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FE289A36-C9DC-4D1B-BB1B-BE49B34FC252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AE8" i="3"/>
  <c r="AD8" i="3"/>
  <c r="AC8" i="3"/>
  <c r="AB8" i="3"/>
  <c r="AA8" i="3"/>
  <c r="G34" i="4" s="1"/>
  <c r="Z8" i="3"/>
  <c r="P34" i="4" s="1"/>
  <c r="Y8" i="3"/>
  <c r="X8" i="3"/>
  <c r="N34" i="4" s="1"/>
  <c r="W8" i="3"/>
  <c r="V8" i="3"/>
  <c r="U8" i="3"/>
  <c r="T8" i="3"/>
  <c r="S8" i="3"/>
  <c r="R8" i="3"/>
  <c r="Q8" i="3"/>
  <c r="P8" i="3"/>
  <c r="M34" i="4" s="1"/>
  <c r="O8" i="3"/>
  <c r="N8" i="3"/>
  <c r="M8" i="3"/>
  <c r="L8" i="3"/>
  <c r="L34" i="4" s="1"/>
  <c r="K8" i="3"/>
  <c r="K34" i="4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F63" i="15" l="1"/>
  <c r="P33" i="15"/>
  <c r="M33" i="15"/>
  <c r="K33" i="15"/>
  <c r="M47" i="15"/>
  <c r="N41" i="15"/>
  <c r="I33" i="15"/>
  <c r="P10" i="15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74" i="4" l="1"/>
  <c r="R74" i="4" s="1"/>
  <c r="J60" i="15"/>
  <c r="E67" i="15"/>
  <c r="U80" i="4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<sst xmlns="http://schemas.openxmlformats.org/spreadsheetml/2006/main" count="84309" uniqueCount="15654">
  <si>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</si>
  <si>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</si>
  <si>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</si>
  <si>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</si>
  <si>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</si>
  <si>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</si>
  <si>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</si>
  <si>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</si>
  <si>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</si>
  <si>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</si>
  <si>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</si>
  <si>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</si>
  <si>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</si>
  <si>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</si>
  <si>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</si>
  <si>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</si>
  <si>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</si>
  <si>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</si>
  <si>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</si>
  <si>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</si>
  <si>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</si>
  <si>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</si>
  <si>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</si>
  <si>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</si>
  <si>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</si>
  <si>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</si>
  <si>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</si>
  <si>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</si>
  <si>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</si>
  <si>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</si>
  <si>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</si>
  <si>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</si>
  <si>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</si>
  <si>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</si>
  <si>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</si>
  <si>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</si>
  <si>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</si>
  <si>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</si>
  <si>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</si>
  <si>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</si>
  <si>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</si>
  <si>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</si>
  <si>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</si>
  <si>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</si>
  <si>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</si>
  <si>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</si>
  <si>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</si>
  <si>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</si>
  <si>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</si>
  <si>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</si>
  <si>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</si>
  <si>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</si>
  <si>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</si>
  <si>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</si>
  <si>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</si>
  <si>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</si>
  <si>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</si>
  <si>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</si>
  <si>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</si>
  <si>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</si>
  <si>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</si>
  <si>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</si>
  <si>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</si>
  <si>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</si>
  <si>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</si>
  <si>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</si>
  <si>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</si>
  <si>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</si>
  <si>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</si>
  <si>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</si>
  <si>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</si>
  <si>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</si>
  <si>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</si>
  <si>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</si>
  <si>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</si>
  <si>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</si>
  <si>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</si>
  <si>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</si>
  <si>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</si>
  <si>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</si>
  <si>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</si>
  <si>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</si>
  <si>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</si>
  <si>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</si>
  <si>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</si>
  <si>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</si>
  <si>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</si>
  <si>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</si>
  <si>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</si>
  <si>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</si>
  <si>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</si>
  <si>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</si>
  <si>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</si>
  <si>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</si>
  <si>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</si>
  <si>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</si>
  <si>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</si>
  <si>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</si>
  <si>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</si>
  <si>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</si>
  <si>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</si>
  <si>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</si>
  <si>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</si>
  <si>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</si>
  <si>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</si>
  <si>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</si>
  <si>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</si>
  <si>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</si>
  <si>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</si>
  <si>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</si>
  <si>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</si>
  <si>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</si>
  <si>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</si>
  <si>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</si>
  <si>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</si>
  <si>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</si>
  <si>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</si>
  <si>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</si>
  <si>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</si>
  <si>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</si>
  <si>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</si>
  <si>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</si>
  <si>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</si>
  <si>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</si>
  <si>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</si>
  <si>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</si>
  <si>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</si>
  <si>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</si>
  <si>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</si>
  <si>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</si>
  <si>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</si>
  <si>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</si>
  <si>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</si>
  <si>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</si>
  <si>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</si>
  <si>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</si>
  <si>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</si>
  <si>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</si>
  <si>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</si>
  <si>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</si>
  <si>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</si>
  <si>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</si>
  <si>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</si>
  <si>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</si>
  <si>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</si>
  <si>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</si>
  <si>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</si>
  <si>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</si>
  <si>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</si>
  <si>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</si>
  <si>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</si>
  <si>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</si>
  <si>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</si>
  <si>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</si>
  <si>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</si>
  <si>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</si>
  <si>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</si>
  <si>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</si>
  <si>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</si>
  <si>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</si>
  <si>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</si>
  <si>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</si>
  <si>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</si>
  <si>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</si>
  <si>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</si>
  <si>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</si>
  <si>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</si>
  <si>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</si>
  <si>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</si>
  <si>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</si>
  <si>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</si>
  <si>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</si>
  <si>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</si>
  <si>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</si>
  <si>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</si>
  <si>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</si>
  <si>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</si>
  <si>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</si>
  <si>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</si>
  <si>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</si>
  <si>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</si>
  <si>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</si>
  <si>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</si>
  <si>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</si>
  <si>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</si>
  <si>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</si>
  <si>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</si>
  <si>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</si>
  <si>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</si>
  <si>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</si>
  <si>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</si>
  <si>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</si>
  <si>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</si>
  <si>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</si>
  <si>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</si>
  <si>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</si>
  <si>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</si>
  <si>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</si>
  <si>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</si>
  <si>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</si>
  <si>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</si>
  <si>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</si>
  <si>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</si>
  <si>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</si>
  <si>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</si>
  <si>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</si>
  <si>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</si>
  <si>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</si>
  <si>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</si>
  <si>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</si>
  <si>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</si>
  <si>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</si>
  <si>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</si>
  <si>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</si>
  <si>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</si>
  <si>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</si>
  <si>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</si>
  <si>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</si>
  <si>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</si>
  <si>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</si>
  <si>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</si>
  <si>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</si>
  <si>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</si>
  <si>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</si>
  <si>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</si>
  <si>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</si>
  <si>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</si>
  <si>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</si>
  <si>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</si>
  <si>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</si>
  <si>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</si>
  <si>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</si>
  <si>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</si>
  <si>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</si>
  <si>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</si>
  <si>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</si>
  <si>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</si>
  <si>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</si>
  <si>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</si>
  <si>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</si>
  <si>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</si>
  <si>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</si>
  <si>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</si>
  <si>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</si>
  <si>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</si>
  <si>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</si>
  <si>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</si>
  <si>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</si>
  <si>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</si>
  <si>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</si>
  <si>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</si>
  <si>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</si>
  <si>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</si>
  <si>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</si>
  <si>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</si>
  <si>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</si>
  <si>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</si>
  <si>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</si>
  <si>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</si>
  <si>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</si>
  <si>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</si>
  <si>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</si>
  <si>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</si>
  <si>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</si>
  <si>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</si>
  <si>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</si>
  <si>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</si>
  <si>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</si>
  <si>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</si>
  <si>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</si>
  <si>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</si>
  <si>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</si>
  <si>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</si>
  <si>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</si>
  <si>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</si>
  <si>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</si>
  <si>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</si>
  <si>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</si>
  <si>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</si>
  <si>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</si>
  <si>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</si>
  <si>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</si>
  <si>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</si>
  <si>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</si>
  <si>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</si>
  <si>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</si>
  <si>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</si>
  <si>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</si>
  <si>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</si>
  <si>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</si>
  <si>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</si>
  <si>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</si>
  <si>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</si>
  <si>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</si>
  <si>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</si>
  <si>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</si>
  <si>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</si>
  <si>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</si>
  <si>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</si>
  <si>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</si>
  <si>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</si>
  <si>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</si>
  <si>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</si>
  <si>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</si>
  <si>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</si>
  <si>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</si>
  <si>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</si>
  <si>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</si>
  <si>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</si>
  <si>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</si>
  <si>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</si>
  <si>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</si>
  <si>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</si>
  <si>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</si>
  <si>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</si>
  <si>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</si>
  <si>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</si>
  <si>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</si>
  <si>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</si>
  <si>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</si>
  <si>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</si>
  <si>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</si>
  <si>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</si>
  <si>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</si>
  <si>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</si>
  <si>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</si>
  <si>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</si>
  <si>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</si>
  <si>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</si>
  <si>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</si>
  <si>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</si>
  <si>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</si>
  <si>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</si>
  <si>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</si>
  <si>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</si>
  <si>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</si>
  <si>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</si>
  <si>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</si>
  <si>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</si>
  <si>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</si>
  <si>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</si>
  <si>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</si>
  <si>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</si>
  <si>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</si>
  <si>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</si>
  <si>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</si>
  <si>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</si>
  <si>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</si>
  <si>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</si>
  <si>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</si>
  <si>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</si>
  <si>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</si>
  <si>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</si>
  <si>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</si>
  <si>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</si>
  <si>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</si>
  <si>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</si>
  <si>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</si>
  <si>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</si>
  <si>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</si>
  <si>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</si>
  <si>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</si>
  <si>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</si>
  <si>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</si>
  <si>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</si>
  <si>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</si>
  <si>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</si>
  <si>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</si>
  <si>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</si>
  <si>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</si>
  <si>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</si>
  <si>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</si>
  <si>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</si>
  <si>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</si>
  <si>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</si>
  <si>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</si>
  <si>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</si>
  <si>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</si>
  <si>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</si>
  <si>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</si>
  <si>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</si>
  <si>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</si>
  <si>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</si>
  <si>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</si>
  <si>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</si>
  <si>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</si>
  <si>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</si>
  <si>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</si>
  <si>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</si>
  <si>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</si>
  <si>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</si>
  <si>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</si>
  <si>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</si>
  <si>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</si>
  <si>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</si>
  <si>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</si>
  <si>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</si>
  <si>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</si>
  <si>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</si>
  <si>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</si>
  <si>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</si>
  <si>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</si>
  <si>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</si>
  <si>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</si>
  <si>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</si>
  <si>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</si>
  <si>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</si>
  <si>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</si>
  <si>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</si>
  <si>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</si>
  <si>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</si>
  <si>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</si>
  <si>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</si>
  <si>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</si>
  <si>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</si>
  <si>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</si>
  <si>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</si>
  <si>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</si>
  <si>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</si>
  <si>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</si>
  <si>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</si>
  <si>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</si>
  <si>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</si>
  <si>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</si>
  <si>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</si>
  <si>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</si>
  <si>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</si>
  <si>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</si>
  <si>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</si>
  <si>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</si>
  <si>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</si>
  <si>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</si>
  <si>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</si>
  <si>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</si>
  <si>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</si>
  <si>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</si>
  <si>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</si>
  <si>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</si>
  <si>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</si>
  <si>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</si>
  <si>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</si>
  <si>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</si>
  <si>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</si>
  <si>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</si>
  <si>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</si>
  <si>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</si>
  <si>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</si>
  <si>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</si>
  <si>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</si>
  <si>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</si>
  <si>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</si>
  <si>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</si>
  <si>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</si>
  <si>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</si>
  <si>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</si>
  <si>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</si>
  <si>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</si>
  <si>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</si>
  <si>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</si>
  <si>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</si>
  <si>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</si>
  <si>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</si>
  <si>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</si>
  <si>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</si>
  <si>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</si>
  <si>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</si>
  <si>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</si>
  <si>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</si>
  <si>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</si>
  <si>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</si>
  <si>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</si>
  <si>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</si>
  <si>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</si>
  <si>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</si>
  <si>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</si>
  <si>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</si>
  <si>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</si>
  <si>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</si>
  <si>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</si>
  <si>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</si>
  <si>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</si>
  <si>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</si>
  <si>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</si>
  <si>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</si>
  <si>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</si>
  <si>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</si>
  <si>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</si>
  <si>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</si>
  <si>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</si>
  <si>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</si>
  <si>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</si>
  <si>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</si>
  <si>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</si>
  <si>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</si>
  <si>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</si>
  <si>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</si>
  <si>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</si>
  <si>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</si>
  <si>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</si>
  <si>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</si>
  <si>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</si>
  <si>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</si>
  <si>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</si>
  <si>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</si>
  <si>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</si>
  <si>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</si>
  <si>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</si>
  <si>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</si>
  <si>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</si>
  <si>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</si>
  <si>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</si>
  <si>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</si>
  <si>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</si>
  <si>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</si>
  <si>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</si>
  <si>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</si>
  <si>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</si>
  <si>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</si>
  <si>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</si>
  <si>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</si>
  <si>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</si>
  <si>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</si>
  <si>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</si>
  <si>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</si>
  <si>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</si>
  <si>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</si>
  <si>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</si>
  <si>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</si>
  <si>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</si>
  <si>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</si>
  <si>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</si>
  <si>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</si>
  <si>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</si>
  <si>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</si>
  <si>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</si>
  <si>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</si>
  <si>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</si>
  <si>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</si>
  <si>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</si>
  <si>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</si>
  <si>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</si>
  <si>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</si>
  <si>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</si>
  <si>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</si>
  <si>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</si>
  <si>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</si>
  <si>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</si>
  <si>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</si>
  <si>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</si>
  <si>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</si>
  <si>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</si>
  <si>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</si>
  <si>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</si>
  <si>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</si>
  <si>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</si>
  <si>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</si>
  <si>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</si>
  <si>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</si>
  <si>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</si>
  <si>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</si>
  <si>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</si>
  <si>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</si>
  <si>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</si>
  <si>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</si>
  <si>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</si>
  <si>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</si>
  <si>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</si>
  <si>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</si>
  <si>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</si>
  <si>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</si>
  <si>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</si>
  <si>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</si>
  <si>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</si>
  <si>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</si>
  <si>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</si>
  <si>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</si>
  <si>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</si>
  <si>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</si>
  <si>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</si>
  <si>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</si>
  <si>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</si>
  <si>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</si>
  <si>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</si>
  <si>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</si>
  <si>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</si>
  <si>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</si>
  <si>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</si>
  <si>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</si>
  <si>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</si>
  <si>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</si>
  <si>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</si>
  <si>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</si>
  <si>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</si>
  <si>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</si>
  <si>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</si>
  <si>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</si>
  <si>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</si>
  <si>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</si>
  <si>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</si>
  <si>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</si>
  <si>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</si>
  <si>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</si>
  <si>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</si>
  <si>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</si>
  <si>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</si>
  <si>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</si>
  <si>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</si>
  <si>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</si>
  <si>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</si>
  <si>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</si>
  <si>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</si>
  <si>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</si>
  <si>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</si>
  <si>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</si>
  <si>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</si>
  <si>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</si>
  <si>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</si>
  <si>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</si>
  <si>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</si>
  <si>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</si>
  <si>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</si>
  <si>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</si>
  <si>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</si>
  <si>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</si>
  <si>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</si>
  <si>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</si>
  <si>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</si>
  <si>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</si>
  <si>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</si>
  <si>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</si>
  <si>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</si>
  <si>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</si>
  <si>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</si>
  <si>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</si>
  <si>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</si>
  <si>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</si>
  <si>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</si>
  <si>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</si>
  <si>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</si>
  <si>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</si>
  <si>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</si>
  <si>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</si>
  <si>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</si>
  <si>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</si>
  <si>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</si>
  <si>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</si>
  <si>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</si>
  <si>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</si>
  <si>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</si>
  <si>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</si>
  <si>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</si>
  <si>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</si>
  <si>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</si>
  <si>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</si>
  <si>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</si>
  <si>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</si>
  <si>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</si>
  <si>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</si>
  <si>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</si>
  <si>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</si>
  <si>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</si>
  <si>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</si>
  <si>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</si>
  <si>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</si>
  <si>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</si>
  <si>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</si>
  <si>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</si>
  <si>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</si>
  <si>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</si>
  <si>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</si>
  <si>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</si>
  <si>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</si>
  <si>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</si>
  <si>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</si>
  <si>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</si>
  <si>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</si>
  <si>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</si>
  <si>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</si>
  <si>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</si>
  <si>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</si>
  <si>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</si>
  <si>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</si>
  <si>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</si>
  <si>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</si>
  <si>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</si>
  <si>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</si>
  <si>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</si>
  <si>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</si>
  <si>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</si>
  <si>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</si>
  <si>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</si>
  <si>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</si>
  <si>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</si>
  <si>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</si>
  <si>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</si>
  <si>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</si>
  <si>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</si>
  <si>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</si>
  <si>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</si>
  <si>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</si>
  <si>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</si>
  <si>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</si>
  <si>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</si>
  <si>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</si>
  <si>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</si>
  <si>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</si>
  <si>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</si>
  <si>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</si>
  <si>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</si>
  <si>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</si>
  <si>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</si>
  <si>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</si>
  <si>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</si>
  <si>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</si>
  <si>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</si>
  <si>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</si>
  <si>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</si>
  <si>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</si>
  <si>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</si>
  <si>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</si>
  <si>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</si>
  <si>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</si>
  <si>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</si>
  <si>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</si>
  <si>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</si>
  <si>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</si>
  <si>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</si>
  <si>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</si>
  <si>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</si>
  <si>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</si>
  <si>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</si>
  <si>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</si>
  <si>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</si>
  <si>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</si>
  <si>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</si>
  <si>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</si>
  <si>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</si>
  <si>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</si>
  <si>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</si>
  <si>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</si>
  <si>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</si>
  <si>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</si>
  <si>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</si>
  <si>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</si>
  <si>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</si>
  <si>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</si>
  <si>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</si>
  <si>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</si>
  <si>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</si>
  <si>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</si>
  <si>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</si>
  <si>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</si>
  <si>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</si>
  <si>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</si>
  <si>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</si>
  <si>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</si>
  <si>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</si>
  <si>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</si>
  <si>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</si>
  <si>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</si>
  <si>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</si>
  <si>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</si>
  <si>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</si>
  <si>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</si>
  <si>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</si>
  <si>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</si>
  <si>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</si>
  <si>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</si>
  <si>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</si>
  <si>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</si>
  <si>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</si>
  <si>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</si>
  <si>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</si>
  <si>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</si>
  <si>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</si>
  <si>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</si>
  <si>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</si>
  <si>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</si>
  <si>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</si>
  <si>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</si>
  <si>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</si>
  <si>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</si>
  <si>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</si>
  <si>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</si>
  <si>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</si>
  <si>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</si>
  <si>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</si>
  <si>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</si>
  <si>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</si>
  <si>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</si>
  <si>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</si>
  <si>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</si>
  <si>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</si>
  <si>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</si>
  <si>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</si>
  <si>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</si>
  <si>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</si>
  <si>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</si>
  <si>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</si>
  <si>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</si>
  <si>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</si>
  <si>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</si>
  <si>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</si>
  <si>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</si>
  <si>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</si>
  <si>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</si>
  <si>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</si>
  <si>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</si>
  <si>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</si>
  <si>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</si>
  <si>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</si>
  <si>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</si>
  <si>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</si>
  <si>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</si>
  <si>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</si>
  <si>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</si>
  <si>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</si>
  <si>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</si>
  <si>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</si>
  <si>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</si>
  <si>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</si>
  <si>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</si>
  <si>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</si>
  <si>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</si>
  <si>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</si>
  <si>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</si>
  <si>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</si>
  <si>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</si>
  <si>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</si>
  <si>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</si>
  <si>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</si>
  <si>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</si>
  <si>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</si>
  <si>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</si>
  <si>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</si>
  <si>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</si>
  <si>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</si>
  <si>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</si>
  <si>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</si>
  <si>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</si>
  <si>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</si>
  <si>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</si>
  <si>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</si>
  <si>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</si>
  <si>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</si>
  <si>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</si>
  <si>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</si>
  <si>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</si>
  <si>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</si>
  <si>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</si>
  <si>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</si>
  <si>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</si>
  <si>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</si>
  <si>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</si>
  <si>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</si>
  <si>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</si>
  <si>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</si>
  <si>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</si>
  <si>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</si>
  <si>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</si>
  <si>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</si>
  <si>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</si>
  <si>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</si>
  <si>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</si>
  <si>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</si>
  <si>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</si>
  <si>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</si>
  <si>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</si>
  <si>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</si>
  <si>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</si>
  <si>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</si>
  <si>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</si>
  <si>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</si>
  <si>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</si>
  <si>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</si>
  <si>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</si>
  <si>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</si>
  <si>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</si>
  <si>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</si>
  <si>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</si>
  <si>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</si>
  <si>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</si>
  <si>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</si>
  <si>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</si>
  <si>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</si>
  <si>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</si>
  <si>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</si>
  <si>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</si>
  <si>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</si>
  <si>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</si>
  <si>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</si>
  <si>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</si>
  <si>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</si>
  <si>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</si>
  <si>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</si>
  <si>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</si>
  <si>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</si>
  <si>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</si>
  <si>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</si>
  <si>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</si>
  <si>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</si>
  <si>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</si>
  <si>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</si>
  <si>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</si>
  <si>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</si>
  <si>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</si>
  <si>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</si>
  <si>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</si>
  <si>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</si>
  <si>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</si>
  <si>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</si>
  <si>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</si>
  <si>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</si>
  <si>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</si>
  <si>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</si>
  <si>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</si>
  <si>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</si>
  <si>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</si>
  <si>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</si>
  <si>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</si>
  <si>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</si>
  <si>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</si>
  <si>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</si>
  <si>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</si>
  <si>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</si>
  <si>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</si>
  <si>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</si>
  <si>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</si>
  <si>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</si>
  <si>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</si>
  <si>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</si>
  <si>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</si>
  <si>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</si>
  <si>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</si>
  <si>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</si>
  <si>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</si>
  <si>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</si>
  <si>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</si>
  <si>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</si>
  <si>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</si>
  <si>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</si>
  <si>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</si>
  <si>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</si>
  <si>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</si>
  <si>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</si>
  <si>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</si>
  <si>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</si>
  <si>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</si>
  <si>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</si>
  <si>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</si>
  <si>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</si>
  <si>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</si>
  <si>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</si>
  <si>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</si>
  <si>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</si>
  <si>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</si>
  <si>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</si>
  <si>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</si>
  <si>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</si>
  <si>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</si>
  <si>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</si>
  <si>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</si>
  <si>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</si>
  <si>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</si>
  <si>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</si>
  <si>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</si>
  <si>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</si>
  <si>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</si>
  <si>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</si>
  <si>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</si>
  <si>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</si>
  <si>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</si>
  <si>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</si>
  <si>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</si>
  <si>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</si>
  <si>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</si>
  <si>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</si>
  <si>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</si>
  <si>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</si>
  <si>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</si>
  <si>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</si>
  <si>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</si>
  <si>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</si>
  <si>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</si>
  <si>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</si>
  <si>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</si>
  <si>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</si>
  <si>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</si>
  <si>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</si>
  <si>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</si>
  <si>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</si>
  <si>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</si>
  <si>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</si>
  <si>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</si>
  <si>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</si>
  <si>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</si>
  <si>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</si>
  <si>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</si>
  <si>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</si>
  <si>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</si>
  <si>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</si>
  <si>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</si>
  <si>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</si>
  <si>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</si>
  <si>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</si>
  <si>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</si>
  <si>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</si>
  <si>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</si>
  <si>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</si>
  <si>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</si>
  <si>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</si>
  <si>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</si>
  <si>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</si>
  <si>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</si>
  <si>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</si>
  <si>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</si>
  <si>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</si>
  <si>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</si>
  <si>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</si>
  <si>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</si>
  <si>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</si>
  <si>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</si>
  <si>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</si>
  <si>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</si>
  <si>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</si>
  <si>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</si>
  <si>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</si>
  <si>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</si>
  <si>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</si>
  <si>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</si>
  <si>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</si>
  <si>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</si>
  <si>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</si>
  <si>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</si>
  <si>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</si>
  <si>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</si>
  <si>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</si>
  <si>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</si>
  <si>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</si>
  <si>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</si>
  <si>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</si>
  <si>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</si>
  <si>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</si>
  <si>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</si>
  <si>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</si>
  <si>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</si>
  <si>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</si>
  <si>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</si>
  <si>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</si>
  <si>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</si>
  <si>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</si>
  <si>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</si>
  <si>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</si>
  <si>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</si>
  <si>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</si>
  <si>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</si>
  <si>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</si>
  <si>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</si>
  <si>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</si>
  <si>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</si>
  <si>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</si>
  <si>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</si>
  <si>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</si>
  <si>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</si>
  <si>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</si>
  <si>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</si>
  <si>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</si>
  <si>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</si>
  <si>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</si>
  <si>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</si>
  <si>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</si>
  <si>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</si>
  <si>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</si>
  <si>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</si>
  <si>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</si>
  <si>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</si>
  <si>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</si>
  <si>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</si>
  <si>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</si>
  <si>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</si>
  <si>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</si>
  <si>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</si>
  <si>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</si>
  <si>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</si>
  <si>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</si>
  <si>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</si>
  <si>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</si>
  <si>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</si>
  <si>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</si>
  <si>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</si>
  <si>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</si>
  <si>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</si>
  <si>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</si>
  <si>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</si>
  <si>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</si>
  <si>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</si>
  <si>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</si>
  <si>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</si>
  <si>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</si>
  <si>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</si>
  <si>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</si>
  <si>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</si>
  <si>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</si>
  <si>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</si>
  <si>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</si>
  <si>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</si>
  <si>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</si>
  <si>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</si>
  <si>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</si>
  <si>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</si>
  <si>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</si>
  <si>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</si>
  <si>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</si>
  <si>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</si>
  <si>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</si>
  <si>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</si>
  <si>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</si>
  <si>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</si>
  <si>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</si>
  <si>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</si>
  <si>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</si>
  <si>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</si>
  <si>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</si>
  <si>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</si>
  <si>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</si>
  <si>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</si>
  <si>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</si>
  <si>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</si>
  <si>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</si>
  <si>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</si>
  <si>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</si>
  <si>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</si>
  <si>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</si>
  <si>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</si>
  <si>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</si>
  <si>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</si>
  <si>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</si>
  <si>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</si>
  <si>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</si>
  <si>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</si>
  <si>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</si>
  <si>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</si>
  <si>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</si>
  <si>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</si>
  <si>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</si>
  <si>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</si>
  <si>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</si>
  <si>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</si>
  <si>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</si>
  <si>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</si>
  <si>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</si>
  <si>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</si>
  <si>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</si>
  <si>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</si>
  <si>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</si>
  <si>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</si>
  <si>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</si>
  <si>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</si>
  <si>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</si>
  <si>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</si>
  <si>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</si>
  <si>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</si>
  <si>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</si>
  <si>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</si>
  <si>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</si>
  <si>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</si>
  <si>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</si>
  <si>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</si>
  <si>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</si>
  <si>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</si>
  <si>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</si>
  <si>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</si>
  <si>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</si>
  <si>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</si>
  <si>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</si>
  <si>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</si>
  <si>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</si>
  <si>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</si>
  <si>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</si>
  <si>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</si>
  <si>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</si>
  <si>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</si>
  <si>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</si>
  <si>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</si>
  <si>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</si>
  <si>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</si>
  <si>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</si>
  <si>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</si>
  <si>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</si>
  <si>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</si>
  <si>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</si>
  <si>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</si>
  <si>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</si>
  <si>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</si>
  <si>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</si>
  <si>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</si>
  <si>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</si>
  <si>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</si>
  <si>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</si>
  <si>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</si>
  <si>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</si>
  <si>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</si>
  <si>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</si>
  <si>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</si>
  <si>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</si>
  <si>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</si>
  <si>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</si>
  <si>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</si>
  <si>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</si>
  <si>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</si>
  <si>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</si>
  <si>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</si>
  <si>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</si>
  <si>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</si>
  <si>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</si>
  <si>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</si>
  <si>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</si>
  <si>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</si>
  <si>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</si>
  <si>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</si>
  <si>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</si>
  <si>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</si>
  <si>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</si>
  <si>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</si>
  <si>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</si>
  <si>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</si>
  <si>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</si>
  <si>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</si>
  <si>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</si>
  <si>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</si>
  <si>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</si>
  <si>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</si>
  <si>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</si>
  <si>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</si>
  <si>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</si>
  <si>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</si>
  <si>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</si>
  <si>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</si>
  <si>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</si>
  <si>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</si>
  <si>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</si>
  <si>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</si>
  <si>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</si>
  <si>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</si>
  <si>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</si>
  <si>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</si>
  <si>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</si>
  <si>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</si>
  <si>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</si>
  <si>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</si>
  <si>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</si>
  <si>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</si>
  <si>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</si>
  <si>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</si>
  <si>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</si>
  <si>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</si>
  <si>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</si>
  <si>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</si>
  <si>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</si>
  <si>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</si>
  <si>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</si>
  <si>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</si>
  <si>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</si>
  <si>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</si>
  <si>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</si>
  <si>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</si>
  <si>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</si>
  <si>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</si>
  <si>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</si>
  <si>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</si>
  <si>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</si>
  <si>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</si>
  <si>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</si>
  <si>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</si>
  <si>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</si>
  <si>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</si>
  <si>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</si>
  <si>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</si>
  <si>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</si>
  <si>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</si>
  <si>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</si>
  <si>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</si>
  <si>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</si>
  <si>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</si>
  <si>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</si>
  <si>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</si>
  <si>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</si>
  <si>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</si>
  <si>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</si>
  <si>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</si>
  <si>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</si>
  <si>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</si>
  <si>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</si>
  <si>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</si>
  <si>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</si>
  <si>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</si>
  <si>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</si>
  <si>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</si>
  <si>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</si>
  <si>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</si>
  <si>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</si>
  <si>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</si>
  <si>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</si>
  <si>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</si>
  <si>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</si>
  <si>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</si>
  <si>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</si>
  <si>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</si>
  <si>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</si>
  <si>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</si>
  <si>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</si>
  <si>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</si>
  <si>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</si>
  <si>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</si>
  <si>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</si>
  <si>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</si>
  <si>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</si>
  <si>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</si>
  <si>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</si>
  <si>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</si>
  <si>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</si>
  <si>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</si>
  <si>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</si>
  <si>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</si>
  <si>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</si>
  <si>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</si>
  <si>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</si>
  <si>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</si>
  <si>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</si>
  <si>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</si>
  <si>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</si>
  <si>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</si>
  <si>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</si>
  <si>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</si>
  <si>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</si>
  <si>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</si>
  <si>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</si>
  <si>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</si>
  <si>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</si>
  <si>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</si>
  <si>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</si>
  <si>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</si>
  <si>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</si>
  <si>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</si>
  <si>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</si>
  <si>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</si>
  <si>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</si>
  <si>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</si>
  <si>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</si>
  <si>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</si>
  <si>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</si>
  <si>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</si>
  <si>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</si>
  <si>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</si>
  <si>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</si>
  <si>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</si>
  <si>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</si>
  <si>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</si>
  <si>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</si>
  <si>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</si>
  <si>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</si>
  <si>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</si>
  <si>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</si>
  <si>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</si>
  <si>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</si>
  <si>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</si>
  <si>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</si>
  <si>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</si>
  <si>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</si>
  <si>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</si>
  <si>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</si>
  <si>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</si>
  <si>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</si>
  <si>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</si>
  <si>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</si>
  <si>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</si>
  <si>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</si>
  <si>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</si>
  <si>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</si>
  <si>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</si>
  <si>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</si>
  <si>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</si>
  <si>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</si>
  <si>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</si>
  <si>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</si>
  <si>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</si>
  <si>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</si>
  <si>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</si>
  <si>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</si>
  <si>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</si>
  <si>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</si>
  <si>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</si>
  <si>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</si>
  <si>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</si>
  <si>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</si>
  <si>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</si>
  <si>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</si>
  <si>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</si>
  <si>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</si>
  <si>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</si>
  <si>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</si>
  <si>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</si>
  <si>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</si>
  <si>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</si>
  <si>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</si>
  <si>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</si>
  <si>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</si>
  <si>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</si>
  <si>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</si>
  <si>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</si>
  <si>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</si>
  <si>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</si>
  <si>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</si>
  <si>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</si>
  <si>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</si>
  <si>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</si>
  <si>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</si>
  <si>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</si>
  <si>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</si>
  <si>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</si>
  <si>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</si>
  <si>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</si>
  <si>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</si>
  <si>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</si>
  <si>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</si>
  <si>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</si>
  <si>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</si>
  <si>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</si>
  <si>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</si>
  <si>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</si>
  <si>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</si>
  <si>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</si>
  <si>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</si>
  <si>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</si>
  <si>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</si>
  <si>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</si>
  <si>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</si>
  <si>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</si>
  <si>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</si>
  <si>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</si>
  <si>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</si>
  <si>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</si>
  <si>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</si>
  <si>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</si>
  <si>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</si>
  <si>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</si>
  <si>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</si>
  <si>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</si>
  <si>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</si>
  <si>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</si>
  <si>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</si>
  <si>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</si>
  <si>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</si>
  <si>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</si>
  <si>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</si>
  <si>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</si>
  <si>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</si>
  <si>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</si>
  <si>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</si>
  <si>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</si>
  <si>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</si>
  <si>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</si>
  <si>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</si>
  <si>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</si>
  <si>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</si>
  <si>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</si>
  <si>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</si>
  <si>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</si>
  <si>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</si>
  <si>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</si>
  <si>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</si>
  <si>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</si>
  <si>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</si>
  <si>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</si>
  <si>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</si>
  <si>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</si>
  <si>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</si>
  <si>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</si>
  <si>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</si>
  <si>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</si>
  <si>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</si>
  <si>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</si>
  <si>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</si>
  <si>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</si>
  <si>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</si>
  <si>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</si>
  <si>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</si>
  <si>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</si>
  <si>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</si>
  <si>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</si>
  <si>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</si>
  <si>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</si>
  <si>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</si>
  <si>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</si>
  <si>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</si>
  <si>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</si>
  <si>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</si>
  <si>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</si>
  <si>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</si>
  <si>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</si>
  <si>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</si>
  <si>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</si>
  <si>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</si>
  <si>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</si>
  <si>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</si>
  <si>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</si>
  <si>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</si>
  <si>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</si>
  <si>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</si>
  <si>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</si>
  <si>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</si>
  <si>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</si>
  <si>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</si>
  <si>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</si>
  <si>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</si>
  <si>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</si>
  <si>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</si>
  <si>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</si>
  <si>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</si>
  <si>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</si>
  <si>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</si>
  <si>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</si>
  <si>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</si>
  <si>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</si>
  <si>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</si>
  <si>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</si>
  <si>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</si>
  <si>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</si>
  <si>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</si>
  <si>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</si>
  <si>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</si>
  <si>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</si>
  <si>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</si>
  <si>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</si>
  <si>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</si>
  <si>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</si>
  <si>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</si>
  <si>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</si>
  <si>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</si>
  <si>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</si>
  <si>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</si>
  <si>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</si>
  <si>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</si>
  <si>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</si>
  <si>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</si>
  <si>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</si>
  <si>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</si>
  <si>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</si>
  <si>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</si>
  <si>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</si>
  <si>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</si>
  <si>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</si>
  <si>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</si>
  <si>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</si>
  <si>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</si>
  <si>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</si>
  <si>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</si>
  <si>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</si>
  <si>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</si>
  <si>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</si>
  <si>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</si>
  <si>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</si>
  <si>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</si>
  <si>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</si>
  <si>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</si>
  <si>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</si>
  <si>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</si>
  <si>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</si>
  <si>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</si>
  <si>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</si>
  <si>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</si>
  <si>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</si>
  <si>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</si>
  <si>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</si>
  <si>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</si>
  <si>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</si>
  <si>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</si>
  <si>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</si>
  <si>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</si>
  <si>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</si>
  <si>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</si>
  <si>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</si>
  <si>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</si>
  <si>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</si>
  <si>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</si>
  <si>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</si>
  <si>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</si>
  <si>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</si>
  <si>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</si>
  <si>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</si>
  <si>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</si>
  <si>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</si>
  <si>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</si>
  <si>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</si>
  <si>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</si>
  <si>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</si>
  <si>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</si>
  <si>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</si>
  <si>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</si>
  <si>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</si>
  <si>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</si>
  <si>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</si>
  <si>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</si>
  <si>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</si>
  <si>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</si>
  <si>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</si>
  <si>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</si>
  <si>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</si>
  <si>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</si>
  <si>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</si>
  <si>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</si>
  <si>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</si>
  <si>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</si>
  <si>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</si>
  <si>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</si>
  <si>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</si>
  <si>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</si>
  <si>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</si>
  <si>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</si>
  <si>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</si>
  <si>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</si>
  <si>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</si>
  <si>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</si>
  <si>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</si>
  <si>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</si>
  <si>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</si>
  <si>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</si>
  <si>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</si>
  <si>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</si>
  <si>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</si>
  <si>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</si>
  <si>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</si>
  <si>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</si>
  <si>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</si>
  <si>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</si>
  <si>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</si>
  <si>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</si>
  <si>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</si>
  <si>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</si>
  <si>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</si>
  <si>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</si>
  <si>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</si>
  <si>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</si>
  <si>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</si>
  <si>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</si>
  <si>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</si>
  <si>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</si>
  <si>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</si>
  <si>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</si>
  <si>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</si>
  <si>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</si>
  <si>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</si>
  <si>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</si>
  <si>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</si>
  <si>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</si>
  <si>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</si>
  <si>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</si>
  <si>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</si>
  <si>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</si>
  <si>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</si>
  <si>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</si>
  <si>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</si>
  <si>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</si>
  <si>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</si>
  <si>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</si>
  <si>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</si>
  <si>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</si>
  <si>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</si>
  <si>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</si>
  <si>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</si>
  <si>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</si>
  <si>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</si>
  <si>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</si>
  <si>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</si>
  <si>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</si>
  <si>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</si>
  <si>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</si>
  <si>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</si>
  <si>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</si>
  <si>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</si>
  <si>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</si>
  <si>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</si>
  <si>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</si>
  <si>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</si>
  <si>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</si>
  <si>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</si>
  <si>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</si>
  <si>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</si>
  <si>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</si>
  <si>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</si>
  <si>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</si>
  <si>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</si>
  <si>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</si>
  <si>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</si>
  <si>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</si>
  <si>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</si>
  <si>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</si>
  <si>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</si>
  <si>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</si>
  <si>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</si>
  <si>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</si>
  <si>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</si>
  <si>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</si>
  <si>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</si>
  <si>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</si>
  <si>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</si>
  <si>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</si>
  <si>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</si>
  <si>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</si>
  <si>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</si>
  <si>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</si>
  <si>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</si>
  <si>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</si>
  <si>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</si>
  <si>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</si>
  <si>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</si>
  <si>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</si>
  <si>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</si>
  <si>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</si>
  <si>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</si>
  <si>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</si>
  <si>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</si>
  <si>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</si>
  <si>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</si>
  <si>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</si>
  <si>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</si>
  <si>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</si>
  <si>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</si>
  <si>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</si>
  <si>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</si>
  <si>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</si>
  <si>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</si>
  <si>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</si>
  <si>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</si>
  <si>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</si>
  <si>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</si>
  <si>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</si>
  <si>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</si>
  <si>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</si>
  <si>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</si>
  <si>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</si>
  <si>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</si>
  <si>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</si>
  <si>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</si>
  <si>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</si>
  <si>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</si>
  <si>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</si>
  <si>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</si>
  <si>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</si>
  <si>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</si>
  <si>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</si>
  <si>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</si>
  <si>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</si>
  <si>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</si>
  <si>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</si>
  <si>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</si>
  <si>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</si>
  <si>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</si>
  <si>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</si>
  <si>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</si>
  <si>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</si>
  <si>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</si>
  <si>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</si>
  <si>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</si>
  <si>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</si>
  <si>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</si>
  <si>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</si>
  <si>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</si>
  <si>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</si>
  <si>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</si>
  <si>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</si>
  <si>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</si>
  <si>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</si>
  <si>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</si>
  <si>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</si>
  <si>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</si>
  <si>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</si>
  <si>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</si>
  <si>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</si>
  <si>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</si>
  <si>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</si>
  <si>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</si>
  <si>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</si>
  <si>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</si>
  <si>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</si>
  <si>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</si>
  <si>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</si>
  <si>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</si>
  <si>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</si>
  <si>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</si>
  <si>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</si>
  <si>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</si>
  <si>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</si>
  <si>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</si>
  <si>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</si>
  <si>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</si>
  <si>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</si>
  <si>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</si>
  <si>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</si>
  <si>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</si>
  <si>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</si>
  <si>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</si>
  <si>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</si>
  <si>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</si>
  <si>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</si>
  <si>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</si>
  <si>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</si>
  <si>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</si>
  <si>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</si>
  <si>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</si>
  <si>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</si>
  <si>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</si>
  <si>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</si>
  <si>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</si>
  <si>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</si>
  <si>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</si>
  <si>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</si>
  <si>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</si>
  <si>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</si>
  <si>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</si>
  <si>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</si>
  <si>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</si>
  <si>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</si>
  <si>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</si>
  <si>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</si>
  <si>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</si>
  <si>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</si>
  <si>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</si>
  <si>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</si>
  <si>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</si>
  <si>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</si>
  <si>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</si>
  <si>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</si>
  <si>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</si>
  <si>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</si>
  <si>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</si>
  <si>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</si>
  <si>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</si>
  <si>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</si>
  <si>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</si>
  <si>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</si>
  <si>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</si>
  <si>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</si>
  <si>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</si>
  <si>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</si>
  <si>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</si>
  <si>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</si>
  <si>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</si>
  <si>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</si>
  <si>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</si>
  <si>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</si>
  <si>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</si>
  <si>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</si>
  <si>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</si>
  <si>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</si>
  <si>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</si>
  <si>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</si>
  <si>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</si>
  <si>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</si>
  <si>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</si>
  <si>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</si>
  <si>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</si>
  <si>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</si>
  <si>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</si>
  <si>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</si>
  <si>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</si>
  <si>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</si>
  <si>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</si>
  <si>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</si>
  <si>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</si>
  <si>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</si>
  <si>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</si>
  <si>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</si>
  <si>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</si>
  <si>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</si>
  <si>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</si>
  <si>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</si>
  <si>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</si>
  <si>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</si>
  <si>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</si>
  <si>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</si>
  <si>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</si>
  <si>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</si>
  <si>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</si>
  <si>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</si>
  <si>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</si>
  <si>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</si>
  <si>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</si>
  <si>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</si>
  <si>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</si>
  <si>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</si>
  <si>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</si>
  <si>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</si>
  <si>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</si>
  <si>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</si>
  <si>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</si>
  <si>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</si>
  <si>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</si>
  <si>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</si>
  <si>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</si>
  <si>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</si>
  <si>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</si>
  <si>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</si>
  <si>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</si>
  <si>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</si>
  <si>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</si>
  <si>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</si>
  <si>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</si>
  <si>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</si>
  <si>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</si>
  <si>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</si>
  <si>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</si>
  <si>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</si>
  <si>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</si>
  <si>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</si>
  <si>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</si>
  <si>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</si>
  <si>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</si>
  <si>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</si>
  <si>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</si>
  <si>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</si>
  <si>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</si>
  <si>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</si>
  <si>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</si>
  <si>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</si>
  <si>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</si>
  <si>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</si>
  <si>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</si>
  <si>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</si>
  <si>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</si>
  <si>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</si>
  <si>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</si>
  <si>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</si>
  <si>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</si>
  <si>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</si>
  <si>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</si>
  <si>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</si>
  <si>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</si>
  <si>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</si>
  <si>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</si>
  <si>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</si>
  <si>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</si>
  <si>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</si>
  <si>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</si>
  <si>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</si>
  <si>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</si>
  <si>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</si>
  <si>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</si>
  <si>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</si>
  <si>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</si>
  <si>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</si>
  <si>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</si>
  <si>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</si>
  <si>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</si>
  <si>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</si>
  <si>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</si>
  <si>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</si>
  <si>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</si>
  <si>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</si>
  <si>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</si>
  <si>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</si>
  <si>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</si>
  <si>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</si>
  <si>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</si>
  <si>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</si>
  <si>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</si>
  <si>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</si>
  <si>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</si>
  <si>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</si>
  <si>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</si>
  <si>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</si>
  <si>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</si>
  <si>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</si>
  <si>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</si>
  <si>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</si>
  <si>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</si>
  <si>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</si>
  <si>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</si>
  <si>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</si>
  <si>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</si>
  <si>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</si>
  <si>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</si>
  <si>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</si>
  <si>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</si>
  <si>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</si>
  <si>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</si>
  <si>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</si>
  <si>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</si>
  <si>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</si>
  <si>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</si>
  <si>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</si>
  <si>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</si>
  <si>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</si>
  <si>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</si>
  <si>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</si>
  <si>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</si>
  <si>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</si>
  <si>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</si>
  <si>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</si>
  <si>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</si>
  <si>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</si>
  <si>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</si>
  <si>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</si>
  <si>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</si>
  <si>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</si>
  <si>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</si>
  <si>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</si>
  <si>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</si>
  <si>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</si>
  <si>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</si>
  <si>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</si>
  <si>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</si>
  <si>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</si>
  <si>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</si>
  <si>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</si>
  <si>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</si>
  <si>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</si>
  <si>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</si>
  <si>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</si>
  <si>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</si>
  <si>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</si>
  <si>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</si>
  <si>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</si>
  <si>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</si>
  <si>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</si>
  <si>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</si>
  <si>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</si>
  <si>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</si>
  <si>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</si>
  <si>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</si>
  <si>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</si>
  <si>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</si>
  <si>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</si>
  <si>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</si>
  <si>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</si>
  <si>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</si>
  <si>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</si>
  <si>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</si>
  <si>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</si>
  <si>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</si>
  <si>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</si>
  <si>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</si>
  <si>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</si>
  <si>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</si>
  <si>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</si>
  <si>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</si>
  <si>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</si>
  <si>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</si>
  <si>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</si>
  <si>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</si>
  <si>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</si>
  <si>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</si>
  <si>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</si>
  <si>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</si>
  <si>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</si>
  <si>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</si>
  <si>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</si>
  <si>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</si>
  <si>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</si>
  <si>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</si>
  <si>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</si>
  <si>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</si>
  <si>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</si>
  <si>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</si>
  <si>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</si>
  <si>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</si>
  <si>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</si>
  <si>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</si>
  <si>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</si>
  <si>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</si>
  <si>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</si>
  <si>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</si>
  <si>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</si>
  <si>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</si>
  <si>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</si>
  <si>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</si>
  <si>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</si>
  <si>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</si>
  <si>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</si>
  <si>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</si>
  <si>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</si>
  <si>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</si>
  <si>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</si>
  <si>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</si>
  <si>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</si>
  <si>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</si>
  <si>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</si>
  <si>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</si>
  <si>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</si>
  <si>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</si>
  <si>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</si>
  <si>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</si>
  <si>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</si>
  <si>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</si>
  <si>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</si>
  <si>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</si>
  <si>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</si>
  <si>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</si>
  <si>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</si>
  <si>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</si>
  <si>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</si>
  <si>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</si>
  <si>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</si>
  <si>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</si>
  <si>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</si>
  <si>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</si>
  <si>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</si>
  <si>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</si>
  <si>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</si>
  <si>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</si>
  <si>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</si>
  <si>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</si>
  <si>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</si>
  <si>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</si>
  <si>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</si>
  <si>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</si>
  <si>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</si>
  <si>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</si>
  <si>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</si>
  <si>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</si>
  <si>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</si>
  <si>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</si>
  <si>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</si>
  <si>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</si>
  <si>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</si>
  <si>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</si>
  <si>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</si>
  <si>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</si>
  <si>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</si>
  <si>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</si>
  <si>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</si>
  <si>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</si>
  <si>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</si>
  <si>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</si>
  <si>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</si>
  <si>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</si>
  <si>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</si>
  <si>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</si>
  <si>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</si>
  <si>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</si>
  <si>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</si>
  <si>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</si>
  <si>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</si>
  <si>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</si>
  <si>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</si>
  <si>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</si>
  <si>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</si>
  <si>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</si>
  <si>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</si>
  <si>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</si>
  <si>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</si>
  <si>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</si>
  <si>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</si>
  <si>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</si>
  <si>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</si>
  <si>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</si>
  <si>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</si>
  <si>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</si>
  <si>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</si>
  <si>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</si>
  <si>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</si>
  <si>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</si>
  <si>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</si>
  <si>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</si>
  <si>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</si>
  <si>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</si>
  <si>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</si>
  <si>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</si>
  <si>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</si>
  <si>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</si>
  <si>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</si>
  <si>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</si>
  <si>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</si>
  <si>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</si>
  <si>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</si>
  <si>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</si>
  <si>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</si>
  <si>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</si>
  <si>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</si>
  <si>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</si>
  <si>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</si>
  <si>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</si>
  <si>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</si>
  <si>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</si>
  <si>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</si>
  <si>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</si>
  <si>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</si>
  <si>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</si>
  <si>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</si>
  <si>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</si>
  <si>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</si>
  <si>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</si>
  <si>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</si>
  <si>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</si>
  <si>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</si>
  <si>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</si>
  <si>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</si>
  <si>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</si>
  <si>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</si>
  <si>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</si>
  <si>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</si>
  <si>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</si>
  <si>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</si>
  <si>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</si>
  <si>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</si>
  <si>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</si>
  <si>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</si>
  <si>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</si>
  <si>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</si>
  <si>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</si>
  <si>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</si>
  <si>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</si>
  <si>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</si>
  <si>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</si>
  <si>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</si>
  <si>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</si>
  <si>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</si>
  <si>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</si>
  <si>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</si>
  <si>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</si>
  <si>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</si>
  <si>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</si>
  <si>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</si>
  <si>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</si>
  <si>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</si>
  <si>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</si>
  <si>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</si>
  <si>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</si>
  <si>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</si>
  <si>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</si>
  <si>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</si>
  <si>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</si>
  <si>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</si>
  <si>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</si>
  <si>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</si>
  <si>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</si>
  <si>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</si>
  <si>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</si>
  <si>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</si>
  <si>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</si>
  <si>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</si>
  <si>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</si>
  <si>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</si>
  <si>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</si>
  <si>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</si>
  <si>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</si>
  <si>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</si>
  <si>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</si>
  <si>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</si>
  <si>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</si>
  <si>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</si>
  <si>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</si>
  <si>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</si>
  <si>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</si>
  <si>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</si>
  <si>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</si>
  <si>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</si>
  <si>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</si>
  <si>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</si>
  <si>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</si>
  <si>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</si>
  <si>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</si>
  <si>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</si>
  <si>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</si>
  <si>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</si>
  <si>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</si>
  <si>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</si>
  <si>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</si>
  <si>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</si>
  <si>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</si>
  <si>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</si>
  <si>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</si>
  <si>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</si>
  <si>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</si>
  <si>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</si>
  <si>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</si>
  <si>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</si>
  <si>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</si>
  <si>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</si>
  <si>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</si>
  <si>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</si>
  <si>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</si>
  <si>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</si>
  <si>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</si>
  <si>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</si>
  <si>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</si>
  <si>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</si>
  <si>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</si>
  <si>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</si>
  <si>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</si>
  <si>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</si>
  <si>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</si>
  <si>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</si>
  <si>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</si>
  <si>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</si>
  <si>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</si>
  <si>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</si>
  <si>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</si>
  <si>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</si>
  <si>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</si>
  <si>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</si>
  <si>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</si>
  <si>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</si>
  <si>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</si>
  <si>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</si>
  <si>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</si>
  <si>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</si>
  <si>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</si>
  <si>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</si>
  <si>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</si>
  <si>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</si>
  <si>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</si>
  <si>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</si>
  <si>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</si>
  <si>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</si>
  <si>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</si>
  <si>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</si>
  <si>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</si>
  <si>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</si>
  <si>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</si>
  <si>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</si>
  <si>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</si>
  <si>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</si>
  <si>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</si>
  <si>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</si>
  <si>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</si>
  <si>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</si>
  <si>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</si>
  <si>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</si>
  <si>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</si>
  <si>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</si>
  <si>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</si>
  <si>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</si>
  <si>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</si>
  <si>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</si>
  <si>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</si>
  <si>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</si>
  <si>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</si>
  <si>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</si>
  <si>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</si>
  <si>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</si>
  <si>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</si>
  <si>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</si>
  <si>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</si>
  <si>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</si>
  <si>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</si>
  <si>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</si>
  <si>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</si>
  <si>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</si>
  <si>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</si>
  <si>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</si>
  <si>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</si>
  <si>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</si>
  <si>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</si>
  <si>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</si>
  <si>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</si>
  <si>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</si>
  <si>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</si>
  <si>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</si>
  <si>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</si>
  <si>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</si>
  <si>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</si>
  <si>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</si>
  <si>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</si>
  <si>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</si>
  <si>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</si>
  <si>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</si>
  <si>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</si>
  <si>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</si>
  <si>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</si>
  <si>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</si>
  <si>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</si>
  <si>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</si>
  <si>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</si>
  <si>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</si>
  <si>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</si>
  <si>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</si>
  <si>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</si>
  <si>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</si>
  <si>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</si>
  <si>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</si>
  <si>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</si>
  <si>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</si>
  <si>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</si>
  <si>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</si>
  <si>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</si>
  <si>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</si>
  <si>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</si>
  <si>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</si>
  <si>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</si>
  <si>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</si>
  <si>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</si>
  <si>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</si>
  <si>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</si>
  <si>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</si>
  <si>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</si>
  <si>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</si>
  <si>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</si>
  <si>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</si>
  <si>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</si>
  <si>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</si>
  <si>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</si>
  <si>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</si>
  <si>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</si>
  <si>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</si>
  <si>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</si>
  <si>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</si>
  <si>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</si>
  <si>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</si>
  <si>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</si>
  <si>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</si>
  <si>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</si>
  <si>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</si>
  <si>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</si>
  <si>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</si>
  <si>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</si>
  <si>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</si>
  <si>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</si>
  <si>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</si>
  <si>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</si>
  <si>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</si>
  <si>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</si>
  <si>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</si>
  <si>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</si>
  <si>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</si>
  <si>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</si>
  <si>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</si>
  <si>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</si>
  <si>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</si>
  <si>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</si>
  <si>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</si>
  <si>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</si>
  <si>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</si>
  <si>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</si>
  <si>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</si>
  <si>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</si>
  <si>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</si>
  <si>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</si>
  <si>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</si>
  <si>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</si>
  <si>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</si>
  <si>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</si>
  <si>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</si>
  <si>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</si>
  <si>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</si>
  <si>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</si>
  <si>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</si>
  <si>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</si>
  <si>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</si>
  <si>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</si>
  <si>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</si>
  <si>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</si>
  <si>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</si>
  <si>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</si>
  <si>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</si>
  <si>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</si>
  <si>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</si>
  <si>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</si>
  <si>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</si>
  <si>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</si>
  <si>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</si>
  <si>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</si>
  <si>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</si>
  <si>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</si>
  <si>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</si>
  <si>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</si>
  <si>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</si>
  <si>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</si>
  <si>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</si>
  <si>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</si>
  <si>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</si>
  <si>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</si>
  <si>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</si>
  <si>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</si>
  <si>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</si>
  <si>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</si>
  <si>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</si>
  <si>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</si>
  <si>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</si>
  <si>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</si>
  <si>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</si>
  <si>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</si>
  <si>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</si>
  <si>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</si>
  <si>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</si>
  <si>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</si>
  <si>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</si>
  <si>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</si>
  <si>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</si>
  <si>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</si>
  <si>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</si>
  <si>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</si>
  <si>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</si>
  <si>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</si>
  <si>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</si>
  <si>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</si>
  <si>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</si>
  <si>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</si>
  <si>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</si>
  <si>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</si>
  <si>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</si>
  <si>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</si>
  <si>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</si>
  <si>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</si>
  <si>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</si>
  <si>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</si>
  <si>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</si>
  <si>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</si>
  <si>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</si>
  <si>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</si>
  <si>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</si>
  <si>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</si>
  <si>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</si>
  <si>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</si>
  <si>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</si>
  <si>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</si>
  <si>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</si>
  <si>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</si>
  <si>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</si>
  <si>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</si>
  <si>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</si>
  <si>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</si>
  <si>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</si>
  <si>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</si>
  <si>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</si>
  <si>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</si>
  <si>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</si>
  <si>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</si>
  <si>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</si>
  <si>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</si>
  <si>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</si>
  <si>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</si>
  <si>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</si>
  <si>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</si>
  <si>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</si>
  <si>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</si>
  <si>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</si>
  <si>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</si>
  <si>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</si>
  <si>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</si>
  <si>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</si>
  <si>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</si>
  <si>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</si>
  <si>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</si>
  <si>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</si>
  <si>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</si>
  <si>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</si>
  <si>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</si>
  <si>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</si>
  <si>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</si>
  <si>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</si>
  <si>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</si>
  <si>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</si>
  <si>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</si>
  <si>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</si>
  <si>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</si>
  <si>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</si>
  <si>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</si>
  <si>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</si>
  <si>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</si>
  <si>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</si>
  <si>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</si>
  <si>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</si>
  <si>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</si>
  <si>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</si>
  <si>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</si>
  <si>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</si>
  <si>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</si>
  <si>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</si>
  <si>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</si>
  <si>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</si>
  <si>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</si>
  <si>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</si>
  <si>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</si>
  <si>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</si>
  <si>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</si>
  <si>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</si>
  <si>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</si>
  <si>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</si>
  <si>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</si>
  <si>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</si>
  <si>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</si>
  <si>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</si>
  <si>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</si>
  <si>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</si>
  <si>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</si>
  <si>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</si>
  <si>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</si>
  <si>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</si>
  <si>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</si>
  <si>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</si>
  <si>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</si>
  <si>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</si>
  <si>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</si>
  <si>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</si>
  <si>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</si>
  <si>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</si>
  <si>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</si>
  <si>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</si>
  <si>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</si>
  <si>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</si>
  <si>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</si>
  <si>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</si>
  <si>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</si>
  <si>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</si>
  <si>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</si>
  <si>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</si>
  <si>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</si>
  <si>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</si>
  <si>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</si>
  <si>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</si>
  <si>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</si>
  <si>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</si>
  <si>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</si>
  <si>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</si>
  <si>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</si>
  <si>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</si>
  <si>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</si>
  <si>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</si>
  <si>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</si>
  <si>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</si>
  <si>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</si>
  <si>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</si>
  <si>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</si>
  <si>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</si>
  <si>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</si>
  <si>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</si>
  <si>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</si>
  <si>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</si>
  <si>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</si>
  <si>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</si>
  <si>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</si>
  <si>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</si>
  <si>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</si>
  <si>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</si>
  <si>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</si>
  <si>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</si>
  <si>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</si>
  <si>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</si>
  <si>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</si>
  <si>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</si>
  <si>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</si>
  <si>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</si>
  <si>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</si>
  <si>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</si>
  <si>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</si>
  <si>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</si>
  <si>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</si>
  <si>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</si>
  <si>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</si>
  <si>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</si>
  <si>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</si>
  <si>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</si>
  <si>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</si>
  <si>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</si>
  <si>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</si>
  <si>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</si>
  <si>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</si>
  <si>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</si>
  <si>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</si>
  <si>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</si>
  <si>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</si>
  <si>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</si>
  <si>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</si>
  <si>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</si>
  <si>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</si>
  <si>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</si>
  <si>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</si>
  <si>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</si>
  <si>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</si>
  <si>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</si>
  <si>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</si>
  <si>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</si>
  <si>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</si>
  <si>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</si>
  <si>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</si>
  <si>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</si>
  <si>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</si>
  <si>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</si>
  <si>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</si>
  <si>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</si>
  <si>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</si>
  <si>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</si>
  <si>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</si>
  <si>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</si>
  <si>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</si>
  <si>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</si>
  <si>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</si>
  <si>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</si>
  <si>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</si>
  <si>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</si>
  <si>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</si>
  <si>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</si>
  <si>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</si>
  <si>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</si>
  <si>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</si>
  <si>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</si>
  <si>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</si>
  <si>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</si>
  <si>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</si>
  <si>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</si>
  <si>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</si>
  <si>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</si>
  <si>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</si>
  <si>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</si>
  <si>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</si>
  <si>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</si>
  <si>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</si>
  <si>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</si>
  <si>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</si>
  <si>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</si>
  <si>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</si>
  <si>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</si>
  <si>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</si>
  <si>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</si>
  <si>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</si>
  <si>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</si>
  <si>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</si>
  <si>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</si>
  <si>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</si>
  <si>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</si>
  <si>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</si>
  <si>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</si>
  <si>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</si>
  <si>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</si>
  <si>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</si>
  <si>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</si>
  <si>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</si>
  <si>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</si>
  <si>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</si>
  <si>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</si>
  <si>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</si>
  <si>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</si>
  <si>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</si>
  <si>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</si>
  <si>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</si>
  <si>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</si>
  <si>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</si>
  <si>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</si>
  <si>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</si>
  <si>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</si>
  <si>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</si>
  <si>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</si>
  <si>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</si>
  <si>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</si>
  <si>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</si>
  <si>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</si>
  <si>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</si>
  <si>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</si>
  <si>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</si>
  <si>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</si>
  <si>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</si>
  <si>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</si>
  <si>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</si>
  <si>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</si>
  <si>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</si>
  <si>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</si>
  <si>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</si>
  <si>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</si>
  <si>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</si>
  <si>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</si>
  <si>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</si>
  <si>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</si>
  <si>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</si>
  <si>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</si>
  <si>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</si>
  <si>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</si>
  <si>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</si>
  <si>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</si>
  <si>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</si>
  <si>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</si>
  <si>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</si>
  <si>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</si>
  <si>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</si>
  <si>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</si>
  <si>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</si>
  <si>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</si>
  <si>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</si>
  <si>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</si>
  <si>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</si>
  <si>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</si>
  <si>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</si>
  <si>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</si>
  <si>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</si>
  <si>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</si>
  <si>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</si>
  <si>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</si>
  <si>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</si>
  <si>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</si>
  <si>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</si>
  <si>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</si>
  <si>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</si>
  <si>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</si>
  <si>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</si>
  <si>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</si>
  <si>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</si>
  <si>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</si>
  <si>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</si>
  <si>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</si>
  <si>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</si>
  <si>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</si>
  <si>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</si>
  <si>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</si>
  <si>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</si>
  <si>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</si>
  <si>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</si>
  <si>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</si>
  <si>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</si>
  <si>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</si>
  <si>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</si>
  <si>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</si>
  <si>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</si>
  <si>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</si>
  <si>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</si>
  <si>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</si>
  <si>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</si>
  <si>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</si>
  <si>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</si>
  <si>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</si>
  <si>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</si>
  <si>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</si>
  <si>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</si>
  <si>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</si>
  <si>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</si>
  <si>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</si>
  <si>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</si>
  <si>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</si>
  <si>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</si>
  <si>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</si>
  <si>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</si>
  <si>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</si>
  <si>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</si>
  <si>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</si>
  <si>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</si>
  <si>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</si>
  <si>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</si>
  <si>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</si>
  <si>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</si>
  <si>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</si>
  <si>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</si>
  <si>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</si>
  <si>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</si>
  <si>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</si>
  <si>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</si>
  <si>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</si>
  <si>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</si>
  <si>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</si>
  <si>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</si>
  <si>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</si>
  <si>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</si>
  <si>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</si>
  <si>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</si>
  <si>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</si>
  <si>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</si>
  <si>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</si>
  <si>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</si>
  <si>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</si>
  <si>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</si>
  <si>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</si>
  <si>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</si>
  <si>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</si>
  <si>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</si>
  <si>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</si>
  <si>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</si>
  <si>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</si>
  <si>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</si>
  <si>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</si>
  <si>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</si>
  <si>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</si>
  <si>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</si>
  <si>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</si>
  <si>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</si>
  <si>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</si>
  <si>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</si>
  <si>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</si>
  <si>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</si>
  <si>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</si>
  <si>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</si>
  <si>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</si>
  <si>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</si>
  <si>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</si>
  <si>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</si>
  <si>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</si>
  <si>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</si>
  <si>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</si>
  <si>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</si>
  <si>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</si>
  <si>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</si>
  <si>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</si>
  <si>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</si>
  <si>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</si>
  <si>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</si>
  <si>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</si>
  <si>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</si>
  <si>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</si>
  <si>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</si>
  <si>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</si>
  <si>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</si>
  <si>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</si>
  <si>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</si>
  <si>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</si>
  <si>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</si>
  <si>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</si>
  <si>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</si>
  <si>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</si>
  <si>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</si>
  <si>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</si>
  <si>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</si>
  <si>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</si>
  <si>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</si>
  <si>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</si>
  <si>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</si>
  <si>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</si>
  <si>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</si>
  <si>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</si>
  <si>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</si>
  <si>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</si>
  <si>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</si>
  <si>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</si>
  <si>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</si>
  <si>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</si>
  <si>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</si>
  <si>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</si>
  <si>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</si>
  <si>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</si>
  <si>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</si>
  <si>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</si>
  <si>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</si>
  <si>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</si>
  <si>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</si>
  <si>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</si>
  <si>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</si>
  <si>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</si>
  <si>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</si>
  <si>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</si>
  <si>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</si>
  <si>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</si>
  <si>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</si>
  <si>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</si>
  <si>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</si>
  <si>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</si>
  <si>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</si>
  <si>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</si>
  <si>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</si>
  <si>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</si>
  <si>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</si>
  <si>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</si>
  <si>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</si>
  <si>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</si>
  <si>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</si>
  <si>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</si>
  <si>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</si>
  <si>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</si>
  <si>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</si>
  <si>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</si>
  <si>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</si>
  <si>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</si>
  <si>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</si>
  <si>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</si>
  <si>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</si>
  <si>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</si>
  <si>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</si>
  <si>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</si>
  <si>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</si>
  <si>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</si>
  <si>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</si>
  <si>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</si>
  <si>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</si>
  <si>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</si>
  <si>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</si>
  <si>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</si>
  <si>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</si>
  <si>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</si>
  <si>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</si>
  <si>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</si>
  <si>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</si>
  <si>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</si>
  <si>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</si>
  <si>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</si>
  <si>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</si>
  <si>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</si>
  <si>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</si>
  <si>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</si>
  <si>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</si>
  <si>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</si>
  <si>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</si>
  <si>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</si>
  <si>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</si>
  <si>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</si>
  <si>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</si>
  <si>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</si>
  <si>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</si>
  <si>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</si>
  <si>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</si>
  <si>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</si>
  <si>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</si>
  <si>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</si>
  <si>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</si>
  <si>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</si>
  <si>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</si>
  <si>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</si>
  <si>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</si>
  <si>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</si>
  <si>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</si>
  <si>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</si>
  <si>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</si>
  <si>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</si>
  <si>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</si>
  <si>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</si>
  <si>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</si>
  <si>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</si>
  <si>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</si>
  <si>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</si>
  <si>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</si>
  <si>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</si>
  <si>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</si>
  <si>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</si>
  <si>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</si>
  <si>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</si>
  <si>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</si>
  <si>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</si>
  <si>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</si>
  <si>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</si>
  <si>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</si>
  <si>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</si>
  <si>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</si>
  <si>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</si>
  <si>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</si>
  <si>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</si>
  <si>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</si>
  <si>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</si>
  <si>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</si>
  <si>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</si>
  <si>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</si>
  <si>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</si>
  <si>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</si>
  <si>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</si>
  <si>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</si>
  <si>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</si>
  <si>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</si>
  <si>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</si>
  <si>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</si>
  <si>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</si>
  <si>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</si>
  <si>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</si>
  <si>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</si>
  <si>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Inprogress Alpro, SC Lama : SC1002620552</t>
  </si>
  <si>
    <t>Inprogress Alpro, SC Lama : SC1002620541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</si>
  <si>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</si>
  <si>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</si>
  <si>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</si>
  <si>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</si>
  <si>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</si>
  <si>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</si>
  <si>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</si>
  <si>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</si>
  <si>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</si>
  <si>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</si>
  <si>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</si>
  <si>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</si>
  <si>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</si>
  <si>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</si>
  <si>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</si>
  <si>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</si>
  <si>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</si>
  <si>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</si>
  <si>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</si>
  <si>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</si>
  <si>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</si>
  <si>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</si>
  <si>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</si>
  <si>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</si>
  <si>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</si>
  <si>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</si>
  <si>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</si>
  <si>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</si>
  <si>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</si>
  <si>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</si>
  <si>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</si>
  <si>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</si>
  <si>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</si>
  <si>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</si>
  <si>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</si>
  <si>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</si>
  <si>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</si>
  <si>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</si>
  <si>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</si>
  <si>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</si>
  <si>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</si>
  <si>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</si>
  <si>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</si>
  <si>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</si>
  <si>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</si>
  <si>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</si>
  <si>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</si>
  <si>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</si>
  <si>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</si>
  <si>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</si>
  <si>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</si>
  <si>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</si>
  <si>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</si>
  <si>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</si>
  <si>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</si>
  <si>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</si>
  <si>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</si>
  <si>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</si>
  <si>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</si>
  <si>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</si>
  <si>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</si>
  <si>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</si>
  <si>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</si>
  <si>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</si>
  <si>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</si>
  <si>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</si>
  <si>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</si>
  <si>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</si>
  <si>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</si>
  <si>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</si>
  <si>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</si>
  <si>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</si>
  <si>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</si>
  <si>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</si>
  <si>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</si>
  <si>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</si>
  <si>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</si>
  <si>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</si>
  <si>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</si>
  <si>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</si>
  <si>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</si>
  <si>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</si>
  <si>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</si>
  <si>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</si>
  <si>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</si>
  <si>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</si>
  <si>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</si>
  <si>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</si>
  <si>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</si>
  <si>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</si>
  <si>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</si>
  <si>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</si>
  <si>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</si>
  <si>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</si>
  <si>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</si>
  <si>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</si>
  <si>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</si>
  <si>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</si>
  <si>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</si>
  <si>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</si>
  <si>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</si>
  <si>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</si>
  <si>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</si>
  <si>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</si>
  <si>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</si>
  <si>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</si>
  <si>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</si>
  <si>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</si>
  <si>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</si>
  <si>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</si>
  <si>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</si>
  <si>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</si>
  <si>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</si>
  <si>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</si>
  <si>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</si>
  <si>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</si>
  <si>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</si>
  <si>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</si>
  <si>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</si>
  <si>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</si>
  <si>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</si>
  <si>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</si>
  <si>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</si>
  <si>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</si>
  <si>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</si>
  <si>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</si>
  <si>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</si>
  <si>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</si>
  <si>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</si>
  <si>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</si>
  <si>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</si>
  <si>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</si>
  <si>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</si>
  <si>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</si>
  <si>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</si>
  <si>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</si>
  <si>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</si>
  <si>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</si>
  <si>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</si>
  <si>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</si>
  <si>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</si>
  <si>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</si>
  <si>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</si>
  <si>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</si>
  <si>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</si>
  <si>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</si>
  <si>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</si>
  <si>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</si>
  <si>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</si>
  <si>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</si>
  <si>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</si>
  <si>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</si>
  <si>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</si>
  <si>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</si>
  <si>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</si>
  <si>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</si>
  <si>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</si>
  <si>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</si>
  <si>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</si>
  <si>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</si>
  <si>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</si>
  <si>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</si>
  <si>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</si>
  <si>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</si>
  <si>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</si>
  <si>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</si>
  <si>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</si>
  <si>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</si>
  <si>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</si>
  <si>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</si>
  <si>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</si>
  <si>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</si>
  <si>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</si>
  <si>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</si>
  <si>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</si>
  <si>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</si>
  <si>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</si>
  <si>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</si>
  <si>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</si>
  <si>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</si>
  <si>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</si>
  <si>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</si>
  <si>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</si>
  <si>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</si>
  <si>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</si>
  <si>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</si>
  <si>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</si>
  <si>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</si>
  <si>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</si>
  <si>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</si>
  <si>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</si>
  <si>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</si>
  <si>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</si>
  <si>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</si>
  <si>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</si>
  <si>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</si>
  <si>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</si>
  <si>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</si>
  <si>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</si>
  <si>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</si>
  <si>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</si>
  <si>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</si>
  <si>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</si>
  <si>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</si>
  <si>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</si>
  <si>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</si>
  <si>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</si>
  <si>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</si>
  <si>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</si>
  <si>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</si>
  <si>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</si>
  <si>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</si>
  <si>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</si>
  <si>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</si>
  <si>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</si>
  <si>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</si>
  <si>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</si>
  <si>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</si>
  <si>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</si>
  <si>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</si>
  <si>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</si>
  <si>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</si>
  <si>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</si>
  <si>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</si>
  <si>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</si>
  <si>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</si>
  <si>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</si>
  <si>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</si>
  <si>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</si>
  <si>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</si>
  <si>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</si>
  <si>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</si>
  <si>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</si>
  <si>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</si>
  <si>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</si>
  <si>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</si>
  <si>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</si>
  <si>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</si>
  <si>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</si>
  <si>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</si>
  <si>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</si>
  <si>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</si>
  <si>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</si>
  <si>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</si>
  <si>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</si>
  <si>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</si>
  <si>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</si>
  <si>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</si>
  <si>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</si>
  <si>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</si>
  <si>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</si>
  <si>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</si>
  <si>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</si>
  <si>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</si>
  <si>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</si>
  <si>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</si>
  <si>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</si>
  <si>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</si>
  <si>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</si>
  <si>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</si>
  <si>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</si>
  <si>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</si>
  <si>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</si>
  <si>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</si>
  <si>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</si>
  <si>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</si>
  <si>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</si>
  <si>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</si>
  <si>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</si>
  <si>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</si>
  <si>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</si>
  <si>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</si>
  <si>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</si>
  <si>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</si>
  <si>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</si>
  <si>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</si>
  <si>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</si>
  <si>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</si>
  <si>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</si>
  <si>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</si>
  <si>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</si>
  <si>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</si>
  <si>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</si>
  <si>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</si>
  <si>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</si>
  <si>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</si>
  <si>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</si>
  <si>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</si>
  <si>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</si>
  <si>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</si>
  <si>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</si>
  <si>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</si>
  <si>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</si>
  <si>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</si>
  <si>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</si>
  <si>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</si>
  <si>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</si>
  <si>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</si>
  <si>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</si>
  <si>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</si>
  <si>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</si>
  <si>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</si>
  <si>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</si>
  <si>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</si>
  <si>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</si>
  <si>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</si>
  <si>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</si>
  <si>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</si>
  <si>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</si>
  <si>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</si>
  <si>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</si>
  <si>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</si>
  <si>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</si>
  <si>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</si>
  <si>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</si>
  <si>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</si>
  <si>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</si>
  <si>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</si>
  <si>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</si>
  <si>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</si>
  <si>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</si>
  <si>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</si>
  <si>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</si>
  <si>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</si>
  <si>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</si>
  <si>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</si>
  <si>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</si>
  <si>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</si>
  <si>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</si>
  <si>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</si>
  <si>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</si>
  <si>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</si>
  <si>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</si>
  <si>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</si>
  <si>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</si>
  <si>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</si>
  <si>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</si>
  <si>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</si>
  <si>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</si>
  <si>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</si>
  <si>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</si>
  <si>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</si>
  <si>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</si>
  <si>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</si>
  <si>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</si>
  <si>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</si>
  <si>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</si>
  <si>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</si>
  <si>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</si>
  <si>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</si>
  <si>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</si>
  <si>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</si>
  <si>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</si>
  <si>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</si>
  <si>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</si>
  <si>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</si>
  <si>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</si>
  <si>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</si>
  <si>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</si>
  <si>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</si>
  <si>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</si>
  <si>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</si>
  <si>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</si>
  <si>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</si>
  <si>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</si>
  <si>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</si>
  <si>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</si>
  <si>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</si>
  <si>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</si>
  <si>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</si>
  <si>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</si>
  <si>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</si>
  <si>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</si>
  <si>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</si>
  <si>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</si>
  <si>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</si>
  <si>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</si>
  <si>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</si>
  <si>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</si>
  <si>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</si>
  <si>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</si>
  <si>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</si>
  <si>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</si>
  <si>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</si>
  <si>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</si>
  <si>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</si>
  <si>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</si>
  <si>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</si>
  <si>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</si>
  <si>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</si>
  <si>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</si>
  <si>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</si>
  <si>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</si>
  <si>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</si>
  <si>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</si>
  <si>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</si>
  <si>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</si>
  <si>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</si>
  <si>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</si>
  <si>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</si>
  <si>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</si>
  <si>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</si>
  <si>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</si>
  <si>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</si>
  <si>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</si>
  <si>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</si>
  <si>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</si>
  <si>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</si>
  <si>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</si>
  <si>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</si>
  <si>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</si>
  <si>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</si>
  <si>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</si>
  <si>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</si>
  <si>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</si>
  <si>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</si>
  <si>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</si>
  <si>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</si>
  <si>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</si>
  <si>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</si>
  <si>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</si>
  <si>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</si>
  <si>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</si>
  <si>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</si>
  <si>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</si>
  <si>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</si>
  <si>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</si>
  <si>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</si>
  <si>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</si>
  <si>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</si>
  <si>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</si>
  <si>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</si>
  <si>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</si>
  <si>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</si>
  <si>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</si>
  <si>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</si>
  <si>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</si>
  <si>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</si>
  <si>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</si>
  <si>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</si>
  <si>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</si>
  <si>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</si>
  <si>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</si>
  <si>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</si>
  <si>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</si>
  <si>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</si>
  <si>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</si>
  <si>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</si>
  <si>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</si>
  <si>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</si>
  <si>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</si>
  <si>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</si>
  <si>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</si>
  <si>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</si>
  <si>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</si>
  <si>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</si>
  <si>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</si>
  <si>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</si>
  <si>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</si>
  <si>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</si>
  <si>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</si>
  <si>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</si>
  <si>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</si>
  <si>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</si>
  <si>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</si>
  <si>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</si>
  <si>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</si>
  <si>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</si>
  <si>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</si>
  <si>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</si>
  <si>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</si>
  <si>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</si>
  <si>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</si>
  <si>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</si>
  <si>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</si>
  <si>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</si>
  <si>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</si>
  <si>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</si>
  <si>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</si>
  <si>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</si>
  <si>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</si>
  <si>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</si>
  <si>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</si>
  <si>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</si>
  <si>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</si>
  <si>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</si>
  <si>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</si>
  <si>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</si>
  <si>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</si>
  <si>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</si>
  <si>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</si>
  <si>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</si>
  <si>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</si>
  <si>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</si>
  <si>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</si>
  <si>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</si>
  <si>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</si>
  <si>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</si>
  <si>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</si>
  <si>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</si>
  <si>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</si>
  <si>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</si>
  <si>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</si>
  <si>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</si>
  <si>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</si>
  <si>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</si>
  <si>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</si>
  <si>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</si>
  <si>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</si>
  <si>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</si>
  <si>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</si>
  <si>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</si>
  <si>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</si>
  <si>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</si>
  <si>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</si>
  <si>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</si>
  <si>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</si>
  <si>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</si>
  <si>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</si>
  <si>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</si>
  <si>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</si>
  <si>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</si>
  <si>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</si>
  <si>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</si>
  <si>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</si>
  <si>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</si>
  <si>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</si>
  <si>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</si>
  <si>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</si>
  <si>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</si>
  <si>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</si>
  <si>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</si>
  <si>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</si>
  <si>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</si>
  <si>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</si>
  <si>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</si>
  <si>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</si>
  <si>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</si>
  <si>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</si>
  <si>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</si>
  <si>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</si>
  <si>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</si>
  <si>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</si>
  <si>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</si>
  <si>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</si>
  <si>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</si>
  <si>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</si>
  <si>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</si>
  <si>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</si>
  <si>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</si>
  <si>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</si>
  <si>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</si>
  <si>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</si>
  <si>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</si>
  <si>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</si>
  <si>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</si>
  <si>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</si>
  <si>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</si>
  <si>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</si>
  <si>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</si>
  <si>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</si>
  <si>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</si>
  <si>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</si>
  <si>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</si>
  <si>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</si>
  <si>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</si>
  <si>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</si>
  <si>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</si>
  <si>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</si>
  <si>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</si>
  <si>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</si>
  <si>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</si>
  <si>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</si>
  <si>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</si>
  <si>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</si>
  <si>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</si>
  <si>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</si>
  <si>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</si>
  <si>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</si>
  <si>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</si>
  <si>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</si>
  <si>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</si>
  <si>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</si>
  <si>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</si>
  <si>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</si>
  <si>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</si>
  <si>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</si>
  <si>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</si>
  <si>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</si>
  <si>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</si>
  <si>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</si>
  <si>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</si>
  <si>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</si>
  <si>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</si>
  <si>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</si>
  <si>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</si>
  <si>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</si>
  <si>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</si>
  <si>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</si>
  <si>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</si>
  <si>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</si>
  <si>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</si>
  <si>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</si>
  <si>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</si>
  <si>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</si>
  <si>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</si>
  <si>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</si>
  <si>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</si>
  <si>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</si>
  <si>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</si>
  <si>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</si>
  <si>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</si>
  <si>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</si>
  <si>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</si>
  <si>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</si>
  <si>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</si>
  <si>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</si>
  <si>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</si>
  <si>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</si>
  <si>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</si>
  <si>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</si>
  <si>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</si>
  <si>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</si>
  <si>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</si>
  <si>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</si>
  <si>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</si>
  <si>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</si>
  <si>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</si>
  <si>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</si>
  <si>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</si>
  <si>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</si>
  <si>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</si>
  <si>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</si>
  <si>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</si>
  <si>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</si>
  <si>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</si>
  <si>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</si>
  <si>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</si>
  <si>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</si>
  <si>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</si>
  <si>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</si>
  <si>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</si>
  <si>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</si>
  <si>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</si>
  <si>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</si>
  <si>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</si>
  <si>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</si>
  <si>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</si>
  <si>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</si>
  <si>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</si>
  <si>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</si>
  <si>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</si>
  <si>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</si>
  <si>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</si>
  <si>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</si>
  <si>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</si>
  <si>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</si>
  <si>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</si>
  <si>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</si>
  <si>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</si>
  <si>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</si>
  <si>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</si>
  <si>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</si>
  <si>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</si>
  <si>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</si>
  <si>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</si>
  <si>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</si>
  <si>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</si>
  <si>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</si>
  <si>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</si>
  <si>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</si>
  <si>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</si>
  <si>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</si>
  <si>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</si>
  <si>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</si>
  <si>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</si>
  <si>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</si>
  <si>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</si>
  <si>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</si>
  <si>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</si>
  <si>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</si>
  <si>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</si>
  <si>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</si>
  <si>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</si>
  <si>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</si>
  <si>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</si>
  <si>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</si>
  <si>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</si>
  <si>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</si>
  <si>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</si>
  <si>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</si>
  <si>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</si>
  <si>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</si>
  <si>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</si>
  <si>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</si>
  <si>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</si>
  <si>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</si>
  <si>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</si>
  <si>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</si>
  <si>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</si>
  <si>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</si>
  <si>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</si>
  <si>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</si>
  <si>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</si>
  <si>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</si>
  <si>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</si>
  <si>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</si>
  <si>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</si>
  <si>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</si>
  <si>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</si>
  <si>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</si>
  <si>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</si>
  <si>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</si>
  <si>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</si>
  <si>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</si>
  <si>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</si>
  <si>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</si>
  <si>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</si>
  <si>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</si>
  <si>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</si>
  <si>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</si>
  <si>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</si>
  <si>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</si>
  <si>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</si>
  <si>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</si>
  <si>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</si>
  <si>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</si>
  <si>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</si>
  <si>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</si>
  <si>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</si>
  <si>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</si>
  <si>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</si>
  <si>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</si>
  <si>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</si>
  <si>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</si>
  <si>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</si>
  <si>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</si>
  <si>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</si>
  <si>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</si>
  <si>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</si>
  <si>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</si>
  <si>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</si>
  <si>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</si>
  <si>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</si>
  <si>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</si>
  <si>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</si>
  <si>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</si>
  <si>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</si>
  <si>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</si>
  <si>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</si>
  <si>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</si>
  <si>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</si>
  <si>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</si>
  <si>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</si>
  <si>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</si>
  <si>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</si>
  <si>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</si>
  <si>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</si>
  <si>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</si>
  <si>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</si>
  <si>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</si>
  <si>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</si>
  <si>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</si>
  <si>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</si>
  <si>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</si>
  <si>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</si>
  <si>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</si>
  <si>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</si>
  <si>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</si>
  <si>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</si>
  <si>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</si>
  <si>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</si>
  <si>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</si>
  <si>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</si>
  <si>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</si>
  <si>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</si>
  <si>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</si>
  <si>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</si>
  <si>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</si>
  <si>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</si>
  <si>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</si>
  <si>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</si>
  <si>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</si>
  <si>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</si>
  <si>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</si>
  <si>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</si>
  <si>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</si>
  <si>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</si>
  <si>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</si>
  <si>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</si>
  <si>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</si>
  <si>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</si>
  <si>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</si>
  <si>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</si>
  <si>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</si>
  <si>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</si>
  <si>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</si>
  <si>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</si>
  <si>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</si>
  <si>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</si>
  <si>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</si>
  <si>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</si>
  <si>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</si>
  <si>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</si>
  <si>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</si>
  <si>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</si>
  <si>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</si>
  <si>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</si>
  <si>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</si>
  <si>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</si>
  <si>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</si>
  <si>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</si>
  <si>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</si>
  <si>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</si>
  <si>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</si>
  <si>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</si>
  <si>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</si>
  <si>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</si>
  <si>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</si>
  <si>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</si>
  <si>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</si>
  <si>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</si>
  <si>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</si>
  <si>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</si>
  <si>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</si>
  <si>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</si>
  <si>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</si>
  <si>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</si>
  <si>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</si>
  <si>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</si>
  <si>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</si>
  <si>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</si>
  <si>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</si>
  <si>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</si>
  <si>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</si>
  <si>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</si>
  <si>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</si>
  <si>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</si>
  <si>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</si>
  <si>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</si>
  <si>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</si>
  <si>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</si>
  <si>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</si>
  <si>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</si>
  <si>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</si>
  <si>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</si>
  <si>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</si>
  <si>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</si>
  <si>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</si>
  <si>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</si>
  <si>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</si>
  <si>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</si>
  <si>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</si>
  <si>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</si>
  <si>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</si>
  <si>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</si>
  <si>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</si>
  <si>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</si>
  <si>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</si>
  <si>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</si>
  <si>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</si>
  <si>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</si>
  <si>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</si>
  <si>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</si>
  <si>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</si>
  <si>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</si>
  <si>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</si>
  <si>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</si>
  <si>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</si>
  <si>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</si>
  <si>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</si>
  <si>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</si>
  <si>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</si>
  <si>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</si>
  <si>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</si>
  <si>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</si>
  <si>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</si>
  <si>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</si>
  <si>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</si>
  <si>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</si>
  <si>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</si>
  <si>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</si>
  <si>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</si>
  <si>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</si>
  <si>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</si>
  <si>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</si>
  <si>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</si>
  <si>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</si>
  <si>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</si>
  <si>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</si>
  <si>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</si>
  <si>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</si>
  <si>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</si>
  <si>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</si>
  <si>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</si>
  <si>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</si>
  <si>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</si>
  <si>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</si>
  <si>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</si>
  <si>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</si>
  <si>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</si>
  <si>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</si>
  <si>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</si>
  <si>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</si>
  <si>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</si>
  <si>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</si>
  <si>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</si>
  <si>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</si>
  <si>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</si>
  <si>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</si>
  <si>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</si>
  <si>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</si>
  <si>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</si>
  <si>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</si>
  <si>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</si>
  <si>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</si>
  <si>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</si>
  <si>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</si>
  <si>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</si>
  <si>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</si>
  <si>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</si>
  <si>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</si>
  <si>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</si>
  <si>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</si>
  <si>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</si>
  <si>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</si>
  <si>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</si>
  <si>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</si>
  <si>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</si>
  <si>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</si>
  <si>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</si>
  <si>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</si>
  <si>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</si>
  <si>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</si>
  <si>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</si>
  <si>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</si>
  <si>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</si>
  <si>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</si>
  <si>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</si>
  <si>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</si>
  <si>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</si>
  <si>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</si>
  <si>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</si>
  <si>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</si>
  <si>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</si>
  <si>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</si>
  <si>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</si>
  <si>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</si>
  <si>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</si>
  <si>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</si>
  <si>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</si>
  <si>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</si>
  <si>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</si>
  <si>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</si>
  <si>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</si>
  <si>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</si>
  <si>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</si>
  <si>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</si>
  <si>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</si>
  <si>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</si>
  <si>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</si>
  <si>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</si>
  <si>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</si>
  <si>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</si>
  <si>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</si>
  <si>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</si>
  <si>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</si>
  <si>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</si>
  <si>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</si>
  <si>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</si>
  <si>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</si>
  <si>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</si>
  <si>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</si>
  <si>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</si>
  <si>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</si>
  <si>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</si>
  <si>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</si>
  <si>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</si>
  <si>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</si>
  <si>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</si>
  <si>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</si>
  <si>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</si>
  <si>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</si>
  <si>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</si>
  <si>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</si>
  <si>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</si>
  <si>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</si>
  <si>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</si>
  <si>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</si>
  <si>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</si>
  <si>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</si>
  <si>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</si>
  <si>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</si>
  <si>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</si>
  <si>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</si>
  <si>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</si>
  <si>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</si>
  <si>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</si>
  <si>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</si>
  <si>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</si>
  <si>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</si>
  <si>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</si>
  <si>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</si>
  <si>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</si>
  <si>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</si>
  <si>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</si>
  <si>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</si>
  <si>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</si>
  <si>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</si>
  <si>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</si>
  <si>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</si>
  <si>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</si>
  <si>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</si>
  <si>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</si>
  <si>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</si>
  <si>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</si>
  <si>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</si>
  <si>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</si>
  <si>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</si>
  <si>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</si>
  <si>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</si>
  <si>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</si>
  <si>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</si>
  <si>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</si>
  <si>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</si>
  <si>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</si>
  <si>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</si>
  <si>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</si>
  <si>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</si>
  <si>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</si>
  <si>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</si>
  <si>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</si>
  <si>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</si>
  <si>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</si>
  <si>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</si>
  <si>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</si>
  <si>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</si>
  <si>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</si>
  <si>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</si>
  <si>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</si>
  <si>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</si>
  <si>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</si>
  <si>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</si>
  <si>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</si>
  <si>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</si>
  <si>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</si>
  <si>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</si>
  <si>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</si>
  <si>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</si>
  <si>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</si>
  <si>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</si>
  <si>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</si>
  <si>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</si>
  <si>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</si>
  <si>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</si>
  <si>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</si>
  <si>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</si>
  <si>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</si>
  <si>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</si>
  <si>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</si>
  <si>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</si>
  <si>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</si>
  <si>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</si>
  <si>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</si>
  <si>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</si>
  <si>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</si>
  <si>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</si>
  <si>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</si>
  <si>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</si>
  <si>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</si>
  <si>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</si>
  <si>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</si>
  <si>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</si>
  <si>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</si>
  <si>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</si>
  <si>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</si>
  <si>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</si>
  <si>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</si>
  <si>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</si>
  <si>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</si>
  <si>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</si>
  <si>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</si>
  <si>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</si>
  <si>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</si>
  <si>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</si>
  <si>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</si>
  <si>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</si>
  <si>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</si>
  <si>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</si>
  <si>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</si>
  <si>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</si>
  <si>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</si>
  <si>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</si>
  <si>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</si>
  <si>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</si>
  <si>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</si>
  <si>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</si>
  <si>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</si>
  <si>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</si>
  <si>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</si>
  <si>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</si>
  <si>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</si>
  <si>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</si>
  <si>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</si>
  <si>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</si>
  <si>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</si>
  <si>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</si>
  <si>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</si>
  <si>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</si>
  <si>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</si>
  <si>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</si>
  <si>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</si>
  <si>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</si>
  <si>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</si>
  <si>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</si>
  <si>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</si>
  <si>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</si>
  <si>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</si>
  <si>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</si>
  <si>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</si>
  <si>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</si>
  <si>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</si>
  <si>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</si>
  <si>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</si>
  <si>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</si>
  <si>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</si>
  <si>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</si>
  <si>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</si>
  <si>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</si>
  <si>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</si>
  <si>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</si>
  <si>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</si>
  <si>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</si>
  <si>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</si>
  <si>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</si>
  <si>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</si>
  <si>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</si>
  <si>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</si>
  <si>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</si>
  <si>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</si>
  <si>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</si>
  <si>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</si>
  <si>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</si>
  <si>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</si>
  <si>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</si>
  <si>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</si>
  <si>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</si>
  <si>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</si>
  <si>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</si>
  <si>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</si>
  <si>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</si>
  <si>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</si>
  <si>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</si>
  <si>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</si>
  <si>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</si>
  <si>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</si>
  <si>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</si>
  <si>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</si>
  <si>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</si>
  <si>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</si>
  <si>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</si>
  <si>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</si>
  <si>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</si>
  <si>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</si>
  <si>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</si>
  <si>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</si>
  <si>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</si>
  <si>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</si>
  <si>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</si>
  <si>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</si>
  <si>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</si>
  <si>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</si>
  <si>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</si>
  <si>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</si>
  <si>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</si>
  <si>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</si>
  <si>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</si>
  <si>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</si>
  <si>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</si>
  <si>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</si>
  <si>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</si>
  <si>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</si>
  <si>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</si>
  <si>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</si>
  <si>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</si>
  <si>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</si>
  <si>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</si>
  <si>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</si>
  <si>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</si>
  <si>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</si>
  <si>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</si>
  <si>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</si>
  <si>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</si>
  <si>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</si>
  <si>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</si>
  <si>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</si>
  <si>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</si>
  <si>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</si>
  <si>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</si>
  <si>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</si>
  <si>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</si>
  <si>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</si>
  <si>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</si>
  <si>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</si>
  <si>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</si>
  <si>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</si>
  <si>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</si>
  <si>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</si>
  <si>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</si>
  <si>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</si>
  <si>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</si>
  <si>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</si>
  <si>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</si>
  <si>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</si>
  <si>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</si>
  <si>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</si>
  <si>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</si>
  <si>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</si>
  <si>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</si>
  <si>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</si>
  <si>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</si>
  <si>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</si>
  <si>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</si>
  <si>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</si>
  <si>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</si>
  <si>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</si>
  <si>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</si>
  <si>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</si>
  <si>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</si>
  <si>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</si>
  <si>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</si>
  <si>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</si>
  <si>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</si>
  <si>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</si>
  <si>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</si>
  <si>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</si>
  <si>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</si>
  <si>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</si>
  <si>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</si>
  <si>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</si>
  <si>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</si>
  <si>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</si>
  <si>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</si>
  <si>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</si>
  <si>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</si>
  <si>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</si>
  <si>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</si>
  <si>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</si>
  <si>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</si>
  <si>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</si>
  <si>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</si>
  <si>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</si>
  <si>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</si>
  <si>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</si>
  <si>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</si>
  <si>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</si>
  <si>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</si>
  <si>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</si>
  <si>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</si>
  <si>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</si>
  <si>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</si>
  <si>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</si>
  <si>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</si>
  <si>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</si>
  <si>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</si>
  <si>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</si>
  <si>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</si>
  <si>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</si>
  <si>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</si>
  <si>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</si>
  <si>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</si>
  <si>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</si>
  <si>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</si>
  <si>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</si>
  <si>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</si>
  <si>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</si>
  <si>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</si>
  <si>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</si>
  <si>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</si>
  <si>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</si>
  <si>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</si>
  <si>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</si>
  <si>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</si>
  <si>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</si>
  <si>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</si>
  <si>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</si>
  <si>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</si>
  <si>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</si>
  <si>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</si>
  <si>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</si>
  <si>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</si>
  <si>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</si>
  <si>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</si>
  <si>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</si>
  <si>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</si>
  <si>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</si>
  <si>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</si>
  <si>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</si>
  <si>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</si>
  <si>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</si>
  <si>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</si>
  <si>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</si>
  <si>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</si>
  <si>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</si>
  <si>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</si>
  <si>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</si>
  <si>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</si>
  <si>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</si>
  <si>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</si>
  <si>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</si>
  <si>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</si>
  <si>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</si>
  <si>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</si>
  <si>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</si>
  <si>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</si>
  <si>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</si>
  <si>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</si>
  <si>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</si>
  <si>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</si>
  <si>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</si>
  <si>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</si>
  <si>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</si>
  <si>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</si>
  <si>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</si>
  <si>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</si>
  <si>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</si>
  <si>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</si>
  <si>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</si>
  <si>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</si>
  <si>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</si>
  <si>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</si>
  <si>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</si>
  <si>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</si>
  <si>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</si>
  <si>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</si>
  <si>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</si>
  <si>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</si>
  <si>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</si>
  <si>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</si>
  <si>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</si>
  <si>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</si>
  <si>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</si>
  <si>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</si>
  <si>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</si>
  <si>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</si>
  <si>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</si>
  <si>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</si>
  <si>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</si>
  <si>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</si>
  <si>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</si>
  <si>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</si>
  <si>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</si>
  <si>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</si>
  <si>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</si>
  <si>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</si>
  <si>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</si>
  <si>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</si>
  <si>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</si>
  <si>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</si>
  <si>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</si>
  <si>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</si>
  <si>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</si>
  <si>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</si>
  <si>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</si>
  <si>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</si>
  <si>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</si>
  <si>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</si>
  <si>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</si>
  <si>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</si>
  <si>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</si>
  <si>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</si>
  <si>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</si>
  <si>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</si>
  <si>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</si>
  <si>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</si>
  <si>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</si>
  <si>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</si>
  <si>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</si>
  <si>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</si>
  <si>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</si>
  <si>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</si>
  <si>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</si>
  <si>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</si>
  <si>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</si>
  <si>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</si>
  <si>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</si>
  <si>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</si>
  <si>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</si>
  <si>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</si>
  <si>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</si>
  <si>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</si>
  <si>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</si>
  <si>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</si>
  <si>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</si>
  <si>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</si>
  <si>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</si>
  <si>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</si>
  <si>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</si>
  <si>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</si>
  <si>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</si>
  <si>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</si>
  <si>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</si>
  <si>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</si>
  <si>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</si>
  <si>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</si>
  <si>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</si>
  <si>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</si>
  <si>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</si>
  <si>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</si>
  <si>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</si>
  <si>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</si>
  <si>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</si>
  <si>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</si>
  <si>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</si>
  <si>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</si>
  <si>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</si>
  <si>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</si>
  <si>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</si>
  <si>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</si>
  <si>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</si>
  <si>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</si>
  <si>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</si>
  <si>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</si>
  <si>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</si>
  <si>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</si>
  <si>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</si>
  <si>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</si>
  <si>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</si>
  <si>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</si>
  <si>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</si>
  <si>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</si>
  <si>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</si>
  <si>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</si>
  <si>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</si>
  <si>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</si>
  <si>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</si>
  <si>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</si>
  <si>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</si>
  <si>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</si>
  <si>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</si>
  <si>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</si>
  <si>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</si>
  <si>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</si>
  <si>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</si>
  <si>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</si>
  <si>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</si>
  <si>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</si>
  <si>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</si>
  <si>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</si>
  <si>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</si>
  <si>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</si>
  <si>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</si>
  <si>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</si>
  <si>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</si>
  <si>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</si>
  <si>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</si>
  <si>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</si>
  <si>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</si>
  <si>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</si>
  <si>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</si>
  <si>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</si>
  <si>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</si>
  <si>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</si>
  <si>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</si>
  <si>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</si>
  <si>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</si>
  <si>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</si>
  <si>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</si>
  <si>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</si>
  <si>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</si>
  <si>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</si>
  <si>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</si>
  <si>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</si>
  <si>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</si>
  <si>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</si>
  <si>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</si>
  <si>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</si>
  <si>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</si>
  <si>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</si>
  <si>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</si>
  <si>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</si>
  <si>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</si>
  <si>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</si>
  <si>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</si>
  <si>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</si>
  <si>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</si>
  <si>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</si>
  <si>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</si>
  <si>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</si>
  <si>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</si>
  <si>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</si>
  <si>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</si>
  <si>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</si>
  <si>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</si>
  <si>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</si>
  <si>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</si>
  <si>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</si>
  <si>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</si>
  <si>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</si>
  <si>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</si>
  <si>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</si>
  <si>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</si>
  <si>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</si>
  <si>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</si>
  <si>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</si>
  <si>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</si>
  <si>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</si>
  <si>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</si>
  <si>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</si>
  <si>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</si>
  <si>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</si>
  <si>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</si>
  <si>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</si>
  <si>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</si>
  <si>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</si>
  <si>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</si>
  <si>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</si>
  <si>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</si>
  <si>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</si>
  <si>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</si>
  <si>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</si>
  <si>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</si>
  <si>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</si>
  <si>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</si>
  <si>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</si>
  <si>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</si>
  <si>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</si>
  <si>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</si>
  <si>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</si>
  <si>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</si>
  <si>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</si>
  <si>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</si>
  <si>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</si>
  <si>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</si>
  <si>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</si>
  <si>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</si>
  <si>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</si>
  <si>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</si>
  <si>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</si>
  <si>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</si>
  <si>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</si>
  <si>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</si>
  <si>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</si>
  <si>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</si>
  <si>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</si>
  <si>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</si>
  <si>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</si>
  <si>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</si>
  <si>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</si>
  <si>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</si>
  <si>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</si>
  <si>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</si>
  <si>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</si>
  <si>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</si>
  <si>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</si>
  <si>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</si>
  <si>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</si>
  <si>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</si>
  <si>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</si>
  <si>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</si>
  <si>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</si>
  <si>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</si>
  <si>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</si>
  <si>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</si>
  <si>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</si>
  <si>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</si>
  <si>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</si>
  <si>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</si>
  <si>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</si>
  <si>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</si>
  <si>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</si>
  <si>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</si>
  <si>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</si>
  <si>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</si>
  <si>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</si>
  <si>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</si>
  <si>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</si>
  <si>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</si>
  <si>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</si>
  <si>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</si>
  <si>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</si>
  <si>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</si>
  <si>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</si>
  <si>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</si>
  <si>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</si>
  <si>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</si>
  <si>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</si>
  <si>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</si>
  <si>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</si>
  <si>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</si>
  <si>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</si>
  <si>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</si>
  <si>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</si>
  <si>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</si>
  <si>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</si>
  <si>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</si>
  <si>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</si>
  <si>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</si>
  <si>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</si>
  <si>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</si>
  <si>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</si>
  <si>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</si>
  <si>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</si>
  <si>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</si>
  <si>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</si>
  <si>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</si>
  <si>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</si>
  <si>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</si>
  <si>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</si>
  <si>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</si>
  <si>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</si>
  <si>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</si>
  <si>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</si>
  <si>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</si>
  <si>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</si>
  <si>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</si>
  <si>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</si>
  <si>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</si>
  <si>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</si>
  <si>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</si>
  <si>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</si>
  <si>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</si>
  <si>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</si>
  <si>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</si>
  <si>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</si>
  <si>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</si>
  <si>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</si>
  <si>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</si>
  <si>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</si>
  <si>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</si>
  <si>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</si>
  <si>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</si>
  <si>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</si>
  <si>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</si>
  <si>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</si>
  <si>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</si>
  <si>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</si>
  <si>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</si>
  <si>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</si>
  <si>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</si>
  <si>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</si>
  <si>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</si>
  <si>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</si>
  <si>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</si>
  <si>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</si>
  <si>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</si>
  <si>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</si>
  <si>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</si>
  <si>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</si>
  <si>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</si>
  <si>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</si>
  <si>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</si>
  <si>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</si>
  <si>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</si>
  <si>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</si>
  <si>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</si>
  <si>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</si>
  <si>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</si>
  <si>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</si>
  <si>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</si>
  <si>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</si>
  <si>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</si>
  <si>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</si>
  <si>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</si>
  <si>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</si>
  <si>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</si>
  <si>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</si>
  <si>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</si>
  <si>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</si>
  <si>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</si>
  <si>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</si>
  <si>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</si>
  <si>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</si>
  <si>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</si>
  <si>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</si>
  <si>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</si>
  <si>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</si>
  <si>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</si>
  <si>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</si>
  <si>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</si>
  <si>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</si>
  <si>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</si>
  <si>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</si>
  <si>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</si>
  <si>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</si>
  <si>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</si>
  <si>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</si>
  <si>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</si>
  <si>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</si>
  <si>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</si>
  <si>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</si>
  <si>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</si>
  <si>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</si>
  <si>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</si>
  <si>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</si>
  <si>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</si>
  <si>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</si>
  <si>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</si>
  <si>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</si>
  <si>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</si>
  <si>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</si>
  <si>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</si>
  <si>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</si>
  <si>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</si>
  <si>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</si>
  <si>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</si>
  <si>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</si>
  <si>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</si>
  <si>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</si>
  <si>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</si>
  <si>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</si>
  <si>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</si>
  <si>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</si>
  <si>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</si>
  <si>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</si>
  <si>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</si>
  <si>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</si>
  <si>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</si>
  <si>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</si>
  <si>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</si>
  <si>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</si>
  <si>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</si>
  <si>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</si>
  <si>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</si>
  <si>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</si>
  <si>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</si>
  <si>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</si>
  <si>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</si>
  <si>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</si>
  <si>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</si>
  <si>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</si>
  <si>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</si>
  <si>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</si>
  <si>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</si>
  <si>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</si>
  <si>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</si>
  <si>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</si>
  <si>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</si>
  <si>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</si>
  <si>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</si>
  <si>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</si>
  <si>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</si>
  <si>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</si>
  <si>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</si>
  <si>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</si>
  <si>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</si>
  <si>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</si>
  <si>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</si>
  <si>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</si>
  <si>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</si>
  <si>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</si>
  <si>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</si>
  <si>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</si>
  <si>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</si>
  <si>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</si>
  <si>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</si>
  <si>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</si>
  <si>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</si>
  <si>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</si>
  <si>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</si>
  <si>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</si>
  <si>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</si>
  <si>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</si>
  <si>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</si>
  <si>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</si>
  <si>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</si>
  <si>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</si>
  <si>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</si>
  <si>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</si>
  <si>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</si>
  <si>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</si>
  <si>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</si>
  <si>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</si>
  <si>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</si>
  <si>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</si>
  <si>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</si>
  <si>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</si>
  <si>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</si>
  <si>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</si>
  <si>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</si>
  <si>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</si>
  <si>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</si>
  <si>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</si>
  <si>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</si>
  <si>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</si>
  <si>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</si>
  <si>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</si>
  <si>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</si>
  <si>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</si>
  <si>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</si>
  <si>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</si>
  <si>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</si>
  <si>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</si>
  <si>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</si>
  <si>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</si>
  <si>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</si>
  <si>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</si>
  <si>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</si>
  <si>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</si>
  <si>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</si>
  <si>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</si>
  <si>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</si>
  <si>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</si>
  <si>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</si>
  <si>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</si>
  <si>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</si>
  <si>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</si>
  <si>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</si>
  <si>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</si>
  <si>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</si>
  <si>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</si>
  <si>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</si>
  <si>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</si>
  <si>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</si>
  <si>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</si>
  <si>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</si>
  <si>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</si>
  <si>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</si>
  <si>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</si>
  <si>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</si>
  <si>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</si>
  <si>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</si>
  <si>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</si>
  <si>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</si>
  <si>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</si>
  <si>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</si>
  <si>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</si>
  <si>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</si>
  <si>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</si>
  <si>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</si>
  <si>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</si>
  <si>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</si>
  <si>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</si>
  <si>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</si>
  <si>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</si>
  <si>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</si>
  <si>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</si>
  <si>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</si>
  <si>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</si>
  <si>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</si>
  <si>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</si>
  <si>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</si>
  <si>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</si>
  <si>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</si>
  <si>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</si>
  <si>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</si>
  <si>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</si>
  <si>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</si>
  <si>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</si>
  <si>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</si>
  <si>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</si>
  <si>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</si>
  <si>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</si>
  <si>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</si>
  <si>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</si>
  <si>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</si>
  <si>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</si>
  <si>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</si>
  <si>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</si>
  <si>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</si>
  <si>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</si>
  <si>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</si>
  <si>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</si>
  <si>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</si>
  <si>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</si>
  <si>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</si>
  <si>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</si>
  <si>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</si>
  <si>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</si>
  <si>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</si>
  <si>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</si>
  <si>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</si>
  <si>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</si>
  <si>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</si>
  <si>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</si>
  <si>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</si>
  <si>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</si>
  <si>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</si>
  <si>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</si>
  <si>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</si>
  <si>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</si>
  <si>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</si>
  <si>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</si>
  <si>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</si>
  <si>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</si>
  <si>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</si>
  <si>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</si>
  <si>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</si>
  <si>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</si>
  <si>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</si>
  <si>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</si>
  <si>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</si>
  <si>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</si>
  <si>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</si>
  <si>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</si>
  <si>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</si>
  <si>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</si>
  <si>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</si>
  <si>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</si>
  <si>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</si>
  <si>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</si>
  <si>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</si>
  <si>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</si>
  <si>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</si>
  <si>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</si>
  <si>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</si>
  <si>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</si>
  <si>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</si>
  <si>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</si>
  <si>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</si>
  <si>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</si>
  <si>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</si>
  <si>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</si>
  <si>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</si>
  <si>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</si>
  <si>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</si>
  <si>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</si>
  <si>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</si>
  <si>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</si>
  <si>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</si>
  <si>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</si>
  <si>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</si>
  <si>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</si>
  <si>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</si>
  <si>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</si>
  <si>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</si>
  <si>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</si>
  <si>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</si>
  <si>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</si>
  <si>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</si>
  <si>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</si>
  <si>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</si>
  <si>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</si>
  <si>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</si>
  <si>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</si>
  <si>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</si>
  <si>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</si>
  <si>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</si>
  <si>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</si>
  <si>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</si>
  <si>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</si>
  <si>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</si>
  <si>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</si>
  <si>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</si>
  <si>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</si>
  <si>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</si>
  <si>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</si>
  <si>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</si>
  <si>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</si>
  <si>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</si>
  <si>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</si>
  <si>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</si>
  <si>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</si>
  <si>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</si>
  <si>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</si>
  <si>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</si>
  <si>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</si>
  <si>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</si>
  <si>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</si>
  <si>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</si>
  <si>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</si>
  <si>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</si>
  <si>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</si>
  <si>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</si>
  <si>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</si>
  <si>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</si>
  <si>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</si>
  <si>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</si>
  <si>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</si>
  <si>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</si>
  <si>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</si>
  <si>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</si>
  <si>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</si>
  <si>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</si>
  <si>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</si>
  <si>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</si>
  <si>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</si>
  <si>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</si>
  <si>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</si>
  <si>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</si>
  <si>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</si>
  <si>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</si>
  <si>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</si>
  <si>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</si>
  <si>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</si>
  <si>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</si>
  <si>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</si>
  <si>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</si>
  <si>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</si>
  <si>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</si>
  <si>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</si>
  <si>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</si>
  <si>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</si>
  <si>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</si>
  <si>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</si>
  <si>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</si>
  <si>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</si>
  <si>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</si>
  <si>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</si>
  <si>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</si>
  <si>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</si>
  <si>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</si>
  <si>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</si>
  <si>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</si>
  <si>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</si>
  <si>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</si>
  <si>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</si>
  <si>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</si>
  <si>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</si>
  <si>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</si>
  <si>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</si>
  <si>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</si>
  <si>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</si>
  <si>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</si>
  <si>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</si>
  <si>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</si>
  <si>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</si>
  <si>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</si>
  <si>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</si>
  <si>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</si>
  <si>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</si>
  <si>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</si>
  <si>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</si>
  <si>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</si>
  <si>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</si>
  <si>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</si>
  <si>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</si>
  <si>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</si>
  <si>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</si>
  <si>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</si>
  <si>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</si>
  <si>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</si>
  <si>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</si>
  <si>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</si>
  <si>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</si>
  <si>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</si>
  <si>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</si>
  <si>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</si>
  <si>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</si>
  <si>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</si>
  <si>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</si>
  <si>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</si>
  <si>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</si>
  <si>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</si>
  <si>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</si>
  <si>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</si>
  <si>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</si>
  <si>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</si>
  <si>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</si>
  <si>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</si>
  <si>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</si>
  <si>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</si>
  <si>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</si>
  <si>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</si>
  <si>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</si>
  <si>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</si>
  <si>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</si>
  <si>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</si>
  <si>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</si>
  <si>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</si>
  <si>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</si>
  <si>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</si>
  <si>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</si>
  <si>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</si>
  <si>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</si>
  <si>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</si>
  <si>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</si>
  <si>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</si>
  <si>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</si>
  <si>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</si>
  <si>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</si>
  <si>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</si>
  <si>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</si>
  <si>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</si>
  <si>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</si>
  <si>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</si>
  <si>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</si>
  <si>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</si>
  <si>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</si>
  <si>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</si>
  <si>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</si>
  <si>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</si>
  <si>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</si>
  <si>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</si>
  <si>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</si>
  <si>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</si>
  <si>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</si>
  <si>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</si>
  <si>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</si>
  <si>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</si>
  <si>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</si>
  <si>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</si>
  <si>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</si>
  <si>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</si>
  <si>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</si>
  <si>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</si>
  <si>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</si>
  <si>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</si>
  <si>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</si>
  <si>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</si>
  <si>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</si>
  <si>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</si>
  <si>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</si>
  <si>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</si>
  <si>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</si>
  <si>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</si>
  <si>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</si>
  <si>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</si>
  <si>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</si>
  <si>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</si>
  <si>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</si>
  <si>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</si>
  <si>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</si>
  <si>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</si>
  <si>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</si>
  <si>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</si>
  <si>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</si>
  <si>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</si>
  <si>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</si>
  <si>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</si>
  <si>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</si>
  <si>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</si>
  <si>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</si>
  <si>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</si>
  <si>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</si>
  <si>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</si>
  <si>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</si>
  <si>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</si>
  <si>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</si>
  <si>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</si>
  <si>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</si>
  <si>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</si>
  <si>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</si>
  <si>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</si>
  <si>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</si>
  <si>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</si>
  <si>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</si>
  <si>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</si>
  <si>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</si>
  <si>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</si>
  <si>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</si>
  <si>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</si>
  <si>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</si>
  <si>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</si>
  <si>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</si>
  <si>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</si>
  <si>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</si>
  <si>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</si>
  <si>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</si>
  <si>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</si>
  <si>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</si>
  <si>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</si>
  <si>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</si>
  <si>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</si>
  <si>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</si>
  <si>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</si>
  <si>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</si>
  <si>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</si>
  <si>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</si>
  <si>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</si>
  <si>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</si>
  <si>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</si>
  <si>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</si>
  <si>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</si>
  <si>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</si>
  <si>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</si>
  <si>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</si>
  <si>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</si>
  <si>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</si>
  <si>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</si>
  <si>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</si>
  <si>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</si>
  <si>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</si>
  <si>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</si>
  <si>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</si>
  <si>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</si>
  <si>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</si>
  <si>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</si>
  <si>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</si>
  <si>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</si>
  <si>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</si>
  <si>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</si>
  <si>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</si>
  <si>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</si>
  <si>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</si>
  <si>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</si>
  <si>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</si>
  <si>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</si>
  <si>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</si>
  <si>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</si>
  <si>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</si>
  <si>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</si>
  <si>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</si>
  <si>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</si>
  <si>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</si>
  <si>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</si>
  <si>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</si>
  <si>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</si>
  <si>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</si>
  <si>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</si>
  <si>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</si>
  <si>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</si>
  <si>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</si>
  <si>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</si>
  <si>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</si>
  <si>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</si>
  <si>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</si>
  <si>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</si>
  <si>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</si>
  <si>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</si>
  <si>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</si>
  <si>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</si>
  <si>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</si>
  <si>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</si>
  <si>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</si>
  <si>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</si>
  <si>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</si>
  <si>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</si>
  <si>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</si>
  <si>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</si>
  <si>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</si>
  <si>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</si>
  <si>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</si>
  <si>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</si>
  <si>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</si>
  <si>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</si>
  <si>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</si>
  <si>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</si>
  <si>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</si>
  <si>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</si>
  <si>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</si>
  <si>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</si>
  <si>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</si>
  <si>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</si>
  <si>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</si>
  <si>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</si>
  <si>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</si>
  <si>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</si>
  <si>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</si>
  <si>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</si>
  <si>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</si>
  <si>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</si>
  <si>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</si>
  <si>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</si>
  <si>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</si>
  <si>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</si>
  <si>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</si>
  <si>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</si>
  <si>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</si>
  <si>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</si>
  <si>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</si>
  <si>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</si>
  <si>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</si>
  <si>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</si>
  <si>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</si>
  <si>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</si>
  <si>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</si>
  <si>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</si>
  <si>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</si>
  <si>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</si>
  <si>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</si>
  <si>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</si>
  <si>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</si>
  <si>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</si>
  <si>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</si>
  <si>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</si>
  <si>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</si>
  <si>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</si>
  <si>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</si>
  <si>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</si>
  <si>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</si>
  <si>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</si>
  <si>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</si>
  <si>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</si>
  <si>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</si>
  <si>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</si>
  <si>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</si>
  <si>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</si>
  <si>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</si>
  <si>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</si>
  <si>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</si>
  <si>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</si>
  <si>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</si>
  <si>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</si>
  <si>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</si>
  <si>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</si>
  <si>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</si>
  <si>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</si>
  <si>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</si>
  <si>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</si>
  <si>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</si>
  <si>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</si>
  <si>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</si>
  <si>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</si>
  <si>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</si>
  <si>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</si>
  <si>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</si>
  <si>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</si>
  <si>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</si>
  <si>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</si>
  <si>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</si>
  <si>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</si>
  <si>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</si>
  <si>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</si>
  <si>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</si>
  <si>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</si>
  <si>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</si>
  <si>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</si>
  <si>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</si>
  <si>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</si>
  <si>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</si>
  <si>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</si>
  <si>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</si>
  <si>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</si>
  <si>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</si>
  <si>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</si>
  <si>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</si>
  <si>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</si>
  <si>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</si>
  <si>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</si>
  <si>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</si>
  <si>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</si>
  <si>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</si>
  <si>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</si>
  <si>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</si>
  <si>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</si>
  <si>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</si>
  <si>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</si>
  <si>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</si>
  <si>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</si>
  <si>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</si>
  <si>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</si>
  <si>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</si>
  <si>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</si>
  <si>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</si>
  <si>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</si>
  <si>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</si>
  <si>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</si>
  <si>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</si>
  <si>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</si>
  <si>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</si>
  <si>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</si>
  <si>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</si>
  <si>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</si>
  <si>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</si>
  <si>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</si>
  <si>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</si>
  <si>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</si>
  <si>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</si>
  <si>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</si>
  <si>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</si>
  <si>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</si>
  <si>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</si>
  <si>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</si>
  <si>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</si>
  <si>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</si>
  <si>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</si>
  <si>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</si>
  <si>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</si>
  <si>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</si>
  <si>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</si>
  <si>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</si>
  <si>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</si>
  <si>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</si>
  <si>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</si>
  <si>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</si>
  <si>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</si>
  <si>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</si>
  <si>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</si>
  <si>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</si>
  <si>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</si>
  <si>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</si>
  <si>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</si>
  <si>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</si>
  <si>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</si>
  <si>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</si>
  <si>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</si>
  <si>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</si>
  <si>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</si>
  <si>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</si>
  <si>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</si>
  <si>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</si>
  <si>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</si>
  <si>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</si>
  <si>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</si>
  <si>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</si>
  <si>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</si>
  <si>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</si>
  <si>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</si>
  <si>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</si>
  <si>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</si>
  <si>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</si>
  <si>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</si>
  <si>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</si>
  <si>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</si>
  <si>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</si>
  <si>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</si>
  <si>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</si>
  <si>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</si>
  <si>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</si>
  <si>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</si>
  <si>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</si>
  <si>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</si>
  <si>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</si>
  <si>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</si>
  <si>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</si>
  <si>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</si>
  <si>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</si>
  <si>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</si>
  <si>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</si>
  <si>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</si>
  <si>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</si>
  <si>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</si>
  <si>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</si>
  <si>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</si>
  <si>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</si>
  <si>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</si>
  <si>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</si>
  <si>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</si>
  <si>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</si>
  <si>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</si>
  <si>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</si>
  <si>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</si>
  <si>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</si>
  <si>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</si>
  <si>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</si>
  <si>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</si>
  <si>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</si>
  <si>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</si>
  <si>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</si>
  <si>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</si>
  <si>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</si>
  <si>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</si>
  <si>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</si>
  <si>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</si>
  <si>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</si>
  <si>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</si>
  <si>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</si>
  <si>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</si>
  <si>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</si>
  <si>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</si>
  <si>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</si>
  <si>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</si>
  <si>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</si>
  <si>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</si>
  <si>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</si>
  <si>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</si>
  <si>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</si>
  <si>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</si>
  <si>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</si>
  <si>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</si>
  <si>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</si>
  <si>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</si>
  <si>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</si>
  <si>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</si>
  <si>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</si>
  <si>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</si>
  <si>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</si>
  <si>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</si>
  <si>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</si>
  <si>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</si>
  <si>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</si>
  <si>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</si>
  <si>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</si>
  <si>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</si>
  <si>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</si>
  <si>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</si>
  <si>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</si>
  <si>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</si>
  <si>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</si>
  <si>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</si>
  <si>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</si>
  <si>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</si>
  <si>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</si>
  <si>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</si>
  <si>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</si>
  <si>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</si>
  <si>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</si>
  <si>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</si>
  <si>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</si>
  <si>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</si>
  <si>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</si>
  <si>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</si>
  <si>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</si>
  <si>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</si>
  <si>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</si>
  <si>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</si>
  <si>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</si>
  <si>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</si>
  <si>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</si>
  <si>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</si>
  <si>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</si>
  <si>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</si>
  <si>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</si>
  <si>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</si>
  <si>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</si>
  <si>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</si>
  <si>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</si>
  <si>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</si>
  <si>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</si>
  <si>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</si>
  <si>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</si>
  <si>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</si>
  <si>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</si>
  <si>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</si>
  <si>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</si>
  <si>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</si>
  <si>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</si>
  <si>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</si>
  <si>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</si>
  <si>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</si>
  <si>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</si>
  <si>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</si>
  <si>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</si>
  <si>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</si>
  <si>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</si>
  <si>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</si>
  <si>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</si>
  <si>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</si>
  <si>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</si>
  <si>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</si>
  <si>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</si>
  <si>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</si>
  <si>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</si>
  <si>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</si>
  <si>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</si>
  <si>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</si>
  <si>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</si>
  <si>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</si>
  <si>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</si>
  <si>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</si>
  <si>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</si>
  <si>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</si>
  <si>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</si>
  <si>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</si>
  <si>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</si>
  <si>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</si>
  <si>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</si>
  <si>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</si>
  <si>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</si>
  <si>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</si>
  <si>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</si>
  <si>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</si>
  <si>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</si>
  <si>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</si>
  <si>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</si>
  <si>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</si>
  <si>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</si>
  <si>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</si>
  <si>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</si>
  <si>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</si>
  <si>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</si>
  <si>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</si>
  <si>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</si>
  <si>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</si>
  <si>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</si>
  <si>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</si>
  <si>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</si>
  <si>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</si>
  <si>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</si>
  <si>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</si>
  <si>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</si>
  <si>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</si>
  <si>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</si>
  <si>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</si>
  <si>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</si>
  <si>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</si>
  <si>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</si>
  <si>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</si>
  <si>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</si>
  <si>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</si>
  <si>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</si>
  <si>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</si>
  <si>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</si>
  <si>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</si>
  <si>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</si>
  <si>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</si>
  <si>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</si>
  <si>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</si>
  <si>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</si>
  <si>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</si>
  <si>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</si>
  <si>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</si>
  <si>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</si>
  <si>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</si>
  <si>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</si>
  <si>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</si>
  <si>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</si>
  <si>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</si>
  <si>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</si>
  <si>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</si>
  <si>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</si>
  <si>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</si>
  <si>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</si>
  <si>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</si>
  <si>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</si>
  <si>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</si>
  <si>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</si>
  <si>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</si>
  <si>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</si>
  <si>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</si>
  <si>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</si>
  <si>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</si>
  <si>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</si>
  <si>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</si>
  <si>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</si>
  <si>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</si>
  <si>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</si>
  <si>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</si>
  <si>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</si>
  <si>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</si>
  <si>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</si>
  <si>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</si>
  <si>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</si>
  <si>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</si>
  <si>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</si>
  <si>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</si>
  <si>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</si>
  <si>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</si>
  <si>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</si>
  <si>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</si>
  <si>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</si>
  <si>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</si>
  <si>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</si>
  <si>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</si>
  <si>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</si>
  <si>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</si>
  <si>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</si>
  <si>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</si>
  <si>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</si>
  <si>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</si>
  <si>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</si>
  <si>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</si>
  <si>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</si>
  <si>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</si>
  <si>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</si>
  <si>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</si>
  <si>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</si>
  <si>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</si>
  <si>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</si>
  <si>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</si>
  <si>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</si>
  <si>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</si>
  <si>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</si>
  <si>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</si>
  <si>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</si>
  <si>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</si>
  <si>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</si>
  <si>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</si>
  <si>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</si>
  <si>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</si>
  <si>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</si>
  <si>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</si>
  <si>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</si>
  <si>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</si>
  <si>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</si>
  <si>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</si>
  <si>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</si>
  <si>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</si>
  <si>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</si>
  <si>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</si>
  <si>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</si>
  <si>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</si>
  <si>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</si>
  <si>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</si>
  <si>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</si>
  <si>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</si>
  <si>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</si>
  <si>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</si>
  <si>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</si>
  <si>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</si>
  <si>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</si>
  <si>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</si>
  <si>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</si>
  <si>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</si>
  <si>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</si>
  <si>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</si>
  <si>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</si>
  <si>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</si>
  <si>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</si>
  <si>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</si>
  <si>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</si>
  <si>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</si>
  <si>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</si>
  <si>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</si>
  <si>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</si>
  <si>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</si>
  <si>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</si>
  <si>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</si>
  <si>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</si>
  <si>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</si>
  <si>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</si>
  <si>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</si>
  <si>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</si>
  <si>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</si>
  <si>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</si>
  <si>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</si>
  <si>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</si>
  <si>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</si>
  <si>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</si>
  <si>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</si>
  <si>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</si>
  <si>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</si>
  <si>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</si>
  <si>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</si>
  <si>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</si>
  <si>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</si>
  <si>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</si>
  <si>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</si>
  <si>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</si>
  <si>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</si>
  <si>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</si>
  <si>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</si>
  <si>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</si>
  <si>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</si>
  <si>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</si>
  <si>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</si>
  <si>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</si>
  <si>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</si>
  <si>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</si>
  <si>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</si>
  <si>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</si>
  <si>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</si>
  <si>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</si>
  <si>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</si>
  <si>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</si>
  <si>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</si>
  <si>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</si>
  <si>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</si>
  <si>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</si>
  <si>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</si>
  <si>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</si>
  <si>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</si>
  <si>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</si>
  <si>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</si>
  <si>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</si>
  <si>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</si>
  <si>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</si>
  <si>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</si>
  <si>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</si>
  <si>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</si>
  <si>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</si>
  <si>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</si>
  <si>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</si>
  <si>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</si>
  <si>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</si>
  <si>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</si>
  <si>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</si>
  <si>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</si>
  <si>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</si>
  <si>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</si>
  <si>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</si>
  <si>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</si>
  <si>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</si>
  <si>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</si>
  <si>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</si>
  <si>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</si>
  <si>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</si>
  <si>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</si>
  <si>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</si>
  <si>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</si>
  <si>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</si>
  <si>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</si>
  <si>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</si>
  <si>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</si>
  <si>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</si>
  <si>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</si>
  <si>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</si>
  <si>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</si>
  <si>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</si>
  <si>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</si>
  <si>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</si>
  <si>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</si>
  <si>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</si>
  <si>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</si>
  <si>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</si>
  <si>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</si>
  <si>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</si>
  <si>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</si>
  <si>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</si>
  <si>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</si>
  <si>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</si>
  <si>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</si>
  <si>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</si>
  <si>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</si>
  <si>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</si>
  <si>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</si>
  <si>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</si>
  <si>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</si>
  <si>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</si>
  <si>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</si>
  <si>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</si>
  <si>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</si>
  <si>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</si>
  <si>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</si>
  <si>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</si>
  <si>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</si>
  <si>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</si>
  <si>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</si>
  <si>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</si>
  <si>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</si>
  <si>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</si>
  <si>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</si>
  <si>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</si>
  <si>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</si>
  <si>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</si>
  <si>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</si>
  <si>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</si>
  <si>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</si>
  <si>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</si>
  <si>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</si>
  <si>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</si>
  <si>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</si>
  <si>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</si>
  <si>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</si>
  <si>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</si>
  <si>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</si>
  <si>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</si>
  <si>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</si>
  <si>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</si>
  <si>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</si>
  <si>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</si>
  <si>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</si>
  <si>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</si>
  <si>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</si>
  <si>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</si>
  <si>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</si>
  <si>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</si>
  <si>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</si>
  <si>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</si>
  <si>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</si>
  <si>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</si>
  <si>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</si>
  <si>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</si>
  <si>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</si>
  <si>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</si>
  <si>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</si>
  <si>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</si>
  <si>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</si>
  <si>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</si>
  <si>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</si>
  <si>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</si>
  <si>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</si>
  <si>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</si>
  <si>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</si>
  <si>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</si>
  <si>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</si>
  <si>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</si>
  <si>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</si>
  <si>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</si>
  <si>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</si>
  <si>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</si>
  <si>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</si>
  <si>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</si>
  <si>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</si>
  <si>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</si>
  <si>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</si>
  <si>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</si>
  <si>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</si>
  <si>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</si>
  <si>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</si>
  <si>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</si>
  <si>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</si>
  <si>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</si>
  <si>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</si>
  <si>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</si>
  <si>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</si>
  <si>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</si>
  <si>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</si>
  <si>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</si>
  <si>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</si>
  <si>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</si>
  <si>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</si>
  <si>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</si>
  <si>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</si>
  <si>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</si>
  <si>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</si>
  <si>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</si>
  <si>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</si>
  <si>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</si>
  <si>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</si>
  <si>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</si>
  <si>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</si>
  <si>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</si>
  <si>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</si>
  <si>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</si>
  <si>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</si>
  <si>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</si>
  <si>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</si>
  <si>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</si>
  <si>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</si>
  <si>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</si>
  <si>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</si>
  <si>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</si>
  <si>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</si>
  <si>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</si>
  <si>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</si>
  <si>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</si>
  <si>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</si>
  <si>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</si>
  <si>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</si>
  <si>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</si>
  <si>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</si>
  <si>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</si>
  <si>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</si>
  <si>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</si>
  <si>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</si>
  <si>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</si>
  <si>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</si>
  <si>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</si>
  <si>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</si>
  <si>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</si>
  <si>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</si>
  <si>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</si>
  <si>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</si>
  <si>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</si>
  <si>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</si>
  <si>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</si>
  <si>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</si>
  <si>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</si>
  <si>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</si>
  <si>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</si>
  <si>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</si>
  <si>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</si>
  <si>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</si>
  <si>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</si>
  <si>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</si>
  <si>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</si>
  <si>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</si>
  <si>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</si>
  <si>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</si>
  <si>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</si>
  <si>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</si>
  <si>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</si>
  <si>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</si>
  <si>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</si>
  <si>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</si>
  <si>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</si>
  <si>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</si>
  <si>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</si>
  <si>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</si>
  <si>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</si>
  <si>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</si>
  <si>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</si>
  <si>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</si>
  <si>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</si>
  <si>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</si>
  <si>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</si>
  <si>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</si>
  <si>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</si>
  <si>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</si>
  <si>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</si>
  <si>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</si>
  <si>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</si>
  <si>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</si>
  <si>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</si>
  <si>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</si>
  <si>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</si>
  <si>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</si>
  <si>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</si>
  <si>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</si>
  <si>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</si>
  <si>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</si>
  <si>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</si>
  <si>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</si>
  <si>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</si>
  <si>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</si>
  <si>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</si>
  <si>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</si>
  <si>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</si>
  <si>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</si>
  <si>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</si>
  <si>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</si>
  <si>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</si>
  <si>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</si>
  <si>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</si>
  <si>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</si>
  <si>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</si>
  <si>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</si>
  <si>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</si>
  <si>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</si>
  <si>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</si>
  <si>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</si>
  <si>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</si>
  <si>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</si>
  <si>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</si>
  <si>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</si>
  <si>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</si>
  <si>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</si>
  <si>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</si>
  <si>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</si>
  <si>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</si>
  <si>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</si>
  <si>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</si>
  <si>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</si>
  <si>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</si>
  <si>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</si>
  <si>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</si>
  <si>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</si>
  <si>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</si>
  <si>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</si>
  <si>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</si>
  <si>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</si>
  <si>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</si>
  <si>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</si>
  <si>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</si>
  <si>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</si>
  <si>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</si>
  <si>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</si>
  <si>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</si>
  <si>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</si>
  <si>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</si>
  <si>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</si>
  <si>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</si>
  <si>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</si>
  <si>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</si>
  <si>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</si>
  <si>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</si>
  <si>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</si>
  <si>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</si>
  <si>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</si>
  <si>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</si>
  <si>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</si>
  <si>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</si>
  <si>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</si>
  <si>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</si>
  <si>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</si>
  <si>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</si>
  <si>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</si>
  <si>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</si>
  <si>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</si>
  <si>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</si>
  <si>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</si>
  <si>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</si>
  <si>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</si>
  <si>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</si>
  <si>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</si>
  <si>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</si>
  <si>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</si>
  <si>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</si>
  <si>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</si>
  <si>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</si>
  <si>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</si>
  <si>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</si>
  <si>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</si>
  <si>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</si>
  <si>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</si>
  <si>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</si>
  <si>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</si>
  <si>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</si>
  <si>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</si>
  <si>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</si>
  <si>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</si>
  <si>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</si>
  <si>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</si>
  <si>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</si>
  <si>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</si>
  <si>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</si>
  <si>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</si>
  <si>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</si>
  <si>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</si>
  <si>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</si>
  <si>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</si>
  <si>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</si>
  <si>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</si>
  <si>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</si>
  <si>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</si>
  <si>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</si>
  <si>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</si>
  <si>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</si>
  <si>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</si>
  <si>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</si>
  <si>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</si>
  <si>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</si>
  <si>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</si>
  <si>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</si>
  <si>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</si>
  <si>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</si>
  <si>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</si>
  <si>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</si>
  <si>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</si>
  <si>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</si>
  <si>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</si>
  <si>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</si>
  <si>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</si>
  <si>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</si>
  <si>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</si>
  <si>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</si>
  <si>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</si>
  <si>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</si>
  <si>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</si>
  <si>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</si>
  <si>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</si>
  <si>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</si>
  <si>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</si>
  <si>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</si>
  <si>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</si>
  <si>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</si>
  <si>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</si>
  <si>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</si>
  <si>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</si>
  <si>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</si>
  <si>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</si>
  <si>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</si>
  <si>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</si>
  <si>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</si>
  <si>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</si>
  <si>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</si>
  <si>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</si>
  <si>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</si>
  <si>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</si>
  <si>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</si>
  <si>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</si>
  <si>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</si>
  <si>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</si>
  <si>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</si>
  <si>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</si>
  <si>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</si>
  <si>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</si>
  <si>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</si>
  <si>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</si>
  <si>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</si>
  <si>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</si>
  <si>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</si>
  <si>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</si>
  <si>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</si>
  <si>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</si>
  <si>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</si>
  <si>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</si>
  <si>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</si>
  <si>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</si>
  <si>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</si>
  <si>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</si>
  <si>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</si>
  <si>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</si>
  <si>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</si>
  <si>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</si>
  <si>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</si>
  <si>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</si>
  <si>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</si>
  <si>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</si>
  <si>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</si>
  <si>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</si>
  <si>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</si>
  <si>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</si>
  <si>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</si>
  <si>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</si>
  <si>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</si>
  <si>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</si>
  <si>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</si>
  <si>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</si>
  <si>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</si>
  <si>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</si>
  <si>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</si>
  <si>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</si>
  <si>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</si>
  <si>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</si>
  <si>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</si>
  <si>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</si>
  <si>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</si>
  <si>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</si>
  <si>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</si>
  <si>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</si>
  <si>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</si>
  <si>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</si>
  <si>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</si>
  <si>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</si>
  <si>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</si>
  <si>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</si>
  <si>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</si>
  <si>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</si>
  <si>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</si>
  <si>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</si>
  <si>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</si>
  <si>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</si>
  <si>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</si>
  <si>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</si>
  <si>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</si>
  <si>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</si>
  <si>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</si>
  <si>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</si>
  <si>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</si>
  <si>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</si>
  <si>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</si>
  <si>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</si>
  <si>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</si>
  <si>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</si>
  <si>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</si>
  <si>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</si>
  <si>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</si>
  <si>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</si>
  <si>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</si>
  <si>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</si>
  <si>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</si>
  <si>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</si>
  <si>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</si>
  <si>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</si>
  <si>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</si>
  <si>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</si>
  <si>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</si>
  <si>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</si>
  <si>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</si>
  <si>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</si>
  <si>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</si>
  <si>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</si>
  <si>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</si>
  <si>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</si>
  <si>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</si>
  <si>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</si>
  <si>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</si>
  <si>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</si>
  <si>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</si>
  <si>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</si>
  <si>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</si>
  <si>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</si>
  <si>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</si>
  <si>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</si>
  <si>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</si>
  <si>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</si>
  <si>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</si>
  <si>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</si>
  <si>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</si>
  <si>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</si>
  <si>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</si>
  <si>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</si>
  <si>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</si>
  <si>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</si>
  <si>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</si>
  <si>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</si>
  <si>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</si>
  <si>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</si>
  <si>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</si>
  <si>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</si>
  <si>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</si>
  <si>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</si>
  <si>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</si>
  <si>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</si>
  <si>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</si>
  <si>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</si>
  <si>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</si>
  <si>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</si>
  <si>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</si>
  <si>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</si>
  <si>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</si>
  <si>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</si>
  <si>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</si>
  <si>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</si>
  <si>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</si>
  <si>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</si>
  <si>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</si>
  <si>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</si>
  <si>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</si>
  <si>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</si>
  <si>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</si>
  <si>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</si>
  <si>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</si>
  <si>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</si>
  <si>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</si>
  <si>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</si>
  <si>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</si>
  <si>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</si>
  <si>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</si>
  <si>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</si>
  <si>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</si>
  <si>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</si>
  <si>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</si>
  <si>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</si>
  <si>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</si>
  <si>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</si>
  <si>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</si>
  <si>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</si>
  <si>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</si>
  <si>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</si>
  <si>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</si>
  <si>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</si>
  <si>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</si>
  <si>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</si>
  <si>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</si>
  <si>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</si>
  <si>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</si>
  <si>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</si>
  <si>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</si>
  <si>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</si>
  <si>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</si>
  <si>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</si>
  <si>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</si>
  <si>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</si>
  <si>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</si>
  <si>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</si>
  <si>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</si>
  <si>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</si>
  <si>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</si>
  <si>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</si>
  <si>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</si>
  <si>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</si>
  <si>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</si>
  <si>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</si>
  <si>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</si>
  <si>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</si>
  <si>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</si>
  <si>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</si>
  <si>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</si>
  <si>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</si>
  <si>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</si>
  <si>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</si>
  <si>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</si>
  <si>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</si>
  <si>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</si>
  <si>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</si>
  <si>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</si>
  <si>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</si>
  <si>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</si>
  <si>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</si>
  <si>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</si>
  <si>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</si>
  <si>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</si>
  <si>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</si>
  <si>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</si>
  <si>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</si>
  <si>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</si>
  <si>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</si>
  <si>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</si>
  <si>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</si>
  <si>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</si>
  <si>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</si>
  <si>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</si>
  <si>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</si>
  <si>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</si>
  <si>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</si>
  <si>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</si>
  <si>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</si>
  <si>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</si>
  <si>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</si>
  <si>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</si>
  <si>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</si>
  <si>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</si>
  <si>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</si>
  <si>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</si>
  <si>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</si>
  <si>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</si>
  <si>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</si>
  <si>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</si>
  <si>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</si>
  <si>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</si>
  <si>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</si>
  <si>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</si>
  <si>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</si>
  <si>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</si>
  <si>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</si>
  <si>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</si>
  <si>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</si>
  <si>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</si>
  <si>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</si>
  <si>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</si>
  <si>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</si>
  <si>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</si>
  <si>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</si>
  <si>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</si>
  <si>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</si>
  <si>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</si>
  <si>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</si>
  <si>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</si>
  <si>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</si>
  <si>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</si>
  <si>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</si>
  <si>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</si>
  <si>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</si>
  <si>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</si>
  <si>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</si>
  <si>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</si>
  <si>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</si>
  <si>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</si>
  <si>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</si>
  <si>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</si>
  <si>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</si>
  <si>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</si>
  <si>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</si>
  <si>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</si>
  <si>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</si>
  <si>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</si>
  <si>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</si>
  <si>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</si>
  <si>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</si>
  <si>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</si>
  <si>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</si>
  <si>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</si>
  <si>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</si>
  <si>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</si>
  <si>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</si>
  <si>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</si>
  <si>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</si>
  <si>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</si>
  <si>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</si>
  <si>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</si>
  <si>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</si>
  <si>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</si>
  <si>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</si>
  <si>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</si>
  <si>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</si>
  <si>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</si>
  <si>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</si>
  <si>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</si>
  <si>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</si>
  <si>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</si>
  <si>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</si>
  <si>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</si>
  <si>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</si>
  <si>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</si>
  <si>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</si>
  <si>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</si>
  <si>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</si>
  <si>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</si>
  <si>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</si>
  <si>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</si>
  <si>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</si>
  <si>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</si>
  <si>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</si>
  <si>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</si>
  <si>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</si>
  <si>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</si>
  <si>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</si>
  <si>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</si>
  <si>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</si>
  <si>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</si>
  <si>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</si>
  <si>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</si>
  <si>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</si>
  <si>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</si>
  <si>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</si>
  <si>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</si>
  <si>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</si>
  <si>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</si>
  <si>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</si>
  <si>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</si>
  <si>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</si>
  <si>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</si>
  <si>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</si>
  <si>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</si>
  <si>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</si>
  <si>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</si>
  <si>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</si>
  <si>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</si>
  <si>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</si>
  <si>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</si>
  <si>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</si>
  <si>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</si>
  <si>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</si>
  <si>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</si>
  <si>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</si>
  <si>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</si>
  <si>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</si>
  <si>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</si>
  <si>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</si>
  <si>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</si>
  <si>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</si>
  <si>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</si>
  <si>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</si>
  <si>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</si>
  <si>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</si>
  <si>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</si>
  <si>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</si>
  <si>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</si>
  <si>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</si>
  <si>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</si>
  <si>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</si>
  <si>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</si>
  <si>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</si>
  <si>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</si>
  <si>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</si>
  <si>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</si>
  <si>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</si>
  <si>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</si>
  <si>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</si>
  <si>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</si>
  <si>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</si>
  <si>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</si>
  <si>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</si>
  <si>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</si>
  <si>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</si>
  <si>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</si>
  <si>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</si>
  <si>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</si>
  <si>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</si>
  <si>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</si>
  <si>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</si>
  <si>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</si>
  <si>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</si>
  <si>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</si>
  <si>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</si>
  <si>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</si>
  <si>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</si>
  <si>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</si>
  <si>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</si>
  <si>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</si>
  <si>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</si>
  <si>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</si>
  <si>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</si>
  <si>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</si>
  <si>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</si>
  <si>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</si>
  <si>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</si>
  <si>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</si>
  <si>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</si>
  <si>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</si>
  <si>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</si>
  <si>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</si>
  <si>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</si>
  <si>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</si>
  <si>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</si>
  <si>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</si>
  <si>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</si>
  <si>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</si>
  <si>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</si>
  <si>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</si>
  <si>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</si>
  <si>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</si>
  <si>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</si>
  <si>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</si>
  <si>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</si>
  <si>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</si>
  <si>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</si>
  <si>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</si>
  <si>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</si>
  <si>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</si>
  <si>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</si>
  <si>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</si>
  <si>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</si>
  <si>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</si>
  <si>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</si>
  <si>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</si>
  <si>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</si>
  <si>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</si>
  <si>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</si>
  <si>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</si>
  <si>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</si>
  <si>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</si>
  <si>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</si>
  <si>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</si>
  <si>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</si>
  <si>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</si>
  <si>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</si>
  <si>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</si>
  <si>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</si>
  <si>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</si>
  <si>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</si>
  <si>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</si>
  <si>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</si>
  <si>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</si>
  <si>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</si>
  <si>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</si>
  <si>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</si>
  <si>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</si>
  <si>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</si>
  <si>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</si>
  <si>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</si>
  <si>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</si>
  <si>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</si>
  <si>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</si>
  <si>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</si>
  <si>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</si>
  <si>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</si>
  <si>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</si>
  <si>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</si>
  <si>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</si>
  <si>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</si>
  <si>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</si>
  <si>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</si>
  <si>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</si>
  <si>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</si>
  <si>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</si>
  <si>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</si>
  <si>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</si>
  <si>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</si>
  <si>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</si>
  <si>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</si>
  <si>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</si>
  <si>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</si>
  <si>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</si>
  <si>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</si>
  <si>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</si>
  <si>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</si>
  <si>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</si>
  <si>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</si>
  <si>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</si>
  <si>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</si>
  <si>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</si>
  <si>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</si>
  <si>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</si>
  <si>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</si>
  <si>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</si>
  <si>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</si>
  <si>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</si>
  <si>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</si>
  <si>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</si>
  <si>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</si>
  <si>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</si>
  <si>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</si>
  <si>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</si>
  <si>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</si>
  <si>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</si>
  <si>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</si>
  <si>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</si>
  <si>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</si>
  <si>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</si>
  <si>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</si>
  <si>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</si>
  <si>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</si>
  <si>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</si>
  <si>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</si>
  <si>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</si>
  <si>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</si>
  <si>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</si>
  <si>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</si>
  <si>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</si>
  <si>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</si>
  <si>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</si>
  <si>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</si>
  <si>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</si>
  <si>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</si>
  <si>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</si>
  <si>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</si>
  <si>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</si>
  <si>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</si>
  <si>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</si>
  <si>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</si>
  <si>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</si>
  <si>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</si>
  <si>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</si>
  <si>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</si>
  <si>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</si>
  <si>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</si>
  <si>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</si>
  <si>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</si>
  <si>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</si>
  <si>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</si>
  <si>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</si>
  <si>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</si>
  <si>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</si>
  <si>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</si>
  <si>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</si>
  <si>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</si>
  <si>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</si>
  <si>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</si>
  <si>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</si>
  <si>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</si>
  <si>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</si>
  <si>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</si>
  <si>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</si>
  <si>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</si>
  <si>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</si>
  <si>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</si>
  <si>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</si>
  <si>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</si>
  <si>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</si>
  <si>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</si>
  <si>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</si>
  <si>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</si>
  <si>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</si>
  <si>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</si>
  <si>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</si>
  <si>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</si>
  <si>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</si>
  <si>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</si>
  <si>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</si>
  <si>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</si>
  <si>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</si>
  <si>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</si>
  <si>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</si>
  <si>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</si>
  <si>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</si>
  <si>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</si>
  <si>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</si>
  <si>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</si>
  <si>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</si>
  <si>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</si>
  <si>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</si>
  <si>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</si>
  <si>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</si>
  <si>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</si>
  <si>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</si>
  <si>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</si>
  <si>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</si>
  <si>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</si>
  <si>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</si>
  <si>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</si>
  <si>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</si>
  <si>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</si>
  <si>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</si>
  <si>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</si>
  <si>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</si>
  <si>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</si>
  <si>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</si>
  <si>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</si>
  <si>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</si>
  <si>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</si>
  <si>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</si>
  <si>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</si>
  <si>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</si>
  <si>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</si>
  <si>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</si>
  <si>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</si>
  <si>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</si>
  <si>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</si>
  <si>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</si>
  <si>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</si>
  <si>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</si>
  <si>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</si>
  <si>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</si>
  <si>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</si>
  <si>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</si>
  <si>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</si>
  <si>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</si>
  <si>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</si>
  <si>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</si>
  <si>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</si>
  <si>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</si>
  <si>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</si>
  <si>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</si>
  <si>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</si>
  <si>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</si>
  <si>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</si>
  <si>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</si>
  <si>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</si>
  <si>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</si>
  <si>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</si>
  <si>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</si>
  <si>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</si>
  <si>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</si>
  <si>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</si>
  <si>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</si>
  <si>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</si>
  <si>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</si>
  <si>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</si>
  <si>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</si>
  <si>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</si>
  <si>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</si>
  <si>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</si>
  <si>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</si>
  <si>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</si>
  <si>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</si>
  <si>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</si>
  <si>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</si>
  <si>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</si>
  <si>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</si>
  <si>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</si>
  <si>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</si>
  <si>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</si>
  <si>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</si>
  <si>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</si>
  <si>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</si>
  <si>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</si>
  <si>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</si>
  <si>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</si>
  <si>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</si>
  <si>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</si>
  <si>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</si>
  <si>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</si>
  <si>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</si>
  <si>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</si>
  <si>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</si>
  <si>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</si>
  <si>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</si>
  <si>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</si>
  <si>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</si>
  <si>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</si>
  <si>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</si>
  <si>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</si>
  <si>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</si>
  <si>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</si>
  <si>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</si>
  <si>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</si>
  <si>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</si>
  <si>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</si>
  <si>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</si>
  <si>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</si>
  <si>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</si>
  <si>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</si>
  <si>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</si>
  <si>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</si>
  <si>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</si>
  <si>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</si>
  <si>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</si>
  <si>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</si>
  <si>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</si>
  <si>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</si>
  <si>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</si>
  <si>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</si>
  <si>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14-10-2026 16:10:17</t>
  </si>
  <si>
    <t>14-10-2026 14:25:10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</si>
  <si>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</si>
  <si>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</si>
  <si>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</si>
  <si>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</si>
  <si>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</si>
  <si>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</si>
  <si>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</si>
  <si>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</si>
  <si>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</si>
  <si>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</si>
  <si>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</si>
  <si>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</si>
  <si>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</si>
  <si>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</si>
  <si>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</si>
  <si>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</si>
  <si>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</si>
  <si>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</si>
  <si>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</si>
  <si>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</si>
  <si>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</si>
  <si>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</si>
  <si>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</si>
  <si>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</si>
  <si>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14-10-2026 10:10:03</t>
  </si>
  <si>
    <t>14-10-2026 09:24:59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</si>
  <si>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</si>
  <si>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</si>
  <si>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</si>
  <si>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</si>
  <si>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</si>
  <si>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14-10-2026 09:54:49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</si>
  <si>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</si>
  <si>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</si>
  <si>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</si>
  <si>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</si>
  <si>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</si>
  <si>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</si>
  <si>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</si>
  <si>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</si>
  <si>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</si>
  <si>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</si>
  <si>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</si>
  <si>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</si>
  <si>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</si>
  <si>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</si>
  <si>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</si>
  <si>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</si>
  <si>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</si>
  <si>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</si>
  <si>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</si>
  <si>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</si>
  <si>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</si>
  <si>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</si>
  <si>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</si>
  <si>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</si>
  <si>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</si>
  <si>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</si>
  <si>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</si>
  <si>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</si>
  <si>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</si>
  <si>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</si>
  <si>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</si>
  <si>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</si>
  <si>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</si>
  <si>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</si>
  <si>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</si>
  <si>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</si>
  <si>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</si>
  <si>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</si>
  <si>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</si>
  <si>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</si>
  <si>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</si>
  <si>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</si>
  <si>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</si>
  <si>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</si>
  <si>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</si>
  <si>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</si>
  <si>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</si>
  <si>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</si>
  <si>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</si>
  <si>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</si>
  <si>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</si>
  <si>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</si>
  <si>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</si>
  <si>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</si>
  <si>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</si>
  <si>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</si>
  <si>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</si>
  <si>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</si>
  <si>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</si>
  <si>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</si>
  <si>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</si>
  <si>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</si>
  <si>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</si>
  <si>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</si>
  <si>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GAME ESPORT TAROKAN</t>
  </si>
  <si>
    <t>ODP-MJT-FA/85</t>
  </si>
  <si>
    <t>MC20039|GAME ESPORT /085111335199/ Handokoaja123@gmail.com/PSB 50MB 355K PSB 150K/LUCKY UAP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</si>
  <si>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</si>
  <si>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</si>
  <si>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</si>
  <si>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</si>
  <si>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</si>
  <si>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</si>
  <si>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</si>
  <si>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</si>
  <si>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</si>
  <si>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</si>
  <si>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</si>
  <si>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</si>
  <si>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</si>
  <si>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</si>
  <si>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</si>
  <si>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</si>
  <si>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</si>
  <si>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</si>
  <si>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</si>
  <si>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</si>
  <si>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</si>
  <si>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ODP-KBU-FHF/002</t>
  </si>
  <si>
    <t>WO066405825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</si>
  <si>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</si>
  <si>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</si>
  <si>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</si>
  <si>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</si>
  <si>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</si>
  <si>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</si>
  <si>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</si>
  <si>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</si>
  <si>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</si>
  <si>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</si>
  <si>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</si>
  <si>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</si>
  <si>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</si>
  <si>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</si>
  <si>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</si>
  <si>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</si>
  <si>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</si>
  <si>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</si>
  <si>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</si>
  <si>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</si>
  <si>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</si>
  <si>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</si>
  <si>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</si>
  <si>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</si>
  <si>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</si>
  <si>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</si>
  <si>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</si>
  <si>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</si>
  <si>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</si>
  <si>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</si>
  <si>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</si>
  <si>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</si>
  <si>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</si>
  <si>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</si>
  <si>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</si>
  <si>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</si>
  <si>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</si>
  <si>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</si>
  <si>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</si>
  <si>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</si>
  <si>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</si>
  <si>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</si>
  <si>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</si>
  <si>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</si>
  <si>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</si>
  <si>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</si>
  <si>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</si>
  <si>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</si>
  <si>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</si>
  <si>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</si>
  <si>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</si>
  <si>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</si>
  <si>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</si>
  <si>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</si>
  <si>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</si>
  <si>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</si>
  <si>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</si>
  <si>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</si>
  <si>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</si>
  <si>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</si>
  <si>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</si>
  <si>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</si>
  <si>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</si>
  <si>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</si>
  <si>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</si>
  <si>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</si>
  <si>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</si>
  <si>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</si>
  <si>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</si>
  <si>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</si>
  <si>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</si>
  <si>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</si>
  <si>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</si>
  <si>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WO066424233</t>
  </si>
  <si>
    <t>|MC80156|MYIA-020492221400/POI/YUDDHY SETYANTO/085647474003/ladadhiedadadhieda@gmail.com</t>
  </si>
  <si>
    <t>HSI Bisnis PSB 70% - 200 Mbps</t>
  </si>
  <si>
    <t>PRE_PI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</si>
  <si>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</si>
  <si>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</si>
  <si>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</si>
  <si>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</si>
  <si>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</si>
  <si>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</si>
  <si>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</si>
  <si>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</si>
  <si>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</si>
  <si>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</si>
  <si>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</si>
  <si>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</si>
  <si>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</si>
  <si>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</si>
  <si>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</si>
  <si>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</si>
  <si>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</si>
  <si>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</si>
  <si>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</si>
  <si>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</si>
  <si>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</si>
  <si>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</si>
  <si>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</si>
  <si>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</si>
  <si>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</si>
  <si>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</si>
  <si>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</si>
  <si>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</si>
  <si>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</si>
  <si>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</si>
  <si>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</si>
  <si>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</si>
  <si>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</si>
  <si>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</si>
  <si>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</si>
  <si>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</si>
  <si>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</si>
  <si>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</si>
  <si>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</si>
  <si>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</si>
  <si>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</si>
  <si>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</si>
  <si>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</si>
  <si>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</si>
  <si>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</si>
  <si>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</si>
  <si>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</si>
  <si>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</si>
  <si>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</si>
  <si>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</si>
  <si>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</si>
  <si>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</si>
  <si>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</si>
  <si>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</si>
  <si>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</si>
  <si>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</si>
  <si>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</si>
  <si>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</si>
  <si>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</si>
  <si>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</si>
  <si>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</si>
  <si>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</si>
  <si>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</si>
  <si>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</si>
  <si>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</si>
  <si>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</si>
  <si>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</si>
  <si>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</si>
  <si>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</si>
  <si>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</si>
  <si>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</si>
  <si>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</si>
  <si>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</si>
  <si>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</si>
  <si>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</si>
  <si>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</si>
  <si>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</si>
  <si>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</si>
  <si>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</si>
  <si>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</si>
  <si>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</si>
  <si>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</si>
  <si>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</si>
  <si>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</si>
  <si>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</si>
  <si>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</si>
  <si>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</si>
  <si>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</si>
  <si>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</si>
  <si>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</si>
  <si>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</si>
  <si>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</si>
  <si>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</si>
  <si>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>14-10-2026 15:25:04</t>
  </si>
  <si>
    <t>AJB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</si>
  <si>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</si>
  <si>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</si>
  <si>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</si>
  <si>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</si>
  <si>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</si>
  <si>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</si>
  <si>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</si>
  <si>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</si>
  <si>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</si>
  <si>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</si>
  <si>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</si>
  <si>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</si>
  <si>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</si>
  <si>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</si>
  <si>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</si>
  <si>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</si>
  <si>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</si>
  <si>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</si>
  <si>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</si>
  <si>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</si>
  <si>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</si>
  <si>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</si>
  <si>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</si>
  <si>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</si>
  <si>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</si>
  <si>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</si>
  <si>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</si>
  <si>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</si>
  <si>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</si>
  <si>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</si>
  <si>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</si>
  <si>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</si>
  <si>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</si>
  <si>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</si>
  <si>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</si>
  <si>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</si>
  <si>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</si>
  <si>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</si>
  <si>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</si>
  <si>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</si>
  <si>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</si>
  <si>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PUSKESMAS GRINGSING 2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</si>
  <si>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</si>
  <si>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</si>
  <si>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</si>
  <si>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</si>
  <si>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SPPG PAMUTIH 02</t>
  </si>
  <si>
    <t>ODP-CMA-FV/073 FV/D03/073.01</t>
  </si>
  <si>
    <t>WO066380873</t>
  </si>
  <si>
    <t>|MN02086|MYIA-082329660917/POI/ADI WIRARSO/085225631118/sppgpamutih2@gmail.com</t>
  </si>
  <si>
    <t>SPBU Pertamina 44.533.08 Karangreja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</si>
  <si>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</si>
  <si>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</si>
  <si>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</si>
  <si>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KERETA API WISATA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</si>
  <si>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</si>
  <si>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</si>
  <si>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</si>
  <si>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</si>
  <si>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</si>
  <si>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</si>
  <si>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</si>
  <si>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</si>
  <si>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</si>
  <si>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</si>
  <si>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OSS - PROVISIONING START</t>
  </si>
  <si>
    <t>Provisioning Start</t>
  </si>
  <si>
    <t>ODP-SDY-FF/05</t>
  </si>
  <si>
    <t>AM/A00020/BS BKS NAIMATUL HABIBAH/HSI BISNIS BASIC INTERNET ONLY 50 MBPS/08119998026 081258380706/support@satu.net.id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</si>
  <si>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</si>
  <si>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</si>
  <si>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</si>
  <si>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</si>
  <si>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</si>
  <si>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</si>
  <si>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</si>
  <si>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</si>
  <si>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</si>
  <si>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</si>
  <si>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</si>
  <si>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</si>
  <si>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</si>
  <si>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</si>
  <si>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</si>
  <si>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</si>
  <si>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</si>
  <si>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</si>
  <si>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</si>
  <si>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</si>
  <si>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</si>
  <si>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</si>
  <si>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</si>
  <si>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</si>
  <si>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</si>
  <si>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</si>
  <si>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</si>
  <si>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</si>
  <si>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</si>
  <si>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</si>
  <si>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</si>
  <si>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</si>
  <si>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</si>
  <si>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</si>
  <si>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</si>
  <si>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</si>
  <si>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</si>
  <si>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</si>
  <si>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</si>
  <si>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>ODP-BJN-FW/07</t>
  </si>
  <si>
    <t>|MN01794|/GARAS ISTEK 88 /FATKHAN/085746360425/pojokgiras3@gmail.com/HSI Bisnis + Netmonk Promo H2 2026 50 Mbps (Rp 366.100) PSB 150.000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</si>
  <si>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</si>
  <si>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</si>
  <si>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</si>
  <si>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</si>
  <si>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</si>
  <si>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</si>
  <si>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</si>
  <si>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</si>
  <si>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</si>
  <si>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</si>
  <si>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</si>
  <si>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</si>
  <si>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</si>
  <si>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</si>
  <si>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</si>
  <si>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</si>
  <si>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</si>
  <si>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</si>
  <si>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</si>
  <si>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</si>
  <si>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</si>
  <si>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</si>
  <si>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</si>
  <si>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</si>
  <si>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</si>
  <si>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</si>
  <si>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</si>
  <si>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</si>
  <si>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</si>
  <si>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</si>
  <si>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</si>
  <si>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</si>
  <si>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</si>
  <si>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</si>
  <si>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</si>
  <si>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</si>
  <si>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</si>
  <si>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</si>
  <si>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</si>
  <si>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</si>
  <si>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</si>
  <si>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</si>
  <si>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</si>
  <si>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</si>
  <si>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</si>
  <si>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</si>
  <si>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</si>
  <si>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</si>
  <si>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</si>
  <si>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</si>
  <si>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</si>
  <si>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</si>
  <si>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</si>
  <si>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</si>
  <si>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</si>
  <si>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</si>
  <si>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</si>
  <si>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</si>
  <si>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</si>
  <si>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</si>
  <si>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</si>
  <si>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</si>
  <si>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</si>
  <si>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</si>
  <si>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</si>
  <si>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</si>
  <si>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</si>
  <si>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</si>
  <si>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</si>
  <si>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</si>
  <si>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</si>
  <si>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</si>
  <si>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</si>
  <si>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</si>
  <si>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</si>
  <si>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</si>
  <si>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</si>
  <si>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</si>
  <si>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</si>
  <si>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</si>
  <si>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</si>
  <si>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</si>
  <si>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</si>
  <si>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</si>
  <si>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</si>
  <si>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</si>
  <si>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</si>
  <si>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</si>
  <si>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</si>
  <si>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</si>
  <si>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</si>
  <si>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</si>
  <si>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</si>
  <si>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</si>
  <si>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</si>
  <si>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</si>
  <si>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</si>
  <si>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</si>
  <si>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</si>
  <si>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</si>
  <si>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</si>
  <si>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</si>
  <si>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</si>
  <si>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</si>
  <si>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</si>
  <si>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</si>
  <si>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</si>
  <si>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</si>
  <si>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</si>
  <si>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</si>
  <si>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</si>
  <si>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</si>
  <si>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</si>
  <si>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</si>
  <si>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</si>
  <si>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</si>
  <si>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</si>
  <si>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</si>
  <si>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</si>
  <si>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</si>
  <si>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</si>
  <si>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</si>
  <si>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</si>
  <si>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</si>
  <si>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PT. Solusi Surya Deswata</t>
  </si>
  <si>
    <t>ODP-SMA-FX/28</t>
  </si>
  <si>
    <t>|MN02750|/PIC TRIANTO KUSWANTORO/087862477911/antokuswantoro@gmail.com</t>
  </si>
  <si>
    <t>TOKO DITA HIJAU</t>
  </si>
  <si>
    <t>WO066491438</t>
  </si>
  <si>
    <t>MD|MYDB-20261015270810|DN00001/MN01272|TOKO DITA HIJAU|087796989161</t>
  </si>
  <si>
    <t xml:space="preserve">2026-10-16 15:00:00 | telp :087796989161 M Janji : (16/10/2026) jam Pasang : 09:00 Note : hubungi pelanggan jika ingin kelokasi </t>
  </si>
  <si>
    <t>15-10-2026 15:40:25</t>
  </si>
  <si>
    <t>TOKO MAHENDRA</t>
  </si>
  <si>
    <t>ODP-SWE-FAW/33 FAW/D04/33.01</t>
  </si>
  <si>
    <t>WO066471216</t>
  </si>
  <si>
    <t>MD|MYDB-20261015270801|SC00001/MC00069|TOKO MAHENDRA|082147927603</t>
  </si>
  <si>
    <t xml:space="preserve">2026-10-15 11:15:00 | </t>
  </si>
  <si>
    <t>15-10-2026 12:39:59</t>
  </si>
  <si>
    <t>Follow Up Revoke Completed, New Order ID : SC1002638315</t>
  </si>
  <si>
    <t>ODP-PYA-FBK/02</t>
  </si>
  <si>
    <t>WO066469070</t>
  </si>
  <si>
    <t>2026-10-10 08:00:00 | Tanggal pemasangan : 10 OKTOBER 2026  Jam pemasangan : pagi/siang  Info Tambahan : Hubungi pelanggan dulu sebelum ke lokasi  terima kasih</t>
  </si>
  <si>
    <t>15-10-2026 12:10:11</t>
  </si>
  <si>
    <t>ODP-PYA-FAS/18 FAS/D01/18.01</t>
  </si>
  <si>
    <t>WO066445403</t>
  </si>
  <si>
    <t>|MN01470|MYIA-020446269515/POI/MARILIS/087795085101/santaimassagelombok@gmail.com</t>
  </si>
  <si>
    <t xml:space="preserve">2026-10-16 08:00:00 | Tanggal : 16 Oktober 2026 Jam : pagi (AKTIVASI) Hubungi pelanggan sebelum ke lokasi </t>
  </si>
  <si>
    <t>15-10-2026 08:10:05</t>
  </si>
  <si>
    <t>Miranda Rental PS5</t>
  </si>
  <si>
    <t>ODP-MBG-FAC/85 FAC/D10/85.01</t>
  </si>
  <si>
    <t>WO066475312</t>
  </si>
  <si>
    <t>|MN00915|MYIA-006326805666/POI/RUDI RAHMAT/08137926959/nioultimate@gmail.com</t>
  </si>
  <si>
    <t>2026-10-16 15:00:00 | Jam pemasangan : 08.00 - 12.00 Waktu pemasangan : 15 oktober 2026 Info Tambahan : Hubungi pelanggan dulu sebelum ke lokasi terimakasih</t>
  </si>
  <si>
    <t>15-10-2026 13:25:34</t>
  </si>
  <si>
    <t>TOKO SRC DEDY</t>
  </si>
  <si>
    <t>ODP-SGG-FCLF/03 FCL//F06/03.03</t>
  </si>
  <si>
    <t>WO066452201</t>
  </si>
  <si>
    <t>MD|MYDB-20261013270686|DN00001/MN01272|TOKO SRC DEDY|081936173551</t>
  </si>
  <si>
    <t xml:space="preserve">2026-10-16 08:00:00 | Nama PIC : murdan No HP : 081936173551 Alt :  M Janji : 15 November 2024 Jam Pasang : 08.00 - 13:00  NoteÃ‚Â :  hubungi terlebih dahulu sebelum kelokasi </t>
  </si>
  <si>
    <t>15-10-2026 09:40:08</t>
  </si>
  <si>
    <t>SCALLYWAGS BEACH CLUB &amp; RESORT</t>
  </si>
  <si>
    <t>ODP-SGG-FAP/31</t>
  </si>
  <si>
    <t>WO066465153</t>
  </si>
  <si>
    <t>RBS|HSI|MC00069|SCALLYWAGS BEACH CLUB &amp; RESORT|81325889709|HSI BISNIS 100MBPS</t>
  </si>
  <si>
    <t>2026-10-16 08:00:00|Tanggal Pemasangan : 16 Oktober 2026 Jam pemasangan : 08.00 12.00 Info Tambahan : Hubungi pelanggan dulu sebelum ke lokasi terima kasih.|40971401|MYDITA</t>
  </si>
  <si>
    <t>15-10-2026 09:10:19</t>
  </si>
  <si>
    <t>Follow Up Revoke Completed, New Order ID : SC1002638116</t>
  </si>
  <si>
    <t>ODP-SIL-FAB/27</t>
  </si>
  <si>
    <t>WO066461864</t>
  </si>
  <si>
    <t>2026-10-14 11:00:00 | Nama Pic : bp salahuddin  No Hp Pic : 082236376692  No alt : -  Jam Pemasangan : pagi   Tanggal Pemasangan : 17 Oktober 2026</t>
  </si>
  <si>
    <t>15-10-2026 11:10:26</t>
  </si>
  <si>
    <t>ODP-EMP-FAA/05</t>
  </si>
  <si>
    <t>WO066484439</t>
  </si>
  <si>
    <t>2026-10-14 11:00:00 | Tanggal pemasangan: 14/10//2026  Jam pemasangan : pagi/siang  Info Tambahan : Hubungi pelanggan dulu sebelum ke lokasi.  terima kasih</t>
  </si>
  <si>
    <t>15-10-2026 14:40:16</t>
  </si>
  <si>
    <t>Follow Up Revoke Completed, New Order ID : SC1002638689</t>
  </si>
  <si>
    <t>WO066450086</t>
  </si>
  <si>
    <t>2026-10-16 08:00:00|Nama PIC : Bp Basri No HP : 082341661631 No Alt : - M Janji :  16 Okt 2026 Jam Pasang : Pagi / Siang Note : hubungi pelanggan jika ingin kelokasi |40951378|MYDITA</t>
  </si>
  <si>
    <t>PUSKESMAS UTAN 2</t>
  </si>
  <si>
    <t>ODP-SBW-FAU/13 FAU/D02/13.01</t>
  </si>
  <si>
    <t>WO066488980</t>
  </si>
  <si>
    <t>MD|MYDB-20261015270829|DN00001/MN01576|PUSKESMAS UTAN 2|087863636785</t>
  </si>
  <si>
    <t xml:space="preserve">2026-10-16 15:00:00 | Tanggal : 16 Oktober 2026 Jam : siang Hubungi pelanggan sebelum ke lokasi </t>
  </si>
  <si>
    <t>15-10-2026 15:25:33</t>
  </si>
  <si>
    <t>HSI Bisnis Bundling OCA Breach Checker Dual Band PSB 70% Promo - 100 Mbps</t>
  </si>
  <si>
    <t>GADAIKU ALAS</t>
  </si>
  <si>
    <t>ODP-ALA-FCLB/01 FCLA/F03/01.01</t>
  </si>
  <si>
    <t>WO066490377</t>
  </si>
  <si>
    <t>MD|MYDB-20261015270820|DN00001/MN01576|GADAIKU ALAS|087881220066</t>
  </si>
  <si>
    <t>2026-10-16 15:00:00 | telp :087881220066 M Janji : (16/10/2026) jam Pasang : 09:00 Note : hubungi pelanggan jika ingin kelokasi</t>
  </si>
  <si>
    <t>2026-10-16 08:00:00|Nama PIC:  bu revika No HP: 085198460388 Alt: Tanggal: 16/10/2026 Jam Pasang:  Note: Hubungi sebelum ke lokasi, terimakasih.  |40931149|MYDITA</t>
  </si>
  <si>
    <t>2026-10-16 08:00:00|Nama PIC:  bu revika No HP: 085198460388 Alt: Tanggal: 16/10/2026 Jam Pasang: Pagi Note: Hubungi sebelum ke lokasi, terimakasih.  |40931149|MYDITA</t>
  </si>
  <si>
    <t>TOKO SAM OIR</t>
  </si>
  <si>
    <t>ODP-GDG-FF/22 FF/D06/22.01</t>
  </si>
  <si>
    <t>WO066466980</t>
  </si>
  <si>
    <t>MD|MYDB-20261015270800|DN00001/MN01844|TOKO SAM OIR|081919770175</t>
  </si>
  <si>
    <t>2026-10-18 11:00:00 | Tanggal pemasangan: 16/10/2026 Jam pemasangan : 10.00 Info Tambahan : Hubungi pelanggan dulu sebelum ke lokasi terima kasih.</t>
  </si>
  <si>
    <t>15-10-2026 11:54:52</t>
  </si>
  <si>
    <t>HOTEL ARIA GAJAYANA</t>
  </si>
  <si>
    <t>ODP-MLG-FAL/01 MLG/D01/01.01</t>
  </si>
  <si>
    <t>WO066477207</t>
  </si>
  <si>
    <t>|MN02703|MYIA-068603365802/POI/Dhimas Aditya Indraswara/087875574455/edp.ariahtl@gmail.com</t>
  </si>
  <si>
    <t>2026-10-16 11:00:00 | Tanggal pemasangan: 16/10/2026 Jam pemasangan : siang Info Tambahan : Hubungi pelanggan dulu sebelum ke lokasi terima kasih.</t>
  </si>
  <si>
    <t>15-10-2026 13:40:23</t>
  </si>
  <si>
    <t>Malang Skyland</t>
  </si>
  <si>
    <t>ODP-KPO-FD/25 FD/D02/25.01</t>
  </si>
  <si>
    <t>WO066487017</t>
  </si>
  <si>
    <t>|MN02703|MYIA-056103587190/POI/Rendra Masdrajat Safaat/083121826303/bahrulfaqih99@gmail.com</t>
  </si>
  <si>
    <t>2026-10-16 11:00:00 | Nama PIC : BAPAK BAHRUL No HP : 085895842551 Alt :  M Janji : (JUMAT/16/OKTOBER/2026) jam Pasang : 09:00 Note : hubungi pelanggan jika ingin kelokasi</t>
  </si>
  <si>
    <t>15-10-2026 15:10:37</t>
  </si>
  <si>
    <t>WARUNG BU YUNI</t>
  </si>
  <si>
    <t>ODP-KPO-FC/89 FC/D11/89.01</t>
  </si>
  <si>
    <t>WO066493218</t>
  </si>
  <si>
    <t>|MN02703|MYIA-056782482231/POI/Arlina Yuni Yusanti/087759624299/arlinayuniy@gmail.com</t>
  </si>
  <si>
    <t xml:space="preserve">2026-10-16 15:00:00 | Nama PIC : Ibu Arlina No HP : 087759624299 No Alt : - M Janji :  16 Okt 2026 Jam Pasang : Pagi / Siang Note : hubungi pelanggan jika ingin kelokasi </t>
  </si>
  <si>
    <t>15-10-2026 15:55:20</t>
  </si>
  <si>
    <t>SMK DIPONEGORO TUMPANG MALANG</t>
  </si>
  <si>
    <t>ODP-TMP-FJ/08</t>
  </si>
  <si>
    <t xml:space="preserve">MN02703|SMK DIPONEGORO TUMPANG|HSI 100MS|/Muhammad Masduki Zein/085194557885/zenduki971@gmail.com </t>
  </si>
  <si>
    <t>SMK DIPONEGORO TUMPANG</t>
  </si>
  <si>
    <t>ODP-TMP-FB/31 FB/D11/31.01</t>
  </si>
  <si>
    <t>WO066454885</t>
  </si>
  <si>
    <t>|MN02703|MYIA-089856837831/POI/Muhammad Masduki Zein/085194557885/zenduki971@gmail.com</t>
  </si>
  <si>
    <t>2026-10-16 08:00:00 | Nama PIC : bapak zein No HP : 085196918260 Alt :  M Janji : (JUMAT/16/OKTOBER/2026) jam Pasang : 09:00 Note : hubungi pelanggan jika ingin kelokasi</t>
  </si>
  <si>
    <t>15-10-2026 10:10:17</t>
  </si>
  <si>
    <t>CANCEL ORDER INVALID SURVEY remark : INPUL MENGGUNAKAN NIK AM response : OK</t>
  </si>
  <si>
    <t>TOKO BERKAH JAYA</t>
  </si>
  <si>
    <t>ODP-BTU-FAE/95 FAE/D11/95.01</t>
  </si>
  <si>
    <t>WO066472575</t>
  </si>
  <si>
    <t>|MC20235|MYIA-010032657012/POI/MACHFUD EFENDI /085792201172/tyohugoz@gmail.com</t>
  </si>
  <si>
    <t>2026-10-16 11:00:00 | Tanggal Pemasangan : 16 Oktober 2026 Jam Pemasangan : 08:00 15:00 Info Tambahan : Hubungi pelanggan dulu sebelum ke lokasi terimakasih</t>
  </si>
  <si>
    <t>15-10-2026 12:54:53</t>
  </si>
  <si>
    <t>J99 CORP. OFFICE</t>
  </si>
  <si>
    <t>ODP-BLB-FAR/44 FAR/D02/44.01</t>
  </si>
  <si>
    <t>WO066471693</t>
  </si>
  <si>
    <t>|MN00398|MYIA-029032699703/POI/ERFIN YULIANA/08975052007/billing@j99corp.co.id</t>
  </si>
  <si>
    <t>ODP-KAK-FAC/010</t>
  </si>
  <si>
    <t>ODP-KBM-FBK/039</t>
  </si>
  <si>
    <t>SEKRETARIAT IDI KEBUMEN</t>
  </si>
  <si>
    <t>ODP-KBM-FAP/009</t>
  </si>
  <si>
    <t>AMRBS/402718/AMY NURHAYATI/R3/MAGELANG/PSB HSI BISNIS 1S 50 MBPS PROMO HARI PELANGGAN 1:1/Arbangatun/ 085225421346; 0813-2713-0692/idikebumen2020@gmail.com</t>
  </si>
  <si>
    <t>LAB KOMPUTER MTS AL ISLAM JONO</t>
  </si>
  <si>
    <t>ODP-KTA-FAF/042 FAF/D01/042.01</t>
  </si>
  <si>
    <t>WO066473782</t>
  </si>
  <si>
    <t>|MN01685|MYIA-082918925215/POI/AFIFATUL ULFAH/085848232751/mtsalislamjono539@gmail.com</t>
  </si>
  <si>
    <t>2026-10-17 08:00:00 | Tanggal Pemasangan : 17 Oktober 2026 Jam pemasangan : 08.00 12.00 Info Tambahan : Hubungi pelanggan dulu sebelum ke lokasi terima kasih.</t>
  </si>
  <si>
    <t>15-10-2026 13:10:14</t>
  </si>
  <si>
    <t>MTs AL ISLAM JONO</t>
  </si>
  <si>
    <t>WO066465252</t>
  </si>
  <si>
    <t>|MN01685|MYIA-012111896352/POI/AFIFATUL ULFAH/085848232751/mtsalislamjono539@gmail.com</t>
  </si>
  <si>
    <t>2026-10-16 08:00:00 | Nama Pic : IBU ULFAH No Hp Pic : 085848232751 Jam Pemasangan : 08:00 - 12.00 Tanggal Pemasangan : KAMIS 15 OKTOBER 2026 Info Tambahan : Hubungi pelanggan sebelum datang ke lokasi</t>
  </si>
  <si>
    <t>15-10-2026 11:40:14</t>
  </si>
  <si>
    <t>TOKO WAHYU MART</t>
  </si>
  <si>
    <t>ODP-PRN-FBQ/009 FBQ/D02/009.01</t>
  </si>
  <si>
    <t>WO066449399</t>
  </si>
  <si>
    <t>|MC00213|MYIA-086070022602/POI/WAHYU BAGUS SAPUTRO/085194515630/wahsastro3@gmail.com</t>
  </si>
  <si>
    <t xml:space="preserve">2026-10-16 08:00:00 | Nama PIC : Bp Wahyu No HP : 085194515630 No Alt : - M Janji :  16 Okt 2026 Jam Pasang : Pagi / Siang Note : hubungi pelanggan jika ingin kelokasi </t>
  </si>
  <si>
    <t>15-10-2026 08:55:02</t>
  </si>
  <si>
    <t>PP AHMAD HASBY</t>
  </si>
  <si>
    <t>ODP-NDL-FD/50 FD/D01/50.01</t>
  </si>
  <si>
    <t>WO066452037</t>
  </si>
  <si>
    <t>MD|MYDB-20261015270795|DC20002/MC20039|PP AHMAD HASBY|085891356836</t>
  </si>
  <si>
    <t xml:space="preserve">2026-10-16 08:00:00 | Nama PIC : Bp Rudi No HP : 085891356836 No Alt : - M Janji :  16 Okt 2026 Jam Pasang : Pagi / Siang Note : hubungi pelanggan jika ingin kelokasi </t>
  </si>
  <si>
    <t>PUSKESMAS SAMBI</t>
  </si>
  <si>
    <t>ODP-SBI-FE/05 FE/D01/05.01</t>
  </si>
  <si>
    <t>WO066455233</t>
  </si>
  <si>
    <t>MD|MYDB-20261014270783|DC20002/MC20039|PUSKESMAS SAMBI|085655788011</t>
  </si>
  <si>
    <t>2026-10-19 08:00:00 | Nama PIC : BAPAK wahfi No HP : 085655788011 Alt :  M Janji : (senin/19/OKTOBER/2026) jam Pasang : 09:00 Note : hubungi pelanggan jika ingin kelokasi</t>
  </si>
  <si>
    <t>SMP NEGERI 3 NGANJUK</t>
  </si>
  <si>
    <t>ODP-NJK-FG/33 FG/D05/33.01</t>
  </si>
  <si>
    <t>WO066451150</t>
  </si>
  <si>
    <t>|MN00419|MYIA-058883776269/POI/DIANTRI HANDOKO, S. Pd/081330799135/diantrihandoko44@gmail.com</t>
  </si>
  <si>
    <t xml:space="preserve">2026-10-16 08:00:00 | Nama PIC :  No HP : 081330799135 Alt :  M Janji : 15 November 2024 Jam Pasang : 08.00 - 13:00  NoteÃ‚Â :  hubungi terlebih dahulu sebelum kelokasi </t>
  </si>
  <si>
    <t>15-10-2026 09:25:13</t>
  </si>
  <si>
    <t>cafe level c</t>
  </si>
  <si>
    <t>ODP-NJK-FCLC/01 FCLC/D01/01.1</t>
  </si>
  <si>
    <t>WO066472936</t>
  </si>
  <si>
    <t>MD|MYDB-20261015270805|DN00001/MN02309|cafe level c|088983275170</t>
  </si>
  <si>
    <t xml:space="preserve">2026-10-16 11:00:00 | Nama PIC:  bp fhebry No HP: 088983275170 Alt: Tanggal: 16/10/2026 Jam Pasang: Siang Note: Hubungi sebelum ke lokasi, terimakasih.  </t>
  </si>
  <si>
    <t>MIN 6 NGAWI</t>
  </si>
  <si>
    <t>ODP-NWI-FD/15 FD/D02/06.15</t>
  </si>
  <si>
    <t>WO066488610</t>
  </si>
  <si>
    <t>|MN00265|MYIA-019901072233/POI/DIAN PRAMESWARI SOEBANDI/085735880017/minamngawi@gmail.com</t>
  </si>
  <si>
    <t>2026-10-16 15:00:00 | Tanggal pemasangan : 16 OKTOBER 2026 Jam pemasangan : pagi/siang Info Tambahan : Hubungi pelanggan dulu sebelum ke lokasi terima kasih</t>
  </si>
  <si>
    <t>15-10-2026 15:25:19</t>
  </si>
  <si>
    <t>PT. TUNAS SUBUR</t>
  </si>
  <si>
    <t>ODP-PNZ-FQ/03 FQ/D01/03.01</t>
  </si>
  <si>
    <t>WO066456031</t>
  </si>
  <si>
    <t>|MC20214|MYIA-003126387927/POI/ZAIDAN/081251797612/hanafizaidan73@gmail.com</t>
  </si>
  <si>
    <t>2026-10-16 08:00:00 | Nama PIC : bapak zaidan No HP : 081251797612 Alt :  M Janji : (JUMAT/16/OKTOBER/2026) jam Pasang : 09:00 Note : hubungi pelanggan jika ingin kelokasi</t>
  </si>
  <si>
    <t>ST MERAH PUTIH</t>
  </si>
  <si>
    <t>ODP-PON-FAS/04 FAS/D01/04.01</t>
  </si>
  <si>
    <t>WO066452220</t>
  </si>
  <si>
    <t>MD|MYDB-20261014270729|DN00001/MN02053|ST MERAH PUTIH|089696913619</t>
  </si>
  <si>
    <t xml:space="preserve">2026-10-19 08:00:00 | Tgl Pemasangan : 19 Oktober 2026 Interval : PAGI / SIANG Note : Hubungi pelanggan terlebih dahulu  </t>
  </si>
  <si>
    <t>Follow Up Revoke Completed, New Order ID : SC1002639221</t>
  </si>
  <si>
    <t>ODP-WTS-FBV/015</t>
  </si>
  <si>
    <t>WO066509309</t>
  </si>
  <si>
    <t xml:space="preserve">2026-10-13 15:00:00 | Jam pemasangan : 08.00 - 12.00  Waktu pemasangan : 13 oktober 2026  Info Tambahan : Hubungi pelanggan dulu sebelum ke lokasi  terimakasih  </t>
  </si>
  <si>
    <t>15-10-2026 19:39:57</t>
  </si>
  <si>
    <t>KOST PUTRA EKSLUSIF EZARIN 4A dan 4B</t>
  </si>
  <si>
    <t>ODP-PKM-FAB/052</t>
  </si>
  <si>
    <t>WO066491798</t>
  </si>
  <si>
    <t>|MC80054|MYIA-032750641529/POI/KAKUNG PRANAN JANTORO/081578139574/prananjantoro@gmail.com</t>
  </si>
  <si>
    <t xml:space="preserve">2026-10-18 08:00:00 | Jam pemasangan : 12.00 Info Tambahan : Hubungi pelanggan dulu sebelum ke lokasi terimakasih  </t>
  </si>
  <si>
    <t>PT. ASIH ASAH ASUH INDONESIA</t>
  </si>
  <si>
    <t>ODP-BTL-FBB/009 FBB/D03/009.01</t>
  </si>
  <si>
    <t>WO066472130</t>
  </si>
  <si>
    <t>|MC80063|MYIA-021986416011/POI/YENI TRI WAHYUNINGSIH/085194031542/franchisedansalespi@gmail.com</t>
  </si>
  <si>
    <t>2026-10-16 15:00:00 | Nama Pic : IBU YENI No Hp Pic : 085194031542 Jam Pemasangan : 08:00 - 12.00 Tanggal Pemasangan : JUMAT 16 OKTOBER 2026 Info Tambahan : Hubungi pelanggan sebelum datang ke lokasi</t>
  </si>
  <si>
    <t>ODP-PGR-FDY/007</t>
  </si>
  <si>
    <t>WO066453378</t>
  </si>
  <si>
    <t xml:space="preserve">2026-10-15 11:00:00 | Tgl Pemasangan : 15 Oktober 2026  Interval : PAGI / SIANG  Note : Hubungi pelanggan terlebih dahulu  </t>
  </si>
  <si>
    <t>Follow Up Revoke Completed, New Order ID : SC1002637851</t>
  </si>
  <si>
    <t>KONTRAKAN TERATAI</t>
  </si>
  <si>
    <t>ODP-TBU-FAA/91</t>
  </si>
  <si>
    <t>|MN02601|/KONTRAKAN TERATAI/KUSWATUL HASANAH/085708981555/081939201484/kuswatulhasanah41@gmail.com/HSI Bisnis + Netmonk Promo 2026 200 Mbps (Rp 846.100) PSB 150.000/</t>
  </si>
  <si>
    <t>15-10-2026 17:25:12</t>
  </si>
  <si>
    <t>UD SUMBER MUTIARA</t>
  </si>
  <si>
    <t>ODP-KPP-FB/04</t>
  </si>
  <si>
    <t>|MN00802|/UD SUMBER MUTIARA/0819-7312-9995/Udsinarmutiara2000@gmail.com/HSI Bisnis + Netmonk Promo 2026 100 Mbps (Rp 591.100) PSB 150.000/Rosidi/-6.920807,113.274698</t>
  </si>
  <si>
    <t>15-10-2026 16:10:24</t>
  </si>
  <si>
    <t>PUTRA TUNGGAL STORE</t>
  </si>
  <si>
    <t>ODP-PME-FAT/36 FAT/D04/36.01</t>
  </si>
  <si>
    <t>WO066460374</t>
  </si>
  <si>
    <t>|MC20231|MYIA-017977701354/POI/SAMSUL ARIFIN/085853686698/samsularifinnnn969@tmails.net</t>
  </si>
  <si>
    <t>2026-10-16 08:00:00 | Tanggal Pemasangan : 16 Oktober 2026 Jam Pemasangan : 08:00 15:00 Info Tambahan : Hubungi pelanggan dulu sebelum ke lokasi terimakasih</t>
  </si>
  <si>
    <t>15-10-2026 10:54:51</t>
  </si>
  <si>
    <t>ODP-PME-FBF/13</t>
  </si>
  <si>
    <t>|MC70132|/TOKO HASIK BERKAH /087765956026/hasihkberkah@gmail.com/HSI Bisnis (1:1) 50 Mbps (Rp 439.000) PSB Rp 150.000/ -7.1236860, 113.4079288/Dekat Jl. Raya Proppo, Gayam Barat, Proppo, Kec. Proppo, Kabupaten Pamekasan, Jawa Timur 69363</t>
  </si>
  <si>
    <t>Toko NUFAL BERKAH</t>
  </si>
  <si>
    <t>ODP-PRG-FA/49 FA/D02/49.01</t>
  </si>
  <si>
    <t>WO066448668</t>
  </si>
  <si>
    <t>MD|MYDB-20261014270730|DN00001/MN00086|Toko NUFAL BERKAH|083164130567</t>
  </si>
  <si>
    <t>2026-10-16 08:00:00 | Nama PIC : bapak nufal No HP : 083164130567 Alt :  M Janji : (JUMAT/16/OKTOBER/2026) jam Pasang : 09:00 Note : hubungi pelanggan jika ingin kelokasi</t>
  </si>
  <si>
    <t>15-10-2026 08:40:04</t>
  </si>
  <si>
    <t>REST KOS</t>
  </si>
  <si>
    <t>ODP-MYR-FVM/20 FVM/D01/20.01</t>
  </si>
  <si>
    <t>WO066468718</t>
  </si>
  <si>
    <t>|MN00443|MYIA-064348361832/POI/Pak didik/08155090000/didiksantoso2207@gmail.com</t>
  </si>
  <si>
    <t>PT SUKSES SEHAT SEJAHTERA SELAMANYA</t>
  </si>
  <si>
    <t>ODP-KJR-FAL/22 FAL/D01/22.01</t>
  </si>
  <si>
    <t>WO066455444</t>
  </si>
  <si>
    <t>|MN00443|MYIA-025664518540/POI/Pak Christian/081296766886/ptempats.club@gmail.com</t>
  </si>
  <si>
    <t xml:space="preserve">2026-10-16 08:00:00 | Nama : PT SUKSES SEHAT SEJAHTERA SELAMANYA Cp : 081296766886 2026-10-16 08:00 Sebelum kelokasi hub terlebih dahulu </t>
  </si>
  <si>
    <t>Yatim Mandiri</t>
  </si>
  <si>
    <t>ODP-IJK-FJS/02 FJS/D01/02.01</t>
  </si>
  <si>
    <t>WO066469692</t>
  </si>
  <si>
    <t>|MN02609|MYIA-066797427103/POI/Khotib/081232690886/chotieb@yatimmandiri.org</t>
  </si>
  <si>
    <t xml:space="preserve">2026-10-19 08:00:00 | Nama PIC:  bp khotib  No HP: 081232690886 Alt: Tanggal: 19/10/2026 Jam Pasang: 09.00 Note: Hubungi sebelum ke lokasi, terimakasih.  </t>
  </si>
  <si>
    <t>15-10-2026 12:25:22</t>
  </si>
  <si>
    <t>TOKO SUMBER WARAS</t>
  </si>
  <si>
    <t>ODP-TDS-FCU/02</t>
  </si>
  <si>
    <t>WO066478605</t>
  </si>
  <si>
    <t>|MN00889|/TOKO SUMBER WARAS/MICHELLE ANGELIN SANTOSO/082322180335/Mchleangelin02@gmail.com/HSI Bisnis Promo HUT Telkom (1:1) 100 Mbps (Rp 535.000) PSB Rp 150.000/</t>
  </si>
  <si>
    <t>2026-10-16 11:00:00|Nama PIC:  bu michelle No HP: 082322180335 Alt: Tanggal: 16/10/2026 Jam Pasang: Siang Note: Hubungi sebelum ke lokasi, terimakasih. |40931149|MYDITA</t>
  </si>
  <si>
    <t>SLB-C AKW KUMARA II</t>
  </si>
  <si>
    <t>ODP-MYR-FCG/07 FCG/D01/01.07</t>
  </si>
  <si>
    <t>WO066486101</t>
  </si>
  <si>
    <t>MD|MYDB-20261015270814|DN00001/MN02094|SLB-C AKW KUMARA II|081333139006</t>
  </si>
  <si>
    <t xml:space="preserve">2026-10-19 08:00:00 | Tanggal : 19 Oktober 2026 Jam : pagi  Hubungi pelanggan sebelum ke lokasi </t>
  </si>
  <si>
    <t>15-10-2026 14:54:56</t>
  </si>
  <si>
    <t>WIBOWO LINTAS LOGISTIK</t>
  </si>
  <si>
    <t>ODP-TDS-FKV/21</t>
  </si>
  <si>
    <t>|MN00889|/WIBOWO LINTAS LOGISTIK/HALIM PERDANA KUSUMAH/0895324247978/halimpk238@gmaio.com/HSI Bisnis Promo HUT Telkom (1:1) 50 Mbps (Rp 355.000) PSB Rp 150.000/</t>
  </si>
  <si>
    <t>WARKOP RB COFFEE</t>
  </si>
  <si>
    <t>ODP-DMO-FBM/06 FBM/D01/06.01</t>
  </si>
  <si>
    <t>WO066474715</t>
  </si>
  <si>
    <t>|MN01982|MYIA-088123161766/POI/M.Rofi&amp; 39;i/08213331635/hasanbasri92802@gmail.com</t>
  </si>
  <si>
    <t>2026-10-17 08:00:00 | Tanggal pemasangan : 17 OKTOBER 2026 Jam pemasangan : pagi/siang Info Tambahan : Hubungi pelanggan dulu sebelum ke lokasi terima kasih</t>
  </si>
  <si>
    <t>Follow Up Revoke Completed, New Order ID : SC1002639184</t>
  </si>
  <si>
    <t>ODP-MGO-FHA/18</t>
  </si>
  <si>
    <t>WO066504485</t>
  </si>
  <si>
    <t>2026-10-10 08:00:00|Nama :BAPA JAFAR  No HP :081284565457  No Alternatif :  M Janji : 10/10/2026  Jam Pasang : Pagi  NoteÃ‚Â :  Hubungi terlebih dahulu sebelum ke lokasi|40951378|MYDITA</t>
  </si>
  <si>
    <t>15-10-2026 17:55:15</t>
  </si>
  <si>
    <t>PT. GLOBAL FREIGHT SOLUTION</t>
  </si>
  <si>
    <t>WO066479474</t>
  </si>
  <si>
    <t>|MN02280|MYIA-086004967138/POI/Nazma Abdul Nizar /085524846660/id.gfsin@gmail.com</t>
  </si>
  <si>
    <t xml:space="preserve">2026-10-17 11:00:00 | Nama PIC:  bp nazma No HP: 085524846660 Alt: Tanggal: 17/10/2026 Jam Pasang: Siang Note: Hubungi sebelum ke lokasi, terimakasih. </t>
  </si>
  <si>
    <t>15-10-2026 13:55:16</t>
  </si>
  <si>
    <t>Cancel Order</t>
  </si>
  <si>
    <t>Order dicancel oleh MOHAMAD GHUFRON HARIS remark : cancel karena pelanggan di hub minta cancel pemasangan,vendor baru tdk tau</t>
  </si>
  <si>
    <t>ERAFONE GUBUG GROBOGAN</t>
  </si>
  <si>
    <t>ODP-GBU-FA/014</t>
  </si>
  <si>
    <t>WO066463436</t>
  </si>
  <si>
    <t>|MN00062|/ERAFONE GUBUG GROBOGAN /Pic Intan Purnama Sari / 089634052712 /dl-rutinfinance@erajaya.com</t>
  </si>
  <si>
    <t>2026-10-16 08:00:00|Tanggal pemasangan : 16 OKTOBER 2026 Jam pemasangan : pagi/siang Info Tambahan : Hubungi pelanggan dulu sebelum ke lokasi terima kasih|40010577|MYDITA</t>
  </si>
  <si>
    <t>15-10-2026 09:54:50</t>
  </si>
  <si>
    <t>JAGOSTU MANAGEMENT</t>
  </si>
  <si>
    <t>ODP-GBU-FB/010</t>
  </si>
  <si>
    <t>|MN00410|/LUKMAN HAKIM/085139418474/newq675 @gmail.com/Permintaan PSB HSI WB1 100 MBPS ABONEMEN 535K</t>
  </si>
  <si>
    <t>SMA SCIENCE PLUS BQBS</t>
  </si>
  <si>
    <t>ODP-SRG-FAJ/019</t>
  </si>
  <si>
    <t>WO066492638</t>
  </si>
  <si>
    <t>MC60143|/Haidar/085226009359/it.baitulquran@gmail.com/ PSB 1S INET Bisnis WINBACK 2.0 300mbps ABODEMEN 1.130.000 BLM PPN/ TTPN BU YULITA</t>
  </si>
  <si>
    <t>2026-10-16 15:00:00|Jam pemasangan : 12.00 Info Tambahan : Hubungi pelanggan dulu sebelum ke lokasi terimakasih |40951381|MYDITA</t>
  </si>
  <si>
    <t>ODP-SOP-FX/010</t>
  </si>
  <si>
    <t>PT BPR Bank Djoko Tingkir (Perseroda) Kantor Kas RSUD Gemolong</t>
  </si>
  <si>
    <t>ODP-MSO-FCD/049</t>
  </si>
  <si>
    <t>AMRBS;960218/Candra Evita Tryariestya/TREG4SOLO/Henoch Sukma Pandadar/082142534758/info@bprdjokotingkir.com /PSB HSI BASIC 1S INET 50MBPS 387.000 PLUS PPN</t>
  </si>
  <si>
    <t>ERAFONE JATISRONO WONOGIRI</t>
  </si>
  <si>
    <t>ODP-JSO-FC/047</t>
  </si>
  <si>
    <t>WO066468074</t>
  </si>
  <si>
    <t>|MN00062|/ERAFONE JATISRONO WONOGIRI/HSI BISNIS 2S INET POTS 50MBPS/089634052712/dl-rutinfinance@erajaya.com/Intan Purnama Sari</t>
  </si>
  <si>
    <t>2026-10-16 08:00:00|Tanggal Pemasangan : 16 Oktober 2026 Jam pemasangan : 10.00 Info Tambahan : Hubungi pelanggan dulu sebelum ke lokasi terima kasih.|40971401|MYDITA</t>
  </si>
  <si>
    <t>MA AL ANWAR</t>
  </si>
  <si>
    <t>ODP-JOM-FE/48</t>
  </si>
  <si>
    <t>WO066493393</t>
  </si>
  <si>
    <t>|MN02084|/MA AL ANWAR/WINBACK HSI B2B + NETMONK (1:1) 200MBPS 946,1RB PSB DISC 70%//maalanwar2024@gmail.com/MOH. NUR FADLAN THOYIB S.HI/81216604988</t>
  </si>
  <si>
    <t>2026-10-16 15:00:00|Nama PIC:  bp toni  No HP: 081216604988 Alt: Tanggal: 16/10/2026 Jam Pasang: Sore Note: Hubungi sebelum ke lokasi, terimakasih. |40931149|MYDITA</t>
  </si>
  <si>
    <t>Inprogress Alpro, SC Lama : SC1002637061</t>
  </si>
  <si>
    <t>SARJANA CELL</t>
  </si>
  <si>
    <t>ODP-MIP-FA/28 FA/D06/28.01</t>
  </si>
  <si>
    <t>WO066473591</t>
  </si>
  <si>
    <t>MD|MYDB-20261015270798|DN00001/MN01572|SARJANA CELL|085648427690</t>
  </si>
  <si>
    <t>2026-10-16 11:00:00 | Tgl Pemasangan : 16 Oktober 2026 Interval : PAGI / SIANG Note : Hubungi pelanggan terlebih dahulu</t>
  </si>
  <si>
    <t>D&amp; 39; UJUNG TERAS</t>
  </si>
  <si>
    <t>ODP-MJS-FN/25</t>
  </si>
  <si>
    <t>WO066490967</t>
  </si>
  <si>
    <t>|MN02783|/D' UJUNG TERAS/WINBACK 2.0 HSI B2B (1:1) 50MBPS 355RB PSB DISC 70%//desynv123456@gmail.com/ACHMAD AMANDA PUTRA/82233661763</t>
  </si>
  <si>
    <t>2026-10-16 15:00:00|telp :082233661763 M Janji : (16/10/2026) jam Pasang : 09:00 Note : hubungi pelanggan jika ingin kelokasi |40000802|MYDITA</t>
  </si>
  <si>
    <t>15-10-2026 10:25:16</t>
  </si>
  <si>
    <t>POWER GYM</t>
  </si>
  <si>
    <t>ODP-MRT-FA/18</t>
  </si>
  <si>
    <t>WO066469007</t>
  </si>
  <si>
    <t>|MN00518|/POWER GYM/WINBACK 3.0 HSI B2B (1:1) 50MBPS 280RB PSB DISC 70%//nanda.nans22@gmail.com/NANDA AGUNG NANDAR SUDARMA/83125258967</t>
  </si>
  <si>
    <t>2026-10-16 11:00:00|Tanggal Pemasangan : 16 Oktober 2026 Jam pemasangan : 08.00 12.00 Info Tambahan : Hubungi pelanggan dulu sebelum ke lokasi terima kasih.|40971401|MYDITA</t>
  </si>
  <si>
    <t>15-10-2026 10:40:14</t>
  </si>
  <si>
    <t>DIGITAL PRINTING</t>
  </si>
  <si>
    <t>ODP-MRT-FAQ/04</t>
  </si>
  <si>
    <t>|MN02084|/DIGITAL PRINTING /WINBACK 2.0 HSI B2B (1:1) 50MBPS 355RB PSB DISC 70%//sasonoaris933@gmail.com/ARIS SASONO /85738017907</t>
  </si>
  <si>
    <t>TARAPHONE</t>
  </si>
  <si>
    <t>ODP-MRT-FB/30</t>
  </si>
  <si>
    <t>|MC70131|/TARAPHONE/I NENGAH ADNYA/087878571515/taraphonemojokerto@gmail.com/HSI Bisnis Promo HUT Telkom (1:1) 200 Mbps (Rp 790.000) PSB Rp 150.000/</t>
  </si>
  <si>
    <t>ODP-SDA-FHB/02</t>
  </si>
  <si>
    <t>WO066483954</t>
  </si>
  <si>
    <t>2026-10-13 11:00:00|Nama :FAISAL  No HP :087788760646  No Alternatif :  M Janji : 13/10/2026  Jam Pasang : Pagi  NoteÃ‚Â :  Hubungi terlebih dahulu sebelum ke lokasi  |40951377|MYDITA</t>
  </si>
  <si>
    <t>15-10-2026 14:25:07</t>
  </si>
  <si>
    <t>RA AL AQSHA</t>
  </si>
  <si>
    <t>ODP-SDA-FCG/12</t>
  </si>
  <si>
    <t>WO066472479</t>
  </si>
  <si>
    <t>MD|MYDB-20261015270796|DN00001/MN01572|RA AL AQSHA|081394412022</t>
  </si>
  <si>
    <t>Follow Up Revoke Completed, New Order ID : SC1002638688</t>
  </si>
  <si>
    <t>SMPN 6 SIDOARJO</t>
  </si>
  <si>
    <t>ODP-SDA-FBK/02 FBK/D01/01.01.02</t>
  </si>
  <si>
    <t>WO066492009</t>
  </si>
  <si>
    <t>MD|MYDB-20261015270792|DN00001/MN00501|SMPN 6 SIDOARJO|087853270649</t>
  </si>
  <si>
    <t xml:space="preserve">2026-10-16 15:00:00 | Tanggal : 16 Oktober 2026 Jam : siang (AKTIVASI) Hubungi pelanggan sebelum ke lokasi </t>
  </si>
  <si>
    <t>GENESIS TOKO ALAT TULIS</t>
  </si>
  <si>
    <t>ODP-TPO-FFM/12 FFM/D01/12.01</t>
  </si>
  <si>
    <t>WO066463980</t>
  </si>
  <si>
    <t>|MN02559|MYIA-057579479673/POI/Sonia Halim/081230302966/soniaaahalim@gmail.com</t>
  </si>
  <si>
    <t>2026-10-16 08:00:00 | Tanggal pemasangan: 16/10/2026 Jam pemasangan : pagi Info Tambahan : Hubungi pelanggan dulu sebelum ke lokasi terima kasih.</t>
  </si>
  <si>
    <t>15-10-2026 11:25:24</t>
  </si>
  <si>
    <t>SMA PLUS DARMA SISWA</t>
  </si>
  <si>
    <t>WO066455925</t>
  </si>
  <si>
    <t>|MN00443|MYIA-004674754034/POI/Pak Lukman/083831574843/smkdarmasiswa2sda@gmail.com</t>
  </si>
  <si>
    <t>2026-10-16 08:00:00 | Tanggal pemasangan : 16 OKTOBER 2026 Jam pemasangan : pagi/siang Info Tambahan : Hubungi pelanggan dulu sebelum ke lokasi terima kasih</t>
  </si>
  <si>
    <t>ODP-DMA-FGB/016</t>
  </si>
  <si>
    <t>WO066459774</t>
  </si>
  <si>
    <t>|MN00880|/Makin/081299936206/abdimandirinusantara@gmail.com /Permintaan PSB HSI BISNIS 1S INET 100MBPS 669K/PT. Abdi Mandiri Nusantara</t>
  </si>
  <si>
    <t>2026-10-16 08:00:00|Nama PIC:  bp makin  No HP: 081299936206 Alt: Tanggal: 16/10/2026 Jam Pasang: Pagi Note: Hubungi sebelum ke lokasi, terimakasih.  |40931149|MYDITA</t>
  </si>
  <si>
    <t>SURYA BARU NANGGULAN</t>
  </si>
  <si>
    <t>ODP-SLI-FP/074 FP/D07/074.01</t>
  </si>
  <si>
    <t>WO066478653</t>
  </si>
  <si>
    <t>|MN00238|MYIA-012689120978/POI/MUH KHANIF/085865297498/khanifmgl89@gmail.com</t>
  </si>
  <si>
    <t>2026-10-16 11:00:00 | Tanggal pemasangan : 16 OKTOBER 2026 Jam pemasangan : pagi/siang Info Tambahan : Hubungi pelanggan dulu sebelum ke lokasi terima kasih</t>
  </si>
  <si>
    <t>KANTOR DESA JUBELAN</t>
  </si>
  <si>
    <t>ODP-BDN-FD/032 FD/D03/032.01</t>
  </si>
  <si>
    <t>WO066476184</t>
  </si>
  <si>
    <t>|MN00238|MYIA-085194576042/POI/AGUS /089668258345/desajubelan04@gmail.com</t>
  </si>
  <si>
    <t>2026-10-16 11:00:00 | Tanggal pemasangan: 16/10/2026 Jam pemasangan : 08.00 Info Tambahan : Hubungi pelanggan dulu sebelum ke lokasi terima kasih.</t>
  </si>
  <si>
    <t>ASA CELL</t>
  </si>
  <si>
    <t>ODP-BDN-FD/042 FD/D01/042.01</t>
  </si>
  <si>
    <t>WO066450334</t>
  </si>
  <si>
    <t>|MN02760|MYIA-086910098491/POI/Alam/085726668720/cok607009@gmail.com</t>
  </si>
  <si>
    <t>KMJ</t>
  </si>
  <si>
    <t>Pusat Oleh Oleh Karimunjawa</t>
  </si>
  <si>
    <t>ODP-KMJ-FA/023</t>
  </si>
  <si>
    <t>WO066492389</t>
  </si>
  <si>
    <t>MD|MYDB-20260914268678|DN00001/MN00300|Pusat Oleh Oleh Karimunjawa|08135955359</t>
  </si>
  <si>
    <t>2026-09-16 15:00:00 | Nama Pic : IBU MIRA  No Hp Pic :   Jam Pemasangan : 08:00 - 12.00  Tanggal Pemasangan : RABU 16 SEPTEMBER 2025  Info Tambahan : Hubungi pelanggan sebelum datang ke lokasi</t>
  </si>
  <si>
    <t>KEL</t>
  </si>
  <si>
    <t>ERABLUE KELET KELING</t>
  </si>
  <si>
    <t>ODP-KEL-FD/013 FD/D02/013.01</t>
  </si>
  <si>
    <t>WO066483637</t>
  </si>
  <si>
    <t>|MN02587|MYIA-040189524974/POI/HASBIBINTARO SHIDDIQ/081249549394/nextperdanaone@gmail.com</t>
  </si>
  <si>
    <t xml:space="preserve">2026-10-16 11:00:00 | Jam pemasangan : 12.00 Info Tambahan : Hubungi pelanggan dulu sebelum ke lokasi terimakasih </t>
  </si>
  <si>
    <t>ODP-PEC-FJ/093</t>
  </si>
  <si>
    <t>WO066478979</t>
  </si>
  <si>
    <t>Follow Up Revoke Completed, New Order ID : SC1002638523</t>
  </si>
  <si>
    <t>IBOX SUNAN KUDUS</t>
  </si>
  <si>
    <t>ODP-KUD-FAR/005 FAR/D01/005.01</t>
  </si>
  <si>
    <t>WO066468332</t>
  </si>
  <si>
    <t>|MN02587|MYIA-095457507313/POI/Bu intan/089634052712/dl-rutinfinance@erajaya.com</t>
  </si>
  <si>
    <t xml:space="preserve">2026-10-16 08:00:00 | Jam Pemasangan : 08:00 - 12.00 Tanggal Pemasangan : JUMAT 16 OKTOBER 2026 Info Tambahan : Hubungi pelanggan sebelum datang ke lokasi </t>
  </si>
  <si>
    <t>HSI Bisnis Basic Bundling Phone PSB 70%  Dual Band - Free 800 Menit - 100 Mbps</t>
  </si>
  <si>
    <t>SMK NU MAARIF</t>
  </si>
  <si>
    <t>ODP-KUD-FBA/011 FBA/D01/011.01</t>
  </si>
  <si>
    <t>WO066488330</t>
  </si>
  <si>
    <t>|MC60024|MYIA-024830283394/POI/Rizky Alhusani Gifari /085728435178/rizcykhiciell190@gmail.com</t>
  </si>
  <si>
    <t xml:space="preserve">2026-10-16 15:00:00 | Jam Pemasangan : 08:00 - 12.00 Tanggal Pemasangan : JUMAT 16 OKTOBER 2026 Info Tambahan : Hubungi pelanggan sebelum datang ke lokasi </t>
  </si>
  <si>
    <t>Maroz Gym</t>
  </si>
  <si>
    <t>ODP-KUD-FX/025 FX/D02/025.01</t>
  </si>
  <si>
    <t>WO066493097</t>
  </si>
  <si>
    <t>|MC60025|MYIA-035983116588/POI/Subiyanto/085329852727/subiyantookee@gmail.com</t>
  </si>
  <si>
    <t>2026-10-16 15:00:00 | Tgl Pemasangan : 16 Oktober 2026 Interval : PAGI / SIANG Note : Hubungi pelanggan terlebih dahulu</t>
  </si>
  <si>
    <t>PT. WADJA KARYA DUNIA</t>
  </si>
  <si>
    <t>ODP-PAT-FAC/089 FAC/D06/089.01</t>
  </si>
  <si>
    <t>WO066491285</t>
  </si>
  <si>
    <t>|MC60053|MYIA-058416942510/POI/Agus/087831216913/agusdefirizaqi@gmail.com</t>
  </si>
  <si>
    <t>2026-10-16 15:00:00 | Tanggal pemasangan: 16/10/2026 Jam pemasangan : siang Info Tambahan : Hubungi pelanggan dulu sebelum ke lokasi terima kasih.</t>
  </si>
  <si>
    <t>ODP-SMT-FEB/01</t>
  </si>
  <si>
    <t xml:space="preserve">AMRBS;402711;YUSRI TAUFIK;JKT OUTER;HSI Bisnis Basic Bundling Netmonk PSB 70% - 100 Mbps - (575000);CP BPK RIFKI 0852-3203-3363;mrifkipratama@gmail.com  </t>
  </si>
  <si>
    <t>Follow Up Revoke Completed, New Order ID : SC1002638028</t>
  </si>
  <si>
    <t>ODP-SMC-FA/050</t>
  </si>
  <si>
    <t>WO066458905</t>
  </si>
  <si>
    <t>2026-10-13 08:00:00 | Tanggal Pemasangan : 13 Oktober 2026  Jam Pemasangan : 08:00 15:00  Info Tambahan : Hubungi pelanggan dulu sebelum ke lokasi terimakasih</t>
  </si>
  <si>
    <t>SMK MUHAMMADIYAH 2 ajibarang</t>
  </si>
  <si>
    <t>ODP-AJB-FA/027 FA/D03/027.01</t>
  </si>
  <si>
    <t>WO066454566</t>
  </si>
  <si>
    <t>|MC80052|MYIA-058957727018/POI/DEDI RUBIANTO/085894970423/mudaajb92@gmail.com</t>
  </si>
  <si>
    <t>2026-10-16 11:00:00 | Jam pemasangan : 08.00 - 12.00 Waktu pemasangan : 15 oktober 2026 Info Tambahan : Hubungi pelanggan dulu sebelum ke lokasi terimakasih</t>
  </si>
  <si>
    <t>TOKO WIDJAYA CILONGOK</t>
  </si>
  <si>
    <t>ODP-CLO-FJ/021 FJ/D01/021.01</t>
  </si>
  <si>
    <t>WO066490581</t>
  </si>
  <si>
    <t>|MC00213|MYIA-000332827782/POI/ADIB SOFA ABDILLAH/085397177734/adibshofa89@gmail.com</t>
  </si>
  <si>
    <t>ODP-PWT-FBA/058</t>
  </si>
  <si>
    <t>WO066459681</t>
  </si>
  <si>
    <t>2026-10-15 08:00:00 | Nama PIC : ibu rina  No HP :  081391281305  Alt :   M Janji : (KAMIS/15/OKTOBER/2026)  jam Pasang : 09:00  Note : hubungi pelanggan jika ingin kelokasi</t>
  </si>
  <si>
    <t>15-10-2026 10:55:03</t>
  </si>
  <si>
    <t>Follow Up Revoke Completed, New Order ID : SC1002638059</t>
  </si>
  <si>
    <t>ERABLUE YOS SUDARSO BANYUMAS</t>
  </si>
  <si>
    <t>ODP-PWT-FBA/019 FBA/D01/019.01</t>
  </si>
  <si>
    <t>WO066461445</t>
  </si>
  <si>
    <t>|MN00649|MYIA-066703615603/POI/HASBIBINTARO SHIDDIQ/081249549394/nextperdanaone@gmail.com</t>
  </si>
  <si>
    <t xml:space="preserve">2026-10-16 08:00:00 | Nama PIC : Bp Hasbi No HP : 081249549394 No Alt : - M Janji :  16 Okt 2026 Jam Pasang : Pagi / Siang Note : hubungi pelanggan jika ingin kelokasi </t>
  </si>
  <si>
    <t>ERABLUE YOS SUDARSO BANYUMAS 2</t>
  </si>
  <si>
    <t>WO066461611</t>
  </si>
  <si>
    <t>|MN00649|MYIA-064449461328/POI/HASBIBINTARO SHIDDIQ/081216998674/nextperdanaone@gmail.com</t>
  </si>
  <si>
    <t>ODP-BJR-FZ/098</t>
  </si>
  <si>
    <t>MI AL FATAH BANJARNEGARA</t>
  </si>
  <si>
    <t>ODP-BJR-FG/091 FG/D03/091.01</t>
  </si>
  <si>
    <t>WO066468490</t>
  </si>
  <si>
    <t>|MN00909|MYIA-074139701403/POI/durotun nafisah/085743734394/mialfatahprc.administrasi@gmail.com</t>
  </si>
  <si>
    <t>2026-10-18 15:00:00 | Tanggal Pemasangan : 16 Oktober 2026 Jam pemasangan : 08.00 12.00 Info Tambahan : Hubungi pelanggan dulu sebelum ke lokasi terima kasih.</t>
  </si>
  <si>
    <t>D DRINK</t>
  </si>
  <si>
    <t>ODP-WOS-FX/057 FX/D04/057.01</t>
  </si>
  <si>
    <t>WO066463149</t>
  </si>
  <si>
    <t>|MN00439|MYIA-084837820000/POI/M JAFAR SHIDIQ AL HARIS/082325619815/tkjalmabbrur@gmail.com</t>
  </si>
  <si>
    <t xml:space="preserve">2026-10-16 08:00:00 | Nama PIC : Bp Jafar No HP : 082325619815 No Alt : - M Janji :  16 Okt 2026 Jam Pasang : Pagi / Siang Note : hubungi pelanggan jika ingin kelokasi </t>
  </si>
  <si>
    <t>15-10-2026 11:25:51</t>
  </si>
  <si>
    <t>GLOW AND PLAY KIDS</t>
  </si>
  <si>
    <t>ODP-WOS-FAX/023</t>
  </si>
  <si>
    <t>WO066481169</t>
  </si>
  <si>
    <t>|MN00909|MYIA-062783340678/POI/beni nugroho/081225527559/beninugroho10@gmail.com</t>
  </si>
  <si>
    <t>2026-10-16 11:00:00 | RT 4 RW 1 Tgl Pemasangan : 16 Oktober 2026 Interval : PAGI / SIANG Note : Hubungi pelanggan terlebih dahulu</t>
  </si>
  <si>
    <t>15-10-2026 14:10:55</t>
  </si>
  <si>
    <t>TOKO HIDAYAT</t>
  </si>
  <si>
    <t>WO066448552</t>
  </si>
  <si>
    <t>|MN00909|MYIA-030579856339/POI/sarif hidayat/085799186302/yunidwihastuti9@gmail.com</t>
  </si>
  <si>
    <t>ODP-SBA-FH/008</t>
  </si>
  <si>
    <t>ODP-PKL-FCQ/005</t>
  </si>
  <si>
    <t>WO066471288</t>
  </si>
  <si>
    <t xml:space="preserve">2026-10-04 08:00:00 | Jam pemasangan : 12.00  Info Tambahan : Hubungi pelanggan dulu sebelum ke lokasi  terimakasih   </t>
  </si>
  <si>
    <t>Follow Up Revoke Completed, New Order ID : SC1002638337</t>
  </si>
  <si>
    <t>ODP-PKL-FEA/054</t>
  </si>
  <si>
    <t>|856108|/PT. Lastana Express Indonesia./HSI BASIC 1S INET 75MBPS/0812 102 9533/f.agni@lazada.com/Fasnan Wismara Agni</t>
  </si>
  <si>
    <t>- E25060;E25060 ~ ES25 - Paket HSI Bisnis (HSIE) Khusus Winback 2.0[0]  - E25060~null~E25060_UNL;UNL ~ Internet-Link Unlimited Internet Usage ~ E25060[0]  - E25060~null~105343;E25060||11||Abodemen 0[0]  - E25060~null~E25060_HSIE75M;HSIE75M ~ High Speed In</t>
  </si>
  <si>
    <t>ODP-CMA-FV/032</t>
  </si>
  <si>
    <t>WO066481297</t>
  </si>
  <si>
    <t xml:space="preserve">2026-10-15 08:00:00 | Tanggal : 15 Oktober 2026  Jam : pagi   Hubungi pelanggan sebelum ke lokasi 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</si>
  <si>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</si>
  <si>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Follow Up Revoke Completed, New Order ID : SC1002638600</t>
  </si>
  <si>
    <t>ODP-BBT-FA/017</t>
  </si>
  <si>
    <t>ODP-BKA-FL/016</t>
  </si>
  <si>
    <t>WO066499041</t>
  </si>
  <si>
    <t>2026-10-14 15:00:00 | Nama :BAPA ANDRIAN  No HP :081329999505  No Alternatif :  M Janji : 14/10/2026  Jam Pasang : Pagi  NoteÃ‚Â :  Hubungi terlebih dahulu sebelum ke lokasi</t>
  </si>
  <si>
    <t>15-10-2026 16:40:24</t>
  </si>
  <si>
    <t>Follow Up Revoke Completed, New Order ID : SC1002639108</t>
  </si>
  <si>
    <t>WO066482953</t>
  </si>
  <si>
    <t>2026-10-19 11:00:00|Nama : BP DESVA YUDA (SPV) No Hp : 085159225797 No Hp Alternatif :  Tanggal : 19 Oktober 2026 Interval : SIANG Note : Mohon hubungi pelanggan terlebih dahulu|40981182|MYDITA</t>
  </si>
  <si>
    <t>Yayasan pandawa berdikari jaya</t>
  </si>
  <si>
    <t>ODP-SLW-FT/077</t>
  </si>
  <si>
    <t>WO066484136</t>
  </si>
  <si>
    <t>MD|MYDB-20261015270821|DN00001/MN00377|Yayasan pandawa berdikari jaya|085733099788</t>
  </si>
  <si>
    <t xml:space="preserve">2026-10-16 11:00:00 | Jam Pemasangan : 08:00 - 12.00 Tanggal Pemasangan : JUMAT 16 OKTOBER 2026 Info Tambahan : Hubungi pelanggan sebelum datang ke lokasi </t>
  </si>
  <si>
    <t>UPT SD NEGERI 164 GRESIK</t>
  </si>
  <si>
    <t>ODP-BBE-FS/27 FS/D04/27.01</t>
  </si>
  <si>
    <t>WO066474258</t>
  </si>
  <si>
    <t>|MC20244|MYIA-047661681807/POI/TAJUDDIN HARIYONO S.AG./081515115507/syukron.alluthfi@gmail.com</t>
  </si>
  <si>
    <t>PT JUMBO POWER INTERNATIONAL</t>
  </si>
  <si>
    <t>ODP-BBE-FAS/09</t>
  </si>
  <si>
    <t>WO066454684</t>
  </si>
  <si>
    <t>|MN01401|/PT JUMBO POWER INTERNATIONAL/DAVID SARTANA/081615023570/08175106080/david@jumbopower.com/HSI Bisnis + Phone Promo 2026 100 Mbps (Rp 575.000) PSB 150.000/</t>
  </si>
  <si>
    <t>Follow Up Revoke Completed, New Order ID : SC1002638838</t>
  </si>
  <si>
    <t>ODP-GSK-FB/04</t>
  </si>
  <si>
    <t>WO066488629</t>
  </si>
  <si>
    <t>2026-10-14 15:00:00 | Nama PIC : Bp Reza  No HP : 08170904091  No Alt : -  M Janji : 14 Okt 2026  Jam Pasang : Pagi / Siang  Note : hubungi pelanggan jika ingin ke lokasi, terima kasih</t>
  </si>
  <si>
    <t>Follow Up Revoke Completed, New Order ID : SC1002638907</t>
  </si>
  <si>
    <t>WO066491888</t>
  </si>
  <si>
    <t>2026-10-10 08:00:00|Tanggal: 10/10/2026  Jam Pasang: Siang   Note: Hubungi sebelum ke lokasi, terimakasih.   |40931149|MYDITA</t>
  </si>
  <si>
    <t>WO066464776</t>
  </si>
  <si>
    <t>2026-10-16 08:00:00|Nama Pic : PT. SATU AKSES INDONESIA No Hp Pic : 08119998026 Jam Pemasangan : 08:00 - 12.00 Tanggal Pemasangan : KAMIS 15 OKTOBER 2026 Info Tambahan : Hubungi pelanggan sebelum datang ke lokasi|40000798|MYDITA</t>
  </si>
  <si>
    <t>WO066474222</t>
  </si>
  <si>
    <t>2026-10-17 10:00:00|Nama PIC : bapak vika aditya No HP : 081331838238 Alt :  M Janji : (sabtu/17/OKTOBER/2026) jam Pasang : 09:00 Note : hubungi pelanggan jika ingin kelokasi|40961371|MYDITA</t>
  </si>
  <si>
    <t xml:space="preserve">GIRAS ISTEK 88 </t>
  </si>
  <si>
    <t>SPPG TUBAN PALANG</t>
  </si>
  <si>
    <t>ODP-TNZ-FJ/108</t>
  </si>
  <si>
    <t>WO066471359</t>
  </si>
  <si>
    <t>MD|MYID-4042610150002|RBIZtazakka|SPPG TUBAN PALANG GESIKHARJO|085851597827</t>
  </si>
  <si>
    <t xml:space="preserve">2026-10-17 11:00:00 | Nama PIC:  bp andi  No HP: 085851597827 Alt: Tanggal: 17/10/2026 Jam Pasang: Siang Note: Hubungi sebelum ke lokasi, terimakasih.  </t>
  </si>
  <si>
    <t>AMRBS;403658;AGIL CATUR MAULANA PUTRA;PSB;Paket Inet Only 50 Mbps Basic 1:2 (320K);Nur Laili Fitria 085851597827;https://maps.app.goo.gl/wZa5ETMSBYd7LW8u8</t>
  </si>
  <si>
    <t>WO066466306</t>
  </si>
  <si>
    <t>2026-10-16 08:00:00|Jam Pemasangan : 08:00 - 12.00 Tanggal Pemasangan : JUMAT 16 OKTOBER 2026 Info Tambahan : Hubungi pelanggan sebelum datang ke lokasi |40981184|MYDITA</t>
  </si>
  <si>
    <t>WO066467248</t>
  </si>
  <si>
    <t>2026-10-16 08:00:00|Nama PIC:  bu diah  No HP: 085238742345 Alt: Tanggal: 16/10/2026 Jam Pasang: Pagi Note: Hubungi sebelum ke lokasi, terimakasih.  |40931149|MYDITA</t>
  </si>
  <si>
    <t>WO066468965</t>
  </si>
  <si>
    <t>2026-10-16 11:00:00|Nama PIC:  bu aisyah No HP: 087768303949 Alt: 0895110018700 Tanggal: 16/10/2026 Jam Pasang: Siang Note: Hubungi sebelum ke lokasi, terimakasih.  |40931149|MYDITA</t>
  </si>
  <si>
    <t>ODP-BWG-FW/71 FW/D07/71.01</t>
  </si>
  <si>
    <t>WO066483877</t>
  </si>
  <si>
    <t>|MN00515|MYIA-018937800951/POI/Johan Afandy/0895110018700/elisabethjacinta9@gmail.com</t>
  </si>
  <si>
    <t>WO066476319</t>
  </si>
  <si>
    <t>|MC30042|MYIA-056003649936/POI/INDAH RATNASARI /081214725403/arseniobariemahardika@gmail.com</t>
  </si>
  <si>
    <t>SRC JAYA ABADI</t>
  </si>
  <si>
    <t>ODP-SKP-F01/01</t>
  </si>
  <si>
    <t>WO066459875</t>
  </si>
  <si>
    <t>|MN01068|/SRC JAYA ABADI / SAIFULLOH/WINBACK 3.0 HSI B2B (1:1) 50MBPS 280RB PSB DISC 70%//harisjuan123@gmail.com/SAIFULLOH/85648678741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</si>
  <si>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</si>
  <si>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TOKO SAMSUL</t>
  </si>
  <si>
    <t>ODP-SKP-FE/18</t>
  </si>
  <si>
    <t>WO066475744</t>
  </si>
  <si>
    <t>|MN01068|/TOKO SAMSUL/PROMO H2 HSI B2B BASIC + OCA (1:2) 75MBPS 370,5RB PSB DISC 70%//Ochigarage30@gmail.com/SAMSUL MUALIM/85713951349</t>
  </si>
  <si>
    <t>2026-10-16 11:00:00|Tanggal Pemasangan : 16 Oktober 2026 Jam Pemasangan : 08:00 15:00 Info Tambahan : Hubungi pelanggan dulu sebelum ke lokasi terimakasih|40961370|MYDITA</t>
  </si>
  <si>
    <t>PUSKESMAS TONGAS / PELAYANAN 2</t>
  </si>
  <si>
    <t>ODP-TGS-FB/54 FB/D02/54.01</t>
  </si>
  <si>
    <t>WO066469970</t>
  </si>
  <si>
    <t>|MN01068|MYIA-075634490770/POI/DODIK/081337403265/tongas.puskesmas@gmail.com</t>
  </si>
  <si>
    <t>2026-10-16 11:00:00 | telp :081337403265 M Janji : (16/10/2026) jam Pasang : 09:00 Note : hubungi pelanggan jika ingin kelokasi</t>
  </si>
  <si>
    <t>NUSUMMA JATIM CABANG PROBOLINGGO</t>
  </si>
  <si>
    <t>ODP-PBL-FL/48</t>
  </si>
  <si>
    <t>WO066459714</t>
  </si>
  <si>
    <t>|MN01614|/NUSUMMA JATIM CABANG PROBOLINGGO/HSI B2B (1:1) + PHONE (800 MENIT) 50MBPS 445RB PSB DISC 70%//nusummaprobolinggo@gmail.com/ADITYA DWI PRASETIYO/82245437773</t>
  </si>
  <si>
    <t>2026-10-16 08:00:00|Nama : BP ADITYA DWI PRASETIYO  No Hp : 082245437773 No Hp Alternatif :  Tanggal : 16 Oktober 2026 Interval : PAGI  Note : Mohon hubungi pelanggan terlebih dahulu|40981182|MYDITA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</si>
  <si>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</si>
  <si>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SAMALA BLISS HOMESTAY</t>
  </si>
  <si>
    <t>ODP-PBL-FU/04</t>
  </si>
  <si>
    <t>WO066459277</t>
  </si>
  <si>
    <t>|MN01316|/SAMALA BLISS HOMESTAY /WINBACK 2.0 HSI B2B (1:2) 100MBPS 440RB PSB DISC 70%//nabilaqputri24@gmail.com/FERLITA RETNO SEPTINA/82116933332</t>
  </si>
  <si>
    <t>2026-10-16 08:00:00|Nama PIC : Bp Hasbullah No HP : 082116933332 No Alt : - M Janji :  16 Okt 2026 Jam Pasang : Pagi / Siang Note : hubungi pelanggan jika ingin kelokasi |40951378|MYDITA</t>
  </si>
  <si>
    <t>ODP-TBN-FAK/03</t>
  </si>
  <si>
    <t>PT TOP INDONESIA HOLIDAYS</t>
  </si>
  <si>
    <t>ODP-JBR-FU/15</t>
  </si>
  <si>
    <t>WO066487303</t>
  </si>
  <si>
    <t>|MN00737|/CP YAYUK PRIATNI/08123858343-081805485919/yayuk118@gmail.com</t>
  </si>
  <si>
    <t>2026-10-16 11:00:00|Nama PIC : Ibu Yayuk No HP : 08123858343 No Alt : - M Janji :  16 Okt 2026 Jam Pasang : Pagi / Siang Note : hubungi pelanggan jika ingin kelokasi |40951378|MYDITA</t>
  </si>
  <si>
    <t>Cava Beauty</t>
  </si>
  <si>
    <t>ODP-KLM-FAT/27 FAT/D02/27.01</t>
  </si>
  <si>
    <t>WO066475178</t>
  </si>
  <si>
    <t>|MN02631|MYIA-034376412862/POI/buk yati/08123800019/admsiloamspa@gmail.com</t>
  </si>
  <si>
    <t>2026-10-16 11:00:00 | Nama : BU DR YETIE  No Hp : 08123800019 No Hp Alternatif :  Tanggal : 16 Oktober 2026 Interval : PAGI  Note : Mohon hubungi pelanggan terlebih dahulu</t>
  </si>
  <si>
    <t>HSI Bisnis Basic Bundling OCA Breach Checker Promo H2 2026 Dual Band PSB 70% - 100 Mbps</t>
  </si>
  <si>
    <t>WO066484165</t>
  </si>
  <si>
    <t>2026-10-16 11:00:00|Tgl Pemasangan : 16 Oktober 2026 Interval : PAGI / SIANG Note : Hubungi pelanggan terlebih dahulu|40981182|MYDITA</t>
  </si>
  <si>
    <t>VILLA SHIBUMI</t>
  </si>
  <si>
    <t>ODP-SMA-FAJ/44</t>
  </si>
  <si>
    <t>WO066456641</t>
  </si>
  <si>
    <t>|MN02750|/PIC JESSE JANITRA JAHJA/081293100978/jahja.jesse@gmail.com</t>
  </si>
  <si>
    <t>15-10-2026 08:25:02</t>
  </si>
  <si>
    <t>ODP-GER-FAC/79</t>
  </si>
  <si>
    <t>TOKO AGUNG</t>
  </si>
  <si>
    <t>ODP-GER-FAP/39 FAP/D04/39.01</t>
  </si>
  <si>
    <t>WO066650047</t>
  </si>
  <si>
    <t>|MC40170|MYIA-063590983269/POI/ALVIN HIDAYAT/082230777980/ah20070127@gmail.com</t>
  </si>
  <si>
    <t>2026-10-19 11:00:00 | Tanggal pemasangan: 19/10/2026 Jam pemasangan : pagi / siang Info Tambahan : Hubungi pelanggan dulu sebelum ke lokasi terima kasih.</t>
  </si>
  <si>
    <t>18-10-2026 12:09:43</t>
  </si>
  <si>
    <t>Toko Grosir berkah</t>
  </si>
  <si>
    <t>ODP-PYA-FAX/19 FAX/D05/19.01</t>
  </si>
  <si>
    <t>WO066525170</t>
  </si>
  <si>
    <t>MD|MYDB-20261015270846|SC00001/MC00094|Toko Grosir berkah|085977834234</t>
  </si>
  <si>
    <t>2026-10-17 08:00:00 | Nama PIC : BAPAK USMAN No HP : 085977834234 Alt :  M Janji : (SABTU/17/OKTOBER/2026) jam Pasang : 09:00 Note : hubungi pelanggan jika ingin kelokasi</t>
  </si>
  <si>
    <t>16-10-2026 10:09:56</t>
  </si>
  <si>
    <t>Follow Up Revoke Completed, New Order ID : SC1002643479</t>
  </si>
  <si>
    <t>BAKSO RAKSASA</t>
  </si>
  <si>
    <t>ODP-SGG-FAZ/18 FAZ/D02/18.01</t>
  </si>
  <si>
    <t>WO066557021</t>
  </si>
  <si>
    <t>MD|MYDB-20261016270862|DC20002/MC20039|BAKSO RAKSASA|082340168009</t>
  </si>
  <si>
    <t>2026-10-19 11:00:00 | Tanggal pemasangan : 19 OKTOBER 2026 Jam pemasangan : pagi/siang Info Tambahan : Hubungi pelanggan dulu sebelum ke lokasi terima kasih</t>
  </si>
  <si>
    <t>16-10-2026 15:24:55</t>
  </si>
  <si>
    <t>HARI CELL</t>
  </si>
  <si>
    <t>ODP-SGG-FBA/24 FBA/D02/24.01</t>
  </si>
  <si>
    <t>WO066516159</t>
  </si>
  <si>
    <t>MD|MYDB-20261015270837|SC00001/MC00149|HARI CELL|08175797388</t>
  </si>
  <si>
    <t>2026-10-18 15:00:00 | Tanggal pemasangan: 17/10/2026 Jam pemasangan : pagi / siang Info Tambahan : Hubungi pelanggan dulu sebelum ke lokasi terima kasih.</t>
  </si>
  <si>
    <t>16-10-2026 07:39:50</t>
  </si>
  <si>
    <t>TOKO MELANTING</t>
  </si>
  <si>
    <t>ODP-SGG-FAK/05 FAK/D01/05.01</t>
  </si>
  <si>
    <t>WO066611899</t>
  </si>
  <si>
    <t>MD|MYDB-20261016270904|DN00001/MN01272|TOKO MELANTING|087746318584</t>
  </si>
  <si>
    <t>2026-10-20 08:00:00 | Tanggal pemasangan: 18/10/2026 Jam pemasangan : pagi / siang Info Tambahan : Hubungi pelanggan dulu sebelum ke lokasi terima kasih.</t>
  </si>
  <si>
    <t>17-10-2026 14:24:57</t>
  </si>
  <si>
    <t>PT NON STYLE INTERNASIOAL INDONESIA</t>
  </si>
  <si>
    <t>ODP-MTR-FAA/14 FAA/D02/02.14</t>
  </si>
  <si>
    <t>WO066550556</t>
  </si>
  <si>
    <t>|MC40311|MYIA-086250384120/POI/Made Ayu Widiastiti/082340976583/info@nsiia.co.id</t>
  </si>
  <si>
    <t>2026-10-19 11:00:00 | Nama Pic : bu Made Ayu Widiastiti No Hp Pic : 082340976583 No alt : - Jam Pemasangan : pagi  Tanggal Pemasangan : 19 Oktober 2026</t>
  </si>
  <si>
    <t>16-10-2026 14:24:52</t>
  </si>
  <si>
    <t>SMP 17 MATARAM</t>
  </si>
  <si>
    <t>ODP-MTR-FCV/11 FCV/D02/11.01</t>
  </si>
  <si>
    <t>WO066523798</t>
  </si>
  <si>
    <t>|MC40309|MYIA-088467892417/POI/AHMAD RAMLI/087868210959/ramliahmad185@gmail.com</t>
  </si>
  <si>
    <t>2026-10-17 15:00:00 | Tanggal pemasangan : 17 Oct 2026 Jam pemasangan : 11.00 Info Tambahan : Hubungi pelanggan dulu sebelum ke lokasi terima kasih.</t>
  </si>
  <si>
    <t>16-10-2026 09:54:46</t>
  </si>
  <si>
    <t>HSI Bisnis Basic PSB 70% - 300 Mbps</t>
  </si>
  <si>
    <t>BRI LINK DAYAT</t>
  </si>
  <si>
    <t>ODP-MTR-FAF/26 FAF/D03/26.26</t>
  </si>
  <si>
    <t>WO066543753</t>
  </si>
  <si>
    <t>MD|MYDB-20261016270852|SC00001/MC00020|BRI LINK DAYAT|082341684068</t>
  </si>
  <si>
    <t>2026-10-18 11:00:00 | Nama Pic : bp muhanis No Hp Pic : 082341684068 No alt : - Jam Pemasangan : pagi siang  Tanggal Pemasangan : 17 Oktober 2026</t>
  </si>
  <si>
    <t>16-10-2026 13:25:00</t>
  </si>
  <si>
    <t>Yayasan Mahkota Nusantara Berkah</t>
  </si>
  <si>
    <t>ODP-MTR-FCF/10 FCF/D.01/10.01</t>
  </si>
  <si>
    <t>WO066557200</t>
  </si>
  <si>
    <t>|MC40316|MYIA-072671519378/POI/Baiq Aprilya Nitami/087894238568/aprilyanitami8@gmail.com</t>
  </si>
  <si>
    <t xml:space="preserve">2026-10-18 11:00:00 | Jam pemasangan : 12.00 Info Tambahan : Hubungi pelanggan dulu sebelum ke lokasi terimakasih  </t>
  </si>
  <si>
    <t>Follow Up Revoke Completed, New Order ID : SC1002643342</t>
  </si>
  <si>
    <t>Follow Up Revoke Completed, New Order ID : SC1002642325</t>
  </si>
  <si>
    <t>TOKO DINDA</t>
  </si>
  <si>
    <t>ODP-DMP-FAB/04 FAB/D01/04.01</t>
  </si>
  <si>
    <t>WO066541458</t>
  </si>
  <si>
    <t>|MN02363|MYIA-093039268332/POI/HENDRI ATRIMUS/0811315505/hatrimus@gmail.com</t>
  </si>
  <si>
    <t>2026-10-17 11:00:00 | Nama PIC : HENDRI  No HP : 0811315505 Alt : 0818888245 M Janji : 17/10/2026 Jam Pasang : 08.00 - 13:00  NoteÃ‚Â :  hubungi terlebih dahulu sebelum kelokasi</t>
  </si>
  <si>
    <t>16-10-2026 13:09:53</t>
  </si>
  <si>
    <t>HOMESTAY BOUGENVILLE</t>
  </si>
  <si>
    <t>ODP-SBW-FAF/03</t>
  </si>
  <si>
    <t>WO066543661</t>
  </si>
  <si>
    <t>MD|MYDB-20261016270879|DN00001/MN01595|HOMESTAY BOUGENVILLE|088985674202</t>
  </si>
  <si>
    <t>2026-10-18 08:00:00 | Tanggal Pemasangan : 18 Oktober 2026 Jam Pemasangan : 08:00 15:00 Info Tambahan : Hubungi pelanggan dulu sebelum ke lokasi terimakasih</t>
  </si>
  <si>
    <t>HOMESTAY GLODOK</t>
  </si>
  <si>
    <t>ODP-SBW-FBF/04 FBF/D01/04.01</t>
  </si>
  <si>
    <t>WO066542965</t>
  </si>
  <si>
    <t>MD|MYDB-20261016270876|DN00001/MN01595|HOMESTAY GLODOK|088985674201</t>
  </si>
  <si>
    <t>2026-10-18 08:00:00 | Nama : BP EGGIE YAYANG DEWANGGA RILANGI  No Hp : 088985674201 No Hp Alt :  Tanggal : 17 Oktober 2026 Interval : PAGI  Note : Mohon hubungi pelanggan terlebih dahulu</t>
  </si>
  <si>
    <t>UD ZAINI SAMAWA</t>
  </si>
  <si>
    <t>ODP-SBW-FBK/22 FBK/D01/22.01</t>
  </si>
  <si>
    <t>WO066625507</t>
  </si>
  <si>
    <t>MD|MYDB-20261017270917|DN00001/MN01595|UD ZAINI SAMAWA|085385876546</t>
  </si>
  <si>
    <t>2026-10-18 15:00:00 | Nama Pic :UD ZAINI SAMAWA No Hp Pic : 085338876546 Jam Pemasangan : 08:00 - 12.00 Tanggal Pemasangan : minggu 18 oktober 2025 Info Tambahan : Hubungi pelanggan sebelum datang ke lokasi</t>
  </si>
  <si>
    <t>17-10-2026 17:25:00</t>
  </si>
  <si>
    <t>Follow Up Revoke Completed, New Order ID : SC1002641199</t>
  </si>
  <si>
    <t>TOKO MUSLIMAH</t>
  </si>
  <si>
    <t>ODP-SBW-FAV/09 FAV/D01/09.01</t>
  </si>
  <si>
    <t>WO066568735</t>
  </si>
  <si>
    <t>MD|MYDB-20261016270888|DN00001/MN01576|TOKO MUSLIMAH|085927960329</t>
  </si>
  <si>
    <t>2026-10-17 15:00:00 | Tanggal pemasangan : 17 OKTOBER 2026 Jam pemasangan : pagi/siang Info Tambahan : Hubungi pelanggan dulu sebelum ke lokasi terima kasih</t>
  </si>
  <si>
    <t>16-10-2026 17:24:57</t>
  </si>
  <si>
    <t>TOKO SAHABAT MARIST</t>
  </si>
  <si>
    <t>ODP-SBW-FAQ/89 FAQ/D06/89.01</t>
  </si>
  <si>
    <t>WO066549003</t>
  </si>
  <si>
    <t>MD|MYDB-20261016270858|DN00001/MN01576|TOKO SAHABAT MARIST|0853333367980</t>
  </si>
  <si>
    <t xml:space="preserve">2026-10-18 08:00:00 | Nama PIC:  bp taufik No HP: 0853333367980 Alt: Tanggal: 18/10/2026 Jam Pasang: Pagi Note: Hubungi sebelum ke lokasi, terimakasih. </t>
  </si>
  <si>
    <t>KOST SURYA</t>
  </si>
  <si>
    <t>ODP-SBW-FAS/78</t>
  </si>
  <si>
    <t>WO066621535</t>
  </si>
  <si>
    <t>MD|MYDB-20261017270924|DN00001/MN01576|KOST SURYA|081237672201</t>
  </si>
  <si>
    <t>2026-10-18 15:00:00 | Tanggal pemasangan : 18 Oct 2026 Jam pemasangan : 12.00 Info Tambahan : Hubungi pelanggan dulu sebelum ke lokasi terima kasih.</t>
  </si>
  <si>
    <t>17-10-2026 16:24:57</t>
  </si>
  <si>
    <t>TOKO SEMBAKO PAK MANAP</t>
  </si>
  <si>
    <t>ODP-SBW-FBH/26 FBH/D02/26.01</t>
  </si>
  <si>
    <t>WO066620259</t>
  </si>
  <si>
    <t>|MN02367|MYIA-016182711944/POI/ABDUL MANAP/085239993888/syamsuddinal3@gmail.com</t>
  </si>
  <si>
    <t>2026-10-18 15:00:00 | Nama PIC : Bp Manap No HP : 085239993888 No Alt : - M Janji :  18 Okt  2026 Jam Pasang : Pagi / Siang Note : hubungi pelanggan jika ingin kelokasi</t>
  </si>
  <si>
    <t>17-10-2026 15:54:58</t>
  </si>
  <si>
    <t>ODP-SBW-FBK/40</t>
  </si>
  <si>
    <t>WO066593358</t>
  </si>
  <si>
    <t>2026-10-16 08:00:00|Nama PIC : Bp Basri  No HP : 082341661631  No Alt : -  M Janji :  16 Okt 2026  Jam Pasang : Pagi / Siang  Note : hubungi pelanggan jika ingin kelokasi  |40951378|MYDITA</t>
  </si>
  <si>
    <t>17-10-2026 10:39:41</t>
  </si>
  <si>
    <t>ODP-MLK-FAD/07</t>
  </si>
  <si>
    <t>WO066628279</t>
  </si>
  <si>
    <t>17-10-2026 18:10:16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</si>
  <si>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</si>
  <si>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Follow Up Revoke Completed, New Order ID : SC1002641631</t>
  </si>
  <si>
    <t>SD NEGERI MOTENG</t>
  </si>
  <si>
    <t>ODP-TLW-FJ/10 FJ/D01/10.01</t>
  </si>
  <si>
    <t>WO066584679</t>
  </si>
  <si>
    <t>|MN02367|MYIA-072692552635/POI/A AZIZ/081909127541/obitsdnmoteng1@gmail.com</t>
  </si>
  <si>
    <t xml:space="preserve">2026-10-18 08:00:00 | Tanggal: 18/10/2026 Jam Pasang: 08.00 - 13.00 Note: Hubungi sebelum ke lokasi, terimakasih. </t>
  </si>
  <si>
    <t>17-10-2026 08:39:43</t>
  </si>
  <si>
    <t>Toko 3 Bersaudara</t>
  </si>
  <si>
    <t>ODP-BIM-FAN/56 FAN/D03/56.01</t>
  </si>
  <si>
    <t>WO066520485</t>
  </si>
  <si>
    <t>|MC80156|MYIA-079164531594/POI/Erwinsyah/085333933263/erwinsyah963@gmail.com</t>
  </si>
  <si>
    <t>2026-10-17 08:00:00 | Nama PIC : Erwin No HP : 085333933263 Alt :  M Janji : 17/10/2026 Jam Pasang : 08.00 - 13:00  NoteÃ‚Â :  hubungi terlebih dahulu sebelum kelokasi</t>
  </si>
  <si>
    <t>16-10-2026 08:54:50</t>
  </si>
  <si>
    <t>MA SUNAN AMPEL</t>
  </si>
  <si>
    <t>ODP-DPT-FC/22 FC/D04/22.01</t>
  </si>
  <si>
    <t>WO066529292</t>
  </si>
  <si>
    <t>|MN02703|MYIA-020195184891/POI/Syirojul Tholibin/087816782330/sytholibin@gmail.com</t>
  </si>
  <si>
    <t xml:space="preserve">2026-10-17 08:00:00 | Tanggal : 17 Oktober 2026 Jam : pagi  Hubungi pelanggan sebelum ke lokasi </t>
  </si>
  <si>
    <t>16-10-2026 10:54:49</t>
  </si>
  <si>
    <t>alfatih cell</t>
  </si>
  <si>
    <t>ODP-GDI-FV/11 FV/D02/11.01</t>
  </si>
  <si>
    <t>WO066609112</t>
  </si>
  <si>
    <t>|MN02462|MYIA-085586562423/POI/ripin+62 856-5577-7455/087891706539/alfatihmuallaf@gmail.com</t>
  </si>
  <si>
    <t xml:space="preserve">2026-10-18 11:00:00 | Nama PIC : BAPA RIPIN No HP : 087891706539 No Alternatif :  M Janji : 18/10/2026 Jam Pasang : 08.00 - 13:00  NoteÃ‚Â :  hubungi terlebih dahulu sebelum kelokasi </t>
  </si>
  <si>
    <t>17-10-2026 13:39:45</t>
  </si>
  <si>
    <t>SMK Muhammadiyah 7 Gondanglegi</t>
  </si>
  <si>
    <t>ODP-GDI-FB/10 GDI/D01/01.10</t>
  </si>
  <si>
    <t>WO066673274</t>
  </si>
  <si>
    <t>|MN02703|MYIA-068928188006/POI/Daud Utomo/082141044756/daudutomo@smkmutumalang.sch.id</t>
  </si>
  <si>
    <t>2026-10-20 08:00:00 | Nama :DAUD No HP :082141044756 No Alternatif : M Janji : 20/10/2026 Jam Pasang : Pagi NoteÃ‚Â :  Hubungi terlebih dahulu sebelum ke lokasi</t>
  </si>
  <si>
    <t>18-10-2026 19:24:49</t>
  </si>
  <si>
    <t>SMAN 1 SUMBERMANJING</t>
  </si>
  <si>
    <t>ODP-SBM-FE/27 FE/D03/27.01</t>
  </si>
  <si>
    <t>WO066569562</t>
  </si>
  <si>
    <t>|MN02703|MYIA-023540371515/POI/Hendik Dwi Cahyono/089529782238/hendik.dc@gmail.com</t>
  </si>
  <si>
    <t>2026-10-19 08:00:00 | M Janji : (17/10/2026) jam Pasang : 09:00 Note : hubungi pelanggan jika ingin kelokasi</t>
  </si>
  <si>
    <t>16-10-2026 17:39:47</t>
  </si>
  <si>
    <t>HSI Bisnis Basic Bundling Netmonk Promo 2026 PSB 70% - 100 Mbps</t>
  </si>
  <si>
    <t>MATRIX GAME</t>
  </si>
  <si>
    <t>ODP-TUR-FX/33 FX/D01/33.01</t>
  </si>
  <si>
    <t>WO066524090</t>
  </si>
  <si>
    <t>|MC20235|MYIA-000108759074/POI/LILA CHORIDA/082343730107/didikarifin2000@gmail.com</t>
  </si>
  <si>
    <t>2026-10-17 08:00:00 | Tanggal pemasangan: 17/10/2026 Jam pemasangan : pagi / siang Info Tambahan : Hubungi pelanggan dulu sebelum ke lokasi terima kasih.</t>
  </si>
  <si>
    <t>TOKO BUKU JAYA</t>
  </si>
  <si>
    <t>ODP-BRG-FQ/35 FQ/D01/35.01</t>
  </si>
  <si>
    <t>WO066535518</t>
  </si>
  <si>
    <t>|MN02703|MYIA-090012531907/POI/Suwito/082339978395/switosuwito@givmail.com</t>
  </si>
  <si>
    <t>2026-10-17 08:00:00 | Nama Pic : bp Suwito No Hp Pic : 082339978395 No alt : - Jam Pemasangan : pagi  Tanggal Pemasangan : 17 Oktober 2026</t>
  </si>
  <si>
    <t>16-10-2026 11:40:25</t>
  </si>
  <si>
    <t>MTS NURUL ULUM</t>
  </si>
  <si>
    <t>ODP-GDG-FAN/36 FAN/D03/36.01</t>
  </si>
  <si>
    <t>WO066568358</t>
  </si>
  <si>
    <t>|MN02703|MYIA-004694162223/POI/Muhammad Atha Ullah/081357012222/nurululum1967@gmail.com</t>
  </si>
  <si>
    <t>2026-10-19 08:00:00 | Nama PIC : Bp Atha No HP : 081357012222 No Alt : - M Janji :  19 Okt 2026 Jam Pasang : Pagi / Siang Note : hubungi pelanggan jika ingin kelokasi</t>
  </si>
  <si>
    <t>WARKOP COC</t>
  </si>
  <si>
    <t>ODP-KEP-FX/25 FX/D01/25.01</t>
  </si>
  <si>
    <t>WO066644285</t>
  </si>
  <si>
    <t>MD|MYDB-20261017270942|SC20017/MC20200|WARKOP COC|081772381870</t>
  </si>
  <si>
    <t xml:space="preserve">2026-10-19 08:00:00 | M janji Jam Pemasangan : 08:00 Tanggal Pemasangan: SENIN 19 OKTOBER 2026 Info Tambahan : Hubungi pelanggan sebelum datang ke lokasi </t>
  </si>
  <si>
    <t>18-10-2026 10:39:40</t>
  </si>
  <si>
    <t>DEPOT ASRI</t>
  </si>
  <si>
    <t>ODP-MLG-FEP/14 FEP/D02/14.01</t>
  </si>
  <si>
    <t>WO066553161</t>
  </si>
  <si>
    <t>|MN01864|MYIA-098719684675/POI/ahmad nurul latif/083170818946/indahjihan102@gmail.com</t>
  </si>
  <si>
    <t>2026-10-17 11:00:00 | Nama Pic : bp ahmad nurul latif No Hp Pic :  No alt : - Jam Pemasangan : siang  Tanggal Pemasangan : 17 Oktober 2026</t>
  </si>
  <si>
    <t>16-10-2026 14:54:48</t>
  </si>
  <si>
    <t>RIMBA OLSHOP</t>
  </si>
  <si>
    <t>ODP-MLG-FBE/43 FBE/D08/43.01</t>
  </si>
  <si>
    <t>WO066626329</t>
  </si>
  <si>
    <t>MD|MYDB-20261017270939|SC20017/MC20200|RIMBA OLSHOP|085640479999</t>
  </si>
  <si>
    <t>2026-10-18 15:00:00 |  Nama Pic : RIMBA OLSHOP No Hp Pic : 085640479999 Jam Pemasangan : 08:00 - 12.00 Tanggal Pemasangan : minggu 18 oktober 2025 Info Tambahan : Hubungi pelanggan sebelum datang ke lokasi</t>
  </si>
  <si>
    <t>17-10-2026 17:39:59</t>
  </si>
  <si>
    <t>MOBENG SAWOJAJAR (MALANG)</t>
  </si>
  <si>
    <t>ODP-MLG-FY/08 FY/D01/01.08</t>
  </si>
  <si>
    <t>WO066651918</t>
  </si>
  <si>
    <t>|MB10147|MYIA-052478396070/POI/OKTAVIANUS RONY RIZKI/081211886671/it.rony@mobeng.co.id</t>
  </si>
  <si>
    <t xml:space="preserve">2026-10-19 11:00:00 | Tanggal: 19/10/2026 Jam Pasang: 08.00 - 13.00 Note: Hubungi sebelum ke lokasi, terimakasih.  </t>
  </si>
  <si>
    <t>18-10-2026 12:39:36</t>
  </si>
  <si>
    <t>ODP-KPO-FBC/145</t>
  </si>
  <si>
    <t>WO066547613</t>
  </si>
  <si>
    <t>2026-10-15 08:00:00 | Tanggal Pemasangan : 15 Oktober 2026  Jam Pemasangan : 08:00 15:00  Info Tambahan : Hubungi pelanggan dulu sebelum ke lokasi terimakasih</t>
  </si>
  <si>
    <t>16-10-2026 13:54:52</t>
  </si>
  <si>
    <t>Follow Up Revoke Completed, New Order ID : SC1002640227</t>
  </si>
  <si>
    <t>SMK PENERBANGAN</t>
  </si>
  <si>
    <t>ODP-SGS-FG/27 FG/D06/27.01</t>
  </si>
  <si>
    <t>WO066519584</t>
  </si>
  <si>
    <t>|MC20200|MYIA-059065121627/POI/Andik Irawan/08973838400/awan067@gmail.com</t>
  </si>
  <si>
    <t>2026-10-17 08:00:00 | Tanggal pemasangan : 17 Oct 2026 Jam pemasangan : 08.00 Info Tambahan : Hubungi pelanggan dulu sebelum ke lokasi terima kasih.</t>
  </si>
  <si>
    <t>16-10-2026 08:39:48</t>
  </si>
  <si>
    <t>BMT ALHIKMAH</t>
  </si>
  <si>
    <t>ODP-SGS-FN/12 FN/D02/12.01</t>
  </si>
  <si>
    <t>WO066585978</t>
  </si>
  <si>
    <t>|MC20232|MYIA-098593280356/POI/ARIF AGUNG M/082231381287/alhikmahsemestajatim@gmail.com</t>
  </si>
  <si>
    <t>2026-10-19 08:00:00 | telp :082231381287 alt: manja : pagi / siang 19/10/2026 hub sebelum ke lokasi</t>
  </si>
  <si>
    <t>17-10-2026 08:54:37</t>
  </si>
  <si>
    <t>Zero Net</t>
  </si>
  <si>
    <t>ODP-SGS-FH/07</t>
  </si>
  <si>
    <t>WO066608568</t>
  </si>
  <si>
    <t>|MN02540|MYIA-030853462247/POI/HANDY KURNIAWAN PONCO WIDAGDO/081332601111/handyzeronet@gmail.com</t>
  </si>
  <si>
    <t xml:space="preserve">2026-10-18 11:00:00 | Nama PIC : HANDI No HP : 081332601111 No Alternatif :  M Janji : 18/10/2026 Jam Pasang : 08.00 - 13:00  NoteÃ‚Â :  hubungi terlebih dahulu sebelum kelokasi </t>
  </si>
  <si>
    <t>ODP-SGS-FH/07 FH/D03/07.01</t>
  </si>
  <si>
    <t>WO066609165</t>
  </si>
  <si>
    <t>|MN02540|MYIA-070849064602/POI/HANDY KURNIAWAN PONCO WIDAGDO/081332601111/handyzeronet@gmail.com</t>
  </si>
  <si>
    <t>2026-10-18 11:00:00 | Nama PIC : HANDY  No HP : 081332601111 Alt :  M Janji : 18/10/2026 Jam Pasang : 08.00  - 13:00  NoteÃ‚Â :  hubungi terlebih dahulu sebelum ke lokasi, terima kasih.</t>
  </si>
  <si>
    <t>WO066593510</t>
  </si>
  <si>
    <t>2026-10-19 08:00:00|Nama PIC : Dahlan  No HP : 08551887466 Alt :  M Janji : 19/10/2026 Jam Pasang : 08.00  - 13:00  NoteÃ‚Â :  hubungi terlebih dahulu sebelum ke lokasi, terima kasih.|40981184|MYDITA</t>
  </si>
  <si>
    <t>Abe Grosir dan Ecer</t>
  </si>
  <si>
    <t>ODP-TMP-FA/06 FA/D04/06.01</t>
  </si>
  <si>
    <t>WO066598044</t>
  </si>
  <si>
    <t>|MN00814|MYIA-032563017023/POI/Dwi Chandra Manggala P/085606505452/dwichandramp@gmail.com</t>
  </si>
  <si>
    <t>2026-10-18 08:00:00 |  Nama Pic :Abe Grosir dan Ecer No Hp Pic : 085606505452 Jam Pemasangan : 08:00 - 12.00 Tanggal Pemasangan : minggu 18 oktober 2025 Info Tambahan : Hubungi pelanggan sebelum datang ke lokasi</t>
  </si>
  <si>
    <t>17-10-2026 11:39:43</t>
  </si>
  <si>
    <t>PUSKESMAS BATU</t>
  </si>
  <si>
    <t>ODP-BTU-FE/37 FE/D05/37.01</t>
  </si>
  <si>
    <t>WO066554631</t>
  </si>
  <si>
    <t>|MN01864|MYIA-068810242774/POI/IRAWAN PAULUS/083170819856/pkmbatu@batukota.co.id</t>
  </si>
  <si>
    <t>2026-10-17 11:00:00 | Tanggal Pemasangan : 17 Oktober 2026 Jam Pemasangan : 08:00 15:00 Info Tambahan : Hubungi pelanggan dulu sebelum ke lokasi terimakasih</t>
  </si>
  <si>
    <t>16-10-2026 15:09:55</t>
  </si>
  <si>
    <t>SMP MUHAMMADIYAH 8 Batu</t>
  </si>
  <si>
    <t>ODP-BTU-FBQ/13 FBQ/D01/13.01</t>
  </si>
  <si>
    <t>WO066533013</t>
  </si>
  <si>
    <t>|MN01864|MYIA-095053346164/POI/slamet herry permana/083170819130/kantor@smpm8.batu.sch.id</t>
  </si>
  <si>
    <t>2026-10-17 08:00:00 | M Janji : (17/10/2026) jam Pasang : 09:00 Note : hubungi pelanggan jika ingin kelokasi</t>
  </si>
  <si>
    <t>16-10-2026 11:25:38</t>
  </si>
  <si>
    <t>SMK ISLAM BATU</t>
  </si>
  <si>
    <t>ODP-BTU-FV/01 FV/D01/01.01</t>
  </si>
  <si>
    <t>WO066537002</t>
  </si>
  <si>
    <t>|MN01864|MYIA-091992998262/POI/Yogi Kristiawan /083194710056/smkislambatu@gmail.com</t>
  </si>
  <si>
    <t>2026-10-17 08:00:00 | Nama : BP YOGI KRISTIAWAN  No Hp : 083194710056 No Hp Alternatif :  Tanggal : 17 Oktober 2026 Interval : PAGI  Note : Mohon hubungi pelanggan terlebih dahulu</t>
  </si>
  <si>
    <t>16-10-2026 12:09:45</t>
  </si>
  <si>
    <t>ODP-BTU-FL/03</t>
  </si>
  <si>
    <t>WO066629923</t>
  </si>
  <si>
    <t>2026-10-16 11:00:00 | Tanggal Pemasangan : 16 Oktober 2026  Jam Pemasangan : 08:00 15:00  Info Tambahan : Hubungi pelanggan dulu sebelum ke lokasi terimakasih</t>
  </si>
  <si>
    <t>17-10-2026 18:55:11</t>
  </si>
  <si>
    <t>BMT Alhikmah Semesta Cab Pujon</t>
  </si>
  <si>
    <t>ODP-BTU-FAY/27 FAY/D02/27.01</t>
  </si>
  <si>
    <t>WO066671313</t>
  </si>
  <si>
    <t>|MC20238|MYIA-056581690363/POI/Doni Rafika/082140857956/alhikmahbmtpujon@gmail.com</t>
  </si>
  <si>
    <t xml:space="preserve">2026-10-19 15:00:00 | Nama PIC : Doni No HP : 082140857956 No Alternatif :  M Janji : 19/10/2026 Jam Pasang : 08.00 - 13:00  NoteÃ‚Â :  hubungi terlebih dahulu sebelum kelokasi </t>
  </si>
  <si>
    <t>18-10-2026 18:25:28</t>
  </si>
  <si>
    <t>Follow Up Revoke Completed, New Order ID : SC1002641655</t>
  </si>
  <si>
    <t>Puskesmas Bumiaji</t>
  </si>
  <si>
    <t>ODP-BTU-FX/95 FX/D10/95.01</t>
  </si>
  <si>
    <t>WO066605207</t>
  </si>
  <si>
    <t>|MN02703|MYIA-087500837166/POI/Kartini Kristalina/087834736592/keuanganpkmbmj@gmail.com</t>
  </si>
  <si>
    <t>2026-10-18 11:00:00 | Nama PIC : Bp Febri No HP : 085113664604 No Alt : - M Janji :  18 Okt  2026 Jam Pasang : Pagi / Siang Note : hubungi pelanggan jika ingin kelokasi</t>
  </si>
  <si>
    <t>17-10-2026 12:54:58</t>
  </si>
  <si>
    <t>Follow Up Revoke Completed, New Order ID : SC1002643092</t>
  </si>
  <si>
    <t>SD MUHAMADIYAH 4 BATU</t>
  </si>
  <si>
    <t>WO066534146</t>
  </si>
  <si>
    <t>|MN01864|MYIA-034007274658/POI/ferdi nuriansyah/083170818685/sdmuh.04batu@gmail.com</t>
  </si>
  <si>
    <t>2026-10-17 08:00:00 | Nama PIC : Ferdi No HP : 083170818685 Alt :  M Janji : 17/10/2026 Jam Pasang : 08.00 - 13:00  NoteÃ‚Â :  hubungi terlebih dahulu sebelum kelokasi</t>
  </si>
  <si>
    <t>KOST HARRY</t>
  </si>
  <si>
    <t>ODP-BLB-FCG/147 FCG/D09/147.01</t>
  </si>
  <si>
    <t>WO066553042</t>
  </si>
  <si>
    <t>|MN01864|MYIA-066546961831/POI/SETYO UTOMO KUSHARIANTO/085708688574/54m.harry2019@gmail.com</t>
  </si>
  <si>
    <t>2026-10-17 11:00:00 | Nama PIC : SETYO  No HP : 085708688574 Alt :  M Janji : 17/10/2026 Jam Pasang : 08.00 - 13:00  NoteÃ‚Â :  hubungi terlebih dahulu sebelum kelokasi</t>
  </si>
  <si>
    <t>PUSKESMAS KENDALKEREP</t>
  </si>
  <si>
    <t>ODP-BLB-FV/24 BLB/D02/01.24</t>
  </si>
  <si>
    <t>WO066526157</t>
  </si>
  <si>
    <t>|MN02703|MYIA-097825975167/POI/Fajar Tri Aristanto/085785834359/fajrisant39@gmail.com</t>
  </si>
  <si>
    <t>2026-10-17 08:00:00 | Nama PIC : BAPAK FAJAR No HP : 085785834359 Alt :  M Janji : (SABTU/17/OKTOBER/2026) jam Pasang : 09:00 Note : hubungi pelanggan jika ingin kelokasi</t>
  </si>
  <si>
    <t>16-10-2026 10:25:01</t>
  </si>
  <si>
    <t>toko jamune susune</t>
  </si>
  <si>
    <t>ODP-BLB-FCH/95 FCH/D07/95.01</t>
  </si>
  <si>
    <t>WO066542149</t>
  </si>
  <si>
    <t>MD|MYDB-20261016270877|DN00001/MN00519|toko jamune susune|085161441524</t>
  </si>
  <si>
    <t>SMP IT SURYA MELATI</t>
  </si>
  <si>
    <t>ODP-CAT-FD/09 FD/D02/09.01</t>
  </si>
  <si>
    <t>WO066622928</t>
  </si>
  <si>
    <t>|MN02734|MYIA-075202865701/POI/ARIS GUNAWAN/085235003111/alislamtulungagung@tmails.net</t>
  </si>
  <si>
    <t>17-10-2026 16:39:54</t>
  </si>
  <si>
    <t>LPI Al AZHAAR BANDUNG TULUNGAGUNG</t>
  </si>
  <si>
    <t>ODP-CAT-FD/32 FD/D04/32.01</t>
  </si>
  <si>
    <t>WO066639099</t>
  </si>
  <si>
    <t>|MN02734|MYIA-072727087816/POI/IMAM TOHARI/085736647770/lpialazhaarbandung.sch@tmails.net</t>
  </si>
  <si>
    <t xml:space="preserve">2026-10-19 08:00:00 | telp :085736647770 alt: manja : pagi / siang 19/10/2026 hub sebelum ke lokasi </t>
  </si>
  <si>
    <t>18-10-2026 08:39:36</t>
  </si>
  <si>
    <t>LASKAR BUAH NGUNUT TULUNGAGUNG</t>
  </si>
  <si>
    <t>ODP-NGU-FJ/23 FJ/D03/23.01</t>
  </si>
  <si>
    <t>WO066656050</t>
  </si>
  <si>
    <t>|MN00799|MYIA-051805450645/POI/LAELATULNAFIATUN NISAK/085733668576/kantorhrdlaskarbuah@gmail.com</t>
  </si>
  <si>
    <t>2026-10-19 11:00:00 | Nama :IBU LAELA No HP :085733668576 No Alternatif : M Janji : 19/10/2026 Jam Pasang : Pagi NoteÃ‚Â :  Hubungi terlebih dahulu sebelum ke lokasi</t>
  </si>
  <si>
    <t>18-10-2026 13:54:36</t>
  </si>
  <si>
    <t>Sumber berkah</t>
  </si>
  <si>
    <t>ODP-TUL-FBA/18</t>
  </si>
  <si>
    <t>WO066630317</t>
  </si>
  <si>
    <t>MD|MYIB-021420327508|SYSTEM|Brilink Kamim|081330841840</t>
  </si>
  <si>
    <t>2026-10-18 15:00:00 | Nama PIC : Bp Kamim No HP : 081330841840 No Alt : - M Janji :  18 Okt  2026 Jam Pasang : Pagi / Siang Note : hubungi pelanggan jika ingin kelokasi</t>
  </si>
  <si>
    <t>17-10-2026 19:10:57</t>
  </si>
  <si>
    <t>HSI Bisnis Khusus Winback 3.0 PSB 70% - 50 Mbps</t>
  </si>
  <si>
    <t>ZIE GAME HOUSE</t>
  </si>
  <si>
    <t>ODP-BLR-FP/115 FP/D02/115.01</t>
  </si>
  <si>
    <t>WO066559529</t>
  </si>
  <si>
    <t>|MN00385|MYIA-040856412594/POI/andre santoso/085185440479/haloakuyiyii@gmail.com</t>
  </si>
  <si>
    <t>2026-10-17 15:00:00 | Nama PIC : Andre  No HP : 085185440479 Alt :  M Janji : 17/10/2026 Jam Pasang : 08.00 - 13:00  NoteÃ‚Â :  hubungi terlebih dahulu sebelum kelokasi</t>
  </si>
  <si>
    <t>16-10-2026 15:39:56</t>
  </si>
  <si>
    <t>ODP-GOM-FAD/043</t>
  </si>
  <si>
    <t>WO066543300</t>
  </si>
  <si>
    <t>2026-10-14 11:00:00 | Nama PIC : Wahyu  No HP : 085229773778  Alt :   Tgl Pemasangan : 14 Oktober 2026  Interval : PAGI / SIANG  Note : Hubungi pelanggan terlebih dahulu</t>
  </si>
  <si>
    <t>Follow Up Revoke Completed, New Order ID : SC1002640079</t>
  </si>
  <si>
    <t>WO066552932</t>
  </si>
  <si>
    <t>2026-10-19 11:00:00|Nama PIC:  bu atun  No HP: 085225421346 Alt: Tanggal: 19/10/2026 Jam Pasang: Siang Note: Hubungi sebelum ke lokasi, terimakasih. |40931149|MYDITA</t>
  </si>
  <si>
    <t>ODP-KTA-FAF/042</t>
  </si>
  <si>
    <t>WO066592975</t>
  </si>
  <si>
    <t>2026-10-16 08:00:00 | Nama Pic : IBU ULFAH  No Hp Pic : 085848232751  Jam Pemasangan : 08:00 - 12.00  Tanggal Pemasangan : KAMIS 15 OKTOBER 2026  Info Tambahan : Hubungi pelanggan sebelum datang ke lokasi</t>
  </si>
  <si>
    <t>17-10-2026 10:25:12</t>
  </si>
  <si>
    <t>Follow Up Revoke Completed, New Order ID : SC1002641195</t>
  </si>
  <si>
    <t>Cordova kos</t>
  </si>
  <si>
    <t>ODP-MGE-FD/079</t>
  </si>
  <si>
    <t>WO066552384</t>
  </si>
  <si>
    <t>|MN02816|MYIA-048412766637/POI/Rimadhani Kusuma/089671920010/rimadhani.bidan88@gmail.com</t>
  </si>
  <si>
    <t>2026-10-17 11:00:00 | Nama PIC : IBU Rimadhani  No HP : 089671920010 Alt :  M Janji : (SABTU/17/OKTOBER/2026) jam Pasang : 09:00 Note : hubungi pelanggan jika ingin kelokasi</t>
  </si>
  <si>
    <t>16-10-2026 14:39:51</t>
  </si>
  <si>
    <t>MI Al Islam Tonoboyo Program Reguler</t>
  </si>
  <si>
    <t>ODP-MGE-FAM/066 FAM/D05/066.01</t>
  </si>
  <si>
    <t>WO066527448</t>
  </si>
  <si>
    <t>|MN02816|MYIA-068767835796/POI/Muliatin ni&amp; 39;mah/082220933505/muliatinnikmah28@gmail.com</t>
  </si>
  <si>
    <t>2026-10-19 08:00:00 | Nama PIC : IBU Muliatin  No HP : 082220933505 Alt :  M Janji : (SENIN/19/OKTOBER/2026) jam Pasang : 09:00 Note : hubungi pelanggan jika ingin kelokasi</t>
  </si>
  <si>
    <t>16-10-2026 10:39:48</t>
  </si>
  <si>
    <t>NARNO JOK &amp; KELONTONG</t>
  </si>
  <si>
    <t>ODP-MUN-FAA/126 FAA/D10/126.01</t>
  </si>
  <si>
    <t>WO066641557</t>
  </si>
  <si>
    <t>|MN02255|MYIA-080876954630/POI/WIDODO SUSILO /081328350557/widodosusilo31@gmail.com</t>
  </si>
  <si>
    <t>2026-10-19 08:00:00 | Nama Pic : BP WIDODO No Hp Pic : 081328350557 Jam Pemasangan : 08:00 - 12.00 Tanggal Pemasangan : SENIN 19 OKTOBER 2026 Info Tambahan : Hubungi pelanggan sebelum datang ke lokasi</t>
  </si>
  <si>
    <t>18-10-2026 09:39:38</t>
  </si>
  <si>
    <t>IMFA SHOP</t>
  </si>
  <si>
    <t>ODP-PRN-FBQ/013</t>
  </si>
  <si>
    <t>WO066561979</t>
  </si>
  <si>
    <t>|MN02906|IMFA SHOP/087820070268/ lailatulfaizah2803@gmail.com/ 1S HSI BISNIS REGULER PROMO HPN 75 Mbps / ANISATUL KHOTIMAH</t>
  </si>
  <si>
    <t>2026-10-17 15:00:00|M Janji : (17/10/2026) jam Pasang : 09:00 Note : hubungi pelanggan jika ingin kelokasi|40981182|MYDITA</t>
  </si>
  <si>
    <t>16-10-2026 11:54:49</t>
  </si>
  <si>
    <t>97 | SIBEL - CANCEL COMPLETE</t>
  </si>
  <si>
    <t xml:space="preserve">Tidak minat </t>
  </si>
  <si>
    <t>Order dicancel oleh SYSTEM| reason cancel : Tidak minat remark : INC20261016011SQZS bantu cancel order response : transactionID : SC1002626819| AccountID CA :  | Order is published.</t>
  </si>
  <si>
    <t>JLB MOLLY FISH</t>
  </si>
  <si>
    <t>ODP-NDL-FH/47 FH/D05/47.01</t>
  </si>
  <si>
    <t>WO066609405</t>
  </si>
  <si>
    <t>MD|MYDB-20261016270908|SC20016/MC20217|JLB MOLLY FISH|085743112554</t>
  </si>
  <si>
    <t>2026-10-18 11:00:00 | Nama PIC : Bp Mishbah No HP : 085743112554 No Alt : - M Janji :  18 Okt  2026 Jam Pasang : Pagi / Siang Note : hubungi pelanggan jika ingin kelokasi</t>
  </si>
  <si>
    <t>17-10-2026 13:54:40</t>
  </si>
  <si>
    <t>STAI BADRUS SHOLEH</t>
  </si>
  <si>
    <t>ODP-PPR-FD/45 FD/D04/45.01</t>
  </si>
  <si>
    <t>WO066590862</t>
  </si>
  <si>
    <t>MD|MYDB-20261017270919|SC20016/MC20231|STAI BADRUS SHOLEH|089682657559</t>
  </si>
  <si>
    <t xml:space="preserve">2026-10-18 08:00:00 | Nama PIC : IBU SUHARTINI No HP : 089682657559 No Alternatif :  M Janji : 18/10/2026 Jam Pasang : 08.00 - 13:00  NoteÃ‚Â :  hubungi terlebih dahulu sebelum kelokasi </t>
  </si>
  <si>
    <t>17-10-2026 10:10:07</t>
  </si>
  <si>
    <t>PONDOK PESANTREN AN NAJWA ABU ALI</t>
  </si>
  <si>
    <t>ODP-PPR-FD/27 FD/D02/27.01</t>
  </si>
  <si>
    <t>WO066605579</t>
  </si>
  <si>
    <t>|MC20231|MYIA-093052425387/POI/SITI NUR AZIZAH/089682657558/pondokpesantrenannajwaabuali@gmail.com</t>
  </si>
  <si>
    <t>2026-10-18 11:00:00 | Nama PIC : NUR AZIZAH No HP : 089682657558 Alt :  M Janji : 18/10/2026 Jam Pasang : 08.00  - 13:00  NoteÃ‚Â :  hubungi terlebih dahulu sebelum ke lokasi, terima kasih.</t>
  </si>
  <si>
    <t>WO066605774</t>
  </si>
  <si>
    <t>MD|MYDB-20261017270930|SC20016/MC20231|PONDOK PESANTREN AN NAJWA ABU ALI|089682657558</t>
  </si>
  <si>
    <t>2026-10-18 11:00:00 | Nama PIC : Nur Azizah No HP : 089682657558 Alt :  M Janji : 18/10/2026 Jam Pasang : 08.00  - 13:00  NoteÃ‚Â :  hubungi terlebih dahulu sebelum ke lokasi, terima kasih.</t>
  </si>
  <si>
    <t>17-10-2026 13:10:01</t>
  </si>
  <si>
    <t>MTS SUNAN AMPEL PARE</t>
  </si>
  <si>
    <t>ODP-PAE-FAL/04 FAL/D01/04.01</t>
  </si>
  <si>
    <t>WO066555463</t>
  </si>
  <si>
    <t>|MC20037|MYIA-068689223018/POI/MUHAMMAD ZAULHAQI MUHAJIR/081249585360/nurwantoa248@gmail.com</t>
  </si>
  <si>
    <t>2026-10-17 15:00:00 | Tanggal Pemasangan : 17 Oktober 2026 Jam Pemasangan : 08:00 15:00 Info Tambahan : Hubungi pelanggan dulu sebelum ke lokasi terimakasih</t>
  </si>
  <si>
    <t>SMAN 1 PARE</t>
  </si>
  <si>
    <t>ODP-PAE-FA/02 FA/D01/02.01</t>
  </si>
  <si>
    <t>WO066553553</t>
  </si>
  <si>
    <t>|MC20037|MYIA-089525058632/POI/SETIAWAN BUDI SANTOSO /085749020252/smanpare08@gmail.com</t>
  </si>
  <si>
    <t>2026-10-17 11:00:00 | Nama PIC : SETIAWAN  No HP : 085749020252 Alt :  M Janji : 17/10/2026 Jam Pasang : 08.00 - 13:00  NoteÃ‚Â :  hubungi terlebih dahulu sebelum kelokasi</t>
  </si>
  <si>
    <t>SMK HASANUDDIN PARE</t>
  </si>
  <si>
    <t>ODP-PAE-FCLJ/02 001</t>
  </si>
  <si>
    <t>WO066539949</t>
  </si>
  <si>
    <t>MD|MYDB-20261016270875|SC20016/MC20202|SMK HASANUDDIN PARE|085736565465</t>
  </si>
  <si>
    <t xml:space="preserve">2026-10-17 11:00:00 | Jam pemasangan : 08.00 - 12.00 Waktu pemasangan : 15 oktober 2026 Info Tambahan : Hubungi pelanggan dulu sebelum ke lokasi terimakasih </t>
  </si>
  <si>
    <t>16-10-2026 12:54:50</t>
  </si>
  <si>
    <t>PKBM PANDAWA</t>
  </si>
  <si>
    <t>ODP-PAE-FK/23 FK/D03/23.01</t>
  </si>
  <si>
    <t>WO066655511</t>
  </si>
  <si>
    <t>|MC20202|MYIA-083700027429/POI/ARIFIN RAHMAN/08139379620/wahyunug819@gmail.com</t>
  </si>
  <si>
    <t>2026-10-19 11:00:00 |  M janji Jam Pemasangan : 08:00 Tanggal Pemasangan: SENIN 19 OKTOBER 2026 Info Tambahan : Hubungi pelanggan sebelum datang ke lokasi</t>
  </si>
  <si>
    <t>18-10-2026 13:39:40</t>
  </si>
  <si>
    <t>SMP PGRI BADAS</t>
  </si>
  <si>
    <t>ODP-PAE-FZ/39</t>
  </si>
  <si>
    <t>WO066639204</t>
  </si>
  <si>
    <t>|MC20202|MYIA-075117306639/POI/SURYA SAPUTRA/08139379582/itpgri6@gmail.com</t>
  </si>
  <si>
    <t>2026-10-17 08:00:00 | Tanggal pemasangan : 16 OKTOBER 2026  Jam pemasangan : pagi/siang  Info Tambahan : Hubungi pelanggan dulu sebelum ke lokasi  terima kasih</t>
  </si>
  <si>
    <t>WO066521369</t>
  </si>
  <si>
    <t>2026-10-17 08:00:00 | Tanggal pemasangan : 16 OKTOBER 2026 Jam pemasangan : pagi/siang Info Tambahan : Hubungi pelanggan dulu sebelum ke lokasi terima kasih</t>
  </si>
  <si>
    <t>16-10-2026 09:10:20</t>
  </si>
  <si>
    <t>Follow Up Revoke Completed, New Order ID : SC1002641735</t>
  </si>
  <si>
    <t>ODP-NJK-FAJ/64</t>
  </si>
  <si>
    <t>WO066515880</t>
  </si>
  <si>
    <t>MD|MYDB-20261015270830|DN00001/MN02309|cafe level c|088983275170</t>
  </si>
  <si>
    <t>2026-10-17 08:00:00 | Nama :BAPA FEBRY No HP :088983275170 No Alternatif : M Janji : 17/10/2026 Jam Pasang : Pagi NoteÃ‚Â :  Hubungi terlebih dahulu sebelum ke lokasi</t>
  </si>
  <si>
    <t>16-10-2026 07:24:51</t>
  </si>
  <si>
    <t>ODP-NJK-FAT/46 FAT/D04/46.01</t>
  </si>
  <si>
    <t>WO066527157</t>
  </si>
  <si>
    <t>MD|MYDB-20261016270861|DC20002/MC20039|BAKSO RAKSASA|082327155992</t>
  </si>
  <si>
    <t>2026-10-17 08:00:00 | Nama PIC : BAPAK DOLAH No HP : 082327155992 Alt :  M Janji : (SABTU/17/OKTOBER/2026) jam Pasang : 09:00 Note : hubungi pelanggan jika ingin kelokasi</t>
  </si>
  <si>
    <t>TOKO AZAM JAYA</t>
  </si>
  <si>
    <t>ODP-NJK-FN/45 FN/D06/45.01</t>
  </si>
  <si>
    <t>WO066636597</t>
  </si>
  <si>
    <t>|MN02822|MYIA-078030984245/POI/MAULANA AZAM MABRUR/082327156153/aryogalihlufi@gmail.com</t>
  </si>
  <si>
    <t xml:space="preserve">2026-10-19 08:00:00 | telp :082327156153 alt: manja : pagi / siang 19/10/2026 hub sebelum ke lokasi </t>
  </si>
  <si>
    <t>18-10-2026 07:39:41</t>
  </si>
  <si>
    <t>PT. ARTACOMINDO JEJARING NUSA-2M02-INAMART</t>
  </si>
  <si>
    <t>ODP-WRJ-FD/24 FD/D03/24.01</t>
  </si>
  <si>
    <t>WO066524703</t>
  </si>
  <si>
    <t>|MN02507|MYIA-051011454846/POI/AZIE FAUZIE/0811845675/indiartacom@gmail.com</t>
  </si>
  <si>
    <t>2026-10-17 08:00:00 | Nama PIC : PT. ARTACOMINDO JEJARING NUSA-2M02-INAMART No HP : 0811845675 Alt :  M Janji : (SABTU/17/OKTOBER/2026) jam Pasang : 09:00 Note : hubungi pelanggan jika ingin kelokasi</t>
  </si>
  <si>
    <t>KOPEBRI KK STAIN KEDIRI</t>
  </si>
  <si>
    <t>ODP-KDI-FX/78 FX/D07/78.01</t>
  </si>
  <si>
    <t>WO066566945</t>
  </si>
  <si>
    <t>|MN02540|MYIA-099637521041/POI/Yenny Hermawati /08123405259/yenny.raniya@gmail.com</t>
  </si>
  <si>
    <t>2026-10-19 08:00:00 | Tanggal Pemasangan : 19 Oktober 2026 Jam Pemasangan : 08:00 15:00 Info Tambahan : Hubungi pelanggan dulu sebelum ke lokasi terimakasih</t>
  </si>
  <si>
    <t>16-10-2026 16:54:48</t>
  </si>
  <si>
    <t>TOKO SEMBAKO PAK TANTRA 02</t>
  </si>
  <si>
    <t>ODP-CRB-FC/17 FC/D05/17.01</t>
  </si>
  <si>
    <t>WO066589044</t>
  </si>
  <si>
    <t>|MN00285|MYIA-071688281459/POI/Tantra/082322942514/gunawanyesdi@gmail.com</t>
  </si>
  <si>
    <t xml:space="preserve">2026-10-18 08:00:00 | Nama PIC : TANTRA No HP : 082322942514 No Alternatif :  M Janji : 18/10/2026 Jam Pasang : 08.00 - 13:00  NoteÃ‚Â :  hubungi terlebih dahulu sebelum kelokasi </t>
  </si>
  <si>
    <t>17-10-2026 09:39:40</t>
  </si>
  <si>
    <t>TOKO SEMBAKO PAK TANTRA 01</t>
  </si>
  <si>
    <t>ODP-MNZ-FP/78 FP/D09/78.01</t>
  </si>
  <si>
    <t>WO066537904</t>
  </si>
  <si>
    <t>|MN00285|MYIA-025499294802/POI/Orviarsyad Tantra Nugraha /081234445075/notaha4ever4u@gmail.com</t>
  </si>
  <si>
    <t>PT ANDALAN 21 EKSPRESS</t>
  </si>
  <si>
    <t>ODP-MNZ-FV/45 FV/D08/45.01</t>
  </si>
  <si>
    <t>WO066657109</t>
  </si>
  <si>
    <t>|MC20125|MYIA-029561106375/POI/OKTAVIA DEWINTA SARI/082228977793/dewintasarioktavia@gmail.com</t>
  </si>
  <si>
    <t>2026-10-19 11:00:00 | Nama Pic : IBU OKTAVIA No Hp Pic : 082228977793 Jam Pemasangan : 08:00 - 12.00 Tanggal Pemasangan : SENIN 19 OKTOBER 2026 Info Tambahan : Hubungi pelanggan sebelum datang ke lokasi</t>
  </si>
  <si>
    <t>18-10-2026 14:09:50</t>
  </si>
  <si>
    <t>PERMATA SUKSES ABADI</t>
  </si>
  <si>
    <t>ODP-UTR-FC/29 FC/D14/29.01</t>
  </si>
  <si>
    <t>WO066566694</t>
  </si>
  <si>
    <t>|MN00285|MYIA-080998710556/POI/SUBANGUN/08125970776/subangunoke@gmail.com</t>
  </si>
  <si>
    <t>2026-10-17 15:00:00 | Nama : BP SUBANGUN  No Hp : 08125970776 No Hp Alt :  Tanggal : 17 Oktober 2026 Interval : PAGI  Note : Mohon hubungi pelanggan terlebih dahulu</t>
  </si>
  <si>
    <t>LB TAKERAN</t>
  </si>
  <si>
    <t>ODP-GGR-FC/56 FC/D08/56.01</t>
  </si>
  <si>
    <t>WO066608971</t>
  </si>
  <si>
    <t>|MN02619|MYIA-088764034428/POI/Muhammad Al Rafi/088267021696/rafialm44@gmail.com</t>
  </si>
  <si>
    <t xml:space="preserve">2026-10-18 11:00:00 | Tanggal : 18 Oktober 2026 Jam : siang Hubungi pelanggan sebelum ke lokasi </t>
  </si>
  <si>
    <t>CV SRIKANDI DANCE LEMBEYAN</t>
  </si>
  <si>
    <t>ODP-GGR-FA/103 FA/D08/103.01</t>
  </si>
  <si>
    <t>WO066585846</t>
  </si>
  <si>
    <t>|MN02429|MYIA-019704362001/POI/SUYANTO/081559919699/cvmeshlembeyan11@gmail.com</t>
  </si>
  <si>
    <t>2026-10-20 15:00:00 | Tanggal pemasangan : 17 OKTOBER 2026 Jam pemasangan : pagi/siang Info Tambahan : Hubungi pelanggan dulu sebelum ke lokasi terima kasih</t>
  </si>
  <si>
    <t>SMAN 1 SINE</t>
  </si>
  <si>
    <t>ODP-JGO-FD/20 FD/D03/20.01</t>
  </si>
  <si>
    <t>WO066630016</t>
  </si>
  <si>
    <t>|MN00265|MYIA-059958814681/POI/DAIN NURFIKA/085233848835/smasine@gmail.com</t>
  </si>
  <si>
    <t>2026-10-19 08:00:00 | Nama PIC : Bp Dain No HP : 085233848835 No Alt : - M Janji :  19 Okt  2026 Jam Pasang : Pagi / Siang Note : hubungi pelanggan jika ingin kelokasi</t>
  </si>
  <si>
    <t>BAJOL IJO CELLULAR</t>
  </si>
  <si>
    <t>ODP-WKU-FB/04</t>
  </si>
  <si>
    <t>WO066620618</t>
  </si>
  <si>
    <t>|MN00264|MYIA-097762154741/POI/DEVA GILANG PRABOWO/082264581471/bajolijowalikukun4@gmail.com</t>
  </si>
  <si>
    <t>2026-10-18 15:00:00 | telp :082264581471 alt: manja : pagi / siang 18/10/2026 hub sebelum ke lokasi</t>
  </si>
  <si>
    <t>17-10-2026 16:10:30</t>
  </si>
  <si>
    <t>ALAC afternoon lesson advisory council</t>
  </si>
  <si>
    <t>ODP-PON-FBG/05</t>
  </si>
  <si>
    <t>WO066588217</t>
  </si>
  <si>
    <t>MD|MYDB-20261016270902|DN00001/MN02053|ALAC afternoon lesson advisory council|085179921926</t>
  </si>
  <si>
    <t>2026-10-18 08:00:00 | Nama PIC : Luqman No HP : 085179921926 Alt :  M Janji : 18/10/2026 Jam Pasang : 08.00  - 13:00  NoteÃ‚Â :  hubungi terlebih dahulu sebelum ke lokasi, terima kasih.</t>
  </si>
  <si>
    <t>MEUBEL NGRAYUN</t>
  </si>
  <si>
    <t>ODP-SAT-FD/17 FD/D02/17.01</t>
  </si>
  <si>
    <t>WO066522148</t>
  </si>
  <si>
    <t>MD|MYDB-20261016270855|DN00001/MN02053|MEUBEL NGRAYUN|085749726926</t>
  </si>
  <si>
    <t>2026-10-17 08:00:00 | Nama PIC : BAPAK TOLIFAH No HP : 085749726926 Alt :  M Janji : (SABTU/17/OKTOBER/2026) jam Pasang : 09:00 Note : hubungi pelanggan jika ingin kelokasi</t>
  </si>
  <si>
    <t>16-10-2026 09:24:53</t>
  </si>
  <si>
    <t>SPBU 26 MLARAK</t>
  </si>
  <si>
    <t xml:space="preserve">ODP-SAT-FE/14 </t>
  </si>
  <si>
    <t>WO066649554</t>
  </si>
  <si>
    <t>MD|MYDB-20261018270958|DC20002/MC20039|SPBU 26 MLARAK|081359225256</t>
  </si>
  <si>
    <t>2026-10-19 08:00:00 | Tanggal pemasangan: 19/10/2026 Jam pemasangan : 08.00 - 12.00 Info Tambahan : Hubungi pelanggan dulu sebelum ke lokasi. terima kasih</t>
  </si>
  <si>
    <t>ODP-KBU-FGP/044</t>
  </si>
  <si>
    <t>WO066565664</t>
  </si>
  <si>
    <t>2026-10-15 15:00:00|Tanggal: 15/10/2026  Jam Pasang: Sore  Note: Hubungi sebelum ke lokasi, terimakasih.   |40931149|MYDITA</t>
  </si>
  <si>
    <t>- 11_11446;Biaya PSB HSI EBIS Tunai di Depan ~ 11[150000]  - E25036;E25036 ~ ES25 - Perangkat ONT MTC 6 Bulan[0]  - E25036~null~104975;E25036||11||Abodemen 0[0]  - E25036~null~E25036_SWONT;SWONT ~ Biaya Sewa ONT ~ E25036[30000]  - E25024;E25024 ~ ES25 - P</t>
  </si>
  <si>
    <t>Follow Up Revoke Completed, New Order ID : SC1002640547</t>
  </si>
  <si>
    <t>ERABLUE WATES BLOK</t>
  </si>
  <si>
    <t>ODP-KBU-FFP/12 FFP/D01/12.12</t>
  </si>
  <si>
    <t>WO066525579</t>
  </si>
  <si>
    <t>|MN00277|MYIA-082927622142/POI/Hasbi Bintaro Shiddiq/081249549394/nextperdanaone@gmail.com</t>
  </si>
  <si>
    <t>2026-10-17 08:00:00 | Nama PIC : ERABLUE WATES BLOK No HP : 081249549394 Alt :  M Janji : (SABTU/17/OKTOBER/2026) jam Pasang : 09:00 Note : hubungi pelanggan jika ingin kelokasi</t>
  </si>
  <si>
    <t>Follow Up Revoke Completed, New Order ID : SC1002641487</t>
  </si>
  <si>
    <t>PT. ANGGATHA SURYA ENERGI</t>
  </si>
  <si>
    <t>ODP-KBU-FEG/37 FEG/D04/06.37</t>
  </si>
  <si>
    <t>WO066610206</t>
  </si>
  <si>
    <t>|MN02515|MYIA-070896823044/POI/FITRI HANI NURMALA/082314191614/finance.rakkipanda@gmail.com</t>
  </si>
  <si>
    <t>2026-10-18 11:00:00 |  Nama Pic : PT. ANGGATHA SURYA ENERGI No Hp Pic : 082314191614 Jam Pemasangan : 08:00 - 12.00 Tanggal Pemasangan : minggu 18 oktober 2025 Info Tambahan : Hubungi pelanggan sebelum datang ke lokasi</t>
  </si>
  <si>
    <t>Follow Up Revoke Completed, New Order ID : SC1002643563</t>
  </si>
  <si>
    <t>Follow Up Revoke Completed, New Order ID : SC1002642797</t>
  </si>
  <si>
    <t>SD NEGERI KEPUHAN</t>
  </si>
  <si>
    <t>ODP-BTL-FBP/129 FBP/D08/129.01</t>
  </si>
  <si>
    <t>WO066567233</t>
  </si>
  <si>
    <t>|MN00277|MYIA-018261533138/POI/Novian Cahyadi Putra/082146158588/sdkepuhanbisa@gmail.com</t>
  </si>
  <si>
    <t xml:space="preserve">2026-10-19 08:00:00 | Tanggal : 19 Oktober 2026 Jam : pagi Hubungi pelanggan sebelum ke lokasi </t>
  </si>
  <si>
    <t>ODP-KGD-FAZ/015</t>
  </si>
  <si>
    <t>WO066535598</t>
  </si>
  <si>
    <t>2026-10-15 08:00:00 | Nama PIC : bapak suluk  No HP :  082326211368  Alt :   M Janji : (KAMIS/15/OKTOBER/2026)  jam Pasang : 09:00  Note : hubungi pelanggan jika ingin kelokasi</t>
  </si>
  <si>
    <t>Follow Up Revoke Completed, New Order ID : SC1002639945</t>
  </si>
  <si>
    <t>ODP-PGR-FEQ/074</t>
  </si>
  <si>
    <t>WO066617994</t>
  </si>
  <si>
    <t>2026-10-17 08:00:00 | Nama PIC : ERABLUE WATES BLOK  No HP :  081249549394  Alt :   M Janji : (SABTU/17/OKTOBER/2026)  jam Pasang : 09:00  Note : hubungi pelanggan jika ingin kelokasi</t>
  </si>
  <si>
    <t>17-10-2026 15:25:20</t>
  </si>
  <si>
    <t>CV Pendhapa Mandiri</t>
  </si>
  <si>
    <t>ODP-PGR-FAS/025</t>
  </si>
  <si>
    <t>WO066624009</t>
  </si>
  <si>
    <t>|MB00503|MYIA-029004102257/POI/bapak/085102492828/pendhapa.artspace@gmail.com</t>
  </si>
  <si>
    <t>17-10-2026 16:54:53</t>
  </si>
  <si>
    <t>PT AMARTHA MIKRO FINTEK POINT UMBULHARJO</t>
  </si>
  <si>
    <t>ODP-PGR-FCS/054 FCS/D05/054.01</t>
  </si>
  <si>
    <t>WO066543497</t>
  </si>
  <si>
    <t>|MN00966|MYIA-085299719077/POI/Hartono/085740555003/noa337880@gmail.com</t>
  </si>
  <si>
    <t>2026-10-17 11:00:00 | Nama Pic : bp Hartono No Hp Pic : 085740555003 No alt : - Jam Pemasangan : pagi siang  Tanggal Pemasangan : 17 Oktober 2026</t>
  </si>
  <si>
    <t>WARKOP ELEKTRONIK</t>
  </si>
  <si>
    <t>ODP-BKL-FE/54 FE/D02/54.01</t>
  </si>
  <si>
    <t>WO066570875</t>
  </si>
  <si>
    <t>MD|MYDB-20261016270907|DN00001/MN00802|WARKOP ELEKTRONIK|087861590447</t>
  </si>
  <si>
    <t xml:space="preserve">2026-10-17 15:00:00 | Jam pemasangan : 12.00 Info Tambahan : Hubungi pelanggan dulu sebelum ke lokasi terimakasih </t>
  </si>
  <si>
    <t>16-10-2026 17:54:45</t>
  </si>
  <si>
    <t>ODP-BKL-FLA/28</t>
  </si>
  <si>
    <t>WO066640996</t>
  </si>
  <si>
    <t>2026-10-15 15:00:00|Tanggal Pemasangan : 15 Oktober 2026  Jam Pemasangan : 08:00 15:00  Info Tambahan : Hubungi pelanggan dulu sebelum ke lokasi terimakasih|40961370|MYDITA</t>
  </si>
  <si>
    <t>18-10-2026 09:25:41</t>
  </si>
  <si>
    <t>Follow Up Revoke Completed, New Order ID : SC1002641757</t>
  </si>
  <si>
    <t>WO066543091</t>
  </si>
  <si>
    <t>2026-10-17 11:00:00|Nama PIC:  bu kuswatul  No HP: 085708981555 Alt: Tanggal: 17/10/2026 Jam Pasang: Siang Note: Hubungi sebelum ke lokasi, terimakasih.  |40931149|MYDITA</t>
  </si>
  <si>
    <t>WARUNG PAK SUDI</t>
  </si>
  <si>
    <t>ODP-SPG-FBB/58 FBB/D06/58.01</t>
  </si>
  <si>
    <t>WO066523168</t>
  </si>
  <si>
    <t>MD|MYDB-20261015270828|DN00001/MN00086|WARUNG PAK SUDI|087760373054</t>
  </si>
  <si>
    <t>WO066535487</t>
  </si>
  <si>
    <t>2026-10-17 11:00:00|Nama Pic : bp hozaima No Hp Pic : 081973129995 Jam Pemasangan : 08:00 - 12.00 Tanggal Pemasangan : Sabtu 17 Oktober 2026 Info Tambahan : Hubungi pelanggan sebelum datang ke lokasi |40931149|MYDITA</t>
  </si>
  <si>
    <t>Darul ulum alhasany</t>
  </si>
  <si>
    <t>ODP-KPP-FF/59 FF/D01/59.01</t>
  </si>
  <si>
    <t>WO066524526</t>
  </si>
  <si>
    <t>MD|MYDB-20261016270857|DN00001/MN00572|Darul ulum alhasany|088230352899</t>
  </si>
  <si>
    <t>TOKO MEBEL GUDANG JAYA</t>
  </si>
  <si>
    <t>ODP-KPP-FAD/83 FAD/D09/83.01</t>
  </si>
  <si>
    <t>WO066588536</t>
  </si>
  <si>
    <t>MD|MYDB-20261016270910|DN00001/MN00802|TOKO MEBEL GUDANG JAYA|081333462925</t>
  </si>
  <si>
    <t>2026-10-18 08:00:00 | Tanggal pemasangan: 18/10/2026 Jam pemasangan : pagi / siang Info Tambahan : Hubungi pelanggan dulu sebelum ke lokasi terima kasih.</t>
  </si>
  <si>
    <t>TOKO SERTU EMAS</t>
  </si>
  <si>
    <t>ODP-KPP-FG/26</t>
  </si>
  <si>
    <t>WO066624332</t>
  </si>
  <si>
    <t>|MN00802|/TOKO SERTU EMAS/ABDUR ROHMAN/08139387123/abdurrohmanjos788@gmail.com/HSI Bisnis + Netmonk Promo 2026 100 Mbps (Rp 591.100) PSB 150.000/</t>
  </si>
  <si>
    <t>2026-10-18 15:00:00|Tanggal pemasangan: 18/10/2026 Jam pemasangan : pagi / siang Info Tambahan : Hubungi pelanggan dulu sebelum ke lokasi terima kasih.|40921089|MYDITA</t>
  </si>
  <si>
    <t>17-10-2026 15:39:54</t>
  </si>
  <si>
    <t>TOKO HASIK BERKAH</t>
  </si>
  <si>
    <t>WO066538949</t>
  </si>
  <si>
    <t>2026-10-17 11:00:00|Nama PIC:  bp hasik  No HP: 087765956026 Alt: Tanggal: 17/10/2026 Jam Pasang: Siang Note: Hubungi sebelum ke lokasi, terimakasih.  |40931149|MYDITA</t>
  </si>
  <si>
    <t>TOKO DINDADIN</t>
  </si>
  <si>
    <t>ODP-PME-FBB/21 FBB/D02/21.01</t>
  </si>
  <si>
    <t>WO066651570</t>
  </si>
  <si>
    <t>MD|MYDB-20261017270944|DN00001/MN00558|TOKO DINDADIN|087867725560</t>
  </si>
  <si>
    <t xml:space="preserve">2026-10-19 11:00:00 | Nama :IBU DINDA No HP :087867725560 No Alternatif : M Janji : 19/10/2026 Jam Pasang : Pagi NoteÃ‚Â :  Hubungi terlebih dahulu sebelum ke lokasi </t>
  </si>
  <si>
    <t>TOKO RAMONA JAYA</t>
  </si>
  <si>
    <t>ODP-PME-FBP/62 FBP/D03/62.01</t>
  </si>
  <si>
    <t>WO066669394</t>
  </si>
  <si>
    <t>|MN00086|MYIA-054772646300/POI/LAILUR RIDHO/082327144745/rismanndana@gmail.com</t>
  </si>
  <si>
    <t>2026-10-19 15:00:00 |  M janji Jam Pemasangan : 08:00 Tanggal Pemasangan: SENIN 19 OKTOBER 2026 Info Tambahan : Hubungi pelanggan sebelum datang ke lokasi</t>
  </si>
  <si>
    <t>18-10-2026 17:39:44</t>
  </si>
  <si>
    <t>TOKO KARIMULLAH</t>
  </si>
  <si>
    <t>ODP-WRP-FF/02</t>
  </si>
  <si>
    <t>WO066601619</t>
  </si>
  <si>
    <t>|MN00213|/TOKO KARIMULLAH/KARIMATUS SA'DIYAH/08133872179/karimatus.comel@gmail.com/HSI Bisnis + Netmonk Promo 2026 150 Mbps (Rp 676.100) PSB 150.000/</t>
  </si>
  <si>
    <t>2026-10-18 11:00:00|Tanggal : 18 Oktober 2026 Jam : pagi  Hubungi pelanggan sebelum ke lokasi |40900827|MYDITA</t>
  </si>
  <si>
    <t>17-10-2026 09:25:45</t>
  </si>
  <si>
    <t>TOKO RIYADI</t>
  </si>
  <si>
    <t>ODP-WRP-FJ/34 FJ/D06/34.01</t>
  </si>
  <si>
    <t>WO066645675</t>
  </si>
  <si>
    <t>MD|MYDB-20261018270955|DN00001/MN00558|TOKO RIYADI|085935031136</t>
  </si>
  <si>
    <t>2026-10-19 08:00:00 | Nama PIC : Slamet  No HP : 085935031136 No Alternatif :  M Janji : 19/10/2026 Jam Pasang : 08.00 - 13:00  NoteÃ‚Â :  hubungi terlebih dahulu sebelum kelokasi</t>
  </si>
  <si>
    <t>18-10-2026 11:24:37</t>
  </si>
  <si>
    <t>TOKO INDAH</t>
  </si>
  <si>
    <t>ODP-WRP-FH/28</t>
  </si>
  <si>
    <t>WO066662697</t>
  </si>
  <si>
    <t>MD|MYDB-20261015270808|DN00001/MN00086|TOKO INDAH|087797096222</t>
  </si>
  <si>
    <t>2026-10-17 11:00:00 | Tanggal pemasangan : 17 Oct 2026  Jam pemasangan : 12.00  Info Tambahan : Hubungi pelanggan dulu sebelum ke lokasi  terima kasih.</t>
  </si>
  <si>
    <t>18-10-2026 15:24:45</t>
  </si>
  <si>
    <t>ODP-WRP-FH/32 FH/D02/32.01</t>
  </si>
  <si>
    <t>WO066550557</t>
  </si>
  <si>
    <t>2026-10-17 11:00:00 | Tanggal pemasangan : 17 Oct 2026 Jam pemasangan : 12.00 Info Tambahan : Hubungi pelanggan dulu sebelum ke lokasi terima kasih.</t>
  </si>
  <si>
    <t>Follow Up Revoke Completed, New Order ID : SC1002641967</t>
  </si>
  <si>
    <t>SMP ISLAM IKHWAANUL KARIM</t>
  </si>
  <si>
    <t>ODP-ABU-FE/19 FE/D02/19.01</t>
  </si>
  <si>
    <t>WO066605911</t>
  </si>
  <si>
    <t>MD|MYDB-20261017270933|DN00001/MN00806|SMP ISLAM IKHWAANUL KARIM|087885310896</t>
  </si>
  <si>
    <t>ODP-BAB-FC/18 FC/D03/18.01</t>
  </si>
  <si>
    <t>WO066516686</t>
  </si>
  <si>
    <t>MD|MYDB-20261015270844|DN00001/MN00806|TOKO WARNA|085701955843</t>
  </si>
  <si>
    <t>16-10-2026 08:09:58</t>
  </si>
  <si>
    <t>Depo Air Isi Ulang RAMA</t>
  </si>
  <si>
    <t>ODP-SPK-FA/14 FA/D01/14.01</t>
  </si>
  <si>
    <t>WO066521776</t>
  </si>
  <si>
    <t>|MB00449|MYIA-082175263051/POI/bapak/081332066722/aslinkb03@gmail.com</t>
  </si>
  <si>
    <t>2026-10-17 08:00:00 | Nama PIC : Achmad No HP : 081332066722 Alt :  M Janji : 17/10/2026 Jam Pasang : 08.00 - 13:00  NoteÃ‚Â :  hubungi terlebih dahulu sebelum kelokasi</t>
  </si>
  <si>
    <t>SMP AL IKHLASH</t>
  </si>
  <si>
    <t>ODP-KBL-FTG/01</t>
  </si>
  <si>
    <t>WO066533257</t>
  </si>
  <si>
    <t>|MN02813|MYIA-018993824327/POI/Junaidi, S. AG./085257372232/alikglashsmpsby@gmail.com</t>
  </si>
  <si>
    <t xml:space="preserve">2026-10-17 08:00:00 | Jam pemasangan : 08.00 - 12.00 Waktu pemasangan : 15 oktober 2026 Info Tambahan : Hubungi pelanggan dulu sebelum ke lokasi terimakasih </t>
  </si>
  <si>
    <t>Follow Up Revoke Completed, New Order ID : SC1002642825</t>
  </si>
  <si>
    <t>SD AL IKHLASH</t>
  </si>
  <si>
    <t>ODP-KBL-FTG/01 FTG/D01/01.01</t>
  </si>
  <si>
    <t>WO066521432</t>
  </si>
  <si>
    <t>MD|MYDB-20261015270832|DN00001/MN02093|SD AL IKHLASH|082139732337</t>
  </si>
  <si>
    <t>Follow Up Revoke Completed, New Order ID : SC1002643231</t>
  </si>
  <si>
    <t>ALIAND STAR</t>
  </si>
  <si>
    <t>ODP-MYR-FSL/06</t>
  </si>
  <si>
    <t>WO066650377</t>
  </si>
  <si>
    <t>|MN00889|/ALIAND STAR/ANDHIYANI KHOIRUNNISA/082229627293/andhiyani23@gmail.com/HSI Bisnis Promo HUT Telkom (1:1) 50 Mbps (Rp 355.000) PSB Rp 150.000/</t>
  </si>
  <si>
    <t>2026-10-19 11:00:00|Nama :IBU ANDIANI No HP :082229627293 No Alternatif : M Janji : 19/10/2026 Jam Pasang : Pagi NoteÃ‚Â :  Hubungi terlebih dahulu sebelum ke lokasi |40961371|MYDITA</t>
  </si>
  <si>
    <t>HUDIKU</t>
  </si>
  <si>
    <t>WO066535116</t>
  </si>
  <si>
    <t>|MN02280|MYIA-020937220506/POI/fiorencia/082244808000/fiorenciaf@yahoo.com</t>
  </si>
  <si>
    <t>2026-10-19 10:00:00 | Nama PIC : ibu fiorencia No HP : 082244808000 Alt :  M Janji : (senin/19/OKTOBER/2026) jam Pasang : 09:00 Note : hubungi pelanggan jika ingin kelokasi</t>
  </si>
  <si>
    <t>Kos Fatmahadi</t>
  </si>
  <si>
    <t>ODP-TDS-FEV/26 FEV/D04/26.01</t>
  </si>
  <si>
    <t>WO066623274</t>
  </si>
  <si>
    <t>|MN02280|MYIA-088858223672/POI/fatmahadi kumala/08113117933/kumalafatmahadi@gmail.com</t>
  </si>
  <si>
    <t>2026-10-19 15:00:00 | Tanggal: 18/10/2026 Jam Pasang: 08.00 - 13.00 Note: Hubungi sebelum ke lokasi, terimakasih.  082337809050 ibu ria</t>
  </si>
  <si>
    <t>SDN BANGKINGAN II/442 SURABAYA</t>
  </si>
  <si>
    <t>ODP-BBE-FT/38 FT/D07/38.01</t>
  </si>
  <si>
    <t>WO066595049</t>
  </si>
  <si>
    <t>|MN00086|MYIA-016414826559/POI/SITI ASIYAH/085231613637/bangkingansdn@gmail.com</t>
  </si>
  <si>
    <t>2026-10-20 11:00:00 | Nama Pic : bp himawan  No Hp Pic : 085231613637 No alt : - Jam Pemasangan : pagi  Tanggal Pemasangan : 18 Oktober 2026</t>
  </si>
  <si>
    <t>17-10-2026 11:10:07</t>
  </si>
  <si>
    <t>WO066621296</t>
  </si>
  <si>
    <t>2026-10-16 11:00:00|Nama PIC:  bu michelle  No HP: 082322180335  Alt:  Tanggal: 16/10/2026  Jam Pasang: Siang  Note: Hubungi sebelum ke lokasi, terimakasih. |40931149|MYDITA</t>
  </si>
  <si>
    <t>17-10-2026 16:10:41</t>
  </si>
  <si>
    <t>Follow Up Revoke Completed, New Order ID : SC1002641535</t>
  </si>
  <si>
    <t>TOKO MARJUKI</t>
  </si>
  <si>
    <t>ODP-DMO-FKS/05 FKS/D01/05.01</t>
  </si>
  <si>
    <t>WO066600596</t>
  </si>
  <si>
    <t>|MN02280|MYIA-028498215918/POI/jupriyono/0812125995/smcell537@gmail.com</t>
  </si>
  <si>
    <t>2026-10-18 08:00:00 | Nama PIC : Bp Jupriono No HP : 083870881882 No Alt : - M Janji :  18 Okt  2026 Jam Pasang : Pagi / Siang Note : hubungi pelanggan jika ingin kelokasi</t>
  </si>
  <si>
    <t>17-10-2026 11:54:47</t>
  </si>
  <si>
    <t>WO066546847</t>
  </si>
  <si>
    <t>2026-10-18 11:00:00|Tanggal Pemasangan : 18 Oktober 2026 Jam Pemasangan : 08:00 15:00 Info Tambahan : Hubungi pelanggan dulu sebelum ke lokasi terimakasih|40961370|MYDITA</t>
  </si>
  <si>
    <t>PT RAJAWALI PUTRA LOGISTIK</t>
  </si>
  <si>
    <t>ODP-KLN-FAS/70 FAS/D04/70.01</t>
  </si>
  <si>
    <t>WO066535350</t>
  </si>
  <si>
    <t>|MN02280|MYIA-025343159728/POI/RIYANTO/082326344855/hrd01.rpl@gmail.com</t>
  </si>
  <si>
    <t>2026-10-20 08:00:00 | Tanggal pemasangan : 20 OKTOBER 2026 Jam pemasangan : pagi/siang Info Tambahan : Hubungi pelanggan dulu sebelum ke lokasi terima kasih</t>
  </si>
  <si>
    <t>LEMBAGA PENDIDIKAN BHS CHINA</t>
  </si>
  <si>
    <t>ODP-DMO-FAC/14 FAC/D03/14.01</t>
  </si>
  <si>
    <t>WO066664369</t>
  </si>
  <si>
    <t>|MN00443|MYIA-072593780359/POI/Pak Rizky/085832125273/riskygreatwall@gmail.com</t>
  </si>
  <si>
    <t xml:space="preserve">2026-10-19 15:00:00 | telp :081259199599 alt: manja : pagi / siang 19/10/2026 hub sebelum ke lokasi </t>
  </si>
  <si>
    <t>18-10-2026 15:54:59</t>
  </si>
  <si>
    <t>KOPI TOGER ( pahlawan )</t>
  </si>
  <si>
    <t>ODP-DMO-FQA/41 FQA/D04/41.01</t>
  </si>
  <si>
    <t>WO066653764</t>
  </si>
  <si>
    <t>MD|MYDB-20261018270962|DN00001/MN00459|KOPI TOGER ( pahlawan )|083119226558</t>
  </si>
  <si>
    <t>2026-10-19 15:00:00 | Nama Pic : IBU YUNI No Hp Pic : 083119226558 Jam Pemasangan : 08:00 - 12.00 Tanggal Pemasangan : SENIN 19 OKTOBER 2026 Info Tambahan : Hubungi pelanggan sebelum datang ke lokasi</t>
  </si>
  <si>
    <t>18-10-2026 13:09:43</t>
  </si>
  <si>
    <t>PT THECOOL</t>
  </si>
  <si>
    <t>ODP-RKT-FFG/21 FFG/D02/01.21</t>
  </si>
  <si>
    <t>WO066526745</t>
  </si>
  <si>
    <t>|MN02627|MYIA-059036560120/POI/ARISTA PRABOWO /08161110019/admin06.tcid@thecool.com</t>
  </si>
  <si>
    <t>MOBENG DHARMAHUSADA (SURABAYA)</t>
  </si>
  <si>
    <t>ODP-MYR-FDL/04 FDL/D01/04.01</t>
  </si>
  <si>
    <t>WO066651792</t>
  </si>
  <si>
    <t>|MB10147|MYIA-021500455320/POI/OKTAVIANUS RONY RIZKI/081211886671/it.rony@mobeng.co.id</t>
  </si>
  <si>
    <t>PT BINA SAUDARA ABADI</t>
  </si>
  <si>
    <t>ODP-RKT-FBP/30 FBP/D03/01.30</t>
  </si>
  <si>
    <t>WO066565671</t>
  </si>
  <si>
    <t>|MYIB-CUST|MYTN-056893627800/POI/Armanda Arif (Bina Saudara Abadi)/081294050070/binasdrabd@gmail.com</t>
  </si>
  <si>
    <t>2026-10-17 15:00:00 | Jam pemasangan : 08.00 - 12.00 Waktu pemasangan : 17 oktober 2026 Info Tambahan : Hubungi pelanggan dulu sebelum ke lokasi terimakasih</t>
  </si>
  <si>
    <t>16-10-2026 16:39:51</t>
  </si>
  <si>
    <t>Follow Up Revoke Completed, New Order ID : SC1002643610</t>
  </si>
  <si>
    <t>PROBET BILYARD</t>
  </si>
  <si>
    <t>ODP-RKT-FBQ/78</t>
  </si>
  <si>
    <t>WO066618592</t>
  </si>
  <si>
    <t>|MN02446|/PROBET BILYARD/NIZAR BUSTOMI/083838171713/nizarbustomi6@gmail.com/HSI Bisnis Promo HUT Telkom (1:1) 50 Mbps (Rp 355.000) PSB Rp 150.000/</t>
  </si>
  <si>
    <t>2026-10-18 15:00:00|Tanggal pemasangan : 18 Oct 2026 Jam pemasangan : 12.00 Info Tambahan : Hubungi pelanggan dulu sebelum ke lokasi terima kasih.|40941148|MYDITA</t>
  </si>
  <si>
    <t>PROBET BILLIARDS</t>
  </si>
  <si>
    <t>|MN02446|/PROBET BILLIARDS/MUHAMMAD YANUAR FITRIANTO/08175090610/yanuaryann70@gmail.com/HSI Bisnis Promo HUT Telkom (1:1) 50 Mbps (Rp 355.000) PSB Rp 150.000/</t>
  </si>
  <si>
    <t>DECLINE : Decline - Tidak Merasa Melakukan Registrasi Yusnani Manalu 40951378|MYDITA</t>
  </si>
  <si>
    <t>WO066547647</t>
  </si>
  <si>
    <t>|MN00943|MYIA-020342956394/POI/AGUS WAHYUDI /087836989354/wahyudiagus1275@gmail.com</t>
  </si>
  <si>
    <t>16-10-2026 14:09:50</t>
  </si>
  <si>
    <t>PT. ARTACOMINDO JEJARING NUSA-O883-SPBU DIBAL</t>
  </si>
  <si>
    <t>ODP-KTO-FAJ/008 FAJ/D02/008.01</t>
  </si>
  <si>
    <t>WO066524502</t>
  </si>
  <si>
    <t>|MN02507|MYIA-092907969936/POI/AZIE FAUZIE/0811845675/indiartacom@gmail.com</t>
  </si>
  <si>
    <t>2026-10-17 08:00:00 | Nama PIC : PT. ARTACOMINDO JEJARING NUSA-O883-SPBU DIBAL No HP : 0811845675 Alt :  M Janji : (SABTU/17/OKTOBER/2026) jam Pasang : 09:00 Note : hubungi pelanggan jika ingin kelokasi</t>
  </si>
  <si>
    <t>PIPIT SHOP</t>
  </si>
  <si>
    <t>ODP-KTO-FAK/057 FAK/D05/057.01</t>
  </si>
  <si>
    <t>WO066636863</t>
  </si>
  <si>
    <t>MD|MYDB-20261017270945|DB10005/MB10137|PIPIT SHOP|085647099675</t>
  </si>
  <si>
    <t xml:space="preserve">2026-10-19 08:00:00 | telp :085647099675 alt: manja : pagi / siang 19/10/2026 hub sebelum ke lokasi </t>
  </si>
  <si>
    <t>18-10-2026 07:54:37</t>
  </si>
  <si>
    <t>NITA BERKAH</t>
  </si>
  <si>
    <t>ODP-BLO-FH/013 FH/D01/013.01</t>
  </si>
  <si>
    <t>WO066574790</t>
  </si>
  <si>
    <t>|MC60134|MYIA-046199628641/POI/MUHSON/082341971224/88muh55@gmail.com</t>
  </si>
  <si>
    <t>16-10-2026 19:09:48</t>
  </si>
  <si>
    <t>SMP NEGERI 4 CEPU</t>
  </si>
  <si>
    <t>ODP-CEP-FE/125 FE/D08/125.01</t>
  </si>
  <si>
    <t>WO066632388</t>
  </si>
  <si>
    <t>|MN02756|MYIA-065163780717/POI/dwi Yuliandika saputra/082136927665/dikasaputaaa01@gmail.com</t>
  </si>
  <si>
    <t>2026-10-19 08:00:00 | Nama Pic : SMP NEGERI 4 CEPU No Hp Pic : 082136927665 Jam Pemasangan : 08:00 - 12.00 Tanggal Pemasangan : minggu 18 oktober 2025 Info Tambahan : Hubungi pelanggan sebelum datang ke lokasi</t>
  </si>
  <si>
    <t>17-10-2026 19:54:56</t>
  </si>
  <si>
    <t>WO066632290</t>
  </si>
  <si>
    <t>|MN02756|MYIA-049168815541/POI/dwi yuliandika saputra/082136927665/dikasaputaaa01@gmail.com</t>
  </si>
  <si>
    <t>2026-10-19 08:00:00 |  Nama Pic : SMP NEGERI 4 CEPU No Hp Pic : 082136927665 Jam Pemasangan : 08:00 - 12.00 Tanggal Pemasangan : minggu 18 oktober 2025 Info Tambahan : Hubungi pelanggan sebelum datang ke lokasi</t>
  </si>
  <si>
    <t>WO066632351</t>
  </si>
  <si>
    <t>|MN02756|MYIA-088236969439/POI/dwi yuliandika saputra/082136927665/dikasaputaaa01@gmail.com</t>
  </si>
  <si>
    <t>ODP-GDO-FD/039</t>
  </si>
  <si>
    <t>WO066658563</t>
  </si>
  <si>
    <t>2026-10-19 11:00:00|Tanggal pemasangan: 19/10/2026 Jam pemasangan : pagi / siang Info Tambahan : Hubungi pelanggan dulu sebelum ke lokasi terima kasih.|40921089|MYDITA</t>
  </si>
  <si>
    <t>SMK DIPONEGORO</t>
  </si>
  <si>
    <t>ODP-GDO-FE/015 FE/F04/008.01</t>
  </si>
  <si>
    <t>WO066618716</t>
  </si>
  <si>
    <t>|MN01996|MYIA-038267132251/POI/Heru Febri Nuryanto/081215680808/qyuqyu10@gmail.com</t>
  </si>
  <si>
    <t xml:space="preserve">2026-10-18 15:00:00 | Tanggal : 18 Oktober 2026 Jam : siang Hubungi pelanggan sebelum ke lokasi </t>
  </si>
  <si>
    <t>PT. ARTACOMINDO JEJARING NUSA-2ABG-WOLO GROBOGAN</t>
  </si>
  <si>
    <t>ODP-GDO-FE/074 FE/D06/074.01</t>
  </si>
  <si>
    <t>WO066523981</t>
  </si>
  <si>
    <t>|MN02507|MYIA-062238212694/POI/AZIE FAUZIE/0811845675/indiartacom@gmail.com</t>
  </si>
  <si>
    <t>2026-10-17 08:00:00 | M Janji : (16/10/2026) jam Pasang : 09:00 Note : hubungi pelanggan jika ingin kelokasi</t>
  </si>
  <si>
    <t>WO066541459</t>
  </si>
  <si>
    <t>2026-10-17 11:00:00|Nama : BP LUKMAN HAKIM  No Hp : 085139418474 No Hp Alt :  Tanggal : 17 Oktober 2026 Interval : SIANG Note : Mohon hubungi pelanggan terlebih dahulu|40900827|MYDITA</t>
  </si>
  <si>
    <t>PT. Ramai Jaya Abadi</t>
  </si>
  <si>
    <t>ODP-GBU-FD/109</t>
  </si>
  <si>
    <t>WO066546184</t>
  </si>
  <si>
    <t>|MN00410|/Fachrul Alfaras/082168429375/alfarasfachrul@gmail.com /Permintaan PSB HSI BISNIS 1S INET 100MBPS WB2/PT. Ramai Jaya Abadi</t>
  </si>
  <si>
    <t>2026-10-17 15:00:00|Tanggal : 17 Oktober 2026 Jam : siang Hubungi pelanggan sebelum ke lokasi |40900827|MYDITA</t>
  </si>
  <si>
    <t>PT Bersama Umat Sejahtera</t>
  </si>
  <si>
    <t>ODP-PWB-FK/113 FK/D05/113.01</t>
  </si>
  <si>
    <t>WO066525985</t>
  </si>
  <si>
    <t>|MN01047|MYIA-091008844917/POI/SHOLEH ZHAFRY ZAMZAMIY/085156039075/zamzamzhafry@gmail.com</t>
  </si>
  <si>
    <t xml:space="preserve">2026-10-19 08:00:00 | Nama :BAPA SOLEH No HP :082326510208 No Alternatif : M Janji : 19/10/2026 Jam Pasang : Pagi NoteÃ‚Â :  Hubungi terlebih dahulu sebelum ke lokasi </t>
  </si>
  <si>
    <t>Runa Resto &amp; Kopitiam</t>
  </si>
  <si>
    <t>ODP-PWB-FG/047 FG/D07/047.01</t>
  </si>
  <si>
    <t>WO066569676</t>
  </si>
  <si>
    <t>|MN01314|MYIA-038132880353/POI/PEMBAYUN ARINA MANASIKANA/08816728712/arinam3112@gmail.com</t>
  </si>
  <si>
    <t xml:space="preserve">2026-10-19 11:00:00 | Nama PIC:  bu arin No HP: 08816728712 Alt: Tanggal: 19/10/2026 Jam Pasang: Siang Note: Hubungi sebelum ke lokasi, terimakasih.  </t>
  </si>
  <si>
    <t>WO066546919</t>
  </si>
  <si>
    <t>2026-10-17 11:00:00|Nama Pic : bu Utami  No Hp Pic : 085159488314 No alt : - Jam Pemasangan : siang  Tanggal Pemasangan : 17 Oktober 2026|40951375|MYDITA</t>
  </si>
  <si>
    <t>KOST SHOFA PINILIH</t>
  </si>
  <si>
    <t>ODP-GLD-FQ/055 FQ/D05/7A.55</t>
  </si>
  <si>
    <t>WO066533631</t>
  </si>
  <si>
    <t>|MN00440|MYIA-040463827359/POI/ginanjar prakoso utomo/087835000604/ngoresankos@gmail.com</t>
  </si>
  <si>
    <t xml:space="preserve">2026-10-17 08:00:00 | Nama Pic : bp ginanjar No Hp Pic : 087835000604 Jam Pemasangan : 08:00 - 12.00 Tanggal Pemasangan : Sabtu 17 Oktober 2026 Info Tambahan : Hubungi pelanggan sebelum datang ke lokasi </t>
  </si>
  <si>
    <t>Nasi Bubur Luwes Gentan</t>
  </si>
  <si>
    <t>ODP-KRT-FS/028</t>
  </si>
  <si>
    <t>WO066587900</t>
  </si>
  <si>
    <t>AMRBS;960218/Candra Evita Tryariestya/TREG4SOLO/Andreas Kartika SP/081215779898/itkeprabon@ayamkeprabon.com /PSB HSI BISNIS 1S INET 100MBPS 535.000 PLUS PPN</t>
  </si>
  <si>
    <t>2026-10-19 08:00:00|telp :081215779898 alt: manja : pagi / siang 19/10/2026 hub sebelum ke lokasi|40000802|MYDITA</t>
  </si>
  <si>
    <t>WO066533138</t>
  </si>
  <si>
    <t>2026-10-19 08:00:00|Nama PIC : Bp Henoch No HP : 082142534758 No Alt : - M Janji :  19 Okt 2026 Jam Pasang : Pagi /  Note : hubungi pelanggan jika ingin kelokasi|40951378|MYDITA</t>
  </si>
  <si>
    <t>PANCA MANDIRI SEJAHTERA SPPG SOCO SLOGOHIMO</t>
  </si>
  <si>
    <t>ODP-JSO-FD/049 FD/D05/049.01</t>
  </si>
  <si>
    <t>WO066619002</t>
  </si>
  <si>
    <t>|MN02255|MYIA-083582806154/POI/JOKO SAPUTRO /085201257444/jokosaputro755@gmail.com</t>
  </si>
  <si>
    <t xml:space="preserve">2026-10-18 15:00:00 | Nama PIC : JOKO No HP : 085201257444 No Alternatif :  M Janji : 18/10/2026 Jam Pasang : 08.00 - 13:00  NoteÃ‚Â :  hubungi terlebih dahulu sebelum kelokasi </t>
  </si>
  <si>
    <t>TB NATA HOME</t>
  </si>
  <si>
    <t>ODP-WNG-FV/048 FV/D02/048.01</t>
  </si>
  <si>
    <t>WO066558934</t>
  </si>
  <si>
    <t>|MN02255|MYIA-067035995990/POI/TOTO INDARTO/0811265459/totoindarto5@gmail.com</t>
  </si>
  <si>
    <t>2026-10-17 15:00:00 | M Janji : (17/10/2026) jam Pasang : 09:00 Note : hubungi pelanggan jika ingin kelokasi</t>
  </si>
  <si>
    <t>PUNDI AMAL ALAMIN SPPG SELOGIRI</t>
  </si>
  <si>
    <t>ODP-WNG-FM/057</t>
  </si>
  <si>
    <t>WO066552732</t>
  </si>
  <si>
    <t>|MN02255|MYIA-037002584118/POI/ANDI MARDIYANTO/0882008361504/andimar703@gmail.com</t>
  </si>
  <si>
    <t>SD NEGERI 1 BULUSULUR</t>
  </si>
  <si>
    <t>ODP-WNG-FS/038 FS/D03/038.01</t>
  </si>
  <si>
    <t>WO066622933</t>
  </si>
  <si>
    <t>|MN02255|MYIA-056414232469/POI/KASMANTO/082241365414/kasmantokasmanto185@gmail.com</t>
  </si>
  <si>
    <t>2026-10-19 08:00:00 | Nama Pic : bp KASMANTO No Hp Pic : 082241365414 No alt : - Jam Pemasangan : pagi  Tanggal Pemasangan : 19 Oktober 2026</t>
  </si>
  <si>
    <t>ELEGANT BARBERSHOP</t>
  </si>
  <si>
    <t>ODP-POS-FD/34</t>
  </si>
  <si>
    <t>WO066533924</t>
  </si>
  <si>
    <t>|MN01614|/ELEGANT BARBERSHOP /PROMO H2 HSI B2B BASIC + OCA (1:2) 50MBPS 310,5RB PSB DISC 70%//paradishr023@gmail.com/MOHAMMAD RIZKI/85707982015</t>
  </si>
  <si>
    <t>2026-10-17 08:00:00|Nama PIC : Bp Rizki No HP : 085707982015 No Alt : - M Janji :  17 Okt 2026 Jam Pasang : Pagi / Siang Note : hubungi pelanggan jika ingin kelokasi|40951378|MYDITA</t>
  </si>
  <si>
    <t>ABSH ALENSHEN</t>
  </si>
  <si>
    <t>ODP-POS-FE/54</t>
  </si>
  <si>
    <t>WO066704336</t>
  </si>
  <si>
    <t>|MN01614|/ABSH ALENSHEN/WINBACK 2.0 HSI B2B (1:2) 100MBPS 440RB PSB DISC 70%//hrga.abshfragrance@gmail.com/HASAN ABDULLAH/85869489437</t>
  </si>
  <si>
    <t>2026-10-20 08:00:00|Tanggal pemasangan : 20 Oct 2026 Jam pemasangan : 08.00 12.00 Info Tambahan : Hubungi pelanggan dulu sebelum ke lokasi terima kasih. |40971401|MYDITA</t>
  </si>
  <si>
    <t>18-10-2026 08:54:35</t>
  </si>
  <si>
    <t>WO066521831</t>
  </si>
  <si>
    <t>2026-10-17 08:00:00|Tanggal pemasangan : 17 OKTOBER 2026 Jam pemasangan : pagi/siang Info Tambahan : Hubungi pelanggan dulu sebelum ke lokasi terima kasih|40010577|MYDITA</t>
  </si>
  <si>
    <t>WO066549507</t>
  </si>
  <si>
    <t>2026-10-17 11:00:00|Tanggal pemasangan : 17 Oct 2026 Jam pemasangan : 12.00 Info Tambahan : Hubungi pelanggan dulu sebelum ke lokasi terima kasih.|40941148|MYDITA</t>
  </si>
  <si>
    <t>DHENIAS GROSIR</t>
  </si>
  <si>
    <t>ODP-MRT-FM/09</t>
  </si>
  <si>
    <t>WO066567023</t>
  </si>
  <si>
    <t>|MN02783|/DHENIAS GROSIR/WINBACK 2.0 HSI B2B (1:1) 100MBPS 535RB PSB DISC 70%//denidhenias@gmail.com/DEDY YOHAN KURNIAWAN /85856268087</t>
  </si>
  <si>
    <t>2026-10-17 15:00:00|Tanggal pemasangan : 17 Oct 2026 Jam pemasangan : 12.00 Info Tambahan : Hubungi pelanggan dulu sebelum ke lokasi terima kasih.|40941148|MYDITA</t>
  </si>
  <si>
    <t>TANI MAKMUR</t>
  </si>
  <si>
    <t>ODP-KRN-FAT/32</t>
  </si>
  <si>
    <t>WO066644207</t>
  </si>
  <si>
    <t>|MC30284|/MOCHAMMAD ASRORI MUKAFFI/082311111241/asrorimukaffi21@gmail.com</t>
  </si>
  <si>
    <t>2026-10-19 08:00:00|Tanggal pemasangan: 19/10/2026 Jam pemasangan : pagi / siang Info Tambahan : Hubungi pelanggan dulu sebelum ke lokasi terima kasih.|40921089|MYDITA</t>
  </si>
  <si>
    <t>SD MUHAMMADIYAH 2 KRIAN</t>
  </si>
  <si>
    <t>ODP-KRN-FBP/027</t>
  </si>
  <si>
    <t>WO066643024</t>
  </si>
  <si>
    <t>|MN01982|/SD MUHAMMADIYAH 2 KRIAN/WINBACK 2.0 HSI B2B (1:1) 100MBPS 535RB PSB DISC 70%/SDA/farispuspo@gmail.com/RISTI KURNIYAH/81357046465</t>
  </si>
  <si>
    <t>2026-10-19 08:00:00| M janji  Jam Pemasangan : 08:00 Tanggal Pemasangan: SENIN 19 OKTOBER 2026 Info Tambahan : Hubungi pelanggan sebelum datang ke lokasi  |40971304|MYDITA</t>
  </si>
  <si>
    <t>SDN SARIROGO</t>
  </si>
  <si>
    <t>ODP-SDA-FGM/04</t>
  </si>
  <si>
    <t>WO066536993</t>
  </si>
  <si>
    <t>MD|MYDB-20261016270864|DN00001/MN00500|SDN SARIROGO|081559648612</t>
  </si>
  <si>
    <t>2026-10-17 08:00:00 | Nama : BU RIZKA PUTRI FIRDATUL JANNAH  No Hp : 081559648612 No Hp Alt :  Tanggal : 17 Oktober 2026 Interval : PAGI  Note : Mohon hubungi pelanggan terlebih dahulu</t>
  </si>
  <si>
    <t>CV PONSU JAYA RETAIL</t>
  </si>
  <si>
    <t>ODP-GEM-FN/17</t>
  </si>
  <si>
    <t>WO066609368</t>
  </si>
  <si>
    <t>|MN00458|MYIA-015800380970/POI/Muhammad Yusuf/0881026759783/ponsujayaretail@gmail.com</t>
  </si>
  <si>
    <t>KOPERASI KONSUMEN BERKAH SEJAHTERA JAWA</t>
  </si>
  <si>
    <t>ODP-PDA-FAB/18</t>
  </si>
  <si>
    <t>WO066524170</t>
  </si>
  <si>
    <t>|MN00398|MYIA-067943979223/POI/ZUHROFA DIANA AZZA/0895339904090/billingkopmen@bestfren.id</t>
  </si>
  <si>
    <t>2026-10-17 08:00:00 | Nama PIC : IBU ZUHROFA  No HP : 0895339904090 Alt :  M Janji : (SABTU/17/OKTOBER/2026) jam Pasang : 09:00 Note : hubungi pelanggan jika ingin kelokasi</t>
  </si>
  <si>
    <t>WO066526509</t>
  </si>
  <si>
    <t>|MN00398|MYIA-097483203184/POI/ZUHROFA DIANA AZZA/0895366340920/billingkopmen@bestfren.id</t>
  </si>
  <si>
    <t>MOMOYO CABANG PRIGEN</t>
  </si>
  <si>
    <t>ODP-PGE-FB/43</t>
  </si>
  <si>
    <t>WO066553998</t>
  </si>
  <si>
    <t>|MN02680|/MOMOYO CABANG PRIGEN/WINBACK 2.0 HSI B2B (1:2) 50MBPS 320RB PSB DISC 70%//arismunai30@gmail.com/HIMMATUL ULFA/85607741479</t>
  </si>
  <si>
    <t>2026-10-17 11:00:00|Nama : BU HIMMATUL ULFA  No Hp : 085607741479 No Hp Alt :  Tanggal : 17 Oktober 2026 Interval : PAGI  Note : Mohon hubungi pelanggan terlebih dahulu|40900827|MYDITA</t>
  </si>
  <si>
    <t>PT ILMA MAJU BERSAMA</t>
  </si>
  <si>
    <t>ODP-PSN-FBK/26</t>
  </si>
  <si>
    <t>WO066561018</t>
  </si>
  <si>
    <t>|MN00025|/PT ILMA MAJU BERSAMA/HSI B2B (1:1) + PHONE (800 MENIT) 50MBPS 445RB PSB DISC 70%//indralesmana585@gmail.com/LESMANA INDRA/85708770646</t>
  </si>
  <si>
    <t>2026-10-17 15:00:00|Tanggal Pemasangan : 17 Oktober 2026 Jam Pemasangan : 08:00 15:00 Info Tambahan : Hubungi pelanggan dulu sebelum ke lokasi terimakasih|40961370|MYDITA</t>
  </si>
  <si>
    <t>16-10-2026 13:40:10</t>
  </si>
  <si>
    <t>WARKOP TRETAN NGELOM</t>
  </si>
  <si>
    <t>ODP-SPJ-FAU/21</t>
  </si>
  <si>
    <t>WO066668435</t>
  </si>
  <si>
    <t>|MN02620|/WARKOP TRETAN NGELOM/WINBACK HSI B2B + NETMONK (1:1) 200MBPS 946,1RB PSB DISC 70%//Kingofpum@gmail.com/M. SYAIFUDDIN/81336471777</t>
  </si>
  <si>
    <t>2026-10-19 15:00:00|Tanggal Pemasangan : 19 Oktober 2026 Jam pemasangan : 12.00 Info Tambahan : Hubungi pelanggan dulu sebelum ke lokasi terima kasih.|40941148|MYDITA</t>
  </si>
  <si>
    <t>ODP-TPO-FDK/32</t>
  </si>
  <si>
    <t>WO066528476</t>
  </si>
  <si>
    <t>2026-10-15 08:00:00 | Nama PIC : Bp Jhony  No HP : 081339197001  No Alt : -  M Janji : 15 Okt 2026  Jam Pasang : Pagi / Siang  Note : hubungi pelanggan jika ingin ke lokasi, terima kasih</t>
  </si>
  <si>
    <t>PT. EDOWARD RACKING INDONESIA</t>
  </si>
  <si>
    <t>ODP-TPO-FN/17 FN/D02/17.01</t>
  </si>
  <si>
    <t>WO066532076</t>
  </si>
  <si>
    <t>|MN02332|MYIA-073742046480/POI/DARMSTATER VINCENT SEBASTIAN R/08113160788/vincent@belanja-rak.com</t>
  </si>
  <si>
    <t>2026-10-17 08:00:00 | Nama Pic : bp VINCENT  No Hp Pic : 08113160788 No alt : - Jam Pemasangan : pagi  Tanggal Pemasangan : 17 Oktober 2026</t>
  </si>
  <si>
    <t>LSJ EXPRESS JAYA</t>
  </si>
  <si>
    <t>ODP-TPO-FEX/54 FEX/D04/54.01</t>
  </si>
  <si>
    <t>WO066522312</t>
  </si>
  <si>
    <t>MD|MYDB-20261015270831|DN00001/MN02094|LSJ EXPRESS JAYA|089655441050</t>
  </si>
  <si>
    <t>2026-10-17 11:00:00 | Tanggal pemasangan : 17 OKTOBER 2026 Jam pemasangan : pagi/siang Info Tambahan : Hubungi pelanggan dulu sebelum ke lokasi terima kasih</t>
  </si>
  <si>
    <t>16-10-2026 09:39:50</t>
  </si>
  <si>
    <t>SMPN 2 WARU SIDOARJO</t>
  </si>
  <si>
    <t>ODP-TPO-FAQ/23 FAQ/D02/23.01</t>
  </si>
  <si>
    <t>WO066535452</t>
  </si>
  <si>
    <t>MD|MYDB-20261013270680|DN00001/MN00370|SMPN 2 WARU SIDOARJO|085730085201</t>
  </si>
  <si>
    <t>Follow Up Revoke Completed, New Order ID : SC1002639722</t>
  </si>
  <si>
    <t>SMP NEGERI 2 WARU</t>
  </si>
  <si>
    <t>WO066526072</t>
  </si>
  <si>
    <t>MD|MYDB-20261014270780|DN00001/MN00370|SMP NEGERI 2 WARU|085730085201</t>
  </si>
  <si>
    <t>Afa Computer (CV Mitra Sarana Teknik)</t>
  </si>
  <si>
    <t>ODP-ABR-FB/067 FB/D07/067.01</t>
  </si>
  <si>
    <t>WO066589538</t>
  </si>
  <si>
    <t>|MC50018|MYIA-016907018498/POI/Bayu Aji Putranto/081804715777/afacomputer2007@gmail.com</t>
  </si>
  <si>
    <t>2026-10-18 08:00:00 | telp : alt: manja : pagi / siang 18/10/2026 hub sebelum ke lokasi</t>
  </si>
  <si>
    <t>17-10-2026 09:54:36</t>
  </si>
  <si>
    <t>Kedai Teras&amp; 39;A Warmindo</t>
  </si>
  <si>
    <t>ODP-ABR-FL/006 FL/D01/006.01</t>
  </si>
  <si>
    <t>WO066613091</t>
  </si>
  <si>
    <t>|MN02374|MYIA-058534695976/POI/Uki Roland/0882007421713/ukiroland310@gmail.com</t>
  </si>
  <si>
    <t>2026-10-18 11:00:00 | Tanggal pemasangan: 18/10/2026 Jam pemasangan : pagi 08.00 Info Tambahan : Hubungi pelanggan dulu sebelum ke lokasi. terima kasih</t>
  </si>
  <si>
    <t>17-10-2026 14:39:49</t>
  </si>
  <si>
    <t>Follow Up Revoke Completed, New Order ID : SC1002643127</t>
  </si>
  <si>
    <t>zian game</t>
  </si>
  <si>
    <t>ODP-BWE-FA/137 FA/D10/137.01</t>
  </si>
  <si>
    <t>WO066659921</t>
  </si>
  <si>
    <t>|MN00481|MYIA-025222036775/POI/tri pujiyanto/085536889997/nueaeny33@gmail.com</t>
  </si>
  <si>
    <t>18-10-2026 14:54:38</t>
  </si>
  <si>
    <t>kost seruni bergas</t>
  </si>
  <si>
    <t>ODP-UNR-FAY/005</t>
  </si>
  <si>
    <t>WO066531319</t>
  </si>
  <si>
    <t>|MN00481|MYIA-022827659859/POI/purwoko/085927001144/tugiyantidiyah549@gmail.com</t>
  </si>
  <si>
    <t>2026-10-17 08:00:00 | Nama Pic : bp purwoko No Hp Pic : 085927001144 No alt : - Jam Pemasangan : pagi  Tanggal Pemasangan : 17 Oktober 2026</t>
  </si>
  <si>
    <t>16-10-2026 11:10:07</t>
  </si>
  <si>
    <t>kost seruni</t>
  </si>
  <si>
    <t>ODP-UNR-FEB/084</t>
  </si>
  <si>
    <t>WO066524008</t>
  </si>
  <si>
    <t>|MN00481|MYIA-056743695321/POI/purwoko/085927001144/tugiyantidiyah549@gmail.com</t>
  </si>
  <si>
    <t>Toko &amp; Kos Bu Mur</t>
  </si>
  <si>
    <t>ODP-PUS-FA/078</t>
  </si>
  <si>
    <t>WO066581860</t>
  </si>
  <si>
    <t>MD|MYDB-20261017270916|DC50007/MC50033|Toko &amp; Kos Bu Mur|0882003900617</t>
  </si>
  <si>
    <t>2026-10-18 08:00:00 | Nama Pic : BP PUJIONO No Hp Pic : 0882003900617 Jam Pemasangan : 08:00 - 12.00 Tanggal Pemasangan : MINGGU 18 OKTOBER 2026 Info Tambahan : Hubungi pelanggan sebelum datang ke lokasi</t>
  </si>
  <si>
    <t>17-10-2026 07:54:41</t>
  </si>
  <si>
    <t>ODP-KEL-FD/013</t>
  </si>
  <si>
    <t>WO066657626</t>
  </si>
  <si>
    <t>2026-10-19 11:00:00|Nama Pic : BP IVAN No Hp Pic : 081288126705 Jam Pemasangan : 08:00 - 12.00 Tanggal Pemasangan : SENIN 19 OKTOBER 2026 Info Tambahan : Hubungi pelanggan sebelum datang ke lokasi|40000798|MYDITA</t>
  </si>
  <si>
    <t>Follow Up Revoke Completed, New Order ID : SC1002643114</t>
  </si>
  <si>
    <t>JWN</t>
  </si>
  <si>
    <t>PT. ARTACOMINDO JEJARING NUSA-2AAV-SRIKATON PATI</t>
  </si>
  <si>
    <t>ODP-JWN-FC/116 FC/D09/116.01</t>
  </si>
  <si>
    <t>WO066522153</t>
  </si>
  <si>
    <t>|MN02507|MYIA-099181371129/POI/AZIE FAUZIE/0811845675/indiartacom@gmail.com</t>
  </si>
  <si>
    <t>Follow Up Revoke Completed, New Order ID : SC1002643635</t>
  </si>
  <si>
    <t>WORKSHOP KEJURUAN TEKNIK INFORMATIKA</t>
  </si>
  <si>
    <t>ODP-RBN-FD/027 FD/D03/027.01</t>
  </si>
  <si>
    <t>WO066516461</t>
  </si>
  <si>
    <t>|MC60037|MYIA-015775719810/POI/YEYEN RISTIANA/082133018094/jejendelonge152@gmail.com</t>
  </si>
  <si>
    <t>2026-10-17 11:00:00 | Tanggal pemasangan: 17/10/2026 Jam pemasangan : pagi / siang Info Tambahan : Hubungi pelanggan dulu sebelum ke lokasi terima kasih.</t>
  </si>
  <si>
    <t>16-10-2026 07:54:40</t>
  </si>
  <si>
    <t>ODP-KDL-FL/065</t>
  </si>
  <si>
    <t>WO066571529</t>
  </si>
  <si>
    <t>MD|MYDB-20261016270874|DN00001/MN00345|PT SAUDARA KRISAN SEMARANG|08985614799</t>
  </si>
  <si>
    <t xml:space="preserve">2026-10-19 08:00:00 | Nama PIC:  bu putri No HP: 08985614799 Alt: Tanggal: 19/10/2026 Jam Pasang: Pagi Note: Hubungi sebelum ke lokasi, terimakasih.  </t>
  </si>
  <si>
    <t>16-10-2026 18:09:57</t>
  </si>
  <si>
    <t>G.S PLANTARAN</t>
  </si>
  <si>
    <t>ODP-KDL-FH/129 FH/D09/129.01</t>
  </si>
  <si>
    <t>WO066569361</t>
  </si>
  <si>
    <t>|MN00966|MYIA-058806102372/POI/M QURRI AIN THOHARI/08882546561/thohari1397@gmail.com</t>
  </si>
  <si>
    <t>2026-10-17 15:00:00 | Nama PIC : Bp Qurri No HP : 08882546561 No Alt : - M Janji :  17 Okt 2026 Jam Pasang : Pagi / Siang Note : hubungi pelanggan jika ingin kelokasi</t>
  </si>
  <si>
    <t>Follow Up Revoke Completed, New Order ID : SC1002643024</t>
  </si>
  <si>
    <t>Tamzis Bina Utama Kaliwungu</t>
  </si>
  <si>
    <t>ODP-KDL-FJ/015 FJ/D03/015.01</t>
  </si>
  <si>
    <t>WO066539832</t>
  </si>
  <si>
    <t>MD|MYDB-20261016270871|DN00001/MN00345|Tamzis Bina Utama Kaliwungu|085643618440</t>
  </si>
  <si>
    <t>2026-10-17 11:00:00 | Nama PIC : Bp Khairul No HP : 085643618440 No Alt : - M Janji :  17 Okt 2026 Jam Pasang : Pagi / Siang Note : hubungi pelanggan jika ingin kelokasi</t>
  </si>
  <si>
    <t>16-10-2026 12:39:47</t>
  </si>
  <si>
    <t>Follow Up Revoke Completed, New Order ID : SC1002643138</t>
  </si>
  <si>
    <t>HSI Bisnis Bundling Phone Promo 2026 PSB 70% - Free 800 Menit Promo - 75 Mbps</t>
  </si>
  <si>
    <t>Istana Mart Plantungan</t>
  </si>
  <si>
    <t>ODP-SKR-FD/035 FD/D01/035.01</t>
  </si>
  <si>
    <t>WO066600270</t>
  </si>
  <si>
    <t>|MN01684|MYIA-001966663453/POI/Diky Prasetyandaru/082322325162/tatangbuah9@gmail.com</t>
  </si>
  <si>
    <t>2026-10-18 08:00:00 |  Nama Pic : PCN MR DIY XDPN No Hp Pic : 081917636163 Jam Pemasangan : 08:00 - 12.00 Tanggal Pemasangan : minggu 18 oktober 2025 Info Tambahan : Hubungi pelanggan sebelum datang ke lokasi</t>
  </si>
  <si>
    <t>PT BAJA PRESISI UTAMA</t>
  </si>
  <si>
    <t>ODP-SMT-FAF/039 FAF/D02/01.039</t>
  </si>
  <si>
    <t>WO066538969</t>
  </si>
  <si>
    <t>|MN00966|MYIA-020814750780/POI/FELICIA ANGELICA/0895398907118/feliciaangelica279@gmail.com</t>
  </si>
  <si>
    <t>Follow Up Revoke Completed, New Order ID : SC1002643232</t>
  </si>
  <si>
    <t>PT CEMERLANG MANDIRI TANGGUH</t>
  </si>
  <si>
    <t>ODP-SMT-FAC/038 FAC/D04/038.01</t>
  </si>
  <si>
    <t>WO066527102</t>
  </si>
  <si>
    <t>|MB00449|MYIA-001182145740/POI/bapak/085725427474/pt.cemerlangmandiritangguh@gmail.com</t>
  </si>
  <si>
    <t>GAN&amp; 39;S CAFE &amp; BURJO</t>
  </si>
  <si>
    <t>ODP-SMC-FC/048 FC/D09/048.01</t>
  </si>
  <si>
    <t>WO066524289</t>
  </si>
  <si>
    <t>|MC50018|MYIA-039812055658/POI/Ferdian Dwi Akbar/0895393200007/ferdianakbar412@gmail.com</t>
  </si>
  <si>
    <t>PT. MAJU JAYA POLIMER</t>
  </si>
  <si>
    <t>ODP-GNK-FC/023 FC/D08/23.01</t>
  </si>
  <si>
    <t>WO066529413</t>
  </si>
  <si>
    <t>|MC50018|MYIA-036975245266/POI/YUSTINA PRATIWI/081369731172/yustinapratiwi1203@gmail.com</t>
  </si>
  <si>
    <t>Follow Up Revoke Completed, New Order ID : SC1002643035</t>
  </si>
  <si>
    <t>Apotek K-24 Thamrin Semarang / PT Niaga Timur Persada</t>
  </si>
  <si>
    <t>ODP-JHR-FBS/022</t>
  </si>
  <si>
    <t>WO066553392</t>
  </si>
  <si>
    <t>|MC80228|/Apotek K-24 Thamrin Semarang - PT Niaga Timur Persada/Paket HSI Bisnis Promo HPN 1:1 50Mbps/Witarso Praditya/087838512727/andri.ebos@k24.co.id</t>
  </si>
  <si>
    <t>2026-10-17 11:00:00|M Janji : (17/10/2026) jam Pasang : 09:00 Note : hubungi pelanggan jika ingin kelokasi|40981182|MYDITA</t>
  </si>
  <si>
    <t>ODP-JHR-FT/052</t>
  </si>
  <si>
    <t>WO066617660</t>
  </si>
  <si>
    <t>2026-10-15 15:00:00 | Nama PIC : Erni   No HP : 08170553970  Alt :   M Janji : 15/10/2026  Jam Pasang : 08.00 - 13:00   NoteÃ‚Â :  hubungi terlebih dahulu sebelum kelokasi</t>
  </si>
  <si>
    <t>WO066618730</t>
  </si>
  <si>
    <t>WO066553984</t>
  </si>
  <si>
    <t>2026-10-17 11:00:00|Tanggal Pemasangan : 17 Oktober 2026 Jam Pemasangan : 08:00 15:00 Info Tambahan : Hubungi pelanggan dulu sebelum ke lokasi terimakasih|40961370|MYDITA</t>
  </si>
  <si>
    <t>Follow Up Revoke Completed, New Order ID : SC1002641486</t>
  </si>
  <si>
    <t>Follow Up Revoke Completed, New Order ID : SC1002641494</t>
  </si>
  <si>
    <t>HANS KELSEN CAFE</t>
  </si>
  <si>
    <t>ODP-SSL-FAX/010 FAX/D02/010.01</t>
  </si>
  <si>
    <t>WO066543476</t>
  </si>
  <si>
    <t>|MN00966|MYIA-090315128378/POI/DIANY TASYA PUSPITASARI/0882003307052/dianytasyapuspita@gmail.com</t>
  </si>
  <si>
    <t xml:space="preserve">2026-10-19 11:00:00 | Nama PIC:  bu diany  No HP: 0882003307052 Alt: 0882003059090 Tanggal: 19/10/2026 Jam Pasang: Siang Note: Hubungi sebelum ke lokasi, terimakasih.  </t>
  </si>
  <si>
    <t>ODP-AJB-FA/077</t>
  </si>
  <si>
    <t>WO066621698</t>
  </si>
  <si>
    <t>2026-10-16 11:00:00 | Jam pemasangan : 08.00 - 12.00  Waktu pemasangan : 15 oktober 2026  Info Tambahan : Hubungi pelanggan dulu sebelum ke lokasi  terimakasih</t>
  </si>
  <si>
    <t>Follow Up Revoke Completed, New Order ID : SC1002641543</t>
  </si>
  <si>
    <t>Follow Up Revoke Completed, New Order ID : SC1002642878</t>
  </si>
  <si>
    <t>ODP-PWT-FBA/019</t>
  </si>
  <si>
    <t>WO066613744</t>
  </si>
  <si>
    <t xml:space="preserve">2026-10-16 08:00:00 | Nama PIC : Bp Hasbi  No HP : 081249549394  No Alt : -  M Janji :  16 Okt 2026  Jam Pasang : Pagi / Siang  Note : hubungi pelanggan jika ingin kelokasi  </t>
  </si>
  <si>
    <t>WO066607854</t>
  </si>
  <si>
    <t>17-10-2026 13:24:48</t>
  </si>
  <si>
    <t>Follow Up Revoke Completed, New Order ID : SC1002641453</t>
  </si>
  <si>
    <t>Follow Up Revoke Completed, New Order ID : SC1002641358</t>
  </si>
  <si>
    <t>TOKO JIHAN</t>
  </si>
  <si>
    <t>ODP-PWT-FED/017 FED/D02/017.01</t>
  </si>
  <si>
    <t>WO066600055</t>
  </si>
  <si>
    <t>|MC00213|MYIA-053677942198/POI/ARBI JIHAN RAMADHAN/08132920994/fadlilaarininurul@gmail.com</t>
  </si>
  <si>
    <t>2026-10-18 08:00:00 | Nama Pic : bu arin  No Hp Pic : 08132920994 No alt : - Jam Pemasangan : pagi  Tanggal Pemasangan : 18 Oktober 2026</t>
  </si>
  <si>
    <t>Follow Up Revoke Completed, New Order ID : SC1002642843</t>
  </si>
  <si>
    <t>Polsek Kembaran</t>
  </si>
  <si>
    <t>ODP-PWT-FBK/035</t>
  </si>
  <si>
    <t>AM | 950436 | AZAM |PSB 1S 100 MBPS; POLSEK KEMARAN | PAK MALIS 081294505434 | malissitipol@gmail.com</t>
  </si>
  <si>
    <t>undefined  Total (Sebelum PPN) : 0</t>
  </si>
  <si>
    <t>OTHER</t>
  </si>
  <si>
    <t>SARANA KENCANA MULYA</t>
  </si>
  <si>
    <t>ODP-GML-FK/055</t>
  </si>
  <si>
    <t>WO066593283</t>
  </si>
  <si>
    <t xml:space="preserve">|MC80043|SARANA KENCANA MULYA/NADZAR MARUF/081226014182/service.pwt@polytron.co.id/HSI 50mbps </t>
  </si>
  <si>
    <t>2026-10-20 08:00:00|Nama PIC : NAZAR No HP : 081226014182 No Alternatif :  M Janji : 20/10/2026 Jam Pasang : 08.00 - 13:00  NoteÃ‚Â :  hubungi terlebih dahulu sebelum kelokasi |40961371|MYDITA</t>
  </si>
  <si>
    <t>KRY</t>
  </si>
  <si>
    <t>ANANTA FITNESS</t>
  </si>
  <si>
    <t>ODP-KRY-FF/021 FF/D02/021.01</t>
  </si>
  <si>
    <t>WO066543481</t>
  </si>
  <si>
    <t>|MC00213|MYIA-091882503597/POI/HANDRI NOVIANTO/0895383075166/kepitingbakau1@gmail.com</t>
  </si>
  <si>
    <t>2026-10-17 11:00:00 | Nama Pic : bp HANDRI  No Hp Pic : 0895383075166 No alt : - Jam Pemasangan : siang  Tanggal Pemasangan : 17 Oktober 2026</t>
  </si>
  <si>
    <t>KROYA</t>
  </si>
  <si>
    <t>WE&amp; 39;S DOUGHNUTS KAFE</t>
  </si>
  <si>
    <t>ODP-BJR-FAT/022 FAT/D03/022.01</t>
  </si>
  <si>
    <t>WO066538135</t>
  </si>
  <si>
    <t>|MN00649|MYIA-076138463597/POI/Shofiandy/085113940300/mujogelo9@gmail.com</t>
  </si>
  <si>
    <t xml:space="preserve">2026-10-19 15:00:00 | Nama PIC:  bp shofiandy  No HP: 085113940300 Alt: Tanggal: 19/10/2026 Jam Pasang: Sore Note: Hubungi sebelum ke lokasi, terimakasih.  </t>
  </si>
  <si>
    <t>16-10-2026 12:24:46</t>
  </si>
  <si>
    <t>TAKMIR MASJID AT-TAUBAH BANJARMANGU</t>
  </si>
  <si>
    <t>ODP-BJR-FL/065 FL/D01/065.01</t>
  </si>
  <si>
    <t>WO066612178</t>
  </si>
  <si>
    <t>|MN00649|MYIA-048154266641/POI/Suprapto/081391139715/takmirmasjidattaubahbanjarmang@gmail.com</t>
  </si>
  <si>
    <t xml:space="preserve">2026-10-18 11:00:00 | Nama PIC : SUPRAPTO No HP : 081391139715 No Alternatif :  M Janji : 18/10/2026 Jam Pasang : 08.00 - 13:00  NoteÃ‚Â :  hubungi terlebih dahulu sebelum kelokasi </t>
  </si>
  <si>
    <t>Follow Up Revoke Completed, New Order ID : SC1002642604</t>
  </si>
  <si>
    <t>PKBM KUSUMA ASTUTI</t>
  </si>
  <si>
    <t>ODP-KLP-FA/030 FA/D01/030.01</t>
  </si>
  <si>
    <t>WO066575779</t>
  </si>
  <si>
    <t>|MN00909|MYIA-023639921947/POI/dyah kusumawardani/08113731234/kusumadyah20@gmail.com</t>
  </si>
  <si>
    <t>16-10-2026 19:54:42</t>
  </si>
  <si>
    <t>ODP-WOS-FE/061</t>
  </si>
  <si>
    <t>SPBU GONTOR SIDOJOYO 44.563.08</t>
  </si>
  <si>
    <t>ODP-WOS-FAF/008 FAF/D01/008.01</t>
  </si>
  <si>
    <t>WO066567449</t>
  </si>
  <si>
    <t>|MN02495|MYIA-097446174063/POI/AHMAD ZAYYAD TAQIYYULLAH/081357259409/spbugontor01@gmail.com</t>
  </si>
  <si>
    <t>16-10-2026 17:10:06</t>
  </si>
  <si>
    <t>UD WONOSOBO SEJAHTERA</t>
  </si>
  <si>
    <t>ODP-WOS-FAK/021 FAK/D01/021.01</t>
  </si>
  <si>
    <t>WO066541738</t>
  </si>
  <si>
    <t>|MN00439|MYIA-065221034802/POI/TRI YULIYANTO/085920312949/girrytama3@gmail.com</t>
  </si>
  <si>
    <t xml:space="preserve">2026-10-17 11:00:00 | Tanggal : 17 Oktober 2026 Jam : siang Hubungi pelanggan sebelum ke lokasi </t>
  </si>
  <si>
    <t>SPBU GONTOR SIDOJOYO WONOSOBO</t>
  </si>
  <si>
    <t>WO066646346</t>
  </si>
  <si>
    <t>|MC80087|MYIA-041721031847/POI/AHMAD ZAYYAD TAQIYYULLAH/081357259409/spbugontor01@gmail.com</t>
  </si>
  <si>
    <t xml:space="preserve">2026-10-19 08:00:00 | Tanggal: 19/10/2026 Jam Pasang: 08.00 - 13.00 Note: Hubungi sebelum ke lokasi, terimakasih.  </t>
  </si>
  <si>
    <t>LPK MAISURI GAKKOU</t>
  </si>
  <si>
    <t>ODP-SBA-FA/115 FA/D04/115.01</t>
  </si>
  <si>
    <t>WO066535844</t>
  </si>
  <si>
    <t>MD|MYDB-20261015270816|DN00001/MN00925|LPK MAISURI GAKKOU|081225703030</t>
  </si>
  <si>
    <t>WO066535776</t>
  </si>
  <si>
    <t>2026-10-19 08:00:00|Nama : BP FASNAN WISMARA AGNI  No Hp : 08121029533 No Hp Alt :  Tanggal : 19 Oktober 2026 Interval : PAGI  Note : Mohon hubungi pelanggan terlebih dahulu|40900827|MYDITA</t>
  </si>
  <si>
    <t>Follow Up Revoke Completed, New Order ID : SC1002643482</t>
  </si>
  <si>
    <t>Pt.Kurnia Boga Narayan</t>
  </si>
  <si>
    <t>ODP-KJE-FZ/011 FZ/D01/011.01</t>
  </si>
  <si>
    <t>WO066657392</t>
  </si>
  <si>
    <t>|MN02614|MYIA-098418461075/POI/Rio Resnu Ramadhan/089503221374/it-helpdesk@jiwagroup.com</t>
  </si>
  <si>
    <t>2026-10-19 11:00:00 | Nama Pic : BP RIO No Hp Pic : 089503221374 Jam Pemasangan : 08:00 - 12.00 Tanggal Pemasangan : SENIN 19 OKTOBER 2026 Info Tambahan : Hubungi pelanggan sebelum datang ke lokasi</t>
  </si>
  <si>
    <t>Follow Up Revoke Completed, New Order ID : SC1002643832</t>
  </si>
  <si>
    <t>balariso shop</t>
  </si>
  <si>
    <t>ODP-KJE-FM/008 FM/D02/008.01</t>
  </si>
  <si>
    <t>WO066658709</t>
  </si>
  <si>
    <t>MD|MYDB-20261017270940|DN00001/MN00925|balariso shop|081386429938</t>
  </si>
  <si>
    <t>2026-10-20 08:00:00 | Nama PIC : Banu No HP : 081386429938 No Alternatif : 08112777916 M Janji : 19/10/2026 Jam Pasang : 08.00 - 13:00  NoteÃ‚Â :  hubungi terlebih dahulu sebelum kelokasi</t>
  </si>
  <si>
    <t>18-10-2026 14:24:44</t>
  </si>
  <si>
    <t>Follow Up Revoke Completed, New Order ID : SC1002643274</t>
  </si>
  <si>
    <t>TOKO BUDI JAYA</t>
  </si>
  <si>
    <t>ODP-KDW-FAA/069 FAA/D05/069.01</t>
  </si>
  <si>
    <t>WO066560755</t>
  </si>
  <si>
    <t>|MN01913|MYIA-004916550375/POI/BUDI PRIYANTO/082325446434/budijayapekalongan77@gmail.com</t>
  </si>
  <si>
    <t>16-10-2026 15:54:48</t>
  </si>
  <si>
    <t>MEGA DECOR</t>
  </si>
  <si>
    <t>ODP-CMA-FS/008 FS/D01/008.01</t>
  </si>
  <si>
    <t>WO066664474</t>
  </si>
  <si>
    <t>|MN01913|MYIA-026618425023/POI/DIAN PUJI UTAMI/08984751653/megadecorcomal@gmail.com</t>
  </si>
  <si>
    <t xml:space="preserve">2026-10-19 15:00:00 | Nama PIC : Dian  No HP : 08984751653 No Alternatif :  M Janji : 19/10/2026 Jam Pasang : 08.00 - 13:00  NoteÃ‚Â :  hubungi terlebih dahulu sebelum kelokasi </t>
  </si>
  <si>
    <t>PT. Yatra Sakhi Boga</t>
  </si>
  <si>
    <t>ODP-PML-FH/073 FH/D08/073.01</t>
  </si>
  <si>
    <t>WO066636627</t>
  </si>
  <si>
    <t>|MB10147|MYIA-064068727502/POI/ASMAHWATI/08179270787/asmahwati@yatrasakhi.id</t>
  </si>
  <si>
    <t>Follow Up Revoke Completed, New Order ID : SC1002643084</t>
  </si>
  <si>
    <t>WO066526146</t>
  </si>
  <si>
    <t>AMRBS;950393;REG3;INDRI ALVI K;082121745712;PIC 081315347068;achmad.sobirin@nike.com</t>
  </si>
  <si>
    <t>2026-10-19 08:00:00|Nama PIC : Bp Sobirin No HP : 081315347068 No Alt : - M Janji :  19 Okt 2026 Jam Pasang : Pagi / Siang Note : hubungi pelanggan jika ingin kelokasi|40951378|MYDITA</t>
  </si>
  <si>
    <t>Mie Ayam Pak Imron</t>
  </si>
  <si>
    <t>ODP-RDD-FT/033 FT/D02/033.01</t>
  </si>
  <si>
    <t>WO066663742</t>
  </si>
  <si>
    <t>|MC20234|MYIA-036619337771/POI/CHOSIAN ABDULAH/085156954187/najibbuaran2@gmail.com</t>
  </si>
  <si>
    <t>2026-10-19 15:00:00 | Tanggal pemasangan: 19/10/2026 Jam pemasangan : pagi / siang Info Tambahan : Hubungi pelanggan dulu sebelum ke lokasi terima kasih.</t>
  </si>
  <si>
    <t>18-10-2026 15:39:41</t>
  </si>
  <si>
    <t>Nareswara Store</t>
  </si>
  <si>
    <t>ODP-BBT-FV/050 FV/D02/050.01</t>
  </si>
  <si>
    <t>WO066641258</t>
  </si>
  <si>
    <t>|MC80232|MYIA-062596864500/POI/Yudan Fitri Saputra/085801017918/yudanfitrisaputra@gmail.com</t>
  </si>
  <si>
    <t>SPPG PURBALINGGA BOBOTSARI</t>
  </si>
  <si>
    <t>ODP-BBT-FE/067 FE/D05/067.01</t>
  </si>
  <si>
    <t>WO066554785</t>
  </si>
  <si>
    <t>|MC00239|MYIA-046344516261/POI/ADDIEN LAZUARDI IMANI/082137919739/sppgbobotsaribobotsari@gmail.com</t>
  </si>
  <si>
    <t>2026-10-19 08:00:00 | Nama PIC : Bp Adden No HP : 082137919739  No Alt : - M Janji :  19 Okt 2026 Jam Pasang : Pagi / Siang Note : hubungi pelanggan jika ingin kelokasi</t>
  </si>
  <si>
    <t>MI MAARIF NU MAJASEM</t>
  </si>
  <si>
    <t>ODP-PBG-FAC/034</t>
  </si>
  <si>
    <t>WO066535231</t>
  </si>
  <si>
    <t>|MC00239|MYIA-096401549814/POI/MAHMUDAN BAEHAQI/089608314393/mima1majasem@gmail.com</t>
  </si>
  <si>
    <t>2026-10-18 08:00:00 | M Janji : (16/10/2026) jam Pasang : 09:00 Note : hubungi pelanggan jika ingin kelokasi</t>
  </si>
  <si>
    <t>MI MUHAMMADIYAH SIDANEGARA</t>
  </si>
  <si>
    <t>ODP-PBG-FC/015 FC/D03/015.01</t>
  </si>
  <si>
    <t>WO066595520</t>
  </si>
  <si>
    <t>|MN02834|MYIA-084609982587/POI/NAVENDA ASTUTI/0895321062007/mimsidanegara1@gmail.com</t>
  </si>
  <si>
    <t xml:space="preserve">2026-10-19 08:00:00 | Tanggal: 18/10/2026 Jam Pasang: 08.00 - 13.00 Note: Hubungi sebelum ke lokasi, terimakasih. </t>
  </si>
  <si>
    <t>ODP-PBG-FAC/011</t>
  </si>
  <si>
    <t>WO066647267</t>
  </si>
  <si>
    <t>AMRBS;403099;REG3;MUHAMMAD MASTUR;081226139781;CP SUGENG JUNIANTO;085602216240;PAKET 2S INET VOICE 50 MBPS (479.000);PT GLOBAL JET EXPRESS//PUR01B;input by tito</t>
  </si>
  <si>
    <t>2026-10-17 15:00:00|Nama PIC:  bp sugeng   No HP: 085602216240  Alt:  Tanggal: 17/10/2026  Jam Pasang: Sore  Note: Hubungi sebelum ke lokasi, terimakasih.   |40931149|MYDITA</t>
  </si>
  <si>
    <t>ODP-PBG-FAC/010</t>
  </si>
  <si>
    <t>WO066570033</t>
  </si>
  <si>
    <t>2026-10-17 15:00:00|Nama PIC:  bp sugeng  No HP: 085602216240 Alt: Tanggal: 17/10/2026 Jam Pasang: Sore Note: Hubungi sebelum ke lokasi, terimakasih.  |40931149|MYDITA</t>
  </si>
  <si>
    <t>Follow Up Revoke Completed, New Order ID : SC1002641830</t>
  </si>
  <si>
    <t>PT. DEDY JAYA LAMBANG PERKASA</t>
  </si>
  <si>
    <t>ODP-BKA-FD/053 FD/D01/053.01</t>
  </si>
  <si>
    <t>WO066560485</t>
  </si>
  <si>
    <t>|MN00292|MYIA-024954572740/POI/ASTATI RETNOWIYANTI..S.SOS/081326990999/spbupetunjungan4552232@gmail.com</t>
  </si>
  <si>
    <t xml:space="preserve">2026-10-17 15:00:00 | Jam pemasangan : 08.00 - 12.00 Waktu pemasangan : 15 oktober 2026 Info Tambahan : Hubungi pelanggan dulu sebelum ke lokasi terimakasih </t>
  </si>
  <si>
    <t>ANGKASA MOTOR</t>
  </si>
  <si>
    <t>ODP-KTM-FB/014</t>
  </si>
  <si>
    <t>WO066520208</t>
  </si>
  <si>
    <t>|MN00292|MYIA-011545746383/POI/Andi Kumala Sakti/081348333533/angkasamotor.autopart@gmail.com</t>
  </si>
  <si>
    <t>ODP-TEG-FS/015</t>
  </si>
  <si>
    <t>Trilogi Putra Berlian</t>
  </si>
  <si>
    <t>ODP-TEG-FBW/041 FBW/D03/041.01</t>
  </si>
  <si>
    <t>WO066521817</t>
  </si>
  <si>
    <t>|MB00449|MYIA-023817454595/POI/bapak/085712283204/trilogiputraberlian@gmail.com</t>
  </si>
  <si>
    <t>PADDOCK RACING</t>
  </si>
  <si>
    <t>ODP-ADW-FG/012 FG/D02/012.01</t>
  </si>
  <si>
    <t>WO066590777</t>
  </si>
  <si>
    <t>|MN00292|MYIA-064309368297/POI/M. Aji Nur Rofiq/088980542750/ajinurrofiq1@gmail.com</t>
  </si>
  <si>
    <t>ODP-BLU-FL/124</t>
  </si>
  <si>
    <t>WO066624458</t>
  </si>
  <si>
    <t>AMRBS;403099;REG3;MUHAMMAD MASTUR;081226139781;CP AHMAD MUHTADIN;085866141525;PAKET 2S INET VOICE 50 MBPS (479.000);PT GLOBAL JET EXPRESS//BUMIJAWA;input by tito</t>
  </si>
  <si>
    <t>2026-10-17 15:00:00|Tanggal Pemasangan : 17 Oktober 2026  Jam Pemasangan : 08:00 15:00  Info Tambahan : Hubungi pelanggan dulu sebelum ke lokasi terimakasih|40961370|MYDITA</t>
  </si>
  <si>
    <t>ODP-BLU-FL/013</t>
  </si>
  <si>
    <t>WO066565730</t>
  </si>
  <si>
    <t>16-10-2026 16:09:47</t>
  </si>
  <si>
    <t>Follow Up Revoke Completed, New Order ID : SC1002641587</t>
  </si>
  <si>
    <t>GIRAS KAMPRET</t>
  </si>
  <si>
    <t>ODP-KDE-FAQ/47</t>
  </si>
  <si>
    <t>WO066564556</t>
  </si>
  <si>
    <t>|MN01794|MYIA-012433310957/POI/khudlori/082244473010/dorinakal@gmail.com</t>
  </si>
  <si>
    <t>2026-10-17 15:00:00 | Nama : BP KHUDLORI  No Hp : 082244473010 No Hp Alt :  Tanggal : 17 Oktober 2026 Interval : PAGI  Note : Mohon hubungi pelanggan terlebih dahulu</t>
  </si>
  <si>
    <t>16-10-2026 16:24:53</t>
  </si>
  <si>
    <t>TOKO Abah Jaya Berkah</t>
  </si>
  <si>
    <t>ODP-DDS-FC/39 FC/D06/39.01</t>
  </si>
  <si>
    <t>WO066534780</t>
  </si>
  <si>
    <t>MD|MYDB-20261015270807|DN00001/MN01273|TOKO Abah Jaya Berkah|082335706570</t>
  </si>
  <si>
    <t>UPT SMP Negeri 3 Gresik Ruang Guru</t>
  </si>
  <si>
    <t>ODP-GSK-FAL/92 FAL/D09/92.01</t>
  </si>
  <si>
    <t>WO066542523</t>
  </si>
  <si>
    <t>MD|MYDB-20261016270880|DN00001/MN01211|UPT SMP Negeri 3 Gresik Ruang Guru|089687571102</t>
  </si>
  <si>
    <t>UPT SMP Negeri 3 Gresik Ruang LAB</t>
  </si>
  <si>
    <t>ODP-GSK-FAL/02 FAL/D02/02.01</t>
  </si>
  <si>
    <t>WO066594255</t>
  </si>
  <si>
    <t>MD|MYDB-20261017270920|DN00001/MN01211|UPT SMP Negeri 3 Gresik Ruang LAB|085645450088</t>
  </si>
  <si>
    <t>17-10-2026 10:54:37</t>
  </si>
  <si>
    <t>PKM Alun Alun</t>
  </si>
  <si>
    <t>ODP-GSK-FY/14 DS-01-FY/14</t>
  </si>
  <si>
    <t>WO066574038</t>
  </si>
  <si>
    <t>MD|MYDB-20261016270886|DN00001/MN02100|PKM Alun Alun|08970283321</t>
  </si>
  <si>
    <t>2026-10-17 15:00:00 | Nama PIC : Ibu  Silvia No HP : 08970283321 No Alt : - M Janji :  17 Okt 2026 Jam Pasang : / Siang Note : hubungi pelanggan jika ingin kelokasi</t>
  </si>
  <si>
    <t>16-10-2026 18:54:40</t>
  </si>
  <si>
    <t>Follow Up Revoke Completed, New Order ID : SC1002643369</t>
  </si>
  <si>
    <t>CV Surya Sejahtera</t>
  </si>
  <si>
    <t>ODP-GSK-FK/31 FK/D08/31.01</t>
  </si>
  <si>
    <t>WO066658591</t>
  </si>
  <si>
    <t>|MN02280|MYIA-060880208865/POI/zely Resiana/081934259565/byoutifulmoonly@gmail.com</t>
  </si>
  <si>
    <t xml:space="preserve">2026-10-19 11:00:00 | telp :081934259565 alt: manja : pagi / siang 19/10/2026 hub sebelum ke lokasi </t>
  </si>
  <si>
    <t>COFFE CHEERS HOME</t>
  </si>
  <si>
    <t>ODP-GSK-FAF/75 FAF/D06/75.01</t>
  </si>
  <si>
    <t>WO066566603</t>
  </si>
  <si>
    <t>MD|MYDB-20261016270898|DN00001/MN02100|COFFE CHEERS HOME|085648689616</t>
  </si>
  <si>
    <t>PKM NELAYAN</t>
  </si>
  <si>
    <t>ODP-GSK-FZ/54 FZ/D09/54.01</t>
  </si>
  <si>
    <t>WO066619039</t>
  </si>
  <si>
    <t>MD|MYDB-20261017270932|DN00001/MN01211|PKM NELAYAN|08563448443</t>
  </si>
  <si>
    <t>2026-10-19 15:00:00 | Tanggal pemasangan : 19 Oct 2026 Jam pemasangan : 12.00 Info Tambahan : Hubungi pelanggan dulu sebelum ke lokasi terima kasih.</t>
  </si>
  <si>
    <t>WO066519418</t>
  </si>
  <si>
    <t>2026-10-09 15:00:00|Tanggal Pemasangan : 09 Oktober 2026  Jam Pemasangan : 08:00 15:00  Info Tambahan : Hubungi pelanggan dulu sebelum ke lokasi terimakasih|40961350|MYDITA</t>
  </si>
  <si>
    <t>16-10-2026 08:24:54</t>
  </si>
  <si>
    <t>PT HIPERNET INDODATA</t>
  </si>
  <si>
    <t>ODP-BWN-FAA/88</t>
  </si>
  <si>
    <t>WO066601241</t>
  </si>
  <si>
    <t>|MB00503|MYIA-044100580308/POI/ibu/087835316536/zazauliar@gmail.com</t>
  </si>
  <si>
    <t>2026-09-12 15:00:00 | Nama PIC : Eriza  No HP : 087835316536  Alt :   M Janji : 12/09/2026  Jam Pasang : 08.00 - 13:00   NoteÃ‚Â :  hubungi terlebih dahulu sebelum kelokasi</t>
  </si>
  <si>
    <t>17-10-2026 12:10:08</t>
  </si>
  <si>
    <t>Follow Up Revoke Completed, New Order ID : SC1002639327</t>
  </si>
  <si>
    <t>ODP-SDY-FF/03</t>
  </si>
  <si>
    <t>WO066586303</t>
  </si>
  <si>
    <t>2026-10-16 08:00:00|Nama Pic : PT. SATU AKSES INDONESIA  No Hp Pic : 08119998026  Jam Pemasangan : 08:00 - 12.00  Tanggal Pemasangan : KAMIS 15 OKTOBER 2026  Info Tambahan : Hubungi pelanggan sebelum datang ke lokasi|40000798|MYDITA</t>
  </si>
  <si>
    <t>17-10-2026 09:10:17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</si>
  <si>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</si>
  <si>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Follow Up Revoke Completed, New Order ID : SC1002641091</t>
  </si>
  <si>
    <t>PT Envilab Indonesia</t>
  </si>
  <si>
    <t>ODP-SDY-FH/65</t>
  </si>
  <si>
    <t>WO066557885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</si>
  <si>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112.5888416397853;Man</t>
  </si>
  <si>
    <t>2026-10-17 15:00:00|Tanggal pemasangan : 17 OKTOBER 2026 Jam pemasangan : pagi/siang Info Tambahan : Hubungi pelanggan dulu sebelum ke lokasi terima kasih|40010577|MYDITA</t>
  </si>
  <si>
    <t>WARUNG KOPI CANGKIR (WKC)</t>
  </si>
  <si>
    <t>ODP-BDG-FA/44</t>
  </si>
  <si>
    <t>WO066567106</t>
  </si>
  <si>
    <t>|MN01781|/WARUNG KOPI CANGKIR (WKC)/ANDRI IRIYANTO/089672969994/lukisanjaya7@gmail.com/HSI Basic Promo HUT Telkom (1:2) 200 Mbps (Rp 675.000) PSB Rp 150.000/</t>
  </si>
  <si>
    <t>2026-10-17 15:00:00|Nama PIC : BAPAK LUKMAN No HP : 089672969994 Alt :  M Janji : (SABTU/17/OKTOBER/2026) jam Pasang : 09:00 Note : hubungi pelanggan jika ingin kelokasi|40981182|MYDITA</t>
  </si>
  <si>
    <t>FURQON BAKERY</t>
  </si>
  <si>
    <t>ODP-BDG-FP/05</t>
  </si>
  <si>
    <t>WO066663528</t>
  </si>
  <si>
    <t>|MN02646|MYIA-041572058573/POI/muhammad furqon/085156879028/oktooktober136@gmail.com</t>
  </si>
  <si>
    <t xml:space="preserve">2026-10-19 15:00:00 | telp :085156879028 alt: manja : pagi / siang 19/10/2026 hub sebelum ke lokasi </t>
  </si>
  <si>
    <t>KOST MAWAR MERAH</t>
  </si>
  <si>
    <t>ODP-BDG-FB/09</t>
  </si>
  <si>
    <t>|MN02646|/KOST MAWAR MERAH/MUHAMMAD FURQON/085156879028/oktooktober136@gmail.com/HSI Bisnis + OCA Breach Checker Promo 2026 300 Mbps (Rp 1.160.500) PSB 150.000/</t>
  </si>
  <si>
    <t>PKM Kusuma Bangsa</t>
  </si>
  <si>
    <t>ODP-LMG-FM/33 FM/D02/33.01</t>
  </si>
  <si>
    <t>WO066555628</t>
  </si>
  <si>
    <t>MD|MYDB-20261016270887|DN00001/MN00882|PKM Kusuma Bangsa|08552272727</t>
  </si>
  <si>
    <t>2026-10-17 15:00:00 | Nama : BP PURNOMO DR  No Hp : 08552272727 No Hp Alt :  Tanggal : 17 Oktober 2026 Interval : PAGI  Note : Mohon hubungi pelanggan terlebih dahulu</t>
  </si>
  <si>
    <t>ODP-LMG-FJ/23</t>
  </si>
  <si>
    <t>WO066609597</t>
  </si>
  <si>
    <t>2026-10-15 15:00:00|Nama Pic : BP ANGGA  No Hp Pic : 087811510084  Jam Pemasangan : 08:00 - 12.00  Tanggal Pemasangan : KAMIS 15 OKTOBER 2026  Info Tambahan : Hubungi pelanggan sebelum datang ke lokasi|40000798|MYDITA</t>
  </si>
  <si>
    <t>Follow Up Revoke Completed, New Order ID : SC1002641393</t>
  </si>
  <si>
    <t>GARAS ISTEK 88</t>
  </si>
  <si>
    <t>ODP-BJN-FW/07 FW/D04/07.01</t>
  </si>
  <si>
    <t>WO066534021</t>
  </si>
  <si>
    <t>|MN01794|MYIA-089219655181/POI/Fatkhan/085746360425/pojokgiras3@gmail.com</t>
  </si>
  <si>
    <t xml:space="preserve">2026-10-17 11:00:00 | Nama Pic : bp fatkhan No Hp Pic : 085746360425 Jam Pemasangan : Siang Tanggal Pemasangan : Sabtu 17 Oktober 2026 Info Tambahan : Hubungi pelanggan sebelum datang ke lokasi </t>
  </si>
  <si>
    <t>Toko Riyanto</t>
  </si>
  <si>
    <t>ODP-KDU-FC/40 FC/D04/40.01</t>
  </si>
  <si>
    <t>WO066665281</t>
  </si>
  <si>
    <t>|MN00271|MYIA-033125130460/POI/Eko Riyanto/081332555433/riyanfarm88@gmail.com</t>
  </si>
  <si>
    <t>2026-10-20 08:00:00 | Nama :BAPA EKO No HP :081332555433 No Alternatif : M Janji : 20/10/2026 Jam Pasang : Pagi NoteÃ‚Â :  Hubungi terlebih dahulu sebelum ke lokasi</t>
  </si>
  <si>
    <t>18-10-2026 16:09:55</t>
  </si>
  <si>
    <t>ENJOY CAFFE</t>
  </si>
  <si>
    <t>ODP-KRK-FE/35 FE/D04/35.01</t>
  </si>
  <si>
    <t>WO066539833</t>
  </si>
  <si>
    <t>|MN02366|MYIA-055283782303/POI/Abdul kirom/085604661838/akirom287@gmail.com</t>
  </si>
  <si>
    <t>PT BORWITA CITRA PRIMA</t>
  </si>
  <si>
    <t>ODP-TNZ-FK/44</t>
  </si>
  <si>
    <t>WO066590021</t>
  </si>
  <si>
    <t>AMRBS/405529/YULYAN MAHARTA SAVIAR/R3/JATIM TIMUR/WINBACK 2.0 HSI B2B (1:1) 50MBPS 355RB PSB DISC 70%/GILANG TOPAN BIMA ROMADHON /gilang.romadhon@borwita.co.id</t>
  </si>
  <si>
    <t>2026-10-19 08:00:00|Nama PIC : Gilang  No HP : 085233049189 Alt :  M Janji : 18/10/2026 Jam Pasang : 08.00  - 13:00  NoteÃ‚Â :  hubungi terlebih dahulu sebelum ke lokasi, terima kasih.|40981184|MYDITA</t>
  </si>
  <si>
    <t>WO066618674</t>
  </si>
  <si>
    <t>2026-10-19 08:00:00|Nama PIC : Bp Andi No HP : 085851597827 No Alt : - M Janji :  19 Okt  2026 Jam Pasang : Pagi / Siang Note : hubungi pelanggan jika ingin kelokasi|40951378|MYDITA</t>
  </si>
  <si>
    <t>PT GADAI MAS NUSANTARA</t>
  </si>
  <si>
    <t>ODP-KEF-FB/07 FB/D04/07.01</t>
  </si>
  <si>
    <t>WO066537109</t>
  </si>
  <si>
    <t>|MN01740|MYIA-085218789646/POI/MARSEL FERDINAN KASEH/082236338952/marselkaseh07@gmail.com</t>
  </si>
  <si>
    <t>2026-10-18 08:00:00 | Nama PIC : Bp Marsel No HP : 082236338952 No Alt : - M Janji :  18 Okt 2026 Jam Pasang : Pagi / Siang Note : hubungi pelanggan jika ingin kelokasi</t>
  </si>
  <si>
    <t>PT. ALPHA TEKNOLOGI SOLUSI</t>
  </si>
  <si>
    <t>ODP-WKB-FD/96 FD/D09/96.01</t>
  </si>
  <si>
    <t>WO066551378</t>
  </si>
  <si>
    <t>|MN00122|MYIA-030626956216/POI/Hilal abdilah/081339071718/hilal@alphatechsolution.co.id</t>
  </si>
  <si>
    <t>2026-10-17 11:00:00 | M Janji : (17/10/2026) jam Pasang : 09:00 Note : hubungi pelanggan jika ingin kelokasi</t>
  </si>
  <si>
    <t>WO066542017</t>
  </si>
  <si>
    <t>|MC30042|MYIA-056880584223/POI/INDAH RATNASARI /081214725403/arseniobariemahardika@gmail.com</t>
  </si>
  <si>
    <t>2026-10-17 11:00:00 | Nama PIC : Ibu Indah No HP : 081214725403 No Alt : - M Janji :  17 Okt 2026 Jam Pasang : Pagi / Siang Note : hubungi pelanggan jika ingin kelokasi</t>
  </si>
  <si>
    <t>ODP-BOW-FAN/21 FAN/D03/21.01</t>
  </si>
  <si>
    <t>WO066587028</t>
  </si>
  <si>
    <t>|MN02331|MYIA-050361145733/POI/MUHAMMAD ANDREYANTO/085600472582/mandreyanto007@gmail.com</t>
  </si>
  <si>
    <t xml:space="preserve">2026-10-18 08:00:00 | Nama PIC : ANDREANTO No HP : 085600472582 No Alternatif :  M Janji : 18/10/2026 Jam Pasang : 08.00 - 13:00  NoteÃ‚Â :  hubungi terlebih dahulu sebelum kelokasi </t>
  </si>
  <si>
    <t>Happy Laundry</t>
  </si>
  <si>
    <t>ODP-BOW-F07/09 GCL/F07/09.01</t>
  </si>
  <si>
    <t>WO066594905</t>
  </si>
  <si>
    <t>|MN02331|MYIA-091120613890/POI/AHMADI/085128632376/ahmadiboss01@gmail.com</t>
  </si>
  <si>
    <t xml:space="preserve">2026-10-18 08:00:00 | Nama PIC : AHMADI No HP : 085128632376 No Alternatif :  M Janji : 18/10/2026 Jam Pasang : 08.00 - 13:00  NoteÃ‚Â :  hubungi terlebih dahulu sebelum kelokasi </t>
  </si>
  <si>
    <t>ODP-BOW-FX/76 FX/D05/76.01</t>
  </si>
  <si>
    <t>WO066636655</t>
  </si>
  <si>
    <t>|MN02331|MYIA-075499927719/POI/HAIRUDDIN/085334689858/hairudin4513@gmail.com</t>
  </si>
  <si>
    <t xml:space="preserve">2026-10-19 08:00:00 | telp :085334689858 alt: manja : pagi / siang 19/10/2026 hub sebelum ke lokasi </t>
  </si>
  <si>
    <t>TOKO SEMBAKO FAUZEN</t>
  </si>
  <si>
    <t>ODP-BOW-FY/54 FY/D04/54.01</t>
  </si>
  <si>
    <t>WO066650149</t>
  </si>
  <si>
    <t>|MN02617|MYIA-024633591859/POI/FAUZEN/082230752144/fauzenpkm@gmail.com</t>
  </si>
  <si>
    <t xml:space="preserve">2026-10-19 11:00:00 | M janji Jam Pemasangan : 08:00 Tanggal Pemasangan: SENIN 19 OKTOBER 2026 Info Tambahan : Hubungi pelanggan sebelum datang ke lokasi </t>
  </si>
  <si>
    <t>HSI Bisnis Bundling Netmonk Promo H2 2026 PSB 70% - 150 Mbps</t>
  </si>
  <si>
    <t>TOKO SOLIHIN</t>
  </si>
  <si>
    <t>ODP-BOW-FD/18 FD/D01/18.01</t>
  </si>
  <si>
    <t>WO066639449</t>
  </si>
  <si>
    <t>MD|MYDB-20261017270938|DC30008/MC30183|TOKO SOLIHIN|082335539482</t>
  </si>
  <si>
    <t>2026-10-19 08:00:00 | Tanggal pemasangan: 19/10/2026 Jam pemasangan : pagi / siang Info Tambahan : Hubungi pelanggan dulu sebelum ke lokasi terima kasih.</t>
  </si>
  <si>
    <t>RUMAH KOST MISBAHUL</t>
  </si>
  <si>
    <t>ODP-SIT-FE/56 FE/D03/56.01</t>
  </si>
  <si>
    <t>WO066528654</t>
  </si>
  <si>
    <t>|MN02617|MYIA-016967422694/POI/MISBAHUL/085204955037/merahr816@gmail.com</t>
  </si>
  <si>
    <t>RUMAH KOST SABRORI</t>
  </si>
  <si>
    <t>ODP-SIT-FF/75 FF/D04/75.01</t>
  </si>
  <si>
    <t>WO066615258</t>
  </si>
  <si>
    <t>|MN02617|MYIA-024583905421/POI/SABRORI ARISKA/083863879623/sabroriariska15@gmail.com</t>
  </si>
  <si>
    <t>2026-10-18 11:00:00 | Nama Pic : bp SABRORI ARISKA No Hp Pic : 083863879623 No alt : - Jam Pemasangan : pagi  Tanggal Pemasangan : 18 Oktober 2026</t>
  </si>
  <si>
    <t>17-10-2026 15:10:08</t>
  </si>
  <si>
    <t>TK FAJAR JAYA</t>
  </si>
  <si>
    <t>ODP-JER-FC/05 FC/D01/04.05</t>
  </si>
  <si>
    <t>WO066528188</t>
  </si>
  <si>
    <t>MD|MYDB-20261016270859|DN00001/MN00906|TK FAJAR JAYA|085143403524</t>
  </si>
  <si>
    <t>2026-10-17 08:00:00 | Nama PIC : Bp Babun No HP : 085143403524  No Alt : - M Janji :  17 Okt 2026 Jam Pasang : Pagi / Siang Note : hubungi pelanggan jika ingin kelokasi</t>
  </si>
  <si>
    <t>PT MEDIA LINTAS DATA</t>
  </si>
  <si>
    <t>ODP-JER-FC/58</t>
  </si>
  <si>
    <t>WO066567284</t>
  </si>
  <si>
    <t>MB00304; jamalul izza 0811-260-413 0852-1390-8934; sales@mld.id; HSI BISNIS INET ONLY 50 MBPS 355k; ROSA;  Jl. Nusa Indah NO 105 , Krajan, Jemberlor, Kec. Patrang, Kabupaten Jember, Jawa Timur 68118</t>
  </si>
  <si>
    <t>2026-10-17 15:00:00|Nama PIC : Bp Joko No HP : 0811260413 No Alt : - M Janji :  17 Okt 2026 Jam Pasang : Pagi / Siang Note : hubungi pelanggan jika ingin kelokasi|40951378|MYDITA</t>
  </si>
  <si>
    <t>TOKO SEMBAKO LISWANTO</t>
  </si>
  <si>
    <t>ODP-KLT-FG/09 FG/D02/09.01</t>
  </si>
  <si>
    <t>WO066671128</t>
  </si>
  <si>
    <t>|MN02617|MYIA-094062262735/POI/LISWANTO EKO SETIAWAN/08563623053/diyudi375@gmail.com</t>
  </si>
  <si>
    <t>2026-10-20 08:00:00 | Nama :EKO No HP :08563623053 No Alternatif : M Janji : 19/10/2026 Jam Pasang : Pagi NoteÃ‚Â :  Hubungi terlebih dahulu sebelum ke lokasi</t>
  </si>
  <si>
    <t>MA NURUL AMIN ROJOPOLO</t>
  </si>
  <si>
    <t>ODP-JTO-FE/05</t>
  </si>
  <si>
    <t>WO066532119</t>
  </si>
  <si>
    <t>|MC30032|/MOCHAMAD DICKY LUTFIANTO/83107490985/mananurulamin32@gmail.com</t>
  </si>
  <si>
    <t>2026-10-17 08:00:00|Nama PIC : Bp Dicky No HP : 083107490985 No Alt : - M Janji :  17 Okt 2026 Jam Pasang : Pagi / Siang Note : hubungi pelanggan jika ingin kelokasi|40951378|MYDITA</t>
  </si>
  <si>
    <t>WO066532233</t>
  </si>
  <si>
    <t>|MC30032|/MOCHAMAD DICKY LUFIANTO/83107490985/mananurulamin32@gmail.com</t>
  </si>
  <si>
    <t>2026-10-17 08:00:00|Nama PIC : Bp DickyNo HP : 083107490985No Alt : -M Janji :  17 Okt 2026Jam Pasang : Pagi / SiangNote : hubungi pelanggan jika ingin kelokasi|40951378|MYDITA</t>
  </si>
  <si>
    <t>PUSAT KESEHATAN MASYARAKAT KLAKAH</t>
  </si>
  <si>
    <t>ODP-KKH-FA/10</t>
  </si>
  <si>
    <t>|MC30211|/KUKUH DWI JATMIKA, S. KEP/PENAWARAN PAKET LOYALTY 152533203051/puskesmasklakah@gmail.com</t>
  </si>
  <si>
    <t>DECLINE : Decline - Batal Order Benita Lailani 40951377|MYDITA</t>
  </si>
  <si>
    <t>ODP-KKH-FA/17</t>
  </si>
  <si>
    <t>|MC30211|/KUKUH DWI JATMIKA, S. KEP/082330237641/puskesmasklakah@gmail.com</t>
  </si>
  <si>
    <t>DECLINE : Decline - Batal Order Siti QoriAh 40971401|MYDITA</t>
  </si>
  <si>
    <t>GGSP RN ANUGRAH</t>
  </si>
  <si>
    <t>ODP-PII-FB/64</t>
  </si>
  <si>
    <t>|MN01068|/GGSP RN ANUGRAH/WINBACK HSI B2B + OCA BREACH CHECKER  (1:1) 200MBPS 920,5RB PSB DISC 70%//arifrachmadhoni@gmail.com/RISKA AMALIA/81949407803</t>
  </si>
  <si>
    <t>DECLINE : Decline - Batal Order SOPHAN SOPYAN 40900827|MYDITA</t>
  </si>
  <si>
    <t>CAHAYA MEDIA</t>
  </si>
  <si>
    <t>ODP-SDO-FN/30</t>
  </si>
  <si>
    <t>WO066610069</t>
  </si>
  <si>
    <t>|MC30032|/M ZAENAL ABIDIN/89527944825/Mzainalabidin1215@gmail.com</t>
  </si>
  <si>
    <t>2026-10-17 11:00:00|Jam pemasangan : 12.00  Info Tambahan : Hubungi pelanggan dulu sebelum ke lokasi  terimakasih   |40951381|MYDITA</t>
  </si>
  <si>
    <t>WO066551180</t>
  </si>
  <si>
    <t>2026-10-17 11:00:00|Jam pemasangan : 12.00 Info Tambahan : Hubungi pelanggan dulu sebelum ke lokasi terimakasih  |40951381|MYDITA</t>
  </si>
  <si>
    <t>Follow Up Revoke Completed, New Order ID : SC1002641400</t>
  </si>
  <si>
    <t>PETERNAK AYAM POTONG</t>
  </si>
  <si>
    <t>ODP-LCE-FE/28</t>
  </si>
  <si>
    <t>WO066530953</t>
  </si>
  <si>
    <t>|MN01068|/PETERNAK AYAM POTONG/WINBACK 2.0 HSI B2B (1:1) 100MBPS 535RB PSB DISC 70%//oejhan17@gmail.com/SITI AMINAH/85231441304</t>
  </si>
  <si>
    <t>2026-10-17 08:00:00|Tanggal pemasangan: 17/10/2026 Jam pemasangan : pagi / siang Info Tambahan : Hubungi pelanggan dulu sebelum ke lokasi terima kasih.|40921089|MYDITA</t>
  </si>
  <si>
    <t>PT. ARTACOMINDO JEJARING NUSA-Y298-SUMBER ANYAR</t>
  </si>
  <si>
    <t>ODP-PTN-FA/35 FA/D03/35.01</t>
  </si>
  <si>
    <t>WO066521849</t>
  </si>
  <si>
    <t>|MN02507|MYIA-082750829607/POI/AZIE FAUZIE/0811845675/indiartacom@gmail.com</t>
  </si>
  <si>
    <t>2026-10-17 08:00:00 | Nama Pic : bp azie  No Hp Pic : 0811845675 No alt : - Jam Pemasangan : pagi  Tanggal Pemasangan : 17 Oktober 2026</t>
  </si>
  <si>
    <t>SMA TUNAS LUHUR / UKS</t>
  </si>
  <si>
    <t>ODP-PTN-FA/48</t>
  </si>
  <si>
    <t>WO066699067</t>
  </si>
  <si>
    <t>|MN01068|/SMA TUNAS LUHUR / UKS/WINBACK HSI B2B + OCA BREACH CHECKER  (1:1) 150MBPS 735,5RB PSB DISC 70%/it.tunasluhur@gmail.com/ACHMAD ARDIANSYAH/81217917579</t>
  </si>
  <si>
    <t>2026-10-20 08:00:00|Tanggal pemasangan: 20/10/2026 Jam pemasangan : pagi / siang Info Tambahan : Hubungi pelanggan dulu sebelum ke lokasi terima kasih.|40921089|MYDITA</t>
  </si>
  <si>
    <t>NETMONK - OCA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</si>
  <si>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</si>
  <si>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TOKO AU JAYA MAKMUR</t>
  </si>
  <si>
    <t>ODP-SKP-FE/42</t>
  </si>
  <si>
    <t>WO066596130</t>
  </si>
  <si>
    <t>|MN01068|/TOKO AU JAYA MAKMUR/WINBACK HSI B2B + OCA BREACH CHECKER  (1:1) 300MBPS 1,250,5JT PSB DISC 70%//Abdulhann993@gmail.com/ITA/8889244709</t>
  </si>
  <si>
    <t>2026-10-18 08:00:00|Tanggal pemasangan : 18 Oct 2026 Jam pemasangan : 08.00 Info Tambahan : Hubungi pelanggan dulu sebelum ke lokasi terima kasih.|40941148|MYDITA</t>
  </si>
  <si>
    <t>TOKO SARI RASA</t>
  </si>
  <si>
    <t>WO066649664</t>
  </si>
  <si>
    <t>|MN01068|/TOKO SARI RASA/WINBACK HSI B2B + OCA BREACH CHECKER  (1:1) 300MBPS 1,250,5JT PSB DISC 70%//palno5535@gmail.com/RIO FAJRI/8889620554</t>
  </si>
  <si>
    <t>2026-10-19 08:00:00|telp :08889620554  alt:  manja : pagi / siang 19/10/2026  hub sebelum ke lokasi |40000802|MYDITA</t>
  </si>
  <si>
    <t>ODP-TGS-FD/01</t>
  </si>
  <si>
    <t>WO066640600</t>
  </si>
  <si>
    <t>2026-10-19 08:00:00|telp :08889620554 alt: manja : pagi / siang 19/10/2026 hub sebelum ke lokasi |40000802|MYDITA</t>
  </si>
  <si>
    <t>Follow Up Revoke Completed, New Order ID : SC1002641856</t>
  </si>
  <si>
    <t>ODP-TGS-FB/03</t>
  </si>
  <si>
    <t>TOKO BU NISA</t>
  </si>
  <si>
    <t>ODP-PBL-FAH/69</t>
  </si>
  <si>
    <t>WO066519129</t>
  </si>
  <si>
    <t>MD|MYDB-20261015270838|DN00001/MN01316|TOKO BU NISA|08815569843</t>
  </si>
  <si>
    <t>TOKO PERTANIAN FAST / GUDANG</t>
  </si>
  <si>
    <t>ODP-PBL-FBA/19 FBA/D03/19.01</t>
  </si>
  <si>
    <t>WO066589001</t>
  </si>
  <si>
    <t>|MN01068|MYIA-064689878249/POI/HIDAYATULLAH/087779413022/fasttani344@gmail.com</t>
  </si>
  <si>
    <t>HSI Bisnis Bundling OCA Breach Checker Promo 2026 PSB 70% - 200 Mbps</t>
  </si>
  <si>
    <t>TOKO PERTANIAN FAST</t>
  </si>
  <si>
    <t>WO066587283</t>
  </si>
  <si>
    <t>|MN01068|MYIA-051521646931/POI/HIDAYATULLAH/087779413022/fasttani344@gmail.com</t>
  </si>
  <si>
    <t xml:space="preserve">2026-10-18 08:00:00 | Nama PIC : HIDAYATULLAH No HP : 087779413022 No Alternatif :  M Janji : 18/10/2026 Jam Pasang : 08.00 - 13:00  NoteÃ‚Â :  hubungi terlebih dahulu sebelum kelokasi </t>
  </si>
  <si>
    <t>AGEN HASIL BUMI BIOL</t>
  </si>
  <si>
    <t>ODP-END-FJ/51 FJ/D05/51.01</t>
  </si>
  <si>
    <t>WO066550094</t>
  </si>
  <si>
    <t>|MC40144|MYIA-040442523051/POI/MUHAMMAD RIDWAN/085857802834/gtampan85@gmail.com</t>
  </si>
  <si>
    <t xml:space="preserve">2026-10-17 11:00:00 | Nama :BAPA RIDWAN No HP :085857802834 No Alternatif : M Janji : 17/10/2026 Jam Pasang : Pagi NoteÃ‚Â :  Hubungi terlebih dahulu sebelum ke lokasi </t>
  </si>
  <si>
    <t>WIDJAJA PIRANTI TEKNOLOGI</t>
  </si>
  <si>
    <t>ODP-MMR-FB/35 FB/D03/35.01</t>
  </si>
  <si>
    <t>WO066557342</t>
  </si>
  <si>
    <t>|MN02313|MYIA-042840810531/POI/Yessy Veronica Tatang/083821914909/noc@wptech.co.id</t>
  </si>
  <si>
    <t>2026-10-19 11:00:00 | Nama : BP BAYU (KOORDINATOR) No Hp : 083821914909 No Hp Alt :  Tanggal : 19 Oktober 2026 Interval : SIANG Note : Mohon hubungi pelanggan terlebih dahulu</t>
  </si>
  <si>
    <t>KOS KOSAN UMA SANTIH</t>
  </si>
  <si>
    <t>ODP-LBO-FH/05 FH/D01/05.01</t>
  </si>
  <si>
    <t>WO066648774</t>
  </si>
  <si>
    <t>|MN02681|MYIA-082128542198/POI/Susana Susani/081239882490/umasantihhomestay496@gmail.com</t>
  </si>
  <si>
    <t>18-10-2026 11:54:36</t>
  </si>
  <si>
    <t>SMA KATOLIK SETIA BAKTI RUTENG</t>
  </si>
  <si>
    <t>ODP-RTE-FA/04 FA/D06/04.01</t>
  </si>
  <si>
    <t>WO066534752</t>
  </si>
  <si>
    <t>|MN00118|MYIA-036771689859/POI/Pak Elias/085339387487/elyasnivan@gmail.com</t>
  </si>
  <si>
    <t>2026-10-18 08:00:00 | SMA KATOLIK SETIA BAKTI RUTENG 085339387487</t>
  </si>
  <si>
    <t>HSI Bisnis Basic Bundling Pijar Sekolah PSB 70% Promo - 100 Mbps</t>
  </si>
  <si>
    <t>Toko Ilmi</t>
  </si>
  <si>
    <t>ODP-RTE-FD/16 FD/D05/16.01</t>
  </si>
  <si>
    <t>WO066535183</t>
  </si>
  <si>
    <t>|MN00118|MYIA-061374511392/POI/Pak Ilmi/081337010005/ilmimiftahul85@gmail.com</t>
  </si>
  <si>
    <t>2026-10-18 08:00:00 | Nama PIC : Ilmi No HP : 081337010005 Alt :  M Janji : 17/10/2026 Jam Pasang : 08.00 - 13:00  NoteÃ‚Â :  hubungi terlebih dahulu sebelum kelokasi</t>
  </si>
  <si>
    <t>Provisioning Failed|WFM|INF009880320|TOJ_-8.1126343,115.0920853_tiang</t>
  </si>
  <si>
    <t>DECLINE : Pelanggan tidak ingin menunggu Mita lailatul Badriyah 40961350|MYDITA</t>
  </si>
  <si>
    <t>MANUS MAGNA MEDICA</t>
  </si>
  <si>
    <t>ODP-SMY-FH/09 FH/D01/09.02</t>
  </si>
  <si>
    <t>WO066545245</t>
  </si>
  <si>
    <t>MD|MYDB-20261016270883|DN00001/MN00737|MANUS MAGNA MEDICA|08113923168</t>
  </si>
  <si>
    <t>2026-10-17 11:00:00 | Nama PIC : IBU ELISABTEH No HP : 08113923168 Alt :  M Janji : (SABTU/17/OKTOBER/2026) jam Pasang : 09:00 Note : hubungi pelanggan jika ingin kelokasi</t>
  </si>
  <si>
    <t>Follow Up Revoke Completed, New Order ID : SC1002642940</t>
  </si>
  <si>
    <t>HSI Bisnis Basic Bundling Phone Promo 2026 PSB 70% - Free 800 Menit Promo - 50 Mbps</t>
  </si>
  <si>
    <t>Provisioning Failed|WFM|INF009852384|PP_-8.7678881,115.17440570000001_masih menunggu kepastian Dari calang</t>
  </si>
  <si>
    <t>ODP-MMN-FL/08</t>
  </si>
  <si>
    <t>WO066546695</t>
  </si>
  <si>
    <t>2026-10-08 11:00:00 | Nama PIC : DEWA MOTOR IMAM BONJOL BALI  No HP : 082114253919  Alt :   M Janji : 08/09/2026  Jam Pasang : 08.00  - 13:00   NoteÃ‚Â :  hubungi terlebih dahulu sebelum ke lokasi, terima kasih.</t>
  </si>
  <si>
    <t>Follow Up Revoke Completed, New Order ID : SC1002640194</t>
  </si>
  <si>
    <t>Follow Up Revoke Completed, New Order ID : SC1002642433</t>
  </si>
  <si>
    <t>PT. NUSANTARA ERASOLUSINDO</t>
  </si>
  <si>
    <t>ODP-KLM-FBD/08</t>
  </si>
  <si>
    <t>WO066629087</t>
  </si>
  <si>
    <t>|MN00737|/CP AGUNG PONIMAN DWI SANTOSO/0881038345210/nera.solusindo@yahoo.co.id</t>
  </si>
  <si>
    <t>2026-10-18 15:00:00|Nama PIC : PT. NUSANTARA ERASOLUSINDO No HP : 0881038345210 Alt :  M Janji : 18/10/2026 Jam Pasang : 08.00  - 13:00  NoteÃ‚Â :  hubungi terlebih dahulu sebelum ke lokasi, terima kasih.|40951377|MYDITA</t>
  </si>
  <si>
    <t>ODP-KLM-FBQ/39 FBQ/D01/39.01</t>
  </si>
  <si>
    <t>WO066524957</t>
  </si>
  <si>
    <t>|MN02746|MYIA-015737980722/POI/A. NUR AIZAH /081333989406/rajaemasindonesiabali@gmail.com</t>
  </si>
  <si>
    <t>2026-10-17 08:00:00 | Nama PIC : IBU AIZAH No HP : 081333989406 Alt :  M Janji : (SABTU/17/OKTOBER/2026) jam Pasang : 09:00 Note : hubungi pelanggan jika ingin kelokasi</t>
  </si>
  <si>
    <t>PT. ARTACOMINDO JEJARING NUSA-Q735-KINTAMAN</t>
  </si>
  <si>
    <t>ODP-KNT-FG/16 FG/D03/16.01</t>
  </si>
  <si>
    <t>WO066535335</t>
  </si>
  <si>
    <t>|MN02507|MYIA-043654847143/POI/AZIE FAUZIE/0811845675/indiartacom@gmail.com</t>
  </si>
  <si>
    <t>2026-10-18 08:00:00 | PT. ARTACOMINDO JEJARING NUSA-Q735-KINTAMAN 0811845675</t>
  </si>
  <si>
    <t>Fuller Life Villa</t>
  </si>
  <si>
    <t>ODP-UBU-FBH/64</t>
  </si>
  <si>
    <t>WO066684107</t>
  </si>
  <si>
    <t>|MN02658|/PIC Anik Fuller Life Villa Setyari/087866839172/aniksetyari23@gmail.com</t>
  </si>
  <si>
    <t>2026-10-20 08:00:00|Tanggal pemasangan: 19/10/2026 Jam pemasangan : 08.00 - 12.00 Info Tambahan : Hubungi pelanggan dulu sebelum ke lokasi. terima kasih|40951377|MYDITA</t>
  </si>
  <si>
    <t>Follow Up Revoke Completed, New Order ID : SC1002643402</t>
  </si>
  <si>
    <t>ODP-UBU-FBH/78</t>
  </si>
  <si>
    <t>ODP-UBU-FBH/65</t>
  </si>
  <si>
    <t>LILI LANE VILLAS</t>
  </si>
  <si>
    <t>ODP-UBU-FC/26</t>
  </si>
  <si>
    <t>WO066713042</t>
  </si>
  <si>
    <t>|MN02677|/CP NI MADE SUBUR/081246409139/lilylanevillasinfo@gmail.com</t>
  </si>
  <si>
    <t>2026-10-20 11:00:00|Tanggal Pemasangan : 20 Oktober 2026 Jam Pemasangan : 08:00 15:00 Info Tambahan : Hubungi pelanggan dulu sebelum ke lokasi terimakasih|40961370|MYDITA</t>
  </si>
  <si>
    <t>WARUNG FITRIANINGSIH</t>
  </si>
  <si>
    <t>ODP-APR-FJ/10</t>
  </si>
  <si>
    <t>|MN02750|/PIC FITRIANINGSIH/08569146002-085815262836/radengilangairlangga91@gmail.com</t>
  </si>
  <si>
    <t>Follow Up Revoke Completed, New Order ID : SC1002642340</t>
  </si>
  <si>
    <t>LOMBOK NEXT PARTNER</t>
  </si>
  <si>
    <t>ODP-GER-FAN/44 FAN/D03/44.01</t>
  </si>
  <si>
    <t>WO066690236</t>
  </si>
  <si>
    <t>MD|MYDB-20261016270869|DN00001/MN01272|LOMBOK NEXT PARTNER|082313016966</t>
  </si>
  <si>
    <t>2026-10-21 11:00:00 | Tanggal pemasangan : 21 OKTOBER 2026 Jam pemasangan : pagi/siang Info Tambahan : Hubungi pelanggan dulu sebelum ke lokasi terima kasih</t>
  </si>
  <si>
    <t>19-10-2026 10:25:15</t>
  </si>
  <si>
    <t>TOKO MARIADI</t>
  </si>
  <si>
    <t>ODP-SWE-FAU/71 FAU/D06/71.01</t>
  </si>
  <si>
    <t>WO066721518</t>
  </si>
  <si>
    <t>|MC40256|MYIA-052089324893/POI/MARIADI/085126890003/mariadidmok@gmail.com</t>
  </si>
  <si>
    <t>2026-10-20 11:00:00 | Jam pemasangan : 12.00 Info Tambahan : Hubungi pelanggan dulu sebelum ke lokasi terimakasih</t>
  </si>
  <si>
    <t>19-10-2026 14:25:08</t>
  </si>
  <si>
    <t>Green Village Mawun 2</t>
  </si>
  <si>
    <t>RBS|HSI|MC40002|Green Village Mawun|82341455536|INDIBIZ 1S 50MBPS</t>
  </si>
  <si>
    <t>Green Village Mawun</t>
  </si>
  <si>
    <t>19-10-2026 10:55:23</t>
  </si>
  <si>
    <t>ODP-SEL-FAD/01</t>
  </si>
  <si>
    <t>WO066726347</t>
  </si>
  <si>
    <t>2026-10-14 15:00:00 | Manja : 14 Okt 2026  Jam : Pagi (08.00)  Note : Hubungi pelanggan terlebih dahulu</t>
  </si>
  <si>
    <t>19-10-2026 14:54:42</t>
  </si>
  <si>
    <t>TOKO IRMAN</t>
  </si>
  <si>
    <t>ODP-SEL-FAJ/60 FAJ/D04/60.01</t>
  </si>
  <si>
    <t>WO066712054</t>
  </si>
  <si>
    <t>|MC40234|MYIA-092812525554/POI/Irman/087712630620/aarilaloe5@gmail.com</t>
  </si>
  <si>
    <t xml:space="preserve">2026-10-21 15:00:00 | Jam pemasangan : 12.00 Info Tambahan : Hubungi pelanggan dulu sebelum ke lokasi terimakasih </t>
  </si>
  <si>
    <t>19-10-2026 13:10:24</t>
  </si>
  <si>
    <t>Follow Up Revoke Completed, New Order ID : SC1002644194</t>
  </si>
  <si>
    <t>ODP-SGG-FBA/23</t>
  </si>
  <si>
    <t>WO066748079</t>
  </si>
  <si>
    <t>2026-10-18 15:00:00 | Tanggal pemasangan: 17/10/2026  Jam pemasangan : pagi / siang  Info Tambahan : Hubungi pelanggan dulu sebelum ke lokasi  terima kasih.</t>
  </si>
  <si>
    <t>19-10-2026 17:25:12</t>
  </si>
  <si>
    <t>- 11_11446;Biaya PSB HSI EBIS Tunai di Depan ~ 11[150000]  - E23015;E23015 ~ ES23 - Perangkat ONT[0]  - E23015~null~44292;E23015||11||Abodemen 0[0]  - E23015~null~E23015_SWONTDUALB;SWONTDUALB ~ Biaya Sewa ONT Dual Band ~ E23015[30000]  - E24057;E24057 ~ E</t>
  </si>
  <si>
    <t>ODP-MTR-FAQ/51</t>
  </si>
  <si>
    <t>WO066720811</t>
  </si>
  <si>
    <t xml:space="preserve">2026-10-18 11:00:00 | Jam pemasangan : 12.00  Info Tambahan : Hubungi pelanggan dulu sebelum ke lokasi  terimakasih   </t>
  </si>
  <si>
    <t>19-10-2026 14:10:27</t>
  </si>
  <si>
    <t>toko sumardha</t>
  </si>
  <si>
    <t>ODP-MTR-FDB/100 FDB/D06/100.01</t>
  </si>
  <si>
    <t>WO066711764</t>
  </si>
  <si>
    <t>MD|MYDB-20261019271014|SC00001/MC00222|toko sumardha|081917929689</t>
  </si>
  <si>
    <t xml:space="preserve">2026-10-20 15:00:00 | Tanggal : 20 Oktober 2026 Jam : siang Hubungi pelanggan sebelum ke lokasi </t>
  </si>
  <si>
    <t>TOKO AGON</t>
  </si>
  <si>
    <t>ODP-MTR-FDP/123 FDP/D02/123.01</t>
  </si>
  <si>
    <t>WO066693826</t>
  </si>
  <si>
    <t>|MC40234|MYIA-029033637880/POI/Rahman/087863002999/rrahmanman88@gmail.com</t>
  </si>
  <si>
    <t>2026-10-20 11:00:00 | Nama PIC : bapak Rahman No HP : 087863002999 Alt :  M Janji : (SELASA/20/OKTOBER/2026) jam Pasang : 09:00 Note : hubungi pelanggan jika ingin kelokasi</t>
  </si>
  <si>
    <t>ODP-SAP-FAB/34</t>
  </si>
  <si>
    <t>WO066684645</t>
  </si>
  <si>
    <t>2026-10-14 11:00:00 | Nama PIC : Bp Ismail  No Hp : 082340130791  Alt : -  Manja : 13 Okt 2026  Jam : Pagi / Siang  Note : Hubungi pelanggan terlebih dahulu</t>
  </si>
  <si>
    <t>19-10-2026 09:40:20</t>
  </si>
  <si>
    <t>SMAS MUHAMMADIYAH WOHA</t>
  </si>
  <si>
    <t>ODP-TET-FAD/114 FAD/D09/114.01</t>
  </si>
  <si>
    <t>WO066703888</t>
  </si>
  <si>
    <t>MD|MYDB-20261019270987|DN00001/MN02085|SMAS MUHAMMADIYAH WOHA|085238609608</t>
  </si>
  <si>
    <t>2026-10-26 08:00:00 | Nama : BU ADES KURATUN  No Hp : 085238609608 No Hp Alternatif :  Tanggal : 26 Oktober 2026 Interval : PAGI  Note : Mohon hubungi pelanggan terlebih dahulu</t>
  </si>
  <si>
    <t>19-10-2026 11:54:51</t>
  </si>
  <si>
    <t>Follow Up Revoke Completed, New Order ID : SC1002645307</t>
  </si>
  <si>
    <t>Follow Up Revoke Completed, New Order ID : SC1002644490</t>
  </si>
  <si>
    <t>TOKO SEDERHANA</t>
  </si>
  <si>
    <t>ODP-SBW-FAL/13 FAL/D02/13.01</t>
  </si>
  <si>
    <t>WO066711386</t>
  </si>
  <si>
    <t>|MN01576|MYIA-018179413471/POI/mariani/082227338642/sederhana8657@gmail.com</t>
  </si>
  <si>
    <t xml:space="preserve">2026-10-20 11:00:00 | Tanggal pemasangan: 20/10/2026 Jam pemasangan : 08.00 - 12.00 Info Tambahan : Hubungi pelanggan dulu sebelum ke lokasi. terima kasih </t>
  </si>
  <si>
    <t>RINTAMA HOMESTAY</t>
  </si>
  <si>
    <t>WO066733921</t>
  </si>
  <si>
    <t>|MN01595|MYIA-063487925608/POI/EGGIE/088985674201/glodokgroup@gmail.com</t>
  </si>
  <si>
    <t>2026-10-20 15:00:00 | Tanggal pemasangan: 20/10/2026 Jam pemasangan : pagi / siang Info Tambahan : Hubungi pelanggan dulu sebelum ke lokasi terima kasih.</t>
  </si>
  <si>
    <t>19-10-2026 15:40:36</t>
  </si>
  <si>
    <t>REXADA HOMESTAY</t>
  </si>
  <si>
    <t>WO066740556</t>
  </si>
  <si>
    <t>|MN01595|MYIA-051849793912/POI/REYHAN/088985674202/homestaygroupb@gmail.com</t>
  </si>
  <si>
    <t>2026-10-20 15:00:00 | Nama Pic : BP REYHAN No Hp Pic : 088985674202 Jam Pemasangan : 08:00 - 12.00 Tanggal Pemasangan : SELASA 20 OKTOBER 2026 Info Tambahan : Hubungi pelanggan sebelum datang ke lokasi</t>
  </si>
  <si>
    <t>19-10-2026 16:25:32</t>
  </si>
  <si>
    <t>TOKO SEMBAKO MAYA</t>
  </si>
  <si>
    <t>ODP-ALA-FAC/66 FAC/D02/66.01</t>
  </si>
  <si>
    <t>WO066718898</t>
  </si>
  <si>
    <t>|MN02367|MYIA-083824978987/POI/EFENDI/087793089453/efendialas2@gmail.com</t>
  </si>
  <si>
    <t>19-10-2026 13:54:46</t>
  </si>
  <si>
    <t>PT NUSA PRIMA MOTOR</t>
  </si>
  <si>
    <t>ODP-MLK-FAD/54 FAD/D05/54.01</t>
  </si>
  <si>
    <t>WO066689037</t>
  </si>
  <si>
    <t>|MN02367|MYIA-009748863073/POI/PUTRI MARDIANA/081275074378/putrimardiana013@gmail.com</t>
  </si>
  <si>
    <t>2026-10-20 08:00:00 | Nama PIC : Ibu Putri No HP : 081275074378 No Alt : - M Janji : 20 Okt 2026 Jam Pasang : Pagi / Siang Note : hubungi pelanggan jika ingin kelokasi</t>
  </si>
  <si>
    <t>19-10-2026 10:10:37</t>
  </si>
  <si>
    <t>ODP-TLW-FE/05</t>
  </si>
  <si>
    <t>19-10-2026 16:39:43</t>
  </si>
  <si>
    <t>RBS|HSI|AO|MN01595|PUSKESMAS SETELUK 4|85198460388|HSI Bisnis PSB 70% - 50Mbps</t>
  </si>
  <si>
    <t>DECLINE : Decline - Salah Tagging Lokasi / Venue Yusnani Manalu 40951378|MYDITA</t>
  </si>
  <si>
    <t>Follow Up Revoke Completed, New Order ID : SC1002645405</t>
  </si>
  <si>
    <t>Follow Up Revoke Completed, New Order ID : SC1002644961</t>
  </si>
  <si>
    <t>ODP-BTU-FX/93</t>
  </si>
  <si>
    <t>WO066713511</t>
  </si>
  <si>
    <t>2026-10-18 11:00:00 | Nama PIC : Bp Febri  No HP : 085113664604  No Alt : -  M Janji :  18 Okt  2026  Jam Pasang : Pagi / Siang  Note : hubungi pelanggan jika ingin kelokasi</t>
  </si>
  <si>
    <t>PT ALPEN AGUNG RAYA / RS MITRA KELUARGA MALANG</t>
  </si>
  <si>
    <t>ODP-BLB-FE/17</t>
  </si>
  <si>
    <t>WO066743341</t>
  </si>
  <si>
    <t>AMRBS;404543;WAHYU NUR A'DILLA HAQI;PT ALPEN AGUNG RAYA / RS MITRA KELUARGA MALANG  ;HSI 300MB;085607412755 / 0822-3226-3097</t>
  </si>
  <si>
    <t>2026-10-21 08:00:00|Jam Pemasangan : pagi siang  Tanggal Pemasangan : 20 Oktober 2026 hubungi Kembali sebelum datang|40000798|MYDITA</t>
  </si>
  <si>
    <t>PT. LAJU SATWA WISESA</t>
  </si>
  <si>
    <t>ODP-BLB-FDY/34 FDY/D03/34.01</t>
  </si>
  <si>
    <t>WO066679037</t>
  </si>
  <si>
    <t>MD|MYDB-20261018270964|SC20017/MC20200|PT. LAJU SATWA WISESA|089614928453</t>
  </si>
  <si>
    <t xml:space="preserve">2026-10-20 08:00:00 | Jam pemasangan : 12.00 Info Tambahan : Hubungi pelanggan dulu sebelum ke lokasi terimakasih  </t>
  </si>
  <si>
    <t>19-10-2026 07:39:44</t>
  </si>
  <si>
    <t>ODP-BLB-FCLA/14 FCLA/D02/14.01</t>
  </si>
  <si>
    <t>WO066679000</t>
  </si>
  <si>
    <t>|MC20200|MYIA-059704564444/POI/Ahmad Subhan Setiawan/085159315400/as9488389@gmail.com</t>
  </si>
  <si>
    <t>Saffa Royal Kost 2</t>
  </si>
  <si>
    <t>ODP-PKS-FA/22 PKS/D03/01.22</t>
  </si>
  <si>
    <t>WO066685130</t>
  </si>
  <si>
    <t>|MN00814|MYIA-036935475083/POI/David Adi Setiawan/082341988494/saffaroyalkos@gmail.com</t>
  </si>
  <si>
    <t>2026-10-20 08:00:00 | Nama PIC : Bp David No HP : 082341988494 No Alt : - M Janji : 20 Okt 2026 Jam Pasang : Pagi / Siang Note : hubungi pelanggan jika ingin kelokasi</t>
  </si>
  <si>
    <t>Saffa Royal Kost 1</t>
  </si>
  <si>
    <t>ODP-PKS-FAB/74 FAB/D06/74.01</t>
  </si>
  <si>
    <t>WO066683260</t>
  </si>
  <si>
    <t>|MN00814|MYIA-067136491003/POI/David Adi Setiawan/082341988494/saffaroyalkos@gmail.com</t>
  </si>
  <si>
    <t>MTSN 4 TULUNGAGUNG</t>
  </si>
  <si>
    <t>ODP-CAT-FD/02 FD/D02/02.01</t>
  </si>
  <si>
    <t>WO066696962</t>
  </si>
  <si>
    <t>MD|MYDB-20261019270992|DC20002/MC20039|MTSN 4 TULUNGAGUNG|085646141797</t>
  </si>
  <si>
    <t>2026-10-20 11:00:00 | Tanggal pemasangan : 20 OKTOBER 2026 Jam pemasangan : pagi/siang Info Tambahan : Hubungi pelanggan dulu sebelum ke lokasi terima kasih</t>
  </si>
  <si>
    <t>19-10-2026 11:25:24</t>
  </si>
  <si>
    <t>HSI Bisnis Bundling Netmonk Promo H2 2026 PSB 70% - 75 Mbps</t>
  </si>
  <si>
    <t>KTW</t>
  </si>
  <si>
    <t>BMT Barokatul Adzkia - Kbm</t>
  </si>
  <si>
    <t>ODP-KTW-FAD/056</t>
  </si>
  <si>
    <t>WO066743075</t>
  </si>
  <si>
    <t>|MN00664|MYIA-064673731831/POI/Bandiyah/081578325475/ksppsdamba@gmail.com</t>
  </si>
  <si>
    <t>2026-10-21 15:00:00 | Nama Pic : IBU BANDIYAH No Hp Pic : 081578325475 Jam Pemasangan : 08:00 - 12.00 Tanggal Pemasangan : SELASA 20 OKTOBER 2026 Info Tambahan : Hubungi pelanggan sebelum datang ke lokasi</t>
  </si>
  <si>
    <t>CV. MARITAN MANDIRI SPBU 4456116 SECANG</t>
  </si>
  <si>
    <t>ODP-MGE-FW/029</t>
  </si>
  <si>
    <t>WO066744835</t>
  </si>
  <si>
    <t>|MN02255|MYIA-036591771335/POI/MUHKAMAD BENI WIYANDINI/085327544556/spbu.4456116@gmail.com</t>
  </si>
  <si>
    <t>2026-10-21 08:00:00 | Nama : BP MUHKAMAD BENI WIYANDINI No Hp : 085327544556 No Hp Alternatif :  Tanggal : 20 Oktober 2026 Interval : PAGI  Note : Mohon hubungi pelanggan terlebih dahulu</t>
  </si>
  <si>
    <t>19-10-2026 16:54:34</t>
  </si>
  <si>
    <t>HSI Bisnis Basic Bundling Phone PSB 70% - Free 800 Menit Promo - 50 Mbps</t>
  </si>
  <si>
    <t>PT indo Bakry nusantara</t>
  </si>
  <si>
    <t>ODP-NJK-FAT/26 FAT/D01/26.01</t>
  </si>
  <si>
    <t>WO066729809</t>
  </si>
  <si>
    <t>|MN00451|MYIA-033813055117/POI/yuli Nuril hidayah/081359732565/pt.indobakrynusantar1@gmail.com</t>
  </si>
  <si>
    <t>2026-10-20 15:00:00 | Tanggal Pemasangan : 20 Oktober 2026 Jam Pemasangan : 08:00 15:00 Info Tambahan : Hubungi pelanggan dulu sebelum ke lokasi terimakasih</t>
  </si>
  <si>
    <t>19-10-2026 15:24:58</t>
  </si>
  <si>
    <t>SMAN 1 PACE NGANJUK</t>
  </si>
  <si>
    <t>ODP-NJK-FS/107 FS/D07/107.01</t>
  </si>
  <si>
    <t>WO066710980</t>
  </si>
  <si>
    <t>|MC20002|MYIA-025766566242/POI/PUGUH SANTOSO/082137772954/uptdsman1pace@tmails.net</t>
  </si>
  <si>
    <t>2026-10-20 11:00:00 | Nama PIC : 082137772954 No HP : SMAN 1 PACE NGANJUK Alt :  M Janji : (SELASA/20/OKTOBER/2026) jam Pasang : 09:00 Note : hubungi pelanggan jika ingin kelokasi</t>
  </si>
  <si>
    <t>19-10-2026 12:54:58</t>
  </si>
  <si>
    <t>ODP-WRJ-FD/93</t>
  </si>
  <si>
    <t>GEVINA DIGITAL STUDIO</t>
  </si>
  <si>
    <t>ODP-WRJ-FH/78 FH/D01/78.01</t>
  </si>
  <si>
    <t>WO066678964</t>
  </si>
  <si>
    <t>|MN02822|MYIA-023963537594/POI/GEZA ANGGITA PRATAMA/085807247519/gesajugadita@gmail.com</t>
  </si>
  <si>
    <t>2026-10-20 08:00:00 | Nama PIC : Bp Geza No HP : 085807247519 No Alt : - M Janji : 20 Okt 2026 Jam Pasang : Pagi / Siang Note : hubungi pelanggan jika ingin kelokasi</t>
  </si>
  <si>
    <t>UNCONTACTED : Invalid Phone Number YUDA SEPTIAN 40000798|MYDITA</t>
  </si>
  <si>
    <t>UNCONTACTED : Telepon Tidak Diangkat - RNA SOPHAN SOPYAN 40900827|MYDITA</t>
  </si>
  <si>
    <t>Follow Up Revoke Completed, New Order ID : SC1002644708</t>
  </si>
  <si>
    <t>PAUD CERIA SENDEN</t>
  </si>
  <si>
    <t>ODP-TRE-FU/17 FU/D03/17.01</t>
  </si>
  <si>
    <t>WO066686676</t>
  </si>
  <si>
    <t>|MN00418|MYIA-099960497557/POI/WINSI SEPTIA ULFA/085648907442/winsiseptiaulfa@gmail.com</t>
  </si>
  <si>
    <t xml:space="preserve">2026-10-20 11:00:00 | Tanggal pemasangan : 20 Oct 2026 Jam pemasangan : 11.00 Info Tambahan : Hubungi pelanggan dulu sebelum ke lokasi terima kasih. </t>
  </si>
  <si>
    <t>19-10-2026 09:55:38</t>
  </si>
  <si>
    <t>MA NURUL ULUM MUNJUNGAN</t>
  </si>
  <si>
    <t>ODP-TRE-FW/40 FW/D04/40.01</t>
  </si>
  <si>
    <t>WO066737580</t>
  </si>
  <si>
    <t>|MN00418|MYIA-057345000767/POI/AHMADUN HADI/08211852118/manurmj@gmail.com</t>
  </si>
  <si>
    <t>2026-10-20 15:00:00 | Nama Pic : BP AHMAD No Hp Pic : 082118521185 Jam Pemasangan : 08:00 - 12.00 Tanggal Pemasangan : SELASA 20 OKTOBER 2026 Info Tambahan : Hubungi pelanggan sebelum datang ke lokasi</t>
  </si>
  <si>
    <t>HSI Bisnis Basic Bundling Netmonk Promo H2 2026 PSB 70% - 50 Mbps</t>
  </si>
  <si>
    <t>PUNDI AMAL ALAMIN SPPG SEMIN</t>
  </si>
  <si>
    <t>ODP-WNS-FAU/046 FAU/D02/046.01</t>
  </si>
  <si>
    <t>WO066748104</t>
  </si>
  <si>
    <t>|MN02255|MYIA-058966669868/POI/GHANY BACHTIAR ARIFASSA/081332456357/ghanybachtiar@gmail.com</t>
  </si>
  <si>
    <t>2026-10-21 11:00:00 | Jam Pemasangan : pagi siang  Tanggal Pemasangan : 20 Oktober 2026 hubungi Kembali sebelum datang</t>
  </si>
  <si>
    <t>19-10-2026 17:40:13</t>
  </si>
  <si>
    <t>AMA AWA RESORT</t>
  </si>
  <si>
    <t>ODP-WNS-FBA/030</t>
  </si>
  <si>
    <t>AMRBS/405613/FARISTA APRILLIA/R3/YOGYAKARTA/HSI BISNIS 1S  150 MBPS PROMO HUT HARI PELANGGAN 1:1/NOVIDA KARTIKA HADHI/08112956569/amaawaresort@gmail.com</t>
  </si>
  <si>
    <t>DP CAFE</t>
  </si>
  <si>
    <t>ODP-WNS-FBA/031</t>
  </si>
  <si>
    <t>WO066717927</t>
  </si>
  <si>
    <t>AMRBS/405613/FARISTA APRILLIA/R3/YOGYAKARTA/PSB HSI BISNIS 1S 75 MBPS PROMO HARI PELANGGAN 1:1/IMAM HANAFI/085799852979/work.hanafi@gmail.com</t>
  </si>
  <si>
    <t>2026-10-21 11:00:00|Nama PIC : Hanafi No HP : 085799852979 Alt :  M Janji : 20/10/2026 Jam Pasang : 08.00  - 13:00  NoteÃ‚Â :  hubungi terlebih dahulu sebelum ke lokasi, terima kasih.|40981184|MYDITA</t>
  </si>
  <si>
    <t>Follow Up Revoke Completed, New Order ID : SC1002645257</t>
  </si>
  <si>
    <t>ODP-KBU-FEG/38</t>
  </si>
  <si>
    <t>WO066729011</t>
  </si>
  <si>
    <t>2026-10-18 11:00:00 |   Nama Pic : PT. ANGGATHA SURYA ENERGI  No Hp Pic : 082314191614  Jam Pemasangan : 08:00 - 12.00  Tanggal Pemasangan : minggu 18 oktober 2025  Info Tambahan : Hubungi pelanggan sebelum datang ke lokasi</t>
  </si>
  <si>
    <t>Follow Up Revoke Completed, New Order ID : SC1002644900</t>
  </si>
  <si>
    <t>BIMA HILLS VILLAS DAN RESTO</t>
  </si>
  <si>
    <t>WO066724061</t>
  </si>
  <si>
    <t>|MC80063|MYIA-037613988325/POI/ZERIMA NELI ROMANA/085647181018/imron1238@gmail.com</t>
  </si>
  <si>
    <t>2026-10-20 11:00:00 | Nama PIC : Bp Imron No HP : 085647181018 No Alt : - M Janji : 20 Okt 2026 Jam Pasang : Pagi / Siang Note : hubungi pelanggan jika ingin kelokasi</t>
  </si>
  <si>
    <t>19-10-2026 14:39:40</t>
  </si>
  <si>
    <t>ODP-BTL-FBB/009</t>
  </si>
  <si>
    <t>WO066698516</t>
  </si>
  <si>
    <t>2026-10-16 15:00:00 | Nama Pic : IBU YENI  No Hp Pic : 085194031542  Jam Pemasangan : 08:00 - 12.00  Tanggal Pemasangan : JUMAT 16 OKTOBER 2026  Info Tambahan : Hubungi pelanggan sebelum datang ke lokasi</t>
  </si>
  <si>
    <t>PT PNM MEKAAR UNIT BLEGA</t>
  </si>
  <si>
    <t>ODP-BKL-FAK/06</t>
  </si>
  <si>
    <t>|MN00213|/PT PNM MEKAAR UNIT BLEGA/HSI Basic Promo HUT Telkom (1:2) 100 Mbps (Rp 440.000) PSB Rp 150.000/081217254705/Iisdwiariati123@gmail.com/IIS DWI ARIATI/-7.121519, 113.072830/PERUM TAJMAHAL BLOK B1Karang Panasan, Bangkalan jawa timur</t>
  </si>
  <si>
    <t>DECLINE : Decline - Pindah Segmentasi Sonya Rahma Winata 40951375|MYDITA</t>
  </si>
  <si>
    <t>PNM MEKAAR KONANG</t>
  </si>
  <si>
    <t>ODP-BEA-FAD/11</t>
  </si>
  <si>
    <t>|MN00213|/PNM MEKAAR KONANG/082333323617/konangpnmmekaar@gmail.com/HSI Basic Promo HUT Telkom (1:2) 100 Mbps (Rp 440.000) PSB Rp 150.000</t>
  </si>
  <si>
    <t>DECLINE : Decline - Pindah Segmentasi NENG PUTRI MEILINDA PERMATASARI 40981184|MYDITA</t>
  </si>
  <si>
    <t>TK DHARMA BAKTI</t>
  </si>
  <si>
    <t>ODP-SPG-FW/47</t>
  </si>
  <si>
    <t>WO066700913</t>
  </si>
  <si>
    <t>|MN00213|/TK DHARMA BAKTI/HSI Bisnis + Netmonk Promo 2026 200 Mbps (Rp 846.100) PSB 150.000/082331521035/agusmtmf@gmail.com/AGUS ALVIAN/Ragung Selatan, Ragung, Kec. Pangarengan, Kabupaten Sampang, Jawa Timur 69271</t>
  </si>
  <si>
    <t>2026-10-20 08:00:00|Tanggal pemasangan : 20 OKTOBER 2026 Jam pemasangan : pagi/siang Info Tambahan : Hubungi pelanggan dulu sebelum ke lokasi terima kasih|40010577|MYDITA</t>
  </si>
  <si>
    <t>TOKO JULIAN</t>
  </si>
  <si>
    <t>ODP-SPG-FH/33 FH/D03/33.01</t>
  </si>
  <si>
    <t>WO066718180</t>
  </si>
  <si>
    <t>MD|MYDB-20261019270978|DN00001/MN02006|TOKO JULIAN|082327143910</t>
  </si>
  <si>
    <t>2026-10-20 11:00:00 | Tanggal pemasangan: 20/10/2026 Jam pemasangan : pagi / siang Info Tambahan : Hubungi pelanggan dulu sebelum ke lokasi terima kasih.</t>
  </si>
  <si>
    <t>TOKO INARA MART</t>
  </si>
  <si>
    <t>ODP-KPP-FE/80 FE/D09/80.01</t>
  </si>
  <si>
    <t>WO066686558</t>
  </si>
  <si>
    <t>MD|MYDB-20261018270952|DN00001/MN00802|TOKO INARA MART|082327301675</t>
  </si>
  <si>
    <t xml:space="preserve">2026-10-20 08:00:00 | M Janji : 20/10/2026 Jam Pasang : Pagi NoteÃ‚Â :  Hubungi terlebih dahulu sebelum ke lokasi </t>
  </si>
  <si>
    <t>CV TIGA SAUDARA</t>
  </si>
  <si>
    <t>WO066702166</t>
  </si>
  <si>
    <t>MD|MYDB-20261019270991|SC20016/MC20231|CV TIGA SAUDARA|085736230267</t>
  </si>
  <si>
    <t>TOKO AMIEN BERKAH</t>
  </si>
  <si>
    <t>ODP-PME-FY/15 FY/D01/15.01</t>
  </si>
  <si>
    <t>WO066747950</t>
  </si>
  <si>
    <t>|MN00086|MYIA-022502436896/POI/AKMAL ALDINO AMIEN/087783354771/aldinoamienn@gmail.com</t>
  </si>
  <si>
    <t>Follow Up Revoke Completed, New Order ID : SC1002645404</t>
  </si>
  <si>
    <t>ODP-KBL-FGH/62</t>
  </si>
  <si>
    <t>WO066699815</t>
  </si>
  <si>
    <t xml:space="preserve">2026-10-17 08:00:00 | Jam pemasangan : 08.00 - 12.00  Waktu pemasangan : 15 oktober 2026  Info Tambahan : Hubungi pelanggan dulu sebelum ke lokasi  terimakasih  </t>
  </si>
  <si>
    <t>WO066699541</t>
  </si>
  <si>
    <t>WO066718266</t>
  </si>
  <si>
    <t>2026-10-17 08:00:00 | Tanggal pemasangan: 17/10/2026  Jam pemasangan : pagi / siang  Info Tambahan : Hubungi pelanggan dulu sebelum ke lokasi  terima kasih.</t>
  </si>
  <si>
    <t>PT BINTANG TERANG LOGISTIK</t>
  </si>
  <si>
    <t>ODP-KBL-FVN/25 FVN/D03/25.01</t>
  </si>
  <si>
    <t>WO066712961</t>
  </si>
  <si>
    <t>MD|MYDB-20261019271015|DN00001/MN00443|PT BINTANG TERANG LOGISTIK|085733400486</t>
  </si>
  <si>
    <t>PT Zhongwang Konstruksi Indonesia</t>
  </si>
  <si>
    <t>ODP-LKS-FAJ/35 FAJ/D05/35.02</t>
  </si>
  <si>
    <t>WO066687481</t>
  </si>
  <si>
    <t>MD|MYDB-20261019270990|DN00001/MN00086|PT Zhongwang Konstruksi Indonesia|08212128603</t>
  </si>
  <si>
    <t xml:space="preserve">2026-10-20 08:00:00 | Tanggal pemasangan : 20 Oct 2026 Jam pemasangan : 09.00 Info Tambahan : Hubungi pelanggan dulu sebelum ke lokasi terima kasih. </t>
  </si>
  <si>
    <t>PT quantum surya Sejahtera</t>
  </si>
  <si>
    <t>ODP-DMO-FQY/65 FQY/D05/65.01</t>
  </si>
  <si>
    <t>WO066728556</t>
  </si>
  <si>
    <t>MD|MYDB-20261019271024|DN00001/MN02093|PT quantum surya Sejahtera|081132048889</t>
  </si>
  <si>
    <t>Follow Up Revoke Completed, New Order ID : SC1002645429</t>
  </si>
  <si>
    <t>Sport Station Grandcity</t>
  </si>
  <si>
    <t>ODP-MGO-FAM/02</t>
  </si>
  <si>
    <t>WO066748944</t>
  </si>
  <si>
    <t xml:space="preserve">AMRBS;402409;AMEX;DODOD HERMANU;RBS-3;SURAMADU;PSB;Sport Station Grandcity;08990794495;ayu.putri@next1.co.id;HSI Bisnis (1:1) 50 Mbps (Rp 439.000) PSB Rp 150.000;Ayu Puteri Anggraeni;Grandcity Mall Surabaya lt.G 37-38 </t>
  </si>
  <si>
    <t>2026-10-22 11:00:00|Nama : BU AYU PUTRI ANGREANI KUSANTO  No Hp : 08990794495 No Hp Alternatif :  Tanggal : 20 Oktober 2026 Interval : PAGI  Note : Mohon hubungi pelanggan terlebih dahulu|40900827|MYDITA</t>
  </si>
  <si>
    <t>RUMAH KOS MAPAN</t>
  </si>
  <si>
    <t>ODP-RKT-FHJ/34 FHJ/D02/01.34</t>
  </si>
  <si>
    <t>WO066729348</t>
  </si>
  <si>
    <t>MD|MYDB-20261019271020|DN00001/MN00443|RUMAH KOS MAPAN|0811300897</t>
  </si>
  <si>
    <t xml:space="preserve">2026-10-20 15:00:00 | Jam pemasangan : 12.00 Info Tambahan : Hubungi pelanggan dulu sebelum ke lokasi terimakasih </t>
  </si>
  <si>
    <t>ODP-RKT-FBP/30</t>
  </si>
  <si>
    <t>WO066731044</t>
  </si>
  <si>
    <t>2026-10-17 15:00:00 | Jam pemasangan : 08.00 - 12.00  Waktu pemasangan : 17 oktober 2026  Info Tambahan : Hubungi pelanggan dulu sebelum ke lokasi  terimakasih</t>
  </si>
  <si>
    <t>PT. Atmadja Jaya Utama</t>
  </si>
  <si>
    <t>ODP-KLX-FK/054 FK/D10/03.54</t>
  </si>
  <si>
    <t>WO066703553</t>
  </si>
  <si>
    <t>|MN00440|MYIA-069885784798/POI/Heru Purwanto/085712005229/finance@atmadja.id</t>
  </si>
  <si>
    <t xml:space="preserve">2026-10-20 11:00:00 | Tanggal : 20 Oktober 2026 Jam : siang Hubungi pelanggan sebelum ke lokasi </t>
  </si>
  <si>
    <t>PT VENTURA CAHAYA MITRA</t>
  </si>
  <si>
    <t>ODP-SLO-FJ/105 FJ/D06/105.01</t>
  </si>
  <si>
    <t>WO066706315</t>
  </si>
  <si>
    <t>|MN00440|MYIA-008713528651/POI/ADYANTO DWI SAPUTRA/085875730335/personaliavcm@gmail.com</t>
  </si>
  <si>
    <t>2026-10-20 11:00:00 | Nama PIC : Bp Adyanto No HP : 085875730335 No Alt : - M Janji : 20 Okt 2026 Jam Pasang : Pagi / Siang Note : hubungi pelanggan jika ingin kelokasi</t>
  </si>
  <si>
    <t>19-10-2026 12:25:15</t>
  </si>
  <si>
    <t>warung kopi tepi rasa</t>
  </si>
  <si>
    <t>ODP-BLO-FFC/121 FFC/D09/121.01</t>
  </si>
  <si>
    <t>WO066711818</t>
  </si>
  <si>
    <t>|MB00503|MYIA-066528249331/POI/ibu/0895634138889/laksirraas@gmail.com</t>
  </si>
  <si>
    <t>ALFAHRIDA KONVEKSI</t>
  </si>
  <si>
    <t>ODP-NGA-FE/025 FE/D03/025.01</t>
  </si>
  <si>
    <t>WO066694253</t>
  </si>
  <si>
    <t>|MC60134|MYIA-062029133465/POI/NYADI/087891873677/67adi32@gmail.com</t>
  </si>
  <si>
    <t>2026-10-20 08:00:00 | Nama : BP NYADI  No Hp : 087891873677 No Hp Alternatif :  Tanggal : 20 Oktober 2026 Interval : PAGI  Note : Mohon hubungi pelanggan terlebih dahulu</t>
  </si>
  <si>
    <t>Erablue sudirman godong</t>
  </si>
  <si>
    <t>ODP-GDO-FD/039 FD/D05/039.01</t>
  </si>
  <si>
    <t>WO066703369</t>
  </si>
  <si>
    <t>|MN02587|MYIA-099905774759/POI/hasbibintaro shiddiq/081249549394/nextperdanaone@gmail.com</t>
  </si>
  <si>
    <t xml:space="preserve">2026-10-20 08:00:00 | Tanggal pemasangan: 20/10/2026 Jam pemasangan : 08.00 - 12.00 Info Tambahan : Hubungi pelanggan dulu sebelum ke lokasi. terima kasih </t>
  </si>
  <si>
    <t>WARKOP 168 GODONG</t>
  </si>
  <si>
    <t>ODP-GDO-FC/064 FC/D05/064.01</t>
  </si>
  <si>
    <t>WO066731819</t>
  </si>
  <si>
    <t>|MN01047|MYIA-068798977875/POI/SLAMET WIDODO/6285198495900/masbeni1993@gmail.com</t>
  </si>
  <si>
    <t xml:space="preserve">2026-10-20 15:00:00 | Tanggal pemasangan: 20/10/2026 Jam pemasangan : 08.00 - 12.00 Info Tambahan : Hubungi pelanggan dulu sebelum ke lokasi. terima kasih </t>
  </si>
  <si>
    <t>CANCEL ORDER INVALID SURVEY remark : cancel  order hold hotda purwodadi response : OK</t>
  </si>
  <si>
    <t>SMP IT ALFIRDAUS</t>
  </si>
  <si>
    <t>ODP-PWB-FF/081 FF/D05/081.01</t>
  </si>
  <si>
    <t>WO066732726</t>
  </si>
  <si>
    <t>|MN01314|MYIA-019835771235/POI/nunung megawati/0882005060964/smpit.alfirdaus.pwd@gmail.com</t>
  </si>
  <si>
    <t>2026-10-20 15:00:00 | Nama PIC : Zidan  No HP : 0882005060964 Alt : 082322234812 M Janji : 20/10/2026 Jam Pasang : 08.00  - 13:00  NoteÃ‚Â :  hubungi terlebih dahulu sebelum ke lokasi, terima kasih.</t>
  </si>
  <si>
    <t>PT AKSES PRIMA INDONESIA SITE SOLO</t>
  </si>
  <si>
    <t>ODP-GLD-FBB/005 FBB/D01/005.01</t>
  </si>
  <si>
    <t>WO066750000</t>
  </si>
  <si>
    <t>|MN02226|MYIA-087241210542/POI/VINA NURUL SYAFINA S/087823980091/vina.syafna@akses-prima.co.id</t>
  </si>
  <si>
    <t>2026-10-22 11:00:00 | Nama : BU VINA NURUL SYAFINA S No Hp : 087823980091 No Hp Alternatif :  Tanggal : 22 Oktober 2026 Interval : SIANG Note : Mohon hubungi pelanggan terlebih dahulu</t>
  </si>
  <si>
    <t>19-10-2026 17:54:31</t>
  </si>
  <si>
    <t>Global Jet Express / WGI08</t>
  </si>
  <si>
    <t>ODP-JSO-FE/012</t>
  </si>
  <si>
    <t>WO066719102</t>
  </si>
  <si>
    <t>AMRBS/403103/ANISA DWIARYANI/R3/YOGYAKARTA/PSB HSI BISNIS 1S 50 MBPS PROMO HARI PELANGGAN 1:1/Rahmawati Tianingrum/081127008226/088233957234/purchasepilarprima@gmail.com</t>
  </si>
  <si>
    <t>2026-10-20 11:00:00|Tanggal : 20 Oktober 2026 Jam : siang Hubungi pelanggan sebelum ke lokasi |40961370|MYDITA</t>
  </si>
  <si>
    <t>WARKOP GM</t>
  </si>
  <si>
    <t>ODP-MOJ-FR/14</t>
  </si>
  <si>
    <t>WO066789283</t>
  </si>
  <si>
    <t>|MN02084|/WARKOP GM /WINBACK 2.0 HSI B2B (1:1) 50MBPS 355RB PSB DISC 70%//anandafatin34@gmail.com/ALI FAISOL /85707378081</t>
  </si>
  <si>
    <t>2026-10-21 08:00:00|Nama :ALI No HP :085707378081 No Alternatif : M Janji : 21/10/2026 Jam Pasang : Pagi NoteÃ‚Â :  Hubungi terlebih dahulu sebelum ke lokasi|40951377|MYDITA</t>
  </si>
  <si>
    <t>SDN KEBONDALEM</t>
  </si>
  <si>
    <t>ODP-MJS-FK/26</t>
  </si>
  <si>
    <t>WO066728302</t>
  </si>
  <si>
    <t>|MC30249|/AINURODIYAH/895338753582/sdnkebondalem123@gmail.com</t>
  </si>
  <si>
    <t>2026-10-20 11:00:00|Tanggal pemasangan : 20 OKTOBER 2026 Jam pemasangan : pagi/siang Info Tambahan : Hubungi pelanggan dulu sebelum ke lokasi terima kasih|40010577|MYDITA</t>
  </si>
  <si>
    <t>JOVANKA STORE</t>
  </si>
  <si>
    <t>ODP-MRT-FAS/09</t>
  </si>
  <si>
    <t>WO066717523</t>
  </si>
  <si>
    <t>|MN02783|/JOVANKA STORE/WINBACK 2.0 HSI B2B (1:1) 75MBPS 415RB PSB DISC 70%//jovankasport74@gmail.com/AHMAD JALALUDIN/85967106923</t>
  </si>
  <si>
    <t>2026-10-20 11:00:00|Jam Pemasangan : pagi siang  Tanggal Pemasangan : 20 Oktober 2026 hubungi Kembali sebelum datang|40000798|MYDITA</t>
  </si>
  <si>
    <t>ERABLUE RAYA JATI SIDOARJO</t>
  </si>
  <si>
    <t>ODP-SDA-FDH/15 FDH/D01/15.01</t>
  </si>
  <si>
    <t>WO066702256</t>
  </si>
  <si>
    <t>|MN00843|MYIA-026510724099/POI/HASBIBINTARO SHIDDIQ/081249549394/nextperdanaone@gmail.com</t>
  </si>
  <si>
    <t>2026-10-20 08:00:00 | Nama PIC : Bp Hasbi No HP : 081249549394 No Alt : - M Janji : 20 Okt 2026 Jam Pasang : Pagi / Siang Note : hubungi pelanggan jika ingin kelokasi</t>
  </si>
  <si>
    <t>PT Era Global Nusindo (Mixue SDA)</t>
  </si>
  <si>
    <t>ODP-SDA-FN/85 FN/D02/85.01</t>
  </si>
  <si>
    <t>WO066703923</t>
  </si>
  <si>
    <t>|MN01401|MYIA-088126408073/POI/Andy /085173362070/ergonsby77@gmail.com</t>
  </si>
  <si>
    <t>2026-10-20 08:00:00 | Nama : BP ANDREAS ANDY WIJAKSONO No Hp : 085173362070 No Hp Alternatif :  Tanggal : 20 Oktober 2026 Interval : PAGI  Note : Mohon hubungi pelanggan terlebih dahulu</t>
  </si>
  <si>
    <t>Gudang Hightech</t>
  </si>
  <si>
    <t>ODP-SDA-FP/14 FP/D01/14.01</t>
  </si>
  <si>
    <t>WO066748343</t>
  </si>
  <si>
    <t>|MN02083|MYIA-057196398751/POI/Rudi (0811456700)/082331334502/hirfah.hightech@gmail.com</t>
  </si>
  <si>
    <t>YAY. BUMI SHALAWAT PROGRESIF</t>
  </si>
  <si>
    <t>ODP-SDA-FAA/20</t>
  </si>
  <si>
    <t>WO066688098</t>
  </si>
  <si>
    <t>AMRBS/405529/YULYAN MAHARTA SAVIAR/R3/JATIM TIMUR/WINBACK 2.0 HSI B2B (1:2) 100MBPS 440RB PSB DISC 70%/MUHAMMAD GADING PRIANGGA /gadingcaca@gmail.com</t>
  </si>
  <si>
    <t>2026-10-20 08:00:00|Tanggal pemasangan: 20/10/2026 Jam pemasangan : 08.00 - 12.00 Info Tambahan : Hubungi pelanggan dulu sebelum ke lokasi. terima kasih |40951377|MYDITA</t>
  </si>
  <si>
    <t>ODP-PDA-FAU/29</t>
  </si>
  <si>
    <t>AMRBS;940137;AM;ISTIHAMIN FITRI;RBS-3;SURAMADU;PSB;CV ARFA SEJAHTERA;MUHAMMAD HAYKAL MARTAK;0895366996944;08999839222;bhs.pdn@gmail.com;HSI Bisnis (1:1) 150 Mbps (Rp 819.000) PSB Rp 150.000;</t>
  </si>
  <si>
    <t>PT TRANS AGUNG PERSADA</t>
  </si>
  <si>
    <t>WO066737033</t>
  </si>
  <si>
    <t>|MN00443|MYIA-025677112147/POI/Pak Richard/081212115088/rlauwinsky@gmail.com</t>
  </si>
  <si>
    <t xml:space="preserve">2026-10-20 15:00:00 | Tanggal pemasangan : 20 Oct 2026 Jam pemasangan : 08.00 12.00 Info Tambahan : Hubungi pelanggan dulu sebelum ke lokasi terima kasih. </t>
  </si>
  <si>
    <t>19-10-2026 15:54:43</t>
  </si>
  <si>
    <t>ODP-BDN-FD/031</t>
  </si>
  <si>
    <t>WO066714205</t>
  </si>
  <si>
    <t>2026-10-16 11:00:00 | Tanggal pemasangan: 16/10/2026  Jam pemasangan : 08.00  Info Tambahan : Hubungi pelanggan dulu sebelum ke lokasi  terima kasih.</t>
  </si>
  <si>
    <t>19-10-2026 13:25:33</t>
  </si>
  <si>
    <t>toko candi murti</t>
  </si>
  <si>
    <t>WO066750888</t>
  </si>
  <si>
    <t>|MN00481|MYIA-007944201512/POI/anton wijayanto/081226656451/kuzaari4@gmail.com</t>
  </si>
  <si>
    <t>19-10-2026 18:40:13</t>
  </si>
  <si>
    <t>Erablue mt haryono semarang</t>
  </si>
  <si>
    <t>ODP-UNR-FP/036 FP/036</t>
  </si>
  <si>
    <t>WO066703919</t>
  </si>
  <si>
    <t>|MN02587|MYIA-034452466201/POI/hasbibintaro shiddiq/081249549394/nextperdanaone@gmail.com</t>
  </si>
  <si>
    <t>PT SANDINGSI LESTARI</t>
  </si>
  <si>
    <t>ODP-BAN-FC/153 FC/D10/153.01</t>
  </si>
  <si>
    <t>WO066679279</t>
  </si>
  <si>
    <t>|MC60028|MYIA-092847316925/POI/ITA YASIR RUNIYATI/0882006486674/sundingsilestari@gmail.com</t>
  </si>
  <si>
    <t>2026-10-20 08:00:00 | Nama PIC : Ibu Ita No HP : 0882006486674 No Alt : - M Janji : 20 Okt 2026 Jam Pasang : Pagi / Siang Note : hubungi pelanggan jika ingin kelokasi</t>
  </si>
  <si>
    <t>19-10-2026 07:54:41</t>
  </si>
  <si>
    <t>ERABLUE JEPARA BANGSRI</t>
  </si>
  <si>
    <t>ODP-BAN-FE/078 FE/D01/078.01</t>
  </si>
  <si>
    <t>WO066748490</t>
  </si>
  <si>
    <t>|MN02587|MYIA-023751553565/POI/Hasbibintaro shiddiq/081249549394/nextperdanaone@gmail.com</t>
  </si>
  <si>
    <t>2026-10-20 15:00:00 | Nama PIC : ERABLUE JEPARA BANGSRI No HP : 081249549394 Alt :  M Janji : 20/10/2026 Jam Pasang : 08.00  - 13:00  NoteÃ‚Â :  hubungi terlebih dahulu sebelum ke lokasi, terima kasih.</t>
  </si>
  <si>
    <t>Erablue pemuda jepara</t>
  </si>
  <si>
    <t>ODP-JPR-FB/067 FB/D07/067.01</t>
  </si>
  <si>
    <t>WO066717825</t>
  </si>
  <si>
    <t>|MN02587|MYIA-091598254591/POI/hasbibintaro shiddiq/081249549394/nextperdanaone@gmail.com</t>
  </si>
  <si>
    <t>WO066713975</t>
  </si>
  <si>
    <t xml:space="preserve">2026-10-16 11:00:00 | Jam pemasangan : 12.00  Info Tambahan : Hubungi pelanggan dulu sebelum ke lokasi  terimakasih </t>
  </si>
  <si>
    <t>CV MEGA ANUGERAH</t>
  </si>
  <si>
    <t>ODP-KUD-FAD/009</t>
  </si>
  <si>
    <t>WO066790679</t>
  </si>
  <si>
    <t>AMRBS;403538;REG3;RACHMAT;081391599400;CP.Dwinanda Trismarindra;082327677131;INDIBIZ BISNIS PROMO 1S 75 MBPS ABONEMEN 415.000;CV MEGA ANUGERAH KUDUS</t>
  </si>
  <si>
    <t>2026-10-21 08:00:00|Tanggal pemasangan : 21 OKTOBER 2026 Jam pemasangan : pagi/siang Info Tambahan : Hubungi pelanggan dulu sebelum ke lokasi terima kasih|40010577|MYDITA</t>
  </si>
  <si>
    <t>ODP-JWN-FC/039</t>
  </si>
  <si>
    <t>WO066739386</t>
  </si>
  <si>
    <t>AMRBS;403099;REG3;MUHAMMAD MASTUR;081226139781;CP EKO NUR BUDIYANTO;082111113161;PAKET 2S INET VOICE 50 MBPS (479.000);PT GLOBAL JET EXPRESS//JAKENAN;input by tito</t>
  </si>
  <si>
    <t>2026-10-20 15:00:00|Tanggal pemasangan : 20 OKTOBER 2026 Jam pemasangan : pagi/siang Info Tambahan : Hubungi pelanggan dulu sebelum ke lokasi terima kasih|40010577|MYDITA</t>
  </si>
  <si>
    <t>ODP-JWN-FB/127</t>
  </si>
  <si>
    <t>WO066797398</t>
  </si>
  <si>
    <t>AMRBS;403538;REG3;RACHMAT;081391599400;CP.Dwinanda Trismarindra;082327677131;INDIBIZ BISNIS PROMO 1S 50 MBPS ABONEMEN 355.000;CV MEGA ANUGERAH JUWANA</t>
  </si>
  <si>
    <t>2026-10-22 08:00:00|Nama PIC:  bp dwinanda No HP: 082327677131 Alt: Tanggal: 22/10/2026 Jam Pasang: Pagi Note: Hubungi sebelum ke lokasi, terimakasih. |40931149|MYDITA</t>
  </si>
  <si>
    <t>ODP-PAT-FAC/088</t>
  </si>
  <si>
    <t>WO066731718</t>
  </si>
  <si>
    <t>2026-10-16 15:00:00 | Tanggal pemasangan: 16/10/2026  Jam pemasangan : siang  Info Tambahan : Hubungi pelanggan dulu sebelum ke lokasi  terima kasih.</t>
  </si>
  <si>
    <t>ODP-PAT-FR/035</t>
  </si>
  <si>
    <t>WO066793591</t>
  </si>
  <si>
    <t>AMRBS;403538;REG3;RACHMAT;081391599400;CP.Dwinanda Trismarindra;082327677131;INDIBIZ BISNIS PROMO 1S 50 MBPS ABONEMEN 355.000;CV MEGA ANUGERAH PATI</t>
  </si>
  <si>
    <t>2026-10-21 08:00:00|Nama PIC : CV MEGA ANUGERAH No HP : 082327677131 Alt :  M Janji : (RABU/21/OKTOBER/2026) jam Pasang : 09:00 Note : hubungi pelanggan jika ingin kelokasi|40961371|MYDITA</t>
  </si>
  <si>
    <t>ODP-BOJ-FZ/037</t>
  </si>
  <si>
    <t>WO066737398</t>
  </si>
  <si>
    <t>AMRBS;403099;REG3;MUHAMMAD MASTUR;081226139781;CP DODY SUTOPO;085866981600;PAKET 2S INET VOICE 50 MBPS (479.000);PT GLOBAL JET EXPRESS//GEMUH;input by tito</t>
  </si>
  <si>
    <t>ODP-KDL-FH/129</t>
  </si>
  <si>
    <t>WO066709658</t>
  </si>
  <si>
    <t>2026-10-17 15:00:00 | Nama PIC : Bp Qurri  No HP : 08882546561  No Alt : -  M Janji :  17 Okt 2026  Jam Pasang : Pagi / Siang  Note : hubungi pelanggan jika ingin kelokasi</t>
  </si>
  <si>
    <t>19-10-2026 12:39:54</t>
  </si>
  <si>
    <t>ODP-KDL-FJ/015</t>
  </si>
  <si>
    <t>WO066714427</t>
  </si>
  <si>
    <t>2026-10-17 11:00:00 | Nama PIC : Bp Khairul  No HP : 085643618440  No Alt : -  M Janji :  17 Okt 2026  Jam Pasang : Pagi / Siang  Note : hubungi pelanggan jika ingin kelokasi</t>
  </si>
  <si>
    <t>SMA AL FADLLU</t>
  </si>
  <si>
    <t>ODP-KDL-FAH/028 FAH/D01/028.01</t>
  </si>
  <si>
    <t>WO066690944</t>
  </si>
  <si>
    <t>MD|MYDB-20261019270988|DN00001/MN00300|SMA AL FADLLU|08978033447</t>
  </si>
  <si>
    <t>2026-10-20 08:00:00 | M Janji : 20/10/2026 Jam Pasang : Pagi NoteÃ‚Â :  Hubungi terlebih dahulu sebelum ke lokasi</t>
  </si>
  <si>
    <t>BALAIDESA JATI</t>
  </si>
  <si>
    <t>ODP-SKR-FD/053 FD/D01/053.01</t>
  </si>
  <si>
    <t>WO066713126</t>
  </si>
  <si>
    <t>|MN01684|MYIA-046539731187/POI/Slamet tutur/081325424953/khusnasyafina@gmail.com</t>
  </si>
  <si>
    <t>2026-10-20 11:00:00 | Nama PIC : Slamet  No HP : 081325424953 Alt :  M Janji : 20/10/2026 Jam Pasang : 08.00  - 13:00  NoteÃ‚Â :  hubungi terlebih dahulu sebelum ke lokasi, terima kasih.</t>
  </si>
  <si>
    <t>ERABLUE UTAMA TENGAH WELERI</t>
  </si>
  <si>
    <t>ODP-WLR-FC/032</t>
  </si>
  <si>
    <t>WO066746529</t>
  </si>
  <si>
    <t>|MN01867|MYIA-014262381556/POI/HASBIBINTARO SHIDDIQ/081249549394/nextperdanaone@gmail.com</t>
  </si>
  <si>
    <t>2026-10-20 15:00:00 | Nama PIC : ERABLUE UTAMA TENGAH WELERI No HP : 081249549394 Alt :  M Janji : (SELASA/20/OKTOBER/2026) jam Pasang : 09:00 Note : hubungi pelanggan jika ingin kelokasi</t>
  </si>
  <si>
    <t>ODP-SMT-FAF/039</t>
  </si>
  <si>
    <t>WO066717969</t>
  </si>
  <si>
    <t>2026-10-17 11:00:00 | Tanggal pemasangan: 17/10/2026  Jam pemasangan : pagi / siang  Info Tambahan : Hubungi pelanggan dulu sebelum ke lokasi  terima kasih.</t>
  </si>
  <si>
    <t>PT Ruifeng Sinar Indonesia</t>
  </si>
  <si>
    <t>ODP-SMT-FAE/004</t>
  </si>
  <si>
    <t>AMRBS;405075;REG3;KATATA VEKANIDYA;082225049060;CP.LIN SUISHENG;082326023898;PSB INET 50 MBPS Rp. 355.000;PT Ruifeng Sinar Indonesia</t>
  </si>
  <si>
    <t>ODP-GNK-FC/024</t>
  </si>
  <si>
    <t>WO066710627</t>
  </si>
  <si>
    <t>2026-10-17 08:00:00 | Tanggal pemasangan : 17 Oct 2026  Jam pemasangan : 08.00  Info Tambahan : Hubungi pelanggan dulu sebelum ke lokasi  terima kasih.</t>
  </si>
  <si>
    <t>BURJO TITIK KUMPUL</t>
  </si>
  <si>
    <t>ODP-GNK-FL/121 FL/D07/121.01</t>
  </si>
  <si>
    <t>WO066684860</t>
  </si>
  <si>
    <t>|MN02374|MYIA-081252860124/POI/Agam Fany Novansyah/082341927857/khanzatalitha2024@gmail.com</t>
  </si>
  <si>
    <t>2026-10-20 08:00:00 | Tanggal Pemasangan : 20 Oktober 2026 Jam Pemasangan : 08:00 15:00 Info Tambahan : Hubungi pelanggan dulu sebelum ke lokasi terimakasih</t>
  </si>
  <si>
    <t>Follow Up Revoke Completed, New Order ID : SC1002645167</t>
  </si>
  <si>
    <t>NEWS HOTEL SEMARANG</t>
  </si>
  <si>
    <t>ODP-SSL-FL/015 FL/D03/04.15</t>
  </si>
  <si>
    <t>WO066738790</t>
  </si>
  <si>
    <t>|MN00443|MYIA-038034287532/POI/Pak Rachmad/081381915777/servertrillium@gmail.com</t>
  </si>
  <si>
    <t>2026-10-20 15:00:00 | M Janji : 20/10/2026 Jam Pasang : Pagi NoteÃ‚Â :  Hubungi terlebih dahulu sebelum ke lokasi</t>
  </si>
  <si>
    <t>ODP-CLO-FC/040</t>
  </si>
  <si>
    <t>WO066701569</t>
  </si>
  <si>
    <t>2026-10-16 15:00:00 | Jam pemasangan : 08.00 - 12.00  Waktu pemasangan : 15 oktober 2026  Info Tambahan : Hubungi pelanggan dulu sebelum ke lokasi  terimakasih</t>
  </si>
  <si>
    <t>19-10-2026 11:40:11</t>
  </si>
  <si>
    <t>NAYYARA PROJECT JALAN RUBY</t>
  </si>
  <si>
    <t>ODP-PWT-FAW/014 FAW/D01/014.01</t>
  </si>
  <si>
    <t>WO066684683</t>
  </si>
  <si>
    <t>|MC00213|MYIA-019550027351/POI/FARHATUN NI&amp; 39;MAH WULANDA PUTRI/085726802885/gibstore65@gmail.com</t>
  </si>
  <si>
    <t>ODP-PWT-FED/017</t>
  </si>
  <si>
    <t>WO066700349</t>
  </si>
  <si>
    <t>2026-10-18 08:00:00 | Nama Pic : bu arin   No Hp Pic : 08132920994  No alt : -  Jam Pemasangan : pagi   Tanggal Pemasangan : 18 Oktober 2026</t>
  </si>
  <si>
    <t>ERAFONE KROYA CILACAP</t>
  </si>
  <si>
    <t>ODP-KRY-FC/035</t>
  </si>
  <si>
    <t>WO066704282</t>
  </si>
  <si>
    <t>|MN00062|/ERAFONE KROYA CILACAP /HSI BISNIS 2S INET POTS 50MBPS/082129446907/087822061500/dl-rutinfinance@erajaya.com/BP CECEP</t>
  </si>
  <si>
    <t>2026-10-22 08:00:00|Nama PIC : BAPAK CECEP No HP : 082129446907 Alt :  M Janji : (KAMIS/22/OKTOBER/2026) jam Pasang : 09:00 Note : hubungi pelanggan jika ingin kelokasi|40961371|MYDITA</t>
  </si>
  <si>
    <t>ODP-BJR-FL/011</t>
  </si>
  <si>
    <t>WO066692375</t>
  </si>
  <si>
    <t xml:space="preserve">2026-10-18 11:00:00 | Nama PIC : SUPRAPTO  No HP : 081391139715  No Alternatif :   M Janji : 18/10/2026  Jam Pasang : 08.00 - 13:00   NoteÃ‚Â :  hubungi terlebih dahulu sebelum kelokasi </t>
  </si>
  <si>
    <t>MTS MUHAMMADIYAH KARANGKOBAR</t>
  </si>
  <si>
    <t>WO066724386</t>
  </si>
  <si>
    <t>|MN00909|MYIA-034701010481/POI/anhar/089688829299/mtsmuhkarangkobar721@gmail.com</t>
  </si>
  <si>
    <t>2026-10-25 11:00:00 | Nama Pic : BP UMAR No Hp Pic : 089688829299 Jam Pemasangan : 08:00 - 12.00 Tanggal Pemasangan : SELASA 20 OKTOBER 2026 Info Tambahan : Hubungi pelanggan sebelum datang ke lokasi</t>
  </si>
  <si>
    <t>ODP-KLP-FA/031</t>
  </si>
  <si>
    <t>WO066686104</t>
  </si>
  <si>
    <t>|MN00909|MYIA-008176107683/POI/dyah kusumaeardhani/08113731234/kusumadyah20@gmail.com</t>
  </si>
  <si>
    <t xml:space="preserve">2026-10-20 11:00:00 | Tanggal pemasangan : 20 Oct 2026 Jam pemasangan : 13.00 Info Tambahan : Hubungi pelanggan dulu sebelum ke lokasi terima kasih.  </t>
  </si>
  <si>
    <t>TOKO SEMBAKO &amp; BRILINK</t>
  </si>
  <si>
    <t>ODP-WOS-FE/059 FE/D04/059.01</t>
  </si>
  <si>
    <t>WO066703631</t>
  </si>
  <si>
    <t>|MC80016|MYIA-062774961998/POI/SUBARJO/08133861671/subarjo667788@gmail.com</t>
  </si>
  <si>
    <t>2026-10-20 08:00:00 | Nama PIC : BAPAK SUBARJO No HP : 08133861671 Alt :  M Janji : (SELASA/20/OKTOBER/2026) jam Pasang : 09:00 Note : hubungi pelanggan jika ingin kelokasi</t>
  </si>
  <si>
    <t>ODP-PKL-FEA/053</t>
  </si>
  <si>
    <t>WO066725878</t>
  </si>
  <si>
    <t>2026-10-19 08:00:00|Nama : BP FASNAN WISMARA AGNI   No Hp : 08121029533  No Hp Alt :   Tanggal : 19 Oktober 2026  Interval : PAGI   Note : Mohon hubungi pelanggan terlebih dahulu|40900827|MYDITA</t>
  </si>
  <si>
    <t>ODP-KJE-FF/034</t>
  </si>
  <si>
    <t>WO066737151</t>
  </si>
  <si>
    <t>2026-10-19 11:00:00 | Nama Pic : BP RIO  No Hp Pic : 089503221374  Jam Pemasangan : 08:00 - 12.00  Tanggal Pemasangan : SENIN 19 OKTOBER 2026  Info Tambahan : Hubungi pelanggan sebelum datang ke lokasi</t>
  </si>
  <si>
    <t>ODP-KJE-FM/114</t>
  </si>
  <si>
    <t>WO066719064</t>
  </si>
  <si>
    <t>2026-10-20 08:00:00 | Nama PIC : Banu  No HP : 081386429938  No Alternatif : 08112777916  M Janji : 19/10/2026  Jam Pasang : 08.00 - 13:00   NoteÃ‚Â :  hubungi terlebih dahulu sebelum kelokasi</t>
  </si>
  <si>
    <t>ODP-PML-FH/008</t>
  </si>
  <si>
    <t>WO066713251</t>
  </si>
  <si>
    <t>2026-10-19 08:00:00 | Tanggal pemasangan: 19/10/2026  Jam pemasangan : 08.00 - 12.00  Info Tambahan : Hubungi pelanggan dulu sebelum ke lokasi.  terima kasih</t>
  </si>
  <si>
    <t>PT.Yatra Sakhi Boga</t>
  </si>
  <si>
    <t>ODP-PML-FH/046</t>
  </si>
  <si>
    <t>|MN00062|/PT.Yatra Sakhi Boga/HSI BISNIS 1S INET 50MBPS/08179270787/0852-9067-4801/asmahwati@yatrasakhi.id</t>
  </si>
  <si>
    <t>erablue radudongkal</t>
  </si>
  <si>
    <t>ODP-RDD-FJ/023 FJ/D01/023.01</t>
  </si>
  <si>
    <t>WO066708047</t>
  </si>
  <si>
    <t>|MN02587|MYIA-095601663624/POI/hasbibintaro shiddiq/081249549394/nextperdanaone@gmail.com</t>
  </si>
  <si>
    <t>2026-10-20 11:00:00 | Nama : BP HASBIBINTARO SHIDDIQ No Hp : 081249549394 No Hp Alternatif :  Tanggal : 20 Oktober 2026 Interval : PAGI  Note : Mohon hubungi pelanggan terlebih dahulu</t>
  </si>
  <si>
    <t>ELECTRICITY SERVICES</t>
  </si>
  <si>
    <t>ODP-RDD-FC/032 FC/D02/032.01</t>
  </si>
  <si>
    <t>WO066712825</t>
  </si>
  <si>
    <t>|MN02086|MYIA-002143709969/POI/JOHANI/082314754882/johanuzwa@gmail.com</t>
  </si>
  <si>
    <t>2026-10-20 11:00:00 | Jam Pemasangan : pagi siang  Tanggal Pemasangan : 20 Oktober 2026 hubungi Kembali sebelum datang</t>
  </si>
  <si>
    <t>SMA ALFUDLOLA MOGA</t>
  </si>
  <si>
    <t>ODP-RDD-FA/022 FA/D03/022.01</t>
  </si>
  <si>
    <t>WO066688637</t>
  </si>
  <si>
    <t>|MN00324|MYIA-071380803229/POI/MASROKAN/082326070501/smaalfudlolamoga@gmail.com</t>
  </si>
  <si>
    <t xml:space="preserve">2026-10-20 08:00:00 | Jam pemasangan : 12.00 Info Tambahan : Hubungi pelanggan dulu sebelum ke lokasi terimakasih </t>
  </si>
  <si>
    <t>TRANS ARTHA TECHNOLOGY NUSANTARA MREBET</t>
  </si>
  <si>
    <t>ODP-BBT-FH/049 FH/D04/049.01</t>
  </si>
  <si>
    <t>WO066716194</t>
  </si>
  <si>
    <t>|MC00213|MYIA-013135277227/POI/KHOBUT TOLABUL NGILMI/081324496411/didikmeil12@gmail.com</t>
  </si>
  <si>
    <t xml:space="preserve">2026-10-20 11:00:00 | Jam pemasangan : 12.00 Info Tambahan : Hubungi pelanggan dulu sebelum ke lokasi terimakasih </t>
  </si>
  <si>
    <t>19-10-2026 13:40:08</t>
  </si>
  <si>
    <t>PENDOPO ABOEBAKAR</t>
  </si>
  <si>
    <t>ODP-PBG-FL/019</t>
  </si>
  <si>
    <t>WO066694848</t>
  </si>
  <si>
    <t>|MN02834|MYIA-056699798200/POI/SETYO IMAN SANTOSA/082221423711/arsipdokumendesa@gmail.com</t>
  </si>
  <si>
    <t>ODP-BMU-FH/014</t>
  </si>
  <si>
    <t>WO066748373</t>
  </si>
  <si>
    <t>AMRBS;403095;REG3;BAYU PUTRO;085100296564;PIC 0882008588569; smkmuhpgy@gmail.com;HSI 100MB;535.00</t>
  </si>
  <si>
    <t>2026-10-20 15:00:00|Nama PIC : BAPAK shifaul No HP : 0882008588569 Alt :  M Janji : (SELASA/20/OKTOBER/2026) jam Pasang : 09:00 Note : hubungi pelanggan jika ingin kelokasi|40961371|MYDITA</t>
  </si>
  <si>
    <t>WO066752040</t>
  </si>
  <si>
    <t>AMRBS;403095;REG3;BAYU PUTRO;085100296564;HSI 1S 100MB 535k;CP 085742226933;smkharkatnegeri.kotategal@gmail.com</t>
  </si>
  <si>
    <t>2026-10-21 08:00:00|Nama PIC:  bu iffah  No HP: 085742226933 Alt: Tanggal: 21/10/2026 Jam Pasang: Pagi Note: Hubungi sebelum ke lokasi, terimakasih. |40931149|MYDITA</t>
  </si>
  <si>
    <t>RAJA PANGON REST AREA 275A PENARUKAN</t>
  </si>
  <si>
    <t>ODP-ADW-FL/008 FL/D01/008.01</t>
  </si>
  <si>
    <t>WO066716567</t>
  </si>
  <si>
    <t>|MN00292|MYIA-052784929525/POI/JUNI PRAYITNO/082220123579/admridhojaya@gmail.com</t>
  </si>
  <si>
    <t>2026-10-20 11:00:00 | Nama : BP JUNI PRAYITNO No Hp : 082220123579 No Hp Alternatif :  Tanggal : 20 Oktober 2026 Interval : PAGI  Note : Mohon hubungi pelanggan terlebih dahulu</t>
  </si>
  <si>
    <t>Kantor Pondok Putra Yayasan Tarbiyatut Tholibin</t>
  </si>
  <si>
    <t>ODP-BLU-FP/016</t>
  </si>
  <si>
    <t>WO066716798</t>
  </si>
  <si>
    <t>MD|MYDB-20261019271010|DN00001/MN00377|Kantor Pondok Putra Yayasan Tarbiyatut Tholibin|082226197247</t>
  </si>
  <si>
    <t>CV. KARYA BONI</t>
  </si>
  <si>
    <t>ODP-SLW-FA/122 FA/D07/122.01</t>
  </si>
  <si>
    <t>WO066756101</t>
  </si>
  <si>
    <t>MD|MYDB-20261019271037|DN00001/MN00377|CV. KARYA BONI|085803296944</t>
  </si>
  <si>
    <t xml:space="preserve">2026-10-21 08:00:00 | Nama PIC:  bp ali zamroni No HP: 085803296944 Alt: 085385464711 Tanggal: 21/10/2026 Jam Pasang: Pagi Note: Hubungi sebelum ke lokasi, terimakasih. </t>
  </si>
  <si>
    <t>19-10-2026 19:39:59</t>
  </si>
  <si>
    <t>NASRUL UMAM RUANG GURU</t>
  </si>
  <si>
    <t>ODP-DDS-FA/17</t>
  </si>
  <si>
    <t>WO066725377</t>
  </si>
  <si>
    <t>MD|MYDB-20261019270993|DN00001/MN01211|NASRUL UMAM RUANG GURU|62081335813332</t>
  </si>
  <si>
    <t>ODP-GSK-FY/28</t>
  </si>
  <si>
    <t>WO066721897</t>
  </si>
  <si>
    <t>2026-10-17 15:00:00 | Nama PIC : Ibu  Silvia  No HP : 08970283321  No Alt : -  M Janji :  17 Okt 2026  Jam Pasang : / Siang  Note : hubungi pelanggan jika ingin kelokasi</t>
  </si>
  <si>
    <t>ERABLUE KALIMANTAN</t>
  </si>
  <si>
    <t>ODP-GSK-FJ/02 FJ/D03/01.02</t>
  </si>
  <si>
    <t>WO066701524</t>
  </si>
  <si>
    <t>|MN00843|MYIA-036563003699/POI/HASBIBINTARO SHIDDIQ/081249549394/nextperdanaone@gmail.com</t>
  </si>
  <si>
    <t>GIRAS SIDOMULYO</t>
  </si>
  <si>
    <t>ODP-KDE-FAC/31 FAC/D06/31.01</t>
  </si>
  <si>
    <t>WO066734438</t>
  </si>
  <si>
    <t>|MN01794|MYIA-037255405247/POI/Tri wahyuni/085257086229/girassidomulyo@gmail.com</t>
  </si>
  <si>
    <t xml:space="preserve">2026-10-20 15:00:00 | Nama PIC:  bu tri wahyuni  No HP: 082338064151 Alt: Tanggal: 20/10/2026 Jam Pasang: Sore Note: Hubungi sebelum ke lokasi, terimakasih. </t>
  </si>
  <si>
    <t>NUGROS COFFEE</t>
  </si>
  <si>
    <t>ODP-SDY-FA/16 FA/D02/16.01</t>
  </si>
  <si>
    <t>WO066681450</t>
  </si>
  <si>
    <t>|MN02646|MYIA-066739633239/POI/sunwasis nugroho/087869525161/sunwasisnugroho@gmail.com</t>
  </si>
  <si>
    <t>19-10-2026 08:25:09</t>
  </si>
  <si>
    <t>GAYAM SHOP</t>
  </si>
  <si>
    <t>ODP-PAZ-FB/21 FB/D01/21.01</t>
  </si>
  <si>
    <t>WO066737246</t>
  </si>
  <si>
    <t>|MN02619|MYIA-019271526702/POI/WITONO/0895343031434/itowicaksono@gmail.com</t>
  </si>
  <si>
    <t xml:space="preserve">2026-10-21 15:00:00 | Tanggal : 21 Oktober 2026 Jam : siang Hubungi pelanggan sebelum ke lokasi </t>
  </si>
  <si>
    <t>Toko Yuda</t>
  </si>
  <si>
    <t>ODP-PAZ-FD/69</t>
  </si>
  <si>
    <t>WO066745865</t>
  </si>
  <si>
    <t>|MN00271|MYIA-052556235104/POI/Deden Yuda Pratama /085739392904/deden01002@gmail.com</t>
  </si>
  <si>
    <t>2026-10-21 15:00:00 | Tanggal Pemasangan : 21 Oktober 2026 Jam Pemasangan : 08:00 15:00 Info Tambahan : Hubungi pelanggan dulu sebelum ke lokasi terimakasih</t>
  </si>
  <si>
    <t>KP. Exis Jaya Abadi</t>
  </si>
  <si>
    <t>ODP-KRK-FB/18</t>
  </si>
  <si>
    <t>WO066720704</t>
  </si>
  <si>
    <t>MD|MYDB-20261019271004|DD00001/MN01781|KP. Exis Jaya Abadi|085883046806</t>
  </si>
  <si>
    <t>WO066708204</t>
  </si>
  <si>
    <t>MD|MYDB-20261019271001|DD00001/MN01781|KP. Exis Jaya Abadi|085883046806</t>
  </si>
  <si>
    <t>2026-10-20 11:00:00 | Tanggal Pemasangan : 20 Oktober 2026 Jam Pemasangan : 08:00 15:00 Info Tambahan : Hubungi pelanggan dulu sebelum ke lokasi terimakasih</t>
  </si>
  <si>
    <t>SJ COFFEE - COFFEE BREAK</t>
  </si>
  <si>
    <t>ODP-MRR-FAB/107</t>
  </si>
  <si>
    <t>WO066707951</t>
  </si>
  <si>
    <t>|MN01781|/SJ COFFEE - COFFEE BREAK/MELLY TRI AYU OKTAVIA/085117792070/mahkot.tuban@gmail.com/HSI Bisnis Promo HUT Telkom (1:1) 200 Mbps (Rp 790.000) PSB Rp 150.000/</t>
  </si>
  <si>
    <t>2026-10-20 11:00:00|Nama PIC : Melly No HP : 085117792070 Alt :  M Janji : 20/10/2026 Jam Pasang : 08.00  - 13:00  NoteÃ‚Â :  hubungi terlebih dahulu sebelum ke lokasi, terima kasih.|40981184|MYDITA</t>
  </si>
  <si>
    <t>19-10-2026 08:40:08</t>
  </si>
  <si>
    <t>TOKO SURYA JAYA AGUNG</t>
  </si>
  <si>
    <t>ODP-KEF-FH/50 FH/D10/50.01</t>
  </si>
  <si>
    <t>WO066689074</t>
  </si>
  <si>
    <t>|MC40283|MYIA-035978530678/POI/YOSEPH HENDRA OEMATAN/082342277897/layhendra998@gmail.com</t>
  </si>
  <si>
    <t xml:space="preserve">2026-10-20 08:00:00 | Tanggal pemasangan : 20 Oct 2026 Jam pemasangan : 08.00 12.00 Info Tambahan : Hubungi pelanggan dulu sebelum ke lokasi terima kasih.  </t>
  </si>
  <si>
    <t>HSI Bisnis Basic PSB 70% - 50 Mbps</t>
  </si>
  <si>
    <t>PT. Multi organizer Nusantara</t>
  </si>
  <si>
    <t>ODP-GEN-FL/18 FL/D04/18.01</t>
  </si>
  <si>
    <t>WO066718337</t>
  </si>
  <si>
    <t>MD|MYDB-20261019271016|DN00001/MN00580|PT. Multi organizer Nusantara|085238991911</t>
  </si>
  <si>
    <t>WO066712022</t>
  </si>
  <si>
    <t>|MC30042|MYIA-072968096746/POI/INDAH RATNASARI /081214725403/arseniobariemahardika@gmail.com</t>
  </si>
  <si>
    <t xml:space="preserve">2026-10-20 11:00:00 | M Janji : 20/10/2026 Jam Pasang : Pagi NoteÃ‚Â :  Hubungi terlebih dahulu sebelum ke lokasi </t>
  </si>
  <si>
    <t>Follow Up Revoke Completed, New Order ID : SC1002643890</t>
  </si>
  <si>
    <t>ODP-SIT-FF/75</t>
  </si>
  <si>
    <t>WO066738182</t>
  </si>
  <si>
    <t>2026-10-18 11:00:00 | Nama Pic : bp SABRORI ARISKA  No Hp Pic : 083863879623  No alt : -  Jam Pemasangan : pagi   Tanggal Pemasangan : 18 Oktober 2026</t>
  </si>
  <si>
    <t>Follow Up Revoke Completed, New Order ID : SC1002643927</t>
  </si>
  <si>
    <t>BABEBO JEMBER</t>
  </si>
  <si>
    <t>ODP-JER-FA/58</t>
  </si>
  <si>
    <t>WO066735283</t>
  </si>
  <si>
    <t>|MN01982|/BABEBO JEMBER/WINBACK 2.0 HSI B2B (1:1) 50MBPS 355RB PSB DISC 70%/JER/hermanindra77@gmail.com/HERMAN INDRA RAMADHAN /082244332008</t>
  </si>
  <si>
    <t>2026-10-20 15:00:00|Nama : BP HERMAN INDRA RAMADHAN  No Hp : 082244332008 No Hp Alternatif :  Tanggal : 20 Oktober 2026 Interval : PAGI  Note : Mohon hubungi pelanggan terlebih dahulu|40900827|MYDITA</t>
  </si>
  <si>
    <t>WO066739042</t>
  </si>
  <si>
    <t>2026-10-17 15:00:00|Nama PIC : Bp Joko  No HP : 0811260413  No Alt : -  M Janji :  17 Okt 2026  Jam Pasang : Pagi / Siang  Note : hubungi pelanggan jika ingin kelokasi|40951378|MYDITA</t>
  </si>
  <si>
    <t>PT PADI INTERNET</t>
  </si>
  <si>
    <t>ODP-KBS-FF/40</t>
  </si>
  <si>
    <t>WO066776083</t>
  </si>
  <si>
    <t>|MB00300|/081388779117/fajar@paditech.id/AM 960383 CINDY TRIANA RULYTA/082155694461</t>
  </si>
  <si>
    <t>2026-10-21 11:00:00|M Janji : (RAU/21/OKTOBER/2026) jam Pasang : 09:00 Note : hubungi pelanggan jika ingin kelokasi |40981182|MYDITA</t>
  </si>
  <si>
    <t>cafe garden</t>
  </si>
  <si>
    <t>ODP-JTO-FF/09 FF/D01/09.01</t>
  </si>
  <si>
    <t>WO066681874</t>
  </si>
  <si>
    <t>|MC30211|MYIA-099042416575/POI/DHEKA ANANTA TSAKIF/085749324101/amusthofa530@gmail.com</t>
  </si>
  <si>
    <t>2026-10-20 08:00:00 | Tanggal pemasangan: 20/10/2026 Jam pemasangan : pagi / siang Info Tambahan : Hubungi pelanggan dulu sebelum ke lokasi terima kasih.</t>
  </si>
  <si>
    <t>TOKO ALFIAH</t>
  </si>
  <si>
    <t>ODP-PTN-FD/17 FD/D03/17.01</t>
  </si>
  <si>
    <t>WO066689514</t>
  </si>
  <si>
    <t>MD|MYDB-20261019270982|DN00001/MN01316|TOKO ALFIAH|082232828979</t>
  </si>
  <si>
    <t>ODP-PBL-FJ/12 FJ/D01/01.12</t>
  </si>
  <si>
    <t>WO066706062</t>
  </si>
  <si>
    <t>MD|MYDB-20261019271002|DN00001/MN01316|TOKO BU NISA|08815569843</t>
  </si>
  <si>
    <t>ODP-PBL-FY/100 FY/D11/100.01</t>
  </si>
  <si>
    <t>WO066734816</t>
  </si>
  <si>
    <t>|MN01068|MYIA-012972593801/POI/DICKY PRASETYO/082231520574/dickybain3@gmail.com</t>
  </si>
  <si>
    <t>2026-10-20 15:00:00 | Nama PIC : bapak diky No HP : 082231520574 Alt :  M Janji : (SELASA/20/OKTOBER/2026) jam Pasang : 09:00 Note : hubungi pelanggan jika ingin kelokasi</t>
  </si>
  <si>
    <t>WARUNG MAKAN CAK SUNAN JOSS</t>
  </si>
  <si>
    <t>ODP-PBL-FBA/05</t>
  </si>
  <si>
    <t>WO066750895</t>
  </si>
  <si>
    <t xml:space="preserve">|MC30178|/SUNANTO /81252407289/erwindwialfianto24@gmail.com  </t>
  </si>
  <si>
    <t>2026-10-20 15:00:00|Nama PIC:  bp sunanto  No HP: 081252407289 Alt: Tanggal: 20/10/2026 Jam Pasang: Sore Note: Hubungi sebelum ke lokasi, terimakasih. |40931149|MYDITA</t>
  </si>
  <si>
    <t>ERAFONE OPTIMIZED MAUMERE</t>
  </si>
  <si>
    <t>ODP-MMR-FE/58</t>
  </si>
  <si>
    <t>WO066714972</t>
  </si>
  <si>
    <t>|MN00062| ERAFONE OPTIMIZED MAUMERE /Pic Intan / 081385865723 / dl-rutinfinance@erajaya.com</t>
  </si>
  <si>
    <t>2026-10-26 11:00:00|Nama PIC:  bu intan  No HP: 081385865723 Alt: Tanggal: 26/10/2026 Jam Pasang: Siang Note: Hubungi sebelum ke lokasi, terimakasih. |40931149|MYDITA</t>
  </si>
  <si>
    <t>Kios Beras Dua Putri</t>
  </si>
  <si>
    <t>ODP-RTE-FG/25 FG/D02/25.01</t>
  </si>
  <si>
    <t>WO066692372</t>
  </si>
  <si>
    <t>|MN00118|MYIA-080446594891/POI/Ibu Melan/082144368273/hendrotura690@gmail.com</t>
  </si>
  <si>
    <t>2026-10-20 08:00:00 | Nama : BU FABIOLA MELINDA DEWES No Hp : 082144368273 No Hp Alternatif :  Tanggal : 20 Oktober 2026 Interval : PAGI  Note : Mohon hubungi pelanggan terlebih dahulu</t>
  </si>
  <si>
    <t>Inprogress Alpro, SC Lama : SC1002623759</t>
  </si>
  <si>
    <t>CEMARA CAFE</t>
  </si>
  <si>
    <t>ODP-SGR-FE/12</t>
  </si>
  <si>
    <t>WO066745054</t>
  </si>
  <si>
    <t>MN00087/PIC PUTU CAKRA TANA/081246290150/artawanmade93@gmail.com</t>
  </si>
  <si>
    <t>2026-10-20 15:00:00|Nama PIC : PUTU CAKRA TANA No HP : 081246290150 Alt : 087788729512 M Janji : 20/10/2026 Jam Pasang : 08.00  - 13:00  NoteÃ‚Â :  hubungi terlebih dahulu sebelum ke lokasi, terima kasih.|40981184|MYDITA</t>
  </si>
  <si>
    <t>ODP-SMY-FV/47</t>
  </si>
  <si>
    <t>WO066704119</t>
  </si>
  <si>
    <t>2026-10-17 11:00:00 | Nama PIC : IBU ELISABTEH  No HP :  08113923168  Alt :   M Janji : (SABTU/17/OKTOBER/2026)  jam Pasang : 09:00  Note : hubungi pelanggan jika ingin kelokasi</t>
  </si>
  <si>
    <t>PT JAYA DIGITAL PROPERTI/Teuku Umar Barat</t>
  </si>
  <si>
    <t>ODP-MMN-FN/01</t>
  </si>
  <si>
    <t>AMRBS;950225;REG3;PRAMUDIASTUTI AGENG N;081225561924;CP.KHAIRUL FIKRI;082236217151;TLP ONLY ABN 225K;PSB 250K;PT JAYA DIGITAL PROPERTI/Teuku Umar Barat</t>
  </si>
  <si>
    <t>WO066687322</t>
  </si>
  <si>
    <t>2026-10-16 11:00:00|Nama PIC : Ibu Yayuk  No HP : 08123858343  No Alt : -  M Janji :  16 Okt 2026  Jam Pasang : Pagi / Siang  Note : hubungi pelanggan jika ingin kelokasi  |40951378|MYDITA</t>
  </si>
  <si>
    <t>ODP-KUT-FA/12</t>
  </si>
  <si>
    <t>WO066735287</t>
  </si>
  <si>
    <t>2026-10-20 15:00:00|Tanggal Pemasangan : 20 Oktober 2026 Jam Pemasangan : 08:00 15:00 Info Tambahan : Hubungi pelanggan dulu sebelum ke lokasi terimakasih|40961370|MYDITA</t>
  </si>
  <si>
    <t>Follow Up Revoke Completed, New Order ID : SC1002643892</t>
  </si>
  <si>
    <t>ODP-KLM-FBQ/39</t>
  </si>
  <si>
    <t>WO066738178</t>
  </si>
  <si>
    <t>2026-10-17 08:00:00 | Nama PIC : IBU AIZAH  No HP :  081333989406  Alt :   M Janji : (SABTU/17/OKTOBER/2026)  jam Pasang : 09:00  Note : hubungi pelanggan jika ingin kelokasi</t>
  </si>
  <si>
    <t>YAYASAN ALAM INDONESIA LESTARI</t>
  </si>
  <si>
    <t>ODP-KLM-FCW/02</t>
  </si>
  <si>
    <t>WO066745609</t>
  </si>
  <si>
    <t xml:space="preserve">|MN00737|/CP IBU NI KADEK SUGIARTI DEWI/082147954529/info@lini.or.id </t>
  </si>
  <si>
    <t>SD NEGERI 3 ABIANBASE</t>
  </si>
  <si>
    <t>ODP-GIN-FN/18</t>
  </si>
  <si>
    <t>WO066753275</t>
  </si>
  <si>
    <t>|MN02658|/PIC I PUTU LANUS BANG APRYADINATA/083117721255/sdn.3abianbase@gmail.com</t>
  </si>
  <si>
    <t>2026-10-20 15:00:00|Nama PIC : I PUTU LANUS BANG APRYADINATA No HP : 083117721255 Alt :  M Janji : 20/10/2026 Jam Pasang : 08.00  - 13:00  NoteÃ‚Â :  hubungi terlebih dahulu sebelum ke lokasi, terima kasih.|40981184|MYDITA</t>
  </si>
  <si>
    <t>WO066734452</t>
  </si>
  <si>
    <t>2026-10-20 15:00:00|Tanggal pemasangan: 20/10/2026 Jam pemasangan : 08.00 - 12.00 Info Tambahan : Hubungi pelanggan dulu sebelum ke lokasi. terima kasih |40951377|MYDITA</t>
  </si>
  <si>
    <t>Queen International Gianyar</t>
  </si>
  <si>
    <t>ODP-GIN-FJ/21</t>
  </si>
  <si>
    <t>|MN02658|/PIC DESAK NGAKAN PUTU PRIASTUTI/085921036748/queeninternationalgianyar@gmail.com</t>
  </si>
  <si>
    <t>WO066722771</t>
  </si>
  <si>
    <t>2026-10-20 08:00:00|Tanggal pemasangan: 19/10/2026  Jam pemasangan : 08.00 - 12.00  Info Tambahan : Hubungi pelanggan dulu sebelum ke lokasi.  terima kasih|40951377|MYDITA</t>
  </si>
  <si>
    <t>WO066753667</t>
  </si>
  <si>
    <t>2026-10-20 15:00:00|Nama PIC : Ani No HP : 087866839172 Alt : 087778186363 M Janji : 20/10/2026 Jam Pasang : 08.00  - 13:00  NoteÃ‚Â :  hubungi terlebih dahulu sebelum ke lokasi, terima kasih.|40981184|MYDITA</t>
  </si>
  <si>
    <t>WO066754982</t>
  </si>
  <si>
    <t>2026-10-21 08:00:00|Nama PIC:  bu anik No HP: 087866839172 Alt: Tanggal: 21/10/2026 Jam Pasang: Pagi Note: Hubungi sebelum ke lokasi, terimakasih. |40931149|MYDITA</t>
  </si>
  <si>
    <t>ODP-SMA-FM/24</t>
  </si>
  <si>
    <t>WO066684867</t>
  </si>
  <si>
    <t>2026-10-16 08:00:00|Tanggal pemasangan : 16 OKTOBER 2026  Jam pemasangan : pagi/siang  Info Tambahan : Hubungi pelanggan dulu sebelum ke lokasi  terima kasih|40010577|MYDITA</t>
  </si>
  <si>
    <t>Makna Homestay And Spa</t>
  </si>
  <si>
    <t>WO066773451</t>
  </si>
  <si>
    <t>|MN02750|/PIC I WAYAN OKA SARDIANA/083115784609/Okaw5899@Gmail.com</t>
  </si>
  <si>
    <t>2026-10-21 08:00:00|Jam pemasangan : 12.00 Info Tambahan : Hubungi pelanggan dulu sebelum ke lokasi terimakasih  |40951381|MYDITA</t>
  </si>
  <si>
    <t>ODP-SMA-FW/42</t>
  </si>
  <si>
    <t>AMEX/406561/RAMADHANI TIARA ASTIKA/R3/BALI/1S HSI BISNIS 50MBPS/PIC TRIANTO KUSWANTORO/087862477911/antokuswantoro@gmail.com</t>
  </si>
  <si>
    <t>toko zian</t>
  </si>
  <si>
    <t>ODP-SWE-FAL/20</t>
  </si>
  <si>
    <t>WO066788807</t>
  </si>
  <si>
    <t>|MC40234|MYIA-075704182833/POI/zian hakim/081912710230/kenarisenja90@gmail.com</t>
  </si>
  <si>
    <t>2026-10-21 08:00:00 | Nama PIC : Bp Zian No HP : 081912710230 No Alt : - M Janji : 21 Okt 2026 Jam Pasang : Pagi / Siang Note : hubungi pelanggan jika ingin kelokasi</t>
  </si>
  <si>
    <t>20-10-2026 11:25:18</t>
  </si>
  <si>
    <t>Toko Pak Sihabudin</t>
  </si>
  <si>
    <t>ODP-SWE-FAJ/112 FAJ/D12/112.01</t>
  </si>
  <si>
    <t>WO066784091</t>
  </si>
  <si>
    <t>MD|MYDB-20261020271056|SC00001/MC00090|Toko Pak Sihabudin|087762807018</t>
  </si>
  <si>
    <t xml:space="preserve">2026-10-21 08:00:00 | Waktu pemasangan : 21 Oktober 2026 Jam pemasangan : 08.00 - 12.00 Info Tambahan : Hubungi pelanggan dulu sebelum ke lokasi terimakasih </t>
  </si>
  <si>
    <t>20-10-2026 10:54:39</t>
  </si>
  <si>
    <t>HSI Bisnis Bundling OCA Breach PSB 70% - 200 Mbps</t>
  </si>
  <si>
    <t>ODP-SWE-FAZ/73</t>
  </si>
  <si>
    <t>WO066821279</t>
  </si>
  <si>
    <t>|MN02545|/PIC HARDIANTO/085739042532-087865870836/divisibrpjntexpress@gmail.com</t>
  </si>
  <si>
    <t>2026-10-21 15:00:00|Nama : BP ADI (KOORDINATOR) No Hp : 085739042532 No Hp Alternatif : 087865870836 Tanggal : 21 Oktober 2026 Interval : PAGI  Note : Mohon hubungi pelanggan terlebih dahulu|40000798|MYDITA</t>
  </si>
  <si>
    <t>20-10-2026 12:54:41</t>
  </si>
  <si>
    <t>WO066830451</t>
  </si>
  <si>
    <t>MD|MYDB-20261020271072|SC00001/MC00046|Toko Lalu Dirahup|082341885829</t>
  </si>
  <si>
    <t>2026-10-22 08:00:00 | Nama PIC : bapak Lalu No HP : 082341885829 Alt :  M Janji : (kamis/22/OKTOBER/2026) jam Pasang : 09:00 Note : hubungi pelanggan jika ingin kelokasi</t>
  </si>
  <si>
    <t>20-10-2026 16:40:03</t>
  </si>
  <si>
    <t>Green Village Mawun 8</t>
  </si>
  <si>
    <t>20-10-2026 09:54:38</t>
  </si>
  <si>
    <t>Green Village Mawun 9</t>
  </si>
  <si>
    <t>Green Village Mawun 6</t>
  </si>
  <si>
    <t>Green Village Mawun 10</t>
  </si>
  <si>
    <t>Green Village Mawun 11</t>
  </si>
  <si>
    <t>Green Village Mawun 7</t>
  </si>
  <si>
    <t>Green Village Mawun 5</t>
  </si>
  <si>
    <t>20-10-2026 08:54:47</t>
  </si>
  <si>
    <t>Green Village Mawun 4</t>
  </si>
  <si>
    <t>Green Village Mawun 3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</si>
  <si>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</si>
  <si>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Follow Up Revoke Completed, New Order ID : SC1002646130</t>
  </si>
  <si>
    <t>ODP-MBG-FAC/104</t>
  </si>
  <si>
    <t>WO066829522</t>
  </si>
  <si>
    <t>ODP-SGG-FAT/12</t>
  </si>
  <si>
    <t>WO066816811</t>
  </si>
  <si>
    <t>|MN02545|/CP PAK AHMAD TUPAIL/085739042532-082144538875/divisibrpjntexpress@gmail.com</t>
  </si>
  <si>
    <t>2026-10-21 11:00:00|Nama :ADI No HP :085739042532 No Alternatif : M Janji : 21/10/2026 Jam Pasang : Pagi NoteÃ‚Â :  Hubungi terlebih dahulu sebelum ke lokasi|40951377|MYDITA</t>
  </si>
  <si>
    <t>20-10-2026 13:39:39</t>
  </si>
  <si>
    <t>SMAN 4 MATARAM</t>
  </si>
  <si>
    <t>ODP-MTR-FBC/28 FBC/D04/28.01</t>
  </si>
  <si>
    <t>WO066773697</t>
  </si>
  <si>
    <t>|MYIB-CUST|MYTN-028681865727/POI/Iswahyudi idris/081933156000/dheniez.10@gmail.com</t>
  </si>
  <si>
    <t>2026-10-21 15:00:00 | Nama :ISWAHYUDI No HP :081933156000 No Alternatif : M Janji : 21/10/2026 Jam Pasang : Pagi NoteÃ‚Â :  Hubungi terlebih dahulu sebelum ke lokasi</t>
  </si>
  <si>
    <t>HSI Bisnis Basic Bundling Antares Eazy PSB 70% Promo HARI PENDIDIKAN &amp; HARI KEBANGKITAN NASIONAL - 200 Mbps</t>
  </si>
  <si>
    <t>ODP-MTR-FCG/66 FCG/D04/66.01</t>
  </si>
  <si>
    <t>WO066779731</t>
  </si>
  <si>
    <t>MD|MYDB-20261019271031|SC00001/MC00090|Toko Efendi|089671995992</t>
  </si>
  <si>
    <t xml:space="preserve">2026-10-22 08:00:00 | Nama PIC:  bp deni efendi  No HP: 089671995992 Alt: Tanggal: 21/10/2026 Jam Pasang: Sore Note: Hubungi sebelum ke lokasi, terimakasih.  </t>
  </si>
  <si>
    <t>20-10-2026 10:25:22</t>
  </si>
  <si>
    <t>ODP-DMP-FAE/53</t>
  </si>
  <si>
    <t>WO066796410</t>
  </si>
  <si>
    <t>2026-10-10 08:00:00 | Tanggal: 9/10/2026  Jam Pasang: 08.00 - 12.00  Note: Hubungi sebelum ke lokasi, terimakasih.</t>
  </si>
  <si>
    <t>20-10-2026 12:40:07</t>
  </si>
  <si>
    <t>ODP-EMP-FAA/03</t>
  </si>
  <si>
    <t>WO066768684</t>
  </si>
  <si>
    <t>2026-10-17 15:00:00 | Tanggal pemasangan : 17 OKTOBER 2026  Jam pemasangan : pagi/siang  Info Tambahan : Hubungi pelanggan dulu sebelum ke lokasi  terima kasih</t>
  </si>
  <si>
    <t>20-10-2026 08:40:27</t>
  </si>
  <si>
    <t>DECLINE : Decline - Terlalu Lama Menunggu EVI PUSPITA EKASARI 40931150|MYDITA</t>
  </si>
  <si>
    <t>Follow Up Revoke Completed, New Order ID : SC1002645882</t>
  </si>
  <si>
    <t>ODP-ALA-FAC/63</t>
  </si>
  <si>
    <t>WO066820749</t>
  </si>
  <si>
    <t xml:space="preserve">2026-10-20 11:00:00 | Tanggal pemasangan: 20/10/2026  Jam pemasangan : 08.00 - 12.00  Info Tambahan : Hubungi pelanggan dulu sebelum ke lokasi.  terima kasih  </t>
  </si>
  <si>
    <t>20-10-2026 15:39:49</t>
  </si>
  <si>
    <t>PT BERCA MANDIRI PERKASA</t>
  </si>
  <si>
    <t>ODP-MLK-FAE/08 FAE/D01/08.01</t>
  </si>
  <si>
    <t>WO066826040</t>
  </si>
  <si>
    <t>|MN02367|MYIA-054655362911/POI/I B WIRA DHARMA/085184591061/hr_ga@dps.altrak1978.co.id</t>
  </si>
  <si>
    <t>2026-10-21 15:00:00 | Tanggal pemasangan : 21 OKTOBER 2026 Jam pemasangan : pagi/siang Info Tambahan : Hubungi pelanggan dulu sebelum ke lokasi terima kasih</t>
  </si>
  <si>
    <t>20-10-2026 16:10:32</t>
  </si>
  <si>
    <t>MASJID AL IKHLAS DESA BUKIT DAMAI</t>
  </si>
  <si>
    <t>ODP-MLK-FAD/67 FAD/D06/67.01</t>
  </si>
  <si>
    <t>WO066842657</t>
  </si>
  <si>
    <t>|MN02367|MYIA-043564883155/POI/BAYU TONI SAPUTRA/082144516876/bayou.sbm067@gmail.com</t>
  </si>
  <si>
    <t>2026-10-21 15:00:00 | Nama PIC : MASJID AL IKHLAS DESA BUKIT DAMAI No HP :  No Alt : -082144516876 M Janji :  21 Okt  2026 Jam Pasang : Pagi / Siang Note : hubungi pelanggan jika ingin kelokasi</t>
  </si>
  <si>
    <t>20-10-2026 18:54:58</t>
  </si>
  <si>
    <t>Follow Up Revoke Completed, New Order ID : SC1002647287</t>
  </si>
  <si>
    <t>PUSKESMAS SETELUK</t>
  </si>
  <si>
    <t>ODP-TLW-FE/12 FE/D01/12.01</t>
  </si>
  <si>
    <t>WO066827275</t>
  </si>
  <si>
    <t>|MN01595|MYIA-082202535583/POI/ELY/085198460388/setelukmedical@gmail.com</t>
  </si>
  <si>
    <t>WO066829239</t>
  </si>
  <si>
    <t>|MN01595|MYIA-060323714313/POI/ELY/085198460388/setelukmedical@gmail.com</t>
  </si>
  <si>
    <t xml:space="preserve">2026-10-21 15:00:00 | Waktu pemasangan : 21 Oktober 2026 Jam pemasangan : 08.00 - 12.00 Info Tambahan : Hubungi pelanggan dulu sebelum ke lokasi terimakasih </t>
  </si>
  <si>
    <t>BINTANG MOTOR - bengkel dan sperepart motor</t>
  </si>
  <si>
    <t>ODP-DPT-FL/09 FL/D02/09.01</t>
  </si>
  <si>
    <t>WO066836296</t>
  </si>
  <si>
    <t>|MN02540|MYIA-017292976949/POI/WAHYU DHIMAS PRAMUDYA UTAMA/081333460566/wahyupramu2020@gmail.com</t>
  </si>
  <si>
    <t>2026-10-21 15:00:00 | M Janji : (RABU/21/OKTOBER/2026) jam Pasang : 09:00 Note : hubungi pelanggan jika ingin kelokasi</t>
  </si>
  <si>
    <t>20-10-2026 17:39:57</t>
  </si>
  <si>
    <t>ODP-SBM-FE/27</t>
  </si>
  <si>
    <t>WO066802972</t>
  </si>
  <si>
    <t>2026-10-19 08:00:00 | M Janji : (17/10/2026)  jam Pasang : 09:00  Note : hubungi pelanggan jika ingin kelokasi</t>
  </si>
  <si>
    <t>20-10-2026 13:24:43</t>
  </si>
  <si>
    <t>SIGURAGURA HOMESTAY 18</t>
  </si>
  <si>
    <t>ODP-KLJ-FX/101 FX/D09/101.01</t>
  </si>
  <si>
    <t>WO066776874</t>
  </si>
  <si>
    <t>|MN02703|MYIA-033518392137/POI/Erikah Sandriah/081334559999/erikahsfitri@givmail.com</t>
  </si>
  <si>
    <t xml:space="preserve">2026-10-21 08:00:00 | Jam pemasangan : 08.00 - 12.00 Info Tambahan : Hubungi pelanggan dulu sebelum ke lokasi terimakasih </t>
  </si>
  <si>
    <t>SDN KOTALAMA 2</t>
  </si>
  <si>
    <t>ODP-MLG-FEK/77 FEK/D07/77.01</t>
  </si>
  <si>
    <t>WO066795234</t>
  </si>
  <si>
    <t>|MN01864|MYIA-021676088825/POI/BADRUT TAMAM/081919770092/sdnkotalama02@gmail.com</t>
  </si>
  <si>
    <t>SMPN 22 MALANG</t>
  </si>
  <si>
    <t>ODP-SWJ-FQ/07 FQ/D01/07.01</t>
  </si>
  <si>
    <t>WO066799365</t>
  </si>
  <si>
    <t>|MN01864|MYIA-038351405564/POI/KASIJANTO /081919770176/smpnegeri22mlg@mail.com</t>
  </si>
  <si>
    <t xml:space="preserve">2026-10-21 11:00:00 | Nama PIC:  bp kasijanto  No HP: 081919770176 Alt: Tanggal: 21/10/2026 Jam Pasang: Siang Note: Hubungi sebelum ke lokasi, terimakasih. </t>
  </si>
  <si>
    <t>ODP-SWJ-FS/04 FS/D01/04.01</t>
  </si>
  <si>
    <t>WO066797984</t>
  </si>
  <si>
    <t>|MN01864|MYIA-051733527314/POI/KASIJANTO/081919770176/smpnegeri22mlg@mail.com</t>
  </si>
  <si>
    <t xml:space="preserve">2026-10-21 11:00:00 | Waktu pemasangan : 21 Oktober 2026 Jam pemasangan : 08.00 - 12.00 Info Tambahan : Hubungi pelanggan dulu sebelum ke lokasi terimakasih </t>
  </si>
  <si>
    <t>Hotel Meghalaya (PT. CITRA MEGA ALAM RAYA)</t>
  </si>
  <si>
    <t>ODP-BTU-FAY/11</t>
  </si>
  <si>
    <t>WO066830464</t>
  </si>
  <si>
    <t>|MN02280|MYIA-018431355677/POI/Abdul Muhith/081934259565/byoutifulmoonly@gmail.com</t>
  </si>
  <si>
    <t>HSI Bisnis Basic Bundling OCA Breach Checker PSB 70% Promo - 300 Mbps</t>
  </si>
  <si>
    <t>ODP-BTU-FCC/19</t>
  </si>
  <si>
    <t>WO066830734</t>
  </si>
  <si>
    <t>|MN02280|MYIA-093723073052/POI/Abdul Muhith/081934259565/byoutifulmoonly@gmail.com</t>
  </si>
  <si>
    <t>2026-10-21 15:00:00 | Nama PIC : Hotel Meghalaya (PT. CITRA MEGA ALAM RAYA) No HP : 081934259565 Alt :  M Janji : (RABU/21/OKTOBER/2026) jam Pasang : 09:00 Note : hubungi pelanggan jika ingin kelokasi</t>
  </si>
  <si>
    <t>ODP-BTU-FBQ/13</t>
  </si>
  <si>
    <t>WO066782498</t>
  </si>
  <si>
    <t>2026-10-17 08:00:00 | Nama PIC : Ferdi  No HP : 083170818685  Alt :   M Janji : 17/10/2026  Jam Pasang : 08.00 - 13:00   NoteÃ‚Â :  hubungi terlebih dahulu sebelum kelokasi</t>
  </si>
  <si>
    <t>KOPERASI DELTA WIRADANA</t>
  </si>
  <si>
    <t>ODP-BLB-FCB/17</t>
  </si>
  <si>
    <t>WO066822785</t>
  </si>
  <si>
    <t>|MN01864|MYIA-064528269965/POI/MUCHAMAD DEDI/081919770109/deltawiradana.150@gmail.com</t>
  </si>
  <si>
    <t>2026-10-21 15:00:00 | Nama PIC : bapak dedi No HP : 081919770109 Alt :  M Janji : (RABU/21/OKTOBER/2026) jam Pasang : 09:00 Note : hubungi pelanggan jika ingin kelokasi</t>
  </si>
  <si>
    <t>SD NEGERI MAGELANG 6</t>
  </si>
  <si>
    <t>ODP-MGE-FAP/082 FAP/D06/082.01</t>
  </si>
  <si>
    <t>WO066815395</t>
  </si>
  <si>
    <t>|MN02395|MYIA-004007977465/POI/SITI KHOLISIYAH/085726980832/sdnmgl6@gmail.com</t>
  </si>
  <si>
    <t>2026-10-22 11:00:00 | M Janji : (RABU/21/OKTOBER/2026) jam Pasang : 09:00 Note : hubungi pelanggan jika ingin kelokasi</t>
  </si>
  <si>
    <t>20-10-2026 14:54:41</t>
  </si>
  <si>
    <t>PONPES BINA MADANI PUTRI (RUMAH DINAS II)</t>
  </si>
  <si>
    <t>WO066795552</t>
  </si>
  <si>
    <t>|MN02395|MYIA-019210211319/POI/SHALIHATUNNISA RABBANIYAH/082280039924/shalihatunnisar@gmail.com</t>
  </si>
  <si>
    <t>2026-10-22 11:00:00 | Nama PIC : IBU SHALIHATUNNISA No HP : 082280039924 Alt :  M Janji : (RABU/21/OKTOBER/2026) jam Pasang : 09:00 Note : hubungi pelanggan jika ingin kelokasi</t>
  </si>
  <si>
    <t>SMPN 1 KRANGGAN (SERBA GUNA)</t>
  </si>
  <si>
    <t>ODP-TMG-FBK/063 FBK/D05/063.01</t>
  </si>
  <si>
    <t>WO066787797</t>
  </si>
  <si>
    <t>|MN02495|MYIA-057216210084/POI/GARJITO/085643643287/spenagantemanggung@gmail.com</t>
  </si>
  <si>
    <t xml:space="preserve">2026-10-21 08:00:00 | Jam pemasangan : 12.00 Info Tambahan : Hubungi pelanggan dulu sebelum ke lokasi terimakasih </t>
  </si>
  <si>
    <t>SMPN 1 KRANGGAN (LAB IPA)</t>
  </si>
  <si>
    <t>WO066785402</t>
  </si>
  <si>
    <t>|MN02495|MYIA-078115236242/POI/GARJITO/085643643287/spenagantemanggung@gmail.com</t>
  </si>
  <si>
    <t xml:space="preserve">2026-10-23 08:00:00 | Nama PIC: bp garjito   No HP: 085643643287 Alt: Tanggal: 23/10/2026 Jam Pasang: Pagi  Note: Hubungi sebelum ke lokasi, terimakasih.  </t>
  </si>
  <si>
    <t>SMPN 1 GURAH</t>
  </si>
  <si>
    <t>ODP-GUR-FE/02 FE/D01/02.01</t>
  </si>
  <si>
    <t>WO066800393</t>
  </si>
  <si>
    <t>MD|MYDB-20261020271058|SC20016/MC20217|SMPN 1 GURAH|085712345071</t>
  </si>
  <si>
    <t>2026-10-22 08:00:00 | Nama : BP EKO PRASETYO YULIANTO  No Hp : 085712345071 No Hp Alternatif :  Tanggal : 21 Oktober 2026 Interval : PAGI  Note : Mohon hubungi pelanggan terlebih dahulu</t>
  </si>
  <si>
    <t>JP CELL</t>
  </si>
  <si>
    <t>ODP-KTS-FB/71 FB/D06/71.01</t>
  </si>
  <si>
    <t>WO066786852</t>
  </si>
  <si>
    <t>|MC20057|MYIA-000734752292/POI/Puput Dewi Kartikasari/082334045151/puputdewi302701@gmail.com</t>
  </si>
  <si>
    <t>2026-10-21 08:00:00 | M Janji : (RABU/21/OKTOBER/2026) jam Pasang : 09:00 Note : hubungi pelanggan jika ingin kelokasi</t>
  </si>
  <si>
    <t>GUDANG BERAS KEDIRI</t>
  </si>
  <si>
    <t>ODP-KDI-FW/32 FW/D03/32.01</t>
  </si>
  <si>
    <t>WO066831811</t>
  </si>
  <si>
    <t>MD|MYDB-20261020271116|DN00001/MN00968|GUDANG BERAS KEDIRI|08213329596</t>
  </si>
  <si>
    <t>20-10-2026 16:55:04</t>
  </si>
  <si>
    <t>ODP-CRB-FA/12</t>
  </si>
  <si>
    <t>WO066774164</t>
  </si>
  <si>
    <t xml:space="preserve">2026-10-18 08:00:00 | Nama PIC : TANTRA  No HP : 082322942514  No Alternatif :   M Janji : 18/10/2026  Jam Pasang : 08.00 - 13:00   NoteÃ‚Â :  hubungi terlebih dahulu sebelum kelokasi </t>
  </si>
  <si>
    <t>TOKO JAYA UTAMI MADIUN 02</t>
  </si>
  <si>
    <t>ODP-CRB-FD/31 FD/D06/31.01</t>
  </si>
  <si>
    <t>WO066777843</t>
  </si>
  <si>
    <t>|MN00285|MYIA-038685073496/POI/IKHWAN ZAYANA NURDYN/082141339100/ikhwan.zn@gmail.com</t>
  </si>
  <si>
    <t>RUMAH TERAPI OLYLIFE</t>
  </si>
  <si>
    <t>ODP-MGT-FP/03 FP/D02/03.01</t>
  </si>
  <si>
    <t>WO066783460</t>
  </si>
  <si>
    <t>|MN02429|MYIA-067487833542/POI/SUWARNA/082338285061/erriyangargana0@gmail.com</t>
  </si>
  <si>
    <t>PT CATUR MANUNGGAL ABADI</t>
  </si>
  <si>
    <t>ODP-WTS-FBL/025</t>
  </si>
  <si>
    <t>WO066838959</t>
  </si>
  <si>
    <t>|MN02495|MYIA-079694699951/POI/YUNIARTI RISKY HUTAMI/089649472616/yuniartirisk@gmai.com</t>
  </si>
  <si>
    <t>2026-10-24 15:00:00 | Nama Pic : IBU YUNIARTI No Hp Pic : 089649472616 Jam Pemasangan : 08:00 - 12.00 Tanggal Pemasangan : RABU 21 OKTOBER 2026 Info Tambahan : Hubungi pelanggan sebelum datang ke lokasi</t>
  </si>
  <si>
    <t>20-10-2026 18:09:58</t>
  </si>
  <si>
    <t>MA DARUL ULUM MUHAMMADIYAH GALUR</t>
  </si>
  <si>
    <t>ODP-WTS-FBP/018 FBP/D03/018.01</t>
  </si>
  <si>
    <t>WO066834614</t>
  </si>
  <si>
    <t>|MC80066|MYIA-023258089054/POI/SUSI UTARI/085727249201/nib.madumuhgalur@gmail.com</t>
  </si>
  <si>
    <t>2026-10-24 15:00:00 | Nama Pic : IBU SUSI No Hp Pic : 085727249201 Jam Pemasangan : 08:00 - 12.00 Tanggal Pemasangan : RABU 21 OKTOBER 2026 Info Tambahan : Hubungi pelanggan sebelum datang ke lokasi</t>
  </si>
  <si>
    <t>20-10-2026 17:11:38</t>
  </si>
  <si>
    <t>SD NEGERI AMBARUKMO</t>
  </si>
  <si>
    <t>ODP-BBS-FBH/054 FBH/D04/054.01</t>
  </si>
  <si>
    <t>WO066774012</t>
  </si>
  <si>
    <t>|MN02579|MYIA-046759524712/POI/SISKA NUR RAHMAWATI/085642938036/siskagamaya@gmail.com</t>
  </si>
  <si>
    <t>2026-10-21 08:00:00 | Nama :SISKA No HP :085642938036 No Alternatif : M Janji : 21/10/2026 Jam Pasang : Pagi NoteÃ‚Â :  Hubungi terlebih dahulu sebelum ke lokasi</t>
  </si>
  <si>
    <t>ODP-KEN-FBH/055</t>
  </si>
  <si>
    <t>WO066793656</t>
  </si>
  <si>
    <t xml:space="preserve">2026-10-12 08:00:00 | Nama PIC : Bp Deilon  No HP : 082142501415  No Alt : -  M Janji : 12 Oktober  2026  Jam Pasang : Pagi / Siang  Note : hubungi pelanggan jika ingin kelokasi  </t>
  </si>
  <si>
    <t>20-10-2026 11:54:44</t>
  </si>
  <si>
    <t>ODP-BTL-FBD/041</t>
  </si>
  <si>
    <t>WO066780740</t>
  </si>
  <si>
    <t>2026-10-15 08:00:00|Nama PIC : Dedy  No HP : 085641454795  Alt :   M Janji : 09/10/2026  Jam Pasang : 08.00  - 13:00   NoteÃ‚Â :  hubungi terlebih dahulu sebelum ke lokasi, terima kasih.|40981184|MYDITA</t>
  </si>
  <si>
    <t>KLOP DIGITEX</t>
  </si>
  <si>
    <t>ODP-BTL-FC/005</t>
  </si>
  <si>
    <t>WO066795558</t>
  </si>
  <si>
    <t>|MC80006|MYIA-030220411695/POI/UJANG NOOR SYAM/081222774448/noersyam194@gmail.com</t>
  </si>
  <si>
    <t>JO Ciputra Maju Makmur</t>
  </si>
  <si>
    <t>ODP-GOD-FBL/013</t>
  </si>
  <si>
    <t>WO066857524</t>
  </si>
  <si>
    <t>AMRBS/403103/ANISA DWIARYANI/R3/YOGYAKARTA/PSB HSI BISNIS 2S 50 MBPS PROMOHARI PELANGGAN 1:1 + Telepon/Mushollin ST/081393341188/makra.adityo@ciputra.com</t>
  </si>
  <si>
    <t>2026-10-22 08:00:00|Jam Pemasangan : 08:00 - 12.00 Tanggal Pemasangan : KAMIS 22 OKTOBER 2026 Info Tambahan : Hubungi pelanggan sebelum datang ke lokasi|40000798|MYDITA</t>
  </si>
  <si>
    <t>ST HERITAGE HOMESTEY -KEVIN</t>
  </si>
  <si>
    <t>ODP-PGR-FBR/022 FBR/D02/022.01</t>
  </si>
  <si>
    <t>WO066803559</t>
  </si>
  <si>
    <t>|MC80054|MYIA-013928269256/POI/GERI KEVIN/087710901070/iamkvnefndy11@gmail.com</t>
  </si>
  <si>
    <t>2026-10-22 08:00:00 | Tanggal Pemasangan : 22 Oktober 2026 Jam Pemasangan : 08:00 15:00 Info Tambahan : Hubungi pelanggan dulu sebelum ke lokasi terimakasih</t>
  </si>
  <si>
    <t>TOKO TINGGI</t>
  </si>
  <si>
    <t>ODP-BEA-FA/89</t>
  </si>
  <si>
    <t>|MN02601|/TOKO TINGGI/081935112343/aburisma01@gmail.com/HSI Bisnis + Netmonk Promo H2 2026 200 Mbps (Rp 786.100) PSB 150.000/Ubaidillah/https://maps.app.goo.gl/wMEaqF47RJCqY93V9</t>
  </si>
  <si>
    <t>UPTD SDN KOM S 1</t>
  </si>
  <si>
    <t>ODP-SPG-FBB/42</t>
  </si>
  <si>
    <t>WO066827278</t>
  </si>
  <si>
    <t>|MN02600|/UPTD SDN KOM S 1/HSI Bisnis Promo HUT Telkom (1:1) 200 Mbps (Rp 790.000) PSB Rp 150.000/087705725237/edijunaidisampang@gmail.com/MOHAMAD ALAN ABIDIN/Jl. Raya Komis, Dukoh, Komis, Kec. Kedungdung, Kabupaten Sampang, Jawa Timur 69252</t>
  </si>
  <si>
    <t>2026-10-21 15:00:00|Waktu pemasangan : 21 Oktober 2026 Jam pemasangan : 13.00 Info Tambahan : Hubungi pelanggan dulu sebelum ke lokasi terimakasih |40971401|MYDITA</t>
  </si>
  <si>
    <t>20-10-2026 14:09:43</t>
  </si>
  <si>
    <t>WARUNG ROJAK JALIL 2 (RMH BLK)</t>
  </si>
  <si>
    <t>ODP-SPG-FS/61</t>
  </si>
  <si>
    <t>|MN02600|/WARUNG ROJAK JALIL 2 (RMH BLK)/ABD.JALIL/081995210518/rifashooting@gmail.com/HSI Bisnis Promo HUT Telkom (1:1) 100 Mbps (Rp 535.000) PSB Rp 150.000/</t>
  </si>
  <si>
    <t>TOKO AL BAROKAH 9 (RMH BLK)</t>
  </si>
  <si>
    <t>|MN02600|/TOKO AL BAROKAH 9 (RMH BLK)/SATUMAN/087750023016/rifashooting@gmail.com/HSI Bisnis Promo HUT Telkom (1:1) 100 Mbps (Rp 535.000) PSB Rp 150.000/</t>
  </si>
  <si>
    <t>TOKO HALIM BAROKAH</t>
  </si>
  <si>
    <t>ODP-PME-FBB/04</t>
  </si>
  <si>
    <t>WO066791773</t>
  </si>
  <si>
    <t>|MN00213|/TOKO HALIM BAROKAH/HSI Bisnis + Netmonk Promo 2026 50 Mbps (Rp 411.100) PSB 150.000/087899237082/halingunaw@gmail.com/HALIM MULTI GUNAWAN/-7.1795965, 113.4576774/Teja Timur, Kec. Pamekasan, Kabupaten Pamekasan, Jawa Timur 69371</t>
  </si>
  <si>
    <t>2026-10-21 08:00:00|Nama PIC : TOKO HALIM BAROKAH No HP :  No Alt : -087899237082 M Janji :  21 Okt  2026 Jam Pasang : Pagi / Siang Note : hubungi pelanggan jika ingin kelokasi|40951377|MYDITA</t>
  </si>
  <si>
    <t>TOKO BALI JAYA 1</t>
  </si>
  <si>
    <t>ODP-PME-FAN/15 FAN/D03/15.01</t>
  </si>
  <si>
    <t>WO066830794</t>
  </si>
  <si>
    <t>MD|MYDB-20261020271109|DN00001/MN00558|TOKO BALI JAYA 1|087846379142</t>
  </si>
  <si>
    <t>2026-10-21 15:00:00 | Nama : BP ZAINUL ARIFIN  No Hp : 087846379142 No Hp Alternatif :  Tanggal : 21 Oktober 2026 Interval : SIANG Note : Mohon hubungi pelanggan terlebih dahulu</t>
  </si>
  <si>
    <t>ODP-ABU-FE/18</t>
  </si>
  <si>
    <t>WO066802973</t>
  </si>
  <si>
    <t xml:space="preserve">2026-10-19 08:00:00 | Tanggal : 19 Oktober 2026  Jam : pagi   Hubungi pelanggan sebelum ke lokasi </t>
  </si>
  <si>
    <t>WARNET SWASTA</t>
  </si>
  <si>
    <t>ODP-AJA-FA/05</t>
  </si>
  <si>
    <t>WO066843660</t>
  </si>
  <si>
    <t xml:space="preserve">|MN00213|/WARNET SWASTA/HSI Bisnis Promo HUT Telkom (1:1) 50 Mbps (Rp 355.000) PSB Rp 150.000/087874952177/hamidputra45@gmail.com/BUHAMID/-6.857992, 115.295912/Kalianyar, Kalinganyar, Sumenep </t>
  </si>
  <si>
    <t>2026-10-23 08:00:00|Nama Pic : BP BUHAMID No Hp Pic : 087874952177 Jam Pemasangan : 08:00 - 12.00 Tanggal Pemasangan : 23 OKTOBER 2026 Info Tambahan : Hubungi pelanggan sebelum datang ke lokasi|40000798|MYDITA</t>
  </si>
  <si>
    <t>TOKO SEJAHTERA</t>
  </si>
  <si>
    <t>ODP-SMP-FJ/56 FJ/D01/56.01</t>
  </si>
  <si>
    <t>WO066815013</t>
  </si>
  <si>
    <t>MD|MYDB-20261020271100|DN00001/MN00806|TOKO SEJAHTERA|089672022460</t>
  </si>
  <si>
    <t>2026-10-21 11:00:00 | Nama PIC : Ibu Rini No HP : 089672022460 No Alt : - M Janji : 21 Okt 2026 Jam Pasang : Pagi / Siang Note : hubungi pelanggan jika ingin kelokasi</t>
  </si>
  <si>
    <t>kios arjulam</t>
  </si>
  <si>
    <t>ODP-KBL-FBX/14 FBX/D03/14.01</t>
  </si>
  <si>
    <t>WO066797534</t>
  </si>
  <si>
    <t>|MC30032|MYIA-052201735407/POI/abdul hadi/089682083115/msy4fiq123@gmail.com</t>
  </si>
  <si>
    <t>2026-10-21 10:00:00 | Nama : BP EROL (ANAK) No Hp : 089682083115 No Hp Alternatif : 081916043108 Tanggal : 21 Oktober 2026 Interval : PAGI  Note : Mohon hubungi pelanggan terlebih dahulu</t>
  </si>
  <si>
    <t>NATA Showroom</t>
  </si>
  <si>
    <t>ODP-LKS-FAV/01 FAV/D01/01.01</t>
  </si>
  <si>
    <t>WO066782535</t>
  </si>
  <si>
    <t>|MB00503|MYIA-083168490148/POI/bapak/082233442151/nataindonesia.id@gmail.com</t>
  </si>
  <si>
    <t>2026-10-21 11:00:00 | M Janji : (RABU/21/OKTOBER/2026) jam Pasang : 09:00 Note : hubungi pelanggan jika ingin kelokasi</t>
  </si>
  <si>
    <t>PT. Supraco Indonesia</t>
  </si>
  <si>
    <t>ODP-DMO-FNE/26 FNE/D02/26.01</t>
  </si>
  <si>
    <t>WO066797019</t>
  </si>
  <si>
    <t>|MN00483|MYIA-008570254950/POI/Netty Andriani/081357078405/supebri@radiant-utama.com</t>
  </si>
  <si>
    <t xml:space="preserve">2026-10-21 11:00:00 | Waktu pemasangan : 21 Oktober 2026 Jam pemasangan : 10.00 Info Tambahan : Hubungi pelanggan dulu sebelum ke lokasi terimakasih </t>
  </si>
  <si>
    <t>ODP-DMO-FQA/41</t>
  </si>
  <si>
    <t>WO066803921</t>
  </si>
  <si>
    <t>2026-10-19 15:00:00 | Nama Pic : IBU YUNI  No Hp Pic : 083119226558  Jam Pemasangan : 08:00 - 12.00  Tanggal Pemasangan : SENIN 19 OKTOBER 2026  Info Tambahan : Hubungi pelanggan sebelum datang ke lokasi</t>
  </si>
  <si>
    <t>PT.TRANSAVIA OTOMASI PRATAMA</t>
  </si>
  <si>
    <t>ODP-RKT-FTY/14 FTY/D03/14.01</t>
  </si>
  <si>
    <t>WO066815012</t>
  </si>
  <si>
    <t>|MB00503|MYIA-067348455178/POI/ibu/087870320399/top.ga@transaviaotomasi.com</t>
  </si>
  <si>
    <t>2026-10-21 11:00:00 | Nama :MARIA No HP :087870320399 No Alternatif : M Janji : 21/10/2026 Jam Pasang : Pagi NoteÃ‚Â :  Hubungi terlebih dahulu sebelum ke lokasi</t>
  </si>
  <si>
    <t>LAB BOR SMK MIGAS CEPU</t>
  </si>
  <si>
    <t>ODP-CEP-FE/018 FE/D02/018.01</t>
  </si>
  <si>
    <t>WO066804581</t>
  </si>
  <si>
    <t>|MN02756|MYIA-003358323988/POI/muhammad zakariya al anshori/082232845227/itsmkmigas@gmail.com</t>
  </si>
  <si>
    <t xml:space="preserve">2026-10-21 11:00:00 | M Janji : (RABU/21/OKTOBER/2026) jam Pasang : 09:00 Note : hubungi pelanggan jika ingin kelokasi </t>
  </si>
  <si>
    <t>R KEPALA SEKOLAH SMK MIGAS CEPU</t>
  </si>
  <si>
    <t>ODP-CEP-FE/052 FE/D02/052.01</t>
  </si>
  <si>
    <t>WO066801948</t>
  </si>
  <si>
    <t>|MN02756|MYIA-053824259063/POI/muhammad zakariya al anshori/082232845227/itsmkmigas@gmail.com</t>
  </si>
  <si>
    <t>R GURU SMK MIGAS CEPU</t>
  </si>
  <si>
    <t>WO066811882</t>
  </si>
  <si>
    <t>|MN02756|MYIA-054961375653/POI/muhammad zakariya Al anshori/082232845227/itsmkmigas@gmail.com</t>
  </si>
  <si>
    <t xml:space="preserve">2026-10-21 11:00:00 | Jam pemasangan : 12.00 Info Tambahan : Hubungi pelanggan dulu sebelum ke lokasi terimakasih </t>
  </si>
  <si>
    <t>20-10-2026 14:24:48</t>
  </si>
  <si>
    <t>SMPIT Al Firdaus Purwodadi</t>
  </si>
  <si>
    <t>ODP-PWB-FF/081</t>
  </si>
  <si>
    <t>WO066767357</t>
  </si>
  <si>
    <t>|MN01314|MYIA-041061643333/POI/Nunung Megawati /0882005060964/smpit.alfirdaus.pwd@gmail.com</t>
  </si>
  <si>
    <t xml:space="preserve">2026-10-21 08:00:00 |  M Janji : (RABU/21/OKTOBER/2026) jam Pasang : 09:00 Note : hubungi pelanggan jika ingin kelokasi </t>
  </si>
  <si>
    <t>KAMIDIA NATA CITA BERSAMA SPPG MANYARAN</t>
  </si>
  <si>
    <t>ODP-WNG-FV/043 FV/D02/043.01</t>
  </si>
  <si>
    <t>WO066767992</t>
  </si>
  <si>
    <t>|MN02255|MYIA-026920285890/POI/ADINDA CHOIRUNNISA/082220836757/dapurpijiharjo@gmail.com</t>
  </si>
  <si>
    <t xml:space="preserve">2026-10-21 08:00:00 | Tanggal : 21 Oktober 2026 Jam : pagi  Hubungi pelanggan sebelum ke lokasi </t>
  </si>
  <si>
    <t>TOKO NANIK</t>
  </si>
  <si>
    <t>WO066777555</t>
  </si>
  <si>
    <t>|MN02255|MYIA-078964391284/POI/NOPI NADIASARI/08112654598/nopinadia84@gmail.com</t>
  </si>
  <si>
    <t xml:space="preserve">2026-10-22 15:00:00 | M Janji : (RAU/21/OKTOBER/2026) jam Pasang : 09:00 Note : hubungi pelanggan jika ingin kelokasi </t>
  </si>
  <si>
    <t>warkop kos kosan</t>
  </si>
  <si>
    <t>ODP-BPG-FB/10 FB/D01/10.01</t>
  </si>
  <si>
    <t>WO066797203</t>
  </si>
  <si>
    <t>MD|MYDB-20261020271053|DN00001/MN00018|warkop kos kosan|085725355842</t>
  </si>
  <si>
    <t>2026-10-21 11:00:00 | Nama PIC : warkop kos kosan No HP :  No Alt : -085725355842 M Janji :  21 Okt  2026 Jam Pasang : Pagi / Siang Note : hubungi pelanggan jika ingin kelokasi</t>
  </si>
  <si>
    <t>ODP-BPG-FB/13 FB/D02/13.01</t>
  </si>
  <si>
    <t>WO066797602</t>
  </si>
  <si>
    <t>MD|MYDB-20261020271055|DN00001/MN00018|warkop kos kosan|085725355842</t>
  </si>
  <si>
    <t>SMK PGRI 3 JOMBANG</t>
  </si>
  <si>
    <t>ODP-JOM-FZ/56</t>
  </si>
  <si>
    <t>WO066775699</t>
  </si>
  <si>
    <t>|MN02084|/SMK PGRI 3 JOMBANG /WINBACK 2.0 HSI B2B (1:1) 50MBPS 355RB PSB DISC 70%//siti.vita92@admin.smk.belajar.id/SITI VITA FATIMAH/82132615161</t>
  </si>
  <si>
    <t>2026-10-21 08:00:00|Nama :VITA No HP :082132615161 No Alternatif : M Janji : 21/10/2026 Jam Pasang : Pagi NoteÃ‚Â :  Hubungi terlebih dahulu sebelum ke lokasi|40951377|MYDITA</t>
  </si>
  <si>
    <t>WARKOP GAZA</t>
  </si>
  <si>
    <t>ODP-MJS-FV/48</t>
  </si>
  <si>
    <t>WO066791684</t>
  </si>
  <si>
    <t>|MN02271|/WARKOP GAZA/PROMO H2 HSI B2B BISNIS + NETMONK (1:1) 150MBPS 636,1RB PSB DISC 70%//satriapurnamah03@gmail.com/SUPANJI/85236514253</t>
  </si>
  <si>
    <t>WARUNG BU SUTIN</t>
  </si>
  <si>
    <t>ODP-MRT-FAX/009</t>
  </si>
  <si>
    <t>WO066790272</t>
  </si>
  <si>
    <t>|MC30080|/WIWIK WIJAYANTI/87815942819/wwijayanti256@gmail.com</t>
  </si>
  <si>
    <t>RUMAH KOST SAKURA</t>
  </si>
  <si>
    <t>ODP-BNL-FAA/50</t>
  </si>
  <si>
    <t>WO066781711</t>
  </si>
  <si>
    <t>|MN00025|/RUMAH KOST SAKURA/WINBACK 2.0 HSI B2B (1:1) 50MBPS 355RB PSB DISC 70%//sakuraboardinghouse@gmail.com/ROUDLATUL HIKMAWATI/83160674603</t>
  </si>
  <si>
    <t>2026-10-21 08:00:00|M Janji : (RAU/21/OKTOBER/2026) jam Pasang : 09:00 Note : hubungi pelanggan jika ingin kelokasi |40981182|MYDITA</t>
  </si>
  <si>
    <t>Pemerintah Desa trompoasri</t>
  </si>
  <si>
    <t>ODP-BEJ-FB/11</t>
  </si>
  <si>
    <t>WO066798975</t>
  </si>
  <si>
    <t>MD|MYIB-076693138862|SYSTEM|PEMERINTAH DESA TROMPOASRI|082112712001</t>
  </si>
  <si>
    <t>2026-10-21 11:00:00 | Nama PIC : bapak hafidz No HP : 082112712001 Alt :  M Janji : (RABU/21/OKTOBER/2026) jam Pasang : 09:00 Note : hubungi pelanggan jika ingin kelokasi</t>
  </si>
  <si>
    <t>PEMERINTAH DESA TROMPOASRI</t>
  </si>
  <si>
    <t>|MN01982|/PEMERINTAH DESA TROMPOASRI/WINBACK 3.0 HSI B2B (1:1) 50MBPS 310RB PSB DISC 70%/BEJ/hafidzjm01@gmail.com/ABD HAFIDZ JAELANI MULYANTO/82112712001</t>
  </si>
  <si>
    <t>20-10-2026 15:55:05</t>
  </si>
  <si>
    <t>CV. SEKAR SURYA</t>
  </si>
  <si>
    <t>ODP-PDA-FAQ/07</t>
  </si>
  <si>
    <t>|MC30223|/JOHANES LUDONG /81333397053/sekarsurya@hotmail.com</t>
  </si>
  <si>
    <t>20-10-2026 14:39:46</t>
  </si>
  <si>
    <t>- SP_NOSS;SP_NOSS ~ Internet NOSS Multispeed Network[0]  - E26017;E26017 ~ ES26 - Paket HSI Basic (HSIEF) Khusus Winback 3.0[0]  - E26017~null~105871;E26017||11||Abodemen 0[0]  - E26017~null~E26017_UNL;UNL ~ Internet-Link Unlimited Internet Usage ~ E26017</t>
  </si>
  <si>
    <t>SMP NEGERI 1 TANGGULANGIN</t>
  </si>
  <si>
    <t>ODP-TUN-FN/03</t>
  </si>
  <si>
    <t>WO066788305</t>
  </si>
  <si>
    <t>AMRBS/405529/YULYAN MAHARTA SAVIAR/R3/JATIM TIMUR/WINBACK HSI B2B + NETMONK + OCA BREACH CHECKER (1:1) 300MBPS 1,306,5RB PSB DISC 70%/EVI APRILIYANTI /spintagdinas@gmail.com</t>
  </si>
  <si>
    <t>2026-10-21 08:00:00|Nama : BU EVI APRILIYANTI SKOM No Hp : 08563458624 No Hp Alternatif :  Tanggal : 21 Oktober 2026 Interval : PAGI  Note : Mohon hubungi pelanggan terlebih dahulu|40000798|MYDITA</t>
  </si>
  <si>
    <t>ODP-TUN-FA/26</t>
  </si>
  <si>
    <t>WO066879962</t>
  </si>
  <si>
    <t>AMRBS;402714;AMANDA OKTARIANI;JKT OUTER;HSI Bisnis PSB 70% - 200 Mbps - (1049000);CP BPK IVAN +62 8516297623;windu.mahardika@velo.co.id</t>
  </si>
  <si>
    <t>2026-10-22 08:00:00|Nama PIC : Ivan No HP : 081288126705 Alt :  M Janji : 22/10/2026 Jam Pasang : 08.00 - 13:00  NoteÃ‚Â :  hubungi terlebih dahulu sebelum kelokasi|40981184|MYDITA</t>
  </si>
  <si>
    <t>ODP-SPJ-FBB/02</t>
  </si>
  <si>
    <t>PT Multi Sarana Jaya Semesta</t>
  </si>
  <si>
    <t>ODP-SPJ-FAH/29</t>
  </si>
  <si>
    <t>WO066775227</t>
  </si>
  <si>
    <t>|MN02749|MYIA-090426114771/POI/Agustinus Boediarto/087851235799/multisarana_msj@yahoo.co.id</t>
  </si>
  <si>
    <t xml:space="preserve">KANTOR KOPERASI CAB SURUH </t>
  </si>
  <si>
    <t>ODP-SLI-FAP/109 FAP/D02/109.01</t>
  </si>
  <si>
    <t>WO066778001</t>
  </si>
  <si>
    <t>|MN00238|MYIA-072641369418/POI/IWAN DODIK/085166400796/iffatnabilawicaksana@gmail.com</t>
  </si>
  <si>
    <t>CV Aura Computindo</t>
  </si>
  <si>
    <t>ODP-ABR-FD/101 FD/D08/101.01</t>
  </si>
  <si>
    <t>WO066786180</t>
  </si>
  <si>
    <t>|MN02374|MYIA-084772379228/POI/Anies Nurdewati Ayuningtyas/08967774441/auracomputindo@gmail.com</t>
  </si>
  <si>
    <t>ODP-BDN-FB/015</t>
  </si>
  <si>
    <t>Hotel Abimanyu</t>
  </si>
  <si>
    <t>ODP-BDN-FB/012</t>
  </si>
  <si>
    <t>WO066772703</t>
  </si>
  <si>
    <t>|MN02374|MYIA-037799869348/POI/Natan aris santo/082133237171/nathanael.aris.santo@gmail.com</t>
  </si>
  <si>
    <t>ODP-PEC-FG/043</t>
  </si>
  <si>
    <t>AMRBS;940137;AM;ISTIHAMIN FITRI;RBS-3;SURAMADU;PSB;PT KENCANA MAJU BERSAMA;85648550065;kencanainternet001@gmail.com;HSI Bisnis (1:1) 100 Mbps (Rp 669.000) PSB Rp 150.000;HERMIN LISTIONINGSIH;https://maps.app.goo.gl/uSe8gJLfPM8Yge5y8</t>
  </si>
  <si>
    <t>DINDA STORE NEW</t>
  </si>
  <si>
    <t>ODP-KUD-FAU/064</t>
  </si>
  <si>
    <t>WO066788776</t>
  </si>
  <si>
    <t>|MN01414|MYIA-033061586495/POI/Purwanto /081225051750/tifahp2010@gmail.com</t>
  </si>
  <si>
    <t>2026-10-21 08:00:00 | Tanggal Pemasangan : 21 Oktober 2026 Jam Pemasangan : 08:00 15:00 Info Tambahan : Hubungi pelanggan dulu sebelum ke lokasi terimakasih</t>
  </si>
  <si>
    <t>ZAHRA FASHION</t>
  </si>
  <si>
    <t>ODP-JWN-FA/048 FA/D06/048.01</t>
  </si>
  <si>
    <t>WO066780694</t>
  </si>
  <si>
    <t>|MC20232|MYIA-035056267561/POI/ISMANTO/082114667432/zkiya84@gmail.com</t>
  </si>
  <si>
    <t xml:space="preserve">2026-10-21 08:00:00 | Jam pemasangan : 12.00 Info Tambahan : Hubungi pelanggan dulu sebelum ke lokasi terimakasih  </t>
  </si>
  <si>
    <t>PT. YALU ALUMINIUM INDONESIA</t>
  </si>
  <si>
    <t>ODP-KDL-FH/130 FH/D07/130.01</t>
  </si>
  <si>
    <t>WO066844642</t>
  </si>
  <si>
    <t>|MC50018|MYIA-055969029828/POI/EVELYN ATHAYA NAFRIEDA/0882007911344/eepelinsss@gmail.com</t>
  </si>
  <si>
    <t>2026-10-22 08:00:00 | Nama Pic : IBU EVELYN No Hp Pic :  Jam Pemasangan : 08:00 - 12.00 Tanggal Pemasangan : RABU 21 OKTOBER 2026 Info Tambahan : Hubungi pelanggan sebelum datang ke lokasi</t>
  </si>
  <si>
    <t>20-10-2026 19:39:50</t>
  </si>
  <si>
    <t>WO066861245</t>
  </si>
  <si>
    <t xml:space="preserve">AMRBS;402714;AMANDA OKTARIANI;JKT OUTER;HSI Bisnis PSB 70% - 200 Mbps - (1049000);CP BPK IVAN +62 8516297623;windu.mahardika@velo.co.id </t>
  </si>
  <si>
    <t>2026-10-22 08:00:00|M Janji : 22 Okt 2026 Jam Pasang : Pagi 08.00 Note : hubungi pelanggan jika ingin kelokasi|40971304|MYDITA</t>
  </si>
  <si>
    <t>Follow Up Revoke Completed, New Order ID : SC1002645759</t>
  </si>
  <si>
    <t>ODP-SMT-FAC/010</t>
  </si>
  <si>
    <t>WO066815823</t>
  </si>
  <si>
    <t>2026-10-17 08:00:00 | Tanggal pemasangan : 17 OKTOBER 2026  Jam pemasangan : pagi/siang  Info Tambahan : Hubungi pelanggan dulu sebelum ke lokasi  terima kasih</t>
  </si>
  <si>
    <t>WO066862797</t>
  </si>
  <si>
    <t>2026-10-22 08:00:00|telp :085213788167  alt :  manja : pagi / siang 22/10/2026 hub sebelum ke lokasi |40000802|MYDITA</t>
  </si>
  <si>
    <t>INDODANA MULTI FINANCE</t>
  </si>
  <si>
    <t>ODP-JHR-FBS/023 FBS/D02/023.01</t>
  </si>
  <si>
    <t>WO066839488</t>
  </si>
  <si>
    <t>|MN02230|MYIA-011951823380/POI/ZAINUL ARIFIN/081319899661/zainul.arifin@indodanafinance.com</t>
  </si>
  <si>
    <t>2026-10-21 15:00:00 | Nama PIC : INDODANA MULTI FINANCE No HP :  No Alt : -081319899661 M Janji :  21 Okt  2026 Jam Pasang : Pagi / Siang Note : hubungi pelanggan jika ingin kelokasi</t>
  </si>
  <si>
    <t>ODP-SSL-FAX/010</t>
  </si>
  <si>
    <t>WO066789961</t>
  </si>
  <si>
    <t xml:space="preserve">2026-10-19 11:00:00 | Nama PIC:  bu diany   No HP: 0882003307052  Alt: 0882003059090  Tanggal: 19/10/2026  Jam Pasang: Siang  Note: Hubungi sebelum ke lokasi, terimakasih.   </t>
  </si>
  <si>
    <t>BYM</t>
  </si>
  <si>
    <t>SLB ABCD KUNCUP MAS BANYUMAS</t>
  </si>
  <si>
    <t>ODP-BYM-FD/156 FD/D04/156.01</t>
  </si>
  <si>
    <t>WO066808092</t>
  </si>
  <si>
    <t>|MC00213|MYIA-087329564434/POI/KARINA WIDNE PERWIRA/082323383835/skuncupmas@gmail.com</t>
  </si>
  <si>
    <t>2026-10-21 11:00:00 | Nama : BU KARINA WIDNE PERWIRA No Hp : 082323383835 No Hp Alternatif :  Tanggal : 21 Oktober 2026 Interval : PAGI  Note : Mohon hubungi pelanggan terlebih dahulu</t>
  </si>
  <si>
    <t>KOPIDIA KAFE</t>
  </si>
  <si>
    <t>ODP-PWT-FAV/019</t>
  </si>
  <si>
    <t>WO066781037</t>
  </si>
  <si>
    <t>|MN00649|MYIA-002777166195/POI/Muhammad Zul Fathurrahman/085157571522/kopidiamanagement@gmail.com</t>
  </si>
  <si>
    <t>2026-10-21 08:00:00 | Nama Pic : bp Zul Fathurrahman No Hp Pic : 081903192386  No alt : - Jam Pemasangan : pagi  Tanggal Pemasangan : 21 Oktober 2026</t>
  </si>
  <si>
    <t>Bengkel Las Junior</t>
  </si>
  <si>
    <t>ODP-GML-FL/038</t>
  </si>
  <si>
    <t>WO066800345</t>
  </si>
  <si>
    <t>|MN00648|MYIA-007892311740/POI/Akhmad/089527731380/kamdani547@gmail.com</t>
  </si>
  <si>
    <t>2026-10-24 15:00:00 | Nama : BP AKHMAD FATIH ILHAM  No Hp : 089527731380 No Hp Alternatif :  Tanggal : 21 Oktober 2026 Interval : SIANG Note : Mohon hubungi pelanggan terlebih dahulu</t>
  </si>
  <si>
    <t>Bengkel Junior</t>
  </si>
  <si>
    <t>ODP-GML-FL/039</t>
  </si>
  <si>
    <t>WO066772057</t>
  </si>
  <si>
    <t>|MN00648|MYIA-029405300584/POI/Akhmad /089527731380/kamdani547@gmail.com</t>
  </si>
  <si>
    <t xml:space="preserve">2026-10-22 08:00:00 | Tanggal : 22 Oktober 2026 Jam : pagi  Hubungi pelanggan sebelum ke lokasi </t>
  </si>
  <si>
    <t>MAO</t>
  </si>
  <si>
    <t>BPRS Gunung Slamet</t>
  </si>
  <si>
    <t>ODP-MAO-FU/103</t>
  </si>
  <si>
    <t>WO066857498</t>
  </si>
  <si>
    <t>AM| DANIERA 40990877 |BPRS Gunung Slamet | 081390007079|gunungslametsyariah@gmail.com | 1S HSI BISNIS 1:1 PROMO 50 Mbps</t>
  </si>
  <si>
    <t>2026-10-22 08:00:00|telp :081390007079 alt :  manja : pagi / siang 22/10/2026 hub sebelum ke lokasi |40000802|MYDITA</t>
  </si>
  <si>
    <t>STIKES Serulingmas Cilacap</t>
  </si>
  <si>
    <t>ODP-MAO-FF/048</t>
  </si>
  <si>
    <t>AM| DANIERA 40990877 |STIKES Serulingmas Cilacap / HERDI 085888182979 |herdi.kurniadi01@gmail.com  | 1S HSI BISNIS 1:1 PROMO 3000Mbps</t>
  </si>
  <si>
    <t>ODP-BJR-FZ/018</t>
  </si>
  <si>
    <t>Kendala jaringan</t>
  </si>
  <si>
    <t>Follow Up Revoke Completed, New Order ID : SC1002647216</t>
  </si>
  <si>
    <t>PT Badan Multi Sandang Tamajaya</t>
  </si>
  <si>
    <t>ODP-PKL-FEA/054 FEA/D05/054.01</t>
  </si>
  <si>
    <t>WO066765219</t>
  </si>
  <si>
    <t>|MB10147|MYIA-080566779263/POI/BAYU CAHYA PRATAMA/08119514191/yusup.suganda.mstamajaya@gmail.com</t>
  </si>
  <si>
    <t>2026-10-21 08:00:00 | Nama PIC : Bp Yusup No HP : 08119514191 No Alt : - M Janji : 21 Okt 2026 Jam Pasang : Pagi / Siang Note : hubungi pelanggan jika ingin kelokasi</t>
  </si>
  <si>
    <t>ASFA SHOP</t>
  </si>
  <si>
    <t>ODP-PKL-FS/040 FS/D03/040.01</t>
  </si>
  <si>
    <t>WO066810474</t>
  </si>
  <si>
    <t>MD|MYDB-20261018270973|DN00001/MN00925|ASFA SHOP|087762204464</t>
  </si>
  <si>
    <t>2026-10-21 11:00:00 | Nama PIC : ASFA SHOP No HP :  No Alt : -089653448916 M Janji :  21 Okt  2026 Jam Pasang : Pagi / Siang Note : hubungi pelanggan jika ingin kelokasi</t>
  </si>
  <si>
    <t>Follow Up Revoke Completed, New Order ID : SC1002647152</t>
  </si>
  <si>
    <t>SD Negeri 1 Tajug</t>
  </si>
  <si>
    <t>ODP-BBT-FU/001 FU/D01/001.01</t>
  </si>
  <si>
    <t>WO066780105</t>
  </si>
  <si>
    <t>|MN02834|MYIA-089786477274/POI/Dini Maulida/081326213562/maulidadini8896@gmail.com</t>
  </si>
  <si>
    <t xml:space="preserve">2026-10-22 08:00:00 | M Janji : (RAU/21/OKTOBER/2026) jam Pasang : 09:00 Note : hubungi pelanggan jika ingin kelokasi </t>
  </si>
  <si>
    <t>TOKO KUE JATI BARANG</t>
  </si>
  <si>
    <t>ODP-BRB-FF/056</t>
  </si>
  <si>
    <t>WO066777128</t>
  </si>
  <si>
    <t>|MN02214|MYIA-009956046789/POI/SOFANDI/081211377715/sofandioncom@gmail.com</t>
  </si>
  <si>
    <t>2026-10-21 11:00:00|KONFIRMASI PEMASANGAN|40981182|MYDITA</t>
  </si>
  <si>
    <t>AXELLE STORE</t>
  </si>
  <si>
    <t>ODP-TEG-FBJ/082 FBJ/D07/082.01</t>
  </si>
  <si>
    <t>WO066840196</t>
  </si>
  <si>
    <t>|MN02086|MYIA-010188890432/POI/axellee queenzie aryasatya /087830303454/ismaslrg@gmail.com</t>
  </si>
  <si>
    <t xml:space="preserve">2026-10-21 15:00:00 | Nama PIC:  bp axelle No HP: 087830303454 Alt: Tanggal: 21/10/2026 Jam Pasang: Sore Note: Hubungi sebelum ke lokasi, terimakasih. </t>
  </si>
  <si>
    <t>20-10-2026 18:25:47</t>
  </si>
  <si>
    <t>TOKO AGUS BERKAH</t>
  </si>
  <si>
    <t>ODP-BBE-FAP/24 FAP/D05/24.01</t>
  </si>
  <si>
    <t>WO066769976</t>
  </si>
  <si>
    <t>|MN00086|MYIA-019382042545/POI/Yuvie Agus Arianto/089605434206/agusyuvie@gmail.com</t>
  </si>
  <si>
    <t>PKM METATU PENDAFTARAN</t>
  </si>
  <si>
    <t>ODP-CRM-FS/12 FS/D01/12.01</t>
  </si>
  <si>
    <t>WO066823965</t>
  </si>
  <si>
    <t>MD|MYDB-20261020271092|DN00001/MN02100|PKM METATU PENDAFTARAN|081249836279</t>
  </si>
  <si>
    <t>PKM METATU APOTEK</t>
  </si>
  <si>
    <t>ODP-CRM-FS/55 FS/D04/55.01</t>
  </si>
  <si>
    <t>WO066828972</t>
  </si>
  <si>
    <t>MD|MYDB-20261020271093|DN00001/MN01211|PKM METATU APOTEK|085733170665</t>
  </si>
  <si>
    <t>2026-10-21 15:00:00 | Nama PIC : PKM METATU APOTEK No HP :  No Alt : -085733170665 M Janji :  21 Okt  2026 Jam Pasang : Pagi / Siang Note : hubungi pelanggan jika ingin kelokasi</t>
  </si>
  <si>
    <t>Follow Up Revoke Completed, New Order ID : SC1002647181</t>
  </si>
  <si>
    <t>Follow Up Revoke Completed, New Order ID : SC1002646182</t>
  </si>
  <si>
    <t>UPT SMP Negeri 3 Gresik Perpus</t>
  </si>
  <si>
    <t>ODP-GSK-FAL/03 FAL/D02/03.01</t>
  </si>
  <si>
    <t>WO066771995</t>
  </si>
  <si>
    <t>MD|MYDB-20261018270949|DN00001/MN01211|UPT SMP Negeri 3 Gresik Perpus|081264860809</t>
  </si>
  <si>
    <t>UPT SMP Negeri 3 Gresik TU</t>
  </si>
  <si>
    <t>WO066772198</t>
  </si>
  <si>
    <t>MD|MYDB-20261018270948|DN00001/MN01211|UPT SMP Negeri 3 Gresik TU|082142993290</t>
  </si>
  <si>
    <t>ODP-GSK-FK/34</t>
  </si>
  <si>
    <t>WO066831745</t>
  </si>
  <si>
    <t xml:space="preserve">2026-10-19 11:00:00 | telp :081934259565  alt:  manja : pagi / siang 19/10/2026  hub sebelum ke lokasi 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</si>
  <si>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</si>
  <si>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ODP-GSK-FAS/29 FAS/D02/29.01</t>
  </si>
  <si>
    <t>WO066782170</t>
  </si>
  <si>
    <t>|MN02746|MYIA-084308865044/POI/Hadji Dandi Rusly/085781362353/rajaemasidgresik@gmail.com</t>
  </si>
  <si>
    <t>SMK MAMBA&amp; 39;UL IHSAN Ruang Lab</t>
  </si>
  <si>
    <t>ODP-SDY-FS/08 FS/D03/08.01</t>
  </si>
  <si>
    <t>WO066806923</t>
  </si>
  <si>
    <t>MD|MYDB-20261020271083|DN00001/MN01273|SMK MAMBA&amp; 39;UL IHSAN Ruang Lab|085782879007</t>
  </si>
  <si>
    <t xml:space="preserve">2026-10-21 11:00:00 | Nama PIC:  bp multazam  No HP: 085782879007 Alt: Tanggal: 21/10/2026 Jam Pasang: Siang Note: Hubungi sebelum ke lokasi, terimakasih. </t>
  </si>
  <si>
    <t>20-10-2026 13:54:36</t>
  </si>
  <si>
    <t>PT Cepat Aman Berkualitas</t>
  </si>
  <si>
    <t>ODP-SDY-FQ/49 FQ/D05/49.01</t>
  </si>
  <si>
    <t>WO066796653</t>
  </si>
  <si>
    <t>|MN02280|MYIA-094492981634/POI/Dian putra Aris Firmansyah /08993384404/jntsekapuk@gmail.com</t>
  </si>
  <si>
    <t>HSI Bisnis Basic Bundling Phone Promo 2026 PSB 70% - Free 800 Menit Promo - 100 Mbps</t>
  </si>
  <si>
    <t>SMK Mamba&amp; 39;ul Ihsan ruang guru</t>
  </si>
  <si>
    <t>WO066806074</t>
  </si>
  <si>
    <t>MD|MYDB-20261020271082|DN00001/MN00018|SMK Mamba&amp; 39;ul Ihsan ruang guru|085782879007</t>
  </si>
  <si>
    <t>2026-10-21 11:00:00 | Nama PIC : bapak multazam No HP : 085782879007 Alt :  M Janji : (RABU/21/OKTOBER/2026) jam Pasang : 09:00 Note : hubungi pelanggan jika ingin kelokasi</t>
  </si>
  <si>
    <t>donat mall</t>
  </si>
  <si>
    <t>WO066772608</t>
  </si>
  <si>
    <t>|MN00216|MYIA-016210609562/POI/parmin/089673155658/p87449496@gmail.com</t>
  </si>
  <si>
    <t xml:space="preserve">2026-10-21 10:00:00 | M Janji : (RAU/21/OKTOBER/2026) jam Pasang : 09:00 Note : hubungi pelanggan jika ingin kelokasi </t>
  </si>
  <si>
    <t>princess store</t>
  </si>
  <si>
    <t>ODP-BBA-FAD/19 FAD/D07/19.01</t>
  </si>
  <si>
    <t>WO066772381</t>
  </si>
  <si>
    <t>|MN02646|MYIA-045674881470/POI/parmin/089673155658/p87449496@gmail.com</t>
  </si>
  <si>
    <t>zufi cell</t>
  </si>
  <si>
    <t>WO066772789</t>
  </si>
  <si>
    <t>|MN02646|MYIA-093573957182/POI/parmin/089673155658/p87449496@gmail.com</t>
  </si>
  <si>
    <t>mletre kopi</t>
  </si>
  <si>
    <t>ODP-BBA-FAD/06 FAD/D03/06.01</t>
  </si>
  <si>
    <t>WO066773215</t>
  </si>
  <si>
    <t>|MN00216|MYIA-032905155501/POI/parmin/089673155658/p87449496@gmail.com</t>
  </si>
  <si>
    <t>toko loman</t>
  </si>
  <si>
    <t>ODP-BBA-FAD/18 FAD/D07/18.01</t>
  </si>
  <si>
    <t>WO066767830</t>
  </si>
  <si>
    <t>|MN00216|MYIA-047973407992/POI/parmin/089673155658/p87449496@gmail.com</t>
  </si>
  <si>
    <t>2026-10-21 10:00:00 | Nama Pic : bp parmin No Hp Pic : 089673155658 No alt : - Jam Pemasangan : pagi  Tanggal Pemasangan : 21 Oktober 2026</t>
  </si>
  <si>
    <t>Omah coffee</t>
  </si>
  <si>
    <t>ODP-BBA-FAE/10</t>
  </si>
  <si>
    <t>|MN02446|/Omah coffee/085806234555/alimasshhan@gmail.com/HSI Bisnis Promo HUT Telkom (1:1) 100 Mbps (Rp 535.000) PSB Rp 150.000/Muh ali mashan/Jl ayani rt 4rw 5 kedung pring lamongan</t>
  </si>
  <si>
    <t>OMAH COFFE</t>
  </si>
  <si>
    <t>|MN02446|/OMAH COFFE/MUH. ALI MASHAN/085806234555/alimasshhan@gmail.com/HSI Bisnis Promo HUT Telkom (1:1) 100 Mbps (Rp 535.000) PSB Rp 150.000/</t>
  </si>
  <si>
    <t>BUCIN GELATO &amp; CAFE</t>
  </si>
  <si>
    <t>ODP-LMG-FH/21 FH/D02/21.01</t>
  </si>
  <si>
    <t>WO066822142</t>
  </si>
  <si>
    <t>MD|MYDB-20261020271101|DD00001/MN01781|BUCIN GELATO &amp; CAFE|083851925788</t>
  </si>
  <si>
    <t>2026-10-21 15:00:00 | Nama PIC : Ibu Dina No HP : 083851925788 No Alt : - M Janji : 21 Okt 2026 Jam Pasang : Pagi / Siang Note : hubungi pelanggan jika ingin kelokasi</t>
  </si>
  <si>
    <t>Inprogress Alpro, SC Lama : SC1002636020</t>
  </si>
  <si>
    <t>SD Inpres Oepoi</t>
  </si>
  <si>
    <t>ODP-KPN-FUA/39 FUA/D03/39.01</t>
  </si>
  <si>
    <t>WO066810286</t>
  </si>
  <si>
    <t>|MC40288|MYIA-097516470578/POI/I Umiyati Soro Mbangga Lo&amp; 39;o /081338676553/irenbudiman84@gmail.com</t>
  </si>
  <si>
    <t>DESA RAELORO 2026</t>
  </si>
  <si>
    <t>GCL-SEB-F05/01</t>
  </si>
  <si>
    <t>WO066785337</t>
  </si>
  <si>
    <t>|MN00122|MYIA-054506556347/POI/CHANDRA LIBERTI RIWU/082247221271/desaraeloro@gmail.com</t>
  </si>
  <si>
    <t>YAYASAN SUNGAI WATCH INDONESIA</t>
  </si>
  <si>
    <t>ODP-RGJ-FB/55 FB/D03/55.01</t>
  </si>
  <si>
    <t>WO066840395</t>
  </si>
  <si>
    <t>MD|MYDB-20261020271118|DN00001/MN00580|YAYASAN SUNGAI WATCH INDONESIA|085393263299</t>
  </si>
  <si>
    <t>PT. Alpha Media Teknokom</t>
  </si>
  <si>
    <t>ODP-SIT-FK/88 FK/D06/88.01</t>
  </si>
  <si>
    <t>WO066826234</t>
  </si>
  <si>
    <t>|MN02749|MYIA-070691766509/POI/Mochamad Arief Mashudi/083830278338/arif.masudi@rds.co.id</t>
  </si>
  <si>
    <t>TK TUNAS BANGSA</t>
  </si>
  <si>
    <t>ODP-RBP-FA/61 FA/D02/61.01</t>
  </si>
  <si>
    <t>WO066789408</t>
  </si>
  <si>
    <t>MD|MYDB-20261020271065|DN00001/MN00906|TK TUNAS BANGSA|089682663163</t>
  </si>
  <si>
    <t>2026-10-21 08:00:00 | Nama PIC : TK TUNAS BANGSA No HP :  No Alt : -089682663163 M Janji :  21 Okt  2026 Jam Pasang : Pagi / Siang Note : hubungi pelanggan jika ingin kelokasi</t>
  </si>
  <si>
    <t>TOKO RITRI 2</t>
  </si>
  <si>
    <t>ODP-LMJ-FK/35</t>
  </si>
  <si>
    <t>WO066823185</t>
  </si>
  <si>
    <t>|MN01309|/TOKO RITRI 2 /WINBACK 2.0 HSI B2B (1:1) 100MBPS 535RB PSB DISC 70%//randuagung885@gmail.com/AHMAD JUNAEDI SHOLEH/0895629537519</t>
  </si>
  <si>
    <t>2026-10-21 15:00:00|M Janji : (RABU/21/OKTOBER/2026) jam Pasang : 09:00 Note : hubungi pelanggan jika ingin kelokasi|40981182|MYDITA</t>
  </si>
  <si>
    <t>PKM GENDING MANAJEMEN</t>
  </si>
  <si>
    <t>ODP-GND-FC/10</t>
  </si>
  <si>
    <t>WO066816409</t>
  </si>
  <si>
    <t>|MN00836|/PKM GENDING MANAJEMEN/WINBACK 2.0 HSI B2B (1:2) 50MBPS 320RB PSB DISC 70%//pkmgending27@gmail.com/YENI NI'MATUL ISROIYAH/85233692271</t>
  </si>
  <si>
    <t>2026-10-21 11:00:00|Nama PIC : PKM GENDING MANAJEMEN No HP :  No Alt : -0895337707696 M Janji :  21 Okt  2026 Jam Pasang : Pagi / Siang Note : hubungi pelanggan jika ingin kelokasi|40951377|MYDITA</t>
  </si>
  <si>
    <t>KOTA INDAH PLASTIK</t>
  </si>
  <si>
    <t>ODP-PBL-FAQ/02 FAQ/D01/02.01</t>
  </si>
  <si>
    <t>WO066832963</t>
  </si>
  <si>
    <t>MD|MYDB-20261020271107|DN00001/MN01316|KOTA INDAH PLASTIK|081230000674</t>
  </si>
  <si>
    <t>TOKO BARU</t>
  </si>
  <si>
    <t>ODP-PBL-FQ/17 FQ/D02/17.01</t>
  </si>
  <si>
    <t>WO066844603</t>
  </si>
  <si>
    <t>MD|MYDB-20261020271125|DN00001/MN01316|TOKO BARU|08815569872</t>
  </si>
  <si>
    <t>2026-10-22 08:00:00 | Nama PIC : bapaak maghrus No HP : 08815569872 Alt :  M Janji : (kamis/22/OKTOBER/2026) jam Pasang : 09:00 Note : hubungi pelanggan jika ingin kelokasi</t>
  </si>
  <si>
    <t>HOTEL ADILIA</t>
  </si>
  <si>
    <t>ODP-LBO-FY/07 FY/D01/07.01</t>
  </si>
  <si>
    <t>WO066776823</t>
  </si>
  <si>
    <t>MD|MYDB-20261020271049|SC00001/MC00041|HOTEL ADILIA|082145610484</t>
  </si>
  <si>
    <t>2026-10-21 08:00:00 | Nama :ROSALIA No HP :082145610484 No Alternatif : M Janji : 21/10/2026 Jam Pasang : Pagi NoteÃ‚Â :  Hubungi terlebih dahulu sebelum ke lokasi</t>
  </si>
  <si>
    <t>Yayasan Karya Murni</t>
  </si>
  <si>
    <t>ODP-RTE-FS/58 FS/D01/58.01</t>
  </si>
  <si>
    <t>WO066774213</t>
  </si>
  <si>
    <t>|MN00118|MYIA-064575507434/POI/Ibu Dessi Silaen/082277970334/dessilaen@gmail.com</t>
  </si>
  <si>
    <t xml:space="preserve">2026-10-21 08:00:00 | M Janji : (RAU/21/OKTOBER/2026) jam Pasang : 09:00 Note : hubungi pelanggan jika ingin kelokasi </t>
  </si>
  <si>
    <t>Follow Up Revoke Completed, New Order ID : SC1002645704</t>
  </si>
  <si>
    <t>Dayu Cosmetic &amp; Accesories</t>
  </si>
  <si>
    <t>ODP-TBN-FCR/12</t>
  </si>
  <si>
    <t>WO066809864</t>
  </si>
  <si>
    <t>MN02844/PIC ARIF MAULANA/085847350906/ariasty.dwi.013@gmail.com</t>
  </si>
  <si>
    <t>2026-10-21 11:00:00|Nama :ARIF No HP :085847350906 No Alternatif : M Janji : 21/10/2026 Jam Pasang : Pagi NoteÃ‚Â :  Hubungi terlebih dahulu sebelum ke lokasi|40951377|MYDITA</t>
  </si>
  <si>
    <t>ODP-TBN-FX/50</t>
  </si>
  <si>
    <t>WO066814086</t>
  </si>
  <si>
    <t>2026-10-15 11:00:00|Tanggal Pemasangan : 15 Oktober 2026  Jam Pemasangan : 08:00 15:00  Info Tambahan : Hubungi pelanggan dulu sebelum ke lokasi terimakasih|40961370|MYDITA</t>
  </si>
  <si>
    <t>VILLA SHANIA</t>
  </si>
  <si>
    <t>ODP-UBN-FC/19</t>
  </si>
  <si>
    <t>WO066860429</t>
  </si>
  <si>
    <t>|MN02545|/PIC ISTIANA/085859165648/samsularifÃ„Â±n13514@gmail.com</t>
  </si>
  <si>
    <t>WO066815194</t>
  </si>
  <si>
    <t>2026-10-21 11:00:00|M Janji : (RABU/21/OKTOBER/2026) jam Pasang : 09:00 Note : hubungi pelanggan jika ingin kelokasi|40981182|MYDITA</t>
  </si>
  <si>
    <t>ODP-JBR-FY/31</t>
  </si>
  <si>
    <t xml:space="preserve">|MN02545|/PIC LISA KURTUMIANINGSIH BIBBY/081231186405/grahambibby9@gmail.com </t>
  </si>
  <si>
    <t>AMANAH KARYA KREASI</t>
  </si>
  <si>
    <t>ODP-KUT-FT/44 FT/D02/44.01</t>
  </si>
  <si>
    <t>WO066814089</t>
  </si>
  <si>
    <t>|MC80156|MYIA-071054649688/POI/FERDINAN TRISNA MUKTI /082174058511/amanahkaryakreasi@gmail.com</t>
  </si>
  <si>
    <t>PT TANAKA GRAHA DEWATA</t>
  </si>
  <si>
    <t>ODP-NDA-FS/06</t>
  </si>
  <si>
    <t>WO066818700</t>
  </si>
  <si>
    <t>|MN02677|/CP WILSON NUGRAHA/081927608819/officehr.tgi@gmail.com</t>
  </si>
  <si>
    <t>2026-10-21 15:00:00|Nama Pic : bu ika  No Hp Pic : 085809022019 No alt : - Jam Pemasangan : siang  Tanggal Pemasangan : 22 Oktober 2026|40951375|MYDITA</t>
  </si>
  <si>
    <t>SD NEGERI 1 LEBIH</t>
  </si>
  <si>
    <t>ODP-GIN-FD/52</t>
  </si>
  <si>
    <t>WO066863494</t>
  </si>
  <si>
    <t>|MN02658|/PIC I NYOMAN RIYASA/081999001642/ sdnlebih1@gmail.com</t>
  </si>
  <si>
    <t>2026-10-22 08:00:00|Waktu pemasangan : 22 Oktober 2026 Jam pemasangan : 08.00 - 12.00 Info Tambahan : Hubungi pelanggan dulu sebelum ke lokasi terimakasih |40971401|MYDITA</t>
  </si>
  <si>
    <t>SD NEGERI 2 LEBIH</t>
  </si>
  <si>
    <t>ODP-GIN-FE/24</t>
  </si>
  <si>
    <t>WO066832350</t>
  </si>
  <si>
    <t>|MN02658|/PIC NI MADE GIRI MAYUNI/083179693887/sdn2lebih@gmail.com</t>
  </si>
  <si>
    <t>2026-10-22 08:00:00|Nama PIC:  bp titin No HP: 083179693887 Alt: Tanggal: 22/10/2026 Jam Pasang: Pagi Note: Hubungi sebelum ke lokasi, terimakasih. |40931149|MYDITA</t>
  </si>
  <si>
    <t>WO066832271</t>
  </si>
  <si>
    <t>KASIH MEDIKATAMA</t>
  </si>
  <si>
    <t>ODP-GIN-FAJ/28 FAJ/D02/28.01</t>
  </si>
  <si>
    <t>WO066841054</t>
  </si>
  <si>
    <t>MD|MYDB-20261020271122|DN00001/MN00737|KASIH MEDIKATAMA|08113862899</t>
  </si>
  <si>
    <t xml:space="preserve">2026-10-22 08:00:00 | Nama PIC:  bp bima No HP: 08113862899 Alt: Tanggal: 22/10/2026 Jam Pasang: Pagi Note: Hubungi sebelum ke lokasi, terimakasih. </t>
  </si>
  <si>
    <t>20-10-2026 18:40:05</t>
  </si>
  <si>
    <t>WO066811333</t>
  </si>
  <si>
    <t>2026-10-21 15:00:00|Nama PIC : ibu fitri No HP : 085815262836 Alt :  M Janji : (RABU/21/OKTOBER/2026) jam Pasang : 09:00 Note : hubungi pelanggan jika ingin kelokasi|40961371|MYDITA</t>
  </si>
  <si>
    <t>UD BALANANDA</t>
  </si>
  <si>
    <t>ODP-SMA-FAD/15</t>
  </si>
  <si>
    <t>WO066794911</t>
  </si>
  <si>
    <t>|MN02750|/PIC I MADE DWI NANDA PARAYANA PUTRA/082247414520/dwi12nanda@gmail.com</t>
  </si>
  <si>
    <t>2026-10-21 11:00:00|Nama PIC : WINCELL No HP :  No Alt : -0895337707696 M Janji :  21 Okt  2026 Jam Pasang : Pagi / Siang Note : hubungi pelanggan jika ingin kelokasi|40951377|MYDITA</t>
  </si>
  <si>
    <t>ODP-SMA-FX/35</t>
  </si>
  <si>
    <t>toko nusa jaya</t>
  </si>
  <si>
    <t>ODP-GER-FAN/01 FAN/D01/01.01</t>
  </si>
  <si>
    <t>WO066909491</t>
  </si>
  <si>
    <t>|MC40230|MYIA-026548496128/POI/nuramin/087856222071/pagahsi@gmail.com</t>
  </si>
  <si>
    <t xml:space="preserve">2026-10-23 08:00:00 | Nama PIC:  bp nuramin No HP: 087856222071 Alt: Tanggal: 23/10/2026 Jam Pasang: Pagi Note: Hubungi sebelum ke lokasi, terimakasih.  </t>
  </si>
  <si>
    <t>21-10-2026 15:39:52</t>
  </si>
  <si>
    <t>CAFE BAYU</t>
  </si>
  <si>
    <t>ODP-GER-FAN/40</t>
  </si>
  <si>
    <t>WO065233453</t>
  </si>
  <si>
    <t>MD|MYDB-20260928269847|SC00001/MC00090|CAFE BAYU|087768164860</t>
  </si>
  <si>
    <t>2026-09-29 11:00:00 | Nama PIC : Irna  No HP : 087768164860 Alt : 087710909051 M Janji : 29 September 2026 Jam Pasang : 08.00 - 13:00  NoteÃ‚Â :  hubungi terlebih dahulu sebelum kelokasi</t>
  </si>
  <si>
    <t>21-10-2026 13:54:39</t>
  </si>
  <si>
    <t>Follow Up Revoke Completed, New Order ID : SC1002649115</t>
  </si>
  <si>
    <t>Follow Up Revoke Completed, New Order ID : SC1002648764</t>
  </si>
  <si>
    <t>Peternakan Ayam Lebah Sempage</t>
  </si>
  <si>
    <t>ODP-SWE-FAZ/55</t>
  </si>
  <si>
    <t>RBS|HSI|AO|MC00149|Peternakan Ayam Lebah Sempage|81818461328|HSI BISNIS 100MBPS</t>
  </si>
  <si>
    <t>21-10-2026 14:24:47</t>
  </si>
  <si>
    <t>ODP-PYA-FAP/82</t>
  </si>
  <si>
    <t>2026-10-24 08:00:00|Dusun jelojok desa Kopang rembiga kecamatan kopang belkang kantor pln|SYSTEM|MYDITA</t>
  </si>
  <si>
    <t>21-10-2026 14:09:54</t>
  </si>
  <si>
    <t>Villa Kalimna</t>
  </si>
  <si>
    <t>WO064528925</t>
  </si>
  <si>
    <t>RBS|HSI|MC40002|VILLA Kalimna|81239879378|INDIBIZ 1S 100MBPS</t>
  </si>
  <si>
    <t>2026-09-19 11:00:00|Tanggal pemasangan : 17/09/2026 Jam pemasangan : pagi/siang Info Tambahan : Hubungi pelanggan dulu sebelum ke lokasi, terima kasih|40951377|MYDITA</t>
  </si>
  <si>
    <t>Inprogress Alpro, SC Lama : SC1002590708</t>
  </si>
  <si>
    <t>ODP-PYA-FAB/08</t>
  </si>
  <si>
    <t>Follow Up Revoke Completed, New Order ID : SC1002648871</t>
  </si>
  <si>
    <t>Toko Husniatun</t>
  </si>
  <si>
    <t>ODP-SEL-FAU/44 FAU/D03/44.01</t>
  </si>
  <si>
    <t>WO066879577</t>
  </si>
  <si>
    <t>MD|MYDB-20261021271135|SC00001/MC00149|Toko Husniatun|085947594115</t>
  </si>
  <si>
    <t>2026-10-22 11:00:00 | Tanggal pemasangan: 22/10/2026 Jam pemasangan : pagi / siang Info Tambahan : Hubungi pelanggan dulu sebelum ke lokasi terima kasih.</t>
  </si>
  <si>
    <t>21-10-2026 11:54:42</t>
  </si>
  <si>
    <t>Kios Anugrah</t>
  </si>
  <si>
    <t>ODP-SEL-FAU/35 FAU/D01/35.01</t>
  </si>
  <si>
    <t>WO066920937</t>
  </si>
  <si>
    <t>MD|MYDB-20261021271162|SC00001/MC00149|Kios Anugrah|087876021555</t>
  </si>
  <si>
    <t xml:space="preserve">2026-10-24 15:00:00 | Waktu pemasangan : 22 Oktober 2026 Jam pemasangan : 08.00 - 12.00 Info Tambahan : Hubungi pelanggan dulu sebelum ke lokasi terimakasih </t>
  </si>
  <si>
    <t>21-10-2026 17:24:47</t>
  </si>
  <si>
    <t>Follow Up Revoke Completed, New Order ID : SC1002647743</t>
  </si>
  <si>
    <t>ODP-SGG-FAP/32</t>
  </si>
  <si>
    <t>WO066905413</t>
  </si>
  <si>
    <t>2026-10-16 08:00:00|Tanggal Pemasangan : 16 Oktober 2026  Jam pemasangan : 08.00 12.00  Info Tambahan : Hubungi pelanggan dulu sebelum ke lokasi  terima kasih.|40971401|MYDITA</t>
  </si>
  <si>
    <t>21-10-2026 15:09:51</t>
  </si>
  <si>
    <t>HOMESTAY GRIYA IDOLA</t>
  </si>
  <si>
    <t>ODP-SBW-FAS/08</t>
  </si>
  <si>
    <t>WO066864785</t>
  </si>
  <si>
    <t>|MN01576|MYIA-069291724300/POI/Dian Mustika Sari/082342567442/griyaidolahomestay@gmail.com</t>
  </si>
  <si>
    <t>2026-10-22 08:00:00 | Tanggal pemasangan: 22/10/2026 Jam pemasangan : pagi / siang Info Tambahan : Hubungi pelanggan dulu sebelum ke lokasi terima kasih.</t>
  </si>
  <si>
    <t>21-10-2026 10:25:27</t>
  </si>
  <si>
    <t>ODP-TLW-FJ/38</t>
  </si>
  <si>
    <t>WO066888470</t>
  </si>
  <si>
    <t xml:space="preserve">2026-10-18 08:00:00 | Tanggal: 18/10/2026  Jam Pasang: 08.00 - 13.00  Note: Hubungi sebelum ke lokasi, terimakasih. </t>
  </si>
  <si>
    <t>21-10-2026 13:09:43</t>
  </si>
  <si>
    <t>- SP_NOSS;SP_NOSS ~ Internet NOSS Multispeed Network[0]  - E26016;E26016 ~ ES26 - Paket HSI Bisnis (HSIE) Khusus Winback 3.0[0]  - E26016~null~E26016_UNL;UNL ~ Internet-Link Unlimited Internet Usage ~ E26016[0]  - E26016~null~105863;E26016||11||Abodemen 0</t>
  </si>
  <si>
    <t>cafejay2</t>
  </si>
  <si>
    <t>ODP-GDI-FAC/16 FAC/D02/16.01</t>
  </si>
  <si>
    <t>WO066859028</t>
  </si>
  <si>
    <t>|MN02462|MYIA-044097441779/POI/+62 812-1700-3095/087748566029/tcooffecsrwqs@gmail.com</t>
  </si>
  <si>
    <t>2026-10-22 08:00:00 | Jam Pemasangan : 08:00 - 12.00 Tanggal Pemasangan : KAMIS 22 OKTOBER 2026 Info Tambahan : Hubungi pelanggan sebelum datang ke lokasi</t>
  </si>
  <si>
    <t>21-10-2026 08:54:42</t>
  </si>
  <si>
    <t>Bumi Sakti Perkhasa</t>
  </si>
  <si>
    <t>ODP-GDG-FY/83</t>
  </si>
  <si>
    <t>AMRBS;405284;ANDRIAN;Bumi Sakti Perkhasa;Indibiz 1:1 100Mbps + telp;082230092469/082338255347</t>
  </si>
  <si>
    <t>SMP NEGERI 3 MALANG</t>
  </si>
  <si>
    <t>ODP-MLG-FEP/31</t>
  </si>
  <si>
    <t>WO066939509</t>
  </si>
  <si>
    <t>MN02703|SMPN 3 MALANG|Paket 200 mbps winback 2.0 |085210490011</t>
  </si>
  <si>
    <t>2026-10-24 08:00:00|Tgl pemasangan : 24 Oktober 2026 Jam pemasangan : pagi siang Info Tambahan : Hubungi pelanggan dulu sebelum ke lokasi terimakasih  |40951377|MYDITA</t>
  </si>
  <si>
    <t>CV Shark Globalindo Jaya</t>
  </si>
  <si>
    <t>ODP-LWG-FAC/09 FAC/D01/09.01</t>
  </si>
  <si>
    <t>WO066865237</t>
  </si>
  <si>
    <t>|MN02703|MYIA-085243935781/POI/Deborah Ardya Gharine/082237562622/sharkcompanyofficial@gmail.con</t>
  </si>
  <si>
    <t>CANCEL ORDER INVALID SURVEY remark : TIDAK ACC ATASAN PELANGGAN  response : OK</t>
  </si>
  <si>
    <t>SEKOLAH DASAR NEGERI 1 PURWOSARI</t>
  </si>
  <si>
    <t>ODP-KAK-FAG/022 FAG/D03/022.01</t>
  </si>
  <si>
    <t>WO066854474</t>
  </si>
  <si>
    <t>|MN00662|MYIA-009726364064/POI/CATUR SUPRYANTO/085227234624/sdnpurwosari901@gmail.com</t>
  </si>
  <si>
    <t>2026-10-22 15:00:00 | Nama PIC : Catur  No HP : 085227234624 No Alternatif :  M Janji : 22/10/2026 Jam Pasang : 08.00 - 13:00  NoteÃ‚Â :  hubungi terlebih dahulu sebelum kelokasi</t>
  </si>
  <si>
    <t>21-10-2026 07:54:44</t>
  </si>
  <si>
    <t>ODP-MGE-FU/178</t>
  </si>
  <si>
    <t>Outlet Herbal Indo Utama</t>
  </si>
  <si>
    <t>ODP-MUN-FAJ/025 FAJ/D02/025.01</t>
  </si>
  <si>
    <t>WO066901270</t>
  </si>
  <si>
    <t>|MN00935|MYIA-081055104553/POI/Wahyu Yuli Ardo/082324783002/cvoutletherbalindoutama@gmail.com</t>
  </si>
  <si>
    <t>2026-10-22 11:00:00 | Nama PIC : Bp Wahyu No HP : 081226157195 No Alt : - M Janji : 22 Okt 2026 Jam Pasang : Pagi / Siang Note : hubungi pelanggan jika ingin ke lokasi, terima kasih</t>
  </si>
  <si>
    <t>21-10-2026 14:40:23</t>
  </si>
  <si>
    <t>CV HERBA INOVATIF SOLUSINDO</t>
  </si>
  <si>
    <t>ODP-SWT-FAS/145 FAS/D04/145.01</t>
  </si>
  <si>
    <t>WO066892814</t>
  </si>
  <si>
    <t>|MN02395|MYIA-090483262306/POI/MOKHAMAD TAUFIK HIDAYAT/085824000014/cvherbainovatifsolusindo@gmail.com</t>
  </si>
  <si>
    <t>2026-10-24 08:00:00 | Nama : BP AGUS HERU SUSANTO No Hp : 085824000014 No Hp Alternatif :  Tanggal : 22 Oktober 2026 Interval : PAGI  Note : Mohon hubungi pelanggan terlebih dahulu</t>
  </si>
  <si>
    <t>21-10-2026 13:39:47</t>
  </si>
  <si>
    <t>BENGKEL BAYU</t>
  </si>
  <si>
    <t>mODP-PRN-FAG/067</t>
  </si>
  <si>
    <t>WO066921655</t>
  </si>
  <si>
    <t>|MN02906|BENGKEL BAYU/082137036874/bayusetyooo32@gmail.com/ HSI BISNIS 75 MBPS 415.000 BLM PPN / ANISATUL KHOTIMAH</t>
  </si>
  <si>
    <t>2026-10-22 15:00:00|Tanggal Pemasangan : 22 Oktober 2026 Jam Pemasangan : 08:00 15:00 Info Tambahan : Hubungi pelanggan dulu sebelum ke lokasi terimakasih|40961370|MYDITA</t>
  </si>
  <si>
    <t>21-10-2026 16:24:45</t>
  </si>
  <si>
    <t>|MN02906|BENGKEL BAYU / 082137036874 / bayusetyooo32@gmail.com / HSI BISNIS 75 MBPS 415.000 BLM PPN / ANISATUL KHOTIMAH</t>
  </si>
  <si>
    <t>21-10-2026 09:54:38</t>
  </si>
  <si>
    <t>SD NEGERI 1 KRANGGAN</t>
  </si>
  <si>
    <t>ODP-TMG-FBK/010 FBK/D01/010.01</t>
  </si>
  <si>
    <t>WO066880217</t>
  </si>
  <si>
    <t>|MN02495|MYIA-079761931322/POI/SAIFUDIN ZUHRI/082323814626/sdnegeri1kranggan@gmail.com</t>
  </si>
  <si>
    <t xml:space="preserve">2026-10-27 11:00:00 | Nama PIC:  bp saifuddin No HP: 082323814626 Alt: Tanggal: 27/10/2026 Jam Pasang: Siang Note: Hubungi sebelum ke lokasi, terimakasih. </t>
  </si>
  <si>
    <t>SMKS PEMBANGUNAN KANDANGAN</t>
  </si>
  <si>
    <t>ODP-KAA-FD/57 FD/D07/57.01</t>
  </si>
  <si>
    <t>WO066929501</t>
  </si>
  <si>
    <t>|MC20037|MYIA-036664411581/POI/MOHAMMAD IKHWAN BAGUS PRANATA /085735643783/smkspembangunankandangan@gmail.com</t>
  </si>
  <si>
    <t>2026-10-23 08:00:00 | Nama : BP MOHAMMAD IKHWAN BAGUS PRANATA  No Hp : 085735643783 No Hp Alternatif :  Tanggal : 22 Oktober 2026 Interval : PAGI  Note : Mohon hubungi pelanggan terlebih dahulu</t>
  </si>
  <si>
    <t>21-10-2026 19:09:55</t>
  </si>
  <si>
    <t>Follow Up Revoke Completed, New Order ID : SC1002647722</t>
  </si>
  <si>
    <t>ODP-NDL-FH/50</t>
  </si>
  <si>
    <t>WO066904518</t>
  </si>
  <si>
    <t>2026-10-18 11:00:00 | Nama PIC : Bp Mishbah  No HP : 085743112554  No Alt : -  M Janji :  18 Okt  2026  Jam Pasang : Pagi / Siang  Note : hubungi pelanggan jika ingin kelokasi</t>
  </si>
  <si>
    <t>KINGKONG POOL &amp; RESTO</t>
  </si>
  <si>
    <t>ODP-PAE-FA/13 FA/D03/13.01</t>
  </si>
  <si>
    <t>WO066854068</t>
  </si>
  <si>
    <t>|MN01011|MYIA-010590225642/POI/MUHAMMAD/081335747878/muhammadmahader99@gmail.com</t>
  </si>
  <si>
    <t>2026-10-24 08:00:00 | Tanggal Pemasangan : 21 Oktober 2026 Jam Pemasangan : 08:00 15:00 Info Tambahan : Hubungi pelanggan dulu sebelum ke lokasi terimakasih</t>
  </si>
  <si>
    <t>MTS NEGERI 6 KEDIRI</t>
  </si>
  <si>
    <t>ODP-PAE-FS/50 FS/D04/50.01</t>
  </si>
  <si>
    <t>WO066929422</t>
  </si>
  <si>
    <t>|MC20037|MYIA-036285158569/POI/DEDY SETIYAWAN/081336868650/smanpare08@gmail.com</t>
  </si>
  <si>
    <t>2026-10-23 08:00:00 | Nama : BP DEDE SETIYAWAN SKOM  No Hp : 081336868650 No Hp Alternatif :  Tanggal : 22 Oktober 2026 Interval : SIANG Note : Mohon hubungi pelanggan terlebih dahulu</t>
  </si>
  <si>
    <t>WARKOP DISTRICK 46</t>
  </si>
  <si>
    <t>ODP-SBI-FC/28 FC/D05/28.01</t>
  </si>
  <si>
    <t>WO066889969</t>
  </si>
  <si>
    <t>|MC20217|MYIA-023483528061/POI/muhammad syamsul anam/085745661931/m.syamsulanam45@gmail.com</t>
  </si>
  <si>
    <t xml:space="preserve">2026-10-27 08:00:00 | Nama PIC:  bp syamsul anam  No HP: 085745661931 Alt: Tanggal: 27/10/2026 Jam Pasang: Pagi Note: Hubungi sebelum ke lokasi, terimakasih. </t>
  </si>
  <si>
    <t>21-10-2026 13:24:50</t>
  </si>
  <si>
    <t>MEBEL JATI MAS</t>
  </si>
  <si>
    <t>ODP-NJK-FAQ/09 FAQ/D02/09.01</t>
  </si>
  <si>
    <t>WO066915207</t>
  </si>
  <si>
    <t>|MC20191|MYIA-043372883052/POI/SUKARNI/082330157341/sukarnipace@gmail.com</t>
  </si>
  <si>
    <t>2026-10-22 15:00:00 | Nama Pic : bp suyono  No Hp Pic : 082330157341 No alt : - Jam Pemasangan : siang  Tanggal Pemasangan : 22 Oktober 2026</t>
  </si>
  <si>
    <t>TOKO MARIA</t>
  </si>
  <si>
    <t>ODP-NJK-FH/29 FH/D02/29.01</t>
  </si>
  <si>
    <t>WO066885559</t>
  </si>
  <si>
    <t>MD|MYDB-20261021271143|DN00001/MN02309|TOKO MARIA|085604433139</t>
  </si>
  <si>
    <t>2026-10-22 11:00:00 | Jam Pemasangan : 08:00 - 12.00 Tanggal Pemasangan : KAMIS 22 OKTOBER 2026 Info Tambahan : Hubungi pelanggan sebelum datang ke lokasi</t>
  </si>
  <si>
    <t>21-10-2026 12:39:45</t>
  </si>
  <si>
    <t>WO066892976</t>
  </si>
  <si>
    <t>MC20039|CV KULPIZ CREATIVE STUDIO /08994642468/ agusabadrut5@gmail.com/PSB 300MB 1.130K PSB 150K/LUCKY UAP</t>
  </si>
  <si>
    <t>2026-10-22 11:00:00|Nama : CV KULPIZ CREATIVE STUDIO Cp : 08994642468 2026-10-22 11:00 Sebelum kelokasi hub terlebih dahulu |40931150|MYDITA</t>
  </si>
  <si>
    <t>WO066892435</t>
  </si>
  <si>
    <t>2026-10-22 11:00:00|Nama : CV KULPIZ CREATIVE STUDIO Cp : 08994642468 2026-10-22 11:00 Sebelum kelokasi hub terlebih dahulu|40931150|MYDITA</t>
  </si>
  <si>
    <t>IG SPACE</t>
  </si>
  <si>
    <t>ODP-KDI-FU/37 FU/D02/37.01</t>
  </si>
  <si>
    <t>WO066903191</t>
  </si>
  <si>
    <t>|MC20202|MYIA-047411516143/POI/HERU SURAWAN/082230327499/coffeeig84@gmail.com</t>
  </si>
  <si>
    <t>2026-10-22 11:00:00 | Nama Pic : bp HERU SURAWAN No Hp Pic : 082230327499 No alt : - Jam Pemasangan : pagi  Tanggal Pemasangan : 22 Oktober 2026</t>
  </si>
  <si>
    <t>21-10-2026 14:54:43</t>
  </si>
  <si>
    <t>Apotek Berkah Medika Farma</t>
  </si>
  <si>
    <t>ODP-PON-FAU/32 FAU/D04/32.01</t>
  </si>
  <si>
    <t>WO066882536</t>
  </si>
  <si>
    <t>|MN00282|MYIA-062284949433/POI/Anang Kurniawan/081359338835/anangkurniawan18mei75@gmail.com</t>
  </si>
  <si>
    <t xml:space="preserve">2026-10-22 11:00:00 | Tgl pemasangan : 22 Oktober 2026 Jam pemasangan : siang Info Tambahan : Hubungi pelanggan dulu sebelum ke lokasi terimakasih  </t>
  </si>
  <si>
    <t>PAUD SRABAH</t>
  </si>
  <si>
    <t>ODP-TRE-FG/30 FG/D04/30.01</t>
  </si>
  <si>
    <t>WO066869569</t>
  </si>
  <si>
    <t>|MN00418|MYIA-002121288547/POI/ISMA FIRNANDA/085965908140/dtigaa14@gmail.com</t>
  </si>
  <si>
    <t>21-10-2026 10:40:11</t>
  </si>
  <si>
    <t>CANCEL ORDER INVALID SURVEY remark : Kendala jaringan cek pembangunan AKI dikonfirmasi tidak layak acc cancel Dinda Anggun Te</t>
  </si>
  <si>
    <t>WO066902192</t>
  </si>
  <si>
    <t>2026-10-25 08:00:00|Tanggal Pemasangan : 25 Oktober 2026 Jam Pemasangan : 08:00 15:00 Info Tambahan : Hubungi pelanggan dulu sebelum ke lokasi terimakasih|40961370|MYDITA</t>
  </si>
  <si>
    <t>PT Bumi Satria Mataram</t>
  </si>
  <si>
    <t>ODP-KEN-FAG/029 FAG/D07/029.01</t>
  </si>
  <si>
    <t>WO066858816</t>
  </si>
  <si>
    <t>|MN02351|MYIA-037107134217/POI/Febrian Luthfi/089674550806/fluthfi11@gmail.com</t>
  </si>
  <si>
    <t xml:space="preserve">2026-10-22 11:00:00 | telp :083199517547 alt :  manja : pagi / siang 22/10/2026 hub sebelum ke lokasi </t>
  </si>
  <si>
    <t>PT GENZA EDUKASI INDONESIA</t>
  </si>
  <si>
    <t>ODP-KBU-FCW/032 FCW/D03/032/01</t>
  </si>
  <si>
    <t>WO066863215</t>
  </si>
  <si>
    <t>|MC80006|MYIA-012186620178/POI/Muhammad Rafi Suddha Kusuma/082330648848/rafisuddha.kusumaaa@gmail.com</t>
  </si>
  <si>
    <t xml:space="preserve">2026-10-23 08:00:00 | Waktu pemasangan : 22 Oktober 2026 Jam pemasangan : 08.00 - 12.00 Info Tambahan : Hubungi pelanggan dulu sebelum ke lokasi terimakasih  </t>
  </si>
  <si>
    <t>SALON NGLARAS ATI</t>
  </si>
  <si>
    <t>ODP-GOD-FBM/006 FBM/D01/006.01</t>
  </si>
  <si>
    <t>WO066891178</t>
  </si>
  <si>
    <t>|MC80063|MYIA-073979495714/POI/DENY HENDRAWAN/081328352800/denyhendrawan2023@gmail.com</t>
  </si>
  <si>
    <t xml:space="preserve">2026-10-22 15:00:00 | Waktu pemasangan : 22 Oktober 2026 Jam pemasangan : 08.00 - 12.00 Info Tambahan : Hubungi pelanggan dulu sebelum ke lokasi terimakasih </t>
  </si>
  <si>
    <t>Follow Up Revoke Completed, New Order ID : SC1002648971</t>
  </si>
  <si>
    <t>KOST PUTRI ANUGRAH</t>
  </si>
  <si>
    <t>ODP-PGR-FDH/021 FDH/D02/021.01</t>
  </si>
  <si>
    <t>WO066869975</t>
  </si>
  <si>
    <t>|MC80047|MYIA-026089887714/POI/Yohanis Catur Utomo/083108288204/noviannisa2023@gmail.com</t>
  </si>
  <si>
    <t xml:space="preserve">2026-10-22 08:00:00 | Jam pemasangan : 12.00 Info Tambahan : Hubungi pelanggan dulu sebelum ke lokasi terimakasih  </t>
  </si>
  <si>
    <t>21-10-2026 10:55:15</t>
  </si>
  <si>
    <t>ALFAMIDI PARANGTRITIS</t>
  </si>
  <si>
    <t>ODP-PGR-FAM/010 FAM/D01/010.01</t>
  </si>
  <si>
    <t>WO066925094</t>
  </si>
  <si>
    <t>|MN00843|MYIA-088723362206/POI/Bayu Arfiyan/081113705508/bayu.arfiyan@jwi.id</t>
  </si>
  <si>
    <t>2026-10-22 15:00:00 | Nama : BP ADAM (IT) No Hp : 081113705508 No Hp Alternatif :  Tanggal : 22 Oktober 2026 Interval : PAGI  Note : Mohon hubungi pelanggan terlebih dahulu</t>
  </si>
  <si>
    <t>21-10-2026 17:54:38</t>
  </si>
  <si>
    <t>WO066900927</t>
  </si>
  <si>
    <t>|MN00966|MYIA-070615272825/POI/Hartono/085740555003/noa337880@gmail.com</t>
  </si>
  <si>
    <t>21-10-2026 14:39:46</t>
  </si>
  <si>
    <t>AIDCELL</t>
  </si>
  <si>
    <t>ODP-SPG-FS/62</t>
  </si>
  <si>
    <t>WO066912680</t>
  </si>
  <si>
    <t>|MN00802|/AIDCELL/ADDUR ROHMAN/085802787682/Addurroh4588@gmail.com/HSI Bisnis Promo HUT Telkom (1:1) 75 Mbps (Rp 415.000) PSB Rp 150.000/</t>
  </si>
  <si>
    <t>2026-10-22 15:00:00|Nama PIC:  bp addur rohman No HP: 085802787682 Alt: Tanggal: 22/10/2026 Jam Pasang: Sore Note: Hubungi sebelum ke lokasi, terimakasih.  |40931149|MYDITA</t>
  </si>
  <si>
    <t>21-10-2026 08:40:09</t>
  </si>
  <si>
    <t>TOKO ALFINALIF</t>
  </si>
  <si>
    <t>ODP-SPG-FF/41 FF/D03/41.01</t>
  </si>
  <si>
    <t>WO066890637</t>
  </si>
  <si>
    <t>MD|MYDB-20261021271130|DN00001/MN00802|TOKO ALFINALIF|082228891960</t>
  </si>
  <si>
    <t>2026-10-22 11:00:00 | Tanggal Pemasangan : 22 Oktober 2026 Jam Pemasangan : 08:00 15:00 Info Tambahan : Hubungi pelanggan dulu sebelum ke lokasi terimakasih</t>
  </si>
  <si>
    <t>Follow Up Revoke Completed, New Order ID : SC1002647944</t>
  </si>
  <si>
    <t>ODP-PME-FBK/11</t>
  </si>
  <si>
    <t>WO066913995</t>
  </si>
  <si>
    <t xml:space="preserve">2026-10-20 08:00:00 | Jam pemasangan : 12.00  Info Tambahan : Hubungi pelanggan dulu sebelum ke lokasi  terimakasih   </t>
  </si>
  <si>
    <t>21-10-2026 16:09:49</t>
  </si>
  <si>
    <t>TOKO BAITI</t>
  </si>
  <si>
    <t>ODP-PME-FBF/11 FBF/D05/11.01</t>
  </si>
  <si>
    <t>WO066894996</t>
  </si>
  <si>
    <t>MD|MYDB-20261019271017|DN00001/MN00086|TOKO BAITI|087876851222</t>
  </si>
  <si>
    <t>warkop giras 89</t>
  </si>
  <si>
    <t>ODP-KBL-FBL/32</t>
  </si>
  <si>
    <t>WO066907535</t>
  </si>
  <si>
    <t>|MC70131|/warkop giras 89/085735122076/girasdelapansembilan@gmail.com/HSI Bisnis Promo HUT Telkom (1:1) 150 Mbps (Rp 620.000) PSB Rp 150.000/PANJI SYARIAH/-7.232241,112.763990</t>
  </si>
  <si>
    <t>2026-10-22 15:00:00|telp :085735122076 alt :  manja : pagi / siang 22/10/2026 hub sebelum ke lokasi  |40000802|MYDITA</t>
  </si>
  <si>
    <t>LBB RBC (Rumah Belajar Creative)</t>
  </si>
  <si>
    <t>ODP-IJK-FDD/13 FDD/D01/13.01</t>
  </si>
  <si>
    <t>WO066854475</t>
  </si>
  <si>
    <t>MD|MYDB-20261020271123|DN00001/MN02094|LBB RBC (Rumah Belajar Creative)|0811997144</t>
  </si>
  <si>
    <t>MUSLIMAT NU</t>
  </si>
  <si>
    <t>ODP-IJK-FDN/08 FDN/D01/08.01</t>
  </si>
  <si>
    <t>WO066892441</t>
  </si>
  <si>
    <t>|MN00458|MYIA-004043934261/POI/Ainul Jamilah/081230748199/muslimatnusby29@gmail.com</t>
  </si>
  <si>
    <t xml:space="preserve">2026-10-22 11:00:00 | Waktu pemasangan : 22 Oktober 2026 Jam pemasangan : 08.00 - 12.00 Info Tambahan : Hubungi pelanggan dulu sebelum ke lokasi terimakasih </t>
  </si>
  <si>
    <t>PT JAYA BERSAMA SAPUTRA PERKASA</t>
  </si>
  <si>
    <t>ODP-KND-FEX/15 FEX/D02/15.01</t>
  </si>
  <si>
    <t>WO066907659</t>
  </si>
  <si>
    <t>|MN02621|MYIA-048274918144/POI/Topan/08139820397/it.jbsp7@gmail.com</t>
  </si>
  <si>
    <t>2026-10-25 15:00:00 | Nama : BP TOPAN  No Hp : 08139820397 No Hp Alternatif :  Tanggal : 24 Oktober 2026 Interval : PAGI  Note : Mohon hubungi pelanggan terlebih dahulu</t>
  </si>
  <si>
    <t>21-10-2026 15:25:31</t>
  </si>
  <si>
    <t>PT Surya Timur Sakti Jatim</t>
  </si>
  <si>
    <t>ODP-TDS-FKU/02 FKU/D01/02.01</t>
  </si>
  <si>
    <t>WO066913174</t>
  </si>
  <si>
    <t>|MN02280|MYIA-087572385089/POI/Khoirul Anam/081703592227/itsipho@gmail.com</t>
  </si>
  <si>
    <t xml:space="preserve">2026-10-26 08:00:00 | Nama PIC:  bp khoirul anam No HP: 081703592227 Alt: Tanggal: 26/10/2026 Jam Pasang: Pagi Note: Hubungi sebelum ke lokasi, terimakasih.  </t>
  </si>
  <si>
    <t>DAMAI INDAH PERKASA</t>
  </si>
  <si>
    <t>ODP-TDS-FEU/12 FEU/D01/12.01</t>
  </si>
  <si>
    <t>WO066890829</t>
  </si>
  <si>
    <t>|MN02394|MYIA-090840103946/POI/Henny Silviana /082255846778/henny.silviana@gmail.com</t>
  </si>
  <si>
    <t>2026-10-23 15:00:00 | Tanggal pemasangan: 22/10/2026 Jam pemasangan : pagi / siang Info Tambahan : Hubungi pelanggan dulu sebelum ke lokasi terima kasih.</t>
  </si>
  <si>
    <t>Follow Up Revoke Completed, New Order ID : SC1002648746</t>
  </si>
  <si>
    <t>PT.JELAJAH SMART TEKNOLOGI</t>
  </si>
  <si>
    <t>ODP-MGO-FHA/21 FHA/D03/21.01</t>
  </si>
  <si>
    <t>WO066919356</t>
  </si>
  <si>
    <t>|MB00450|MYIA-051486245911/POI/Muhammad Fadhlan/085157955964/admin@artha.net.id</t>
  </si>
  <si>
    <t xml:space="preserve">2026-10-23 15:00:00 | Nama :noviani No HP :085157955964 No Alternatif : M Janji : 23/10/2026 Jam Pasang : Pagi NoteÃ‚Â :  Hubungi terlebih dahulu sebelum ke lokasi </t>
  </si>
  <si>
    <t>21-10-2026 16:55:09</t>
  </si>
  <si>
    <t>PT TRANSAVIA OTOMASI PRATAMA</t>
  </si>
  <si>
    <t>ODP-RKT-FDU/86 FDU/D04/86.01</t>
  </si>
  <si>
    <t>WO066895646</t>
  </si>
  <si>
    <t>|MN00443|MYIA-015123989609/POI/Bu Ismaria/087870320399/top.ga@transaviaotomasi.com</t>
  </si>
  <si>
    <t xml:space="preserve">2026-10-22 11:00:00 | Nama PIC:  bu maria  No HP: 087870320399 Alt: 081390999019 / maria  Tanggal: 22/10/2026 Jam Pasang: Siang  Note: Hubungi sebelum ke lokasi, terimakasih.  </t>
  </si>
  <si>
    <t>BPH</t>
  </si>
  <si>
    <t>ODP-BLO-FFA/032 FFA/D01/032.01</t>
  </si>
  <si>
    <t>WO066909091</t>
  </si>
  <si>
    <t>|MN02756|MYIA-000564548789/POI/gian valeska/082211734627/gianvaleska98@gmail.com</t>
  </si>
  <si>
    <t>2026-10-22 15:00:00 | Nama :BAPA GIAN No HP :082211734627 No Alternatif : M Janji : 22/10/2026 Jam Pasang : Pagi NoteÃ‚Â :  Hubungi terlebih dahulu sebelum ke lokasi</t>
  </si>
  <si>
    <t>21-10-2026 15:40:13</t>
  </si>
  <si>
    <t>ODP-BLO-FFC/073</t>
  </si>
  <si>
    <t>WO066893663</t>
  </si>
  <si>
    <t>AMRBS;403538;REG3;RACHMAT;081391599400;CP.Dwinanda Trismarindra;082327677131;INDIBIZ BISNIS PROMO 1S 50 MBPS ABONEMEN 355.000;CV MEGA ANUGERAH BLORA</t>
  </si>
  <si>
    <t>2026-10-22 11:00:00|Jam Pemasangan : 08:00 - 12.00 Tanggal Pemasangan : KAMIS 22 OKTOBER 2026 Info Tambahan : Hubungi pelanggan sebelum datang ke lokasi|40000798|MYDITA</t>
  </si>
  <si>
    <t>KANTOR WMM SMK MIGAS CEPU</t>
  </si>
  <si>
    <t>WO066866997</t>
  </si>
  <si>
    <t>|MN02756|MYIA-079978562525/POI/muhammad zakariya al anshori/082232845227/itsmkmigas@gmail.com</t>
  </si>
  <si>
    <t>2026-10-22 08:00:00 | Nama PIC : Bp ZakaNo HP : 082232845227No Alt : -M Janji : 22 Okt 2026Jam Pasang : Pagi / SiangNote : hubungi pelanggan jika ingin ke lokasi, terima kasih</t>
  </si>
  <si>
    <t>R PERPUS SMK MIGAS CEPU</t>
  </si>
  <si>
    <t>ODP-CEP-FK/003 FK/D05/003.01</t>
  </si>
  <si>
    <t>WO066866854</t>
  </si>
  <si>
    <t>|MN02756|MYIA-071875101994/POI/muhammad zakariya al anshori/082232845227/itsmkmigas@gmail.com</t>
  </si>
  <si>
    <t>2026-10-22 08:00:00 | Nama PIC : Bp Zaka No HP : 082232845227 No Alt : - M Janji : 22 Okt 2026 Jam Pasang : Pagi / Siang Note : hubungi pelanggan jika ingin ke lokasi, terima kasih</t>
  </si>
  <si>
    <t>KANTOR KEPALA DESA KENDAYAAN</t>
  </si>
  <si>
    <t>ODP-NGA-FC/047</t>
  </si>
  <si>
    <t>WO066895999</t>
  </si>
  <si>
    <t>|MN00410|/HARDI/082136128112/dittorasta8@gmail.com /Permintaan PSB HSI BASIC 1S INET 50MBPS WB2/KANTOR KEPALA DESA KENDAYAAN</t>
  </si>
  <si>
    <t>2026-10-22 11:00:00|Nama PIC : Ibu Siti No HP : 082136128112 No Alt : - M Janji : 22 Okt 2026 Jam Pasang : Pagi / Siang Note : hubungi pelanggan jika ingin ke lokasi, terima kasih|40951378|MYDITA</t>
  </si>
  <si>
    <t>21-10-2026 11:25:51</t>
  </si>
  <si>
    <t>WO066897878</t>
  </si>
  <si>
    <t>2026-10-22 15:00:00|Nama PIC : Bp Kennedy No HP : 088232089390 No Alt : - M Janji : 22 Okt 2026 Jam Pasang : Pagi / Siang Note : hubungi pelanggan jika ingin ke lokasi, terima kasih|40951378|MYDITA</t>
  </si>
  <si>
    <t>ALFAMIDI KLODRAN</t>
  </si>
  <si>
    <t>ODP-KRT-FAH/001 FAH/D01/001.01</t>
  </si>
  <si>
    <t>WO066859382</t>
  </si>
  <si>
    <t>|MN00843|MYIA-001191422469/POI/Bayu Arfiyan/081113705508/bayu.arfiyan@jwi.id</t>
  </si>
  <si>
    <t>2026-10-22 15:00:00 | Tanggal pemasangan : 22 Oct 2026 Jam pemasangan : 12.00 Info Tambahan : Hubungi pelanggan dulu sebelum ke lokasi terima kasih.</t>
  </si>
  <si>
    <t>21-10-2026 09:26:22</t>
  </si>
  <si>
    <t>BRN</t>
  </si>
  <si>
    <t>SPPG PARANGGUPITO</t>
  </si>
  <si>
    <t>ODP-BRN-FG/055 FG/D09/055.01</t>
  </si>
  <si>
    <t>WO066927314</t>
  </si>
  <si>
    <t>|MN02255|MYIA-010877740171/POI/DANANG ADHI SETYAWAN/082241200393/arsyan29@gmail.com</t>
  </si>
  <si>
    <t>2026-10-22 15:00:00 | Nama PIC : bapak DANANG  No HP : 082241200393 Alt :  M Janji : (KAMIS/22/OKTOBER/2026) jam Pasang : 09:00 Note : hubungi pelanggan jika ingin kelokasi</t>
  </si>
  <si>
    <t>21-10-2026 18:39:46</t>
  </si>
  <si>
    <t>PT SRIKANDI DIAMOND INDAH MOTORS</t>
  </si>
  <si>
    <t>ODP-JOM-FB/87</t>
  </si>
  <si>
    <t>WO066947927</t>
  </si>
  <si>
    <t>|MN02084|/PT SRIKANDI DIAMOND INDAH MOTORS/HSI B2B (1:1) + PHONE (800 MENIT) 150MBPS 745RB PSB DISC 70%//david.soegianto@srikandi.com/DAVID SOEGIANTO /85234575857</t>
  </si>
  <si>
    <t>2026-10-23 08:00:00|Nama PIC : Bp David No HP : 085331190677 No Alt : - M Janji : 23 Okt 2026 Jam Pasang : Pagi / Siang Note : hubungi pelanggan jika ingin ke lokasi, terima kasih|40951378|MYDITA</t>
  </si>
  <si>
    <t>WO066948044</t>
  </si>
  <si>
    <t>SMA AL ISLAMIYAH</t>
  </si>
  <si>
    <t>ODP-SDA-FDB/14</t>
  </si>
  <si>
    <t>WO066884680</t>
  </si>
  <si>
    <t>PUTAT UTARA, PUTAT, KEC. TANGGULANGIN, KABUPATEN SIDOARJO, JAWA TIMUR 61272</t>
  </si>
  <si>
    <t>2026-10-22 11:00:00|Nama PIC : Bp Zaka No HP : 08985646351 No Alt : - M Janji : 22 Okt 2026 Jam Pasang : Pagi / Siang Note : hubungi pelanggan jika ingin ke lokasi, terima kasih|40951378|MYDITA</t>
  </si>
  <si>
    <t>FCC - HD1A - INPROGRESS FOLLOW UP</t>
  </si>
  <si>
    <t>PT AMANAH KARYA KREASI</t>
  </si>
  <si>
    <t>ODP-PSN-FP/110</t>
  </si>
  <si>
    <t>WO066916525</t>
  </si>
  <si>
    <t xml:space="preserve">|MN01982|/PT AMANAH KARYA KREASI/WINBACK 2.0 HSI B2B (1:2) 50MBPS 320RB PSB DISC 70%/PSN/wdimas833@gmail.com/DIMAS WAHYU SUGIARTO /83833136589  </t>
  </si>
  <si>
    <t>2026-10-22 15:00:00|Tgl pemasangan : 22 Oktober 2026 Jam pemasangan :  siang Info Tambahan : Hubungi pelanggan dulu sebelum ke lokasi terimakasih  |40900827|MYDITA</t>
  </si>
  <si>
    <t>PT TOYA INDO MANUNGGAL</t>
  </si>
  <si>
    <t>ODP-SPJ-FBZ/04</t>
  </si>
  <si>
    <t>WO066869847</t>
  </si>
  <si>
    <t>|MN02580|/PT TOYA INDO MANUNGGAL/WINBACK 2.0 HSI B2B (1:1) 50MBPS 355RB PSB DISC 70%//benny@toya.co.id/BENNY UBAIDILLAH/85648843400</t>
  </si>
  <si>
    <t>2026-10-22 08:00:00|Tgl pemasangan : 22 Oktober 2026 Jam pemasangan : pagi  Info Tambahan : Hubungi pelanggan dulu sebelum ke lokasi terimakasih  |40900827|MYDITA</t>
  </si>
  <si>
    <t>Follow Up Revoke Completed, New Order ID : SC1002648867</t>
  </si>
  <si>
    <t>WO066904361</t>
  </si>
  <si>
    <t>2026-10-22 15:00:00|Tanggal pemasangan: 22/10/2026 Jam pemasangan : pagi / siang Info Tambahan : Hubungi pelanggan dulu sebelum ke lokasi terima kasih.|40921089|MYDITA</t>
  </si>
  <si>
    <t>MA Mu&amp; 39;allimat NU Kudus</t>
  </si>
  <si>
    <t>ODP-KUD-FAR/008 FAR/D01/008.01</t>
  </si>
  <si>
    <t>WO066876135</t>
  </si>
  <si>
    <t>|MN01414|MYIA-065241721133/POI/ABDUL MALIK/089647532016/muallimatma91@gmail.com</t>
  </si>
  <si>
    <t xml:space="preserve">2026-10-22 08:00:00 | Nama PIC:  bp abdul  No HP: 089647532016 Alt: Tanggal: 22/10/2026 Jam Pasang: Pagi Note: Hubungi sebelum ke lokasi, terimakasih. </t>
  </si>
  <si>
    <t>TOKO HIDUP</t>
  </si>
  <si>
    <t>ODP-SKR-FA/055 FA/D05/055.01</t>
  </si>
  <si>
    <t>WO066923025</t>
  </si>
  <si>
    <t>|MN01684|MYIA-093742271875/POI/Diky prasetyandaru/0816217095/riyanto222888@gmail.com</t>
  </si>
  <si>
    <t>2026-10-22 15:00:00 | Nama : BP DIKY PRASETYANDARU No Hp : 0816217095 No Hp Alternatif :  Tanggal : 22 Oktober 2026 Interval : SIANG Note : Mohon hubungi pelanggan terlebih dahulu</t>
  </si>
  <si>
    <t>21-10-2026 17:39:37</t>
  </si>
  <si>
    <t>TOKO HIDUP PATEAN</t>
  </si>
  <si>
    <t>ODP-SKR-FG/023 FG/D02/023.01</t>
  </si>
  <si>
    <t>WO066923090</t>
  </si>
  <si>
    <t>|MN01684|MYIA-070720996377/POI/Diki prasetyandaru/0816217095/riyanto222888@gmail.com</t>
  </si>
  <si>
    <t>2026-10-28 11:00:00 | Nama : BP DIKY PRASETYANDARU No Hp : 0816217095 No Hp Alternatif :  Tanggal : 28 Oktober 2026 Interval : SIANG Note : Mohon hubungi pelanggan terlebih dahulu</t>
  </si>
  <si>
    <t>PT SOUTHERN INTERNASIONAL TRADING</t>
  </si>
  <si>
    <t>ODP-WLR-FN/030 FN/D03/030.01</t>
  </si>
  <si>
    <t>WO066923342</t>
  </si>
  <si>
    <t>|MN02184|MYIA-095716479658/POI/EKA SEPTIANI CHIE/08989849949/southern.intertrading@gmail.com</t>
  </si>
  <si>
    <t>2026-10-22 15:00:00 | Nama Pic : bu EKA  No Hp Pic : 08989849949 No alt : - Jam Pemasangan : pagi  Tanggal Pemasangan : 22 Oktober 2026</t>
  </si>
  <si>
    <t>PT. ARISA ELEKTRINDO ADIBRATA</t>
  </si>
  <si>
    <t>ODP-MKG-FF/040</t>
  </si>
  <si>
    <t>AMRBS;403098;REG3;DANIEL MARWA DENERO;08112876658;CP.CANDRA;085870426162;PAKET 1S INET 50 MBPS (439.000);PT. ARISA ELEKTRINDO ADIBRATA</t>
  </si>
  <si>
    <t>ODP-SMT-FM/013</t>
  </si>
  <si>
    <t>WO066929456</t>
  </si>
  <si>
    <t>AMRBS;402711;YUSRI TAUFIK;JKT OUTER;HSI Bisnis Basic Bundling Netmonk PSB 70% - 100 Mbps - (575000);CP BPK RIFKI 0852-3203-3363;mrifkipratama@gmail.com</t>
  </si>
  <si>
    <t>2026-10-23 08:00:00|Nama PIC:  BP MUH RIFKI No HP: 085232033363 Alt: Tanggal: 23/10/2026 Jam Pasang: Pagi Note: Hubungi sebelum ke lokasi, terimakasih.  |40931149|MYDITA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</si>
  <si>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</si>
  <si>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XUPAI ENERGI INDONESIA</t>
  </si>
  <si>
    <t>ODP-SMT-FA/018</t>
  </si>
  <si>
    <t>WO066909587</t>
  </si>
  <si>
    <t>AMRBS;950225;REG3;PRAMUDIASTUTI AGENG N;081225561924;CP.RISA YUNITA PUTRI;085870010204;paket promo 75mbps;XUPAI ENERGI INDONESIA</t>
  </si>
  <si>
    <t>2026-10-22 15:00:00|Tanggal pemasangan : 22 Oct 2026 Jam pemasangan : 12.00 Info Tambahan : Hubungi pelanggan dulu sebelum ke lokasi terima kasih.|40941148|MYDITA</t>
  </si>
  <si>
    <t>21-10-2026 12:09:47</t>
  </si>
  <si>
    <t>BMK</t>
  </si>
  <si>
    <t>PT SUGIJAYA DHARMA SAKTI</t>
  </si>
  <si>
    <t>ODP-BMK-FAP/023 FAP/D01/023.01</t>
  </si>
  <si>
    <t>WO066924688</t>
  </si>
  <si>
    <t>MD|MYDB-20261021271164|DA60003/MA60150|PT SUGIJAYA DHARMA SAKTI|08567426016</t>
  </si>
  <si>
    <t>2026-10-22 15:00:00 | Nama : BU AISYAH (GA) No Hp : 08567426016 No Hp Alternatif :  Tanggal : 22 Oktober 2026 Interval : PAGI  Note : Mohon hubungi pelanggan terlebih dahulu</t>
  </si>
  <si>
    <t>PT JYNORA MEDIA SINERGI</t>
  </si>
  <si>
    <t>ODP-GNK-FAJ/034 FAJ/D04/034.01</t>
  </si>
  <si>
    <t>WO066878525</t>
  </si>
  <si>
    <t>|MN02184|MYIA-011306151429/POI/FERDIANSYAH PERMANA NINDITHA/082111999688/jynoramediasinergi@gmail.com</t>
  </si>
  <si>
    <t xml:space="preserve">2026-10-22 08:00:00 | Waktu pemasangan : 22 Oktober 2026 Jam pemasangan : 08.00 - 12.00 Info Tambahan : Hubungi pelanggan dulu sebelum ke lokasi terimakasih  </t>
  </si>
  <si>
    <t>Karoseri Center</t>
  </si>
  <si>
    <t>ODP-GNK-FAJ/058</t>
  </si>
  <si>
    <t>WO066863354</t>
  </si>
  <si>
    <t>|MN02374|MYIA-014341851084/POI/Muhammad Misbah/082341927859/khanzatalitha2024@gmail.com</t>
  </si>
  <si>
    <t>2026-10-22 08:00:00 | Nama PIC : Bp Misbah No HP : 082341927859 No Alt : - M Janji : 22 Okt 2026 Jam Pasang : Pagi / Siang Note : hubungi pelanggan jika ingin ke lokasi, terima kasih</t>
  </si>
  <si>
    <t>SMK FUTUHIYYAH</t>
  </si>
  <si>
    <t>ODP-MJP-FFK/011</t>
  </si>
  <si>
    <t>WO066890984</t>
  </si>
  <si>
    <t>AMRBS;403538;REG3;RACHMAT;081391599400;CP.Lutfi;085708090342;PAKET PROMO INDIBIZ BISNIS 75 MBPS ABONEMEN 415.000;SMK FUTUHIYYAH</t>
  </si>
  <si>
    <t>2026-10-22 11:00:00|Nama :BAPA LUTFI No HP :085708090342 No Alternatif : M Janji : 22/10/2026 Jam Pasang : Pagi NoteÃ‚Â :  Hubungi terlebih dahulu sebelum ke lokasi |40951378|MYDITA</t>
  </si>
  <si>
    <t>Follow Up Revoke Completed, New Order ID : SC1002649065</t>
  </si>
  <si>
    <t>Kantor Desa Padangsari</t>
  </si>
  <si>
    <t>ODP-MAN-FC/069 FC/D06/069.01</t>
  </si>
  <si>
    <t>WO066883061</t>
  </si>
  <si>
    <t>|MN02591|MYIA-087821906818/POI/Nu Indra Supriyati/085853556560/turmilahwarsono@gmail.com</t>
  </si>
  <si>
    <t xml:space="preserve">2026-10-28 08:00:00 | Waktu pemasangan : 28 Oktober 2026 Jam pemasangan : 08.00 - 12.00 Info Tambahan : Hubungi pelanggan dulu sebelum ke lokasi terimakasih </t>
  </si>
  <si>
    <t>KSPPS ANUGERAH</t>
  </si>
  <si>
    <t>ODP-BJR-FZ/027</t>
  </si>
  <si>
    <t>WO066907705</t>
  </si>
  <si>
    <t>|MN00909|MYIA-058781710255/POI/toib sulaiman/085333171010/kspps.ag.karkob@gmail.com</t>
  </si>
  <si>
    <t xml:space="preserve">2026-10-25 08:00:00 | telp :085333171010 alt :  manja : pagi / siang 25/10/2026 hub sebelum ke lokasi  </t>
  </si>
  <si>
    <t>ODP-SBA-FA/115</t>
  </si>
  <si>
    <t>WO066882871</t>
  </si>
  <si>
    <t>Follow Up Revoke Completed, New Order ID : SC1002648003</t>
  </si>
  <si>
    <t>SOTO 183</t>
  </si>
  <si>
    <t>ODP-PKL-FDF/082 FDF/D04/082.01</t>
  </si>
  <si>
    <t>WO066861754</t>
  </si>
  <si>
    <t>|MN01881|MYIA-035137175951/POI/amat sirojudin/085292365797/ahmadsirojudin979@gmail.com</t>
  </si>
  <si>
    <t>2026-10-22 08:00:00 | Nama :BAPA AMAT No HP :085292365797 No Alternatif : M Janji : 22/10/2026 Jam Pasang : Pagi NoteÃ‚Â :  Hubungi terlebih dahulu sebelum ke lokasi</t>
  </si>
  <si>
    <t>21-10-2026 09:40:15</t>
  </si>
  <si>
    <t>ODP-PKL-FEA/055</t>
  </si>
  <si>
    <t>WO066915696</t>
  </si>
  <si>
    <t>2026-10-21 08:00:00 | Nama PIC : Bp Yusup  No HP : 08119514191  No Alt : -  M Janji : 21 Okt 2026  Jam Pasang : Pagi / Siang  Note : hubungi pelanggan jika ingin kelokasi</t>
  </si>
  <si>
    <t>FAQIR KIDS GALERY</t>
  </si>
  <si>
    <t>ODP-KDW-FM/099 FM/D01/099.01</t>
  </si>
  <si>
    <t>WO066876619</t>
  </si>
  <si>
    <t>|MN01913|MYIA-023507630335/POI/KHINDHOKHIM MUNTAHA/085190848472/cs.faqir01@gmail.com</t>
  </si>
  <si>
    <t>2026-10-22 11:00:00 | Nama Pic : bp KHINDHOKHIM MUNTAHA No Hp Pic : 085190848472 No alt : - Jam Pemasangan : pagi  Tanggal Pemasangan : 22 Oktober 2026</t>
  </si>
  <si>
    <t>21-10-2026 11:40:06</t>
  </si>
  <si>
    <t>ODP-PML-FV/122</t>
  </si>
  <si>
    <t>WO066879589</t>
  </si>
  <si>
    <t>2026-10-19 08:00:00|Nama PIC : Bp Sobirin  No HP : 081315347068  No Alt : -  M Janji :  19 Okt 2026  Jam Pasang : Pagi / Siang  Note : hubungi pelanggan jika ingin kelokasi|40951378|MYDITA</t>
  </si>
  <si>
    <t>ODP-PML-FAC/001</t>
  </si>
  <si>
    <t>| MN00925 | PSB 50MB | 355k | PIC 087766048789 | buchonapparel.official@gmail.com</t>
  </si>
  <si>
    <t>PT NIAGA PILAR BERSAMA CEMERLANG MAKMUR</t>
  </si>
  <si>
    <t>ODP-BBT-FH/034 FH/D01/034.01</t>
  </si>
  <si>
    <t>WO066859272</t>
  </si>
  <si>
    <t>|MC80112|MYIA-019519827805/POI/SYAMSUL ANAM/081391177372/samsul.anam@gmail.com</t>
  </si>
  <si>
    <t>2026-10-22 11:00:00 | Tanggal pemasangan : 22 Oct 2026 Jam pemasangan : 08.00 Info Tambahan : Hubungi pelanggan dulu sebelum ke lokasi terima kasih.</t>
  </si>
  <si>
    <t>IndoLogam</t>
  </si>
  <si>
    <t>ODP-BMU-FM/013</t>
  </si>
  <si>
    <t>|MN01243|/Abdan Ibnu aqil/081329615929/daffaalienz3@gmail.com</t>
  </si>
  <si>
    <t>21-10-2026 10:54:48</t>
  </si>
  <si>
    <t>Follow Up Revoke Completed, New Order ID : SC1002647653</t>
  </si>
  <si>
    <t>WO066902001</t>
  </si>
  <si>
    <t>2026-10-21 08:00:00|Nama PIC:  bu iffah   No HP: 085742226933  Alt:  Tanggal: 21/10/2026  Jam Pasang: Pagi  Note: Hubungi sebelum ke lokasi, terimakasih. |40931149|MYDITA</t>
  </si>
  <si>
    <t>PT Harapan Pratama Sejahtera</t>
  </si>
  <si>
    <t>ODP-TEG-FF/033 FF/D04/033.01</t>
  </si>
  <si>
    <t>WO066869760</t>
  </si>
  <si>
    <t>|MB00503|MYIA-082122670788/POI/ibu/087888800802/harapanpratamasejahtera@gmail.com</t>
  </si>
  <si>
    <t xml:space="preserve">2026-10-22 08:00:00 | telp :087888800802 alt :  manja : pagi / siang 22/10/2026 hub sebelum ke lokasi </t>
  </si>
  <si>
    <t>asrama pondok putri</t>
  </si>
  <si>
    <t>ODP-BLU-FP/002 FP/D02/002.01</t>
  </si>
  <si>
    <t>WO066872228</t>
  </si>
  <si>
    <t>MD|MYDB-20261021271139|DN00001/MN00377|asrama pondok putri|082328480396</t>
  </si>
  <si>
    <t>PT HAYA GENERAL TRADING</t>
  </si>
  <si>
    <t>ODP-DDS-FE/24</t>
  </si>
  <si>
    <t>WO066897012</t>
  </si>
  <si>
    <t>|MN02031|MYIA-044016885469/POI/KARTIKA GEOVANI ROBERTA/08176822034/hayageneraltrading.pt@gmail.com</t>
  </si>
  <si>
    <t xml:space="preserve">2026-10-22 11:00:00 | Nama PIC:  bu kristina No HP: 08176822034 Alt: 087741170872 Tanggal: 22/10/2026 Jam Pasang: Pagi Note: Hubungi sebelum ke lokasi, terimakasih. </t>
  </si>
  <si>
    <t>PUSKESMAS INDUSTRI</t>
  </si>
  <si>
    <t>ODP-GSK-FBE/22 FBE/D03/22.01</t>
  </si>
  <si>
    <t>WO066889589</t>
  </si>
  <si>
    <t>MD|MYDB-20261021271146|DN00001/MN02100|PUSKESMAS INDUSTRI|085591479899</t>
  </si>
  <si>
    <t>2026-10-22 11:00:00 | M Janji : 22 Okt 2026 Jam Pasang : Pagi 08.00 Note : hubungi pelanggan jika ingin kelokasi</t>
  </si>
  <si>
    <t>ODP-GSK-FF/10</t>
  </si>
  <si>
    <t>WO066880897</t>
  </si>
  <si>
    <t>Kantin Buwari</t>
  </si>
  <si>
    <t>ODP-GSK-FK/09 FK/D05/09-01</t>
  </si>
  <si>
    <t>WO066889126</t>
  </si>
  <si>
    <t>MD|MYDB-20261021271142|DN00001/MN01273|Kantin Buwari|081287541397</t>
  </si>
  <si>
    <t>Air Minum Biru</t>
  </si>
  <si>
    <t>ODP-BBA-FAX/36</t>
  </si>
  <si>
    <t>WO066894204</t>
  </si>
  <si>
    <t>|MN02446|/Air minum biru/HSI Bisnis Promo HUT Telkom (1:1) 100 Mbps (Rp 535.000) PSB Rp 150.000/082141270221/anshori.botak@gmail.com/Bakhrudin anshori/Jalan  A yani 35 kedung pring lamongan</t>
  </si>
  <si>
    <t>2026-10-22 10:00:00|Nama : BP BAKHRUDIN ANSHORI  No Hp : 082141270221 No Hp Alternatif :  Tanggal : 22 Oktober 2026 Interval : PAGI  Note : Mohon hubungi pelanggan terlebih dahulu|40981184|MYDITA</t>
  </si>
  <si>
    <t xml:space="preserve">- SP_NOSS;SP_NOSS ~ Internet NOSS Multispeed Network[0]  - SP_NOSS;SP_NOSS ~ Internet NOSS Multispeed Network[0]  - E23015;E23015 ~ ES23 - Perangkat ONT[0]  - E23015~null~44292;E23015||11||Abodemen 0[0]  - E23015~null~E23015_SWONTDUALB;SWONTDUALB ~ Biaya </t>
  </si>
  <si>
    <t>PKM KEDUNGPRING UGD</t>
  </si>
  <si>
    <t>ODP-BBA-FAX/10</t>
  </si>
  <si>
    <t>WO066918852</t>
  </si>
  <si>
    <t>|MN00882|/PKM KEDUNGPRING UGD/08563405804/basukimargotomokdpring@gmail.com/HSI Bisnis Promo HUT Telkom (1:1) 200 Mbps (Rp 790.000) PSB Rp 150.000/Basuki Margotomo/-7.170120,112.198382</t>
  </si>
  <si>
    <t>2026-10-22 15:00:00|Nama : BP BASUKI MARGOTOMO  No Hp : 08563405804 No Hp Alternatif :  Tanggal : 22 Oktober 2026 Interval : PAGI  Note : Mohon hubungi pelanggan terlebih dahulu|40981184|MYDITA</t>
  </si>
  <si>
    <t>21-10-2026 12:54:35</t>
  </si>
  <si>
    <t>|MN02446|/TOKO SUMBER WARAS/MUH. ALI MASHAN/085806234555/alimasshhan@gmail.com/HSI Bisnis Promo HUT Telkom (1:1) 100 Mbps (Rp 535.000) PSB Rp 150.000/</t>
  </si>
  <si>
    <t>VAN DER WIJCK 3</t>
  </si>
  <si>
    <t>ODP-LMG-FH/91</t>
  </si>
  <si>
    <t>WO066892256</t>
  </si>
  <si>
    <t>|MN01781|/van der wijck 3/HSI Bisnis Promo HUT Telkom (1:1) 100 Mbps (Rp 535.000) PSB Rp 150.000/082339850069 - 085649996293/saifuddinaziz.99@gmail.com/Akhmad  Saifuddin Aziz/-7.113687,112.417438/Sidokumumpul, kec. Lamongan kab lamongan</t>
  </si>
  <si>
    <t>2026-10-22 15:00:00|Nama : BP AKHMAD SAIFUDDIN AZIZ No Hp : 082339850069 No Hp Alternatif : 085649996293 Tanggal : 22 Oktober 2026 Interval : PAGI  Note : Mohon hubungi pelanggan terlebih dahulu|40981184|MYDITA</t>
  </si>
  <si>
    <t>VAN DER WIJCK 2</t>
  </si>
  <si>
    <t>ODP-LMG-FL/09</t>
  </si>
  <si>
    <t>WO066888329</t>
  </si>
  <si>
    <t>|MN01781|/VAN DER WIJCK 2/AKHMAD SAIFUDDIN AZIZ/082339850069/saifuddinaziz.99@gmail.com/HSI Bisnis Promo HUT Telkom (1:1) 100 Mbps (Rp 535.000) PSB Rp 150.000/</t>
  </si>
  <si>
    <t>2026-10-22 15:00:00|M Janji : 22 Okt 2026 Jam Pasang : Pagi 08.00 Note : hubungi pelanggan jika ingin kelokasi|40971304|MYDITA</t>
  </si>
  <si>
    <t>VAN DER WIJCK</t>
  </si>
  <si>
    <t>ODP-LMG-FK/112</t>
  </si>
  <si>
    <t>WO066889803</t>
  </si>
  <si>
    <t>|MN00882|/van der wijck/HSI Bisnis Promo HUT Telkom (1:1) 100 Mbps (Rp 535.000) PSB Rp 150.000/082339850069 - 085649996293/saifuddinaziz.99@gmail.com/Akhmad  Saifuddin Aziz/-7.125650,112.393280/Sukomulyo, kec. Lamongan, Kab Lamongan Jawa Timur</t>
  </si>
  <si>
    <t>2026-10-22 15:00:00|Waktu pemasangan : 22 Oktober 2026 Jam pemasangan : 08.00 - 12.00 Info Tambahan : Hubungi pelanggan dulu sebelum ke lokasi terimakasih |40971401|MYDITA</t>
  </si>
  <si>
    <t>HITS CHICKEN DANDER</t>
  </si>
  <si>
    <t>ODP-BJN-FBJ/35 FBJ/D03/35.01</t>
  </si>
  <si>
    <t>WO066877579</t>
  </si>
  <si>
    <t>|MN00799|MYIA-075739743721/POI/WIYANTO/085374197940/hitschickenrakartini@gmail.com</t>
  </si>
  <si>
    <t>2026-10-22 15:00:00 | Nama : BP WIYANTO  No Hp : 085374197940 No Hp Alternatif :  Tanggal : 22 Oktober 2026 Interval : PAGI  Note : Mohon hubungi pelanggan terlebih dahulu</t>
  </si>
  <si>
    <t>SMAN 4 BOJONEGORO RUANG SERVER</t>
  </si>
  <si>
    <t>ODP-BJN-FA/08 FA/D03/01.08</t>
  </si>
  <si>
    <t>WO066898857</t>
  </si>
  <si>
    <t>|MC20010|MYIA-036978701722/POI/Teguh Eko Cahyono /085232237019/smanegeri04bojonegoro@gmail.com</t>
  </si>
  <si>
    <t>2026-10-22 15:00:00 | Nama PIC : bapak dodi No HP : 085232237019 Alt :  M Janji : (KAMIS/22/OKTOBER/2026) jam Pasang : 09:00 Note : hubungi pelanggan jika ingin kelokasi</t>
  </si>
  <si>
    <t>Toko Barokah</t>
  </si>
  <si>
    <t>ODP-PAZ-FD/51 FD/D05/51.01</t>
  </si>
  <si>
    <t>WO066883294</t>
  </si>
  <si>
    <t>|MN00271|MYIA-003978134912/POI/Deden Yuda Pratama /085739392904/deden01002@gmail.com</t>
  </si>
  <si>
    <t>2026-10-22 15:00:00 | Nama : BP DEDEN YUDA PRATAMA  No Hp : 085739392904 No Hp Alternatif :  Tanggal : 22 Oktober 2026 Interval : PAGI  Note : Mohon hubungi pelanggan terlebih da hulu</t>
  </si>
  <si>
    <t>SMPN 2 BALEN RUANG GURU</t>
  </si>
  <si>
    <t>ODP-SMJ-FN/30 FN/D03/30.01</t>
  </si>
  <si>
    <t>WO066889054</t>
  </si>
  <si>
    <t>|MC20010|MYIA-078702919189/POI/NARTO /082143432363/smpn2balen@ymail.com</t>
  </si>
  <si>
    <t>2026-10-22 11:00:00 | Nama Pic : bp NARTO  No Hp Pic : 082143432363 No alt : - Jam Pemasangan : pagi  Tanggal Pemasangan : 22 Oktober 2026</t>
  </si>
  <si>
    <t>SMPN 2 SUGIHWARAS RUANG GURU</t>
  </si>
  <si>
    <t>ODP-SMJ-FJ/43 FJ/D04/43.01</t>
  </si>
  <si>
    <t>WO066898978</t>
  </si>
  <si>
    <t>|MC20010|MYIA-081773968770/POI/BENNY KURNIAWAN SPD /08123595032/smpn2sugihwarass@gmail.com</t>
  </si>
  <si>
    <t>Inprogress Alpro, SC Lama : SC1002643361</t>
  </si>
  <si>
    <t>SD GMIT MANUMUTI 1</t>
  </si>
  <si>
    <t>ODP-OSP-FN/15 FN/D03/15.01</t>
  </si>
  <si>
    <t>WO066911008</t>
  </si>
  <si>
    <t>|MN01740|MYIA-075736917035/POI/YULIANA WELHELMINA BANGNGU /081246778622/inaninu83@gmail.com</t>
  </si>
  <si>
    <t>2026-10-22 15:00:00 | Tanggal Pemasangan : 22 Oktober 2026 Jam Pemasangan : 08:00 15:00 Info Tambahan : Hubungi pelanggan dulu sebelum ke lokasi terimakasih</t>
  </si>
  <si>
    <t>21-10-2026 15:55:01</t>
  </si>
  <si>
    <t>SD GMIT MANUMUTI 2</t>
  </si>
  <si>
    <t>WO066910977</t>
  </si>
  <si>
    <t>|MN01740|MYIA-087117995582/POI/YULIANA WELHELMINA BANGNGU /081246778622/inaninu83@gmail.com</t>
  </si>
  <si>
    <t>ODP-PSG-FB/02 FB/D01/02.01</t>
  </si>
  <si>
    <t>WO066897422</t>
  </si>
  <si>
    <t>MD|MYDB-20261021271140|DN00001/MN00580|YAYASAN SUNGAI WATCH INDONESIA|085393263299</t>
  </si>
  <si>
    <t>RUMAH KOST AHMADI</t>
  </si>
  <si>
    <t>ODP-BOW-FY/59 FY/D02/59.01</t>
  </si>
  <si>
    <t>WO066907235</t>
  </si>
  <si>
    <t>|MN02331|MYIA-003150829425/POI/AHMADI/083170598648/alfi58079@gmail.com</t>
  </si>
  <si>
    <t>Rumah kos muslim</t>
  </si>
  <si>
    <t>ODP-BOW-FAM/27 FAM/D03/27.01</t>
  </si>
  <si>
    <t>WO066877321</t>
  </si>
  <si>
    <t>|MC30280|MYIA-099274644854/POI/azizeh/083142288863/fajritatang8@gmail.com</t>
  </si>
  <si>
    <t xml:space="preserve">2026-10-22 08:00:00 | Nama PIC:  bp romla No HP: 083142288863 Alt:082144444526 Tanggal: 22/10/2026 Jam Pasang: Pagi Note: Hubungi sebelum ke lokasi, terimakasih. </t>
  </si>
  <si>
    <t>KOST ANDRIE FEBRI</t>
  </si>
  <si>
    <t>ODP-BOW-FZ/23 FZ/D03/23.01</t>
  </si>
  <si>
    <t>WO066874892</t>
  </si>
  <si>
    <t>|MN02617|MYIA-063452452963/POI/ANDRIE FEBRI MAULANA/085732718581/slmetfendisusanto@gmail.com</t>
  </si>
  <si>
    <t xml:space="preserve">2026-10-22 08:00:00 | Jam pemasangan : 12.00 Info Tambahan : Hubungi pelanggan dulu sebelum ke lokasi terimakasih </t>
  </si>
  <si>
    <t>kos putra miskadi</t>
  </si>
  <si>
    <t>ODP-BOW-FAE/01 FAE/D01/01.01</t>
  </si>
  <si>
    <t>WO066892436</t>
  </si>
  <si>
    <t>|MC30280|MYIA-097645993574/POI/miskadi/+6282331784911/sitifatimafatima33@gmail.com</t>
  </si>
  <si>
    <t>outlet 23 bondowoso</t>
  </si>
  <si>
    <t>ODP-BOW-FM/37 FM/D02/37.01</t>
  </si>
  <si>
    <t>WO066908116</t>
  </si>
  <si>
    <t>|MN00515|MYIA-000015228984/POI/Wahyudi Wijaksono/087768303949/elisabethjacinta9@gmail.com</t>
  </si>
  <si>
    <t xml:space="preserve">2026-10-22 15:00:00 | Tgl pemasangan : 22 Oktober 2026 Jam pemasangan : pagi siang Info Tambahan : Hubungi pelanggan dulu sebelum ke lokasi terimakasih  </t>
  </si>
  <si>
    <t>PT IBINET Global Nusatindo</t>
  </si>
  <si>
    <t>ODP-KBS-F03/19 FCL/F03/19.01</t>
  </si>
  <si>
    <t>WO066867431</t>
  </si>
  <si>
    <t>MD|MYDB-20261020271119|DN00001/MN00500|PT IBINET Global Nusatindo|083114726352</t>
  </si>
  <si>
    <t>PT ALTARA BIOMASSA INDONESIA</t>
  </si>
  <si>
    <t>ODP-SPO-FC/06 FC/D01/06.01</t>
  </si>
  <si>
    <t>WO066888556</t>
  </si>
  <si>
    <t>MD|MYDB-20261021271150|DN00001/MN00906|PT ALTARA BIOMASSA INDONESIA|081259564044</t>
  </si>
  <si>
    <t>2026-10-22 11:00:00 | Nama PIC : BAPAK REVALDI No HP : 081259564044 Alt :  M Janji : (KAMIS/22/OKTOBER/2026) jam Pasang : 09:00 Note : hubungi pelanggan jika ingin kelokasi</t>
  </si>
  <si>
    <t>DESA DAWUHAN WETAN INDUK KARANGANYAR 2</t>
  </si>
  <si>
    <t>ODP-LMJ-FAD/76</t>
  </si>
  <si>
    <t>WO066876447</t>
  </si>
  <si>
    <t>|MN02178|/DESA DAWUHAN WETAN INDUK KARANGANYAR 2/WINBACK 2.0 HSI B2B (1:1) 50MBPS 355RB PSB DISC 70%//dawet106007@gmail.com/WAHYU DWI RAHMAN/85335487547</t>
  </si>
  <si>
    <t>2026-10-28 08:00:00|Waktu pemasangan : 28 Oktober 2026 Jam pemasangan : 08.00 - 12.00 Info Tambahan : Hubungi pelanggan dulu sebelum ke lokasi terimakasih |40971401|MYDITA</t>
  </si>
  <si>
    <t>DESA DAWUHAN WETAN DUSUN KEDUNGKANGKUNG</t>
  </si>
  <si>
    <t>ODP-LMJ-FAD/16</t>
  </si>
  <si>
    <t>WO066877476</t>
  </si>
  <si>
    <t>|MN02178|/DESA DAWUHAN WETAN DUSUN KEDUNGKANGKUNG/WINBACK 2.0 HSI B2B (1:1) 50MBPS 355RB PSB DISC 70%//dawet106007@gmail.com/WAHYU DWI RAHMAN/85335487547</t>
  </si>
  <si>
    <t>DESA DAWUHAN WETAN DUSUN KARANGANYAR 1</t>
  </si>
  <si>
    <t>ODP-LMJ-FAD/68</t>
  </si>
  <si>
    <t>WO066878332</t>
  </si>
  <si>
    <t>|MN02178|/DESA DAWUHAN WETAN DUSUN KARANGANYAR 1/WINBACK 2.0 HSI B2B (1:1) 50MBPS 355RB PSB DISC 70%//dawet106007@gmail.com/WAHYU DWI RAHMAN/85335487547</t>
  </si>
  <si>
    <t>2026-10-28 08:00:00|Nama PIC:  bp wahyu No HP: 085335487547 Alt: Tanggal: 28/10/2026 Jam Pasang: Pagi Note: Hubungi sebelum ke lokasi, terimakasih. |40931149|MYDITA</t>
  </si>
  <si>
    <t>DESA DAWUHAN WETAN DUSUN KRAJAN 2</t>
  </si>
  <si>
    <t>ODP-LMJ-FT/01</t>
  </si>
  <si>
    <t>WO066881884</t>
  </si>
  <si>
    <t>|MN02178|/DESA DAWUHAN WETAN DUSUN KRAJAN 2/WINBACK 2.0 HSI B2B (1:1) 50MBPS 355RB PSB DISC 70%//dawet106007@gmail.com/WAHYU DWI RAHMAN/85335487547</t>
  </si>
  <si>
    <t>2026-10-22 11:00:00|Nama Pic : DESA DAWUHAN WETAN DUSUN KRAJAN 2 No Hp Pic : 085335487547 No alt : - Jam Pemasangan : pagi  Tanggal Pemasangan : 22 Oktober 2026|40951375|MYDITA</t>
  </si>
  <si>
    <t>DESA DAWUHAN WETAN DUSUN KLAMPOKAN</t>
  </si>
  <si>
    <t>ODP-LMJ-FAD/71</t>
  </si>
  <si>
    <t>WO066877510</t>
  </si>
  <si>
    <t>|MN02178|/DESA DAWUHAN WETAN DUSUN KLAMPOKAN/WINBACK 2.0 HSI B2B (1:1) 50MBPS 355RB PSB DISC 70%//dawet106007@gmail.com/WAHYU DWI RAHMAN/85335487547</t>
  </si>
  <si>
    <t>DESA WADUHAN WETAN DUSUN KRAJAN</t>
  </si>
  <si>
    <t>ODP-LMJ-FAD/74</t>
  </si>
  <si>
    <t>WO066880695</t>
  </si>
  <si>
    <t>|MN02178|/DESA WADUHAN WETAN DUSUN KRAJAN 1/WINBACK 2.0 HSI B2B (1:1) 50MBPS 355RB PSB DISC 70%//dawet106007@gmail.com/WAHYU DWI RAHMAN/85335487547</t>
  </si>
  <si>
    <t>2026-10-22 08:00:00|Nama PIC : DESA WADUHAN WETAN DUSUN KRAJAN No HP : 085335487547 Alt :  M Janji : (KAMIS/22/OKTOBER/2026) jam Pasang : 09:00 Note : hubungi pelanggan jika ingin kelokasi|40961371|MYDITA</t>
  </si>
  <si>
    <t>DESA DAWUHAN WETAN DUSUN LEGONG</t>
  </si>
  <si>
    <t>ODP-LMJ-FAD/10</t>
  </si>
  <si>
    <t>WO066879798</t>
  </si>
  <si>
    <t>|MN02178|/DESA DAWUHAN WETAN DUSUN LEGONG/WINBACK 2.0 HSI B2B (1:1) 50MBPS 355RB PSB DISC 70%//dawet106007@gmail.com/WAHYU DWI RAHMAN/85335487547</t>
  </si>
  <si>
    <t>2026-10-28 08:00:00|telp :085335487547 alt :  manja : pagi / siang 28/10/2026 hub sebelum ke lokasi |40000802|MYDITA</t>
  </si>
  <si>
    <t>NH PRINTING 2</t>
  </si>
  <si>
    <t>ODP-GND-FN/47</t>
  </si>
  <si>
    <t>WO066921475</t>
  </si>
  <si>
    <t>|MN00836|/NH PRINTING 2/WINBACK 2.0 HSI B2B (1:2) 50MBPS 320RB PSB DISC 70%//gajaco4187@nickolis.com/HANIS ROGA/82334657419</t>
  </si>
  <si>
    <t>2026-10-22 15:00:00|Nama PIC : Bp Hanis No HP : 082334657419 No Alt : - M Janji : 22 Okt 2026 Jam Pasang : Pagi / Siang Note : hubungi pelanggan jika ingin ke lokasi, terima kasih|40951378|MYDITA</t>
  </si>
  <si>
    <t>SDK St.Theresia Larantuka II</t>
  </si>
  <si>
    <t>ODP-LRT-FC/09 FC/D02/09.01</t>
  </si>
  <si>
    <t>WO066885915</t>
  </si>
  <si>
    <t>MD|MYDB-20261021271137|SC00001/MC00079|SDK St.Theresia Larantuka II|081337988737</t>
  </si>
  <si>
    <t xml:space="preserve">2026-10-22 11:00:00 | telp :081337988737 alt :  manja : pagi / siang 22/10/2026 hub sebelum ke lokasi </t>
  </si>
  <si>
    <t>KOS IIN</t>
  </si>
  <si>
    <t>ODP-LBO-FE/153 FE/D12/153.01</t>
  </si>
  <si>
    <t>WO066872741</t>
  </si>
  <si>
    <t>MD|MYDB-20261020271071|SC00001/MC00041|KOS IIN|085238783384</t>
  </si>
  <si>
    <t>2026-10-22 08:00:00 | Nama PIC : Ibu Yosefina No HP : 085238783384 No Alt : - M Janji : 22 Okt 2026 Jam Pasang : Pagi / Siang Note : hubungi pelanggan jika ingin ke lokasi, terima kasih</t>
  </si>
  <si>
    <t>SDN SAMBIR JONG LEMBOR</t>
  </si>
  <si>
    <t>ODP-RTE-FX/24 FX/D02/24.01</t>
  </si>
  <si>
    <t>WO066889131</t>
  </si>
  <si>
    <t>|MN00118|MYIA-081167254480/POI/Pak Ahmad/081236278310/ahmadsamsi1987@gmail.com</t>
  </si>
  <si>
    <t xml:space="preserve">2026-10-22 11:00:00 | Nama PIC:  bp ahmad  No HP: 081236278310 Alt: Tanggal: 22/10/2026 Jam Pasang: Siang  Note: Hubungi sebelum ke lokasi, terimakasih. </t>
  </si>
  <si>
    <t>Novisiat Sang Sabda Kuwu</t>
  </si>
  <si>
    <t>ODP-RTE-FT/14 FT/D02/14.01</t>
  </si>
  <si>
    <t>WO066921963</t>
  </si>
  <si>
    <t>|MN00118|MYIA-072439076824/POI/Pak Oswaldus Bule/081339455758/oswaldsvd81@gmail.com</t>
  </si>
  <si>
    <t>WO066926171</t>
  </si>
  <si>
    <t>|MN00118|MYIA-068237351525/POI/Thomas Taek Bitin/081339455758/thomy.taek@gmail.com</t>
  </si>
  <si>
    <t>21-10-2026 18:24:58</t>
  </si>
  <si>
    <t>ASRAMA NALCHAVAM 01</t>
  </si>
  <si>
    <t>ODP-BJW-FK/01 FK/D01/01.01</t>
  </si>
  <si>
    <t>WO066920334</t>
  </si>
  <si>
    <t>MD|MYDB-20261021271158|SC00001/MC00123|ASRAMA NALCHAVAM 01|081238520067</t>
  </si>
  <si>
    <t xml:space="preserve">2026-10-22 15:00:00 | Waktu pemasangan : 22 Oktober 2026 Jam pemasangan : 15.00 Info Tambahan : Hubungi pelanggan dulu sebelum ke lokasi terimakasih </t>
  </si>
  <si>
    <t>21-10-2026 17:09:43</t>
  </si>
  <si>
    <t>TOKO KARYA LESTARI</t>
  </si>
  <si>
    <t>ODP-GMK-FA/27 FA/D05/27.01</t>
  </si>
  <si>
    <t>WO066884637</t>
  </si>
  <si>
    <t>|MB00503|MYIA-097135069592/POI/bapak/087866156519/karyalestari204@gmail.com</t>
  </si>
  <si>
    <t>Flex Gym</t>
  </si>
  <si>
    <t>ODP-UBN-FL/35 FL/D03/35.01</t>
  </si>
  <si>
    <t>WO066879325</t>
  </si>
  <si>
    <t>MD|MYID-4042610190010|RBIZHERO|Flex Gym|081294517824</t>
  </si>
  <si>
    <t xml:space="preserve">2026-10-22 08:00:00 | telp :081294517824 alt :  manja : pagi / siang 22/10/2026 hub sebelum ke lokasi </t>
  </si>
  <si>
    <t>Follow Up Revoke Completed, New Order ID : SC1002647843</t>
  </si>
  <si>
    <t>ODP-MMN-FA/113</t>
  </si>
  <si>
    <t>WO066910558</t>
  </si>
  <si>
    <t>2026-10-08 08:00:00 | Nama :TRI HENDRA  No HP :082114253919  No Alternatif :  M Janji : 08/10/2026  Jam Pasang : Pagi  NoteÃ‚Â :  Hubungi terlebih dahulu sebelum ke lokasi</t>
  </si>
  <si>
    <t>PT TEMIRI BALI PERSADA</t>
  </si>
  <si>
    <t>ODP-KUT-FY/11 FY/D01/11.02</t>
  </si>
  <si>
    <t>WO066861448</t>
  </si>
  <si>
    <t>|MN02665|MYIA-043064088878/POI/RISTA/089626032484/temirisocialclub@gmail.com</t>
  </si>
  <si>
    <t xml:space="preserve">2026-10-22 08:00:00 | telp :089626032484 alt :  manja : pagi / siang 22/10/2026 hub sebelum ke lokasi </t>
  </si>
  <si>
    <t>HSI Bisnis Basic Bundling OCA Breach Checker Promo H2 2026 PSB 70% - 200 Mbps</t>
  </si>
  <si>
    <t>GUEST HOUSE FANDI POERWO 2</t>
  </si>
  <si>
    <t>ODP-BNO-FH/91 FH/D06/91.01</t>
  </si>
  <si>
    <t>WO066878027</t>
  </si>
  <si>
    <t>|MN02665|MYIA-006589222410/POI/fandi/087866890803/nonamekolonk11@gmail.com</t>
  </si>
  <si>
    <t xml:space="preserve">2026-10-22 08:00:00 | Tgl pemasangan : 22 Oktober 2026 Jam pemasangan : pagi  Info Tambahan : Hubungi pelanggan dulu sebelum ke lokasi terimakasih  </t>
  </si>
  <si>
    <t>Follow Up Revoke Completed, New Order ID : SC1002647345</t>
  </si>
  <si>
    <t>ODP-GIN-FM/03</t>
  </si>
  <si>
    <t>WO066890696</t>
  </si>
  <si>
    <t>2026-10-20 15:00:00|Nama PIC : I PUTU LANUS BANG APRYADINATA  No HP : 083117721255  Alt :   M Janji : 20/10/2026  Jam Pasang : 08.00  - 13:00   NoteÃ‚Â :  hubungi terlebih dahulu sebelum ke lokasi, terima kasih.|40981184|MYDITA</t>
  </si>
  <si>
    <t>SD NEGERI 2 SERONGGA</t>
  </si>
  <si>
    <t>ODP-GIN-FD/36</t>
  </si>
  <si>
    <t>WO066941451</t>
  </si>
  <si>
    <t>|MN02658|/PIC PANDE NYOMAN RUDI YULIANA/085792183010/sdnegeriserongga@gmail.com</t>
  </si>
  <si>
    <t>2026-10-23 08:00:00|M Janji : 23/10/2026 Jam Pasang : 08.00 - 13:00  NoteÃ‚Â :  hubungi terlebih dahulu sebelum kelokasi |40981182|MYDITA</t>
  </si>
  <si>
    <t>WO066941400</t>
  </si>
  <si>
    <t>SD NEGERI 3 SIDAN</t>
  </si>
  <si>
    <t>ODP-GIN-FDA/11</t>
  </si>
  <si>
    <t>|MN02658|/PIC PUTU CIRI BAGIANI/081338683949/sd3sidan@gmail.com</t>
  </si>
  <si>
    <t>SD NEGERI 4 SIDAN</t>
  </si>
  <si>
    <t>ODP-GIN-FAL/01</t>
  </si>
  <si>
    <t>|MN02658|/PIC NYOMAN SRIMASRAWI/085737449182/sdn4sidan@gmail.com</t>
  </si>
  <si>
    <t>SD NEGERI 2 SIDAN</t>
  </si>
  <si>
    <t>ODP-GIN-FDA/12</t>
  </si>
  <si>
    <t>|MN02658|/PIC I PUTU IRWAN WEDANTARA/081916018592/Sdnduasidan@gmail.com</t>
  </si>
  <si>
    <t>KANTOR PERBEKEL DESA PESINGGAHAN</t>
  </si>
  <si>
    <t>ODP-SMA-FR/62</t>
  </si>
  <si>
    <t>|MN02750|/PIC I NYOMAN SUASTIKA/087751999004/desapesinggahanklungkung@gmail.com</t>
  </si>
  <si>
    <t>Follow Up Revoke Completed, New Order ID : SC1002649946</t>
  </si>
  <si>
    <t>PT Debale Prakasa Konstruksi</t>
  </si>
  <si>
    <t>ODP-SWE-FAP/39</t>
  </si>
  <si>
    <t>WO067000710</t>
  </si>
  <si>
    <t>|MN02471|/ PT Debale Prakasa Konstruksi / Pic  Suria Ningsih / 087770001988 - 087864607330  / deepinfo0109@gmail.com</t>
  </si>
  <si>
    <t>2026-10-23 15:00:00|Nama :IBU SURIA No HP :087770001988 No Alternatif : M Janji : 23/10/2026 Jam Pasang : Pagi NoteÃ‚Â :  Hubungi terlebih dahulu sebelum ke lokasi |40931150|MYDITA</t>
  </si>
  <si>
    <t>22-10-2026 10:10:31</t>
  </si>
  <si>
    <t>ODP-SWE-FAL/41</t>
  </si>
  <si>
    <t>WO067001236</t>
  </si>
  <si>
    <t>2026-10-21 08:00:00 | Nama PIC : Bp Zian  No HP : 081912710230  No Alt : -  M Janji : 21 Okt 2026  Jam Pasang : Pagi / Siang  Note : hubungi pelanggan jika ingin kelokasi</t>
  </si>
  <si>
    <t>22-10-2026 17:25:18</t>
  </si>
  <si>
    <t>ODP-SWE-FAZ/112</t>
  </si>
  <si>
    <t>WO066955696</t>
  </si>
  <si>
    <t>2026-10-21 15:00:00|Nama : BP ADI (KOORDINATOR)  No Hp : 085739042532  No Hp Alternatif : 087865870836  Tanggal : 21 Oktober 2026  Interval : PAGI   Note : Mohon hubungi pelanggan terlebih dahulu|40000798|MYDITA</t>
  </si>
  <si>
    <t>22-10-2026 10:54:38</t>
  </si>
  <si>
    <t>ODP-SWE-FAU/70</t>
  </si>
  <si>
    <t>WO066973319</t>
  </si>
  <si>
    <t>2026-10-20 11:00:00 | Jam pemasangan : 12.00  Info Tambahan : Hubungi pelanggan dulu sebelum ke lokasi  terimakasih</t>
  </si>
  <si>
    <t>22-10-2026 13:39:39</t>
  </si>
  <si>
    <t>Toko Ibu Ely</t>
  </si>
  <si>
    <t>WO066997819</t>
  </si>
  <si>
    <t>MD|MYDB-20261022271225|SC00001/MC00090|Toko Ibu Ely|087765502629</t>
  </si>
  <si>
    <t>2026-10-23 15:00:00 | Tanggal pemasangan : 23 Oct 2026 Jam pemasangan : 12.00 Info Tambahan : Hubungi pelanggan dulu sebelum ke lokasi terima kasih.</t>
  </si>
  <si>
    <t>22-10-2026 16:54:34</t>
  </si>
  <si>
    <t>Solah Wellness Gerupuk</t>
  </si>
  <si>
    <t>ODP-PYA-FAT/12 FAT/D02/12.01</t>
  </si>
  <si>
    <t>WO066999790</t>
  </si>
  <si>
    <t>|MC40311|MYIA-007028429888/POI/LAURA ANDRIANI HALIMAN/08118873833/solahwellness@gmail.com</t>
  </si>
  <si>
    <t>2026-10-24 08:00:00 | Nama PIC : Ibu Laura No HP : 08118873833 No Alt : - M Janji : 24 Okt 2026 Jam Pasang : Pagi / Siang Note : hubungi pelanggan jika ingin ke lokasi, terima kasih</t>
  </si>
  <si>
    <t>22-10-2026 17:10:49</t>
  </si>
  <si>
    <t>ODP-SEL-FAL/07</t>
  </si>
  <si>
    <t>WO066960731</t>
  </si>
  <si>
    <t>2026-10-14 15:00:00 | Nama PIC : Ibu Mida  No HP : 081928037440  No Alt : -  M Janji : 14 Okt 2026  Jam Pasang : Pagi / Siang  Note : hubungi pelanggan jika ingin ke lokasi, terima kasih</t>
  </si>
  <si>
    <t>22-10-2026 11:40:09</t>
  </si>
  <si>
    <t>Toko Hermanto</t>
  </si>
  <si>
    <t>ODP-SEL-FAM/66 FAM/D05/66.01</t>
  </si>
  <si>
    <t>WO066982017</t>
  </si>
  <si>
    <t>MD|MYDB-20261022271210|SC00001/MC00149|Toko Hermanto|081916579532</t>
  </si>
  <si>
    <t>2026-10-26 15:00:00 | Tanggal pemasangan : 23 okt 2026 Jam pemasangan : pagi/siang Info Tambahan : Hubungi pelanggan dulu sebelum ke lokasi terima kasih</t>
  </si>
  <si>
    <t>22-10-2026 15:09:58</t>
  </si>
  <si>
    <t>Toko Yunita</t>
  </si>
  <si>
    <t>ODP-SGG-FAW/30 FAW/D05/30.01</t>
  </si>
  <si>
    <t>WO066938110</t>
  </si>
  <si>
    <t>MD|MYDB-20261021271180|SC00001/MC00149|Toko Yunita|081999483899</t>
  </si>
  <si>
    <t xml:space="preserve">2026-10-23 08:00:00 | M Janji : 23/10/2026 Jam Pasang : 08.00 - 13:00  NoteÃ‚Â :  hubungi terlebih dahulu sebelum kelokasi </t>
  </si>
  <si>
    <t>22-10-2026 07:39:58</t>
  </si>
  <si>
    <t>Toko Hasbi</t>
  </si>
  <si>
    <t>WO066941201</t>
  </si>
  <si>
    <t>MD|MYDB-20261021271182|SC00001/MC00149|Toko Hasbi|085333815469</t>
  </si>
  <si>
    <t>2026-10-23 08:00:00 | Jam Pemasangan : 08:00 - 12.00 Tanggal Pemasangan : JUMAT 23 OKTOBER 2026 Info Tambahan : Hubungi pelanggan sebelum datang ke lokasi</t>
  </si>
  <si>
    <t>22-10-2026 08:39:45</t>
  </si>
  <si>
    <t>TOKO ENI</t>
  </si>
  <si>
    <t>WO066982124</t>
  </si>
  <si>
    <t>|MC40170|MYIA-054103110739/POI/JUAENI/087865078841/tokoeni44@gmail.com</t>
  </si>
  <si>
    <t>2026-10-24 15:00:00 | Tgl Pasang : (22/OKTOBER/2026) jam Pasang : pagi siang Note : hubungi pelanggan jika ingin kelokasi</t>
  </si>
  <si>
    <t>REBORN GYM</t>
  </si>
  <si>
    <t>ODP-SBW-FAT/59 FAT/D07/59.01</t>
  </si>
  <si>
    <t>WO066945791</t>
  </si>
  <si>
    <t>MD|MYDB-20261022271193|DN00001/MN01576|REBORN GYM|081337084599</t>
  </si>
  <si>
    <t>22-10-2026 09:39:35</t>
  </si>
  <si>
    <t>MEDAR KOST</t>
  </si>
  <si>
    <t>ODP-SBW-FAA/60 FAA/D01/60.01</t>
  </si>
  <si>
    <t>WO067001737</t>
  </si>
  <si>
    <t>MD|MYDB-20261022271228|DB10005/MB10137|MEDAR KOST|082314111408</t>
  </si>
  <si>
    <t xml:space="preserve">2026-10-23 15:00:00 | Waktu pemasangan : 23 Oktober 2026 Jam pemasangan : 08.00 - 12.00 Info Tambahan : Hubungi pelanggan dulu sebelum ke lokasi terimakasih </t>
  </si>
  <si>
    <t>22-10-2026 17:39:37</t>
  </si>
  <si>
    <t>Follow Up Revoke Completed, New Order ID : SC1002649392</t>
  </si>
  <si>
    <t>ODP-MLK-FAA/24</t>
  </si>
  <si>
    <t>WO066981468</t>
  </si>
  <si>
    <t>2026-10-21 15:00:00 | Nama PIC : MASJID AL IKHLAS DESA BUKIT DAMAI  No HP :   No Alt : -082144516876  M Janji :  21 Okt  2026  Jam Pasang : Pagi / Siang  Note : hubungi pelanggan jika ingin kelokasi</t>
  </si>
  <si>
    <t>22-10-2026 14:54:36</t>
  </si>
  <si>
    <t>WO066981852</t>
  </si>
  <si>
    <t>2026-10-25 08:00:00|M Janji : (22/OKTOBER/2026) jam Pasang : 09:00 Note : hubungi pelanggan jika ingin kelokasi |40900827|MYDITA</t>
  </si>
  <si>
    <t>Warung kopi jaya baru</t>
  </si>
  <si>
    <t>ODP-BLR-FCF/06 FCF/D01/06.01</t>
  </si>
  <si>
    <t>WO066990661</t>
  </si>
  <si>
    <t>MD|MYDB-20261022271223|DN00001/MN00385|Warung kopi jaya baru|081131111446</t>
  </si>
  <si>
    <t>2026-10-23 15:00:00 | Nama PIC : Bayu No HP : 081131111446 Alt :  M Janji : 23/10/2026 Jam Pasang : 08.00 - 13:00  NoteÃ‚Â :  hubungi terlebih dahulu sebelum kelokasi</t>
  </si>
  <si>
    <t>22-10-2026 15:54:40</t>
  </si>
  <si>
    <t>NONGKI DRINK HIKARU FAMILY</t>
  </si>
  <si>
    <t>ODP-SWT-FAF/010 FAF/D02/010.01</t>
  </si>
  <si>
    <t>WO067006366</t>
  </si>
  <si>
    <t>|MN02255|MYIA-017342698395/POI/MIKO UMAR TAJUDIN /085800284307/kangumar000@gmail.com</t>
  </si>
  <si>
    <t>2026-10-24 08:00:00 | Tgl Pasang : (24/OKTOBER/2026) jam Pasang : pagi  Note : hubungi pelanggan jika ingin kelokasi</t>
  </si>
  <si>
    <t>22-10-2026 18:54:49</t>
  </si>
  <si>
    <t>SMPN 3 WATES</t>
  </si>
  <si>
    <t>ODP-WAT-FA/01 FA/D01/01.01</t>
  </si>
  <si>
    <t>WO066985693</t>
  </si>
  <si>
    <t>MD|MYDB-20261021271189|DN00001/MN00968|SMPN 3 WATES|085785398708</t>
  </si>
  <si>
    <t xml:space="preserve">2026-10-25 08:00:00 | telp :085785398708 alt : manja : pagi , siang 23/10/2026 hub sebelum ke lokasi </t>
  </si>
  <si>
    <t>22-10-2026 15:39:39</t>
  </si>
  <si>
    <t>GEREJA KATOLIK SANTO PAULUS</t>
  </si>
  <si>
    <t>ODP-NJK-FE/17 FE/D03/17.01</t>
  </si>
  <si>
    <t>WO066979395</t>
  </si>
  <si>
    <t>MD|MYDB-20261022271216|DC20010/MC20002|GEREJA KATOLIK SANTO PAULUS|081329278290</t>
  </si>
  <si>
    <t xml:space="preserve">2026-10-23 11:00:00 | M Janji : 23/10/2026 Jam Pasang : 08.00 - 13:00  NoteÃ‚Â :  hubungi terlebih dahulu sebelum kelokasi </t>
  </si>
  <si>
    <t>22-10-2026 14:24:42</t>
  </si>
  <si>
    <t>TOKO BERKAH PLASTIK</t>
  </si>
  <si>
    <t>ODP-NJK-FY/76 FY/D05/76.01</t>
  </si>
  <si>
    <t>WO067000141</t>
  </si>
  <si>
    <t>MD|MYDB-20261022271207|EN00005/MC20190|TOKO BERKAH PLASTIK|085600530396</t>
  </si>
  <si>
    <t xml:space="preserve">2026-10-23 15:00:00 | telp :085600530396 alt : manja : pagi , siang 23/10/2026 hub sebelum ke lokasi    </t>
  </si>
  <si>
    <t>Puskesmas silir</t>
  </si>
  <si>
    <t>WO066993692</t>
  </si>
  <si>
    <t>MD|MYDB-20261022271211|DC20002/MC20039|Puskesmas silir|089618571157</t>
  </si>
  <si>
    <t>2026-10-23 15:00:00 | Nama PIC : Faisal No HP : 089618571157 Alt :  M Janji : 23/10/2026 Jam Pasang : 08.00 - 13:00  NoteÃ‚Â :  hubungi terlebih dahulu sebelum kelokasi</t>
  </si>
  <si>
    <t>22-10-2026 16:09:46</t>
  </si>
  <si>
    <t>TOKO NAUFAL</t>
  </si>
  <si>
    <t>ODP-KRJ-FA/14 FA/D03/14.01</t>
  </si>
  <si>
    <t>WO066992034</t>
  </si>
  <si>
    <t>MD|MYDB-20261022271206|DN00001/MN02145|TOKO NAUFAL|089697794754</t>
  </si>
  <si>
    <t>2026-10-23 15:00:00 | Nama PIC : NAUFAL No HP : 089697794754 Alt :  M Janji : 23/10/2026 Jam Pasang : 08.00 - 13:00  NoteÃ‚Â :  hubungi terlebih dahulu sebelum kelokasi</t>
  </si>
  <si>
    <t>ODP-NWI-FE/34 FE/D02/08.34</t>
  </si>
  <si>
    <t>WO066982386</t>
  </si>
  <si>
    <t>MD|MYDB-20261022271204|DN00001/MN02145|PT. Indomobil Finance Indonesia|085655658336</t>
  </si>
  <si>
    <t xml:space="preserve">2026-10-23 11:00:00 | Nama :ibu lina No HP :ibu lina No Alternatif : M Janji : 23/10/2026 Jam Pasang : Pagi NoteÃ‚Â :  Hubungi terlebih dahulu sebelum ke lokasi </t>
  </si>
  <si>
    <t>KLINIK SYIFAA 2</t>
  </si>
  <si>
    <t>WO066941764</t>
  </si>
  <si>
    <t>|MN00282|MYIA-045209046334/POI/Maulana Wulida/082233228834/admsyifaa@gmail.com</t>
  </si>
  <si>
    <t xml:space="preserve">2026-10-23 08:00:00 | Tgl pemasangan : 23 Oktober 2026 Jam pemasangan : pagi siang Info Tambahan : Hubungi pelanggan dulu sebelum ke lokasi terimakasih </t>
  </si>
  <si>
    <t>KOPERASI BALAI LATIHAN KERJA</t>
  </si>
  <si>
    <t>ODP-PON-FAJ/24 FAJ/D01/24.01</t>
  </si>
  <si>
    <t>WO067003614</t>
  </si>
  <si>
    <t>MD|MYDB-20261022271226|DC20007/MC20181|KOPERASI BALAI LATIHAN KERJA|085815740493</t>
  </si>
  <si>
    <t xml:space="preserve">2026-10-23 15:00:00 | Jam pemasangan : 12.00 Info Tambahan : Hubungi pelanggan dulu sebelum ke lokasi terimakasih  </t>
  </si>
  <si>
    <t>22-10-2026 18:09:40</t>
  </si>
  <si>
    <t>SMPN 1 SLEMAN (RUANG GURU)</t>
  </si>
  <si>
    <t>ODP-SMN-FBD/083 FBD/D03/083.01</t>
  </si>
  <si>
    <t>WO066938684</t>
  </si>
  <si>
    <t>|MN02255|MYIA-089882140882/POI/BAYU DYAN SAPUTRA /081804242410/bayu.dyan@gmail.com</t>
  </si>
  <si>
    <t>2026-10-23 11:00:00 | Jam Pemasangan : 08:00 - 12.00 Tanggal Pemasangan : JUMAT 23 OKTOBER 2026 Info Tambahan : Hubungi pelanggan sebelum datang ke lokasi</t>
  </si>
  <si>
    <t>22-10-2026 08:09:46</t>
  </si>
  <si>
    <t>SD NEGERI NGRINGIN</t>
  </si>
  <si>
    <t>ODP-BBS-FK/027 FK/D02/027.01</t>
  </si>
  <si>
    <t>WO067006815</t>
  </si>
  <si>
    <t>|MN02579|MYIA-031256297532/POI/SETYANINGSIH /085702639579/sdnngringin.depok@gmail.com</t>
  </si>
  <si>
    <t>2026-10-24 08:00:00 | Nama Pic : bu SETYANINGSIH  No Hp Pic : 085702639579 No alt : - Jam Pemasangan : pagi  Tanggal Pemasangan : 23 Oktober 2026</t>
  </si>
  <si>
    <t>22-10-2026 18:54:38</t>
  </si>
  <si>
    <t>kost putra Dirgantara</t>
  </si>
  <si>
    <t>ODP-BBS-FAH/29 FAH/D08/02.29</t>
  </si>
  <si>
    <t>WO066984347</t>
  </si>
  <si>
    <t>|MN00447|MYIA-086627630167/POI/Dwi Rahayu Retnowati /087839008811/drahayu652@gmail.com</t>
  </si>
  <si>
    <t>2026-10-23 15:00:00 | Tanggal pemasangan :23 okt 2026 Jam pemasangan : pagi/siang Info Tambahan : Hubungi pelanggan dulu sebelum ke lokasi terima kasih</t>
  </si>
  <si>
    <t>CV. HIDUP BARU</t>
  </si>
  <si>
    <t>WO067005964</t>
  </si>
  <si>
    <t>|MN00277|MYIA-068271424774/POI/Lena R. Mimin/082197220969/oeripsantoso007@gmail.com</t>
  </si>
  <si>
    <t xml:space="preserve">2026-10-24 08:00:00 | Jam pemasangan : 12.00 Info Tambahan : Hubungi pelanggan dulu sebelum ke lokasi terimakasih </t>
  </si>
  <si>
    <t>22-10-2026 18:39:35</t>
  </si>
  <si>
    <t>KLS</t>
  </si>
  <si>
    <t>RUMAH KREATIF</t>
  </si>
  <si>
    <t>WO066993764</t>
  </si>
  <si>
    <t>|MC80075|MYIA-094940894126/POI/WIDADA DWIJA KUNCARA/085741270179/zeronizerosan@gmail.com</t>
  </si>
  <si>
    <t xml:space="preserve">2026-10-25 11:00:00 | Tgl pemasangan : 23 Oktober 2026 Jam pemasangan : pagi siang Info Tambahan : Hubungi pelanggan dulu sebelum ke lokasi terimakasih </t>
  </si>
  <si>
    <t>KALASAN</t>
  </si>
  <si>
    <t>PT. KOPI BINTANG NUSANTARA</t>
  </si>
  <si>
    <t>ODP-KGD-FAL/085 FAL/D03/085.01</t>
  </si>
  <si>
    <t>WO066984057</t>
  </si>
  <si>
    <t>|MN02631|MYIA-016161475798/POI/burianto/085123580800/burianto@tomoro-coffee.com</t>
  </si>
  <si>
    <t>2026-10-24 08:00:00 | Tanggal pemasangan : 23 Oct 2026 Jam pemasangan : 08.00 Info Tambahan : Hubungi pelanggan dulu sebelum ke lokasi terima kasih.</t>
  </si>
  <si>
    <t>ODP-PGR-FUH/129</t>
  </si>
  <si>
    <t>WO066964959</t>
  </si>
  <si>
    <t>2026-10-07 08:00:00|Nama Pic : BP SANDI  No Hp Pic : 087778113956  Jam Pemasangan : 08:00 - 12.00  Tanggal Pemasangan : RABU 07 OKTOBER 2026  Info Tambahan : Hubungi pelanggan sebelum datang ke lokasi|40000798|MYDITA</t>
  </si>
  <si>
    <t>22-10-2026 12:09:40</t>
  </si>
  <si>
    <t>Duta Guest House</t>
  </si>
  <si>
    <t>WO067020429</t>
  </si>
  <si>
    <t>AMRBS/403104/KRISFIAN TRI SAPUTRA/R3/YOGYAKARTA/PSB HSI BISNIS 2S 50 MBPS PROMOHARI PELANGGAN 1:1 + Telepon/Siti Lestariningsih/ 08170433472 / 0811292250/siti_lestari21@yahoo.co.id</t>
  </si>
  <si>
    <t>2026-10-26 08:00:00|Nama PIC : BAPAK SARIWON No HP : 08170433472 Alt :  M Janji : (SENIN/26/OKTOBER/2026) jam Pasang : 09:00 Note : hubungi pelanggan jika ingin kelokasi|40961371|MYDITA</t>
  </si>
  <si>
    <t>SABIN BY SEKEN LIVING</t>
  </si>
  <si>
    <t>ODP-PGR-FEG/059 FEG/D03/059.01</t>
  </si>
  <si>
    <t>WO066999430</t>
  </si>
  <si>
    <t>|MC80050|MYIA-054067952892/POI/Dian Hanugrahhayu/08987246974/export@seken.co.id</t>
  </si>
  <si>
    <t xml:space="preserve">2026-10-24 08:00:00 | M Janji : (23/10/2026) jam Pasang : 09:00 Note : hubungi pelanggan jika ingin kelokasi  </t>
  </si>
  <si>
    <t>ODP-BKL-FAK/11</t>
  </si>
  <si>
    <t>WO066998801</t>
  </si>
  <si>
    <t xml:space="preserve">AMRBS;950223;ALDHIAZ;JKT OUTER;HSI Bisnis PSB 70% - 50 Mbps - (439000);CP SANDY 087778113956;billing@bnteknologi.com  </t>
  </si>
  <si>
    <t>2026-10-23 15:00:00|M Janji : (23/10/2026) jam Pasang : 09:00 Note : hubungi pelanggan jika ingin kelokasi  |40971304|MYDITA</t>
  </si>
  <si>
    <t xml:space="preserve">TOKO AL-BAROKAH 9 (Rmh Blkg) </t>
  </si>
  <si>
    <t>ODP-SPG-FY/71</t>
  </si>
  <si>
    <t>|MN02600|/TOKO AL-BAROKAH 9 (Rmh Blkg) /SATUMAN/087750023016/rifashooting@gmail.com/HSI Bisnis Promo HUT Telkom (1:1) 100 Mbps (Rp 535.000) PSB Rp 150.000</t>
  </si>
  <si>
    <t>TOKO FARUQ</t>
  </si>
  <si>
    <t>ODP-KPP-FE/86 FE/D09/86.01</t>
  </si>
  <si>
    <t>WO066989759</t>
  </si>
  <si>
    <t>MD|MYDB-20261022271205|DN00001/MN00802|TOKO FARUQ|087705771467</t>
  </si>
  <si>
    <t xml:space="preserve">2026-10-23 15:00:00 | M Janji : 23/10/2026 Jam Pasang : 08.00 - 13:00  NoteÃ‚Â :  hubungi terlebih dahulu sebelum kelokasi </t>
  </si>
  <si>
    <t>TOKO PERFEK WARU</t>
  </si>
  <si>
    <t>ODP-WRP-FA/57 FA/D09/57.01</t>
  </si>
  <si>
    <t>WO066942743</t>
  </si>
  <si>
    <t>MD|MYDB-20261022271192|DN00001/MN00558|TOKO PERFEK WARU|085727458381</t>
  </si>
  <si>
    <t>22-10-2026 08:55:14</t>
  </si>
  <si>
    <t>Warung Man Taupiq</t>
  </si>
  <si>
    <t>ODP-PRG-FC/26 FC/D04/26.01</t>
  </si>
  <si>
    <t>WO066982078</t>
  </si>
  <si>
    <t>MD|MYDB-20261021271183|DN00001/MN00806|Warung Man Taupiq|085800504400</t>
  </si>
  <si>
    <t>2026-10-23 11:00:00 | Tanggal pemasangan : 23 OKTOBER 2026 Jam pemasangan : pagi/siang Info Tambahan : Hubungi pelanggan dulu sebelum ke lokasi terima kasih</t>
  </si>
  <si>
    <t>KOPI TOGER ( Perak barat )</t>
  </si>
  <si>
    <t>ODP-KBL-FTQ/40 FTQ/D03/40.01</t>
  </si>
  <si>
    <t>WO066991663</t>
  </si>
  <si>
    <t>MD|MYDB-20261022271202|DN00001/MN00459|KOPI TOGER ( Perak barat )|0083119226558</t>
  </si>
  <si>
    <t>PT BESAR ANUGERAH PRATAMA</t>
  </si>
  <si>
    <t>ODP-MYR-FDV/30 FDV/D03/30.01</t>
  </si>
  <si>
    <t>WO066989597</t>
  </si>
  <si>
    <t>|MN00086|MYIA-059034335669/POI/Andrean Handoko Putra/081336446672/besaranugerahpratama@gmail.com</t>
  </si>
  <si>
    <t>2026-10-23 15:00:00 | Nama PIC : Bp Andrean No HP : 081336446672 No Alt : - M Janji : 23 Okt 2026 Jam Pasang : Pagi / Siang Note : hubungi pelanggan jika ingin ke lokasi, terima kasih</t>
  </si>
  <si>
    <t>toko putra</t>
  </si>
  <si>
    <t>ODP-MYR-FSM/36 FSM/D02/36.01</t>
  </si>
  <si>
    <t>WO066990264</t>
  </si>
  <si>
    <t>MD|MYDB-20261022271218|DN00001/MN01993|toko putra|081332888158</t>
  </si>
  <si>
    <t xml:space="preserve">2026-10-23 15:00:00 | M Janji : (23/10/2026) jam Pasang : 09:00 Note : hubungi pelanggan jika ingin kelokasi  </t>
  </si>
  <si>
    <t>SDN SIDOTOPO WETAN IV</t>
  </si>
  <si>
    <t>ODP-KBL-FBP/30</t>
  </si>
  <si>
    <t>WO066995240</t>
  </si>
  <si>
    <t>|MN02813|/SDN SIDOTOPO WETAN IV/08980624262/sdnsiwetiv@ymail.com/HSI Bisnis Winback + Antares Eazy (1:1) 100 Mbps (Rp 640.000) PSB Rp 150.000/Ahmad Risqi Amirullah, S. Pd./-7.226610046208588, 112.76336979318619</t>
  </si>
  <si>
    <t>2026-10-23 15:00:00|Tanggal pemasangan : 23 OKTOBER 2026 Jam pemasangan : pagi/siang Info Tambahan : Hubungi pelanggan dulu sebelum ke lokasi terima 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</si>
  <si>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</si>
  <si>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ODP-TDS-FCP/82</t>
  </si>
  <si>
    <t>AMRBS;940137;AM;ISTIHAMIN FITRIYAH;RBS-3;SURAMADU;PSB;PT. ARSABA VISI SEJAHTERA;ZAID BOBSAID;082245436256;bhs.pdn@gmail.com;HSI Bisnis (1:1) 150 Mbps (Rp 819.000) PSB Rp 150.000;</t>
  </si>
  <si>
    <t>22-10-2026 12:24:40</t>
  </si>
  <si>
    <t>IBOX DIPONEGORO SURABAYA</t>
  </si>
  <si>
    <t>ODP-DMO-FQV/02 FQV/D01/02.01</t>
  </si>
  <si>
    <t>WO066946279</t>
  </si>
  <si>
    <t>|MN00843|MYIA-016959681024/POI/BAGUS/0811871496/dl-rutinfinance@erajaya.com</t>
  </si>
  <si>
    <t>2026-10-23 08:00:00 | Tanggal pemasangan : 23 OKTOBER 2026 Jam pemasangan : pagi/siang Info Tambahan : Hubungi pelanggan dulu sebelum ke lokasi terima kasih</t>
  </si>
  <si>
    <t>Toko KP Ciliwung</t>
  </si>
  <si>
    <t>ODP-DMO-FNK/63 FNK/D04/63.01</t>
  </si>
  <si>
    <t>WO066986104</t>
  </si>
  <si>
    <t>|MN02280|MYIA-081474576239/POI/Nanang dariyanto/085736367808/sub.it@jne.co.id</t>
  </si>
  <si>
    <t xml:space="preserve">2026-10-23 15:00:00 | telp :085736367808 alt : manja : pagi , siang 23/10/2026 hub sebelum ke lokasi   </t>
  </si>
  <si>
    <t>WO066954867</t>
  </si>
  <si>
    <t>2026-10-13 11:00:00 | Tanggal pemasangan : 12 Oct 2026  Jam pemasangan : 12.00  Info Tambahan : Hubungi pelanggan dulu sebelum ke lokasi  terima kasih.</t>
  </si>
  <si>
    <t>SURYA SEJAHTERA</t>
  </si>
  <si>
    <t>OTB-DMO-135</t>
  </si>
  <si>
    <t>WO066941886</t>
  </si>
  <si>
    <t>|MN02749|MYIA-054171372944/POI/Faisal/082335593996/rsm.sby-sentralyamaha@yamaha-jatim.co.id</t>
  </si>
  <si>
    <t>22-10-2026 08:54:34</t>
  </si>
  <si>
    <t>HOUSE OF WOK</t>
  </si>
  <si>
    <t>AMRBS;940137;AM;ISTIHAMIN FITRI;RBS-3;SURAMADU;PSB;HOUSE OF WOK;895639015301Ã¢â‚¬Â¬;82141080972Ã¢â‚¬Â¬;annakharisna315@gmail.com;HSI Bisnis Promo HUT Telkom (1:1) 50 Mbps (Rp 355.000) PSB Rp 150.000;MOCH. ARIEF;https://maps.app.goo.gl/v9XpBrtLteuNSMbo9</t>
  </si>
  <si>
    <t>SMP MUHAMMADIYAH 1 KARTASURA</t>
  </si>
  <si>
    <t>ODP-KTO-FJ/049</t>
  </si>
  <si>
    <t xml:space="preserve">AMRBS;406949/Elsa//TREG4SOLO/Yayuk Nur Rahayu, M.Pd 081329142116/muhjitos49@gmail.com/PSB BISNIS WINBACK 2.0 1S INET ONLY 300Mbps ABODEMEN 1.130.000 PLUS PPN </t>
  </si>
  <si>
    <t>PUSKESMAS RANDULAWANG</t>
  </si>
  <si>
    <t>ODP-RDB-FC/077</t>
  </si>
  <si>
    <t>WO066987457</t>
  </si>
  <si>
    <t xml:space="preserve">|MN00410|/Puji hartutik/087826091300/pujitutik285@gmail.com /Permintaan PSB HSI BISNIS 1S INET 200MBPS WB2/PUSKESMAS RANDULAWANG </t>
  </si>
  <si>
    <t>2026-10-23 15:00:00|Nama :BAPAK PIAN No HP :087826091300 No Alternatif : M Janji : 23/10/2026 Jam Pasang : Pagi NoteÃ‚Â :  Hubungi terlebih dahulu sebelum ke lokasi |40931150|MYDITA</t>
  </si>
  <si>
    <t>22-10-2026 13:26:08</t>
  </si>
  <si>
    <t>PONDOK PESANTREN AL-HIDAYAH SELO</t>
  </si>
  <si>
    <t>ODP-WRO-FM/002 FM/D01/002.01</t>
  </si>
  <si>
    <t>WO066998845</t>
  </si>
  <si>
    <t>|MN01996|MYIA-016293656257/POI/Muhamad Hilmi Mustofa /081548828695/bass.koom@gmail.com</t>
  </si>
  <si>
    <t>2026-10-23 15:00:00 | Tgl Pasang : (23/OKTOBER/2026) jam Pasang : siang Note : hubungi pelanggan jika ingin kelokasi</t>
  </si>
  <si>
    <t>Senyum Inn Exclusive Kost Mondokan</t>
  </si>
  <si>
    <t>WO066982445</t>
  </si>
  <si>
    <t>|MC20234|MYIA-023734786111/POI/Yusuf Vindra Asmara/081393708414/senyuminn.kost@gmail.com</t>
  </si>
  <si>
    <t>2026-10-24 08:00:00 | Jam Pemasangan : 08:00 - 12.00 Tanggal Pemasangan : JUMAT 23 OKTOBER 2026 Info Tambahan : Hubungi pelanggan sebelum datang ke lokasi</t>
  </si>
  <si>
    <t>ABDI NEGERA NUSANTARA SPPG JATISRONO</t>
  </si>
  <si>
    <t>ODP-JSO-FC/050 FC/D03/050.01</t>
  </si>
  <si>
    <t>WO066998688</t>
  </si>
  <si>
    <t>|MN02255|MYIA-084348023115/POI/FAJAR PEBRI SULARTO/082324357552/sppgjatisrono@gmail.com</t>
  </si>
  <si>
    <t>VENDE BERKAH MEDIKA</t>
  </si>
  <si>
    <t>ODP-JOM-FAJ/007</t>
  </si>
  <si>
    <t>|MN02084|/VENDE BERKAH MEDIKA/WINBACK 2.0 HSI B2B (1:1) 50MBPS 355RB PSB DISC 70%//vendebeautycare@gmail.com/VERA WAHYUNINTIAS, DR/82262711762</t>
  </si>
  <si>
    <t>22-10-2026 14:40:09</t>
  </si>
  <si>
    <t>SMPN 2 MOJOWARNO</t>
  </si>
  <si>
    <t>ODP-MOJ-FG/03</t>
  </si>
  <si>
    <t>WO066994641</t>
  </si>
  <si>
    <t>|MN01614|/SMPN 2 MOJOWARNO/HSI B2B (1:1) + PHONE (800 MENIT) 100MBPS 645RB PSB DISC 70%//smpn2mojowarno@gmail.com/WIWIK HIDAYATI/81325911871</t>
  </si>
  <si>
    <t>2026-10-23 15:00:00|Nama : wiwik No HP :081325911871 No Alternatif : M Janji : 23/10/2026 Jam Pasang : Pagi NoteÃ‚Â :  Hubungi terlebih dahulu sebelum ke lokasi |40931150|MYDITA</t>
  </si>
  <si>
    <t>22-10-2026 09:54:36</t>
  </si>
  <si>
    <t>CV KARYA MANDIRI TECHNOLOGI</t>
  </si>
  <si>
    <t>ODP-MOJ-FE/98</t>
  </si>
  <si>
    <t>WO067005282</t>
  </si>
  <si>
    <t>|MN01463|/CV KARYA MANDIRI TECHNOLOGI/WINBACK 2.0 HSI B2B (1:1) 75MBPS 415RB PSB DISC 70%//sofianto173@gmail.com/MUKHAMAD SOFIANTO BAKTIAR/82320092050</t>
  </si>
  <si>
    <t>2026-10-23 15:00:00|Nama PIC : CV KARYA MANDIRI TECHNOLOGI No HP : 082320092050 Alt :  M Janji : 23/10/2026 Jam Pasang : 08.00 - 13:00  NoteÃ‚Â :  hubungi terlebih dahulu sebelum kelokasi|40981184|MYDITA</t>
  </si>
  <si>
    <t>WARKOP DAENG</t>
  </si>
  <si>
    <t>ODP-NGI-FB/17</t>
  </si>
  <si>
    <t>WO066985707</t>
  </si>
  <si>
    <t>|MN01982|/WARKOP DAENG/WINBACK 2.0 HSI B2B (1:1) 50MBPS 355RB PSB DISC 70%/SDA/dulfitamvan@gmail.com/DULFI/85895038165</t>
  </si>
  <si>
    <t>2026-10-23 15:00:00|PIC 085895038165|40931150|MYDITA</t>
  </si>
  <si>
    <t>UNIVERSITAS KH ABD CHALIM</t>
  </si>
  <si>
    <t>ODP-PCT-FE/05</t>
  </si>
  <si>
    <t>|MN02783|/UNIVERSITAS KH ABD CHALIM/WINBACK HSI B2B + NETMONK + OCA BREACH CHECKER (1:1) 300MBPS 1,306,5RB PSB DISC 70%//praadanaa@gmail.com/MUHAMMAD ADI PRADANA/85156570880</t>
  </si>
  <si>
    <t>TOKO ARJUNO</t>
  </si>
  <si>
    <t>ODP-MRT-FAF/85</t>
  </si>
  <si>
    <t>WO066992958</t>
  </si>
  <si>
    <t>|MN02774|/TOKO ARJUNO/WINBACK 2.0 HSI B2B (1:1) 75MBPS 415RB PSB DISC 70%//Dasindowo@yahoo.com/INNIKE KUSUMAWATI/8994548787</t>
  </si>
  <si>
    <t>2026-10-23 15:00:00|Waktu pemasangan : 23 Oktober 2026 Jam pemasangan : 15.00 Info Tambahan : Hubungi pelanggan dulu sebelum ke lokasi terimakasih |40971401|MYDITA</t>
  </si>
  <si>
    <t>WO066980006</t>
  </si>
  <si>
    <t>2026-10-24 15:00:00|M Janji : 23/10/2026 Jam Pasang : 08.00 - 13:00  NoteÃ‚Â :  hubungi terlebih dahulu sebelum kelokasi |40981182|MYDITA</t>
  </si>
  <si>
    <t>WO066981194</t>
  </si>
  <si>
    <t>2026-10-24 15:00:00|Tanggal pemasangan : 23 Oct 2026 Jam pemasangan : 12.00 Info Tambahan : Hubungi pelanggan dulu sebelum ke lokasi terima kasih.|40941148|MYDITA</t>
  </si>
  <si>
    <t>ODP-PSN-FP/28</t>
  </si>
  <si>
    <t>WO066993762</t>
  </si>
  <si>
    <t>|MC30016|/HERU KUSWANTO/085755071341 / 087855642367/sweethomehika@gmail.com</t>
  </si>
  <si>
    <t>2026-10-23 15:00:00|Jam pemasangan : 12.00 Info Tambahan : Hubungi pelanggan dulu sebelum ke lokasi terimakasih |40951381|MYDITA</t>
  </si>
  <si>
    <t>22-10-2026 10:40:29</t>
  </si>
  <si>
    <t>ODP-SLI-FAP/100</t>
  </si>
  <si>
    <t>WO066960485</t>
  </si>
  <si>
    <t xml:space="preserve">2026-10-21 08:00:00 | Waktu pemasangan : 21 Oktober 2026  Jam pemasangan : 08.00 - 12.00  Info Tambahan : Hubungi pelanggan dulu sebelum ke lokasi  terimakasih </t>
  </si>
  <si>
    <t>KOST DANADA HOUSE</t>
  </si>
  <si>
    <t>WO067001101</t>
  </si>
  <si>
    <t>|MN00238|MYIA-021403483377/POI/HARTANTI/08813972850/tantiarya28@gmail.com</t>
  </si>
  <si>
    <t xml:space="preserve">2026-10-23 15:00:00 | Nama :HARTANTI No HP :08813972850 No Alternatif : M Janji : 23/10/2026 Jam Pasang : Pagi NoteÃ‚Â :  Hubungi terlebih dahulu sebelum ke lokasi </t>
  </si>
  <si>
    <t>Profesional elektronika 2</t>
  </si>
  <si>
    <t>ODP-SLI-FAZ/021 FAZ/D02/021.01</t>
  </si>
  <si>
    <t>WO066941565</t>
  </si>
  <si>
    <t>|MN00440|MYIA-006414910930/POI/dede agus Saifudin/087726660707/dedeagussaifudin@gmail.com</t>
  </si>
  <si>
    <t xml:space="preserve">2026-10-25 08:00:00 | M Janji : 23/10/2026 Jam Pasang : 08.00 - 13:00  NoteÃ‚Â :  hubungi terlebih dahulu sebelum kelokasi </t>
  </si>
  <si>
    <t>Cosmo loving candi pawon</t>
  </si>
  <si>
    <t>WO066986980</t>
  </si>
  <si>
    <t>MD|MYDB-20261022271196|DN00001/MN00300|Cosmo loving candi pawon|082211665859</t>
  </si>
  <si>
    <t>2026-10-25 11:00:00 | Cosmo loving candi pawon 082211665859</t>
  </si>
  <si>
    <t>Follow Up Revoke Completed, New Order ID : SC1002649462</t>
  </si>
  <si>
    <t>WO066982401</t>
  </si>
  <si>
    <t>2026-10-06 08:00:00|Tanggal Pemasangan : 06 Oktober 2026  Jam Pemasangan : 08:00 15:00  Info Tambahan : Hubungi pelanggan dulu sebelum ke lokasi terimakasih|40961370|MYDITA</t>
  </si>
  <si>
    <t>GIRAS POULTRY PS.BURUNG KARIMATA</t>
  </si>
  <si>
    <t>ODP-JHR-FCH/095 FCH/D06/01.095</t>
  </si>
  <si>
    <t>WO066995428</t>
  </si>
  <si>
    <t>|MB10147|MYIA-091561331865/POI/ABHUSTA H/085726934673/abhistahadaya001@gmail.com</t>
  </si>
  <si>
    <t>2026-10-23 15:00:00 | Jam Pemasangan : 08:00 - 12.00 Tanggal Pemasangan : JUMAT 23 OKTOBER 2026 Info Tambahan : Hubungi pelanggan sebelum datang ke lokasi</t>
  </si>
  <si>
    <t>22-10-2026 16:24:51</t>
  </si>
  <si>
    <t>ODP-SSL-FAJ/081</t>
  </si>
  <si>
    <t>WO066971970</t>
  </si>
  <si>
    <t>2026-10-20 15:00:00 | M Janji : 20/10/2026  Jam Pasang : Pagi  NoteÃ‚Â :  Hubungi terlebih dahulu sebelum ke lokasi</t>
  </si>
  <si>
    <t>MEDIA CENTER KONI</t>
  </si>
  <si>
    <t>ODP-SSL-FAJ/013</t>
  </si>
  <si>
    <t>AMRBS;405678/Nighara Asmarantaka Sulya//TREG4SOLO/Putra Akis /085727774408/solusisaranamedia@gmail.com/PSB HSI BISNIS 100mbps ABODEMEN 669.000 PLUS PPN</t>
  </si>
  <si>
    <t>22-10-2026 14:09:45</t>
  </si>
  <si>
    <t>MYCX - SEND OPEN PAPERLESS</t>
  </si>
  <si>
    <t>PT HARMONI NIAGA BERSAMA</t>
  </si>
  <si>
    <t>ODP-BYM-FB/011</t>
  </si>
  <si>
    <t>PSB;MN02713;PT HARMONI NIAGA BERSAMA;087862740003;PSB HSI BASIC 50MBPS PROMO;elleniarahmadhani.16@gmail.com;BU ELLE;-7.528350423816956, 109.29593043165596</t>
  </si>
  <si>
    <t>SEND PAPERLESS OPEN</t>
  </si>
  <si>
    <t>BALAIDESA HARJOWINANGUN TIMUR</t>
  </si>
  <si>
    <t>ODP-SBA-FF/119 FF/D06/119.01</t>
  </si>
  <si>
    <t>WO067000588</t>
  </si>
  <si>
    <t>|MN01913|MYIA-039848794472/POI/HIRMANTO/081326333009/sofyanhirmanto@gmail.com</t>
  </si>
  <si>
    <t>Batik maju lancar</t>
  </si>
  <si>
    <t>WO066982063</t>
  </si>
  <si>
    <t>MD|MYDB-20261020271054|DN00001/MN00925|Batik maju lancar|0895349486789</t>
  </si>
  <si>
    <t>2026-10-25 08:00:00 | Nama PIC : Bp Sabila No HP : 0895349486789  No Alt : - M Janji : 23 Okt 2026 Jam Pasang : Pagi / Siang Note : hubungi pelanggan jika ingin ke lokasi, terima kasih</t>
  </si>
  <si>
    <t>SDN 1 Kedungbenda</t>
  </si>
  <si>
    <t>ODP-PBG-FAH/024</t>
  </si>
  <si>
    <t>WO066994085</t>
  </si>
  <si>
    <t>SA; MC00239 ; TREG3 ; PURBALINGGA ;PSB 1S HSI BISNIS PROMO 50 MB; SDN 1 Kedungbenda /085328824161 ; kedungbenda1@gmail.com</t>
  </si>
  <si>
    <t>2026-10-24 11:00:00|Jam pemasangan : 12.00 Info Tambahan : Hubungi pelanggan dulu sebelum ke lokasi terimakasih |40951381|MYDITA</t>
  </si>
  <si>
    <t>MRZ Racing Exhaust</t>
  </si>
  <si>
    <t>ODP-PBG-FV/134 FV/D08/134.01</t>
  </si>
  <si>
    <t>WO067009481</t>
  </si>
  <si>
    <t>|MN02834|MYIA-045044973251/POI/IMAN SETIAWAN/088237102177/salsabillaayuhanifa049@gmail.com</t>
  </si>
  <si>
    <t xml:space="preserve">2026-10-24 11:00:00 | Nama :IMAN No HP :088237102177 No Alternatif : M Janji : 24/10/2026 Jam Pasang : Pagi NoteÃ‚Â :  Hubungi terlebih dahulu sebelum ke lokasi </t>
  </si>
  <si>
    <t>22-10-2026 19:54:37</t>
  </si>
  <si>
    <t>WO066989920</t>
  </si>
  <si>
    <t>2026-10-23 15:00:00|Nama PIC : Ibu Amira No HP : 081329615929 No Alt : - M Janji : 23 Okt 2026 Jam Pasang : Pagi / Siang Note : hubungi pelanggan jika ingin ke lokasi, terima kasih|40951378|MYDITA</t>
  </si>
  <si>
    <t>MANDIRI TEGAL</t>
  </si>
  <si>
    <t>WO066991070</t>
  </si>
  <si>
    <t>|MN00347|MYIA-018026446045/POI/SUKMA PANGESTI/085804555344/sbdc.tegal@gmail.com</t>
  </si>
  <si>
    <t>22-10-2026 14:39:40</t>
  </si>
  <si>
    <t>Follow Up Revoke Completed, New Order ID : SC1002650174</t>
  </si>
  <si>
    <t>ODP-CRM-FS/27</t>
  </si>
  <si>
    <t>WO066980273</t>
  </si>
  <si>
    <t>2026-10-21 15:00:00 | Nama PIC : PKM METATU APOTEK  No HP :   No Alt : -085733170665  M Janji :  21 Okt  2026  Jam Pasang : Pagi / Siang  Note : hubungi pelanggan jika ingin kelokasi</t>
  </si>
  <si>
    <t>Ada Kopi Kalitidu</t>
  </si>
  <si>
    <t>ODP-KDU-FA/44 FA/D09/44.01</t>
  </si>
  <si>
    <t>WO066998468</t>
  </si>
  <si>
    <t>|MN00271|MYIA-022900721791/POI/Dimas Anggita Mochamad Arief /0882015123177/dimsanggita4@gmail.com</t>
  </si>
  <si>
    <t>2026-10-24 11:00:00 | Tanggal pemasangan : 23 Oct 2026 Jam pemasangan : 12.00 Info Tambahan : Hubungi pelanggan dulu sebelum ke lokasi terima kasih.</t>
  </si>
  <si>
    <t>Follow Up Revoke Completed, New Order ID : SC1002649485</t>
  </si>
  <si>
    <t>ODP-PAZ-FB/21</t>
  </si>
  <si>
    <t>WO066982697</t>
  </si>
  <si>
    <t xml:space="preserve">2026-10-21 15:00:00 | Tanggal : 21 Oktober 2026  Jam : siang  Hubungi pelanggan sebelum ke lokasi </t>
  </si>
  <si>
    <t>ODP-KPN-FFC/53 FFC/D08/53.01</t>
  </si>
  <si>
    <t>WO066986728</t>
  </si>
  <si>
    <t>MD|MYDB-20261021271175|DC40005/MC40070|PT. NUSA PRIMA MOTOR|081360848300</t>
  </si>
  <si>
    <t>2026-10-25 08:00:00 | PT. NUSA PRIMA MOTOR 081360848300</t>
  </si>
  <si>
    <t>PT TERRA NET INDONESIA / HYFRESH</t>
  </si>
  <si>
    <t>ODP-KPN-FE/18</t>
  </si>
  <si>
    <t>WO066992973</t>
  </si>
  <si>
    <t>AMRBS/965966/DINA MENTARI/R3/YOGYAKARTA/PSB HSI BISNIS 1S 50 MBPS PROMO HARI PELANGGAN 1:1/NADYA SYAFIRA MAULANA/085813100060/082324686834/finance@terra-net.id</t>
  </si>
  <si>
    <t>2026-10-23 15:00:00|telp :085813100060 alt : manja : pagi , siang 23/10/2026 hub sebelum ke lokasi    |40000802|MYDITA</t>
  </si>
  <si>
    <t>DECLINE : Decline - Salah Tagging Lokasi / Venue HANIF NUROHMAN 40981182|MYDITA</t>
  </si>
  <si>
    <t>PT. NIPSEA PAINT AND CHEMICALS</t>
  </si>
  <si>
    <t>ODP-WGP-FD/02</t>
  </si>
  <si>
    <t xml:space="preserve">AMRBS;402709;IKHSAN NUR MUTMAINAH;JKT OUTER;HSI Bisnis Bundling Phone PSB 70% - Free 800 Menit - 100 Mbps - (709000);CP BPK UMBU 082339460951;henry.cahyo@nipponpaint-indonesia.com    </t>
  </si>
  <si>
    <t>Firma Konsultan Pajak Eka</t>
  </si>
  <si>
    <t>ODP-BWG-FU/31</t>
  </si>
  <si>
    <t>WO066979735</t>
  </si>
  <si>
    <t>MD|MYDB-20261021271172|DC30004/MC30051|Firma Konsultan Pajak Eka|082245885880</t>
  </si>
  <si>
    <t>TOKO SUMBER BERKAH</t>
  </si>
  <si>
    <t>ODP-RGJ-FH/68 FH/D03/68.01</t>
  </si>
  <si>
    <t>WO066994068</t>
  </si>
  <si>
    <t>MD|MYDB-20261022271203|DC30004/MC30050|TOKO SUMBER BERKAH|082228212405</t>
  </si>
  <si>
    <t>2026-10-23 15:00:00 | PIC 082228212405</t>
  </si>
  <si>
    <t>Kos Putri Mai</t>
  </si>
  <si>
    <t>ODP-BOW-FV/50 FV/D05/50.01</t>
  </si>
  <si>
    <t>WO066942294</t>
  </si>
  <si>
    <t>|MC30280|MYIA-076522208110/POI/maidatul imamah/085139176511/maidatulimamah45@gmail.com</t>
  </si>
  <si>
    <t>TK LATANZA</t>
  </si>
  <si>
    <t>ODP-JER-FAD/38</t>
  </si>
  <si>
    <t>WO067000287</t>
  </si>
  <si>
    <t>MD|MYDB-20261022271199|DN00001/MN00906|TK LATANZA|089682666831</t>
  </si>
  <si>
    <t>2026-10-23 15:00:00 | Tanggal pemasangan : 23 Oct 2026 Jam pemasangan : 08.00 Info Tambahan : Hubungi pelanggan dulu sebelum ke lokasi terima kasih.</t>
  </si>
  <si>
    <t>CV.CIPTA INOVASI BERSAMA MANGARAN</t>
  </si>
  <si>
    <t>ODP-JGW-FA/46</t>
  </si>
  <si>
    <t>WO066985717</t>
  </si>
  <si>
    <t>|MN02301|/CV.CIPTA INOVASI BERSAMA MANGARAN/HSI BISNIS MTC 6 + 1 BULAN (BISNIS MTC-67) - 50 MBPS 2.912.184//panjie123456@gmail.com/MOKHAMAD PANJIE ANCANG WICARA /81381144178</t>
  </si>
  <si>
    <t>2026-10-25 08:00:00|CV.CIPTA INOVASI BERSAMA MANGARAN 081381144178|40931150|MYDITA</t>
  </si>
  <si>
    <t>22-10-2026 09:25:15</t>
  </si>
  <si>
    <t>- 11_11446;Biaya PSB HSI EBIS Tunai di Depan ~ 11[150000]  - SP_NOSS;SP_NOSS ~ Internet NOSS Multispeed Network[0]  - E25037;E25037 ~ ES25 - Perangkat ONT MTC 7 Bulan[0]  - E25037~null~104979;E25037||11||Abodemen 0[0]  - E25037~null~E25037_SWONT;SWONT ~ B</t>
  </si>
  <si>
    <t>SMAK MGR SOEGIJAPRANATA LUMAJANG</t>
  </si>
  <si>
    <t>ODP-LMJ-FC/149</t>
  </si>
  <si>
    <t>WO067001550</t>
  </si>
  <si>
    <t>|MN02178|/SMAK MGR SOEGIJAPRANATA LUMAJANG /WINBACK 2.0 HSI B2B (1:1) 50MBPS 355RB PSB DISC 70%//smak_supra.sekolah@yahoo.co.id/SYLVESTER STANLY HOSANA/085604400006</t>
  </si>
  <si>
    <t>2026-10-23 15:00:00|telp :085604400006 alt : manja : pagi , siang 23/10/2026 hub sebelum ke lokasi    |40000802|MYDITA</t>
  </si>
  <si>
    <t>PT. SINERGI GULA NUSANTARA</t>
  </si>
  <si>
    <t>ODP-GND-FD/16</t>
  </si>
  <si>
    <t>WO066986528</t>
  </si>
  <si>
    <t>|MN00836|/PT. SINERGI GULA NUSANTARA/WINBACK 2.0 HSI B2B (1:2) 50MBPS 320RB PSB DISC 70%//teknikpg.gending@gmail.com/ACHMAD KHOMARUDIN/82234575202</t>
  </si>
  <si>
    <t>2026-10-23 15:00:00|Tanggal pemasangan : 23 Oct 2026 Jam pemasangan : 12.00 Info Tambahan : Hubungi pelanggan dulu sebelum ke lokasi terima kasih.|40941148|MYDITA</t>
  </si>
  <si>
    <t>PT BANK PEREKONOMIAN RAKYAT ADI JAYA MULIA</t>
  </si>
  <si>
    <t>ODP-SRR-FM/13 FM/D02/13.01</t>
  </si>
  <si>
    <t>WO067007422</t>
  </si>
  <si>
    <t>MD|MYDB-20261022271232|DN00001/MN00737|PT BANK PEREKONOMIAN RAKYAT ADI JAYA MULIA|087762760424</t>
  </si>
  <si>
    <t xml:space="preserve">2026-10-23 15:00:00 | Nama :i gusti madis wardana No HP :087762760424 No Alternatif : M Janji : 23/10/2026 Jam Pasang : Pagi NoteÃ‚Â :  Hubungi terlebih dahulu sebelum ke lokasi </t>
  </si>
  <si>
    <t>22-10-2026 19:25:23</t>
  </si>
  <si>
    <t>NAGA HUB</t>
  </si>
  <si>
    <t>ODP-SMY-FJ/17</t>
  </si>
  <si>
    <t>|MN02647|/CP PAK JIMMY SANJAYA/081125582345/nagavapestore888@gmail.com</t>
  </si>
  <si>
    <t>22-10-2026 13:54:35</t>
  </si>
  <si>
    <t>PT ANEKA MAHAKARYA DEWATA</t>
  </si>
  <si>
    <t>ODP-UBN-FG/22 FG/D02/22.01</t>
  </si>
  <si>
    <t>WO066982545</t>
  </si>
  <si>
    <t>|MN02665|MYIA-029280513667/POI/BUDI SUSANTO/087750050342/info@atmasahita.com</t>
  </si>
  <si>
    <t>2026-10-23 15:00:00 | Nama Pic : bp wahdi  No Hp Pic : 087750050342 No alt : - Jam Pemasangan : pagi siang  Tanggal Pemasangan : 23 Oktober 2026</t>
  </si>
  <si>
    <t>MELINDA INTERIOR</t>
  </si>
  <si>
    <t>ODP-TOP-FD/17</t>
  </si>
  <si>
    <t>WO066979561</t>
  </si>
  <si>
    <t>|MN02885|/PIC LINDA WATI NJOO/082341505148/melinda.interior@yahoo.com</t>
  </si>
  <si>
    <t>2026-10-23 11:00:00|telp :082341505148 alt : manja : pagi , siang 23/10/2026 hub sebelum ke lokasi    |40000802|MYDITA</t>
  </si>
  <si>
    <t>VILLA YUDISTIRA 77</t>
  </si>
  <si>
    <t>ODP-JBR-FY/28</t>
  </si>
  <si>
    <t>WO067000615</t>
  </si>
  <si>
    <t>|MN02545|/PIC ADEK TULA SABSOR/082147103715/baliskynet@gmail.com</t>
  </si>
  <si>
    <t>PT SEA SIX ENERGY INDONESIA</t>
  </si>
  <si>
    <t>ODP-NDA-FG/72 FG/D05/72.01</t>
  </si>
  <si>
    <t>WO066982520</t>
  </si>
  <si>
    <t>MD|MYDB-20261021271178|DN00001/MN00737|PT SEA SIX ENERGY INDONESIA|085333929814</t>
  </si>
  <si>
    <t>2026-10-23 15:00:00 | Tanggal pemasangan : 23 OKTOBER 2026 Jam pemasangan : pagi/siang Info Tambahan : Hubungi pelanggan dulu sebelum ke lokasi terima kasih</t>
  </si>
  <si>
    <t>ODP-NDA-FY/07</t>
  </si>
  <si>
    <t>|MN00737|/CP PAK AGUS SASTRA WIGUNA/085936680614/agus@sea6energy.com</t>
  </si>
  <si>
    <t>FOLLOW UP : Follow Up Ghina Swanti Ariesa 40941148|MYDITA</t>
  </si>
  <si>
    <t>Graha Oxar Global</t>
  </si>
  <si>
    <t>ODP-BNO-FG/83</t>
  </si>
  <si>
    <t>|MN02364|/PIC AHMAD AHYAR HADI/089685940436-081331514118/ahmadahyarhadi@gmail.com</t>
  </si>
  <si>
    <t>SDN 2 DANGIN PURI</t>
  </si>
  <si>
    <t>ODP-KLM-FBW/14</t>
  </si>
  <si>
    <t>|MN02631| BAPAK KETUT YASA/082146544172/kertiyasa7@gmail.com</t>
  </si>
  <si>
    <t>ODP-KLM-FAQ/12</t>
  </si>
  <si>
    <t>WO066982350</t>
  </si>
  <si>
    <t>2026-10-23 11:00:00|Waktu pemasangan : 23 Oktober 2026 Jam pemasangan : 08.00 - 12.00 Info Tambahan : Hubungi pelanggan dulu sebelum ke lokasi terimakasih |40971401|MYDITA</t>
  </si>
  <si>
    <t>WO066987763</t>
  </si>
  <si>
    <t>2026-10-23 15:00:00|Nama :I KETUT KERTIYASA No HP :082146544172 No Alternatif : M Janji : 23/10/2026 Jam Pasang : Pagi NoteÃ‚Â :  Hubungi terlebih dahulu sebelum ke lokasi |40951377|MYDITA</t>
  </si>
  <si>
    <t>WO066984771</t>
  </si>
  <si>
    <t>2026-10-23 15:00:00|Nama :i ketut kertiyasa No HP :082146544172 No Alternatif : M Janji : 23/10/2026 Jam Pasang : Pagi NoteÃ‚Â :  Hubungi terlebih dahulu sebelum ke lokasi |40951377|MYDITA</t>
  </si>
  <si>
    <t>SDN 2 SERONGGA</t>
  </si>
  <si>
    <t>ODP-GIN-FD/37</t>
  </si>
  <si>
    <t>WO067000798</t>
  </si>
  <si>
    <t>|MN02545|/CP PAK PANDE NYOMAN RUDI YULIANA/082266074349-085792183010/sdnegeriserongga@gmail.com</t>
  </si>
  <si>
    <t>2026-10-23 15:00:00|Tanggal pemasangan : 23 Oct 2026 Jam pemasangan : 08.00 12.00 Info Tambahan : Hubungi pelanggan dulu sebelum ke lokasi terima kasih.|40931150|MYDITA</t>
  </si>
  <si>
    <t>WO066986369</t>
  </si>
  <si>
    <t>2026-10-23 15:00:00|M Janji : 23/10/2026 Jam Pasang : 08.00  NoteÃ‚Â :  hubungi terlebih dahulu sebelum kelokasi  |40981182|MYDITA</t>
  </si>
  <si>
    <t>WO066990546</t>
  </si>
  <si>
    <t>2026-10-23 15:00:00|Nama PIC : Bp I Nyoman No HP : 082147591464  No Alt : - M Janji : 23 Okt 2026 Jam Pasang : Pagi / Siang Note : hubungi pelanggan jika ingin ke lokasi, terima kasih|40951378|MYDITA</t>
  </si>
  <si>
    <t>TOKO CITRA</t>
  </si>
  <si>
    <t>ODP-GER-FAC/27 FAC/D07/27.01</t>
  </si>
  <si>
    <t>WO067113250</t>
  </si>
  <si>
    <t>|MC40170|MYIA-072219209408/POI/FARIDA CITRA ROSIANA/082230778027/tokocitra2090@gmail.com</t>
  </si>
  <si>
    <t>2026-10-25 11:00:00 | Nama Pic : IBU PARIDA No Hp Pic : 082230778027 Jam Pemasangan : 08:00 - 12.00 Tanggal Pemasangan : MINGGU 25 OKTOBER 2026 Info Tambahan : Hubungi pelanggan sebelum datang ke lokasi</t>
  </si>
  <si>
    <t>24-10-2026 13:25:14</t>
  </si>
  <si>
    <t>DIKA SERVICE ELLECTRONIC</t>
  </si>
  <si>
    <t>ODP-SWE-FAD/98 FAD/D09/98.01</t>
  </si>
  <si>
    <t>WO067124178</t>
  </si>
  <si>
    <t>MD|MYDB-20261024271318|DB10005/MB10137|DIKA SERVICE ELLECTRONIC|081772848401</t>
  </si>
  <si>
    <t xml:space="preserve">2026-10-25 15:00:00 | M Janji :  25 Okt 2026 Jam Pasang : Pagi / Siang Note : hubungi pelanggan jika ingin kelokasi </t>
  </si>
  <si>
    <t>24-10-2026 15:54:32</t>
  </si>
  <si>
    <t>TOKO YUSUF</t>
  </si>
  <si>
    <t>WO067171751</t>
  </si>
  <si>
    <t>|MC40256|MYIA-080766522602/POI/SENI WATI/082341881680/seniwati12977@gmail.com</t>
  </si>
  <si>
    <t>2026-10-26 15:00:00 | Nama : BP HAFIZ (ADIK) No Hp : 082341881680 No Alt :  Tgl Pemasangan : 26 Oktober 2026 Interval : PAGI  Note : Hubungi pelanggan terlebih dahulu</t>
  </si>
  <si>
    <t>25-10-2026 17:40:14</t>
  </si>
  <si>
    <t>Bengkel Jeno</t>
  </si>
  <si>
    <t>ODP-PYA-FBM/30</t>
  </si>
  <si>
    <t>WO067069157</t>
  </si>
  <si>
    <t>|MC80156|MYIA-052297801549/POI/Janoar/087849600509/janoar12@guru.smk.belajar.id</t>
  </si>
  <si>
    <t>2026-10-24 15:00:00 | Nama PIC : Bp Janoar No HP : 087849600509 No Alt : - M Janji :  24 Okt 2026 Jam Pasang : Pagi / Siang Note : hubungi pelanggan jika ingin kelokasi</t>
  </si>
  <si>
    <t>23-10-2026 16:39:40</t>
  </si>
  <si>
    <t>Follow Up Revoke Completed, New Order ID : SC1002651062</t>
  </si>
  <si>
    <t>ODP-SEL-FAU/01</t>
  </si>
  <si>
    <t>WO067051001</t>
  </si>
  <si>
    <t>2026-10-22 11:00:00 | Tanggal pemasangan: 22/10/2026  Jam pemasangan : pagi / siang  Info Tambahan : Hubungi pelanggan dulu sebelum ke lokasi  terima kasih.</t>
  </si>
  <si>
    <t>23-10-2026 14:09:45</t>
  </si>
  <si>
    <t>TOKO JAMHUR</t>
  </si>
  <si>
    <t>WO067080110</t>
  </si>
  <si>
    <t>|MC40234|MYIA-033578518958/POI/jamhur/087714572021/ammrilahh@gmail.com</t>
  </si>
  <si>
    <t xml:space="preserve">2026-10-25 15:00:00 | Nama :JAMHUR No HP :087714572021 No Alternatif : M Janji : 25/10/2026 Jam Pasang : Pagi NoteÃ‚Â :  Hubungi terlebih dahulu sebelum ke lokasi </t>
  </si>
  <si>
    <t>23-10-2026 19:11:07</t>
  </si>
  <si>
    <t>ODP-SGG-FAW/39 FAW/D03/39.01</t>
  </si>
  <si>
    <t>WO067047104</t>
  </si>
  <si>
    <t>MD|MYDB-20261022271212|SC00001/MC00149|Toko Efendi|085973940636</t>
  </si>
  <si>
    <t>2026-10-24 15:00:00 | Tanggal Pemasangan : 24 Oktober 2026 Jam Pemasangan : 08:00 15:00 Info Tambahan : Hubungi pelanggan dulu sebelum ke lokasi terimakasih</t>
  </si>
  <si>
    <t>23-10-2026 13:39:45</t>
  </si>
  <si>
    <t>ODP-SGG-FAF/15</t>
  </si>
  <si>
    <t>Datang kemari bungalow</t>
  </si>
  <si>
    <t>ODP-SGG-FAP/35</t>
  </si>
  <si>
    <t>WO067175627</t>
  </si>
  <si>
    <t>|MYIB-CUST|MYTN-062430551667/POI/Nusa Indah Bungalows/08122595226/nusaindahgiliair@gmail.com</t>
  </si>
  <si>
    <t>2026-10-27 08:00:00 | Nama : BP PARULIAN MANULANG  No Hp : 08122595226 No Alt :  Tgl Pemasangan : 26 Oktober 2026 Interval : PAGI  Note : Hubungi pelanggan terlebih dahulu</t>
  </si>
  <si>
    <t>25-10-2026 19:39:48</t>
  </si>
  <si>
    <t>TOKO MARAAH</t>
  </si>
  <si>
    <t>ODP-MTR-FBA/120</t>
  </si>
  <si>
    <t>WO067024248</t>
  </si>
  <si>
    <t>|MC40234|MYIA-093030934364/POI/maraah/087897410056/dilwani338@gmail.com</t>
  </si>
  <si>
    <t xml:space="preserve">2026-10-24 08:00:00 | Tanggal pemasangan : 25/09/2026 Jam pemasangan : 08.00 - 12.00 Info Tambahan : Hubungi pelanggan dulu sebelum ke lokasi, terima kasih </t>
  </si>
  <si>
    <t>23-10-2026 09:40:06</t>
  </si>
  <si>
    <t>scorps gym</t>
  </si>
  <si>
    <t>ODP-MTR-FBW/73 FBW/D02/73.01</t>
  </si>
  <si>
    <t>WO067042345</t>
  </si>
  <si>
    <t>|MC40297|MYIA-014150267428/POI/ISNUL HADI/082341883670/idokakun27@gmail.com</t>
  </si>
  <si>
    <t>2026-10-25 08:00:00 | Waktu pemasangan : 24 Oktober 2026 Jam pemasangan : 12.00 Info Tambahan : Hubungi pelanggan dulu sebelum ke lokasi terima kasih.</t>
  </si>
  <si>
    <t>23-10-2026 12:54:39</t>
  </si>
  <si>
    <t>TOKO MURSID</t>
  </si>
  <si>
    <t>ODP-MTR-FDB/62 FDB/D06/62.01</t>
  </si>
  <si>
    <t>WO067108701</t>
  </si>
  <si>
    <t>|MC40234|MYIA-053907906363/POI/mursidin/0895329924662/rrahmanman88@gmail.com</t>
  </si>
  <si>
    <t>2026-10-25 15:00:00 | Nama PIC : MURSID No HP : 0895329924662 No Alt :  M Janji : 25 Okt 2026 Jam Pasang : Pagi / Siang Note : hubungi pelanggan jika ingin ke lokasi, terima kasih</t>
  </si>
  <si>
    <t>24-10-2026 12:39:39</t>
  </si>
  <si>
    <t>TOKO ZARWAL</t>
  </si>
  <si>
    <t>ODP-MTR-FDB/93 FDB/D08/93.01</t>
  </si>
  <si>
    <t>WO067074554</t>
  </si>
  <si>
    <t>MD|MYDB-20261023271279|SC00001/MC00090|TOKO ZARWAL|082144554304</t>
  </si>
  <si>
    <t>2026-10-24 15:00:00 | Nama PIC : ZARWAL No HP : 082144554304 No Alt :  M Janji : 24  Okt 2026 Jam Pasang : Pagi / Siang Note : hubungi pelanggan jika ingin ke lokasi, terima kasih</t>
  </si>
  <si>
    <t>23-10-2026 17:54:38</t>
  </si>
  <si>
    <t xml:space="preserve">UD JAYA KARTA </t>
  </si>
  <si>
    <t>ODP-MTR-FCK/98 FCK/D12/98.01</t>
  </si>
  <si>
    <t>WO067123789</t>
  </si>
  <si>
    <t>|MC40234|MYIA-017719102243/POI/m ikhwal takaful/082339278085/faisal7609117@gmail.com</t>
  </si>
  <si>
    <t>2026-10-25 15:00:00 | Tanggal pemasangan : 25/09/2026 Jam pemasangan : 08.00 - 12.00 Info Tambahan : Hubungi pelanggan dulu sebelum ke lokasi, terima kasih</t>
  </si>
  <si>
    <t>24-10-2026 15:40:01</t>
  </si>
  <si>
    <t>Toko Muhdin</t>
  </si>
  <si>
    <t>ODP-SAP-FAA/24 FAA/D02/24.01</t>
  </si>
  <si>
    <t>WO067147714</t>
  </si>
  <si>
    <t>|MN02085|MYIA-042660004872/POI/muhdin/082340214743/muhdinmeksi@gmail.com</t>
  </si>
  <si>
    <t>2026-10-26 15:00:00 | Tanggal pemasangan : 26/09/2026 Jam pemasangan : 15.00 Info Tambahan : Hubungi pelanggan dulu sebelum ke lokasi, terima kasih</t>
  </si>
  <si>
    <t>25-10-2026 10:25:30</t>
  </si>
  <si>
    <t>UD FISABILILLAH</t>
  </si>
  <si>
    <t>ODP-EMP-FAA/11 FAA/D02/11.01</t>
  </si>
  <si>
    <t>WO067058402</t>
  </si>
  <si>
    <t>MD|MYDB-20261023271245|DN00001/MN01576|UD FISABILILLAH|081353431351</t>
  </si>
  <si>
    <t>2026-10-24 15:00:00 | Jam Pemasangan : 08:00 - 12.00 Tanggal Pemasangan : SABTU 24 OKTOBER 2026 Info Tambahan : Hubungi pelanggan sebelum datang ke lokasi</t>
  </si>
  <si>
    <t>23-10-2026 15:09:54</t>
  </si>
  <si>
    <t>PT GLOBAL INDO BANGUNAN</t>
  </si>
  <si>
    <t>ODP-SBW-FAB/34 FAB/D07/34.01</t>
  </si>
  <si>
    <t>WO067060805</t>
  </si>
  <si>
    <t>|MN01576|MYIA-067286475639/POI/taufik/081282027567/globalindobangunan@gmail.com</t>
  </si>
  <si>
    <t>2026-10-24 15:00:00 | Nama PIC : Taufik No HP : 081282027567 No Alt :  M Janji : 24  Okt 2026 Jam Pasang : Pagi / Siang Note : hubungi pelanggan jika ingin ke lokasi, terima kasih</t>
  </si>
  <si>
    <t>23-10-2026 15:24:43</t>
  </si>
  <si>
    <t>HANGGONOWARIH HOUSE</t>
  </si>
  <si>
    <t>ODP-MLK-FAD/07 FAD/D02/07.01</t>
  </si>
  <si>
    <t>WO067032755</t>
  </si>
  <si>
    <t>|MN02367|MYIA-092536853089/POI/ARDI HANGGONOWARIH/081382702902/anggo07@gmail.com</t>
  </si>
  <si>
    <t xml:space="preserve">2026-10-24 08:00:00 | telp :081382702902  alt : manja : pagi / siang 24/10/2026 .hub sebelum ke lokasi </t>
  </si>
  <si>
    <t>23-10-2026 10:55:42</t>
  </si>
  <si>
    <t>TOKO PRIBUMI</t>
  </si>
  <si>
    <t>ODP-GDI-FU/23 FU/D03/23.01</t>
  </si>
  <si>
    <t>WO067127280</t>
  </si>
  <si>
    <t>MD|MYDB-20261024271322|DN00001/MN01844|TOKO PRIBUMI|081919770180</t>
  </si>
  <si>
    <t>2026-10-25 15:00:00 | Tanggal Pemasangan : 25 Oktober 2026 Jam Pemasangan : 08:00 15:00 Info Tambahan : Hubungi pelanggan dulu sebelum ke lokasi terimakasih</t>
  </si>
  <si>
    <t>24-10-2026 16:25:16</t>
  </si>
  <si>
    <t>SMPN 12 MALANG</t>
  </si>
  <si>
    <t>ODP-GDG-FAS/12</t>
  </si>
  <si>
    <t>WO067147831</t>
  </si>
  <si>
    <t>|MN01864|MYIA-075553860867/POI/alipah nurhidayati /081919770093/smpn12malangarphedallas@gmail.com</t>
  </si>
  <si>
    <t>2026-10-28 08:00:00 | Tanggal pemasangan: 26/10//2026 Jam pemasangan : pagi/siang Info Tambahan : Hubungi pelanggan dulu sebelum ke lokasi. terima kasih</t>
  </si>
  <si>
    <t>25-10-2026 10:40:04</t>
  </si>
  <si>
    <t>SDN BANDUNGREJOSARI 3</t>
  </si>
  <si>
    <t>ODP-GDG-FQ/09 FQ/D05/09.01</t>
  </si>
  <si>
    <t>WO067162881</t>
  </si>
  <si>
    <t>|MN01864|MYIA-068547138190/POI/EDY SANTOSO/081952533005/bandungrejosari03.sd@gmail.com</t>
  </si>
  <si>
    <t>2026-10-28 08:00:00 | tgl manja : 26 OKT 2026 jam : pagi  hubungi sebelum ke lokasi</t>
  </si>
  <si>
    <t>25-10-2026 14:54:33</t>
  </si>
  <si>
    <t>ODP-GDG-FAS/12 FAS/D01/12.01</t>
  </si>
  <si>
    <t>WO067147947</t>
  </si>
  <si>
    <t>|MN01864|MYIA-023078220895/POI/ALIPAH NURHIDAYATI /081919770093/smpn12malangarphedallas@gmail.com</t>
  </si>
  <si>
    <t>PONDOK BAHRUL MAGHFIROH</t>
  </si>
  <si>
    <t>ODP-KLJ-FAD/41 FAD/D04/41.01</t>
  </si>
  <si>
    <t>WO067162015</t>
  </si>
  <si>
    <t>MD|MYDB-20261025271351|DN00001/MN01844|PONDOK BAHRUL MAGHFIROH|089501787085</t>
  </si>
  <si>
    <t>2026-10-26 11:00:00 | Tanggal pemasangan : 26/09/2026 Jam pemasangan : 11.00 Info Tambahan : Hubungi pelanggan dulu sebelum ke lokasi, terima kasih</t>
  </si>
  <si>
    <t>25-10-2026 14:40:06</t>
  </si>
  <si>
    <t>Follow Up Revoke Completed, New Order ID : SC1002650648</t>
  </si>
  <si>
    <t>ODP-MLG-FEK/77</t>
  </si>
  <si>
    <t>WO067033366</t>
  </si>
  <si>
    <t>2026-10-21 11:00:00 | Tanggal pemasangan : 21 OKTOBER 2026  Jam pemasangan : pagi/siang  Info Tambahan : Hubungi pelanggan dulu sebelum ke lokasi  terima kasih</t>
  </si>
  <si>
    <t>23-10-2026 11:39:43</t>
  </si>
  <si>
    <t>PT. AMARTHA MANUNGGAL PRIMA</t>
  </si>
  <si>
    <t>ODP-MLG-FFG/05</t>
  </si>
  <si>
    <t>WO067042443</t>
  </si>
  <si>
    <t>AMRBS;403538;REG3;RACHMAT;081391599400;CP.Perdana Imam;082230002281;PAKET INDIBIZ BISNIS PROMO 50 MBPS ABONEMEN 355.000;PT. AMARTHA MANUNGGAL PRIMA</t>
  </si>
  <si>
    <t>2026-10-24 11:00:00|Nama PIC: bp perdana  Notel: 082230002281 Alt:  Tanggal: 24/10/2026 Jam Pasang: 08.00 - 12.00 Note: Hubungi sebelum ke lokasi, terimakasih.  |40931149|MYDITA</t>
  </si>
  <si>
    <t>23-10-2026 09:11:05</t>
  </si>
  <si>
    <t>merdeka fruits</t>
  </si>
  <si>
    <t>ODP-MLG-FES/63 FES/D06/63.01</t>
  </si>
  <si>
    <t>WO067145846</t>
  </si>
  <si>
    <t>|MN00519|MYIA-057999133618/POI/juariati/087748568751/merdeka.fruits@outlook.com</t>
  </si>
  <si>
    <t>2026-10-26 08:00:00 | M Janji : 26 Okt 2026 Jam Pasang : Pagi 08.00 Note : hubungi pelanggan jika ingin ke lokasi, terima kasih</t>
  </si>
  <si>
    <t>25-10-2026 09:54:32</t>
  </si>
  <si>
    <t>ODP-SGS-FAJ/45</t>
  </si>
  <si>
    <t>WO067038006</t>
  </si>
  <si>
    <t>AMRBS;405284;ANDRIAN;PT. SELARAS KUSUMA:INDIBIZ 200MBPS+POTS;081235314408</t>
  </si>
  <si>
    <t>2026-10-24 08:00:00|Nama PIC : Ibu Safa No HP : 08112697659 No Alt : - M Janji :  24 Okt 2026 Jam Pasang : Pagi / Siang Note : hubungi pelanggan jika ingin kelokasi|40951378|MYDITA</t>
  </si>
  <si>
    <t>23-10-2026 10:40:25</t>
  </si>
  <si>
    <t>warung rizky</t>
  </si>
  <si>
    <t>ODP-BLB-FJ/59 FJ/D05/59.01</t>
  </si>
  <si>
    <t>WO067162543</t>
  </si>
  <si>
    <t>|MN00447|MYIA-080396533997/POI/winardi/083149394463/lawangecoklat001@gmail.com</t>
  </si>
  <si>
    <t>2026-10-26 11:00:00 | M Janji : 26 Okt 2026 Jam Pasang : Pagi 08.00 Note : hubungi pelanggan jika ingin ke lokasi, terima kasih</t>
  </si>
  <si>
    <t>CV. VALLENCA CORPORA</t>
  </si>
  <si>
    <t>ODP-KBN-FK/02 FK/D01/02.01</t>
  </si>
  <si>
    <t>WO067020271</t>
  </si>
  <si>
    <t>|MN02734|MYIA-095555606501/POI/VENDY SULISTIONO/085151819273/tumiyemjumiati@tmails.net</t>
  </si>
  <si>
    <t>2026-10-24 08:00:00 | telp :085151819273  alt : manja : pagi / siang 24/10/2026 .hub sebelum ke lokasi</t>
  </si>
  <si>
    <t>23-10-2026 08:39:45</t>
  </si>
  <si>
    <t>LB BANDUNG TULUNGAGUNG</t>
  </si>
  <si>
    <t>ODP-CAT-FE/11 FE/D02/11.01</t>
  </si>
  <si>
    <t>WO067113312</t>
  </si>
  <si>
    <t>|MN00799|MYIA-082823329996/POI/LAELATUL AFIATUN NISAK/085733668576/kantorhrdlaskarbuah@gmail.com</t>
  </si>
  <si>
    <t xml:space="preserve">2026-10-25 15:00:00 | Jam pemasangan : 12.00 Info Tambahan : Hubungi pelanggan dulu sebelum ke lokasi terimakasih </t>
  </si>
  <si>
    <t>24-10-2026 13:39:38</t>
  </si>
  <si>
    <t>LB CAMPURDARAT TULUNGAGUNG</t>
  </si>
  <si>
    <t>ODP-CAT-FA/08 FA/D03/08.01</t>
  </si>
  <si>
    <t>WO067134695</t>
  </si>
  <si>
    <t>|MN00799|MYIA-064884001488/POI/LAELATUL AFIATUN NISAK/085733668576/kantorhrdlaskarbuah@gmail.com</t>
  </si>
  <si>
    <t>2026-10-26 08:00:00 | Nama Pic :  No Hp Pic :  Jam Pemasangan : 08:00 - 12.00 Tanggal Pemasangan : MINGGU 25 OKTOBER 2026 Info Tambahan : Hubungi pelanggan sebelum datang ke lokasi</t>
  </si>
  <si>
    <t>24-10-2026 18:54:37</t>
  </si>
  <si>
    <t>PT. BAJA TITIAN UTAMA_Trisula Lama</t>
  </si>
  <si>
    <t>ODP-BLR-FB/40 FB/D03/40.01</t>
  </si>
  <si>
    <t>WO067080231</t>
  </si>
  <si>
    <t>|MN00385|MYIA-085761766590/POI/Renggar ma&amp; 39;aris/08568964106/cctv.ch.bkk@gmail.com</t>
  </si>
  <si>
    <t xml:space="preserve">2026-10-26 08:00:00 | Nama :BAPA MUSTAKIM No HP :08568964106 No Alternatif : M Janji : 26/10/2026 Jam Pasang : Pagi NoteÃ‚Â :  Hubungi terlebih dahulu sebelum ke lokasi </t>
  </si>
  <si>
    <t>23-10-2026 19:40:07</t>
  </si>
  <si>
    <t>SD Negeri 2 Balingasal</t>
  </si>
  <si>
    <t>ODP-KTW-FAK/008 FAK/D03/008.01</t>
  </si>
  <si>
    <t>WO067030990</t>
  </si>
  <si>
    <t>|MN00664|MYIA-051939032725/POI/Dendy Kurniawan Aziz/085643611823/sdn2balingasal@gmail.com</t>
  </si>
  <si>
    <t>2026-10-26 08:00:00 | Nama PIC : Bp Dendy No HP : 085643611823 No Alt : - M Janji :  26 Okt 2026 Jam Pasang : Pagi / Siang Note : hubungi pelanggan jika ingin kelokasi</t>
  </si>
  <si>
    <t>SDN 1 Balingasal</t>
  </si>
  <si>
    <t>ODP-KTW-FAK/017 FAK/D03/017.01</t>
  </si>
  <si>
    <t>WO067063889</t>
  </si>
  <si>
    <t>|MN00664|MYIA-014093875477/POI/Anggit Permono/082134965484/anggitpermono7@gmail.com</t>
  </si>
  <si>
    <t xml:space="preserve">2026-10-26 08:00:00 | Nama :bapa anggit No HP :082134965484 No Alternatif : M Janji : 24/10/2026 Jam Pasang : Pagi NoteÃ‚Â :  Hubungi terlebih dahulu sebelum ke lokasi </t>
  </si>
  <si>
    <t>23-10-2026 15:54:37</t>
  </si>
  <si>
    <t>PT CENTRAL DATA ACCESS</t>
  </si>
  <si>
    <t>ODP-MGE-FF/013 FF/D01/013.01</t>
  </si>
  <si>
    <t>WO067046229</t>
  </si>
  <si>
    <t>|MN02892|MYIA-020053729691/POI/Joko Prastyo/081212951288/joko@centraldataaccess.co.id</t>
  </si>
  <si>
    <t>2026-10-25 08:00:00 | Nama Pic : BP JOKO No Hp Pic : 081212951288 Jam Pemasangan : 08:00 - 12.00 Tanggal Pemasangan : SABTU 24 OKTOBER 2026 Info Tambahan : Hubungi pelanggan sebelum datang ke lokasi</t>
  </si>
  <si>
    <t>23-10-2026 13:25:26</t>
  </si>
  <si>
    <t>VANSTD DESIGN</t>
  </si>
  <si>
    <t>ODP-MGE-FBA/057 FBA/D01/057.01</t>
  </si>
  <si>
    <t>WO067133210</t>
  </si>
  <si>
    <t>|MN02892|MYIA-052273425001/POI/AGUS UMAR KHOIRUDIN/088232948787/agusumar324@gmail.com</t>
  </si>
  <si>
    <t xml:space="preserve">2026-10-26 11:00:00 | Nama PIC: bp nurwanto  No HP: 088232948787 Alt: Tanggal: 26/10/2026 Jam Pasang: Siang Note: Hubungi sebelum ke lokasi, terimakasih.  </t>
  </si>
  <si>
    <t>24-10-2026 18:25:20</t>
  </si>
  <si>
    <t>Pengolahan Tanah Liat Muntilan</t>
  </si>
  <si>
    <t>ODP-MUN-FAS/017 FAS/D01/017.01</t>
  </si>
  <si>
    <t>WO067031558</t>
  </si>
  <si>
    <t>|MN00298|MYIA-041200816784/POI/Taryoto/085742702665/farmsuktino@gmail.com</t>
  </si>
  <si>
    <t>2026-10-24 08:00:00 | Nama : BP TARYOTO  No Hp : 085742702665 No Hp Alternatif :  Tanggal : 24 Oktober 2026 Interval : PAGI  Note : Mohon hubungi pelanggan terlebih dahulu</t>
  </si>
  <si>
    <t>23-10-2026 10:54:34</t>
  </si>
  <si>
    <t>WARUNG WAWAN</t>
  </si>
  <si>
    <t>WO067108389</t>
  </si>
  <si>
    <t>|MN02906|WARUNG WAWAN/081947984424/proakun111@gmail.com/ HSI BISNIS 75 MBPS 415.000 BLM PPN / ANISATUL KHOTIMAH</t>
  </si>
  <si>
    <t>2026-10-25 11:00:00|Tanggal pemasangan : 25/09/2026 Jam pemasangan : 08.00 - 12.00 Info Tambahan : Hubungi pelanggan dulu sebelum ke lokasi, terima kasih|40951377|MYDITA</t>
  </si>
  <si>
    <t>Follow Up Revoke Completed, New Order ID : SC1002650415</t>
  </si>
  <si>
    <t>ODP-TMG-FBK/063</t>
  </si>
  <si>
    <t>WO067026830</t>
  </si>
  <si>
    <t xml:space="preserve">2026-10-21 08:00:00 | Jam pemasangan : 12.00  Info Tambahan : Hubungi pelanggan dulu sebelum ke lokasi  terimakasih </t>
  </si>
  <si>
    <t>23-10-2026 09:54:41</t>
  </si>
  <si>
    <t>BAROKAH LAUNDRY</t>
  </si>
  <si>
    <t>ODP-GUR-FD/39 FD/D03/39.01</t>
  </si>
  <si>
    <t>WO067050999</t>
  </si>
  <si>
    <t>|MC20057|MYIA-081670932060/POI/Suyanto/081554077474/tiara.shinigami@gmail.com</t>
  </si>
  <si>
    <t>2026-10-24 11:00:00 | Nama PIC : Bp Suyanto No HP : 081554077474 No Alt : - M Janji :  24 Okt 2026 Jam Pasang : Pagi / Siang Note : hubungi pelanggan jika ingin kelokasi</t>
  </si>
  <si>
    <t>ES TEH JUMBO BU YUNI</t>
  </si>
  <si>
    <t>ODP-PAE-FG/05 FG/D02/05.01</t>
  </si>
  <si>
    <t>WO067034440</t>
  </si>
  <si>
    <t>|MC20037|MYIA-003280619937/POI/AHMAD SAIFUL /081233421140/ahmadsaifull8871@gmail.com</t>
  </si>
  <si>
    <t>2026-10-24 08:00:00 | Tanggal Pemasangan : 24 Oktober 2026 Jam Pemasangan : 08:00 15:00 Info Tambahan : Hubungi pelanggan dulu sebelum ke lokasi terimakasih</t>
  </si>
  <si>
    <t>RUMAH KOST GEDANGSEWU 191</t>
  </si>
  <si>
    <t>ODP-PAE-FA/22 FA/D04/22.01</t>
  </si>
  <si>
    <t>WO067067137</t>
  </si>
  <si>
    <t>|MN02540|MYIA-029465213289/POI/Faridz istianto/085735106951/itepare2@gmail.com</t>
  </si>
  <si>
    <t xml:space="preserve">2026-10-26 11:00:00 | M Janji : 24/10/2026 Jam Pasang : 10.00 - 13:00  NoteÃ‚Â :  hubungi terlebih dahulu sebelum kelokasi </t>
  </si>
  <si>
    <t>23-10-2026 16:24:38</t>
  </si>
  <si>
    <t>MITRA USAHA ONLINE</t>
  </si>
  <si>
    <t>ODP-WAT-FJ/04 FJ/D01/04.01</t>
  </si>
  <si>
    <t>WO067061025</t>
  </si>
  <si>
    <t>|MN02540|MYIA-039316245885/POI/MOH. ROFIÃ¢â‚¬â„¢AN, S.H., M.H./085649150334/raflegalconsultant@gmail.com</t>
  </si>
  <si>
    <t>2026-10-24 15:00:00 | Tanggal pemasangan : 25/09/2026 Jam pemasangan : 08.00 - 12.00 Info Tambahan : Hubungi pelanggan dulu sebelum ke lokasi, terima kasih</t>
  </si>
  <si>
    <t>TOKO WIJAYA</t>
  </si>
  <si>
    <t>ODP-KTS-FE/52 FE/D08/52.01</t>
  </si>
  <si>
    <t>WO067135886</t>
  </si>
  <si>
    <t>MD|MYDB-20261024271325|EN00005/MC20190|TOKO WIJAYA|087776882577</t>
  </si>
  <si>
    <t>2026-10-26 08:00:00 | Nama Pic : BP NURDIN No Hp Pic : 087776882577 Jam Pemasangan : 08:00 - 12.00 Tanggal Pemasangan : MINGGU 25 OKTOBER 2026 Info Tambahan : Hubungi pelanggan sebelum datang ke lokasi</t>
  </si>
  <si>
    <t>24-10-2026 19:25:26</t>
  </si>
  <si>
    <t>NAWWA PARFUM NGEPEH</t>
  </si>
  <si>
    <t>ODP-NJK-FK/01 FK/D01/01.01</t>
  </si>
  <si>
    <t>WO067119728</t>
  </si>
  <si>
    <t>|MN02822|MYIA-012571211298/POI/SUPRAPTO/085746175058/pilang175058@gmail.com</t>
  </si>
  <si>
    <t>2026-10-25 11:00:00 | Tanggal Pemasangan : 25 Oktober 2026 Jam Pemasangan : 08:00 15:00 Info Tambahan : Hubungi pelanggan dulu sebelum ke lokasi terimakasih</t>
  </si>
  <si>
    <t>24-10-2026 14:54:34</t>
  </si>
  <si>
    <t>ODP-NJK-FW/81</t>
  </si>
  <si>
    <t>UNCONTACTED : Telepon Tidak Diangkat - RNA Ika Paramitha M 40921089|MYDITA</t>
  </si>
  <si>
    <t>ODP-KDI-FAX/05</t>
  </si>
  <si>
    <t>WARUNG KOPI MAMPIR</t>
  </si>
  <si>
    <t>ODP-MJT-FD/34 FD/D04/34.01</t>
  </si>
  <si>
    <t>WO067058403</t>
  </si>
  <si>
    <t>MD|MYDB-20261023271269|DC20015/MC20183|WARUNG KOPI MAMPIR|081280453903</t>
  </si>
  <si>
    <t xml:space="preserve">2026-10-24 15:00:00 | M Janji : 24/10/2026 Jam Pasang : 13:00  NoteÃ‚Â :  hubungi terlebih dahulu sebelum kelokasi </t>
  </si>
  <si>
    <t>CV RAHAYU JAYA CARUBAN 02</t>
  </si>
  <si>
    <t>ODP-CRB-FL/04 FL/D01/04.01</t>
  </si>
  <si>
    <t>WO067078974</t>
  </si>
  <si>
    <t>|MN00286|MYIA-013372155012/POI/FAYZAL ANWAR/082329830323/anwarfayzal90@gmail.com</t>
  </si>
  <si>
    <t>2026-10-25 08:00:00 | Nama PIC : Bp Faysal No HP : 082329830323 No Alt : - M Janji :  24 Okt 2026 Jam Pasang : Pagi / Siang Note : hubungi pelanggan jika ingin kelokasi</t>
  </si>
  <si>
    <t>23-10-2026 18:54:40</t>
  </si>
  <si>
    <t>CV RAHAYU JAYA CARUBAN 01</t>
  </si>
  <si>
    <t>ODP-CRB-FD/48 FD/D07/48.01</t>
  </si>
  <si>
    <t>WO067078730</t>
  </si>
  <si>
    <t>|MN00286|MYIA-007257119963/POI/FAYZAL ANWAR/082329830323/anwarfayzal90@gmail.com</t>
  </si>
  <si>
    <t>2026-10-24 15:00:00 | Nama PIC : Bp Faysal No HP : 082329830323 No Alt : - M Janji :  24 Okt 2026 Jam Pasang : Pagi / Siang Note : hubungi pelanggan jika ingin kelokasi</t>
  </si>
  <si>
    <t>KOST PUTRI HAIRONI 01</t>
  </si>
  <si>
    <t>ODP-CRB-FD/48</t>
  </si>
  <si>
    <t>MN00286;HAIRONI;081385350400;PSB 1:2 50 MB HRG 280RB;haironi63@gmail.com</t>
  </si>
  <si>
    <t>KOST PUTRI HAIRONI 02</t>
  </si>
  <si>
    <t>PT. Supralita Mandiri</t>
  </si>
  <si>
    <t>ODP-MNZ-FAG/12 FAG/D02/12.01</t>
  </si>
  <si>
    <t>WO067163655</t>
  </si>
  <si>
    <t>|MB10147|MYIA-075059468666/POI/Yudi Murjito/082128788174/it_hd2@suryadonasin-corp.com</t>
  </si>
  <si>
    <t>2026-10-26 15:00:00 | Tanggal pemasangan: 25/10/2026 Jam pemasangan : pagi / siang Info Tambahan : Hubungi pelanggan dulu sebelum ke lokasi terima kasih.</t>
  </si>
  <si>
    <t>25-10-2026 15:09:37</t>
  </si>
  <si>
    <t>Toko Pak Baderi</t>
  </si>
  <si>
    <t>ODP-UTR-FB/39</t>
  </si>
  <si>
    <t>WO067119074</t>
  </si>
  <si>
    <t>|MN02145|MYIA-006071815272/POI/Baderi/082111118657/badroncup@gmail.com</t>
  </si>
  <si>
    <t>2026-10-25 11:00:00 | Nama PIC : Baderi No HP : 082111118657 No Alt :  M Janji : 25 Okt 2026 Jam Pasang : Pagi / Siang Note : hubungi pelanggan jika ingin ke lokasi, terima kasih</t>
  </si>
  <si>
    <t>PT. ELAINE KARYA ABADI</t>
  </si>
  <si>
    <t>ODP-MSP-FC/87 FC/D09/87.01</t>
  </si>
  <si>
    <t>WO067029314</t>
  </si>
  <si>
    <t>|MC20234|MYIA-094525607271/POI/YOGA HENDY ANDRIANTO/085743212267/andriantohendyyoga@gmail.com</t>
  </si>
  <si>
    <t xml:space="preserve">2026-10-24 08:00:00 | M Janji : 24/10/2026 Jam Pasang : 09.00 NoteÃ‚Â :  hubungi terlebih dahulu sebelum kelokasi  </t>
  </si>
  <si>
    <t>CV RAHAYU JAYA MAOSPATI 02</t>
  </si>
  <si>
    <t>ODP-MSP-FF/32 FF/D06/32.01</t>
  </si>
  <si>
    <t>WO067078387</t>
  </si>
  <si>
    <t>|MN00286|MYIA-080143448548/POI/FAYZAL ANWAR/082329830323/anwarfayzal90@gmail.com</t>
  </si>
  <si>
    <t>2026-10-25 08:00:00 | Nama Pic : BP FAYZAL No Hp Pic : 082329830323 Jam Pemasangan : 08:00 - 12.00 Tanggal Pemasangan : SABTU 24 OKTOBER 2026 Info Tambahan : Hubungi pelanggan sebelum datang ke lokasi</t>
  </si>
  <si>
    <t>23-10-2026 18:39:44</t>
  </si>
  <si>
    <t>CV RAHAYU JAYA MAOSPATI 03</t>
  </si>
  <si>
    <t>WO067079038</t>
  </si>
  <si>
    <t>|MN00286|MYIA-018123470157/POI/FAYZAL ANWAR/082329830323/anwarfayzal90@gmail.com</t>
  </si>
  <si>
    <t>CV RAHAYU JAYA MAOSPATI 01</t>
  </si>
  <si>
    <t>ODP-MSP-FF/68 FF/D07/68.01</t>
  </si>
  <si>
    <t>WO067078222</t>
  </si>
  <si>
    <t>|MN00286|MYIA-071352737932/POI/FAYZAL ANWAR/082329830323/anwarfayzal90@gmail.com</t>
  </si>
  <si>
    <t>2026-10-24 15:00:00 | Nama Pic : BP FAYZAL No Hp Pic : 082329830323 Jam Pemasangan : 08:00 - 12.00 Tanggal Pemasangan : SABTU 24 OKTOBER 2026 Info Tambahan : Hubungi pelanggan sebelum datang ke lokasi</t>
  </si>
  <si>
    <t>TOKO REZA</t>
  </si>
  <si>
    <t>ODP-JGO-FD/26 FD/D05/26.01</t>
  </si>
  <si>
    <t>WO067026544</t>
  </si>
  <si>
    <t>|MN02429|MYIA-023709418206/POI/REZA MUKHLIS/088263067102/rezamukhlis656@gmail.com</t>
  </si>
  <si>
    <t>KIOS BUDI JATI</t>
  </si>
  <si>
    <t>ODP-SMO-FD/12</t>
  </si>
  <si>
    <t>WO067015896</t>
  </si>
  <si>
    <t>MD|MYDB-20261022271200|DN00001/MN02053|KIOS BUDI JATI|082133999175</t>
  </si>
  <si>
    <t>2026-10-24 08:00:00 | Nama : BP DWI AMBARUKMO SPD No Hp : 082133999175 No Hp Alternatif :  Tanggal : 24 Oktober 2026 Interval : PAGI  Note : Mohon hubungi pelanggan terlebih dahulu</t>
  </si>
  <si>
    <t>23-10-2026 07:39:58</t>
  </si>
  <si>
    <t>MIN 3 MUNJUNGAN</t>
  </si>
  <si>
    <t>ODP-TRE-FW/07 FW/D01/07.01</t>
  </si>
  <si>
    <t>WO067114948</t>
  </si>
  <si>
    <t>|MN02734|MYIA-055370844700/POI/MIFTAHUL HADI/082228965757/yuliakasenk@tmails.net</t>
  </si>
  <si>
    <t xml:space="preserve">2026-10-25 11:00:00 | Nama PIC:  bp miftahul No HP: 082228965757 Alt: Tanggal: 25/10/2026 Jam Pasang: Siang Note: Hubungi sebelum ke lokasi, terimakasih.  </t>
  </si>
  <si>
    <t>24-10-2026 13:54:36</t>
  </si>
  <si>
    <t>SD NEGERI PALIHAN LOR</t>
  </si>
  <si>
    <t>ODP-WTS-FBV/017 FBV/D01/017.01</t>
  </si>
  <si>
    <t>WO067122454</t>
  </si>
  <si>
    <t>|MC80063|MYIA-010872597400/POI/RINI WIDIYASTUTI/082221317244/riniwidiyastuti2@gmail.com</t>
  </si>
  <si>
    <t>2026-10-26 11:00:00 | Nama Pic : IBU RINI No Hp Pic : 082221317244 Jam Pemasangan : 08:00 - 12.00 Tanggal Pemasangan : 26 OKTOBER 2026 Info Tambahan : Hubungi pelanggan sebelum datang ke lokasi</t>
  </si>
  <si>
    <t>24-10-2026 15:25:02</t>
  </si>
  <si>
    <t>Follow Up Revoke Completed, New Order ID : SC1002652295</t>
  </si>
  <si>
    <t>ODP-BBS-FAH/29</t>
  </si>
  <si>
    <t>WO067127140</t>
  </si>
  <si>
    <t>2026-10-23 15:00:00 | Tanggal pemasangan :23 okt 2026  Jam pemasangan : pagi/siang  Info Tambahan : Hubungi pelanggan dulu sebelum ke lokasi  terima kasih</t>
  </si>
  <si>
    <t>KOST PUTRA MUSLIM</t>
  </si>
  <si>
    <t>ODP-KEN-FGA/090 FGA/D01/090.01</t>
  </si>
  <si>
    <t>WO067037896</t>
  </si>
  <si>
    <t>|MC80054|MYIA-018677859124/POI/GERI AKHMAD/085643673373/bambangsuryairawaan@gmail.com</t>
  </si>
  <si>
    <t xml:space="preserve">2026-10-24 11:00:00 | telp :085643673373  alt : manja : pagi / siang 24/10/2026 .hub sebelum ke lokasi </t>
  </si>
  <si>
    <t>23-10-2026 11:40:47</t>
  </si>
  <si>
    <t>URBAN KOST PARAMARTA</t>
  </si>
  <si>
    <t>WO067110935</t>
  </si>
  <si>
    <t>|MN02703|MYIA-092098486077/POI/DEILON JOUDY/082142501415/deilongg11@gmail.com</t>
  </si>
  <si>
    <t xml:space="preserve">2026-10-25 11:00:00 | Nama PIC:  bp deilon No HP: 082142501415 Alt: Tanggal: 25/10/2026 Jam Pasang: Siang Note: Hubungi sebelum ke lokasi, terimakasih. </t>
  </si>
  <si>
    <t>24-10-2026 13:10:49</t>
  </si>
  <si>
    <t>Mess WR Jogja</t>
  </si>
  <si>
    <t>ODP-KBU-FED/43</t>
  </si>
  <si>
    <t>WO067075279</t>
  </si>
  <si>
    <t>|MN01401|MYIA-084985819541/POI/Sani Palintan/081513999957/eslilin8788@gmail.com</t>
  </si>
  <si>
    <t>2026-10-25 11:00:00 | Nama PIC : Bp Sani No HP : 081513999957 No Alt : - M Janji :  25 Okt 2026 Jam Pasang : Pagi / Siang Note : hubungi pelanggan jika ingin kelokasi</t>
  </si>
  <si>
    <t>ODP-GOD-FAC/095</t>
  </si>
  <si>
    <t>ODP-KLS-FBT/109</t>
  </si>
  <si>
    <t>PT TUMBUH BERSAMA XTENSIVE</t>
  </si>
  <si>
    <t>ODP-KGD-FAM/079 FAM/D07/079.01</t>
  </si>
  <si>
    <t>WO067073895</t>
  </si>
  <si>
    <t>|MC80054|MYIA-076809830562/POI/VALLYAN/087774545405/admin.finance@xtensive.id</t>
  </si>
  <si>
    <t>2026-10-24 15:00:00 | Tanggal pemasangan : 24 OKTOBER 2026 Jam pemasangan : pagi/siang Info Tambahan : Hubungi pelanggan dulu sebelum ke lokasi terima kasih</t>
  </si>
  <si>
    <t>23-10-2026 17:39:36</t>
  </si>
  <si>
    <t>PT KOPI BINTANG NUSANTARA</t>
  </si>
  <si>
    <t>ODP-KGD-FAE/037 FAE/D04/037.01</t>
  </si>
  <si>
    <t>WO067016817</t>
  </si>
  <si>
    <t>|MN02665|MYIA-029128391956/POI/rian/085123580800/burianto@tommoro-coffee.com</t>
  </si>
  <si>
    <t>2026-10-24 08:00:00 | telp :085123580800  alt : manja : pagi / siang 24/10/2026 .hub sebelum ke lokasi</t>
  </si>
  <si>
    <t>23-10-2026 08:10:01</t>
  </si>
  <si>
    <t>ODP-PGR-FCM/094</t>
  </si>
  <si>
    <t>TOKO AFI</t>
  </si>
  <si>
    <t>ODP-BKL-FBL/28</t>
  </si>
  <si>
    <t>WO067152518</t>
  </si>
  <si>
    <t>|MN00213|/TOKO AFI/HSI Bisnis + Netmonk Promo 2026 150 Mbps (Rp 676.100) PSB 150.000/08211215400/Afiberkah@gmail.com/MUNIRAH/Jadiih Socah bangkalan/-7.0909963,112.7374499,17</t>
  </si>
  <si>
    <t>2026-10-26 08:00:00|Tanggal Pemasangan : 26 Oktober 2026 Jam Pemasangan : 08:00 15:00 Info Tambahan : Hubungi pelanggan dulu sebelum ke lokasi terimakasih|40961370|MYDITA</t>
  </si>
  <si>
    <t>25-10-2026 09:25:05</t>
  </si>
  <si>
    <t>PT PEREKONOMIAN SUNAN DRAJAT BURNEH BANGKALAN MADURA</t>
  </si>
  <si>
    <t>ODP-BKL-FCG/08</t>
  </si>
  <si>
    <t>WO067133612</t>
  </si>
  <si>
    <t>|MN00882|/PT PEREKONOMIAN SUNAN DRAJAT BURNEH BANGKALAN MADURA/Dr. Anas Al Hifnisei M,si/082257019526/ahlamabidinrokhim03@gmail.com/HSI Bisnis + Netmonk Promo 2026 50 Mbps (Rp 411.100) PSB 150.000/</t>
  </si>
  <si>
    <t>2026-10-25 15:00:00|Nama PIC : Awim No HP : 082257019526 No Alt :  M Janji : 25 Okt 2026 Jam Pasang : Pagi / Siang Note : hubungi pelanggan jika ingin ke lokasi, terima kasih|40981184|MYDITA</t>
  </si>
  <si>
    <t>24-10-2026 17:40:05</t>
  </si>
  <si>
    <t>TOKO LARIS</t>
  </si>
  <si>
    <t>ODP-BKL-FBC/22</t>
  </si>
  <si>
    <t>WO067051620</t>
  </si>
  <si>
    <t>|MN02601|/TOKO LARIS/M HILMI ATHAILLAH/081364440006/082334313833/udhahilmi@gmail.com/HSI Bisnis Promo HUT Telkom (1:1) 50 Mbps (Rp 355.000) PSB Rp 150.000/</t>
  </si>
  <si>
    <t>2026-10-24 11:00:00|Tanggal pemasangan : 24 OKTOBER 2026 Jam pemasangan : pagi/siang Info Tambahan : Hubungi pelanggan dulu sebelum ke lokasi terima kasih|40010577|MYDITA</t>
  </si>
  <si>
    <t>TOKO EEN</t>
  </si>
  <si>
    <t>ODP-BKL-FAJ/65</t>
  </si>
  <si>
    <t>WO067075738</t>
  </si>
  <si>
    <t xml:space="preserve">|MN02601|/TOKO EEN/HSI Bisnis Promo HUT Telkom (1:1) 50 Mbps (Rp 355.000) PSB Rp 150.000/087850201010 - 087750826006/kholis.izzy@gmail.com/Nur Kholis /Jl. Sidingkap 47 Kemayoran Bangkalan </t>
  </si>
  <si>
    <t>2026-10-24 15:00:00|Nama :BAPA KHOLIS No HP :087750826006 No Alternatif : M Janji : 24/10/2026 Jam Pasang : Pagi NoteÃ‚Â :  Hubungi terlebih dahulu sebelum ke lokasi |40951377|MYDITA</t>
  </si>
  <si>
    <t>SIBEL - CREATE ORDER</t>
  </si>
  <si>
    <t xml:space="preserve">SIEBEL_INFO=3-389873875133|Successfully Order Creation </t>
  </si>
  <si>
    <t>TOKO PAK KHOLIS</t>
  </si>
  <si>
    <t>ODP-BKL-FAJ/66</t>
  </si>
  <si>
    <t>|MN02601|/TOKO PAK KHOLIS/NUR KHOLIS/087850201010/087750826006/kholis.izzy@gmail.com/HSI Bisnis Promo HUT Telkom (1:1) 50 Mbps (Rp 355.000) PSB Rp 150.000/</t>
  </si>
  <si>
    <t>DECLINE : Decline - Salah Tagging Lokasi / Venue Muhammad Fauzan Fidhianta 40961370|MYDITA</t>
  </si>
  <si>
    <t>MADRASAH ALIYAH BAITUL AMIN</t>
  </si>
  <si>
    <t>ODP-BEA-FA/100 FA/D07/100.01</t>
  </si>
  <si>
    <t>WO067145404</t>
  </si>
  <si>
    <t>|MC20002|MYIA-065839309055/POI/DA&amp; 39;I/081237040753/atokilla57@tmails.net</t>
  </si>
  <si>
    <t>2026-10-26 08:00:00 | Nama Pic : bp DA&amp; 39;I No Hp Pic : 081237040753 No alt : - Jam Pemasangan : pagi  Tanggal Pemasangan : 26 Oktober 2026</t>
  </si>
  <si>
    <t>25-10-2026 09:39:38</t>
  </si>
  <si>
    <t>WO067026823</t>
  </si>
  <si>
    <t>2026-10-24 08:00:00|M Janji : 24/10/2026 Jam Pasang : 08.00 - 13:00  NoteÃ‚Â :  hubungi terlebih dahulu sebelum kelokasi  |40981182|MYDITA</t>
  </si>
  <si>
    <t>BIKOPI CAFE</t>
  </si>
  <si>
    <t>ODP-KML-FJ/39</t>
  </si>
  <si>
    <t>WO067132432</t>
  </si>
  <si>
    <t>|MN02601|/BIKOPI CAFE/FENDI DWI KURNIAWAN/081999876554/081999600197/bikopicafe@gmail.com/HSI Bisnis Promo HUT Telkom (1:1) 100 Mbps (Rp 535.000) PSB Rp 150.000/</t>
  </si>
  <si>
    <t>2026-10-25 15:00:00|M Janji :  25 Okt 2026 Jam Pasang : Pagi / Siang Note : hubungi pelanggan jika ingin kelokasi |40981182|MYDITA</t>
  </si>
  <si>
    <t>24-10-2026 16:09:53</t>
  </si>
  <si>
    <t>ALIM PERDANA</t>
  </si>
  <si>
    <t>ODP-TBU-FAB/03 FAB/D01/03.01</t>
  </si>
  <si>
    <t>WO067060043</t>
  </si>
  <si>
    <t>MD|MYDB-20261023271241|DN00001/MN00802|ALIM PERDANA|087850732270</t>
  </si>
  <si>
    <t>FORTUNA LAB SAMPANG</t>
  </si>
  <si>
    <t>ODP-SPG-FAA/20</t>
  </si>
  <si>
    <t>WO067053189</t>
  </si>
  <si>
    <t>|MN02601|/FORTUNA LAB SAMPANG/AHMAD BUSTANURRIDO, SE/087863821101/087849911146/fortunasampang21@gmail.com/HSI Bisnis Promo HUT Telkom (1:1) 100 Mbps (Rp 535.000) PSB Rp 150.000/</t>
  </si>
  <si>
    <t>2026-10-24 11:00:00|Jam Pemasangan : 08:00 - 12.00 Tanggal Pemasangan : SABTU 23 OKTOBER 2026 Info Tambahan : Hubungi pelanggan sebelum datang ke lokasi|40961371|MYDITA</t>
  </si>
  <si>
    <t>WO067032530</t>
  </si>
  <si>
    <t>2026-10-24 15:00:00|Nama PIC: BP JALIL  Notel: 085725424046 Alt:  Tanggal: 24/10/2026 Jam Pasang: Sore Note: Hubungi sebelum ke lokasi, terimakasih.  |40931149|MYDITA</t>
  </si>
  <si>
    <t>TOKO AL BAROKAH 8</t>
  </si>
  <si>
    <t>|MN02600|/TOKO AL BAROKAH 8/087750023016/rifashooting@gmail.com/HSI Bisnis Promo HUT Telkom (1:1) 100 Mbps (Rp 535.000) PSB Rp 150.000/SATUMAN/Danlanjang I, Banjar, Kec. Kedungdung, Kabupaten Sampang, Jawa Timur 69252</t>
  </si>
  <si>
    <t>Toko SRC anak dara</t>
  </si>
  <si>
    <t>ODP-PME-FBK/118 FBK/D06/118.01</t>
  </si>
  <si>
    <t>WO067148819</t>
  </si>
  <si>
    <t>MD|MYDB-20261025271342|DN00001/MN00572|Toko SRC anak dara|081217944472</t>
  </si>
  <si>
    <t xml:space="preserve">2026-10-26 08:00:00 | Jam pemasangan : 12.00 Info Tambahan : Hubungi pelanggan dulu sebelum ke lokasi terimakasih </t>
  </si>
  <si>
    <t>25-10-2026 10:54:36</t>
  </si>
  <si>
    <t>TOKO BLACK PANTER</t>
  </si>
  <si>
    <t>ODP-PME-FAN/34</t>
  </si>
  <si>
    <t>WO067063765</t>
  </si>
  <si>
    <t>|MN00213|/TOKO BLACK PANTER/HSI Bisnis + Netmonk Promo 2026 150 Mbps (Rp 676.100) PSB 150.000/081927962159/mudassirarao@gmail.com/ACHMAD MUDASSIR/-7.1618625,113.3995469/R9QX+7R3, Dusun Mortrebung, Batu Kalangan, Kec. Proppo, Kabupaten Pamekasan, Jawa Timu</t>
  </si>
  <si>
    <t>2026-10-24 15:00:00|Nama PIC : Bp Mudassir  No HP : 081927962159 No Alt : - M Janji :  24 Okt 2026 Jam Pasang : Pagi /  Note : hubungi pelanggan jika ingin kelokasi|40951378|MYDITA</t>
  </si>
  <si>
    <t>23-10-2026 14:39:42</t>
  </si>
  <si>
    <t>TOKO RISCO</t>
  </si>
  <si>
    <t>ODP-PME-FBF/44</t>
  </si>
  <si>
    <t>WO067047105</t>
  </si>
  <si>
    <t>|MN00213|/TOKO RISCO/081927962158/fathorgaya11@gmail.com/HSI Bisnis + Netmonk Promo 2026 150 Mbps (Rp 676.100) PSB 150.000/FATHORROHMAN/https://maps.app.goo.gl/ExvFaa4TKttsYxbw6?g_st=aw</t>
  </si>
  <si>
    <t>CV. LOXOR JAYA</t>
  </si>
  <si>
    <t>WO067081825</t>
  </si>
  <si>
    <t>MD|MYDB-20261022271238|DC20010/MC20002|CV. LOXOR JAYA|085955190203</t>
  </si>
  <si>
    <t>2026-10-25 08:00:00 | Jam Pemasangan : 08:00 - 12.00 Tanggal Pemasangan : MINGGU 25 OKTOBER 2026 Info Tambahan : Hubungi pelanggan sebelum datang ke lokasi</t>
  </si>
  <si>
    <t>23-10-2026 19:54:39</t>
  </si>
  <si>
    <t>TOKO ADUHAY</t>
  </si>
  <si>
    <t>ODP-PME-FCA/13 FCA/D01/13.01</t>
  </si>
  <si>
    <t>WO067177984</t>
  </si>
  <si>
    <t>MD|MYDB-20261025271360|DN00001/MN00558|TOKO ADUHAY|085727475345</t>
  </si>
  <si>
    <t>2026-10-27 08:00:00 | Nama : BP IMAM FADALI  No Hp : 085727475345 No Alt :  Tgl Pemasangan : 26 Oktober 2026 Interval : PAGI  Note : Hubungi pelanggan terlebih dahulu</t>
  </si>
  <si>
    <t>25-10-2026 21:24:40</t>
  </si>
  <si>
    <t>Toko wiam berkah</t>
  </si>
  <si>
    <t>ODP-PME-FBF/12</t>
  </si>
  <si>
    <t>|MN02446|/Toko wiam berkah/087881141166/wiamhberkah@gmail.com/HSI Bisnis + Netmonk Promo 2026 100 Mbps (Rp 591.100) PSB 150.000/Wiam habibullah/-7.1231504.113,4059758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</si>
  <si>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</si>
  <si>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Toko Maju Mundur</t>
  </si>
  <si>
    <t>ODP-SMP-FK/83 FK/D05/83.01</t>
  </si>
  <si>
    <t>WO067125266</t>
  </si>
  <si>
    <t>MD|MYDB-20261024271321|DN00001/MN00806|Toko Maju Mundur|082327162706</t>
  </si>
  <si>
    <t>2026-10-25 15:00:00 | Nama Pic : BP KHOIRUL No Hp Pic : 082327162706 Jam Pemasangan : 08:00 - 12.00 Tanggal Pemasangan : MINGGU 25 OKTOBER 2026 Info Tambahan : Hubungi pelanggan sebelum datang ke lokasi</t>
  </si>
  <si>
    <t>WO067017171</t>
  </si>
  <si>
    <t>MD|MYDB-20261023271240|DN00001/MN00443|PT BINTANG TERANG LOGISTIK|085733400486</t>
  </si>
  <si>
    <t>2026-10-26 08:00:00 | Nama PIC : ibu renny No HP : 085733400486 Alt :  M Janji : (senin/26/OKTOBER/2026) jam Pasang : 09:00 Note : hubungi pelanggan jika ingin kelokasi</t>
  </si>
  <si>
    <t>23-10-2026 08:10:32</t>
  </si>
  <si>
    <t>TOKO ARIFAN TECHNOLOGY</t>
  </si>
  <si>
    <t>ODP-KBL-FWQ/011</t>
  </si>
  <si>
    <t>WO067045179</t>
  </si>
  <si>
    <t>|MC20244|MYIA-017476180408/POI/ARIFAN/081277774247/arifanalian@gmail.com</t>
  </si>
  <si>
    <t xml:space="preserve">2026-10-24 10:00:00 | Nama PIC: bu habibah  Notel: 081277774247 Alt:  Tanggal: 24/10/2026 Jam Pasang: 08.00 - 12.00 Note: Hubungi sebelum ke lokasi, terimakasih.  </t>
  </si>
  <si>
    <t>ODP-KND-FN/14 FN/D01/14.01</t>
  </si>
  <si>
    <t>WO067122280</t>
  </si>
  <si>
    <t>|MN02313|MYIA-015663579161/POI/Yessy Veronica Tatang/083818984404/noc@wptech.co.id</t>
  </si>
  <si>
    <t>2026-10-26 11:00:00 | Tanggal pemasangan: 25/10/2026 Jam pemasangan : pagi / siang Info Tambahan : Hubungi pelanggan dulu sebelum ke lokasi terima kasih.</t>
  </si>
  <si>
    <t>West Carvile Coffe</t>
  </si>
  <si>
    <t>ODP-KRP-FBH/33 FBH/D02/33.01</t>
  </si>
  <si>
    <t>WO067064512</t>
  </si>
  <si>
    <t>|MC20244|MYIA-081421143686/POI/MARCO NAPOLION/081252888838/prastiayuliati@gmail.com</t>
  </si>
  <si>
    <t>2026-10-26 11:00:00 | Nama PIC : IBU JULIA No HP : 081252888838 Alt :  M Janji : (SABTU/24/OKTOBER/2026) jam Pasang : 09:00 Note : hubungi pelanggan jika ingin kelokasi</t>
  </si>
  <si>
    <t>CV Lancar Rezeky berkat jaya</t>
  </si>
  <si>
    <t>ODP-TDS-FZ/12 FZ/D01/01.12</t>
  </si>
  <si>
    <t>WO067133929</t>
  </si>
  <si>
    <t>|MC40315|MYIA-079285219902/POI/RYAN SANJAYA/081214111999/ryaanaja14@gmail.com</t>
  </si>
  <si>
    <t>2026-10-26 15:00:00 | Nama Pic : BP RYAN No Hp Pic : 081214111999 Jam Pemasangan : 08:00 - 12.00 Tanggal Pemasangan : MINGGU 25 OKTOBER 2026 Info Tambahan : Hubungi pelanggan sebelum datang ke lokasi</t>
  </si>
  <si>
    <t>24-10-2026 18:40:14</t>
  </si>
  <si>
    <t>PT MAEDA INTERNATIONAL INDONESIA</t>
  </si>
  <si>
    <t>ODP-TDS-FCD/61 FCD/D08/61.01</t>
  </si>
  <si>
    <t>WO067078537</t>
  </si>
  <si>
    <t>MD|MYDB-20261023271286|DN00001/MN00443|PT MAEDA INTERNATIONAL INDONESIA|081513941262</t>
  </si>
  <si>
    <t>2026-10-27 08:00:00 | Nama PIC : Silfy No HP : 081513941262 No Alt : 081386712769 M Janji : 27 Okt 2026 Jam Pasang : Pagi / Siang Note : hubungi pelanggan jika ingin ke lokasi, terima kasih</t>
  </si>
  <si>
    <t>WO067049228</t>
  </si>
  <si>
    <t>2026-10-24 11:00:00|Tanggal pemasangan : 25/09/2026 Jam pemasangan : 08.00 - 12.00 Info Tambahan : Hubungi pelanggan dulu sebelum ke lokasi, terima kasih|40951377|MYDITA</t>
  </si>
  <si>
    <t>Toko willy</t>
  </si>
  <si>
    <t>ODP-DMO-FSJ/76 FSJ/D05/76.01</t>
  </si>
  <si>
    <t>WO067038140</t>
  </si>
  <si>
    <t>|MN02435|MYIA-087650483616/POI/Willy Ferdiansyah /083116002030/blehgeden@gmail.com</t>
  </si>
  <si>
    <t>2026-10-24 08:00:00 | Nama Pic : BP WILLY No Hp Pic : 083116002030 Jam Pemasangan : 08:00 - 12.00 Tanggal Pemasangan : SABTU 24 OKTOBER 2026 Info Tambahan : Hubungi pelanggan sebelum datang ke lokasi</t>
  </si>
  <si>
    <t>23-10-2026 11:54:39</t>
  </si>
  <si>
    <t>Follow Up Revoke Completed, New Order ID : SC1002652248</t>
  </si>
  <si>
    <t>ASIA GOLF</t>
  </si>
  <si>
    <t>ODP-DMO-FSB/77 FSB/D05/77.01</t>
  </si>
  <si>
    <t>WO067061946</t>
  </si>
  <si>
    <t>|MN02813|MYIA-023304770276/POI/RINANTO /087886243704/mayjend.asiagolf@gmail.com</t>
  </si>
  <si>
    <t>23-10-2026 15:39:45</t>
  </si>
  <si>
    <t>RIZKI COLLECTION</t>
  </si>
  <si>
    <t>ODP-DMO-FSQ/38</t>
  </si>
  <si>
    <t>WO067149079</t>
  </si>
  <si>
    <t>|MC20244|MYIA-037306357995/POI/ACHMAD AFANDI /083891894773/oryzaarshyla@gmail.com</t>
  </si>
  <si>
    <t>2026-10-26 08:00:00 | Tanggal pemasangan: 26/10//2026 Jam pemasangan : pagi/siang Info Tambahan : Hubungi pelanggan dulu sebelum ke lokasi. terima kasih</t>
  </si>
  <si>
    <t>PT ROFENTY KARSA TAMA</t>
  </si>
  <si>
    <t>ODP-DMO-FSC/89 FSC/D06/89.01</t>
  </si>
  <si>
    <t>WO067165939</t>
  </si>
  <si>
    <t>MD|MYDB-20261024271327|DN00001/MN02094|PT ROFENTY KARSA TAMA|0085328990288</t>
  </si>
  <si>
    <t>2026-10-28 08:00:00 | PT ROFENTY KARSA TAMA 0085328990288</t>
  </si>
  <si>
    <t>25-10-2026 15:39:33</t>
  </si>
  <si>
    <t>SIDO KUMPUL KOPI (LT 1)</t>
  </si>
  <si>
    <t>ODP-MYR-FFN/16</t>
  </si>
  <si>
    <t>WO067131747</t>
  </si>
  <si>
    <t>|MN00459|/SIDO KUMPUL KOPI (LT 1)/SEPTIAN NENZI M/081953535096/Septian.sdk069@gmail.com/HSI Bisnis Promo HUT Telkom (1:1) 100 Mbps (Rp 535.000) PSB Rp 150.000/</t>
  </si>
  <si>
    <t>2026-10-25 15:00:00|Tanggal Pemasangan : 25 Oktober 2026 Jam Pemasangan : 08:00 15:00 Info Tambahan : Hubungi pelanggan dulu sebelum ke lokasi terimakasih|40961370|MYDITA</t>
  </si>
  <si>
    <t>24-10-2026 16:54:34</t>
  </si>
  <si>
    <t>SDN BUBUTAN IV SURABAYA</t>
  </si>
  <si>
    <t>ODP-DMO-FDF/37 FDF/D06/37.01</t>
  </si>
  <si>
    <t>WO067123510</t>
  </si>
  <si>
    <t>MD|MYDB-20261023271288|DN00001/MN00443|SDN BUBUTAN IV SURABAYA|6285730014262</t>
  </si>
  <si>
    <t>2026-10-26 08:00:00 | Tanggal Pemasangan : 26 Oktober 2026 Jam Pemasangan : 08:00 15:00 Info Tambahan : Hubungi pelanggan dulu sebelum ke lokasi terimakasih</t>
  </si>
  <si>
    <t>Toko elok</t>
  </si>
  <si>
    <t>ODP-DMO-FMT/13 FMT/D01/13.01</t>
  </si>
  <si>
    <t>WO067146121</t>
  </si>
  <si>
    <t>|MN01794|MYIA-071892432406/POI/Elok titis kinanti/082232321644/eloktitiskinanti@gmail.com</t>
  </si>
  <si>
    <t>2026-10-26 08:00:00 | Tanggal pemasangan: 25/10/2026 Jam pemasangan : pagi / siang Info Tambahan : Hubungi pelanggan dulu sebelum ke lokasi terima kasih.</t>
  </si>
  <si>
    <t>WO067058194</t>
  </si>
  <si>
    <t>2026-10-25 11:00:00|telp :081395233419  alt : manja : pagi / siang 24/10/2026 .hub sebelum ke lokasi|40000802|MYDITA</t>
  </si>
  <si>
    <t>ODP-DMO-FMJ/39</t>
  </si>
  <si>
    <t>WO067124563</t>
  </si>
  <si>
    <t>2026-10-24 08:00:00 | Nama Pic : BP WILLY  No Hp Pic : 083116002030  Jam Pemasangan : 08:00 - 12.00  Tanggal Pemasangan : SABTU 24 OKTOBER 2026  Info Tambahan : Hubungi pelanggan sebelum datang ke lokasi</t>
  </si>
  <si>
    <t>PT HONGSHENG INTERNATIONAL TRADING</t>
  </si>
  <si>
    <t>ODP-DMO-FAN/23 FAN/D02/23.01</t>
  </si>
  <si>
    <t>WO067126227</t>
  </si>
  <si>
    <t>|MC20217|MYIA-038475381012/POI/MEI FANG/082258990678/hongshengybao@gmail.com</t>
  </si>
  <si>
    <t>2026-10-27 11:00:00 | Nama : BU MEI FANG (ASSISTEN) No Hp : 082258990678 No Hp Alternatif :  Tanggal : 26 Oktober 2026 Interval : PAGI  Note : Mohon hubungi pelanggan terlebih dahulu</t>
  </si>
  <si>
    <t>PT KREANOVASI DUNIA BISNIS</t>
  </si>
  <si>
    <t>ODP-RKT-FGS/76 FGS/D06/76.01</t>
  </si>
  <si>
    <t>WO067077844</t>
  </si>
  <si>
    <t>MD|MYDB-20261023271280|DN00001/MN02094|PT KREANOVASI DUNIA BISNIS|082140085507</t>
  </si>
  <si>
    <t>2026-10-26 08:00:00 | Jam Pemasangan : 08:00 - 12.00 Tanggal Pemasangan : SENIN 26 OKTOBER 2026 Info Tambahan : Hubungi pelanggan sebelum datang ke lokasi</t>
  </si>
  <si>
    <t>Follow Up Revoke Completed, New Order ID : SC1002651077</t>
  </si>
  <si>
    <t>DRAMA COFFEE</t>
  </si>
  <si>
    <t>ODP-MYR-FZX/10 FZX/D01/10.01</t>
  </si>
  <si>
    <t>WO067126250</t>
  </si>
  <si>
    <t>|MN02627|MYIA-022850976635/POI/DANDI RENDIKA BIMANTARA/087851261550/dramacoffeemanyar@gmail.com</t>
  </si>
  <si>
    <t>ODP-MYR-FWJ/22</t>
  </si>
  <si>
    <t>WO067051735</t>
  </si>
  <si>
    <t xml:space="preserve">2026-10-19 11:00:00 | Tanggal: 19/10/2026  Jam Pasang: 08.00 - 13.00  Note: Hubungi sebelum ke lokasi, terimakasih.   </t>
  </si>
  <si>
    <t>YAYASAN TANMIYATUL IMAN</t>
  </si>
  <si>
    <t>ODP-RKT-FCN/16 FCN/D02/02.16</t>
  </si>
  <si>
    <t>WO067113113</t>
  </si>
  <si>
    <t>|MN00443|MYIA-012198222134/POI/Pak Joni/08155004676/pksjawatimur@gmail.com</t>
  </si>
  <si>
    <t xml:space="preserve">2026-10-25 11:00:00 | Jam pemasangan : 12.00 Info Tambahan : Hubungi pelanggan dulu sebelum ke lokasi terimakasih </t>
  </si>
  <si>
    <t>ODP-KLX-FC/095 FC/D04/095.01</t>
  </si>
  <si>
    <t>WO067109066</t>
  </si>
  <si>
    <t>|MN02587|MYIA-099469711754/POI/Nur Rohadi/0882005672340/admaerfita@gmail.com</t>
  </si>
  <si>
    <t>2026-10-26 08:00:00 | Nama Pic : BP NUR No Hp Pic : 0882005672340 Jam Pemasangan : 08:00 - 12.00 Tanggal Pemasangan : 26 OKTOBER 2026 Info Tambahan : Hubungi pelanggan sebelum datang ke lokasi</t>
  </si>
  <si>
    <t>PT. UNIRAMA DUTA NIAGA KLATEN</t>
  </si>
  <si>
    <t>ODP-PEN-FE/091 FE/D05/091.01</t>
  </si>
  <si>
    <t>WO067036349</t>
  </si>
  <si>
    <t>|MN02083|MYIA-020668721266/POI/M. Ulin Nuha/081296331773/ulinzky@rocketmail.com</t>
  </si>
  <si>
    <t xml:space="preserve">2026-10-24 08:00:00 | M Janji : 24/10/2026 Jam Pasang : 08.00 - 13:00  NoteÃ‚Â :  hubungi terlebih dahulu sebelum kelokasi  </t>
  </si>
  <si>
    <t>NEKA SUKOHARJO</t>
  </si>
  <si>
    <t>ODP-KTO-FAE/010 FAE/D01/010.01</t>
  </si>
  <si>
    <t>WO067032898</t>
  </si>
  <si>
    <t>|MN02054|MYIA-029681510384/POI/Ayu putri angreani kusanto/08990794495/anext213@gmail.com</t>
  </si>
  <si>
    <t>2026-10-24 08:00:00 | Nama Pic : NEKA SUKOHARJO No Hp Pic : 08990794495 No alt : - Jam Pemasangan : pagi siang  Tanggal Pemasangan : 23 Oktober 2026</t>
  </si>
  <si>
    <t>SCAFFOLDING 23</t>
  </si>
  <si>
    <t>ODP-KTO-FCL/002 FCL/01/002.01</t>
  </si>
  <si>
    <t>WO067063797</t>
  </si>
  <si>
    <t>|MC60006|MYIA-041652007061/POI/Jeany Ary Mingua/0895366665741/jeanyarymingua@gmail.com</t>
  </si>
  <si>
    <t xml:space="preserve">2026-10-24 15:00:00 | telp :0895366665741  alt : manja : pagi / siang 24/10/2026 .hub sebelum ke lokasi   </t>
  </si>
  <si>
    <t>WO067073627</t>
  </si>
  <si>
    <t>2026-10-26 08:00:00|Nama :BAPA KUKUH No HP :081329142116 No Alternatif : M Janji : 26/10/2026 Jam Pasang : Pagi NoteÃ‚Â :  Hubungi terlebih dahulu sebelum ke lokasi |40951377|MYDITA</t>
  </si>
  <si>
    <t>Error invoking service 'EAI Siebel Adapter', method 'Upsert' at step 'Upsert CA BA SA'.(SBL-BPR-00162) -- Method 'Execute' of</t>
  </si>
  <si>
    <t>ERABLUE SUDIRMAN GODONG</t>
  </si>
  <si>
    <t>WO067037591</t>
  </si>
  <si>
    <t>|MN02587|MYIA-036921478427/POI/Chaidar Syuryo/081216998674/dewik4209@gmail.com</t>
  </si>
  <si>
    <t xml:space="preserve">2026-10-24 08:00:00 | Nama :bapa haidar No HP :081216998674 No Alternatif : M Janji : 24/10/2026 Jam Pasang : Pagi NoteÃ‚Â :  Hubungi terlebih dahulu sebelum ke lokasi </t>
  </si>
  <si>
    <t>PONDOK PESANTREN MIFTAHUT THULLAB</t>
  </si>
  <si>
    <t>ODP-PWB-FD/100</t>
  </si>
  <si>
    <t>WO067120547</t>
  </si>
  <si>
    <t>|MN00410|/REZZA AWANG/088269314969/pmiftahutthullab@gmail.com /Permintaan PSB HSI BISNIS 1S INET 200MBPS WB2/PONDOK PESANTREN MIFTAHUT THULLAB</t>
  </si>
  <si>
    <t>2026-10-25 15:00:00|Nama : BP REZZA AWANG SAPUTRA No Hp : 082323260940  No Hp Alternatif :  Tanggal : 25 Oktober 2026 Interval : PAGI  Note : Mohon hubungi pelanggan terlebih dahulu|40900827|MYDITA</t>
  </si>
  <si>
    <t>MEDIA BELAJAR RECORD</t>
  </si>
  <si>
    <t>ODP-WRO-FL/063 FL/D05/063.01</t>
  </si>
  <si>
    <t>WO067155955</t>
  </si>
  <si>
    <t>MD|MYDB-20261024271332|DB10005/MB10137|MEDIA BELAJAR RECORD|088233309871</t>
  </si>
  <si>
    <t>2026-10-26 11:00:00 | M Janji : (26/10/2026) jam Pasang : 09:00 Note : hubungi pelanggan jika ingin kelokasi</t>
  </si>
  <si>
    <t>25-10-2026 12:54:36</t>
  </si>
  <si>
    <t>PT. ABDI MANDIRI NUSANTARA</t>
  </si>
  <si>
    <t>ODP-KAR-FCL1/002 FCL1/F01/02.01</t>
  </si>
  <si>
    <t>WO067071279</t>
  </si>
  <si>
    <t>MD|MYDB-20261023271277|SB00003/MB00407|PT. ABDI MANDIRI NUSANTARA|081299936206</t>
  </si>
  <si>
    <t xml:space="preserve">2026-10-24 15:00:00 | M Janji : 24/10/2026 Jam Pasang : 11:00 - 13:00  NoteÃ‚Â :  hubungi terlebih dahulu sebelum kelokasi </t>
  </si>
  <si>
    <t>ODP-GLD-FU/044</t>
  </si>
  <si>
    <t>ODP-WNG-FM/057 FM/D05/057.01</t>
  </si>
  <si>
    <t>WO067047622</t>
  </si>
  <si>
    <t>|MN02255|MYIA-018387796954/POI/ANDI MARDIYANTO/0882008361504/andimar703@gmail.com</t>
  </si>
  <si>
    <t>2026-10-24 11:00:00 | Tanggal Pemasangan : 24 Oktober 2026 Jam Pemasangan : 08:00 15:00 Info Tambahan : Hubungi pelanggan dulu sebelum ke lokasi terimakasih</t>
  </si>
  <si>
    <t>WO067030193</t>
  </si>
  <si>
    <t>2026-10-24 08:00:00|Nama PIC: bu imel  Notel: 085730612672 Alt:  Tanggal: 24/10/2026 Jam Pasang: 08.00 - 12.00 Note: Hubungi sebelum ke lokasi, terimakasih.  |40931149|MYDITA</t>
  </si>
  <si>
    <t>SLB TUNAS HARAPAN IV</t>
  </si>
  <si>
    <t>ODP-MOJ-FE/37</t>
  </si>
  <si>
    <t>WO067049192</t>
  </si>
  <si>
    <t>|MN01463|/SLB TUNAS HARAPAN IV /WINBACK 2.0 HSI B2B (1:1) 50MBPS 355RB PSB DISC 70%//stilmiyah55@guru.slb.belajar.id/ST ILMIYAH /81232306626</t>
  </si>
  <si>
    <t>2026-10-24 11:00:00|M Janji : 24/10/2026 Jam Pasang : 08.00 - 13:00  NoteÃ‚Â :  hubungi terlebih dahulu sebelum kelokasi  |40981182|MYDITA</t>
  </si>
  <si>
    <t>Wahyu Redjo Perning Mojokerto</t>
  </si>
  <si>
    <t>ODP-MIP-FA/10</t>
  </si>
  <si>
    <t>WO067171541</t>
  </si>
  <si>
    <t>|MN01401|MYIA-051344838521/POI/Sani/081513999957/eslilin8788@gmail.com</t>
  </si>
  <si>
    <t>2026-10-26 15:00:00 | Nama : BP SANI PALINTAN  No Hp : 081513999957 No Alt :  Tgl Pemasangan : 26 Oktober 2026 Interval : SIANG Note : Hubungi pelanggan terlebih dahulu</t>
  </si>
  <si>
    <t>KOLAM RENANG GARDU LAUT KESEMEN</t>
  </si>
  <si>
    <t>ODP-NGI-FD/13 FD/D01/13.01</t>
  </si>
  <si>
    <t>WO067165029</t>
  </si>
  <si>
    <t>MD|MYDB-20261017270921|DN00001/MN00443|KOLAM RENANG GARDU LAUT KESEMEN|081252222261</t>
  </si>
  <si>
    <t>2026-10-26 15:00:00 | Nama PIC : ibu caroline No HP : 081252222261 Alt :  M Janji : (SENIN/26/OKTOBER/2026) jam Pasang : 09:00 Note : hubungi pelanggan jika ingin kelokasi</t>
  </si>
  <si>
    <t>25-10-2026 15:24:41</t>
  </si>
  <si>
    <t>WO067030552</t>
  </si>
  <si>
    <t>2026-10-24 08:00:00|Nama PIC : bp muh adi  No HP : 085156570880 Alt :  M Janji : 24/10/2026 Jam Pasang : 08.00 - 13:00  NoteÃ‚Â :  hubungi terlebih dahulu sebelum kelokasi|40931149|MYDITA</t>
  </si>
  <si>
    <t>VJ WARKOP</t>
  </si>
  <si>
    <t>ODP-KRN-FAN/071</t>
  </si>
  <si>
    <t>WO067079943</t>
  </si>
  <si>
    <t>|MN02884|/VJ WARKOP /WINBACK 2.0 HSI B2B (1:2) 100MBPS 440RB PSB DISC 70%//vjwarkop1818@gmail.com/RIO GITA ARDIANSYAH /82320307344</t>
  </si>
  <si>
    <t>2026-10-25 08:00:00|Nama :BAPA RIO No HP :082320307344 No Alternatif : M Janji : 25/10/2026 Jam Pasang : Pagi NoteÃ‚Â :  Hubungi terlebih dahulu sebelum ke lokasi |40951377|MYDITA</t>
  </si>
  <si>
    <t>ODP-KRN-FC/05</t>
  </si>
  <si>
    <t>|MC30245|/MULIATI/81334177871/maghalyeffendi@gmail.com</t>
  </si>
  <si>
    <t>23-10-2026 14:54:44</t>
  </si>
  <si>
    <t>PT. INTI CAKRAWALA CITRA</t>
  </si>
  <si>
    <t>ODP-SDA-FGT/22 FGT/D03/22.01</t>
  </si>
  <si>
    <t>WO067065901</t>
  </si>
  <si>
    <t>MD|MYDB-20261023271275|DN00001/MN01572|PT. INTI CAKRAWALA CITRA|081804037202</t>
  </si>
  <si>
    <t xml:space="preserve">2026-10-26 08:00:00 | M Janji : 24/10/2026 Jam Pasang : 08.00 - 13:00  NoteÃ‚Â :  hubungi terlebih dahulu sebelum kelokasi </t>
  </si>
  <si>
    <t>23-10-2026 16:09:41</t>
  </si>
  <si>
    <t>ODP-SDA-FGT/37 FGT/D03/37.01</t>
  </si>
  <si>
    <t>WO067067645</t>
  </si>
  <si>
    <t>MD|MYDB-20261023271276|DN00001/MN01572|PT. INTI CAKRAWALA CITRA|081804037202</t>
  </si>
  <si>
    <t>PT BIGM MARINE INDONESIA</t>
  </si>
  <si>
    <t>ODP-SDA-FBK/09</t>
  </si>
  <si>
    <t>WO067123944</t>
  </si>
  <si>
    <t>AMRBS/403113/RACHMANTO PRIYO KUNCORO/R3/JATIM TIMUR/WINBACK 2.0 HSI B2B (1:1) 100MBPS 535RB PSB DISC 70%/SHEILA 081910036888/Sheilaajanie@gmail.com</t>
  </si>
  <si>
    <t>2026-10-26 08:00:00|Nama PIC : ibu SHEILA  No HP : 081910036888 Alt :  M Janji : (senin/26/OKTOBER/2026) jam Pasang : 09:00 Note : hubungi pelanggan jika ingin kelokasi|40961371|MYDITA</t>
  </si>
  <si>
    <t>KANTOR DESA PUTAT</t>
  </si>
  <si>
    <t>ODP-SDA-FFD/69</t>
  </si>
  <si>
    <t>WO067133408</t>
  </si>
  <si>
    <t>|MN00370|/KANTOR DESA PUTAT/WINBACK 2.0 HSI B2B (1:1) 100MBPS 535RB PSB DISC 70%/085859329305/muhammadizzuddin74@gmail.com/MUHAMMAD IZZUDDIN/-7.5061235,112.7333733</t>
  </si>
  <si>
    <t>24-10-2026 14:24:41</t>
  </si>
  <si>
    <t>WO067124465</t>
  </si>
  <si>
    <t>AMRBS/403113/RACHMANTO PRIYO KUNCORO/R3/JATIM TIMUR/PROMO H2 HSI B2B BASIC + OCA (1:2) 100MBPS 440,5RB PSB DISC 70%/SHEILA 081910036888/Sheilaajanie@gmail.com</t>
  </si>
  <si>
    <t>2026-10-26 08:00:00|Nama PIC : ibu SHEILA No HP : 081910036888 Alt :  M Janji : (senin/26/OKTOBER/2026) jam Pasang : 09:00 Note : hubungi pelanggan jika ingin kelokasi|40961371|MYDITA</t>
  </si>
  <si>
    <t>SMKN 1 BUDURAN SIDOARJO</t>
  </si>
  <si>
    <t>ODP-SDA-FET/01 FET/D06/01.01</t>
  </si>
  <si>
    <t>WO067076936</t>
  </si>
  <si>
    <t>MD|MYDB-20261023271285|SB00003/MB00407|SMKN 1 BUDURAN SIDOARJO|082225258344</t>
  </si>
  <si>
    <t>2026-10-24 15:00:00 | Nama Pic : IBU KAMILAH No Hp Pic : 082225258344 Jam Pemasangan : 08:00 - 12.00 Tanggal Pemasangan : SABTU 24 OKTOBER 2026 Info Tambahan : Hubungi pelanggan sebelum datang ke lokasi</t>
  </si>
  <si>
    <t>23-10-2026 18:24:45</t>
  </si>
  <si>
    <t>WARKOP JATISARI</t>
  </si>
  <si>
    <t>ODP-SDA-FAQ/04</t>
  </si>
  <si>
    <t>WO067050469</t>
  </si>
  <si>
    <t>|MN02332|/WARKOP JATISARI/WINBACK 2.0 HSI B2B (1:1) 100MBPS 535RB PSB DISC 70%//warkopjatisari@gmail.com/WENDI ACHMAD ARRIDO/85784230200</t>
  </si>
  <si>
    <t>2026-10-24 11:00:00|Nama :BAPA WENDI No HP :085784230200 No Alternatif : M Janji : 24/10/2026 Jam Pasang : Pagi NoteÃ‚Â :  Hubungi terlebih dahulu sebelum ke lokasi |40951377|MYDITA</t>
  </si>
  <si>
    <t>PERSEROAN KOMANDITER MITRA DUNIA PALLETINDO</t>
  </si>
  <si>
    <t>ODP-SDA-FBS/03 FBS/D01/07.03</t>
  </si>
  <si>
    <t>WO067023208</t>
  </si>
  <si>
    <t>MD|MYDB-20261023271242|DN00001/MN01572|PERSEROAN KOMANDITER MITRA DUNIA PALLETINDO|082132732708</t>
  </si>
  <si>
    <t>23-10-2026 09:24:51</t>
  </si>
  <si>
    <t>JPCREATIVE</t>
  </si>
  <si>
    <t>ODP-SDA-FW/40</t>
  </si>
  <si>
    <t>|MC30211|/MUHAMAD ZAPAR SODIK/081252648256/rehanroyan99@gmail.com</t>
  </si>
  <si>
    <t>PT. AMARTA CARRAGEENAN INDONESIA</t>
  </si>
  <si>
    <t>ODP-GEM-FAK/051</t>
  </si>
  <si>
    <t>WO067124070</t>
  </si>
  <si>
    <t>|MN02580|/PT. AMARTA CARRAGEENAN INDONESIA/WINBACK 2.0 HSI B2B (1:1) 100MBPS 535RB PSB DISC 70%/08819836221/wandik@amarta-group.co.id/NURHILAL/7.593915, 112.679108</t>
  </si>
  <si>
    <t>2026-10-26 08:00:00|Tanggal pemasangan : 25/09/2026 Jam pemasangan : 08.00 - 12.00 Info Tambahan : Hubungi pelanggan dulu sebelum ke lokasi, terima kasih|40951377|MYDITA</t>
  </si>
  <si>
    <t>24-10-2026 14:09:43</t>
  </si>
  <si>
    <t>WO067109146</t>
  </si>
  <si>
    <t>|MN02580|/PT. AMARTA CARRAGEENAN INDONESIA/WINBACK 2.0 HSI B2B (1:1) 100MBPS 535RB PSB DISC 70%//wandik@amarta-group.co.id/NURHILAL/8819836221</t>
  </si>
  <si>
    <t>||40951375|MYDITA</t>
  </si>
  <si>
    <t>DECLINE : Decline - Order tidak bisa dilanjutkan Ika Paramitha M 40921089|MYDITA</t>
  </si>
  <si>
    <t>Golf Pro Shop Taman Dayu (Clubhouse)</t>
  </si>
  <si>
    <t>ODP-PDA-FBD/01</t>
  </si>
  <si>
    <t>WO067041928</t>
  </si>
  <si>
    <t>|MN02054|MYIA-020356171945/POI/Ayu putri angreani kusanto/08990794495/anext213@gmail.com</t>
  </si>
  <si>
    <t>2026-10-24 11:00:00 | Nama Pic :  No Hp Pic :  Jam Pemasangan : 08:00 - 12.00 Tanggal Pemasangan : SABTU 24 OKTOBER 2026 Info Tambahan : Hubungi pelanggan sebelum datang ke lokasi</t>
  </si>
  <si>
    <t>23-10-2026 12:39:46</t>
  </si>
  <si>
    <t>PUSKESMAS KEBONAGUNG 2</t>
  </si>
  <si>
    <t>ODP-PSN-FP/104</t>
  </si>
  <si>
    <t>WO067039577</t>
  </si>
  <si>
    <t>|MN02680|/PUSKESMAS KEBONAGUNG 2/WINBACK 2.0 HSI B2B (1:2) 50MBPS 320RB PSB DISC 70%/pkmkebonagung2014@gmail.com/MBAK ADE/81259483936</t>
  </si>
  <si>
    <t>2026-10-24 08:00:00|Nama PIC : Ade No HP : 081259483936 No Alt :  M Janji : 24  Okt 2026 Jam Pasang : Pagi / Siang Note : hubungi pelanggan jika ingin ke lokasi, terima kasih|40981184|MYDITA</t>
  </si>
  <si>
    <t>PUSKESMAS KEBONAGUNG 1</t>
  </si>
  <si>
    <t>WO067039735</t>
  </si>
  <si>
    <t>|MN02680|/PUSKESMAS KEBONAGUNG 1/WINBACK HSI B2B BASIC + OCA BREACH CHECKER  (1:2) 100MBPS 530,5RB PSB DISC 70%//pkmkebonagung2014@gmail.com/MBAK ADE/81259483936</t>
  </si>
  <si>
    <t>PT EDUCA STUDIO</t>
  </si>
  <si>
    <t>ODP-SLI-FG/090 FG/D06/090.01</t>
  </si>
  <si>
    <t>WO067111396</t>
  </si>
  <si>
    <t>|MN00238|MYIA-083171685467/POI/MUHAMMAD KHRISNA ROBBY/082224338026/office@educastudio.com</t>
  </si>
  <si>
    <t xml:space="preserve">2026-10-25 11:00:00 | Nama PIC:  bp khrisna No HP: 082224338026 Alt: Tanggal: 25/10/2026 Jam Pasang: Siang Note: Hubungi sebelum ke lokasi, terimakasih. </t>
  </si>
  <si>
    <t>ODP-SLI-FJ/168</t>
  </si>
  <si>
    <t>KOS GAMASAN</t>
  </si>
  <si>
    <t>GCL-ABR-F09/001 GCL/F09/001.01</t>
  </si>
  <si>
    <t>WO067168177</t>
  </si>
  <si>
    <t>MD|MYDB-20261023271273|DC50007/MC50033|KOS GAMASAN|082325190106</t>
  </si>
  <si>
    <t>2026-10-26 15:00:00 | Tanggal pemasangan: 26/10//2026 Jam pemasangan : pagi/siang Info Tambahan : Hubungi pelanggan dulu sebelum ke lokasi. terima kasih</t>
  </si>
  <si>
    <t>25-10-2026 16:24:39</t>
  </si>
  <si>
    <t>Salon dan kost putri</t>
  </si>
  <si>
    <t>WO067052928</t>
  </si>
  <si>
    <t>|MN02374|MYIA-044588758868/POI/Muhammad Isrok/085956671372/0510isrok@gmail.com</t>
  </si>
  <si>
    <t xml:space="preserve">2026-10-24 11:00:00 | telp :085956671372  alt : manja : pagi / siang 24/10/2026 .hub sebelum ke lokasi </t>
  </si>
  <si>
    <t>23-10-2026 14:24:45</t>
  </si>
  <si>
    <t>Mafia Jamu</t>
  </si>
  <si>
    <t>ODP-BWE-FJ/001 FJ/D01/001.01</t>
  </si>
  <si>
    <t>WO067041274</t>
  </si>
  <si>
    <t>|MN02374|MYIA-076797055479/POI/MAFI ANWAR/085640210210/ifamanwar@gmail.com</t>
  </si>
  <si>
    <t xml:space="preserve">2026-10-24 11:00:00 | Nama PIC: bp mafi Notel: 085640210210 Alt:  Tanggal: 24/10/2026 Jam Pasang: 08.00 - 12.00 Note: Hubungi sebelum ke lokasi, terimakasih.  </t>
  </si>
  <si>
    <t>23-10-2026 12:24:55</t>
  </si>
  <si>
    <t>RAY AUTOWASH</t>
  </si>
  <si>
    <t>ODP-UNR-FV/072</t>
  </si>
  <si>
    <t>WO067078324</t>
  </si>
  <si>
    <t>AMRBS;403538;REG3;RACHMAT;081391599400;CP.Rizaldi Fauzan;085214079416;PAKET INDIBIZ BASIC PROMO 50 MBPS ABONEMEN 280.000;RAY AUTOWASH</t>
  </si>
  <si>
    <t>2026-10-29 08:00:00|Nama PIC : Bp Rizal No HP : 085214079416 No Alt : - M Janji :  29 Okt 2026 Jam Pasang : Pagi / Siang Note : hubungi pelanggan jika ingin kelokasi|40951378|MYDITA</t>
  </si>
  <si>
    <t>23-10-2026 08:26:05</t>
  </si>
  <si>
    <t>SMK IT MIFTAHUL ULUM SUSUKAN</t>
  </si>
  <si>
    <t>ODP-UNR-FAM/124 FAM/D07/124.01</t>
  </si>
  <si>
    <t>WO067041112</t>
  </si>
  <si>
    <t>|MN00426|MYIA-062975040285/POI/Sirril Wafa/085785782856/miftahululumesemka2011@gmail.com</t>
  </si>
  <si>
    <t>2026-10-24 11:00:00 | Jam Pemasangan : 08:00 - 12.00 Tanggal Pemasangan : SABTU 23 OKTOBER 2026 Info Tambahan : Hubungi pelanggan sebelum datang ke lokasi</t>
  </si>
  <si>
    <t>SMP IT Miftahul Ulum Ungaran</t>
  </si>
  <si>
    <t>WO067041164</t>
  </si>
  <si>
    <t>|MN00426|MYIA-098508998573/POI/Trismanto/085785782856/smpitmuu@gmail.com</t>
  </si>
  <si>
    <t>Follow Up Revoke Completed, New Order ID : SC1002650341</t>
  </si>
  <si>
    <t>WO067024802</t>
  </si>
  <si>
    <t>2026-10-21 08:00:00|Tanggal pemasangan : 21 OKTOBER 2026  Jam pemasangan : pagi/siang  Info Tambahan : Hubungi pelanggan dulu sebelum ke lokasi  terima kasih|40010577|MYDITA</t>
  </si>
  <si>
    <t>SMA 2 BAE</t>
  </si>
  <si>
    <t>ODP-KUD-FY/104</t>
  </si>
  <si>
    <t>AMRBS;401426/A00035/ALI PUJIANTO/TREG3/KUDUS/BU ERNA 085226365991/PERMINTAAN PSB HSI WB2 1S INET ONLY 300 MBPS ABONEMEN 1.130K/ID LOP B26-225474</t>
  </si>
  <si>
    <t>SMP NEGERI 2 KAYEN</t>
  </si>
  <si>
    <t>ODP-PAT-FL/043</t>
  </si>
  <si>
    <t>WO067044457</t>
  </si>
  <si>
    <t>|MC60052|/ALI MUNTAHA/081225581154/smpduakayen@gmail.com /Permintaan PSB HSI BASIC 1S INET 75MBPS WB3/SMP NEGERI 2 KAYEN</t>
  </si>
  <si>
    <t>2026-10-24 11:00:00|Nama :ALI No HP :081225581154 No Alternatif : M Janji : 24/10/2026 Jam Pasang : Pagi NoteÃ‚Â :  Hubungi terlebih dahulu sebelum ke lokasi |40951377|MYDITA</t>
  </si>
  <si>
    <t>LSE</t>
  </si>
  <si>
    <t>KSP Manunggal Jaya Sejahtera Cab. Lasem</t>
  </si>
  <si>
    <t>ODP-LSE-FAB/116</t>
  </si>
  <si>
    <t>WO067036476</t>
  </si>
  <si>
    <t>AMRBS;406740/MUHIBBUDDIN AL MARUF/TREG3/KUDUS/AM/085327344453/ARIF ZULFIAN/arief.zulfian23@gmail.com /Permintaan PSB HSI BISNIS 1S INET 100MBPS/KSP Manunggal Jaya Sejahtera Cab. Lasem</t>
  </si>
  <si>
    <t>2026-10-24 08:00:00|M Janji : 24/10/2026 Jam Pasang : Pagi 08.00 NoteÃ‚Â :  Hubungi terlebih dahulu sebelum ke lokasi |40971304|MYDITA</t>
  </si>
  <si>
    <t>SMA N 1 Kaliwungu</t>
  </si>
  <si>
    <t>ODP-KDL-FH/026 FH/D01/026.01</t>
  </si>
  <si>
    <t>WO067016024</t>
  </si>
  <si>
    <t>|MB00503|MYIA-050359117621/POI/bapak/082137147679/sman1kaliwungu@gmail.com</t>
  </si>
  <si>
    <t>2026-10-24 08:00:00 | Nama PIC : bapak firin No HP : 082137147679 Alt :  M Janji : (SABTU/24/OKTOBER/2026) jam Pasang : 09:00 Note : hubungi pelanggan jika ingin kelokasi</t>
  </si>
  <si>
    <t>WO067028565</t>
  </si>
  <si>
    <t>2026-10-26 08:00:00|M Janji : 25/10/2026 Jam Pasang : 08.00 - 13:00  NoteÃ‚Â :  hubungi terlebih dahulu sebelum kelokasi  |40981182|MYDITA</t>
  </si>
  <si>
    <t>Follow Up Revoke Completed, New Order ID : SC1002651435</t>
  </si>
  <si>
    <t>PT WAHANA INTIMAS</t>
  </si>
  <si>
    <t>ODP-SMT-FV/034 FV/D03/034.02</t>
  </si>
  <si>
    <t>WO067061532</t>
  </si>
  <si>
    <t>|MN00483|MYIA-090433024392/POI/RAMDHAN/081297250235/it.support@wahanaintimas.co.id</t>
  </si>
  <si>
    <t>ODP-SMT-FAL/031</t>
  </si>
  <si>
    <t>WO067063374</t>
  </si>
  <si>
    <t>2026-10-22 08:00:00|telp :085213788167   alt :   manja : pagi / siang 22/10/2026  hub sebelum ke lokasi |40000802|MYDITA</t>
  </si>
  <si>
    <t>Follow Up Revoke Completed, New Order ID : SC1002652187</t>
  </si>
  <si>
    <t>ODP-JHR-FCW/023</t>
  </si>
  <si>
    <t>WO067119644</t>
  </si>
  <si>
    <t>2026-10-17 11:00:00|Tanggal Pemasangan : 17 Oktober 2026  Jam Pemasangan : 08:00 15:00  Info Tambahan : Hubungi pelanggan dulu sebelum ke lokasi terimakasih|40961370|MYDITA</t>
  </si>
  <si>
    <t>Sasana Tinju / X SECTOR</t>
  </si>
  <si>
    <t>ODP-JHR-FAD/069</t>
  </si>
  <si>
    <t>WO067125996</t>
  </si>
  <si>
    <t>|MC50018|MYIA-020291208047/POI/Nobel Adammas Rizaini/0895416096398/yucs.semarang@gmail.com</t>
  </si>
  <si>
    <t xml:space="preserve">2026-10-25 15:00:00 | Nama PIC:  bp nobel  No HP: 088225301988 Alt: 0895416096398 Tanggal: 25/10/2026 Jam Pasang: Sore Note: Hubungi sebelum ke lokasi, terimakasih.  </t>
  </si>
  <si>
    <t>SMP NEGERI 2 KARANGLEWAS</t>
  </si>
  <si>
    <t>ODP-PWT-FEC/022 FEC/D02/022.01</t>
  </si>
  <si>
    <t>WO067030703</t>
  </si>
  <si>
    <t>|MC00213|MYIA-049282320395/POI/LUHUR PAMBUDI/085728824998/smp2karanglewas@gmail.com</t>
  </si>
  <si>
    <t>2026-10-26 08:00:00 | Nama PIC : Bp Luhur No HP : 085728824998 No Alt : - M Janji :  26 Okt 2026 Jam Pasang : Pagi / Siang Note : hubungi pelanggan jika ingin kelokasi</t>
  </si>
  <si>
    <t>SNAPMANNER</t>
  </si>
  <si>
    <t>ODP-PWT-FBC/015 FBC/D05/015.01</t>
  </si>
  <si>
    <t>WO067043427</t>
  </si>
  <si>
    <t>|MC80052|MYIA-044748244478/POI/Tegar ade annafi/085643229176/financesnapmanner@gmail.com</t>
  </si>
  <si>
    <t>2026-10-24 11:00:00 | Nama Pic : BP TEGAR No Hp Pic : 085643229176 Jam Pemasangan : 08:00 - 12.00 Tanggal Pemasangan : SABTU 24 OKTOBER 2026 Info Tambahan : Hubungi pelanggan sebelum datang ke lokasi</t>
  </si>
  <si>
    <t>SDN SLARANG 01</t>
  </si>
  <si>
    <t>ODP-GML-FAF/039 FAF/D03/039.01</t>
  </si>
  <si>
    <t>WO067036256</t>
  </si>
  <si>
    <t>|MN02740|MYIA-004779744045/POI/FITRIA NURBAETY/083127969643/fitriabaety@gmail.com</t>
  </si>
  <si>
    <t>FOCUS GAMING 2</t>
  </si>
  <si>
    <t>ODP-KRY-FA/073</t>
  </si>
  <si>
    <t>WO067026083</t>
  </si>
  <si>
    <t>|MC00213|MYIA-034284875998/POI/YOGGY FELLANIO/085291507000/agungdono232@gmail.com</t>
  </si>
  <si>
    <t xml:space="preserve">2026-10-26 11:00:00 | Nama PIC: bp agung Notel: 085291507000 Alt:  Tanggal: 26/10/2026 Jam Pasang: Siang Note: Hubungi sebelum ke lokasi, terimakasih.  </t>
  </si>
  <si>
    <t>FOCUS GAMING 1</t>
  </si>
  <si>
    <t>ODP-KRY-FA/053</t>
  </si>
  <si>
    <t>WO067030379</t>
  </si>
  <si>
    <t>|MC00213|MYIA-018317491275/POI/YOGGY FELLANIO/085291507000/agungdono232@gmail.com</t>
  </si>
  <si>
    <t xml:space="preserve">2026-10-26 11:00:00 | M Janji : 24/10/2026 Jam Pasang : 08.00 - 13:00  NoteÃ‚Â :  hubungi terlebih dahulu sebelum kelokasi  </t>
  </si>
  <si>
    <t>WO067145867</t>
  </si>
  <si>
    <t xml:space="preserve">AMRBS;402714;AMANDA OKTARIANI;JKT OUTER;HSI Bisnis PSB 70% - 300 Mbps ;CP BPK IVAN +62 81288126705;windu.mahardika@velo.co.id </t>
  </si>
  <si>
    <t>2026-10-27 08:00:00|Tanggal pemasangan: 25/10/2026 Jam pemasangan : pagi / siang Info Tambahan : Hubungi pelanggan dulu sebelum ke lokasi terima kasih.|40951377|MYDITA</t>
  </si>
  <si>
    <t>WO067031122</t>
  </si>
  <si>
    <t>2026-10-24 11:00:00|Tanggal pemasangan : 25/09/2026 Jam pemasangan : 08.00 - 12.00 Info Tambahan : Hubungi pelanggan dulu sebelum ke lokasi, terima kasih |40951377|MYDITA</t>
  </si>
  <si>
    <t>Follow Up Revoke Completed, New Order ID : SC1002652104</t>
  </si>
  <si>
    <t>ODP-MAO-FF/055</t>
  </si>
  <si>
    <t>WO067114125</t>
  </si>
  <si>
    <t>2026-10-24 11:00:00|Tanggal pemasangan : 25/09/2026  Jam pemasangan : 08.00 - 12.00  Info Tambahan : Hubungi pelanggan dulu sebelum ke lokasi, terima kasih  |40951377|MYDITA</t>
  </si>
  <si>
    <t>Akusaaraa Workspace</t>
  </si>
  <si>
    <t>WO067123556</t>
  </si>
  <si>
    <t>|MN00909|MYIA-093137038694/POI/m ibnul jauzi/082138341173/akusaaraa@gmail.com</t>
  </si>
  <si>
    <t>ODP-KDW-FU/074</t>
  </si>
  <si>
    <t>ALEESHAA_FASHION</t>
  </si>
  <si>
    <t>ODP-KDW-FQ/031 FQ/D01/031.01</t>
  </si>
  <si>
    <t>WO067039871</t>
  </si>
  <si>
    <t>|MN01881|MYIA-036368287383/POI/muhammad suryanto/085196842368/ahengtop2001@gmail.com</t>
  </si>
  <si>
    <t>2026-10-24 08:00:00 | Jam Pemasangan : 08:00 - 12.00 Tanggal Pemasangan : SABTU 23 OKTOBER 2026 Info Tambahan : Hubungi pelanggan sebelum datang ke lokasi</t>
  </si>
  <si>
    <t>23-10-2026 12:09:53</t>
  </si>
  <si>
    <t>WISHAKA CLOTHING</t>
  </si>
  <si>
    <t>ODP-CMA-FJ/050</t>
  </si>
  <si>
    <t>WO067077280</t>
  </si>
  <si>
    <t>|MN01913|MYIA-086115285477/POI/DIAN RISKIATI/082111144277/dianwishaka463@gmail.com</t>
  </si>
  <si>
    <t>2026-10-24 15:00:00 | Nama PIC : Dian  No HP : 082111144277 No Alt :  M Janji : 24  Okt 2026 Jam Pasang : Pagi / Siang Note : hubungi pelanggan jika ingin ke lokasi, terima kasih</t>
  </si>
  <si>
    <t>SDN 1 KEDUNGBENDA</t>
  </si>
  <si>
    <t>ODP-PBG-FAH/024 FAH/D02/024.01</t>
  </si>
  <si>
    <t>WO067024576</t>
  </si>
  <si>
    <t>|MC00239|MYIA-046101276491/POI/ARDI WARSITO /085328824161/kedungbenda1@gmail.com</t>
  </si>
  <si>
    <t>2026-10-24 08:00:00 | Tanggal pemasangan : 24 OKTOBER 2026 Jam pemasangan : pagi/siang Info Tambahan : Hubungi pelanggan dulu sebelum ke lokasi terima kasih</t>
  </si>
  <si>
    <t>ODP-TEG-FU/060</t>
  </si>
  <si>
    <t>PT. Candrabuana Suryasemesta</t>
  </si>
  <si>
    <t>ODP-TEG-FBE/022</t>
  </si>
  <si>
    <t>WO067031750</t>
  </si>
  <si>
    <t>AMRBS;405075;REG3;KATATA VEKANIDYA;082225049060;CP.Nala Wijaya;088216270105;PAKET 2S INET VOICE 50 MBPS (479.000);PT. Candrabuana Suryasemesta</t>
  </si>
  <si>
    <t>2026-10-24 08:00:00|Nama PIC : Nala No HP : 088216270105 No Alt :  M Janji : 24  Okt 2026 Jam Pasang : Pagi / Siang Note : hubungi pelanggan jika ingin ke lokasi, terima kasih|40981184|MYDITA</t>
  </si>
  <si>
    <t>SDN BENGLE 02 TALANG</t>
  </si>
  <si>
    <t>ODP-ADW-FJ/103 FJ/D06/103.01</t>
  </si>
  <si>
    <t>WO067031689</t>
  </si>
  <si>
    <t>|MN00292|MYIA-095924539034/POI/Maulana Amir Mahfudz/089504427711/sdnegeribengle02@gmail.com</t>
  </si>
  <si>
    <t>2026-10-26 08:00:00 | Nama PIC : Bp Maulana No HP : 089504427711 No Alt : - M Janji :  26 Okt 2026 Jam Pasang : Pagi / Siang Note : hubungi pelanggan jika ingin kelokasi</t>
  </si>
  <si>
    <t>PT AMARTHA MIKRO FINTEK POINT ADIWERNA</t>
  </si>
  <si>
    <t>ODP-ADW-FA/062</t>
  </si>
  <si>
    <t>WO067049668</t>
  </si>
  <si>
    <t>|MN00966|MYIA-084962240781/POI/Rahmat Widianto/081326332118/rahmat.widianto@amartha.com</t>
  </si>
  <si>
    <t xml:space="preserve">2026-10-24 11:00:00 | telp :081326332118  alt : manja : pagi / siang 24/10/2026 .hub sebelum ke lokasi </t>
  </si>
  <si>
    <t>23-10-2026 13:54:38</t>
  </si>
  <si>
    <t>CV Blue Lemar</t>
  </si>
  <si>
    <t>ODP-SLW-FR/074 FR/D03/074.01</t>
  </si>
  <si>
    <t>WO067036470</t>
  </si>
  <si>
    <t>MD|MYDB-20261022271237|DN00001/MN00377|CV Blue Lemar|085870173866</t>
  </si>
  <si>
    <t xml:space="preserve">2026-10-24 08:00:00 | Nama PIC: BU FINTHIHANI Notel:085870173866 Alt:  Tanggal: 24/10/2026 Jam Pasang: 08.00 - 12.00 Note: Hubungi sebelum ke lokasi, terimakasih.  </t>
  </si>
  <si>
    <t>SD IT HARAPAN BANGSA</t>
  </si>
  <si>
    <t>ODP-SLW-FT/082 FT/D02/082.01</t>
  </si>
  <si>
    <t>WO067114987</t>
  </si>
  <si>
    <t>MD|MYDB-20261024271315|DN00001/MN00377|SD IT HARAPAN BANGSA|085713633825</t>
  </si>
  <si>
    <t>2026-10-25 11:00:00 | Nama Pic : IBU RITA No Hp Pic : 085713633825 Jam Pemasangan : 08:00 - 12.00 Tanggal Pemasangan : MINGGU 25 OKTOBER 2026 Info Tambahan : Hubungi pelanggan sebelum datang ke lokasi</t>
  </si>
  <si>
    <t>Follow Up Revoke Completed, New Order ID : SC1002651017</t>
  </si>
  <si>
    <t>PKM METATU PGD</t>
  </si>
  <si>
    <t>WO067024314</t>
  </si>
  <si>
    <t>MD|MYDB-20261020271091|DN00001/MN01211|PKM METATU PGD|082257050495</t>
  </si>
  <si>
    <t xml:space="preserve">2026-10-24 08:00:00 | Nama PIC: bu alifia  Notel: 082257050495 Alt:  Tanggal: 24/10/2026 Jam Pasang: 08.00 - 12.00 Note: Hubungi sebelum ke lokasi, terimakasih.  </t>
  </si>
  <si>
    <t>Follow Up Revoke Completed, New Order ID : SC1002650835</t>
  </si>
  <si>
    <t>ODP-CRM-FS/64</t>
  </si>
  <si>
    <t>WO067040269</t>
  </si>
  <si>
    <t xml:space="preserve">2026-10-24 08:00:00 | Nama PIC: bu alifia   Notel: 082257050495  Alt:   Tanggal: 24/10/2026  Jam Pasang: 08.00 - 12.00  Note: Hubungi sebelum ke lokasi, terimakasih.   </t>
  </si>
  <si>
    <t>ODP-CRM-FS/68</t>
  </si>
  <si>
    <t>WO067020228</t>
  </si>
  <si>
    <t>WO067049145</t>
  </si>
  <si>
    <t>2026-10-21 15:00:00 | Tanggal Pemasangan : 21 Oktober 2026  Jam Pemasangan : 08:00 15:00  Info Tambahan : Hubungi pelanggan dulu sebelum ke lokasi terimakasih</t>
  </si>
  <si>
    <t>- SP_NOSS;SP_NOSS ~ Internet NOSS Multispeed Network[0]  - E25060;E25060 ~ ES25 - Paket HSI Bisnis (HSIE) Khusus Winback 2.0[0]  - E25060~null~E25060_UNL;UNL ~ Internet-Link Unlimited Internet Usage ~ E25060[0]  - E25060~null~105343;E25060||11||Abodemen 0</t>
  </si>
  <si>
    <t>Warkop Omah Londho</t>
  </si>
  <si>
    <t>ODP-GSK-FAL/72 FAL/D09/72.01</t>
  </si>
  <si>
    <t>WO067016271</t>
  </si>
  <si>
    <t>MD|MYDB-20261022271214|DN00001/MN00018|Warkop Omah Londho|081234267670</t>
  </si>
  <si>
    <t>23-10-2026 07:54:39</t>
  </si>
  <si>
    <t>pt langit wijaya harta</t>
  </si>
  <si>
    <t>ODP-GSK-FAW/25 FAW/D01/25.01</t>
  </si>
  <si>
    <t>WO067123293</t>
  </si>
  <si>
    <t>MD|MYDB-20261023271278|DN00001/MN00018|pt langit wijaya harta|6287765260449</t>
  </si>
  <si>
    <t>2026-10-25 15:00:00 | Tanggal pemasangan: 25/10/2026 Jam pemasangan : pagi / siang Info Tambahan : Hubungi pelanggan dulu sebelum ke lokasi terima kasih.</t>
  </si>
  <si>
    <t>PT Reliance Trading Indonesia</t>
  </si>
  <si>
    <t>ODP-GSK-FU/48</t>
  </si>
  <si>
    <t>WO067127638</t>
  </si>
  <si>
    <t>|MN02394|MYIA-098285585261/POI/Irene Setyowati Sumardi /081214174010/aireensunardi@gmail.com</t>
  </si>
  <si>
    <t>24-10-2026 16:39:37</t>
  </si>
  <si>
    <t>Follow Up Revoke Completed, New Order ID : SC1002651561</t>
  </si>
  <si>
    <t>WO067067130</t>
  </si>
  <si>
    <t>2026-10-22 15:00:00|Nama : BP BASUKI MARGOTOMO   No Hp : 08563405804  No Hp Alternatif :   Tanggal : 22 Oktober 2026  Interval : PAGI   Note : Mohon hubungi pelanggan terlebih dahulu|40981184|MYDITA</t>
  </si>
  <si>
    <t>coffe dulur dewe</t>
  </si>
  <si>
    <t>ODP-BBA-FAG/06 FAG/D02/06.01</t>
  </si>
  <si>
    <t>WO067107346</t>
  </si>
  <si>
    <t>|MN02646|MYIA-047691308101/POI/m. andrianto/089673155664/mandrianto838@gmail.com</t>
  </si>
  <si>
    <t>2026-10-25 10:00:00 | M Janji :  25 Okt 2026 Jam Pasang : Pagi / Siang Note : hubungi pelanggan jika ingin kelokasi</t>
  </si>
  <si>
    <t>24-10-2026 12:24:46</t>
  </si>
  <si>
    <t>cakrudi kopi</t>
  </si>
  <si>
    <t>ODP-BDG-FE/16</t>
  </si>
  <si>
    <t>|MN02646|/cakrudi kopi/081235542577/gjekidapps@gmail.com/HSI Bisnis Winback + Antares Eazy (1:1) 150 Mbps (Rp 740.000) PSB Rp 150.000/muhammad edy susanto/-6.89020250139745, 112.38749999999999</t>
  </si>
  <si>
    <t>SPBU 5462330 PARENGAN</t>
  </si>
  <si>
    <t>ODP-BJN-FBN/59</t>
  </si>
  <si>
    <t>WO067019697</t>
  </si>
  <si>
    <t>|MC80156|MYIA-076960675474/POI/Agus ikhsani/083110749469/agus.ikhsani76@gmail.com</t>
  </si>
  <si>
    <t>2026-10-24 11:00:00 | telp :083110749469  alt : manja : pagi / siang 24/10/2026 .hub sebelum ke lokasi</t>
  </si>
  <si>
    <t>Follow Up Revoke Completed, New Order ID : SC1002652111</t>
  </si>
  <si>
    <t>Follow Up Revoke Completed, New Order ID : SC1002651065</t>
  </si>
  <si>
    <t>SMA MUHAMMADIYAH 2 SUMBERREJO</t>
  </si>
  <si>
    <t>ODP-SMJ-FG/24 FG/D04/24.01</t>
  </si>
  <si>
    <t>WO067078415</t>
  </si>
  <si>
    <t>|MC20010|MYIA-022537310681/POI/RIRIN SUGIARNIK /085645506369/smamda.sumberrejo@gmail.com</t>
  </si>
  <si>
    <t>ODP-SMJ-FN/30</t>
  </si>
  <si>
    <t>WO067108721</t>
  </si>
  <si>
    <t>2026-10-22 11:00:00 | Nama Pic : bp NARTO   No Hp Pic : 082143432363  No alt : -  Jam Pemasangan : pagi   Tanggal Pemasangan : 22 Oktober 2026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</si>
  <si>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</si>
  <si>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ODP-SMJ-FJ/43</t>
  </si>
  <si>
    <t>WO067051026</t>
  </si>
  <si>
    <t>2026-10-22 11:00:00 | M Janji : 22 Okt 2026  Jam Pasang : Pagi 08.00  Note : hubungi pelanggan jika ingin kelokasi</t>
  </si>
  <si>
    <t>WO067114221</t>
  </si>
  <si>
    <t>NING KENE KOPI</t>
  </si>
  <si>
    <t>ODP-SMJ-FE/23 FE/D03/23.01</t>
  </si>
  <si>
    <t>WO067109230</t>
  </si>
  <si>
    <t>|MN00799|MYIA-037194707612/POI/SUNDARTO/088973000712/sundarto820@gmail.com</t>
  </si>
  <si>
    <t>2026-10-25 11:00:00 | Nama Pic : bp SUNDARTO No Hp Pic : 088973000712 No alt : - Jam Pemasangan : pagi siang  Tanggal Pemasangan : 25 Oktober 2026</t>
  </si>
  <si>
    <t>toko madurasa</t>
  </si>
  <si>
    <t>ODP-RGL-FAH/03 FAH/D01/03.01</t>
  </si>
  <si>
    <t>WO067076365</t>
  </si>
  <si>
    <t>|MN02366|MYIA-047471345478/POI/sulistyowati/081553552053/tomyguevara77@gmail.com</t>
  </si>
  <si>
    <t>2026-10-24 15:00:00 | Nama PIC : Ibu Sulistyowati No HP : 081553552053 No Alt : - M Janji :  24 Okt 2026 Jam Pasang : Pagi / Siang Note : hubungi pelanggan jika ingin kelokasi</t>
  </si>
  <si>
    <t>23-10-2026 18:09:53</t>
  </si>
  <si>
    <t>KSP TLM Indonesia CABANG KEFA</t>
  </si>
  <si>
    <t>ODP-KEF-FG/51 FG/D04/51.01</t>
  </si>
  <si>
    <t>WO067067264</t>
  </si>
  <si>
    <t>|MC40283|MYIA-093685765265/POI/ADRI YANSMITH MOOY/081339070736/adykamooy@gmail.com</t>
  </si>
  <si>
    <t>2026-10-25 08:00:00 | Jam Pemasangan : 08:00 - 12.00 Tanggal Pemasangan : SABTU 24 OKTOBER 2026 Info Tambahan : Hubungi pelanggan sebelum datang ke lokasi</t>
  </si>
  <si>
    <t>WO067067189</t>
  </si>
  <si>
    <t>|MC40283|MYIA-077164037798/POI/ADRI YANSMITH MOOY/081339070736/adykamooy@gmail.com</t>
  </si>
  <si>
    <t>JAWA BETON TIMOR</t>
  </si>
  <si>
    <t>ODP-KEF-FH/35 FH/D07/35.01</t>
  </si>
  <si>
    <t>WO067075545</t>
  </si>
  <si>
    <t>|MC40283|MYIA-048754766854/POI/DIDIK STIAWAN/081252533669/mzdidiksetyawan@gmail.com</t>
  </si>
  <si>
    <t>2026-10-25 08:00:00 | Nama PIC : Bp Didik No HP : 081252533669 No Alt : - M Janji :  25 Okt 2026 Jam Pasang : Pagi / Siang Note : hubungi pelanggan jika ingin kelokasi</t>
  </si>
  <si>
    <t>Inprogress Alpro, SC Lama : SC1002635991</t>
  </si>
  <si>
    <t xml:space="preserve">|IBCARE-PI|403112|085238742345|surahardjadyah@gmail.com|-10.185660269803622, 123.67545346662223|HSI 1:1 100MBPS  </t>
  </si>
  <si>
    <t>Gudang EJM Vapestore Retail &amp; Distribution</t>
  </si>
  <si>
    <t>ODP-KPN-FJA/28 FJA/D03/28.01</t>
  </si>
  <si>
    <t>WO067173253</t>
  </si>
  <si>
    <t>|MN00365|MYIA-068811501120/POI/Dody Rivaldy Eluama/085814631110/jurkep2023@gmail.com</t>
  </si>
  <si>
    <t>2026-10-26 15:00:00 | Tanggal Pemasangan : 26 Oktober 2026 Jam Pemasangan : 08:00 15:00 Info Tambahan : Hubungi pelanggan dulu sebelum ke lokasi terimakasih</t>
  </si>
  <si>
    <t>25-10-2026 18:24:43</t>
  </si>
  <si>
    <t>WO067042123</t>
  </si>
  <si>
    <t>2026-10-27 08:00:00|Nama PIC: BP UNGGU  Notel: 082339460951 Alt:  Tanggal: 27/10/2026 Jam Pasang: 08.00 - 12.00 Note: Hubungi sebelum ke lokasi, terimakasih.  |40931149|MYDITA</t>
  </si>
  <si>
    <t>TOKO SUMBER BERKAH JAYA ABADI</t>
  </si>
  <si>
    <t>ODP-KBR-FB/21 FB/D03/21.01</t>
  </si>
  <si>
    <t>WO067108582</t>
  </si>
  <si>
    <t>MD|MYDB-20261023271283|DC30004/MC30050|TOKO SUMBER BERKAH JAYA ABADI|081803734332</t>
  </si>
  <si>
    <t xml:space="preserve">2026-10-25 11:00:00 | Nama PIC:  bu ayu  No HP: 081803734332 Alt: Tanggal: 25/9/2026 Jam Pasang: Siang Note: Hubungi sebelum ke lokasi, terimakasih. </t>
  </si>
  <si>
    <t>XIAOMI ROGOJAMPI BANYUWANGI</t>
  </si>
  <si>
    <t>ODP-RGJ-FC/31 FC/D03/31.01</t>
  </si>
  <si>
    <t>WO067028412</t>
  </si>
  <si>
    <t>|MN00062|MYIA-085270844043/POI/Iwan Sanjana/081999552999/dl-rutinfinance@erajaya.com</t>
  </si>
  <si>
    <t>2026-10-24 08:00:00 | Nama PIC : Bp Iwan No HP : 081999552999 No Alt : - M Janji :  24 Okt 2026 Jam Pasang : Pagi / Siang Note : hubungi pelanggan jika ingin kelokasi</t>
  </si>
  <si>
    <t>Follow Up Revoke Completed, New Order ID : SC1002652113</t>
  </si>
  <si>
    <t>ODP-BOW-FA/26</t>
  </si>
  <si>
    <t>WO067114359</t>
  </si>
  <si>
    <t xml:space="preserve">2026-10-22 15:00:00 | Tgl pemasangan : 22 Oktober 2026  Jam pemasangan : pagi siang  Info Tambahan : Hubungi pelanggan dulu sebelum ke lokasi  terimakasih   </t>
  </si>
  <si>
    <t>RUMAH KOST FADEL</t>
  </si>
  <si>
    <t>ODP-BOW-FX/89</t>
  </si>
  <si>
    <t>WO067126120</t>
  </si>
  <si>
    <t>|MN02331|/RUMAH KOST FADEL/WINBACK HSI B2B + NETMONK (1:1) 50MBPS 461,1RB PSB DISC 70%/082230752531/ajsalweh@gmail.com/MOHAMMAD FADEL/-8.028851, 113.761031</t>
  </si>
  <si>
    <t>Follow Up Revoke Completed, New Order ID : SC1002651683</t>
  </si>
  <si>
    <t>ODP-SIT-FK/96</t>
  </si>
  <si>
    <t>WO067071433</t>
  </si>
  <si>
    <t>2026-10-21 15:00:00 | M Janji : (RABU/21/OKTOBER/2026)  jam Pasang : 09:00  Note : hubungi pelanggan jika ingin kelokasi</t>
  </si>
  <si>
    <t>PT BINTANG EMAS SUKSES SEJAHTERA BERSAMA</t>
  </si>
  <si>
    <t>ODP-KLT-FH/23 FH/D04/23.01</t>
  </si>
  <si>
    <t>WO067148575</t>
  </si>
  <si>
    <t>MD|MYDB-20261025271341|DN00001/MN00906|PT BINTANG EMAS SUKSES SEJAHTERA BERSAMA|081703183815</t>
  </si>
  <si>
    <t>jpcreative</t>
  </si>
  <si>
    <t>ODP-LMJ-FK/35 FK/D03/35.01</t>
  </si>
  <si>
    <t>WO067133094</t>
  </si>
  <si>
    <t>|MC30211|MYIA-001118562352/POI/muhamad zapar sodik/081252648256/rehanroyan99@gmail.com</t>
  </si>
  <si>
    <t>YAYASAN SUNAN BONANG 2</t>
  </si>
  <si>
    <t>ODP-LCE-FF/22</t>
  </si>
  <si>
    <t>|MN00836|/YAYASAN SUNAN BONANG 2/WINBACK 2.0 HSI B2B (1:2) 100MBPS 440RB PSB DISC 70%//madinsunanbonang@gmail.com/MOH. AMIN/85330123381</t>
  </si>
  <si>
    <t>25-10-2026 09:10:08</t>
  </si>
  <si>
    <t>TOKO SRC SULAIMAH</t>
  </si>
  <si>
    <t>ODP-PBL-FAA/131 FAA/D07/131.01</t>
  </si>
  <si>
    <t>WO067052314</t>
  </si>
  <si>
    <t>MD|MYDB-20261023271266|DN00001/MN01316|TOKO SRC SULAIMAH|085113106284</t>
  </si>
  <si>
    <t>2026-10-24 11:00:00 | Nama PIC : Ibu Humaida No HP : 085113106284 No Alt : - M Janji :  24 Okt 2026 Jam Pasang : Pagi / Siang Note : hubungi pelanggan jika ingin kelokasi</t>
  </si>
  <si>
    <t>PT Ping For Kantor Bandara Mali Alor</t>
  </si>
  <si>
    <t>ODP-KLH-FC/21 FC/D02/21.01</t>
  </si>
  <si>
    <t>WO067020810</t>
  </si>
  <si>
    <t>|MC40288|MYIA-055263746254/POI/Julianus Bengngu /082147245978/ptpingnetworkglobal@gmail.com</t>
  </si>
  <si>
    <t>2026-10-24 08:00:00 | Nama : BU MARGARETHA (ADMIN) No Hp : 082147245978 No Hp Alternatif :  Tanggal : 24 Oktober 2026 Interval : PAGI  Note : Mohon hubungi pelanggan terlebih dahulu</t>
  </si>
  <si>
    <t>23-10-2026 08:54:37</t>
  </si>
  <si>
    <t>KOST AKASIA</t>
  </si>
  <si>
    <t>ODP-SRR-FD/46</t>
  </si>
  <si>
    <t>WO067115535</t>
  </si>
  <si>
    <t>|MN02545|/CP PAK PUTU EKA GITA YASA/082145838776/ekagita776@gmail.com</t>
  </si>
  <si>
    <t>2026-10-25 11:00:00|Nama PIC : Eka No HP : 082145838776 No Alt :  M Janji : 25 Okt 2026 Jam Pasang : Pagi / Siang Note : hubungi pelanggan jika ingin ke lokasi, terima kasih|40981184|MYDITA</t>
  </si>
  <si>
    <t>24-10-2026 12:09:43</t>
  </si>
  <si>
    <t>Homestay Mawar</t>
  </si>
  <si>
    <t>WO067168868</t>
  </si>
  <si>
    <t>|MN00176|MYIA-022451333657/POI/Syaifullah/085858859015/antingkarna10@gmail.com</t>
  </si>
  <si>
    <t xml:space="preserve">2026-10-28 08:00:00 | Tanggal pemasangan : 26/09/2026 Jam pemasangan : 08.00 - 12.00 Info Tambahan : Hubungi pelanggan dulu sebelum ke lokasi, terima kasih </t>
  </si>
  <si>
    <t>25-10-2026 16:39:37</t>
  </si>
  <si>
    <t>HSI Bisnis Bundling OCA AI Lite PSB 70% - 300 Mbps</t>
  </si>
  <si>
    <t>Follow Up Revoke Completed, New Order ID : SC1002650855</t>
  </si>
  <si>
    <t>ODP-GMK-FA/27</t>
  </si>
  <si>
    <t>WO067041632</t>
  </si>
  <si>
    <t>MAYA BALIAN</t>
  </si>
  <si>
    <t>WO067145234</t>
  </si>
  <si>
    <t>2026-10-26 08:00:00|M Janji : 26 Okt 2026 Jam Pasang : Pagi 08.00 Note : hubungi pelanggan jika ingin ke lokasi, terima kasih|40971304|MYDITA</t>
  </si>
  <si>
    <t>WO067144267</t>
  </si>
  <si>
    <t>2026-10-26 08:00:00|Tanggal pemasangan : 26/09/2026 Jam pemasangan : 08.00 - 12.00 Info Tambahan : Hubungi pelanggan dulu sebelum ke lokasi, terima kasih |40971401|MYDITA</t>
  </si>
  <si>
    <t>WO067145188</t>
  </si>
  <si>
    <t>WO067143821</t>
  </si>
  <si>
    <t>2026-10-26 08:00:00|Tanggal pemasangan: 25/10/2026 Jam pemasangan : pagi / siang Info Tambahan : Hubungi pelanggan dulu sebelum ke lokasi terima kasih.|40951377|MYDITA</t>
  </si>
  <si>
    <t>WO067144199</t>
  </si>
  <si>
    <t>2026-10-26 08:00:00|Tanggal pemasangan : 26/09/2026 Jam pemasangan : 08.00 - 12.00 Info Tambahan : Hubungi pelanggan dulu sebelum ke lokasi, terima kasih|40971401|MYDITA</t>
  </si>
  <si>
    <t>WO067144074</t>
  </si>
  <si>
    <t>WO067144209</t>
  </si>
  <si>
    <t>Ikan Bakar Puspa</t>
  </si>
  <si>
    <t>ODP-TBN-FW/36</t>
  </si>
  <si>
    <t>WO067136943</t>
  </si>
  <si>
    <t>MN02658/PIC I PUTU ANOM PUJANA/08179754310/anompujana@gmail.com</t>
  </si>
  <si>
    <t>2026-10-26 08:00:00|Nama PIC : I PUTU ANOM PUJANA No HP : 08179754310 No Alt :  M Janji : 25 Okt 2026 Jam Pasang : Pagi / Siang Note : hubungi pelanggan jika ingin ke lokasi, terima kasih|40981184|MYDITA</t>
  </si>
  <si>
    <t>24-10-2026 19:40:34</t>
  </si>
  <si>
    <t>ODP-TBN-FU/34</t>
  </si>
  <si>
    <t>WO067144311</t>
  </si>
  <si>
    <t>WO067144425</t>
  </si>
  <si>
    <t>ODP-TBN-FU/45</t>
  </si>
  <si>
    <t>2026-10-26 11:00:00|Tanggal pemasangan: 25/10/2026 Jam pemasangan : pagi / siang Info Tambahan : Hubungi pelanggan dulu sebelum ke lokasi terima kasih.|40951377|MYDITA</t>
  </si>
  <si>
    <t>2026-10-26 11:00:00|Nama : BP I KADEK AGUS SUARTANA No Hp : 085847308751 No Alt :  Tgl Pemasangan : 26 Oktober 2026 Interval : PAGI  Note : Hubungi pelanggan terlebih dahulu|40000798|MYDITA</t>
  </si>
  <si>
    <t>WO067035373</t>
  </si>
  <si>
    <t>2026-10-24 08:00:00|Nama : BP JIMMY SANJAYA  No Hp : 081125582345 No Hp Alternatif :  Tanggal : 24 Oktober 2026 Interval : PAGI  Note : Mohon hubungi pelanggan terlebih dahulu|40900827|MYDITA</t>
  </si>
  <si>
    <t>Follow Up Revoke Completed, New Order ID : SC1002651052</t>
  </si>
  <si>
    <t>VILLA BUTTERFLY</t>
  </si>
  <si>
    <t>ODP-UBN-FDA/112 FDA/D07/112.02</t>
  </si>
  <si>
    <t>WO067141954</t>
  </si>
  <si>
    <t>|MN02631|MYIA-021104613550/POI/suwardika/085792213432/suwardikamade58@gmail.com</t>
  </si>
  <si>
    <t>2026-10-26 08:00:00 | Tanggal pemasangan : 26/09/2026 Jam pemasangan : 08.00 - 12.00 Info Tambahan : Hubungi pelanggan dulu sebelum ke lokasi, terima kasih</t>
  </si>
  <si>
    <t>25-10-2026 08:09:53</t>
  </si>
  <si>
    <t>ODP-UBN-FC/21</t>
  </si>
  <si>
    <t>WO067050584</t>
  </si>
  <si>
    <t>2026-10-22 08:00:00|M Janji : 22 Okt 2026  Jam Pasang : Pagi 08.00  Note : hubungi pelanggan jika ingin kelokasi|40971304|MYDITA</t>
  </si>
  <si>
    <t>PT KULINER ARTISAN SEHAT</t>
  </si>
  <si>
    <t>ODP-UBN-FK/67</t>
  </si>
  <si>
    <t>WO067117375</t>
  </si>
  <si>
    <t>|MN00737|/CP I DEWA AYU NOPIYANTI/081246569631/plantbistrocangguadmpurchase@gmail.com</t>
  </si>
  <si>
    <t>2026-10-27 08:00:00|PT KULINER ARTISAN SEHAT 081246569631|40931150|MYDITA</t>
  </si>
  <si>
    <t>SDN 4 PENATIH</t>
  </si>
  <si>
    <t>|MN02545|/CP NI WAYAN SUCIATI/087860699807-0851935483954/n.wayan66@gmail.com</t>
  </si>
  <si>
    <t>SMP TUNAS HARAPAN JAYA</t>
  </si>
  <si>
    <t>ODP-BNO-FAB/40</t>
  </si>
  <si>
    <t>WO067152394</t>
  </si>
  <si>
    <t>|MN00737|/CP IBU NI WAYAN ELGIMAHARANI/082144635365/tunasharapanjayasmp@gmail.com</t>
  </si>
  <si>
    <t>2026-10-26 08:00:00|Nama Pic : bp wayan astiana  No Hp Pic : 082144635365 No alt : - Jam Pemasangan : pagi  Tanggal Pemasangan : 26 Oktober 2026|40951375|MYDITA</t>
  </si>
  <si>
    <t>ODP-BNO-FU/51</t>
  </si>
  <si>
    <t>WO067153618</t>
  </si>
  <si>
    <t>2026-10-26 08:00:00|Tanggal pemasangan: 26/10//2026 Jam pemasangan : pagi/siang Info Tambahan : Hubungi pelanggan dulu sebelum ke lokasi. terima kasih|40921089|MYDITA</t>
  </si>
  <si>
    <t>ODP-BNO-FAC/33</t>
  </si>
  <si>
    <t>WO067153018</t>
  </si>
  <si>
    <t>WO067152538</t>
  </si>
  <si>
    <t>WO067153523</t>
  </si>
  <si>
    <t>WO067172370</t>
  </si>
  <si>
    <t>2026-10-29 08:00:00|Nama PIC : AHYAR  No HP : 089685940436 Alt : 081331514118 M Janji : 23/10/2026 Jam Pasang : 08.00 - 13:00  NoteÃ‚Â :  hubungi terlebih dahulu sebelum kelokasi |40931150|MYDITA</t>
  </si>
  <si>
    <t>ODP-BNO-FG/83 FG/D01/83.01</t>
  </si>
  <si>
    <t>WO067076797</t>
  </si>
  <si>
    <t>|MN02364|MYIA-035069365970/POI/Ahmad Ahyar Hadi/089685940436/ahmadahyarhadi@gmail.com</t>
  </si>
  <si>
    <t>2026-10-24 15:00:00 | Nama PIC : Bp Ahmad No HP : 089685940436 No Alt : - M Janji :  24 Okt 2026 Jam Pasang : Pagi / Siang Note : hubungi pelanggan jika ingin kelokasi</t>
  </si>
  <si>
    <t>WO067153851</t>
  </si>
  <si>
    <t>2026-10-26 11:00:00|Tanggal pemasangan : 26/09/2026 Jam pemasangan : 08.00 - 12.00 Info Tambahan : Hubungi pelanggan dulu sebelum ke lokasi, terima kasih|40971401|MYDITA</t>
  </si>
  <si>
    <t>ODP-BNO-FAB/42</t>
  </si>
  <si>
    <t>WO067153755</t>
  </si>
  <si>
    <t>2026-10-26 11:00:00|Tanggal pemasangan: 26/10//2026 Jam pemasangan : pagi/siang Info Tambahan : Hubungi pelanggan dulu sebelum ke lokasi. terima kasih|40921089|MYDITA</t>
  </si>
  <si>
    <t>WO067153852</t>
  </si>
  <si>
    <t>WO067040463</t>
  </si>
  <si>
    <t>2026-10-24 11:00:00|M Janji : 24/10/2026 Jam Pasang : Pagi 08.00 NoteÃ‚Â :  Hubungi terlebih dahulu sebelum ke lokasi |40971304|MYDITA</t>
  </si>
  <si>
    <t>UNIVERSAL SCHOOL DENPASAR</t>
  </si>
  <si>
    <t>ODP-KLM-FCW/58</t>
  </si>
  <si>
    <t>|MN02647| BAPAK BUNNY GAWAH/085101507789/universal15bc@gmail.com</t>
  </si>
  <si>
    <t>QC MIA - INVALID QUALITY CONTROL MIA - Upload Kartu Identitas Tidak Sesuai - uploadkan foto KTP fisiknya yg asli bukan fotoco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</si>
  <si>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E26017;E26017 ~ ES26 - </t>
  </si>
  <si>
    <t>WO067114848</t>
  </si>
  <si>
    <t>|MN02647| IBU KETUT NURANING/085101507789/universal15bc@gmail.com</t>
  </si>
  <si>
    <t>2026-10-27 08:00:00|Tanggal Pemasangan : 26 Oktober 2026 Jam Pemasangan : 08:00 15:00 Info Tambahan : Hubungi pelanggan dulu sebelum ke lokasi terimakasih|40931150|MYDITA</t>
  </si>
  <si>
    <t>WO067112108</t>
  </si>
  <si>
    <t>2026-10-25 11:00:00|M Janji :  25 Okt 2026 Jam Pasang : Pagi / Siang Note : hubungi pelanggan jika ingin kelokasi |40981182|MYDITA</t>
  </si>
  <si>
    <t>PT. Indofood CBP Sukses Makmur. Tbk</t>
  </si>
  <si>
    <t>ODP-GIN-FG/08 FG/D01/01.08</t>
  </si>
  <si>
    <t>WO067074931</t>
  </si>
  <si>
    <t>|MN00518|MYIA-090481827815/POI/I Putu Bagus Adhi Pradana/082338988153/bagus.adhi@icbp.indofood.co.id</t>
  </si>
  <si>
    <t>2026-10-26 08:00:00 | Nama PIC : Bp Bagus No HP : 082338988153 No Alt : - M Janji :  26 Okt 2026 Jam Pasang : Pagi / Siang Note : hubungi pelanggan jika ingin kelokasi</t>
  </si>
  <si>
    <t>SDN 1 TULIKUP</t>
  </si>
  <si>
    <t>ODP-GIN-FAH/30</t>
  </si>
  <si>
    <t>WO067131162</t>
  </si>
  <si>
    <t>|MN02658|/PIC ELOK JANOWATI/081933043962/sdn.1tulikup@yahoo.co.id</t>
  </si>
  <si>
    <t>2026-10-26 08:00:00|M Janji :  26 Okt 2026 Jam Pasang : Pagi / Siang Note : hubungi pelanggan jika ingin kelokasi |40981182|MYDITA</t>
  </si>
  <si>
    <t>WO067042336</t>
  </si>
  <si>
    <t>WO067079858</t>
  </si>
  <si>
    <t>2026-10-25 08:00:00|M Janji : 24/10/2026 Jam Pasang : Pagi 08.00 NoteÃ‚Â :  Hubungi terlebih dahulu sebelum ke lokasi |40971304|MYDITA</t>
  </si>
  <si>
    <t>SD NEGERI 4 TULIKUP</t>
  </si>
  <si>
    <t>ODP-GIN-FAH/25</t>
  </si>
  <si>
    <t>|MN02658|/PIC I GUSTI AYU EKA TRISNAWATI/083117231455/sdn4tulikup@gmail.com</t>
  </si>
  <si>
    <t>23-10-2026 20:24:54</t>
  </si>
  <si>
    <t>SD NEGERI 1 TULIKUP</t>
  </si>
  <si>
    <t>ODP-GIN-FAH/32</t>
  </si>
  <si>
    <t>23-10-2026 20:09:54</t>
  </si>
  <si>
    <t>DECLINE : Decline - Paket dan Harga Tidak Sesuai RIRIN RISNAWATI 40931149|MYDITA</t>
  </si>
  <si>
    <t>Homestay Nengah</t>
  </si>
  <si>
    <t>ODP-SMA-FAH/07</t>
  </si>
  <si>
    <t>WO067064015</t>
  </si>
  <si>
    <t>|MN02750|/PIC I NENGAH SUDIANA/089512777005/sudiananengah45@gmail.com</t>
  </si>
  <si>
    <t>2026-10-24 15:00:00|Tanggal pemasangan : 24 OKTOBER 2026 Jam pemasangan : pagi/siang Info Tambahan : Hubungi pelanggan dulu sebelum ke lokasi terima kasih|40010577|MYDITA</t>
  </si>
  <si>
    <t>WO067194417</t>
  </si>
  <si>
    <t>2026-10-27 08:00:00|M Janji : (SELASA/27/OKTOBER/2026) jam Pasang : 09:00 Note : hubungi pelanggan jika ingin kelokasi|40000802|MYDITA</t>
  </si>
  <si>
    <t>ODP-SWE-FAY/08</t>
  </si>
  <si>
    <t>TOKO HARI</t>
  </si>
  <si>
    <t>ODP-SWE-FAJ/22 FAJ/D06/22.01</t>
  </si>
  <si>
    <t>WO067214734</t>
  </si>
  <si>
    <t>MD|MYDB-20261026271403|SC00001/MC00090|TOKO HARI|087730198308</t>
  </si>
  <si>
    <t xml:space="preserve">2026-10-27 11:00:00 | telp : 087730198308 alt : manja : pagi / siang 27/10/2026 hub sebelum ke lokasi </t>
  </si>
  <si>
    <t>26-10-2026 14:24:42</t>
  </si>
  <si>
    <t>PT KLEO MANDALIKA RESORT</t>
  </si>
  <si>
    <t>ODP-PYA-FAS/45</t>
  </si>
  <si>
    <t>RBS HSI |ADE RAGIL PURWANDANI | 406650 | TREG 3 | PT KLEO MANDALIKA RESORT | IBU SUKARNINGSIH| 082330304300 | PSB INET NETMONK 100 MBPS</t>
  </si>
  <si>
    <t>26-10-2026 14:54:35</t>
  </si>
  <si>
    <t>Toko Azam</t>
  </si>
  <si>
    <t>ODP-MBG-FAE/75 FAE/D05/75.01</t>
  </si>
  <si>
    <t>WO067237207</t>
  </si>
  <si>
    <t>MD|MYDB-20261026271396|SC00001/MC00149|Toko Azam|087777990813</t>
  </si>
  <si>
    <t>2026-10-27 15:00:00 | Tanggal pemasangan : 27/10/2026 Jam pemasangan : pagi / siang  Info Tambahan : Hubungi pelanggan dulu sebelum ke lokasi Terimakasih</t>
  </si>
  <si>
    <t>26-10-2026 17:39:35</t>
  </si>
  <si>
    <t>Follow Up Revoke Completed, New Order ID : SC1002653811</t>
  </si>
  <si>
    <t>ODP-MTR-FCZ/22</t>
  </si>
  <si>
    <t>WO067205575</t>
  </si>
  <si>
    <t>2026-10-25 08:00:00 | Waktu pemasangan : 24 Oktober 2026  Jam pemasangan : 12.00  Info Tambahan : Hubungi pelanggan dulu sebelum ke lokasi  terima kasih.</t>
  </si>
  <si>
    <t>26-10-2026 12:54:35</t>
  </si>
  <si>
    <t>SEMPOA ABC DUA TANGAN</t>
  </si>
  <si>
    <t>ODP-MTR-FDA/45 FDA/D03/45.01</t>
  </si>
  <si>
    <t>WO067232160</t>
  </si>
  <si>
    <t>|MC40297|MYIA-089901048216/POI/HAMZAN WADI/082341883670/tkipwardi@gmail.com</t>
  </si>
  <si>
    <t xml:space="preserve">2026-10-28 11:00:00 | Nama PIC : Bp Hamzan No HP : 082341883670 No Alt : - M Janji :  28 Okt 2026 Jam Pasang : Pagi / Siang Note : hubungi pelanggan jika ingin kelokasi </t>
  </si>
  <si>
    <t>26-10-2026 16:39:49</t>
  </si>
  <si>
    <t>Follow Up Revoke Completed, New Order ID : SC1002653386</t>
  </si>
  <si>
    <t>ODP-SBW-FAA/94</t>
  </si>
  <si>
    <t>WO067195768</t>
  </si>
  <si>
    <t xml:space="preserve">2026-10-23 15:00:00 | Waktu pemasangan : 23 Oktober 2026  Jam pemasangan : 08.00 - 12.00  Info Tambahan : Hubungi pelanggan dulu sebelum ke lokasi  terimakasih </t>
  </si>
  <si>
    <t>26-10-2026 11:24:44</t>
  </si>
  <si>
    <t>Follow Up Revoke Completed, New Order ID : SC1002653525</t>
  </si>
  <si>
    <t>ODP-MLK-FAA/20</t>
  </si>
  <si>
    <t>WO067197761</t>
  </si>
  <si>
    <t>2026-10-20 08:00:00 | Nama PIC : Ibu Putri  No HP : 081275074378  No Alt : -  M Janji : 20 Okt 2026  Jam Pasang : Pagi / Siang  Note : hubungi pelanggan jika ingin kelokasi</t>
  </si>
  <si>
    <t>26-10-2026 11:39:40</t>
  </si>
  <si>
    <t>cafe &amp; ROSTERY agung</t>
  </si>
  <si>
    <t>ODP-GDI-FC/36 FC/D03/36.01</t>
  </si>
  <si>
    <t>WO067219140</t>
  </si>
  <si>
    <t>|MN02462|MYIA-002851593913/POI/agung/083159148273/kacerosrery@gmail.com</t>
  </si>
  <si>
    <t xml:space="preserve">2026-10-27 11:00:00 | Nama PIC:  bp yosi No HP: 083159148273 Alt: Tanggal: 27/10/2026 Jam Pasang: Siang Note: Hubungi sebelum ke lokasi, terimakasih.  </t>
  </si>
  <si>
    <t>26-10-2026 14:55:19</t>
  </si>
  <si>
    <t>DESA BANJAREJO KECAMATAN PAGELARAN KAB MALANG</t>
  </si>
  <si>
    <t>ODP-GDI-FV/04 FV/D02/04.01</t>
  </si>
  <si>
    <t>WO067202841</t>
  </si>
  <si>
    <t>|MC20235|MYIA-014895314948/POI/M FAUZI AZIZ/085233780708/rizki.cell2000@gmail.com</t>
  </si>
  <si>
    <t xml:space="preserve">2026-10-27 11:00:00 | Nama :FAUZI No HP :085233780708 No Alternatif : M Janji : 27/10/2026 Jam Pasang : Pagi NoteÃ‚Â :  Hubungi terlebih dahulu sebelum ke lokasi </t>
  </si>
  <si>
    <t>26-10-2026 12:39:35</t>
  </si>
  <si>
    <t>Follow Up Revoke Completed, New Order ID : SC1002654522</t>
  </si>
  <si>
    <t>ODP-GDG-FF/87</t>
  </si>
  <si>
    <t>WO067226497</t>
  </si>
  <si>
    <t>2026-10-25 08:00:00|M Janji : (22/OKTOBER/2026)  jam Pasang : 09:00  Note : hubungi pelanggan jika ingin kelokasi  |40900827|MYDITA</t>
  </si>
  <si>
    <t>26-10-2026 15:54:36</t>
  </si>
  <si>
    <t>5 Coffee &amp; Eatery</t>
  </si>
  <si>
    <t>ODP-KLJ-FCD/87 FCD/D09/87.01</t>
  </si>
  <si>
    <t>WO067116514</t>
  </si>
  <si>
    <t>|MN02703|MYIA-063141257272/POI/TEGAR PRAKOSO/082257056619/tegarprakoso62@gmail.com</t>
  </si>
  <si>
    <t>2026-10-27 08:00:00 | Nama PIC : bapak TEGAR  No HP : 082257056619 Alt :  M Janji : (MINGGU/25/OKTOBER/2026) jam Pasang : 09:00 Note : hubungi pelanggan jika ingin kelokasi</t>
  </si>
  <si>
    <t>26-10-2026 09:40:04</t>
  </si>
  <si>
    <t>Follow Up Revoke Completed, New Order ID : SC1002653894</t>
  </si>
  <si>
    <t>ODP-MLG-FES/20</t>
  </si>
  <si>
    <t>WO067207931</t>
  </si>
  <si>
    <t>2026-10-26 08:00:00 | M Janji : 26 Okt 2026  Jam Pasang : Pagi 08.00  Note : hubungi pelanggan jika ingin ke lokasi, terima kasih</t>
  </si>
  <si>
    <t>26-10-2026 13:24:41</t>
  </si>
  <si>
    <t>MAU Techno Scientist</t>
  </si>
  <si>
    <t>ODP-KPO-FD/23 FD/D02/23.01</t>
  </si>
  <si>
    <t>WO067240483</t>
  </si>
  <si>
    <t>|MN00814|MYIA-065032847057/POI/Bambang Budi Wiyono/081334546315/bbwiyono26@gmail.com</t>
  </si>
  <si>
    <t xml:space="preserve">2026-10-27 15:00:00 | M Janji : (SELASA/27/OKTOBER/2026) jam Pasang : 09:00 Note : hubungi pelanggan jika ingin kelokasi </t>
  </si>
  <si>
    <t>26-10-2026 18:40:02</t>
  </si>
  <si>
    <t>WO067236771</t>
  </si>
  <si>
    <t>2026-10-28 08:00:00|tgl manja : 28 OKT 2026 jam : pagi  hubungi sebelum ke lokasi|40900827|MYDITA</t>
  </si>
  <si>
    <t>Edelweiss Homestay</t>
  </si>
  <si>
    <t>ODP-BLB-FCLB/02 BLB/D01/01.02</t>
  </si>
  <si>
    <t>WO067222468</t>
  </si>
  <si>
    <t>|MB00503|MYIA-003967631154/POI/ibu/085963175214/edelweisshomestay20@gmail.com</t>
  </si>
  <si>
    <t>2026-10-27 15:00:00 | Nama PIC : ibu leonita No HP : 085963175214 Alt :  M Janji : (SELASA/27/oktober/2026) jam Pasang : 09:00 Note : hubungi pelanggan jika ingin kelokasi</t>
  </si>
  <si>
    <t>26-10-2026 15:24:43</t>
  </si>
  <si>
    <t>WO067237160</t>
  </si>
  <si>
    <t>|MB00503|MYIA-080214925357/POI/ibu/085963175214/edelweisshomestay20@gmail.com</t>
  </si>
  <si>
    <t>2026-10-27 15:00:00 | Tanggal pemasangan : 27 OKTOBER 2026 Jam pemasangan : pagi/siang Info Tambahan : Hubungi pelanggan dulu sebelum ke lokasi terima kasih</t>
  </si>
  <si>
    <t>WO067222845</t>
  </si>
  <si>
    <t>|MB00503|MYIA-061211030273/POI/ibu/085963175214/edelweisshomestay20@gmail.com</t>
  </si>
  <si>
    <t xml:space="preserve">2026-10-27 15:00:00 | Nama PIC : Edelweiss Homestay No HP : 085963175214 No Alt : - M Janji :  27 Okt 2026 Jam Pasang : Pagi / Siang Note : hubungi pelanggan jika ingin kelokasi </t>
  </si>
  <si>
    <t>WO067222897</t>
  </si>
  <si>
    <t>|MB00503|MYIA-021680772045/POI/ibu/085963175214/edelweisshomestay20@gmail.com</t>
  </si>
  <si>
    <t>2026-10-27 15:00:00 | Tanggal pemasangan: 27/10/2026 Jam pemasangan : pagi / siang Info Tambahan : Hubungi pelanggan dulu sebelum ke lokasi terima kasih.</t>
  </si>
  <si>
    <t>ODP-BLB-FCW/113 FCW/D13/113.01</t>
  </si>
  <si>
    <t>WO067227565</t>
  </si>
  <si>
    <t>|MB00503|MYIA-050596237038/POI/ibu/085963175214/edelweisshomestay20@gmail.com</t>
  </si>
  <si>
    <t xml:space="preserve">2026-10-27 15:00:00 | telp : 085963175214 alt : manja : pagi / siang 27/10/2026 hub sebelum ke lokasi </t>
  </si>
  <si>
    <t>26-10-2026 16:09:43</t>
  </si>
  <si>
    <t>WO067243822</t>
  </si>
  <si>
    <t>|MB00503|MYIA-022354843388/POI/ibu/085963175214/edelweisshomestay20@gmail.com</t>
  </si>
  <si>
    <t>2026-10-28 08:00:00 | Nama PIC : Edelweiss Homestay No HP : 085963175214 Alt :  M Janji : (SELASA/27/oktober/2026) jam Pasang : 09:00 Note : hubungi pelanggan jika ingin kelokasi</t>
  </si>
  <si>
    <t>26-10-2026 19:54:33</t>
  </si>
  <si>
    <t>PT SINAR SOSRO</t>
  </si>
  <si>
    <t>ODP-KBM-FAC/018</t>
  </si>
  <si>
    <t>AMRBS;403099;REG3;MUHAMMAD MASTUR;081226139781;CP MARKUS LEIWAKABESSY;81247256144;PAKET 2S INET VOICE 150 MBPS (859.000);PT Sinar Sosro;input by tito</t>
  </si>
  <si>
    <t>SMP NEGERI 3 MERTOYUDAN (LAB TIK 1)</t>
  </si>
  <si>
    <t>ODP-SWT-FAD/15 FAD/D04/15-01</t>
  </si>
  <si>
    <t>WO067213104</t>
  </si>
  <si>
    <t>|MN02892|MYIA-060909999008/POI/SUPRIYANTO/082329108059/candimulyo225@gmail.com</t>
  </si>
  <si>
    <t xml:space="preserve">2026-10-28 11:00:00 | Nama PIC : Bp Suprianto No HP : 082329108059 No Alt : - M Janji :  28 Okt 2026 Jam Pasang : Pagi / Siang Note : hubungi pelanggan jika ingin kelokasi </t>
  </si>
  <si>
    <t>26-10-2026 14:09:48</t>
  </si>
  <si>
    <t>PRAMITA LAB TEMANGGUNG</t>
  </si>
  <si>
    <t>ODP-TMG-FAD/069 FAD/D03/069.01</t>
  </si>
  <si>
    <t>WO067195360</t>
  </si>
  <si>
    <t>|MN02495|MYIA-057233072800/POI/AMIKO BINTORO/085743062823/sdmumupramita28@gmail.com</t>
  </si>
  <si>
    <t>2026-10-27 08:00:00 | Tanggal pemasangan: 27/10/2026 Jam pemasangan : pagi / siang Info Tambahan : Hubungi pelanggan dulu sebelum ke lokasi terima kasih.</t>
  </si>
  <si>
    <t>WO067224651</t>
  </si>
  <si>
    <t>Ã‚Â MC20202|KANTOR PEMASARAN PREMIUM ESTATE /082230327499/ officeirfai@gmail.com/PSB 300MB 1.130K PSB 150K/HERI UAP</t>
  </si>
  <si>
    <t>2026-10-27 15:00:00|PIC 082230327499|40931150|MYDITA</t>
  </si>
  <si>
    <t>26-10-2026 14:39:43</t>
  </si>
  <si>
    <t>Order direvoke oleh TANIA ARDHAMALIA remark : salah paket response : transactionID : SC1002623876| AccountID CA :  | Order is</t>
  </si>
  <si>
    <t>Follow Up Revoke Completed, New Order ID : SC1002653939</t>
  </si>
  <si>
    <t>ODP-CRB-FL/04</t>
  </si>
  <si>
    <t>WO067209384</t>
  </si>
  <si>
    <t>2026-10-25 08:00:00 | Nama PIC : Bp Faysal  No HP : 082329830323  No Alt : -  M Janji :  24 Okt 2026  Jam Pasang : Pagi / Siang  Note : hubungi pelanggan jika ingin kelokasi</t>
  </si>
  <si>
    <t>26-10-2026 13:39:37</t>
  </si>
  <si>
    <t>|MN00285|MYIA-043617483462/POI/MAa??ARIFATUL MUSLIMIN/085185462014/humanresources.sjamadiun@gmail.com</t>
  </si>
  <si>
    <t>Follow Up Revoke Completed, New Order ID : SC1002654987</t>
  </si>
  <si>
    <t>Follow Up Revoke Completed, New Order ID : SC1002654997</t>
  </si>
  <si>
    <t>SDIT SRABAH</t>
  </si>
  <si>
    <t>ODP-TRE-FZ/58</t>
  </si>
  <si>
    <t>WO067200239</t>
  </si>
  <si>
    <t>|MN00418|MYIA-096986338603/POI/ISMA FIRNANDA/085965908140/dooned0016@gmail.com</t>
  </si>
  <si>
    <t>2026-10-28 08:00:00 | Nama PIC : ibu isma No HP : 085965908140 Alt :  M Janji : (rabu/28/oktober/2026) jam Pasang : 09:00 Note : hubungi pelanggan jika ingin kelokasi</t>
  </si>
  <si>
    <t>26-10-2026 12:09:45</t>
  </si>
  <si>
    <t>Follow Up Revoke Completed, New Order ID : SC1002653935</t>
  </si>
  <si>
    <t>ODP-WTS-FBV/018</t>
  </si>
  <si>
    <t>WO067209405</t>
  </si>
  <si>
    <t>2026-10-26 11:00:00 | Nama Pic : IBU RINI  No Hp Pic : 082221317244  Jam Pemasangan : 08:00 - 12.00  Tanggal Pemasangan : 26 OKTOBER 2026  Info Tambahan : Hubungi pelanggan sebelum datang ke lokasi</t>
  </si>
  <si>
    <t>PT BPR NUSAMBA JATENGDIY CABANG WONOSARI</t>
  </si>
  <si>
    <t>ODP-WNS-FAB/04 FAB/D01/01.04</t>
  </si>
  <si>
    <t>WO067199538</t>
  </si>
  <si>
    <t>|MC80156|MYIA-098542697098/POI/PRASETYA AJI WISMAWAN/082221474501/nsbbtp.wns@gmail.com</t>
  </si>
  <si>
    <t xml:space="preserve">2026-10-28 15:00:00 | Nama :bapa aji No HP :082221474501 No Alternatif : M Janji : 27/10/2026 Jam Pasang : Pagi NoteÃ‚Â :  Hubungi terlebih dahulu sebelum ke lokasi </t>
  </si>
  <si>
    <t>SD NEGERI KALONGAN</t>
  </si>
  <si>
    <t>ODP-BBS-FE/072 FE/D04/072.01</t>
  </si>
  <si>
    <t>WO067218454</t>
  </si>
  <si>
    <t>|MN02579|MYIA-064514155224/POI/MEILAN RESTI FAUZI/085869057538/meilanrestifauzi@gmail.com</t>
  </si>
  <si>
    <t>2026-10-27 11:00:00 | Nama :ibu meilan No HP :085869057538 No Alternatif : M Janji : 27/10/2026 Jam Pasang : Pagi NoteÃ‚Â :  Hubungi terlebih dahulu sebelum ke lokasi</t>
  </si>
  <si>
    <t>Follow Up Revoke Completed, New Order ID : SC1002653938</t>
  </si>
  <si>
    <t>ODP-KEN-FGA/050</t>
  </si>
  <si>
    <t>WO067209398</t>
  </si>
  <si>
    <t xml:space="preserve">2026-10-24 11:00:00 | telp :085643673373   alt :  manja : pagi / siang 24/10/2026  .hub sebelum ke lokasi  </t>
  </si>
  <si>
    <t>FLAURENT SALON OFFICE</t>
  </si>
  <si>
    <t>ODP-KBU-FEK/29 FEK/D02/02.29</t>
  </si>
  <si>
    <t>WO067209065</t>
  </si>
  <si>
    <t>|MN02579|MYIA-027478815753/POI/MURTI SURJANI SOEHARTO /087778886725/flaurentsalonspa@gmail.com</t>
  </si>
  <si>
    <t>2026-10-27 11:00:00 | Nama Pic : IBU PRISCILLA No Hp Pic : 087778886725 Jam Pemasangan : 08:00 - 12.00 Tanggal Pemasangan : SELASA 27 OKTOBER 2026 Info Tambahan : Hubungi pelanggan sebelum datang ke lokasi</t>
  </si>
  <si>
    <t>Follow Up Revoke Completed, New Order ID : SC1002654831</t>
  </si>
  <si>
    <t>ODP-GOD-FBT/034</t>
  </si>
  <si>
    <t>WO067239070</t>
  </si>
  <si>
    <t>2026-10-09 15:00:00|Tanggal pemasangan : 09 OKTOBER 2026  Jam pemasangan : pagi/siang  Info Tambahan : Hubungi pelanggan dulu sebelum ke lokasi  terima kasih|40010577|MYDITA</t>
  </si>
  <si>
    <t>26-10-2026 18:09:42</t>
  </si>
  <si>
    <t>SD PANGUDI LUHUR SEDAYU</t>
  </si>
  <si>
    <t>ODP-GOD-FAN/051 FAN/D01/051.01</t>
  </si>
  <si>
    <t>WO067190821</t>
  </si>
  <si>
    <t>|MN02579|MYIA-064473418393/POI/ENY SUSILOWATI/085226313232/enysusilowati.fr@gmail.com</t>
  </si>
  <si>
    <t>2026-10-27 11:00:00 | Tanggal pemasangan : 27/09/2026 Jam pemasangan : 13.00 Info Tambahan : Hubungi pelanggan dulu sebelum ke lokasi, terima kasih</t>
  </si>
  <si>
    <t>26-10-2026 10:39:49</t>
  </si>
  <si>
    <t>26-10-2026 15:39:37</t>
  </si>
  <si>
    <t>Follow Up Revoke Completed, New Order ID : SC1002655005</t>
  </si>
  <si>
    <t>Luminous 2 Cafe</t>
  </si>
  <si>
    <t>WO067232326</t>
  </si>
  <si>
    <t xml:space="preserve">|MN02601|/Luminous 2 Cafe/+62 896-7824-1888/agtus.pilut@gmail.com/HSI Bisnis Promo HUT Telkom (1:1) 100 Mbps (Rp 535.000) PSB Rp 150.000/Agtoes Pracharya/Jl. Raya Cantian, Banangkah, Tangkel, Bangkalan </t>
  </si>
  <si>
    <t>2026-09-26 08:00:00|Jam pemasangan : 12.00  Info Tambahan : Hubungi pelanggan dulu sebelum ke lokasi  terimakasih   |40951381|MYDITA</t>
  </si>
  <si>
    <t>Follow Up Revoke Completed, New Order ID : SC1002652836</t>
  </si>
  <si>
    <t>ODP-TBU-FAB/60</t>
  </si>
  <si>
    <t>WO067193952</t>
  </si>
  <si>
    <t>2026-10-24 15:00:00 | Tanggal pemasangan : 25/09/2026  Jam pemasangan : 08.00 - 12.00  Info Tambahan : Hubungi pelanggan dulu sebelum ke lokasi, terima kasih</t>
  </si>
  <si>
    <t>26-10-2026 11:10:11</t>
  </si>
  <si>
    <t>ODP-SPG-FY/89</t>
  </si>
  <si>
    <t>WO067217312</t>
  </si>
  <si>
    <t>2026-10-24 15:00:00|Nama PIC: BP JALIL   Notel: 085725424046  Alt:   Tanggal: 24/10/2026  Jam Pasang: Sore  Note: Hubungi sebelum ke lokasi, terimakasih.   |40931149|MYDITA</t>
  </si>
  <si>
    <t>TOKO AL BAROKAH (GARDEN)</t>
  </si>
  <si>
    <t>|MN02600|/TOKO AL BAROKAH (GARDEN)/SATUMAN/087750023016/hrifashooting@gmail.com/HSI Bisnis Promo HUT Telkom (1:1) 100 Mbps (Rp 535.000) PSB Rp 150.000/</t>
  </si>
  <si>
    <t>- SP_NOSS;SP_NOSS ~ Internet NOSS Multispeed Network[0]  - E23015;E23015 ~ ES23 - Perangkat ONT[0]  - E23015~null~44292;E23015||11||Abodemen 0[0]  - E23015~null~E23015_SWONTPREM;SWONTPREM ~ Biaya Sewa ONT Premium ~ E23015[50000]  - SP_NOSS;SP_NOSS ~ Inter</t>
  </si>
  <si>
    <t>Follow Up Revoke Completed, New Order ID : SC1002653470</t>
  </si>
  <si>
    <t>ODP-PME-FBE/10</t>
  </si>
  <si>
    <t>WO067196769</t>
  </si>
  <si>
    <t>2026-10-24 15:00:00|Nama PIC : Bp Mudassir   No HP : 081927962159  No Alt : -  M Janji :  24 Okt 2026  Jam Pasang : Pagi /   Note : hubungi pelanggan jika ingin kelokasi|40951378|MYDITA</t>
  </si>
  <si>
    <t>Follow Up Revoke Completed, New Order ID : SC1002654316</t>
  </si>
  <si>
    <t>ODP-KBL-FGK/03</t>
  </si>
  <si>
    <t>WO067218638</t>
  </si>
  <si>
    <t>SDN PERAK BARAT</t>
  </si>
  <si>
    <t>ODP-KBL-FDB/13 FDB/D02/13.01</t>
  </si>
  <si>
    <t>WO067215595</t>
  </si>
  <si>
    <t>MD|MYDB-20261026271373|DN00001/MN02093|SDN PERAK BARAT|085232660987</t>
  </si>
  <si>
    <t xml:space="preserve">2026-10-27 11:00:00 | telp : 085232660987 alt : manja : pagi / siang 27/10/2026 hub sebelum ke lokasi </t>
  </si>
  <si>
    <t>26-10-2026 14:25:34</t>
  </si>
  <si>
    <t>PT GLOBAL INDO INOVATIF</t>
  </si>
  <si>
    <t>ODP-MYR-FSV/08 FSV/D01/08.01</t>
  </si>
  <si>
    <t>WO067240141</t>
  </si>
  <si>
    <t>|MN00443|MYIA-016587864379/POI/Pak David/081297183976/david.giibox@gmail.com</t>
  </si>
  <si>
    <t>2026-10-27 15:00:00 | Nama PIC : bapak david No HP : 081297183976 Alt :  M Janji : (SELASA/27/oktober/2026) jam Pasang : 09:00 Note : hubungi pelanggan jika ingin kelokasi</t>
  </si>
  <si>
    <t>26-10-2026 18:25:32</t>
  </si>
  <si>
    <t>Follow Up Revoke Completed, New Order ID : SC1002653366</t>
  </si>
  <si>
    <t>ODP-KBL-FKD/99</t>
  </si>
  <si>
    <t>WO067226037</t>
  </si>
  <si>
    <t>2026-10-23 15:00:00|Tanggal pemasangan : 23 OKTOBER 2026  Jam pemasangan : pagi/siang  Info Tambahan : Hubungi pelanggan dulu sebelum ke lokasi  terima kasih|40010577|MYDITA</t>
  </si>
  <si>
    <t>ODP-KBL-FWL/013</t>
  </si>
  <si>
    <t>WO067195164</t>
  </si>
  <si>
    <t xml:space="preserve">2026-10-24 10:00:00 | Nama PIC: bu habibah   Notel: 081277774247  Alt:   Tanggal: 24/10/2026  Jam Pasang: 08.00 - 12.00  Note: Hubungi sebelum ke lokasi, terimakasih.   </t>
  </si>
  <si>
    <t>MTS ITTAQU</t>
  </si>
  <si>
    <t>ODP-IJK-FHC/37 FHC/D04/37.01</t>
  </si>
  <si>
    <t>WO067202923</t>
  </si>
  <si>
    <t>|MN00458|MYIA-067634363141/POI/bu Tantri/081357396049/mts.1212357800009@gmail.com</t>
  </si>
  <si>
    <t>2026-10-27 11:00:00 | Tanggal pemasangan : 27/09/2026 Jam pemasangan : 11.00 Info Tambahan : Hubungi pelanggan dulu sebelum ke lokasi, terima kasih</t>
  </si>
  <si>
    <t>SMPN 55 SURABAYA</t>
  </si>
  <si>
    <t>ODP-IJK-FHL/50 FHL/D01/50.01</t>
  </si>
  <si>
    <t>WO067236879</t>
  </si>
  <si>
    <t>|MN00458|MYIA-033432079053/POI/Alfan Imam/085954319003/keuanganinternet@gmail.com</t>
  </si>
  <si>
    <t>warkop ssk</t>
  </si>
  <si>
    <t>ODP-TDS-FTA/05 FTA/D02/05.01</t>
  </si>
  <si>
    <t>WO067191385</t>
  </si>
  <si>
    <t>|MN01794|MYIA-076230056787/POI/Rudi purwato/085230740871/cilrudi635@gmail.com</t>
  </si>
  <si>
    <t>2026-10-27 08:00:00 | M Janji : (SELASA/27/OKTOBER/2026) jam Pasang : 09:00 Note : hubungi pelanggan jika ingin kelokasi</t>
  </si>
  <si>
    <t>26-10-2026 10:54:39</t>
  </si>
  <si>
    <t>Yayasan Pendidikan Kristen Gloria</t>
  </si>
  <si>
    <t>ODP-TDS-FAU/15 FAU/D01/15.01</t>
  </si>
  <si>
    <t>WO067214919</t>
  </si>
  <si>
    <t>|MN02094|MYIA-044532839236/POI/Aditia Unggul Widianto/087808788114/aditia_unggul@gloriaschool.org</t>
  </si>
  <si>
    <t xml:space="preserve">2026-10-27 11:00:00 | Nama PIC:  bp aditia No HP: 87808788114 Alt: Tanggal: 27/10/2026 Jam Pasang: Siang Note: Hubungi sebelum ke lokasi, terimakasih.  </t>
  </si>
  <si>
    <t>WO067214849</t>
  </si>
  <si>
    <t>MD|MYDB-20261023271246|DN00001/MN02094|Yayasan Pendidikan Kristen Gloria|087808788114</t>
  </si>
  <si>
    <t xml:space="preserve">2026-10-27 11:00:00 | Nama PIC:  bp aditia No HP: 087808788114 Alt: Tanggal: 27/10/2026 Jam Pasang: Siang Note: Hubungi sebelum ke lokasi, terimakasih.  </t>
  </si>
  <si>
    <t>SMP Sultan Agung Surabaya</t>
  </si>
  <si>
    <t>ODP-TDS-FCZ/19 FCZ/D01/19.01</t>
  </si>
  <si>
    <t>WO067185962</t>
  </si>
  <si>
    <t>MD|MYDB-20261026271366|DN00001/MN02093|SMP Sultan Agung Surabaya|085648160757</t>
  </si>
  <si>
    <t xml:space="preserve">2026-10-27 08:00:00 | Nama PIC:  BP FAKHRI No HP: 085648160757 Alt: Tanggal: 27/10/2026 Jam Pasang: Pagi Note: Hubungi sebelum ke lokasi, terimakasih.  </t>
  </si>
  <si>
    <t>ODP-TDS-FFT/04 FFT/D01/04.01</t>
  </si>
  <si>
    <t>WO067188230</t>
  </si>
  <si>
    <t>MD|MYDB-20261026271368|DN00001/MN02093|SMP Sultan Agung Surabaya|085648160757</t>
  </si>
  <si>
    <t>2026-10-27 08:00:00 | Tanggal pemasangan : 27 OKTOBER 2026 Jam pemasangan : pagi/siang Info Tambahan : Hubungi pelanggan dulu sebelum ke lokasi terima kasih</t>
  </si>
  <si>
    <t>26-10-2026 10:09:52</t>
  </si>
  <si>
    <t>Follow Up Revoke Completed, New Order ID : SC1002653974</t>
  </si>
  <si>
    <t>ODP-DMO-FMG/30</t>
  </si>
  <si>
    <t>WO067210321</t>
  </si>
  <si>
    <t xml:space="preserve">2026-10-23 08:00:00 | M Janji : 23/10/2026  Jam Pasang : 08.00 - 13:00   NoteÃ‚Â :  hubungi terlebih dahulu sebelum kelokasi </t>
  </si>
  <si>
    <t xml:space="preserve">HOTEL WYNDHAM </t>
  </si>
  <si>
    <t>ODP-DMO-FT/05 FT/D01/05.01</t>
  </si>
  <si>
    <t>WO067232029</t>
  </si>
  <si>
    <t>|MN02749|MYIA-052413413648/POI/Gunawan Wicaksono /081333369634/a.g.viszcara@gmail.com</t>
  </si>
  <si>
    <t>2026-10-28 08:00:00 | Tanggal pemasangan : 27 Oct 2026 Jam pemasangan : 12.00 Info Tambahan : Hubungi pelanggan dulu sebelum ke lokasi terima kasih</t>
  </si>
  <si>
    <t>PT JELAJAH SMART TEKNOLOGI</t>
  </si>
  <si>
    <t>AMRBS;940137;AM;ISTIHAMIN FITRI;RBS-3;SURAMADU;PSB;PT JELAJAH SMART TEKNOLOGI;81400637885;admin@artha.net.id;HSI Bisnis Promo HUT Telkom (1:1) 50 Mbps (Rp 355.000) PSB Rp 150.000;MUHAMMAD FADHLAN;BG Junction Mall. Jl. Bubutan No.1-7, Bubutan, Kec. Bubutan</t>
  </si>
  <si>
    <t>Follow Up Revoke Completed, New Order ID : SC1002653997</t>
  </si>
  <si>
    <t>ODP-RKT-FGT/58</t>
  </si>
  <si>
    <t>WO067211030</t>
  </si>
  <si>
    <t>2026-10-26 08:00:00 | Jam Pemasangan : 08:00 - 12.00  Tanggal Pemasangan : SENIN 26 OKTOBER 2026  Info Tambahan : Hubungi pelanggan sebelum datang ke lokasi</t>
  </si>
  <si>
    <t>SDII AL ABIDIN BOYOLALI</t>
  </si>
  <si>
    <t>ODP-BYL-FJ/050 FJ/D04/050.01</t>
  </si>
  <si>
    <t>WO067208372</t>
  </si>
  <si>
    <t>|MN00372|MYIA-001098700886/POI/JOKO SANTOSO/081329486815/jokos1985.js@gmail.com</t>
  </si>
  <si>
    <t>2026-10-27 11:00:00 | Nama Pic : BP JOKO No Hp Pic : 081329486815 Jam Pemasangan : 08:00 - 12.00 Tanggal Pemasangan : SELASA 27 OKTOBER 2026 Info Tambahan : Hubungi pelanggan sebelum datang ke lokasi</t>
  </si>
  <si>
    <t>P.A Resto &amp; Family Karaoke</t>
  </si>
  <si>
    <t>ODP-BYL-FAD/051 FAD/D03/051.01</t>
  </si>
  <si>
    <t>WO067206329</t>
  </si>
  <si>
    <t>|MN00372|MYIA-060338932066/POI/As harry Pandjaitan/081331133939/vespaengine@gmail.com</t>
  </si>
  <si>
    <t>2026-10-27 11:00:00 | Nama PIC : bapak harry No HP : 081331133939 Alt :  M Janji : (SELASA/27/oktober/2026) jam Pasang : 09:00 Note : hubungi pelanggan jika ingin kelokasi</t>
  </si>
  <si>
    <t>26-10-2026 13:09:41</t>
  </si>
  <si>
    <t>Cakrawala online shop</t>
  </si>
  <si>
    <t>ODP-KLX-FS/099 FS/D05/099.01</t>
  </si>
  <si>
    <t>WO067187932</t>
  </si>
  <si>
    <t>MD|MYDB-20261026271371|DC20002/MC20039|Cakrawala online shop|085702200910</t>
  </si>
  <si>
    <t xml:space="preserve">2026-10-27 08:00:00 | Nama PIC:  bp mardha  No HP: 085702200910 Alt: Tanggal: 27/10/2026 Jam Pasang: Pagi Note: Hubungi sebelum ke lokasi, terimakasih.  </t>
  </si>
  <si>
    <t>SMP NEGERI 3 KARANGDOWO RUANG TU</t>
  </si>
  <si>
    <t>ODP-PEN-FG/011 FG/D02/011.01</t>
  </si>
  <si>
    <t>WO067227125</t>
  </si>
  <si>
    <t>|MN00943|MYIA-045678805124/POI/ESTI MULYANI /081548499622/espelukar.03@gmail.com</t>
  </si>
  <si>
    <t>2026-10-27 15:00:00 | tgl manja : 27 OKT 2026 jam : pagi siang hubungi sebelum ke lokasi</t>
  </si>
  <si>
    <t>SMP NEGERI 3 KARANGDOWO RUANG LAB</t>
  </si>
  <si>
    <t>ODP-PEN-FG/012 FG/D02/012.01</t>
  </si>
  <si>
    <t>WO067227338</t>
  </si>
  <si>
    <t>|MN00943|MYIA-080586085767/POI/ESTI MULYANI /081548499622/espelukar.03@gmail.com</t>
  </si>
  <si>
    <t>2026-10-27 15:00:00 | tgl manja : 27 OKT 2026 jam : siang hubungi sebelum ke lokasi</t>
  </si>
  <si>
    <t>Provisioning Failed|WFM|INF009996361|PP_-7.5704647,110.8301322_gedung masih renov</t>
  </si>
  <si>
    <t>SD NEGERI 1 KALANGAN</t>
  </si>
  <si>
    <t>ODP-BLO-FAC/068 FAC/D05/068.01</t>
  </si>
  <si>
    <t>WO067207014</t>
  </si>
  <si>
    <t>|MN02756|MYIA-021078670394/POI/ANIS PEATIWI/085713412733/anispratiwi559@gmail.com</t>
  </si>
  <si>
    <t xml:space="preserve">2026-10-27 11:00:00 | Nama PIC:  bu anis  No HP: 085713412733 Alt: Tanggal: 27/10/2026 Jam Pasang: SIANG Note: Hubungi sebelum ke lokasi, terimakasih.  </t>
  </si>
  <si>
    <t>PUSAT KESEHATAN MASYARAKAT BRATI</t>
  </si>
  <si>
    <t>ODP-PWB-FA/012</t>
  </si>
  <si>
    <t>WO067205579</t>
  </si>
  <si>
    <t>|MN01047|MYIA-048308102149/POI/FAJAR ARI PRASETYO/088227514673/pkm.brati@gmail.com</t>
  </si>
  <si>
    <t>2026-10-27 11:00:00 | Tanggal pemasangan: 27/10/2026 Jam pemasangan : pagi / siang Info Tambahan : Hubungi pelanggan dulu sebelum ke lokasi terima kasih.</t>
  </si>
  <si>
    <t>PUSAT KESEHATAN MASYARAKAT BRATI KABUPATEN GROBOGAN</t>
  </si>
  <si>
    <t>ODP-PWB-FA/012 FA/D01/012.01</t>
  </si>
  <si>
    <t>WO067226967</t>
  </si>
  <si>
    <t>|MN01047|MYIA-069920344275/POI/FAJAR ARI PRASETYO/088227514673/pkm.brati@gmail.com</t>
  </si>
  <si>
    <t>2026-10-27 15:00:00 | Nama PIC : PUSAT KESEHATAN MASYARAKAT BRATI KABUPATEN GROBOGAN No HP : 088227514673 Alt :  M Janji : (SELASA/27/oktober/2026) jam Pasang : 09:00 Note : hubungi pelanggan jika ingin kelokasi</t>
  </si>
  <si>
    <t>Abbasy boutique</t>
  </si>
  <si>
    <t>ODP-GLD-FAN/092 FAN/D09/092.01</t>
  </si>
  <si>
    <t>WO067207752</t>
  </si>
  <si>
    <t>|MN00440|MYIA-087118425584/POI/achmad yahya/087813660265/ahmad.habsyi20@gmail.com</t>
  </si>
  <si>
    <t xml:space="preserve">2026-10-27 11:00:00 | Nama :AHMAD No HP :087813660265 No Alternatif : M Janji : 27/10/2026 Jam Pasang : Pagi NoteÃ‚Â :  Hubungi terlebih dahulu sebelum ke lokasi </t>
  </si>
  <si>
    <t>PT Sarana Maju Rajasa</t>
  </si>
  <si>
    <t>ODP-KRT-FBA/021</t>
  </si>
  <si>
    <t>WO067235347</t>
  </si>
  <si>
    <t>MC60143|/BRITA HAPSARI/081288988819/elsamaraspace@gmail.com/ PSB 1S INET Bisnis WINBACK 2.0 150mbps ABODEMEN 620.000 BLM PPN/ TTPN DALMUDI</t>
  </si>
  <si>
    <t>2026-10-28 08:00:00|Nama PIC : PT Sarana Maju Rajasa No HP : 081288988819 Alt :  M Janji : (rabu/28/oktober/2026) jam Pasang : 09:00 Note : hubungi pelanggan jika ingin kelokasi|40961371|MYDITA</t>
  </si>
  <si>
    <t>KANTOR KEPALA DESA SINGODUTAN</t>
  </si>
  <si>
    <t>ODP-WNG-FF/058 FF/D02/058.01</t>
  </si>
  <si>
    <t>WO067207525</t>
  </si>
  <si>
    <t>|MN02255|MYIA-029637672986/POI/TRI BUDOYO AJI SAPTONO/0895422251235/singodutandesa@gmail.com</t>
  </si>
  <si>
    <t xml:space="preserve">2026-10-27 11:00:00 | Jam pemasangan : 12.00 Info Tambahan : Hubungi pelanggan dulu sebelum ke lokasi terimakasih </t>
  </si>
  <si>
    <t>TEGUH COMPUTER</t>
  </si>
  <si>
    <t>ODP-MOJ-FK/04</t>
  </si>
  <si>
    <t>WO067215194</t>
  </si>
  <si>
    <t>|MN02084|/TEGUH COMPUTER /WINBACK 2.0 HSI B2B (1:1) 100MBPS 535RB PSB DISC 70%//bankdatakumitir@gmail.com/LUKMAN TEGUH PRASETYA/85233111153</t>
  </si>
  <si>
    <t>2026-10-27 11:00:00|Tanggal pemasangan : 27 OKTOBER 2026 Jam pemasangan : pagi/siang Info Tambahan : Hubungi pelanggan dulu sebelum ke lokasi terima kasih|40010577|MYDITA</t>
  </si>
  <si>
    <t>RDM Grosir</t>
  </si>
  <si>
    <t>ODP-MJS-FT/17 FT/D03/17.01</t>
  </si>
  <si>
    <t>WO067192115</t>
  </si>
  <si>
    <t>|MN02532|MYIA-043668684521/POI/Muhammad Ramadani/085706338623/danikenyot9@gmail.com</t>
  </si>
  <si>
    <t>PT INTI CITRA AGUNG</t>
  </si>
  <si>
    <t>ODP-MJS-FQ/38 FQ/D03/38.01</t>
  </si>
  <si>
    <t>WO067223511</t>
  </si>
  <si>
    <t>|MN00843|MYIA-041763202533/POI/YOHAN/081215888001/72purchasing@gmail.com</t>
  </si>
  <si>
    <t xml:space="preserve">2026-10-27 15:00:00 | Jam pemasangan : 12.00 Info Tambahan : Hubungi pelanggan dulu sebelum ke lokasi terimakasih </t>
  </si>
  <si>
    <t>Follow Up Revoke Completed, New Order ID : SC1002653601</t>
  </si>
  <si>
    <t>ODP-SDA-FET/01</t>
  </si>
  <si>
    <t>WO067199162</t>
  </si>
  <si>
    <t>2026-10-24 15:00:00 | Nama Pic : IBU KAMILAH  No Hp Pic : 082225258344  Jam Pemasangan : 08:00 - 12.00  Tanggal Pemasangan : SABTU 24 OKTOBER 2026  Info Tambahan : Hubungi pelanggan sebelum datang ke lokasi</t>
  </si>
  <si>
    <t>26-10-2026 11:54:36</t>
  </si>
  <si>
    <t>PATRA DINAMIKA</t>
  </si>
  <si>
    <t>ODP-SDA-FDU/32</t>
  </si>
  <si>
    <t>WO067228873</t>
  </si>
  <si>
    <t>MD|MYDB-20261026271407|DN00001/MN01572|PATRA DINAMIKA|08999613608</t>
  </si>
  <si>
    <t>2026-10-27 15:00:00 | Tanggal pemasangan : 27/09/2026 Jam pemasangan : 09.00 Info Tambahan : Hubungi pelanggan dulu sebelum ke lokasi, terima kasih</t>
  </si>
  <si>
    <t>MTSN 1 PASURUAN</t>
  </si>
  <si>
    <t>ODP-BNL-FH/11 FH/D01/11.01</t>
  </si>
  <si>
    <t>WO067199442</t>
  </si>
  <si>
    <t>|MN02680|MYIA-025342629479/POI/YASIR/081358159080/mtsnegeri1pasuruan@gmail.com</t>
  </si>
  <si>
    <t xml:space="preserve">2026-10-27 08:00:00 | Jam pemasangan : 12.00 Info Tambahan : Hubungi pelanggan dulu sebelum ke lokasi terimakasih  </t>
  </si>
  <si>
    <t>26-10-2026 11:55:06</t>
  </si>
  <si>
    <t>ODP-PSN-FBK/72</t>
  </si>
  <si>
    <t>|MN00025|/BELIK CAFE &amp; RESTO/WINBACK 2.0 HSI B2B (1:1) 50MBPS 355RB PSB DISC 70%//belikcaferesto@gmail.com/FAIZAH RIFQIYAH/81385168313</t>
  </si>
  <si>
    <t>CV WUJUD UNGGUL</t>
  </si>
  <si>
    <t>ODP-TPO-FHS/02 FHS/D01/02.01</t>
  </si>
  <si>
    <t>WO067214345</t>
  </si>
  <si>
    <t>MD|MYDB-20261026271402|DN00001/MN00442|CV WUJUD UNGGUL|085836319723</t>
  </si>
  <si>
    <t>Follow Up Revoke Completed, New Order ID : SC1002654456</t>
  </si>
  <si>
    <t>ODP-SLI-FG/090</t>
  </si>
  <si>
    <t>WO067224646</t>
  </si>
  <si>
    <t xml:space="preserve">2026-10-25 11:00:00 | Nama PIC:  bp khrisna  No HP: 082224338026  Alt:  Tanggal: 25/10/2026  Jam Pasang: Siang  Note: Hubungi sebelum ke lokasi, terimakasih. </t>
  </si>
  <si>
    <t>Follow Up Revoke Completed, New Order ID : SC1002654064</t>
  </si>
  <si>
    <t>Follow Up Revoke Completed, New Order ID : SC1002654041</t>
  </si>
  <si>
    <t>ODP-UNR-FAM/124</t>
  </si>
  <si>
    <t>WO067211689</t>
  </si>
  <si>
    <t>2026-10-24 11:00:00 | Jam Pemasangan : 08:00 - 12.00  Tanggal Pemasangan : SABTU 23 OKTOBER 2026  Info Tambahan : Hubungi pelanggan sebelum datang ke lokasi</t>
  </si>
  <si>
    <t>26-10-2026 13:54:58</t>
  </si>
  <si>
    <t>WO067212307</t>
  </si>
  <si>
    <t>SDN Susukan 04</t>
  </si>
  <si>
    <t>ODP-UNR-FAM/042 FAM/D03/042.01</t>
  </si>
  <si>
    <t>WO067234171</t>
  </si>
  <si>
    <t>|MN00426|MYIA-063445483646/POI/Gufron Dipo Setiyono/089613795242/sdnsusukan04.ungtim@gmail.com</t>
  </si>
  <si>
    <t>2026-10-27 15:00:00 | Tanggal pemasangan : 27 Oct 2026 Jam pemasangan : 12.00 Info Tambahan : Hubungi pelanggan dulu sebelum ke lokasi terima kasih.</t>
  </si>
  <si>
    <t>26-10-2026 17:09:36</t>
  </si>
  <si>
    <t>SMK PGRI 2 KALIWUNGU KUDUS</t>
  </si>
  <si>
    <t>ODP-KUD-FG/08</t>
  </si>
  <si>
    <t>AMRBS;406740/MUHIBBUDDIN AL MARUF/TREG3/KUDUS/AM/089655504393/mustam efendi/smk.pgri02.kds@gmail.com /Permintaan PSB HSI BASIC WB2 INET 75MBPS/SMK PGRI 2 KALIWUNGU KUDUS</t>
  </si>
  <si>
    <t>26-10-2026 13:54:34</t>
  </si>
  <si>
    <t>Follow Up Revoke Completed, New Order ID : SC1002653320</t>
  </si>
  <si>
    <t>WO067193939</t>
  </si>
  <si>
    <t>2026-10-24 11:00:00|Nama :ALI  No HP :081225581154  No Alternatif :  M Janji : 24/10/2026  Jam Pasang : Pagi  NoteÃ‚Â :  Hubungi terlebih dahulu sebelum ke lokasi  |40951377|MYDITA</t>
  </si>
  <si>
    <t>SMA Muhammadiyah 1 Pati (Ruang TIK)</t>
  </si>
  <si>
    <t>WO067235345</t>
  </si>
  <si>
    <t>|MC60053|MYIA-025516519021/POI/Anapi/085229356999/smaplusmuhipati@gmail.com</t>
  </si>
  <si>
    <t>2026-10-28 08:00:00 | Tanggal pemasangan : 28 OKTOBER 2026 Jam pemasangan : pagi/siang Info Tambahan : Hubungi pelanggan dulu sebelum ke lokasi terima kasih</t>
  </si>
  <si>
    <t>26-10-2026 17:24:36</t>
  </si>
  <si>
    <t>TRI JAYA TISSUE</t>
  </si>
  <si>
    <t>|MC60052|/Yonathan Setyo Nugroho/0895415510089/yonathansetyo63@gmail.com /Permintaan PSB HSI BISNIS 1S INET 150MBPS REG/TRI JAYA TISSUE</t>
  </si>
  <si>
    <t>SMA NEGERI 1 PAMOTAN</t>
  </si>
  <si>
    <t>ODP-LSE-FAD/011</t>
  </si>
  <si>
    <t>WO067234731</t>
  </si>
  <si>
    <t>|MC60037|/RIZA WIDYA/0895364566536/rasaapel24@gmail.com /Permintaan PSB HSI BISNIS 1S INET 300MBPS WB2/SMA NEGERI 1 PAMOTAN</t>
  </si>
  <si>
    <t>2026-10-27 15:00:00|telp : 0895364566536 alt : manja : pagi / siang 27/10/2026 hub sebelum ke lokasi|40000802|MYDITA</t>
  </si>
  <si>
    <t>Follow Up Revoke Completed, New Order ID : SC1002654186</t>
  </si>
  <si>
    <t>ODP-SMT-FV/034</t>
  </si>
  <si>
    <t>WO067215135</t>
  </si>
  <si>
    <t>2026-10-24 15:00:00 | Tanggal Pemasangan : 24 Oktober 2026  Jam Pemasangan : 08:00 15:00  Info Tambahan : Hubungi pelanggan dulu sebelum ke lokasi terimakasih</t>
  </si>
  <si>
    <t>26-10-2026 15:09:42</t>
  </si>
  <si>
    <t>KJPP Nirboyo A, Dewi A &amp; Rekan Cab. Semarang</t>
  </si>
  <si>
    <t>ODP-JHR-FQ/031 FQ/D02/031.01</t>
  </si>
  <si>
    <t>WO067226169</t>
  </si>
  <si>
    <t>MD|MYDB-20261026271411|SC20016/MC20217|KJPP Nirboyo A, Dewi A &amp; Rekan Cab. Semarang|082136881835</t>
  </si>
  <si>
    <t>2026-10-27 15:00:00 | Nama PIC : bapak dyah No HP : 082136881835 Alt :  M Janji : (SELASA/27/oktober/2026) jam Pasang : 09:00 Note : hubungi pelanggan jika ingin kelokasi</t>
  </si>
  <si>
    <t>Follow Up Revoke Completed, New Order ID : SC1002654110</t>
  </si>
  <si>
    <t>Follow Up Revoke Completed, New Order ID : SC1002654150</t>
  </si>
  <si>
    <t>ODP-MJP-FB/015</t>
  </si>
  <si>
    <t>WO067214271</t>
  </si>
  <si>
    <t>2026-10-08 15:00:00 | Nama Pic : IBU VINA  No Hp Pic : 085601487387  Jam Pemasangan : 08:00 - 12.00  Tanggal Pemasangan : KAMIS 08 OKTOBER 2026  Info Tambahan : Hubungi pelanggan sebelum datang ke lokasi</t>
  </si>
  <si>
    <t>WO067213050</t>
  </si>
  <si>
    <t>KLINIK PERMATA SUMBANG</t>
  </si>
  <si>
    <t>ODP-PWT-FAQ/009</t>
  </si>
  <si>
    <t>PSB;MN02713;CONTEN CREATOR;082159952046;PSB HSI BISNIS 75MBPS PROMO;trikwee@gmail.com ;TRI SUTRISNO;-7.400231147423526, 109.24621267116424</t>
  </si>
  <si>
    <t>SMP NEGERI 7 CILACAP</t>
  </si>
  <si>
    <t>ODP-GML-FAC/038 FAC/D01/038.01</t>
  </si>
  <si>
    <t>WO067198999</t>
  </si>
  <si>
    <t>|MN00648|MYIA-093656236855/POI/Neni/083126681826/smpn7cilacap@gmail.com</t>
  </si>
  <si>
    <t>SDIT ULIL ALBAB</t>
  </si>
  <si>
    <t>ODP-GML-FE/033 FE/D02/033.01</t>
  </si>
  <si>
    <t>WO067203343</t>
  </si>
  <si>
    <t>|MN02740|MYIA-049145538041/POI/Khairunisa /085747943039/sditulilalbabcilacap@gmail.com</t>
  </si>
  <si>
    <t>2026-10-27 15:00:00 | telp : 085747943039 alt : manja : pagi / siang 27/10/2026 hub sebelum ke lokasi</t>
  </si>
  <si>
    <t>ODP-KRY-FC/001</t>
  </si>
  <si>
    <t>ERABLUE JENDRAL SUDIRMAN CILACAP</t>
  </si>
  <si>
    <t>ODP-KRY-FC/031 FC/D01/031.01</t>
  </si>
  <si>
    <t>WO067198764</t>
  </si>
  <si>
    <t>|MN02587|MYIA-070008202392/POI/Hasbibintaro shiddiq/081249549394/nextperdanaone@gmail.com</t>
  </si>
  <si>
    <t>2026-10-29 08:00:00 | Nama PIC : bapak hasbi No HP : 081249549394 Alt :  M Janji : (SELASA/27/oktober/2026) jam Pasang : 09:00 Note : hubungi pelanggan jika ingin kelokasi</t>
  </si>
  <si>
    <t>WAROENG NGUMPUL CIGARU</t>
  </si>
  <si>
    <t>WO067209077</t>
  </si>
  <si>
    <t>|MC00213|MYIA-002177404087/POI/MAYA/081327219966/mayahalim684@gmail.com</t>
  </si>
  <si>
    <t xml:space="preserve">2026-10-29 08:00:00 | Jam pemasangan : 12.00 Info Tambahan : Hubungi pelanggan dulu sebelum ke lokasi terimakasih </t>
  </si>
  <si>
    <t>MEDIA SARANA DATA - JET DC</t>
  </si>
  <si>
    <t>WO067224352</t>
  </si>
  <si>
    <t>AMRBS/965966/DINA MENTARI/R3/YOGYAKARTA/PSB HSI BISNIS 1S 100 MBPS PROMO HARI PELANGGAN 1:1/Aldi Prabowo/+6282324686834 / +6281779450700/finance.jogja@gmedia.id</t>
  </si>
  <si>
    <t>2026-10-30 11:00:00|Nama PIC:  bu ningrum  No HP: 082324686834 Alt: Tanggal: 30/10/2026 Jam Pasang: Siang Note: Hubungi sebelum ke lokasi, terimakasih.  |40931149|MYDITA</t>
  </si>
  <si>
    <t>SMA YA BAKII KESUGIHAN RUANG LAB KOMPUTER</t>
  </si>
  <si>
    <t>ODP-MAO-FU/101</t>
  </si>
  <si>
    <t>WO067188021</t>
  </si>
  <si>
    <t>|MC00213|MYIA-015671121144/POI/MUHAMAD FARIKH KHAMDY/087718520195/tu.smayabakiiksh@gmail.com</t>
  </si>
  <si>
    <t>2026-10-30 08:00:00 | Tanggal pemasangan : 30 OKTOBER 2026 Jam pemasangan : pagi/siang Info Tambahan : Hubungi pelanggan dulu sebelum ke lokasi terima kasih</t>
  </si>
  <si>
    <t>ODP-MAO-FE/097</t>
  </si>
  <si>
    <t>WO067242404</t>
  </si>
  <si>
    <t>AMRBS;402714;AMANDA OKTARIANI;JKT OUTER;HSI Bisnis PSB 70% - 200 Mbps ;CP BPK IVAN +62 81288126705;windu.mahardika@velo.co.id</t>
  </si>
  <si>
    <t>2026-10-28 15:00:00|Nama Pic : bp ivan  No Hp Pic : 081288126705 No alt : - Jam Pemasangan : pagi  Tanggal Pemasangan : 27 Oktober 2026|40951375|MYDITA</t>
  </si>
  <si>
    <t>SMK MUHAMMADIYAH KARANGKOBAR</t>
  </si>
  <si>
    <t>ODP-BJR-FZ/074 FZ/D03/074.01</t>
  </si>
  <si>
    <t>WO067217847</t>
  </si>
  <si>
    <t>|MN00909|MYIA-035279636093/POI/meli maulina/085399663821/smkmuhammadiyahkarangkobar4@gmail.com</t>
  </si>
  <si>
    <t>2026-10-29 11:00:00 | Tanggal pemasangan : 27/10/2026 Jam pemasangan : pagi / siang  Info Tambahan : Hubungi pelanggan dulu sebelum ke lokasi Terimakasih</t>
  </si>
  <si>
    <t>ATR 2</t>
  </si>
  <si>
    <t>ODP-KDW-FM/060</t>
  </si>
  <si>
    <t>MN00925/rizal/081398511218/muhammadrizal.ical123@gmail.com</t>
  </si>
  <si>
    <t>ATR 1</t>
  </si>
  <si>
    <t>BlackBlink Shop</t>
  </si>
  <si>
    <t>ODP-KDW-FK/049 FK/D04/049.01</t>
  </si>
  <si>
    <t>WO067213551</t>
  </si>
  <si>
    <t>|MN01913|MYIA-068942621289/POI/Renaldi/085719269053/kdwrenaldi@gmail.com</t>
  </si>
  <si>
    <t>2026-10-27 11:00:00 | Nama PIC : bapak Renaldi No HP : 085719269053 Alt :  M Janji : (SELASA/27/oktober/2026) jam Pasang : 09:00 Note : hubungi pelanggan jika ingin kelokasi</t>
  </si>
  <si>
    <t>PT Buchon Apparel Indonesia</t>
  </si>
  <si>
    <t>WO067235031</t>
  </si>
  <si>
    <t>2026-10-27 15:00:00|Nama PIC : bapak arif No HP : 087766048789 Alt :  M Janji : (SELASA/27/oktober/2026) jam Pasang : 09:00 Note : hubungi pelanggan jika ingin kelokasi|40961371|MYDITA</t>
  </si>
  <si>
    <t>Follow Up Revoke Completed, New Order ID : SC1002654019</t>
  </si>
  <si>
    <t>ODP-RDD-FJ/049</t>
  </si>
  <si>
    <t>WO067211477</t>
  </si>
  <si>
    <t>2026-10-20 11:00:00 | Nama : BP HASBIBINTARO SHIDDIQ  No Hp : 081249549394  No Hp Alternatif :   Tanggal : 20 Oktober 2026  Interval : PAGI   Note : Mohon hubungi pelanggan terlebih dahulu</t>
  </si>
  <si>
    <t>WO067237923</t>
  </si>
  <si>
    <t>AMRBS;402714;AMANDA OKTARIANI;JKT OUTER;HSI Bisnis PSB 70% - 300 Mbps ;CP BPK IVAN +62 81288126705;windu.mahardika@velo.co.id</t>
  </si>
  <si>
    <t>2026-10-27 15:00:00|Jam pemasangan : 12.00 Info Tambahan : Hubungi pelanggan dulu sebelum ke lokasi terimakasih  |40951381|MYDITA</t>
  </si>
  <si>
    <t>SDN 2 KARANGJENGKOL</t>
  </si>
  <si>
    <t>ODP-PBG-FAP/058 FAP/D06/058.01</t>
  </si>
  <si>
    <t>WO067207440</t>
  </si>
  <si>
    <t>|MC00239|MYIA-039033058928/POI/RAHAYU SETIANINGSIH /081215155201/afaqihuddin703@gmail.com</t>
  </si>
  <si>
    <t xml:space="preserve">2026-10-28 08:00:00 | Nama PIC:  bp faqih No HP: 081215155201 Alt: Tanggal: 28/10/2026 Jam Pasang: Pagi Note: Hubungi sebelum ke lokasi, terimakasih.  </t>
  </si>
  <si>
    <t xml:space="preserve"> PT HAOSI KIMIA INDONESIA</t>
  </si>
  <si>
    <t>ODP-BRB-FT/009</t>
  </si>
  <si>
    <t>AMBS;403095;BAYU PUTRO;HSI 2S INET TLP 100MB;709.000;PIC FITRI 082322429353;pthaosikimia@gmail.com</t>
  </si>
  <si>
    <t>SDN DUKUHTENGAH 01 BREBES</t>
  </si>
  <si>
    <t>ODP-KTM-FC/015 FC/D02/015.01</t>
  </si>
  <si>
    <t>WO067187554</t>
  </si>
  <si>
    <t>|MN00292|MYIA-061948965412/POI/M. DIYAN ABDUL KHOLIQ FAIQI/082328299184/diyanfaiqi30@gmail.com</t>
  </si>
  <si>
    <t>2026-10-27 08:00:00 | Nama :bapa diyan No HP :082328299184 No Alternatif : M Janji : 27/10/2026 Jam Pasang : Pagi NoteÃ‚Â :  Hubungi terlebih dahulu sebelum ke lokasi</t>
  </si>
  <si>
    <t>SDN Batumirah 01</t>
  </si>
  <si>
    <t>ODP-BLU-FP/016 FP/D01/016.01</t>
  </si>
  <si>
    <t>WO067207853</t>
  </si>
  <si>
    <t>|MC50013|MYIA-083833359702/POI/Tri Lusi Ernawati/085200555300/triernawati91@guru.sd.belajar.id</t>
  </si>
  <si>
    <t xml:space="preserve">2026-10-27 11:00:00 | Nama PIC:  bu tri lusi  No HP: 085200555300 Alt: 088226410085 Tanggal: 27/10/2026 Jam Pasang: Siang Note: Hubungi sebelum ke lokasi, terimakasih.  </t>
  </si>
  <si>
    <t>SDN Mulyoharjo 02</t>
  </si>
  <si>
    <t>ODP-SLW-FV/070 FV/D03/070.01</t>
  </si>
  <si>
    <t>WO067225557</t>
  </si>
  <si>
    <t>|MC50013|MYIA-089375478457/POI/Kusnandar/083131291634/kusanadar@gmail.com</t>
  </si>
  <si>
    <t xml:space="preserve">2026-10-27 15:00:00 | Nama PIC : Bp Kusnandar No HP : 083131291634 No Alt : - M Janji :  27 Okt 2026 Jam Pasang : Pagi / Siang Note : hubungi pelanggan jika ingin kelokasi </t>
  </si>
  <si>
    <t>Kopi Tenger</t>
  </si>
  <si>
    <t>ODP-GSK-FK/64 FK/D10/64.01</t>
  </si>
  <si>
    <t>WO067181162</t>
  </si>
  <si>
    <t>MD|MYDB-20261025271357|DN00001/MN00882|Kopi Tenger|081553190019</t>
  </si>
  <si>
    <t>2026-10-27 08:00:00 | Nama Pic : IBU TUTIK No Hp Pic : 081553190019 Jam Pemasangan : 08:00 - 12.00 Tanggal Pemasangan : SELASA 27 OKTOBER 2026 Info Tambahan : Hubungi pelanggan sebelum datang ke lokasi</t>
  </si>
  <si>
    <t>26-10-2026 09:10:01</t>
  </si>
  <si>
    <t>PT. REJEKI BERKAH BERLIMPAH RUAH</t>
  </si>
  <si>
    <t>ODP-GSK-FB/07</t>
  </si>
  <si>
    <t xml:space="preserve">AMRBS;950104;FACHRI HUSAINI;JKT OUTER; PT. REJEKI BERKAH BERLIMPAH RUAH ; Indibiz Bizniz 50 Mbps (Internet + telphone) ;Pic Hubeib Fauzul Kabir ;Cp 085892299976 ; zul@fdcdentalclinic.co.id </t>
  </si>
  <si>
    <t>ZAIN FROZEN FOOD</t>
  </si>
  <si>
    <t>ODP-SDY-FS/06 FS/D02/06.01</t>
  </si>
  <si>
    <t>WO067189644</t>
  </si>
  <si>
    <t>|MN02646|MYIA-022098751050/POI/feddy rianto/089673155660/riantofeddy@gmail.com</t>
  </si>
  <si>
    <t>2026-10-27 08:00:00 | Tanggal pemasangan : 27/09/2026 Jam pemasangan : 08.00 - 12.00 Info Tambahan : Hubungi pelanggan dulu sebelum ke lokasi, terima kasih</t>
  </si>
  <si>
    <t>26-10-2026 10:25:17</t>
  </si>
  <si>
    <t>BARONGAN KOPI</t>
  </si>
  <si>
    <t>ODP-SDY-FM/16 FM/D03/16.01</t>
  </si>
  <si>
    <t>WO067206770</t>
  </si>
  <si>
    <t>MD|MYDB-20261026271376|DN00001/MN02093|BARONGAN KOPI|085755852198</t>
  </si>
  <si>
    <t>2026-10-27 11:00:00 | Nama PIC : bapak soleh No HP : 085755852198 Alt :  M Janji : (SELASA/27/oktober/2026) jam Pasang : 09:00 Note : hubungi pelanggan jika ingin kelokasi</t>
  </si>
  <si>
    <t>PT RUKUN JAYA MAKMUR 3</t>
  </si>
  <si>
    <t>ODP-PAZ-F07/01 FCL/F07/01.01</t>
  </si>
  <si>
    <t>WO067191535</t>
  </si>
  <si>
    <t>|MC20010|MYIA-097710515081/POI/BLEGOH ANDRIANTO SE MM /081235998979/didit.andri@gmail.com</t>
  </si>
  <si>
    <t>WARKOP KAKA</t>
  </si>
  <si>
    <t>ODP-KRK-FB/17</t>
  </si>
  <si>
    <t>WO067239466</t>
  </si>
  <si>
    <t>|MN01781|/WARKOP KAKA/HSI Bisnis Promo HUT Telkom (1:1) 200 Mbps (Rp 790.000) PSB Rp 150.000/082335638773/walletpakel@gmail.com/SYAIHUL HUMAM/-6.9537410, 111.8888960/Pakel, Kabupaten Tuban Jawa Timur</t>
  </si>
  <si>
    <t>2026-10-27 15:00:00|M Janji : (SELASA/27/OKTOBER/2026) jam Pasang : 09:00 Note : hubungi pelanggan jika ingin kelokasi |40000802|MYDITA</t>
  </si>
  <si>
    <t>WORKSHOP ANDALUZIA</t>
  </si>
  <si>
    <t>ODP-TNZ-FD/01 FD/D01/01.01</t>
  </si>
  <si>
    <t>WO067238756</t>
  </si>
  <si>
    <t>|MN00443|MYIA-012462732468/POI/Bu Deisie/08123214547/deisiec@yahoo.com</t>
  </si>
  <si>
    <t>2026-10-28 08:00:00 | Tanggal pemasangan : 27/09/2026 Jam pemasangan : 08.00 - 12.00 Info Tambahan : Hubungi pelanggan dulu sebelum ke lokasi, terima kasih</t>
  </si>
  <si>
    <t>FILOGET by FILOSI cabang KEFAMENANU</t>
  </si>
  <si>
    <t>ODP-KEF-FA/40 FA/D06/40.01</t>
  </si>
  <si>
    <t>WO067180754</t>
  </si>
  <si>
    <t>|MN01740|MYIA-049284147698/POI/RONALDO EKA PUTRA WABANG /087845712433/aldowabang@gmail.com</t>
  </si>
  <si>
    <t>2026-10-27 08:00:00 | Nama :ALDO No HP :087845712433 No Alternatif : M Janji : 27/10/2026 Jam Pasang : Pagi NoteÃ‚Â :  Hubungi terlebih dahulu sebelum ke lokasi</t>
  </si>
  <si>
    <t>26-10-2026 08:40:18</t>
  </si>
  <si>
    <t>SDK DONBOSCO 2 KUPANG</t>
  </si>
  <si>
    <t>ODP-KPN-FJH/15</t>
  </si>
  <si>
    <t>WO067180926</t>
  </si>
  <si>
    <t>|MN01740|MYIA-002165785002/POI/ARKADIUS LISU /081239942332/ghorieslisu@gmail.com</t>
  </si>
  <si>
    <t>2026-10-27 08:00:00 | Nama :BAPA ARKADIUS No HP :081239942332 No Alternatif : M Janji : 27/10/2026 Jam Pasang : Pagi NoteÃ‚Â :  Hubungi terlebih dahulu sebelum ke lokasi</t>
  </si>
  <si>
    <t>26-10-2026 08:54:40</t>
  </si>
  <si>
    <t>Ruang Guru SD Inpres Oebobo 1</t>
  </si>
  <si>
    <t>ODP-KPN-FU/36 FU/D06/36.01</t>
  </si>
  <si>
    <t>WO067179791</t>
  </si>
  <si>
    <t>|MN00365|MYIA-047502581095/POI/Yafet Erastus Rido/085239786747/yafetrido81@guru.sd.belajar.id</t>
  </si>
  <si>
    <t>2026-10-27 08:00:00 | Nama :BAPAK YAFET No HP :085239786747 No Alternatif : M Janji : 27/10/2026 Jam Pasang : Pagi NoteÃ‚Â :  Hubungi terlebih dahulu sebelum ke lokasi</t>
  </si>
  <si>
    <t>26-10-2026 08:09:42</t>
  </si>
  <si>
    <t>ODP-KBS-FF/112</t>
  </si>
  <si>
    <t>YAYASAN AL-MASHDUQIAH 2</t>
  </si>
  <si>
    <t>ODP-KRZ-FH/34</t>
  </si>
  <si>
    <t>|MN00836|/YAYASAN AL-MASHDUQIAH 2/WINBACK 2.0 HSI B2B (1:2)  100MBPS 460RB PSB DISC 70%/Ilmudzakry@gmajl.com/ILMU ZEKRI/85330219770</t>
  </si>
  <si>
    <t>WO067186966</t>
  </si>
  <si>
    <t>2026-10-27 08:00:00|Tanggal pemasangan : 27 OKTOBER 2026 Jam pemasangan : pagi/siang Info Tambahan : Hubungi pelanggan dulu sebelum ke lokasi terima kasih|40010577|MYDITA</t>
  </si>
  <si>
    <t>KIOS ASSYARIAH</t>
  </si>
  <si>
    <t>ODP-END-FB/04 FB/D02/04.01</t>
  </si>
  <si>
    <t>WO067187433</t>
  </si>
  <si>
    <t>|MC40142|MYIA-093200894729/POI/SARWO EDY MUHAMAD/082342267685/rosnia805@gmail.com</t>
  </si>
  <si>
    <t>2026-10-27 08:00:00 | Nama :sarwo edy No HP :082342267685 No Alternatif : M Janji : 27/10/2026 Jam Pasang : Pagi NoteÃ‚Â :  Hubungi terlebih dahulu sebelum ke lokasi</t>
  </si>
  <si>
    <t>Biara Susteran DST Waiwerang</t>
  </si>
  <si>
    <t>ODP-LRT-FG/21 FG/D01/21.01</t>
  </si>
  <si>
    <t>WO067205491</t>
  </si>
  <si>
    <t>MD|MYDB-20261026271389|SC00001/MC00079|Biara Susteran DST Waiwerang|081228733278</t>
  </si>
  <si>
    <t xml:space="preserve">2026-10-28 08:00:00 | Nama PIC:  BU DORCE  No HP: 081228733278 Alt: Tanggal: 28/10/2026 Jam Pasang: Pagi Note: Hubungi sebelum ke lokasi, terimakasih.  </t>
  </si>
  <si>
    <t>HSI Bisnis Basic Bundling Netmonk PSB 70% - 50 Mbps</t>
  </si>
  <si>
    <t>ODP-REO-FA/99 FA/D07/99.01</t>
  </si>
  <si>
    <t>WO067224791</t>
  </si>
  <si>
    <t>|MN01740|MYIA-006676011390/POI/MARSEL FERDINAN KASEH /082236338952/marselkaseh07@gmail.com</t>
  </si>
  <si>
    <t>PT AMARTHA MIKRO FINTEK</t>
  </si>
  <si>
    <t>ODP-REO-FA/01</t>
  </si>
  <si>
    <t>AMRBS;404508;AM MOH. HAFID D/ADAM NURFADHILLAH-085220101016/Agung-082136949867/Ahmad-087752653389/adam.nurfadillah@amartha.com</t>
  </si>
  <si>
    <t>ODP-SRR-FM/11</t>
  </si>
  <si>
    <t>Follow Up Revoke Completed, New Order ID : SC1002654786</t>
  </si>
  <si>
    <t>Follow Up Revoke Completed, New Order ID : SC1002654707</t>
  </si>
  <si>
    <t>26-10-2026 09:54:37</t>
  </si>
  <si>
    <t>Inprogress Alpro, SC Lama : SC1002621601</t>
  </si>
  <si>
    <t>WO067232498</t>
  </si>
  <si>
    <t>2026-10-26 08:00:00|Tanggal pemasangan : 26/09/2026  Jam pemasangan : 08.00 - 12.00  Info Tambahan : Hubungi pelanggan dulu sebelum ke lokasi, terima kasih  |40971401|MYDITA</t>
  </si>
  <si>
    <t>WO067235925</t>
  </si>
  <si>
    <t>2026-10-26 08:00:00|Tanggal pemasangan : 26/09/2026  Jam pemasangan : 08.00 - 12.00  Info Tambahan : Hubungi pelanggan dulu sebelum ke lokasi, terima kasih|40971401|MYDITA</t>
  </si>
  <si>
    <t xml:space="preserve">Kendala jaringan </t>
  </si>
  <si>
    <t>Order dicancel oleh CHRISTOPHORUS DRYANTORO| reason cancel : Kendala jaringan remark : kendala jaringan odp jauh response : transactionID : SC1002619183| AccountID CA :  | Order is published.</t>
  </si>
  <si>
    <t>Follow Up Revoke Completed, New Order ID : SC1002653387</t>
  </si>
  <si>
    <t>Follow Up Revoke Completed, New Order ID : SC1002653429</t>
  </si>
  <si>
    <t>ODP-UBN-FK/66</t>
  </si>
  <si>
    <t>WO067195555</t>
  </si>
  <si>
    <t xml:space="preserve">2026-10-22 08:00:00 | telp :081294517824  alt :   manja : pagi / siang 22/10/2026  hub sebelum ke lokasi </t>
  </si>
  <si>
    <t>Greensky</t>
  </si>
  <si>
    <t>ODP-UBN-FAU/45 FAU/D05/45.01</t>
  </si>
  <si>
    <t>WO067227188</t>
  </si>
  <si>
    <t>|MN00843|MYIA-083088921061/POI/I Made Kanha Wenangga Tanunjana/082237444429/kanha.wenangga@gmail.com</t>
  </si>
  <si>
    <t>ODP-UBN-FAG/30</t>
  </si>
  <si>
    <t>WO067232891</t>
  </si>
  <si>
    <t>MN02716; NURKHAMID 085173306144; khamidn688@gmail.com; HSI BISNIS + PHONE 100 MBPS 709K; AR Musliana Dewanti; Jl. Gatot Subroto Barat, Kerobokan Kaja, Kec. Kuta Utara, Kota Denpasar, Bali 80361</t>
  </si>
  <si>
    <t>2026-10-27 15:00:00|Tanggal pemasangan : 27/09/2026 Jam pemasangan : 13.00 Info Tambahan : Hubungi pelanggan dulu sebelum ke lokasi, terima kasih|40971401|MYDITA</t>
  </si>
  <si>
    <t>ODP-TOP-FX/147</t>
  </si>
  <si>
    <t>WO067196150</t>
  </si>
  <si>
    <t>2026-10-26 08:00:00 | Tanggal pemasangan : 26/09/2026  Jam pemasangan : 08.00 - 12.00  Info Tambahan : Hubungi pelanggan dulu sebelum ke lokasi, terima kasih</t>
  </si>
  <si>
    <t>ODP-TOP-FR/96</t>
  </si>
  <si>
    <t>|MN02545|/CP IBU NI KADEK SURYANONGSIH/087761835213-0895334556601/sdn4penatih@gmail.com</t>
  </si>
  <si>
    <t>PT Mustika Harapan Jaya</t>
  </si>
  <si>
    <t>ODP-TOP-FT/55</t>
  </si>
  <si>
    <t>WO067217657</t>
  </si>
  <si>
    <t>|MN02750|/PIC I KADEK SUKARIASA/081529462798/Harapanjaya17@gmail.com</t>
  </si>
  <si>
    <t>Inprogress Alpro, SC Lama : SC1002619911</t>
  </si>
  <si>
    <t>Inprogress Alpro, SC Lama : SC1002621594</t>
  </si>
  <si>
    <t>FCC - HD1A - SUBMIT</t>
  </si>
  <si>
    <t>ODP-KUT-FAN/01</t>
  </si>
  <si>
    <t>WO067238142</t>
  </si>
  <si>
    <t>ODP-BNO-FL/55</t>
  </si>
  <si>
    <t>WO067220793</t>
  </si>
  <si>
    <t>2026-10-27 08:00:00|Tanggal Pemasangan : 26 Oktober 2026  Jam Pemasangan : 08:00 15:00  Info Tambahan : Hubungi pelanggan dulu sebelum ke lokasi terimakasih|40931150|MYDITA</t>
  </si>
  <si>
    <t>Follow Up Revoke Completed, New Order ID : SC1002653680</t>
  </si>
  <si>
    <t>Follow Up Revoke Completed, New Order ID : SC1002654371</t>
  </si>
  <si>
    <t>ODP-KLM-FAQ/11</t>
  </si>
  <si>
    <t>WO067200837</t>
  </si>
  <si>
    <t>2026-10-24 11:00:00|M Janji : 24/10/2026  Jam Pasang : Pagi 08.00  NoteÃ‚Â :  Hubungi terlebih dahulu sebelum ke lokasi  |40971304|MYDITA</t>
  </si>
  <si>
    <t>Sandat Guest House</t>
  </si>
  <si>
    <t>ODP-KLM-FAN/58 FAN/D01/58.01</t>
  </si>
  <si>
    <t>WO067195173</t>
  </si>
  <si>
    <t>|MN02364|MYIA-082886129927/POI/putu yudha Aditya/085936727044/yudhaaditya714@gmail.com</t>
  </si>
  <si>
    <t xml:space="preserve">2026-10-27 08:00:00 | Nama PIC:  bp yudha No HP: 085936727044 Alt: Tanggal: 27/10/2026 Jam Pasang: Pagi Note: Hubungi sebelum ke lokasi, terimakasih.  </t>
  </si>
  <si>
    <t>PT. Varnion Technology Semesta</t>
  </si>
  <si>
    <t>ODP-SAU-FM/18 FM/D04/18.01</t>
  </si>
  <si>
    <t>WO067235267</t>
  </si>
  <si>
    <t>|MN00843|MYIA-053107630442/POI/Anita Nur Octavia/081325889709/anita.octavia@varnion.com</t>
  </si>
  <si>
    <t>2026-10-27 15:00:00 | telp : 081325889709 alt : manja : pagi / siang 27/10/2026 hub sebelum ke lokasi</t>
  </si>
  <si>
    <t>LPD Desa Adat Tulikup Kelod</t>
  </si>
  <si>
    <t>WO067234605</t>
  </si>
  <si>
    <t>|MN02658|/PIC NGAKAN NYOMAN SUSILA/08174711378/lilikrisnawati28@gmail.com</t>
  </si>
  <si>
    <t>2026-10-28 08:00:00|Tanggal pemasangan : 28/09/2026 Jam pemasangan : 08.00 - 12.00 Info Tambahan : Hubungi pelanggan dulu sebelum ke lokasi, terima kasih |40971401|MYDITA</t>
  </si>
  <si>
    <t>SD NEGERI 2 BITERA</t>
  </si>
  <si>
    <t>ODP-GIN-FZ/04</t>
  </si>
  <si>
    <t>WO067252438</t>
  </si>
  <si>
    <t>|MN02658|/PIC I MADE WIYASA/081949762167/sdduabitera@gmail.com</t>
  </si>
  <si>
    <t>2026-10-28 08:00:00|Nama :i made wiyasa No HP :081949762167 No Alternatif : M Janji : 28/10/2026 Jam Pasang : Pagi NoteÃ‚Â :  Hubungi terlebih dahulu sebelum ke lokasi |40951377|MYDITA</t>
  </si>
  <si>
    <t>SD NEGERI 5 TULIKUP</t>
  </si>
  <si>
    <t>ODP-GIN-FAH/96</t>
  </si>
  <si>
    <t>|MN02658|/PIC I GUSTI AYU ARIPIN KURNIAWATI/081239962295/5tulikup@gmail.com</t>
  </si>
  <si>
    <t>UNCONTACTED : Telepon Tidak Diangkat - RNA Benita Lailani 40951377|MYDITA</t>
  </si>
  <si>
    <t>Follow Up Revoke Completed, New Order ID : SC1002654650</t>
  </si>
  <si>
    <t>PT AUSTIN LINTAS INFORMATIKA</t>
  </si>
  <si>
    <t>WO065039026</t>
  </si>
  <si>
    <t>|MN02665|MYIA-078625132491/POI/AZZA/087800019777/rokiyoshi823@gmail.com</t>
  </si>
  <si>
    <t>2026-09-26 08:00:00 | Nama Pic : BP AZZA No Hp Pic : 087800019777 Jam Pemasangan : 08:00 - 12.00 Tanggal Pemasangan : KAMIS 24 SEPTEMBER 2025 Info Tambahan : Hubungi pelanggan sebelum datang ke lokasi</t>
  </si>
  <si>
    <t>Inprogress Alpro, SC Lama : SC1002607604</t>
  </si>
  <si>
    <t>ODP-SMA-FR/61</t>
  </si>
  <si>
    <t>WO067230818</t>
  </si>
  <si>
    <t>2026-10-23 15:00:00|Nama PIC : Bp I Nyoman  No HP : 082147591464   No Alt : -  M Janji : 23 Okt 2026  Jam Pasang : Pagi / Siang  Note : hubungi pelanggan jika ingin ke lokasi, terima kasih|40951378|MYDITA</t>
  </si>
  <si>
    <t>26-10-2026 16:24:41</t>
  </si>
  <si>
    <t>ROBERT ONLINE SHOP</t>
  </si>
  <si>
    <t>ODP-SWE-FAD/52 FAD/D03/06.52</t>
  </si>
  <si>
    <t>WO067300499</t>
  </si>
  <si>
    <t>MD|MYDB-20261026271377|SC00001/MC00025|ROBERT ONLINE SHOP|0818547055</t>
  </si>
  <si>
    <t>2026-10-28 15:00:00 | Nama PIC : bapak ROBERT No HP : 0818547055 Alt :  M Janji : (RABU/28/OKTOBER/2026) jam Pasang : 09:00 Note : hubungi pelanggan jika ingin kelokasi</t>
  </si>
  <si>
    <t>27-10-2026 15:24:41</t>
  </si>
  <si>
    <t>VILLA CASA AZUL 7</t>
  </si>
  <si>
    <t>ODP-PYA-FAS/56</t>
  </si>
  <si>
    <t>RBS|HSI|MC40002|VILLA CASA AZUL|081338032773|INDIBIZ 1S 100MBPS</t>
  </si>
  <si>
    <t>27-10-2026 09:39:47</t>
  </si>
  <si>
    <t>VILLA CASA AZUL 6</t>
  </si>
  <si>
    <t>ODP-PYA-FAS/105</t>
  </si>
  <si>
    <t>VILLA CASA AZUL 2</t>
  </si>
  <si>
    <t>RBS|HSI|MC40002|VILLA CASA AZUL|081338032773|INDIBIZ 1S 75MBPS</t>
  </si>
  <si>
    <t>27-10-2026 09:10:00</t>
  </si>
  <si>
    <t>VILLA CASA AZUL 5</t>
  </si>
  <si>
    <t>27-10-2026 09:24:40</t>
  </si>
  <si>
    <t>VILLA CASA AZUL</t>
  </si>
  <si>
    <t>27-10-2026 08:54:39</t>
  </si>
  <si>
    <t>VILLA CASA AZUL 3</t>
  </si>
  <si>
    <t>ODP-PYA-FAS/07</t>
  </si>
  <si>
    <t>VILLA CASA AZUL 4</t>
  </si>
  <si>
    <t>KETEMU SURF HOUSE</t>
  </si>
  <si>
    <t>WO067323237</t>
  </si>
  <si>
    <t>|MN02367|MYIA-067594962791/POI/HERIANTO/081239495213/hhherianto@hotmail.com</t>
  </si>
  <si>
    <t>2026-10-29 11:00:00 | Tanggal pemasangan : 28/10/2026 Jam pemasangan : pagi / siang  Info Tambahan : Hubungi pelanggan dulu sebelum ke lokasi Terimakasih</t>
  </si>
  <si>
    <t>27-10-2026 20:55:00</t>
  </si>
  <si>
    <t>UD DELTA</t>
  </si>
  <si>
    <t>ODP-TLW-FC/12 FC/D01/02.12</t>
  </si>
  <si>
    <t>WO067290727</t>
  </si>
  <si>
    <t>MD|MYDB-20261027271449|DN00001/MN01576|UD DELTA|085702875438</t>
  </si>
  <si>
    <t>2026-10-28 11:00:00 | Nama : BU LILIS SURYANI  No Hp : 085702875438 No Alt :  Tgl Pemasangan : 28 Oktober 2026 Interval : SIANG Note : Hubungi pelanggan terlebih dahulu</t>
  </si>
  <si>
    <t>27-10-2026 14:09:51</t>
  </si>
  <si>
    <t>DEA BAKERY SUMBERPUCUNG</t>
  </si>
  <si>
    <t>ODP-SBP-FB/02 FB/D01/02.01</t>
  </si>
  <si>
    <t>WO067257344</t>
  </si>
  <si>
    <t>|MN01864|MYIA-058695810909/POI/EKO ALFIYANTO/0895395167680/systemdevelopmentdea@gmail.com</t>
  </si>
  <si>
    <t>HSI Bisnis Bundling OCA Breach Checker PSB 70% Promo - 50 Mbps</t>
  </si>
  <si>
    <t>ILHAM LAUNDRY</t>
  </si>
  <si>
    <t>ODP-GDG-FS/03 FS/D01/03.01</t>
  </si>
  <si>
    <t>WO067280926</t>
  </si>
  <si>
    <t>|MN02703|MYIA-080758269229/POI/Achmad yasin/0895635004302/achmad.yasin112@gmail.com</t>
  </si>
  <si>
    <t xml:space="preserve">2026-10-30 08:00:00 | Jam pemasangan : 12.00 Info Tambahan : Hubungi pelanggan dulu sebelum ke lokasi terimakasih  </t>
  </si>
  <si>
    <t>27-10-2026 12:39:37</t>
  </si>
  <si>
    <t>ABADI GROSIR</t>
  </si>
  <si>
    <t>ODP-GDG-FAA/42 FAA/D04/42.01</t>
  </si>
  <si>
    <t>WO067315033</t>
  </si>
  <si>
    <t>MD|MYDB-20261027271463|SC20017/MC20200|ABADI GROSIR|6281553706839</t>
  </si>
  <si>
    <t>2026-10-30 08:00:00 | Tanggal pemasangan : 28/09/2026 Jam pemasangan : 08.00 - 12.00 Info Tambahan : Hubungi pelanggan dulu sebelum ke lokasi, terima kasih</t>
  </si>
  <si>
    <t>27-10-2026 17:54:39</t>
  </si>
  <si>
    <t>ODP-GDG-FX/64 FX/D07/64.01</t>
  </si>
  <si>
    <t>WO067315144</t>
  </si>
  <si>
    <t>MD|MYDB-20261027271461|SC20017/MC20200|ABADI GROSIR|081553706839</t>
  </si>
  <si>
    <t>27-10-2026 18:09:46</t>
  </si>
  <si>
    <t>SMK MUHAMMADIYAH 5 KEPANJEN</t>
  </si>
  <si>
    <t>ODP-KEP-FP/70</t>
  </si>
  <si>
    <t>WO067296221</t>
  </si>
  <si>
    <t>MN02703|SMK MUHAMMADIYAH 5 KEPANJEN|Paket HSI Bisnis 1:1 100mbps|082336194194</t>
  </si>
  <si>
    <t>2026-10-28 11:00:00|PIC 082336194194|40931150|MYDITA</t>
  </si>
  <si>
    <t>27-10-2026 13:54:35</t>
  </si>
  <si>
    <t>MI AL MAARIF 04 SINGOSARI</t>
  </si>
  <si>
    <t>ODP-SGS-FG/30 FG/D05/30.01</t>
  </si>
  <si>
    <t>WO067257017</t>
  </si>
  <si>
    <t>|MN01864|MYIA-083961793405/POI/muchamad nafi al faris/085102290123/mialmaarifempat@gmail.com</t>
  </si>
  <si>
    <t>smpn 1 poncokusumo</t>
  </si>
  <si>
    <t>ODP-TMP-FA/90 FA/D14/90.01</t>
  </si>
  <si>
    <t>WO067283597</t>
  </si>
  <si>
    <t>|MN00519|MYIA-027709528617/POI/mohammad wahid basyori/081226295285/smpn1.poncokusumo@outlook.com</t>
  </si>
  <si>
    <t>2026-10-28 11:00:00 | Nama :WAHIB No HP :081226295285 No Alternatif : M Janji : 28/10/2026 Jam Pasang : Pagi NoteÃ‚Â :  Hubungi terlebih dahulu sebelum ke lokasi</t>
  </si>
  <si>
    <t>27-10-2026 13:09:38</t>
  </si>
  <si>
    <t>BLYSS cafe bumiaji</t>
  </si>
  <si>
    <t>ODP-BTU-FCB/07</t>
  </si>
  <si>
    <t>WO067272180</t>
  </si>
  <si>
    <t>MC20119|BLYSS cafe bumiaji| HSI Bisnis 1:1 50mbps|081330366651/0895357080156</t>
  </si>
  <si>
    <t>2026-10-28 08:00:00|Nama Pic : BP DIDIK No Hp Pic : 081330366651 Jam Pemasangan : 08:00 - 12.00 Tanggal Pemasangan : RABU 28 OKTOBER 2026 Info Tambahan : Hubungi pelanggan sebelum datang ke lokasi|40000798|MYDITA</t>
  </si>
  <si>
    <t>27-10-2026 10:39:38</t>
  </si>
  <si>
    <t>Follow Up Revoke Completed, New Order ID : SC1002657115</t>
  </si>
  <si>
    <t>Follow Up Revoke Completed, New Order ID : SC1002656664</t>
  </si>
  <si>
    <t>ODP-BLB-FJ/59</t>
  </si>
  <si>
    <t>WO067308712</t>
  </si>
  <si>
    <t>2026-10-26 11:00:00 | M Janji : 26 Okt 2026  Jam Pasang : Pagi 08.00  Note : hubungi pelanggan jika ingin ke lokasi, terima kasih</t>
  </si>
  <si>
    <t>27-10-2026 16:39:47</t>
  </si>
  <si>
    <t>ODP-BLB-FCW/113</t>
  </si>
  <si>
    <t>WO067309359</t>
  </si>
  <si>
    <t xml:space="preserve">2026-10-27 15:00:00 | telp : 085963175214  alt :  manja : pagi / siang 27/10/2026  hub sebelum ke lokasi  </t>
  </si>
  <si>
    <t>FIDYAS GROUP</t>
  </si>
  <si>
    <t>ODP-BLB-FCL/30</t>
  </si>
  <si>
    <t>WO067302709</t>
  </si>
  <si>
    <t>MD|MYDB-20261027271444|DN00001/MN02094|FIDYAS GROUP|081511231345</t>
  </si>
  <si>
    <t>2026-10-28 15:00:00 | Tanggal pemasangan : 28/10/2026 Jam pemasangan : pagi / siang  Info Tambahan : Hubungi pelanggan dulu sebelum ke lokasi Terimakasih</t>
  </si>
  <si>
    <t>27-10-2026 15:40:09</t>
  </si>
  <si>
    <t>DE WAHDANA KOST</t>
  </si>
  <si>
    <t>ODP-BLB-FBE/99 FBE/D07/99.01</t>
  </si>
  <si>
    <t>WO067321048</t>
  </si>
  <si>
    <t>|MN01864|MYIA-008389134670/POI/achmad wildan fajri al choir/085178965413/elghibranrumi31@gmail.com</t>
  </si>
  <si>
    <t>2026-10-29 08:00:00 | Tanggal pemasangan : 28/10/2026 Jam pemasangan : pagi / siang  Info Tambahan : Hubungi pelanggan dulu sebelum ke lokasi Terimakasih</t>
  </si>
  <si>
    <t>27-10-2026 19:54:36</t>
  </si>
  <si>
    <t>PONDOK PESANTREN LUBABUL FATTAH</t>
  </si>
  <si>
    <t>ODP-TUL-FY/70 FY/D06/70.01</t>
  </si>
  <si>
    <t>WO067319248</t>
  </si>
  <si>
    <t>|MN02453|MYIA-060930628962/POI/HELMI NABIL AFIFFUDIN/+6285258893668/lubabulfattah@gmail.com</t>
  </si>
  <si>
    <t>2026-10-29 08:00:00 | Nama PIC : bapak nabil No HP : 085258893668 Alt :  M Janji : (kamis/29/OKTOBER/2026) jam Pasang : 09:00 Note : hubungi pelanggan jika ingin kelokasi</t>
  </si>
  <si>
    <t>27-10-2026 19:25:10</t>
  </si>
  <si>
    <t>HSI Bisnis Basic Bundling OCA Breach Checker PSB 70% Promo - 50 Mbps</t>
  </si>
  <si>
    <t>MAJU HARDWARE YADEA STORE TULUNGAGUNG</t>
  </si>
  <si>
    <t>ODP-TUL-FP/26</t>
  </si>
  <si>
    <t>WO067258522</t>
  </si>
  <si>
    <t>|MC20125|MYIA-094036706331/POI/IWAN SETIAWAN/085735553535/it.majuhardware@gmail.com</t>
  </si>
  <si>
    <t>2026-10-28 08:00:00 | Nama Pic : BP IWAN No Hp Pic : 085735553535 Jam Pemasangan : 08:00 - 12.00 Tanggal Pemasangan : RABU 28 OKTOBER 2026 Info Tambahan : Hubungi pelanggan sebelum datang ke lokasi</t>
  </si>
  <si>
    <t>27-10-2026 09:54:43</t>
  </si>
  <si>
    <t>WARUNG LAWASAN TULUNGAGUNG</t>
  </si>
  <si>
    <t>ODP-TUL-FL/61 FL/D07/61.01</t>
  </si>
  <si>
    <t>WO067321836</t>
  </si>
  <si>
    <t>|MN02453|MYIA-079865573004/POI/AZRIEL HADI/083150200228/azrielhadia9@gmail.com</t>
  </si>
  <si>
    <t>2026-10-29 08:00:00 | Nama : BP AZRIEL HADI  No Hp : 083150200228 No Alt : 087786330932 Tgl Pemasangan : 28 Oktober 2026 Interval : PAGI  Note : Hubungi pelanggan terlebih dahulu</t>
  </si>
  <si>
    <t>27-10-2026 20:24:45</t>
  </si>
  <si>
    <t>HSI Bisnis Basic Bundling OCA Breach Checker Promo 2026 PSB 70% - 150 Mbps</t>
  </si>
  <si>
    <t>Wolu Cuci Sepatu</t>
  </si>
  <si>
    <t>ODP-TUL-FAL/52</t>
  </si>
  <si>
    <t>MN02803|Wolu Cuci Sepatu/089682111807/rendysap11@gmail.com/PSB 50MB BUNDLING NETMONK PSB 150K/DEO AR</t>
  </si>
  <si>
    <t>27-10-2026 15:09:48</t>
  </si>
  <si>
    <t>Warkop WP</t>
  </si>
  <si>
    <t>ODP-TUL-FAE/27</t>
  </si>
  <si>
    <t>MN02803|Warkop WP/0812-1704-6575/masprabuindra@gmail.com/PSB 50MB BUNDLING NETMONK PSB 150K/DEO AR</t>
  </si>
  <si>
    <t>27-10-2026 08:39:41</t>
  </si>
  <si>
    <t>BAGONG CAR WASH</t>
  </si>
  <si>
    <t>ODP-BLR-FU/30 FU/D05/30.01</t>
  </si>
  <si>
    <t>WO067322046</t>
  </si>
  <si>
    <t>|MN00419|MYIA-056450857647/POI/Dian Ferry Triawan/081220530944/dianaanggraini4977@gmail.com</t>
  </si>
  <si>
    <t>2026-10-29 08:00:00 | Nama : BU DIANA ANGGRAINI (ISTRI) No Hp : 081220530944 No Alt :  Tgl Pemasangan : 28 Oktober 2026 Interval : PAGI  Note : Hubungi pelanggan terlebih dahulu</t>
  </si>
  <si>
    <t>PONDOK PUTRA AL-FALAH</t>
  </si>
  <si>
    <t>ODP-KBM-FBE/016 FBE/D02/016.01</t>
  </si>
  <si>
    <t>WO067304730</t>
  </si>
  <si>
    <t>|MN00664|MYIA-000892108489/POI/Muhamad Hakam Ulfi Ikfina/082220156336/anwarkhamidi@gmail.com</t>
  </si>
  <si>
    <t xml:space="preserve">2026-10-28 15:00:00 | Nama PIC:  bp hakam ulfi No HP: 082220156336 Alt: Tanggal: 28/10/2026 Jam Pasang: Sore Note: Hubungi sebelum ke lokasi, terimakasih.  </t>
  </si>
  <si>
    <t>27-10-2026 16:09:58</t>
  </si>
  <si>
    <t>GEDUNG SERBA GUNA WN</t>
  </si>
  <si>
    <t>WO067317298</t>
  </si>
  <si>
    <t>|MN00662|MYIA-052638076663/POI/Doni Firdaus/085291052574/donifirdaus255@gmail.com</t>
  </si>
  <si>
    <t>2026-10-29 08:00:00 | M Janji : (RABU/28/oktober/2026) jam Pasang : 09:00 Note : hubungi pelanggan jika ingin kelokasi</t>
  </si>
  <si>
    <t>27-10-2026 18:39:59</t>
  </si>
  <si>
    <t>SMK SATRIA MAGELANG</t>
  </si>
  <si>
    <t>WO067279600</t>
  </si>
  <si>
    <t>|MN02892|MYIA-052529558697/POI/SURATI/085328738131/ratucatur2018@gmail.com</t>
  </si>
  <si>
    <t>27-10-2026 12:24:42</t>
  </si>
  <si>
    <t>YAYASAN DANA KEMATIAN DHARMA</t>
  </si>
  <si>
    <t>ODP-MGE-FAH/073 FAH/D04/073.01</t>
  </si>
  <si>
    <t>WO067267533</t>
  </si>
  <si>
    <t>|MN02495|MYIA-018041265571/POI/LIANIDA TJAHYONO/0811252729/ydk.dharma@gmail.com</t>
  </si>
  <si>
    <t>2026-10-29 08:00:00 | Tanggal pemasangan: 28/10/2026 Jam pemasangan : pagi Info Tambahan : Hubungi pelanggan dulu sebelum ke lokasi terima kasih.</t>
  </si>
  <si>
    <t>27-10-2026 10:54:35</t>
  </si>
  <si>
    <t>gemoy store</t>
  </si>
  <si>
    <t>ODP-PRN-FAL/051 FAL/D04/051.01</t>
  </si>
  <si>
    <t>WO067260211</t>
  </si>
  <si>
    <t>|MB10092|MYIA-043862439503/POI/Yusuf Reza pratomo/082341913010/benobedu9@gmail.com</t>
  </si>
  <si>
    <t xml:space="preserve">2026-10-28 08:00:00 | Nama PIC:  bp yusuf No HP: 082341913010 Alt: 089689321204 Tanggal: 28/10/2026 Jam Pasang: Pagi Note: Hubungi sebelum ke lokasi, terimakasih.  </t>
  </si>
  <si>
    <t>27-10-2026 10:09:38</t>
  </si>
  <si>
    <t>ODP-TMG-FAD/069</t>
  </si>
  <si>
    <t>WO067287254</t>
  </si>
  <si>
    <t xml:space="preserve">AMRBS;950223;ALDHIAZ;JKT OUTER;HSI Bisnis PSB 70% - 50 Mbps - (439000);CP BPK RIZKY 0877-8573-3820 ALT SANDY 087778113956;billing@bnteknologi.com  </t>
  </si>
  <si>
    <t>2026-10-28 11:00:00|Nama : BP SANDI (IT) No Hp : 087778113956 No Alt :  Tgl Pemasangan : 28 Oktober 2026 Interval : PAGI  Note : Hubungi pelanggan terlebih dahulu|40900827|MYDITA</t>
  </si>
  <si>
    <t>toko t.h listrik</t>
  </si>
  <si>
    <t>ODP-NDL-FH/04</t>
  </si>
  <si>
    <t>WO067289999</t>
  </si>
  <si>
    <t>|MN00451|MYIA-045739255801/POI/handika darmawan/08818758697/gadingkuningading@gmail.com</t>
  </si>
  <si>
    <t xml:space="preserve">2026-10-28 11:00:00 | Nama PIC:  bp handika No HP: 08818758697 Alt: Tanggal: 28/10/2026 Jam Pasang: Siang Note: Hubungi sebelum ke lokasi, terimakasih.  </t>
  </si>
  <si>
    <t>WO067311535</t>
  </si>
  <si>
    <t>MD|MYDB-20261027271459|DN00001/MN02309|TOKO MARIA|085604433139</t>
  </si>
  <si>
    <t xml:space="preserve">2026-10-28 15:00:00 | Jam pemasangan : 12.00 Info Tambahan : Hubungi pelanggan dulu sebelum ke lokasi terimakasih  </t>
  </si>
  <si>
    <t>27-10-2026 17:09:48</t>
  </si>
  <si>
    <t>MAJU HARDWARE YADEA STORE WARUJAYENG</t>
  </si>
  <si>
    <t>ODP-WRJ-FH/21</t>
  </si>
  <si>
    <t>WO067260333</t>
  </si>
  <si>
    <t>|MC20125|MYIA-003306938119/POI/IWAN SETIAWAN/085735553535/it.majuhardware@gmail.com</t>
  </si>
  <si>
    <t>PT ULTRA MEDICA SEJAHTERA</t>
  </si>
  <si>
    <t>ODP-KDI-FAL/09 FAL/D01/09.01</t>
  </si>
  <si>
    <t>WO067302260</t>
  </si>
  <si>
    <t>|MN02540|MYIA-054609134467/POI/Ika Afriliyanti/081334377157/ultramedkdr@ymail.com</t>
  </si>
  <si>
    <t xml:space="preserve">2026-10-28 15:00:00 | Jam pemasangan : 12.00 Info Tambahan : Hubungi pelanggan dulu sebelum ke lokasi terimakasih </t>
  </si>
  <si>
    <t>MAJU HARDWARE YADEA STORE CARUBAN</t>
  </si>
  <si>
    <t>ODP-CRB-FF/31 FF/D05/31.01</t>
  </si>
  <si>
    <t>WO067258400</t>
  </si>
  <si>
    <t>|MC20125|MYIA-027408801660/POI/IWAN SETIAWAN /085735553535/it.majuhardware@gmail.com</t>
  </si>
  <si>
    <t>DECLINE : Decline - Terlalu Lama Menunggu Novin Dwigo Prayudha 40961371|MYDITA</t>
  </si>
  <si>
    <t>CV RAHAYU JAYA MADIUN 02</t>
  </si>
  <si>
    <t>ODP-MNZ-FL/91 FL/D10/91.01</t>
  </si>
  <si>
    <t>WO067266585</t>
  </si>
  <si>
    <t>|MN02145|MYIA-095637989835/POI/FAYZAL ANWAR/082329830323/anwarfayzal90@gmail.com</t>
  </si>
  <si>
    <t>2026-10-28 08:00:00 | Tanggal pemasangan: 28/10/2026 Jam pemasangan : pagi Info Tambahan : Hubungi pelanggan dulu sebelum ke lokasi terima kasih.</t>
  </si>
  <si>
    <t>ODP-MSP-FB/40</t>
  </si>
  <si>
    <t>WO067252697</t>
  </si>
  <si>
    <t>2026-10-25 08:00:00 | Nama Pic : BP FAYZAL  No Hp Pic : 082329830323  Jam Pemasangan : 08:00 - 12.00  Tanggal Pemasangan : SABTU 24 OKTOBER 2026  Info Tambahan : Hubungi pelanggan sebelum datang ke lokasi</t>
  </si>
  <si>
    <t>27-10-2026 08:24:49</t>
  </si>
  <si>
    <t>WO067253079</t>
  </si>
  <si>
    <t>2026-10-24 15:00:00 | Nama PIC : Bp Faysal  No HP : 082329830323  No Alt : -  M Janji :  24 Okt 2026  Jam Pasang : Pagi / Siang  Note : hubungi pelanggan jika ingin kelokasi</t>
  </si>
  <si>
    <t>DECLINE : Pelanggan tidak ingin menunggu YUDA SEPTIAN 40000798|MYDITA</t>
  </si>
  <si>
    <t>ODP-NWI-FG/117</t>
  </si>
  <si>
    <t>WO067286924</t>
  </si>
  <si>
    <t xml:space="preserve">AMRBS;950223;ALDHIAZ;JKT OUTER;HSI Bisnis PSB 70% - 50 Mbps - (439000);CP LOKASI RIO 0877-7811-3949 ALT SANDY 087778113956;billing@bnteknologi.com  </t>
  </si>
  <si>
    <t>2026-10-28 11:00:00|M Janji : 28/10/2026 Jam Pasang : Pagi NoteÃ‚Â :  Hubungi terlebih dahulu sebelum ke lokasi|40981182|MYDITA</t>
  </si>
  <si>
    <t>PT. MULTI TENT NUSANTARA</t>
  </si>
  <si>
    <t>ODP-WKU-FJ/38 FJ/D03/38.01</t>
  </si>
  <si>
    <t>WO067319083</t>
  </si>
  <si>
    <t>|MN00265|MYIA-008827760805/POI/MOHAMMAD AMINUDIN/085607070794/mohammadaminudin05@gmail.com</t>
  </si>
  <si>
    <t>27-10-2026 19:09:58</t>
  </si>
  <si>
    <t>TOKO BANGUNAN RIZQUNA</t>
  </si>
  <si>
    <t>ODP-DRN-FD/01 FD/D01/01.01</t>
  </si>
  <si>
    <t>WO067287947</t>
  </si>
  <si>
    <t>|MN02453|MYIA-094818940902/POI/IMAM MAKRUS/085232673558/mcrosfolk@gmail.com</t>
  </si>
  <si>
    <t xml:space="preserve">2026-10-28 11:00:00 | Jam pemasangan : 12.00 Info Tambahan : Hubungi pelanggan dulu sebelum ke lokasi terimakasih </t>
  </si>
  <si>
    <t>27-10-2026 13:39:41</t>
  </si>
  <si>
    <t>MITRA PRATAMA KOMPUTER</t>
  </si>
  <si>
    <t>WO067324120</t>
  </si>
  <si>
    <t>|MN02453|MYIA-012059597214/POI/AGUS SUPRIYANTO/082323477338/agussupriyanto33@gmail.com</t>
  </si>
  <si>
    <t>27-10-2026 21:39:35</t>
  </si>
  <si>
    <t>WARKOP POLITIK</t>
  </si>
  <si>
    <t>WO067323788</t>
  </si>
  <si>
    <t>|MN02453|MYIA-066541291586/POI/AGUS SUPRIYANTO/082323477338/agussupriyanto33@gmail.com</t>
  </si>
  <si>
    <t>27-10-2026 21:24:42</t>
  </si>
  <si>
    <t>Follow Up Revoke Completed, New Order ID : SC1002656177</t>
  </si>
  <si>
    <t>WO067294169</t>
  </si>
  <si>
    <t>2026-10-25 08:00:00|Tanggal Pemasangan : 25 Oktober 2026  Jam Pemasangan : 08:00 15:00  Info Tambahan : Hubungi pelanggan dulu sebelum ke lokasi terimakasih|40961370|MYDITA</t>
  </si>
  <si>
    <t>27-10-2026 14:39:42</t>
  </si>
  <si>
    <t>CV. Gandhok Jaya Inovasi</t>
  </si>
  <si>
    <t>ODP-SMN-FBN/023 FBN/D03/023.01</t>
  </si>
  <si>
    <t>WO067258081</t>
  </si>
  <si>
    <t>|MC80050|MYIA-070971422639/POI/Bayu Arianto/08112574715/adi.ixe.02@gmail.com</t>
  </si>
  <si>
    <t xml:space="preserve">2026-10-28 08:00:00 | Nama PIC:  bp bayu No HP: 08112574715 Alt: Tanggal: 28/10/2026 Jam Pasang: Pagi Note: Hubungi sebelum ke lokasi, terimakasih.  </t>
  </si>
  <si>
    <t>SMA GAMA</t>
  </si>
  <si>
    <t>ODP-KBU-FEG/44 FEG/D04/01.44</t>
  </si>
  <si>
    <t>WO067301915</t>
  </si>
  <si>
    <t>|MC80067|MYIA-074940732439/POI/DALONO/085642212345/sma3maret@gmail.com</t>
  </si>
  <si>
    <t>2026-10-28 15:00:00 | M Janji : (RABU/28/oktober/2026) jam Pasang : 09:00 Note : hubungi pelanggan jika ingin kelokasi</t>
  </si>
  <si>
    <t xml:space="preserve">Taru Martani </t>
  </si>
  <si>
    <t>ODP-KBU-FFC/072</t>
  </si>
  <si>
    <t>|MC80228|/Taru Martani/Paket HSI Bisnis Promo HPN 1:1 100Mbps/Fuad Luthfi Azhari/087838990319/ittarumartani@gmail.com</t>
  </si>
  <si>
    <t xml:space="preserve">Bank Muamalat Indonesia </t>
  </si>
  <si>
    <t>ODP-KBU-FDG/020</t>
  </si>
  <si>
    <t>|MC80228|/Bank Muamalat Indonesia /Paket HSI Bisnis Promo HPN 1:1 50Mbps/Wahyu Widayanto/087876937544/mail.wahyuwidayanto@gmail.com</t>
  </si>
  <si>
    <t>DECLINE : Decline - Pindah Segmentasi Yusnani Manalu 40951378|MYDITA</t>
  </si>
  <si>
    <t>Kepengasuhan santri Baitussalam</t>
  </si>
  <si>
    <t>WO067284737</t>
  </si>
  <si>
    <t>|MN00447|MYIA-010523220540/POI/Daffa Malik Ashari/089602030103/malikdaffa6@gmail.com</t>
  </si>
  <si>
    <t>2026-11-01 08:00:00 | Nama PIC : bapak daffa No HP : 089602030103 Alt :  M Janji : (minggu/1/november/2026) jam Pasang : 09:00 Note : hubungi pelanggan jika ingin kelokasi</t>
  </si>
  <si>
    <t>Follow Up Revoke Completed, New Order ID : SC1002656410</t>
  </si>
  <si>
    <t>ODP-KGD-FAM/079</t>
  </si>
  <si>
    <t>WO067301789</t>
  </si>
  <si>
    <t>2026-10-24 15:00:00 | Tanggal pemasangan : 24 OKTOBER 2026  Jam pemasangan : pagi/siang  Info Tambahan : Hubungi pelanggan dulu sebelum ke lokasi  terima kasih</t>
  </si>
  <si>
    <t>ODP-BKL-FCA/03</t>
  </si>
  <si>
    <t>WO067253060</t>
  </si>
  <si>
    <t>2026-10-24 15:00:00|Nama :BAPA KHOLIS  No HP :087750826006  No Alternatif :  M Janji : 24/10/2026  Jam Pasang : Pagi  NoteÃ‚Â :  Hubungi terlebih dahulu sebelum ke lokasi  |40951377|MYDITA</t>
  </si>
  <si>
    <t>WARUNG MEKAAR BLEGA</t>
  </si>
  <si>
    <t>ODP-BEA-FA/10</t>
  </si>
  <si>
    <t>|MN00213|/WARUNG MEKAAR BLEGA/081217254705/Iisdwiariati123@gmail.com/HSI Basic Promo HUT Telkom (1:2) 100 Mbps (Rp 440.000) PSB Rp 150.000/IIS DWI ARIYATI/-7.121519, 113.072830</t>
  </si>
  <si>
    <t>DECLINE : Decline - Pindah Segmentasi RIRIN RISNAWATI 40931149|MYDITA</t>
  </si>
  <si>
    <t>TOKO MUHAMMAD</t>
  </si>
  <si>
    <t>ODP-OMB-FG/02 FG/D01/02.01</t>
  </si>
  <si>
    <t>WO067320030</t>
  </si>
  <si>
    <t>MD|MYDB-20261027271438|DN00001/MN00558|TOKO MUHAMMAD|087751541283</t>
  </si>
  <si>
    <t>27-10-2026 19:39:43</t>
  </si>
  <si>
    <t>Follow Up Revoke Completed, New Order ID : SC1002656736</t>
  </si>
  <si>
    <t>ODP-PME-FAT/19</t>
  </si>
  <si>
    <t>WO067312798</t>
  </si>
  <si>
    <t xml:space="preserve">2026-10-26 08:00:00 | Jam pemasangan : 12.00  Info Tambahan : Hubungi pelanggan dulu sebelum ke lokasi  terimakasih </t>
  </si>
  <si>
    <t>27-10-2026 17:24:47</t>
  </si>
  <si>
    <t>TOKO FUFUFAFA</t>
  </si>
  <si>
    <t>ODP-PME-FBK/72</t>
  </si>
  <si>
    <t>WO067290913</t>
  </si>
  <si>
    <t>|MN00213|/TOKO FUFUFAFA/NURUN NABAWI/08817468329/fufujaya22@gmail.com/HSI Bisnis + Netmonk Promo 2026 150 Mbps (Rp 676.100) PSB 150.000/</t>
  </si>
  <si>
    <t>2026-10-28 11:00:00|Jam pemasangan : 12.00 Info Tambahan : Hubungi pelanggan dulu sebelum ke lokasi terimakasih  |40951381|MYDITA</t>
  </si>
  <si>
    <t>TOKO KADUR BERKAH</t>
  </si>
  <si>
    <t>ODP-PME-FCA/16 FCA/D01/16.01</t>
  </si>
  <si>
    <t>WO067319710</t>
  </si>
  <si>
    <t>MD|MYDB-20261027271429|DN00001/MN00086|TOKO KADUR BERKAH|081578286628</t>
  </si>
  <si>
    <t>UNCONTACTED : Line Busy Sonya Rahma Winata 40951375|MYDITA</t>
  </si>
  <si>
    <t>KB TK AL-IKHLASH</t>
  </si>
  <si>
    <t>WO067256930</t>
  </si>
  <si>
    <t>|MN02813|MYIA-002770805447/POI/Erma Wahyuning Tyas /085385553387/kbtkalikhlash03@gmail.com</t>
  </si>
  <si>
    <t xml:space="preserve">2026-10-28 08:00:00 | Nama :IBU ERMA No HP :085385553387 No Alternatif : M Janji : 28/10/2026 Jam Pasang : Pagi NoteÃ‚Â :  Hubungi terlebih dahulu sebelum ke lokasi </t>
  </si>
  <si>
    <t>PT RIZKE UNGGUL BERSAMA INSPEKSINDO</t>
  </si>
  <si>
    <t>ODP-KBL-FWD/29 FWD/D02/29.01</t>
  </si>
  <si>
    <t>WO067318427</t>
  </si>
  <si>
    <t>|MN02749|MYIA-003153264132/POI/Putri Rizke Eka Aulia S. /082139600097/ptrubi2020@gmail.com</t>
  </si>
  <si>
    <t>GUDANG KERTAJAYA</t>
  </si>
  <si>
    <t>ODP-MYR-FEH/34</t>
  </si>
  <si>
    <t>WO067294893</t>
  </si>
  <si>
    <t>|MN01401|MYIA-092491484020/POI/Ahmad Samsul Badi&amp; 39;/085735241264/ahmadsamsulbadi@gmail.com</t>
  </si>
  <si>
    <t xml:space="preserve">2026-10-28 11:00:00 | telp : 085735241264 alt : manja : pagi / siang 28/10/2026 hub sebelum ke lokasi </t>
  </si>
  <si>
    <t>KEDAI SINGGAH DONG KY</t>
  </si>
  <si>
    <t>ODP-KBL-FBN/15 FBN/D01/15.01</t>
  </si>
  <si>
    <t>WO067256350</t>
  </si>
  <si>
    <t>|MC50133|MYIA-051970687689/POI/ANDIK MUSLIMIN/081234932397/andikmuslimin6@gmail.com</t>
  </si>
  <si>
    <t>2026-10-28 10:00:00 | Tanggal pemasangan : 28 OKTOBER 2026 Jam pemasangan : pagi/siang Info Tambahan : Hubungi pelanggan dulu sebelum ke lokasi terima kasih</t>
  </si>
  <si>
    <t>SD KUSUMA PUTRA</t>
  </si>
  <si>
    <t>WO067307586</t>
  </si>
  <si>
    <t>|MN01731|MYIA-032686554596/POI/EVI ESTHININGTYAS/081330587035/sdkusumaputra@gmail.com</t>
  </si>
  <si>
    <t>PT Wongso Nusantara Bersatu</t>
  </si>
  <si>
    <t>ODP-LKS-FW/53</t>
  </si>
  <si>
    <t>|MC50030|/Ferryanto Handaya/081272121999/Bliherbala@gmail.com/Dimas Kertiyasa/405075/AM KATATA/ Inet Only 50 MBPS Rp 355.000/PT Wongso Nusantara Bersatu</t>
  </si>
  <si>
    <t>Follow Up Revoke Completed, New Order ID : SC1002656602</t>
  </si>
  <si>
    <t>ODP-TDS-FCP/74</t>
  </si>
  <si>
    <t>WO067307178</t>
  </si>
  <si>
    <t>2026-10-24 11:00:00|Tanggal pemasangan : 25/09/2026  Jam pemasangan : 08.00 - 12.00  Info Tambahan : Hubungi pelanggan dulu sebelum ke lokasi, terima kasih|40951377|MYDITA</t>
  </si>
  <si>
    <t>27-10-2026 16:24:47</t>
  </si>
  <si>
    <t>FTL GYM DIPONEGORO SURABAYA</t>
  </si>
  <si>
    <t>ODP-DMO-FAM/13 FAM/D01/13.01</t>
  </si>
  <si>
    <t>WO067254466</t>
  </si>
  <si>
    <t>|MN02672|MYIA-038682755723/POI/Andhika Arif Wicaksana/081818412051/andhika.arifwic@gmail.com</t>
  </si>
  <si>
    <t>2026-10-28 08:00:00 | Nama Pic :  No Hp Pic :  Jam Pemasangan : 08:00 - 12.00 Tanggal Pemasangan : RABU 28 OKTOBER 2026 Info Tambahan : Hubungi pelanggan sebelum datang ke lokasi</t>
  </si>
  <si>
    <t>Follow Up Revoke Completed, New Order ID : SC1002655491</t>
  </si>
  <si>
    <t>ODP-MYR-FCC/73</t>
  </si>
  <si>
    <t>WO067268010</t>
  </si>
  <si>
    <t>2026-10-25 15:00:00|Tanggal Pemasangan : 25 Oktober 2026  Jam Pemasangan : 08:00 15:00  Info Tambahan : Hubungi pelanggan dulu sebelum ke lokasi terimakasih|40961370|MYDITA</t>
  </si>
  <si>
    <t>CV. HASIL KARYA</t>
  </si>
  <si>
    <t>ODP-TDS-FKX/16 FKX/D03/16.01</t>
  </si>
  <si>
    <t>WO067271871</t>
  </si>
  <si>
    <t>|MC20217|MYIA-093359670747/POI/Norma Dwi Yustiningarti/081917964839/hasilkaryacv17@gmail.com</t>
  </si>
  <si>
    <t>2026-10-28 15:00:00 | M Janji : 28/10/2026 Jam Pasang : Pagi NoteÃ‚Â :  Hubungi terlebih dahulu sebelum ke lokasi</t>
  </si>
  <si>
    <t>27-10-2026 11:24:40</t>
  </si>
  <si>
    <t>HSI Bisnis Bundling Phone PSB 70% - Free 800 Menit Promo - 75 Mbps</t>
  </si>
  <si>
    <t>PT. ARMADA BERLIAN TIMUR</t>
  </si>
  <si>
    <t>ODP-KLN-FAU/08 FAU/D02/08.01</t>
  </si>
  <si>
    <t>WO067264238</t>
  </si>
  <si>
    <t>|MN01401|MYIA-040397731248/POI/Iwan Radius/08131885873/timarmadatimur@gmail.com</t>
  </si>
  <si>
    <t xml:space="preserve">2026-10-28 11:00:00 | Nama PIC : Ibu Dila No HP : 08131885873 No Alt : - M Janji :  28 Okt 2026 Jam Pasang : Pagi / Siang Note : hubungi pelanggan jika ingin kelokasi </t>
  </si>
  <si>
    <t>27-10-2026 10:24:44</t>
  </si>
  <si>
    <t>(R.TU) SMA N 3 Klaten</t>
  </si>
  <si>
    <t>ODP-KLX-FC/004 FC/D02/02.04</t>
  </si>
  <si>
    <t>WO067283223</t>
  </si>
  <si>
    <t>|MN00951|MYIA-033874764150/POI/Wahyu Sugiarto/087734833344/sugiartawahyu@gmail.com</t>
  </si>
  <si>
    <t>2026-10-29 08:00:00 | Nama PIC : bapak wahyu No HP : 087734833344 Alt :  M Janji : (kamis/29/OKTOBER/2026) jam Pasang : 09:00 Note : hubungi pelanggan jika ingin kelokasi</t>
  </si>
  <si>
    <t>27-10-2026 12:54:34</t>
  </si>
  <si>
    <t>Lab TJKT(utara) SMK MUH. 3 Klaten Utara</t>
  </si>
  <si>
    <t>WO067294488</t>
  </si>
  <si>
    <t>|MN00951|MYIA-091498236698/POI/Agus Susanto/085729810165/agussust0872@gmail.com</t>
  </si>
  <si>
    <t xml:space="preserve">2026-10-29 15:00:00 | Nama PIC : Bp Agus No HP : 085729810165 No Alt : - M Janji :  29 Okt 2026 Jam Pasang : Pagi / Siang Note : hubungi pelanggan jika ingin kelokasi </t>
  </si>
  <si>
    <t>SD KARTINI</t>
  </si>
  <si>
    <t>ODP-BLO-FDA/03 FDA/D02/003.01</t>
  </si>
  <si>
    <t>WO067273954</t>
  </si>
  <si>
    <t>|MN02756|MYIA-054664365582/POI/latri purnama sari/089672560007/sdkartiniblora18@gmail.com</t>
  </si>
  <si>
    <t>2026-10-28 08:00:00 | M Janji : 28/10/2026 Jam Pasang : Pagi NoteÃ‚Â :  Hubungi terlebih dahulu sebelum ke lokasi</t>
  </si>
  <si>
    <t>27-10-2026 11:39:40</t>
  </si>
  <si>
    <t>MA MIFTAHUT THULLAB</t>
  </si>
  <si>
    <t>ODP-PWB-FD/098 FD/D02/098.01</t>
  </si>
  <si>
    <t>WO067312821</t>
  </si>
  <si>
    <t>|MN00410|MYIA-008702701592/POI/MOH FAKIH/082342103744/azkidafi52@gmil.com</t>
  </si>
  <si>
    <t>2026-10-28 15:00:00 | Tanggal pemasangan : 28/09/2026 Jam pemasangan : 11.00 Info Tambahan : Hubungi pelanggan dulu sebelum ke lokasi, terima kasih</t>
  </si>
  <si>
    <t>SPPG PESANTREN MIFTAUS</t>
  </si>
  <si>
    <t>WO067314183</t>
  </si>
  <si>
    <t>|MN01996|MYIA-097099993394/POI/Noer Hayati/082224254711/jitmas884@gmail.com</t>
  </si>
  <si>
    <t>NURCAHYA JAYA LESTARI BETON</t>
  </si>
  <si>
    <t>ODP-WRO-FG/138</t>
  </si>
  <si>
    <t>|MN01314|/MIYA BARADIYANTI/0882003310022/cvnurcahyajayalestari@yahoo.com /Permintaan PSB HSI BASIC 1S INET 100MBPS WB2/NURCAHYA JAYA LESTARI BETON</t>
  </si>
  <si>
    <t>27-10-2026 20:39:54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</si>
  <si>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</si>
  <si>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>|MN01314|/MIYA BARADIYANTI/0882003310022/cvnurcahyajayalestari@yahoo.com /Permintaan PSB HSI BISNIS 1S INET 50MBPS WB2/NURCAHYA JAYA LESTARI BETON 2</t>
  </si>
  <si>
    <t>|MN01314|/MIYA BARADIYANTI/0882003310022/cvnurcahyajayalestari@yahoo.com /Permintaan PSB HSI BASIC 1S INET 50MBPS WB2/NURCAHYA JAYA LESTARI BETON 3</t>
  </si>
  <si>
    <t>ODP-WRO-FG/173</t>
  </si>
  <si>
    <t>|MN01314|/MIYA BARADIYANTI/0882003310022/cvnurcahyajayalestari@yahoo.com /Permintaan PSB HSI BASIC 1S INET 50MBPS WB2/NURCAHYA JAYA LESTARI BETON 4</t>
  </si>
  <si>
    <t>ODP-KAR-FS/041</t>
  </si>
  <si>
    <t>WO067286922</t>
  </si>
  <si>
    <t xml:space="preserve">AMRBS;950223;ALDHIAZ;JKT OUTER;HSI Bisnis PSB 70% - 50 Mbps - (439000);CP LOKASI FARHAN 0877-7819-1985  ALT SANDY 087778113956;billing@bnteknologi.com  </t>
  </si>
  <si>
    <t>TOKO MULATO</t>
  </si>
  <si>
    <t>ODP-KRT-FAG/093 FAG/D6/07.93</t>
  </si>
  <si>
    <t>WO067304296</t>
  </si>
  <si>
    <t>|MN00396|MYIA-005745610616/POI/Mulato SE/085293036000/mltkramaindah@gmail.com</t>
  </si>
  <si>
    <t>2026-10-28 15:00:00 | Nama Pic : BP MULATO No Hp Pic : 085293036000 Jam Pemasangan : 08:00 - 12.00 Tanggal Pemasangan : RABU 28 OKTOBER 2026 Info Tambahan : Hubungi pelanggan sebelum datang ke lokasi</t>
  </si>
  <si>
    <t>27-10-2026 15:54:39</t>
  </si>
  <si>
    <t>DEPOT AIR MINUM BIRU SUMPAH PEMUDA</t>
  </si>
  <si>
    <t>ODP-MSO-FC/049</t>
  </si>
  <si>
    <t>WO067321656</t>
  </si>
  <si>
    <t>|MN00062|/ DEPOT AIR MINUM BIRU SUMPAH PEMUDA / Pic Feni Justiani Tjahjono / Cp 0818978997 - 087856066001- / sby.own@airminumbiru.com</t>
  </si>
  <si>
    <t>2026-10-29 08:00:00|Nama : BP JAKA (OPERASIONAL) No Hp : 0818978997 No Alt : 087856066001 Tgl Pemasangan : 28 Oktober 2026 Interval : SIANG Note : Hubungi pelanggan terlebih dahulu|40900827|MYDITA</t>
  </si>
  <si>
    <t>GIRAS PRIA SHOLEH</t>
  </si>
  <si>
    <t>ODP-MRT-FB/52</t>
  </si>
  <si>
    <t>WO067282335</t>
  </si>
  <si>
    <t>|MN01575|/GIRAS PRIA SHOLEH/PROMO H2 HSI B2B BISNIS + NETMONK (1:1) 150MBPS 636,1RB PSB DISC 70%//giraspriasholeh@gmail.com/ABDUL GHONI TRIAJI/82257382593</t>
  </si>
  <si>
    <t>2026-10-28 11:00:00|Nama PIC:  bp abdul ghony  No HP: 089509390041 Alt: 085230384292 Tanggal: 28/10/2026 Jam Pasang: Siang Note: Hubungi sebelum ke lokasi, terimakasih. |40931149|MYDITA</t>
  </si>
  <si>
    <t>27-10-2026 16:54:36</t>
  </si>
  <si>
    <t>Inprogress Alpro, SC Lama : SC1002651542</t>
  </si>
  <si>
    <t>ES TELER CREAMY GD</t>
  </si>
  <si>
    <t>ODP-SDA-FBF/10</t>
  </si>
  <si>
    <t>WO067279720</t>
  </si>
  <si>
    <t>|MN02332|/ES TELER CREAMY GD/WINBACK 2.0 HSI B2B (1:1) 50MBPS 355RB PSB DISC 70%//ratnorifqi0202@gmail.com/RATNO/81216569727</t>
  </si>
  <si>
    <t>2026-10-28 11:00:00|Nama PIC : Bp Ratno No HP : 081216569727 No Alt : - M Janji :  28 Okt 2026 Jam Pasang : Pagi / Siang Note : hubungi pelanggan jika ingin kelokasi |40951378|MYDITA</t>
  </si>
  <si>
    <t>PT INDOKOM CITRA PERSADA</t>
  </si>
  <si>
    <t>ODP-SDA-FE/22</t>
  </si>
  <si>
    <t>WO067311418</t>
  </si>
  <si>
    <t>|MN02580|/PT INDOKOM CITRA PERSADA/WINBACK 2.0 HSI B2B (1:1) 50MBPS 355RB PSB DISC 70%//export.icps@indokomgroup.com/FERDIAN AGA WISNU AJI/85182013216</t>
  </si>
  <si>
    <t>2026-11-03 08:00:00|Nama PIC : Bp Ferdian No HP : 085182013216 No Alt : - M Janji :  3 Nov 2026 Jam Pasang : Pagi / Siang Note : hubungi pelanggan jika ingin kelokasi |40951378|MYDITA</t>
  </si>
  <si>
    <t>GUDANG PIER REMBANG INDUSTRI 3</t>
  </si>
  <si>
    <t>ODP-BNL-FZ/29</t>
  </si>
  <si>
    <t>WO067290601</t>
  </si>
  <si>
    <t>|MN02680|/GUDANG PIER REMBANG INDUSTRI 3/WINBACK 2.0 HSI B2B (1:1) 100MBPS 535RB PSB DISC 70%//hagiwhyd15@gmail.com/ACHMAD HAGI WAHYUDI/85736670406</t>
  </si>
  <si>
    <t>2026-10-28 11:00:00|Nama PIC:  bp Achmad No HP: 085736670406 Alt: Tanggal: 28/10/2026 Jam Pasang: 11.00 Note: Hubungi sebelum ke lokasi, terimakasih.  |40931149|MYDITA</t>
  </si>
  <si>
    <t>PT DWI SURYA PERKASA</t>
  </si>
  <si>
    <t>ODP-GEM-FAE/05 FAE/D01/05.01</t>
  </si>
  <si>
    <t>WO067274090</t>
  </si>
  <si>
    <t>|MN02394|MYIA-088324191894/POI/Joko Utomo /083848928870/paulusjoko@gmail.com</t>
  </si>
  <si>
    <t>2026-10-28 08:00:00 | Tanggal pemasangan : 28/09/2026 Jam pemasangan : 10.00 Info Tambahan : Hubungi pelanggan dulu sebelum ke lokasi, terima kasih</t>
  </si>
  <si>
    <t>PT. PAN PACIFIC INDONESIA TRADING</t>
  </si>
  <si>
    <t>ODP-GEM-FAC/09</t>
  </si>
  <si>
    <t>|MN02680 |/PT. PAN PACIFIC INDONESIA TRADING/WINBACK 2.0 HSI B2B (1:1) 75MBPS 415RB PSB DISC 70%//panpacificindonesiatrading@gmail.com/PUTRI FAJAR DWIYANTI/8133302856</t>
  </si>
  <si>
    <t>SUPERSKIN PANDAAN</t>
  </si>
  <si>
    <t>ODP-PDA-FP/12</t>
  </si>
  <si>
    <t>WO067289886</t>
  </si>
  <si>
    <t>AMRBS;403098;REG3;DANIEL MARWA DENERO;08112876658;CP.DHENNY;081329999162;PAKET 2S INET VOICE 75 MBPS (559.000);SUPERSKIN PANDAAN</t>
  </si>
  <si>
    <t>2026-11-03 11:00:00|Tanggal pemasangan: 03/11/2026 Jam pemasangan : 10.00 Info Tambahan : Hubungi pelanggan dulu sebelum ke lokasi terima kasih.|40981184|MYDITA</t>
  </si>
  <si>
    <t>BELIK CAFE &amp; RESTO</t>
  </si>
  <si>
    <t>WO067282770</t>
  </si>
  <si>
    <t>2026-10-28 11:00:00|Nama PIC:  bp agus setiawan No HP: 085326749797 Alt: Tanggal: 28/10/2026 Jam Pasang: Siang Note: Hubungi sebelum ke lokasi, terimakasih.  |40931149|MYDITA</t>
  </si>
  <si>
    <t>PUSKESMAS NGEMPIT</t>
  </si>
  <si>
    <t>ODP-PSN-FBM/17</t>
  </si>
  <si>
    <t>WO067287772</t>
  </si>
  <si>
    <t>|MN02680|/PUSKESMAS NGEMPIT/WINBACK HSI B2B + NETMONK (1:1) 100MBPS 661,1RB PSB DISC 70%//pkm.ngempit22@gmail.com/SLAMET/81333281948</t>
  </si>
  <si>
    <t>2026-10-28 11:00:00|Tanggal pemasangan : 28/10/2026 Jam pemasangan : pagi / siang  Info Tambahan : Hubungi pelanggan dulu sebelum ke lokasi Terimakasih|40961371|MYDITA</t>
  </si>
  <si>
    <t>Follow Up Revoke Completed, New Order ID : SC1002655937</t>
  </si>
  <si>
    <t>ODP-GDA-FAH/07</t>
  </si>
  <si>
    <t>WO067287544</t>
  </si>
  <si>
    <t>Warkop arek suroboyo (sepanjang)</t>
  </si>
  <si>
    <t>ODP-SPJ-FBD/10 FBD/D03/10.1</t>
  </si>
  <si>
    <t>WO067314141</t>
  </si>
  <si>
    <t>|MN01993|MYIA-014525578331/POI/moch. cholip/082233199528/persebaya1972@gmail.com</t>
  </si>
  <si>
    <t>2026-10-28 15:00:00 | Nama PIC : bapak cholip No HP : 082233199528 Alt :  M Janji : (RABU/28/OKTOBER/2026) jam Pasang : 09:00 Note : hubungi pelanggan jika ingin kelokasi</t>
  </si>
  <si>
    <t>PT RABBIN WISATA MANDIRI</t>
  </si>
  <si>
    <t>ODP-WR1-FC/11 FC/D03/03.11</t>
  </si>
  <si>
    <t>WO067315552</t>
  </si>
  <si>
    <t>|MN00443|MYIA-044303014289/POI/Pak Ishaq/089633138834/rabbinwisatamandiri@gmail.com</t>
  </si>
  <si>
    <t>SDN PRANTI</t>
  </si>
  <si>
    <t>ODP-TPO-FGY/31 FGY/D04/31.01</t>
  </si>
  <si>
    <t>WO067297782</t>
  </si>
  <si>
    <t>MD|MYDB-20261027271454|DN00001/MN00442|SDN PRANTI|085706652322</t>
  </si>
  <si>
    <t>27-10-2026 15:10:00</t>
  </si>
  <si>
    <t>CV Tirta Fertindo pratama</t>
  </si>
  <si>
    <t>ODP-SLI-FAK/037 FAK/D05/037.01</t>
  </si>
  <si>
    <t>WO067268963</t>
  </si>
  <si>
    <t>|MB00503|MYIA-043548946717/POI/ibu/081901117455/hrd.excelindo12@gmail.com</t>
  </si>
  <si>
    <t>27-10-2026 11:09:39</t>
  </si>
  <si>
    <t>BALAI DESA GUWOSOBOKERTO</t>
  </si>
  <si>
    <t>ODP-PEC-FL/059 FL/D04/059.01</t>
  </si>
  <si>
    <t>WO067256988</t>
  </si>
  <si>
    <t>|MC60028|MYIA-056710790112/POI/MOHAMAD MURSALIN/0895412665716/wifiinternet086@gmail.com</t>
  </si>
  <si>
    <t>2026-10-28 08:00:00 | Nama Pic : BP MURSALIN No Hp Pic : 0895412665716 Jam Pemasangan : 08:00 - 12.00 Tanggal Pemasangan : RABU 28 OKTOBER 2026 Info Tambahan : Hubungi pelanggan sebelum datang ke lokasi</t>
  </si>
  <si>
    <t>DINDA STORE NEW 1</t>
  </si>
  <si>
    <t>WO067322819</t>
  </si>
  <si>
    <t>|MN01414|/Pruwanto/081225051750/tifahp2010@gmail.com /Permintaan PSB HSI BISNIS 1S INET 50MBPS REG/DINDA STORE NEW 1</t>
  </si>
  <si>
    <t>2026-10-29 08:00:00|Tanggal pemasangan : 28/10/2026 Jam pemasangan : pagi / siang  Info Tambahan : Hubungi pelanggan dulu sebelum ke lokasi Terimakasih|40961371|MYDITA</t>
  </si>
  <si>
    <t>BHANU EXELENT</t>
  </si>
  <si>
    <t>WO067303421</t>
  </si>
  <si>
    <t>|MN01414|MYIA-047080471380/POI/arief ispriyanto/08122898994/ariefispriyanto81@gmail.com</t>
  </si>
  <si>
    <t xml:space="preserve">2026-10-28 15:00:00 | Nama PIC : Bp Arief No HP : 08122898994 No Alt : - M Janji :  28 Okt 2026 Jam Pasang : Pagi / Siang Note : hubungi pelanggan jika ingin kelokasi </t>
  </si>
  <si>
    <t>DINDA STORE NEW 2</t>
  </si>
  <si>
    <t>WO067322833</t>
  </si>
  <si>
    <t>|MN01414|/Pruwanto/081225051750/tifahp2010@gmail.com /Permintaan PSB HSI BISNIS 1S INET 50MBPS REG/DINDA STORE NEW 2</t>
  </si>
  <si>
    <t>DINDA STORE NEW 8</t>
  </si>
  <si>
    <t>|MN01414|/Pruwanto/081225051750/tifahp2010@gmail.com /Permintaan PSB HSI BISNIS 1S INET 50MBPS WB1 BUNDLING OCA BREACH CHECKER/DINDA STORE NEW 8</t>
  </si>
  <si>
    <t>DINDA STORE NEW 4</t>
  </si>
  <si>
    <t>ODP-KUD-FT/139</t>
  </si>
  <si>
    <t>|MN01414|/Pruwanto/081225051750/tifahp2010@gmail.com /Permintaan PSB HSI BISNIS 1S INET 50MBPS WB1 BUNDLING ANTARES CAM1/DINDA STORE NEW 4</t>
  </si>
  <si>
    <t>DECLINE : Decline - Paket dan Harga Tidak Sesuai Novin Dwigo Prayudha 40961371|MYDITA</t>
  </si>
  <si>
    <t>DINDA STORE NEW 3</t>
  </si>
  <si>
    <t>|MN01414|/Pruwanto/081225051750/tifahp2010@gmail.com /Permintaan PSB HSI BISNIS 1S INET 50MBPS WB1 BUNDLING ANTARES CAM1/DINDA STORE NEW 3</t>
  </si>
  <si>
    <t>DINDA STORE NEW 5</t>
  </si>
  <si>
    <t>|MN01414|/Pruwanto/081225051750/tifahp2010@gmail.com /Permintaan PSB HSI BISNIS 1S INET 50MBPS WB1 BUNDLING ANTARES CAM1/DINDA STORE NEW 5</t>
  </si>
  <si>
    <t>27-10-2026 16:40:11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</si>
  <si>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</si>
  <si>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DINDA STORE NEW 6</t>
  </si>
  <si>
    <t>|MN01414|/Pruwanto/081225051750/tifahp2010@gmail.com /Permintaan PSB HSI BISNIS 1S INET 50MBPS WB1 BUNDLING OCA BREACH CHECKER/DINDA STORE NEW 6</t>
  </si>
  <si>
    <t>27-10-2026 20:09:39</t>
  </si>
  <si>
    <t>DINDA STORE NEW 7</t>
  </si>
  <si>
    <t>|MN01414|/Pruwanto/081225051750/tifahp2010@gmail.com /Permintaan PSB HSI BISNIS 1S INET 50MBPS WB1 BUNDLING OCA BREACH CHECKER/DINDA STORE NEW 7</t>
  </si>
  <si>
    <t>ODP-PAT-FAG/071</t>
  </si>
  <si>
    <t>SMP Negeri 5 Pati</t>
  </si>
  <si>
    <t>ODP-PAT-FAH/127</t>
  </si>
  <si>
    <t>|MC60053|/MINARSIH EKA/08111047962/didiksaputro72@guru.smp.belajar.id /Permintaan PSB HSI BASIC INET 50MBPS WB3 BUNDLING NETMONK/SMP Negeri 5 Pati</t>
  </si>
  <si>
    <t>WO067299519</t>
  </si>
  <si>
    <t>2026-10-24 08:00:00|M Janji : 24/10/2026  Jam Pasang : Pagi 08.00  NoteÃ‚Â :  Hubungi terlebih dahulu sebelum ke lokasi  |40971304|MYDITA</t>
  </si>
  <si>
    <t>SMK NU LASEM</t>
  </si>
  <si>
    <t>ODP-LSE-FAB/022 FAB/D03/022.01</t>
  </si>
  <si>
    <t>WO067258907</t>
  </si>
  <si>
    <t>|MC60037|MYIA-031655555608/POI/TRI NOVIANTORO /085218128038/novinerazzurri@gmail.com</t>
  </si>
  <si>
    <t>RUMAH MERAH INDONESIA</t>
  </si>
  <si>
    <t>ODP-LSE-FA/073 FA/D08/073.01</t>
  </si>
  <si>
    <t>WO067252720</t>
  </si>
  <si>
    <t>|MC60037|MYIA-015707853908/POI/AHMAD NI&amp; 39;AM/085287113332/okashitv3@gmail.com</t>
  </si>
  <si>
    <t xml:space="preserve">2026-10-28 11:00:00 | Nama :BAPA NIAM No HP :085287113332 No Alternatif : M Janji : 28/10/2026 Jam Pasang : Pagi NoteÃ‚Â :  Hubungi terlebih dahulu sebelum ke lokasi </t>
  </si>
  <si>
    <t>PT ORCID MANTIS INDONESIA</t>
  </si>
  <si>
    <t>ODP-MJE-FS/061 FS/D03/061.01</t>
  </si>
  <si>
    <t>WO067313964</t>
  </si>
  <si>
    <t>|MC80156|MYIA-021041252728/POI/FAJAR ARIYANTI/081312000682/sc.jateng@orcidmantis.co.id</t>
  </si>
  <si>
    <t>27-10-2026 17:39:41</t>
  </si>
  <si>
    <t>ODP-MKG-FD/074</t>
  </si>
  <si>
    <t>AMRBS;403099;REG3;MUHAMMAD MASTUR;081226139781;CP.MUHAMMAD FAISAL KURNIAWAN;088988020318;PAKET 2S INET VOICE 50 MBPS (479.000);PT GLOBAL JET EXPRESS//BRINGIN SEMARANG</t>
  </si>
  <si>
    <t>PT ROSALIA EXPRESS</t>
  </si>
  <si>
    <t>ODP-SMT-FCA/014</t>
  </si>
  <si>
    <t>WO067257881</t>
  </si>
  <si>
    <t>|MC20232|MYIA-048921678413/POI/DIMAS BAYU PUTRANTIO/082218130765/130rosaliaexpresskrapyak@gmail.com</t>
  </si>
  <si>
    <t>CV. AMAN MAKMUR MANDIRI</t>
  </si>
  <si>
    <t>ODP-SMT-FA/022</t>
  </si>
  <si>
    <t>AMRBS;405075;REG3;KATATA VEKANIDYA;082225049060;CP.FARID KHOIRUL IKHSAN;087770003749;INET 75 MBPS 415.000;CV. AMAN MAKMUR MANDIRI</t>
  </si>
  <si>
    <t>QC MIA - INVALID QUALITY CONTROL MIA - Foto Dokumen Usaha Tidak Valid - upload dokumen NIB/SIUP/NPWP/SKU dari RT/RW a.n PIC/U</t>
  </si>
  <si>
    <t>Follow Up Revoke Completed, New Order ID : SC1002656041</t>
  </si>
  <si>
    <t>ODP-PWT-FBC/018</t>
  </si>
  <si>
    <t>WO067290531</t>
  </si>
  <si>
    <t>2026-10-24 11:00:00 | Nama Pic : BP TEGAR  No Hp Pic : 085643229176  Jam Pemasangan : 08:00 - 12.00  Tanggal Pemasangan : SABTU 24 OKTOBER 2026  Info Tambahan : Hubungi pelanggan sebelum datang ke lokasi</t>
  </si>
  <si>
    <t>TOKO ASADEL</t>
  </si>
  <si>
    <t>ODP-PWT-FBJ/143 FBJ/D10/143.01</t>
  </si>
  <si>
    <t>WO067300187</t>
  </si>
  <si>
    <t>|MC00213|MYIA-095752740068/POI/NURYANI/087837149220/yanibungsu3@gmai.com</t>
  </si>
  <si>
    <t>2026-10-28 15:00:00 | Nama Pic : IBU NURYANI No Hp Pic : 087837149220 Jam Pemasangan : 08:00 - 12.00 Tanggal Pemasangan : RABU 28 OKTOBER 2026 Info Tambahan : Hubungi pelanggan sebelum datang ke lokasi</t>
  </si>
  <si>
    <t>RA AL QUDS BANTARWUNI</t>
  </si>
  <si>
    <t>ODP-PWT-FBJ/026 FBJ/D03/026.01</t>
  </si>
  <si>
    <t>WO067258866</t>
  </si>
  <si>
    <t>|MC00213|MYIA-098528266491/POI/ANGKAT ADI CAHYOKO/081542847656/angkatcahyoko25@guru.smp.belajar.id</t>
  </si>
  <si>
    <t xml:space="preserve">2026-10-31 08:00:00 | Nama PIC : Bp Angkat No HP : 081542847656 No Alt : - M Janji :  31 Okt 2026 Jam Pasang : Pagi / Siang Note : hubungi pelanggan jika ingin kelokasi </t>
  </si>
  <si>
    <t>SD NEGERI 1 KEBANGGAN</t>
  </si>
  <si>
    <t>ODP-PWT-FBJ/003 FBJ/D01/003.01</t>
  </si>
  <si>
    <t>WO067319013</t>
  </si>
  <si>
    <t>|MC00213|MYIA-000708333978/POI/FARADILA WISNU RACHMAWATI/088224175769/kebanggansdn1@gmail.com</t>
  </si>
  <si>
    <t>Follow Up Revoke Completed, New Order ID : SC1002656243</t>
  </si>
  <si>
    <t>ODP-GML-FAF/039</t>
  </si>
  <si>
    <t>WO067296077</t>
  </si>
  <si>
    <t>2026-10-26 08:00:00 | Tanggal Pemasangan : 26 Oktober 2026  Jam Pemasangan : 08:00 15:00  Info Tambahan : Hubungi pelanggan dulu sebelum ke lokasi terimakasih</t>
  </si>
  <si>
    <t>27-10-2026 14:54:41</t>
  </si>
  <si>
    <t>ODP-MAN-FCA/001</t>
  </si>
  <si>
    <t>Inprogress Alpro, SC Lama : SC1002653912</t>
  </si>
  <si>
    <t>SDJ</t>
  </si>
  <si>
    <t>Citra Warna Abadi (Gudang TA Cilacap)</t>
  </si>
  <si>
    <t>ODP-SDJ-FD/013 FD/D02/013.01</t>
  </si>
  <si>
    <t>WO067285126</t>
  </si>
  <si>
    <t>|MN02229|MYIA-092332226201/POI/Rofiq Kurniawan/089690488266/tacilacap@weldon.co.id</t>
  </si>
  <si>
    <t xml:space="preserve">2026-10-30 15:00:00 | Jam pemasangan : 12.00 Info Tambahan : Hubungi pelanggan dulu sebelum ke lokasi terimakasih </t>
  </si>
  <si>
    <t>27-10-2026 13:24:38</t>
  </si>
  <si>
    <t>SMP NEGERI 1 KEPIL</t>
  </si>
  <si>
    <t>ODP-WOS-FK/008</t>
  </si>
  <si>
    <t>AMRBS ; 402717 ; AMEX ; WIRA ; TREG3 ; MAGELANG ; 1S HSI BISNIS PROMO 300 Mbps ; SETIONO 085742826399; smpn1kepilwsb@gmail.com</t>
  </si>
  <si>
    <t>ODP-WOS-FAE/060</t>
  </si>
  <si>
    <t>WO067309351</t>
  </si>
  <si>
    <t>|MN02491|PT. Elizabeth Hanjaya |081213000729|hamdi@elizabethbag.com|Indibiz Basic 50 Mbps 320000|Ripki Hamdi|Ruko Jitu, Jl. P. Diponegoro No.3 Kav C, Wonosobo Timur, Kec. Wonosobo, Kabupaten Wonosobo, Jawa Tengah-7.351200643181615, 109.9055773423291</t>
  </si>
  <si>
    <t>2026-10-28 15:00:00|telp : 081213000729 alt : manja : pagi / siang 28/10/2026 hub sebelum ke lokasi  |40000802|MYDITA</t>
  </si>
  <si>
    <t>BDY</t>
  </si>
  <si>
    <t>SPX WARUNGASEM HUB 2</t>
  </si>
  <si>
    <t>ODP-BDY-FZ/007 FZ/D02/007.01</t>
  </si>
  <si>
    <t>WO067311742</t>
  </si>
  <si>
    <t>|MN01881|MYIA-057781644316/POI/muhammad aminudin/082313958335/muhammadaminudin261@gmail.com</t>
  </si>
  <si>
    <t xml:space="preserve">2026-10-28 15:00:00 | Nama PIC:  BP MUH AMIN No HP: 082313958335 Alt: Tanggal: 28/10/2026 Jam Pasang: Sore Note: Hubungi sebelum ke lokasi, terimakasih.  </t>
  </si>
  <si>
    <t>ON TEKNIK</t>
  </si>
  <si>
    <t>WO067314710</t>
  </si>
  <si>
    <t>|MN02086|MYIA-078736699657/POI/BADIAH/085225466532/badiaprasojo@gmail.com</t>
  </si>
  <si>
    <t>KANTOR NOTARIS ALFI HIDAYAWATI</t>
  </si>
  <si>
    <t>ODP-KDW-FV/006</t>
  </si>
  <si>
    <t>WO067277392</t>
  </si>
  <si>
    <t xml:space="preserve"> | MN00925 | HSI 150MB |PIC TIA 081352664343 | tiazahra1998@gmail.com</t>
  </si>
  <si>
    <t>2026-10-28 08:00:00|telp : 081352664343 alt : manja : pagi / siang 28/10/2026 hub sebelum ke lokasi |40000802|MYDITA</t>
  </si>
  <si>
    <t>ODP-KDW-FM/165</t>
  </si>
  <si>
    <t>Emge1994</t>
  </si>
  <si>
    <t>ODP-KDW-FM/150 FM/D03/150.01</t>
  </si>
  <si>
    <t>WO067305761</t>
  </si>
  <si>
    <t>|MC50067|MYIA-038245162999/POI/MUHAMMAD RISKON KHAKIKI/085175132921/riskonkhakiki@gmail.com</t>
  </si>
  <si>
    <t xml:space="preserve">2026-10-28 15:00:00 | telp : 085175132921 alt : manja : pagi / siang 28/10/2026 hub sebelum ke lokasi </t>
  </si>
  <si>
    <t>DECLINE : Decline - Batal Order Ilham Budhi Prasetya 40000802|MYDITA</t>
  </si>
  <si>
    <t>MTS MUHAMMADIYAH 03 PURBALINGGA</t>
  </si>
  <si>
    <t>WO067289648</t>
  </si>
  <si>
    <t>|MN02834|MYIA-081011290475/POI/ISTAR RAFIQ HIDAYAT/085181839912/mtsmugabangga@gmail.com</t>
  </si>
  <si>
    <t>2026-10-28 15:00:00 | Nama : BP ISTAR RAFIQ HIDAYAT  No Hp : 085181839912 No Alt : 087815969757 Tgl Pemasangan : 28 Oktober 2026 Interval : PAGI  Note : Hubungi pelanggan terlebih dahulu</t>
  </si>
  <si>
    <t>PT HAOSI KIMIA INDONESIA</t>
  </si>
  <si>
    <t>WO067299424</t>
  </si>
  <si>
    <t>2026-10-28 15:00:00|Tanggal pemasangan : 28 OKTOBER 2026 Jam pemasangan : pagi/siang Info Tambahan : Hubungi pelanggan dulu sebelum ke lokasi terima kasih|40931149|MYDITA</t>
  </si>
  <si>
    <t>Order dicancel oleh SELLYNA DWI ANISTYA remark : &gt; cancel, anomali order tanpa paperless, wfm id kosong response : OK</t>
  </si>
  <si>
    <t>Follow Up Revoke Completed, New Order ID : SC1002655772</t>
  </si>
  <si>
    <t>ODP-KTM-FC/060</t>
  </si>
  <si>
    <t>WO067279267</t>
  </si>
  <si>
    <t>2026-10-27 08:00:00 | Nama :bapa diyan  No HP :082328299184  No Alternatif :  M Janji : 27/10/2026  Jam Pasang : Pagi  NoteÃ‚Â :  Hubungi terlebih dahulu sebelum ke lokasi</t>
  </si>
  <si>
    <t>27-10-2026 12:09:55</t>
  </si>
  <si>
    <t>PT DOK ABADI SHIPYARD</t>
  </si>
  <si>
    <t>WO067292397</t>
  </si>
  <si>
    <t>|MN00347|MYIA-018315631084/POI/EVA SEPTIANINGRUM/087768116550/dokabadi@gmail.com</t>
  </si>
  <si>
    <t>2026-10-28 11:00:00 | M Janji : 28/10/2026 Jam Pasang : Pagi NoteÃ‚Â :  Hubungi terlebih dahulu sebelum ke lokasi</t>
  </si>
  <si>
    <t>27-10-2026 14:24:44</t>
  </si>
  <si>
    <t>SMP MA&amp; 39;ARIF NU 03 TARBIYATUT THOLIBIN</t>
  </si>
  <si>
    <t>WO067249769</t>
  </si>
  <si>
    <t>MD|MYDB-20261027271425|DN00001/MN00377|SMP MA&amp; 39;ARIF NU 03 TARBIYATUT THOLIBIN|085229161719</t>
  </si>
  <si>
    <t>2026-10-28 08:00:00 | Nama Pic : BP IKHWAN No Hp Pic : 085229161719 Jam Pemasangan : 08:00 - 12.00 Tanggal Pemasangan : RABU 28 OKTOBER 2026 Info Tambahan : Hubungi pelanggan sebelum datang ke lokasi</t>
  </si>
  <si>
    <t>27-10-2026 07:54:35</t>
  </si>
  <si>
    <t>WO067283263</t>
  </si>
  <si>
    <t>Inprogress Alpro, SC Lama : SC1002642176</t>
  </si>
  <si>
    <t>Inprogress Alpro, SC Lama : SC1002636607</t>
  </si>
  <si>
    <t>PKM MODO IGD</t>
  </si>
  <si>
    <t>ODP-BBA-FAQ/14 FAQ/D02/14.01</t>
  </si>
  <si>
    <t>WO067291111</t>
  </si>
  <si>
    <t>MD|MYDB-20261027271440|DD00001/MN01781|PKM MODO IGD|081334061337</t>
  </si>
  <si>
    <t xml:space="preserve">2026-10-28 10:00:00 | Nama PIC:  bp arindra No HP: 081334061337 Alt: Tanggal: 28/10/2026 Jam Pasang: 10.00 Note: Hubungi sebelum ke lokasi, terimakasih.  </t>
  </si>
  <si>
    <t>ikhwa store</t>
  </si>
  <si>
    <t>ODP-BDG-FD/45 FD/D06/45.01</t>
  </si>
  <si>
    <t>WO067260682</t>
  </si>
  <si>
    <t>|MN02646|MYIA-055988339289/POI/ali yusli/089673155661/aliyusli573@gmail.com</t>
  </si>
  <si>
    <t>2026-10-28 10:00:00 | Nama Pic : BP ALI No Hp Pic : 089673155661 Jam Pemasangan : 08:00 - 12.00 Tanggal Pemasangan : RABU 28 OKTOBER 2026 Info Tambahan : Hubungi pelanggan sebelum datang ke lokasi</t>
  </si>
  <si>
    <t>Castro Coffee</t>
  </si>
  <si>
    <t>ODP-LMG-FB/25 FB/D03/25.01</t>
  </si>
  <si>
    <t>WO067264506</t>
  </si>
  <si>
    <t>MD|MYDB-20261026271372|DN00001/MN00882|Castro Coffee|081331700430</t>
  </si>
  <si>
    <t xml:space="preserve">2026-10-28 10:00:00 | telp : 081331700430 alt : manja : pagi / siang 28/10/2026 hub sebelum ke lokasi </t>
  </si>
  <si>
    <t>ODP-TNZ-FC/31</t>
  </si>
  <si>
    <t>WO067257424</t>
  </si>
  <si>
    <t>|MN00443|MYIA-017491356755/POI/Bu Deisie/08123214547/deisiec@yahoo.com</t>
  </si>
  <si>
    <t xml:space="preserve">2026-10-28 15:00:00 | Nama PIC : Ibu Desie No HP : 08123214547 No Alt : - M Janji :  28 Okt 2026 Jam Pasang : Pagi / Siang Note : hubungi pelanggan jika ingin kelokasi </t>
  </si>
  <si>
    <t>HSI Bisnis Basic Bundling Phone Promo 2026 PSB 70% - Free 800 Menit Promo - 300 Mbps</t>
  </si>
  <si>
    <t>MIE - INVALID SURVEY - Pelanggan Minta Batal</t>
  </si>
  <si>
    <t>CV SANDALOKA IDEA MANDIRI</t>
  </si>
  <si>
    <t>ODP-OSP-FD/16 FD/D05/16.01</t>
  </si>
  <si>
    <t>WO067252954</t>
  </si>
  <si>
    <t>|MC40164|MYIA-072658471715/POI/JULIANA SNAK/081294365043/juliana.snak@gmail.com</t>
  </si>
  <si>
    <t xml:space="preserve">2026-10-28 08:00:00 | Nama :JULIANA No HP :081294365043 No Alternatif : M Janji : 28/10/2026 Jam Pasang : Pagi NoteÃ‚Â :  Hubungi terlebih dahulu sebelum ke lokasi </t>
  </si>
  <si>
    <t>SMP NEGERI 21 KUPANG</t>
  </si>
  <si>
    <t>ODP-KPN-FYA/51</t>
  </si>
  <si>
    <t>|IBCARE-PI|403112|Kadek Dyah intansari|082147247003|smpnduapuluhsatukupang@gmail.com|-10.169064580148738, 123.62471737116493</t>
  </si>
  <si>
    <t>27-10-2026 08:09:47</t>
  </si>
  <si>
    <t xml:space="preserve">TERATE SHOP </t>
  </si>
  <si>
    <t>ODP-BCK-FN/24 FN/D01/24.01</t>
  </si>
  <si>
    <t>WO067252881</t>
  </si>
  <si>
    <t>MD|MYDB-20261026271409|DC30004/MC30051|TERATE SHOP |085168958525</t>
  </si>
  <si>
    <t>2026-10-28 08:00:00 | Nama Pic : IBU LINTANG No Hp Pic : 085168958525 Jam Pemasangan : 08:00 - 12.00 Tanggal Pemasangan : RABU 28 OKTOBER 2026 Info Tambahan : Hubungi pelanggan sebelum datang ke lokasi</t>
  </si>
  <si>
    <t>ODP-RGJ-FC/31</t>
  </si>
  <si>
    <t>WO067303810</t>
  </si>
  <si>
    <t>2026-10-24 08:00:00 | Nama PIC : Bp Iwan  No HP : 081999552999  No Alt : -  M Janji :  24 Okt 2026  Jam Pasang : Pagi / Siang  Note : hubungi pelanggan jika ingin kelokasi</t>
  </si>
  <si>
    <t>TOKO EMAS DEWA DEWI</t>
  </si>
  <si>
    <t>ODP-BOW-FB/85 FB/D10/85.01</t>
  </si>
  <si>
    <t>WO067276395</t>
  </si>
  <si>
    <t>|MN02617|MYIA-072951739346/POI/DJUNAIDI WIDJAYA/0817715801/siiiiiip@yahoo.com</t>
  </si>
  <si>
    <t>2026-10-28 08:00:00 | M Janji : (RABU/28/oktober/2026) jam Pasang : 09:00 Note : hubungi pelanggan jika ingin kelokasi</t>
  </si>
  <si>
    <t>27-10-2026 11:54:36</t>
  </si>
  <si>
    <t>Follow Up Revoke Completed, New Order ID : SC1002655552</t>
  </si>
  <si>
    <t>ODP-KLT-FH/23</t>
  </si>
  <si>
    <t>WO067270086</t>
  </si>
  <si>
    <t>2026-10-26 08:00:00 | Tanggal pemasangan: 25/10/2026  Jam pemasangan : pagi / siang  Info Tambahan : Hubungi pelanggan dulu sebelum ke lokasi  terima kasih.</t>
  </si>
  <si>
    <t>WO067276245</t>
  </si>
  <si>
    <t>2026-10-28 11:00:00|telp : 081388779117 alt : manja : pagi / siang 28/10/2026 hub sebelum ke lokasi |40000802|MYDITA</t>
  </si>
  <si>
    <t>DESA ROWOKANGKUNG DUSUN KRAJAN TIMUR</t>
  </si>
  <si>
    <t>ODP-YSN-FA/32 FA/D01/32.01</t>
  </si>
  <si>
    <t>WO067323710</t>
  </si>
  <si>
    <t>MD|MYDB-20261027271465|DN00001/MN02178|DESA ROWOKANGKUNG DUSUN KRAJAN TIMUR|081333235693</t>
  </si>
  <si>
    <t>27-10-2026 21:09:43</t>
  </si>
  <si>
    <t>ODP-YSN-FA/32</t>
  </si>
  <si>
    <t>|MN02178|/DESA ROWOKANGKUNG DUSUN KRAJAN TIMUR/WINBACK 2.0 HSI B2B (1:1) 50MBPS 355RB PSB DISC 70%//desarowokangkung9@gmail.com/DAVID ADI PURWANTO/81333235693</t>
  </si>
  <si>
    <t>WO067260307</t>
  </si>
  <si>
    <t>2026-10-28 08:00:00|Nama PIC : BP ZEKRI No HP : 085330219770 No Alt :  Note : Tinggal Aktivasi|40981184|MYDITA</t>
  </si>
  <si>
    <t>JIWA JAWA 2</t>
  </si>
  <si>
    <t>ODP-SKP-FA/62 FA/D05/62.01</t>
  </si>
  <si>
    <t>WO067286885</t>
  </si>
  <si>
    <t>MD|MYDB-20261027271448|DN00001/MN01316|JIWA JAWA 2|082141685254</t>
  </si>
  <si>
    <t>2026-10-28 11:00:00 | Nama Pic : BP RIAN No Hp Pic : 082141685254 Jam Pemasangan : 08:00 - 12.00 Tanggal Pemasangan : RABU 28 OKTOBER 2026 Info Tambahan : Hubungi pelanggan sebelum datang ke lokasi</t>
  </si>
  <si>
    <t>SMPN 4 PROBOLINGGO/MEETING ROOM</t>
  </si>
  <si>
    <t>ODP-PBL-FT/06</t>
  </si>
  <si>
    <t>WO067268682</t>
  </si>
  <si>
    <t>|MN01068|/SMPN 4 PROBOLINGGO/MEETING ROOM/WINBACK 2.0 HSI B2B (1:1) 100MBPS 535RB PSB DISC 70%//smpn4pbl@gmail.com/MOKHDOR/895703257768</t>
  </si>
  <si>
    <t>2026-10-28 08:00:00|Nama PIC : Bp Mokhdor No HP : 0895703257768 No Alt : - M Janji :  28 Okt 2026 Jam Pasang : Pagi / Siang Note : hubungi pelanggan jika ingin kelokasi |40951378|MYDITA</t>
  </si>
  <si>
    <t>ODP-PBL-F01/02</t>
  </si>
  <si>
    <t>WO067286780</t>
  </si>
  <si>
    <t>2026-10-28 11:00:00|M Janji : (RABU/28/oktober/2026) jam Pasang : 09:00 Note : hubungi pelanggan jika ingin kelokasi|40951378|MYDITA</t>
  </si>
  <si>
    <t>CV ANUGERAH SEJATI / AHASS</t>
  </si>
  <si>
    <t>ODP-PBL-FV/46</t>
  </si>
  <si>
    <t>|MN01068|/CV ANUGERAH SEJATI / AHASS/WINBACK 2.0 HSI B2B (1:2) 50MBPS 320RB PSB DISC 70%//ahass06941@gmail.com/ABDULLAH/83839171125</t>
  </si>
  <si>
    <t xml:space="preserve">SIEBEL_INFO=3-389843479813|Successfully Order Creation </t>
  </si>
  <si>
    <t>Order dicancel oleh CHRISTOPHORUS DRYANTORO| reason cancel : Kendala jaringan remark : kendala jaringan odp jauh response : t</t>
  </si>
  <si>
    <t>Follow Up Revoke Completed, New Order ID : SC1002655586</t>
  </si>
  <si>
    <t>WO067271485</t>
  </si>
  <si>
    <t>Follow Up Revoke Completed, New Order ID : SC1002656011</t>
  </si>
  <si>
    <t>ODP-UBN-FG/17</t>
  </si>
  <si>
    <t>WO067289532</t>
  </si>
  <si>
    <t>2026-10-23 15:00:00 | Nama Pic : bp wahdi   No Hp Pic : 087750050342  No alt : -  Jam Pemasangan : pagi siang   Tanggal Pemasangan : 23 Oktober 2026</t>
  </si>
  <si>
    <t>WO067287142</t>
  </si>
  <si>
    <t>2026-10-28 11:00:00|Nama PIC : Ibu Ni Kadek No HP : 087761835213 No Alt : - M Janji :  28 Okt 2026 Jam Pasang : Pagi / Siang Note : hubungi pelanggan jika ingin kelokasi |40951378|MYDITA</t>
  </si>
  <si>
    <t>Follow Up Revoke Completed, New Order ID : SC1002656091</t>
  </si>
  <si>
    <t>ODP-KUT-FT/18</t>
  </si>
  <si>
    <t>WO067291713</t>
  </si>
  <si>
    <t xml:space="preserve">2026-10-21 11:00:00 | Jam pemasangan : 12.00  Info Tambahan : Hubungi pelanggan dulu sebelum ke lokasi  terimakasih </t>
  </si>
  <si>
    <t>BIOSYSTEMS</t>
  </si>
  <si>
    <t>ODP-SAU-FD/80 FD/D07/80.01</t>
  </si>
  <si>
    <t>WO067318108</t>
  </si>
  <si>
    <t>|MN02665|MYIA-050761125744/POI/LESTARI /087768996769/biosystemadmin@gmail.com</t>
  </si>
  <si>
    <t>27-10-2026 18:54:33</t>
  </si>
  <si>
    <t>HSI Bisnis Basic Bundling OCA Breach Checker Promo H2 2026 PSB 70% - 300 Mbps</t>
  </si>
  <si>
    <t>WO067271816</t>
  </si>
  <si>
    <t>2026-10-28 08:00:00|Jam pemasangan : 12.00 Info Tambahan : Hubungi pelanggan dulu sebelum ke lokasi terimakasih |40951381|MYDITA</t>
  </si>
  <si>
    <t>Provisioning Failed|WFM|INF010007266|TKJ_-8.184186500000001,114.9832409_crosing bypass</t>
  </si>
  <si>
    <t>LPD Desa Adat Tulikup Kaler</t>
  </si>
  <si>
    <t>ODP-GIN-FAH/44</t>
  </si>
  <si>
    <t>WO067313469</t>
  </si>
  <si>
    <t>|MN02658|/PIC I KETUT PASTIKA/081916234400/lpd2likup@Gmail.com</t>
  </si>
  <si>
    <t>TK Negeri Mutiara Gianyar</t>
  </si>
  <si>
    <t>ODP-GIN-FAF/12</t>
  </si>
  <si>
    <t>WO067312480</t>
  </si>
  <si>
    <t>|MN02658|/PIC NI LUH PUTU SUNARINI/081338574552/tknegerimutiaragianyar@gmail.com</t>
  </si>
  <si>
    <t>2026-10-28 15:00:00|telp : 081338574552 alt : manja : pagi / siang 28/10/2026 hub sebelum ke lokasi |40000802|MYDITA</t>
  </si>
  <si>
    <t>UNCONTACTED : Mail Box - Memo SOPHAN SOPYAN 40900827|MYDITA</t>
  </si>
  <si>
    <t>LPD DESA ADAT GIANYAR</t>
  </si>
  <si>
    <t>|MN02658|/PIC GUSTI AYU RATNA PALGUNA/0895338114569/LPDDAGIANYAR@gmail.com</t>
  </si>
  <si>
    <t>Coffe Cafe</t>
  </si>
  <si>
    <t>ODP-GIN-FAJ/28</t>
  </si>
  <si>
    <t>|MN02364|/PIC Gusti Ayu Made Ratna Dewi/087761000739/ratnadewigustiayu@gmail.com</t>
  </si>
  <si>
    <t>Adidas Monkey foest</t>
  </si>
  <si>
    <t>ODP-UBU-FBE/22 FBE/D01/22.01</t>
  </si>
  <si>
    <t>WO067279875</t>
  </si>
  <si>
    <t>|MN02054|MYIA-003867608097/POI/Ayu putri angreani kusanto/08990794495/anext213@gmail.com</t>
  </si>
  <si>
    <t>2026-10-28 11:00:00 | M Janji : (RABU/28/oktober/2026) jam Pasang : 09:00 Note : hubungi pelanggan jika ingin kelokasi</t>
  </si>
  <si>
    <t>Snap Parking Padangbai</t>
  </si>
  <si>
    <t>ODP-CDS-FH/50 FH/D04/50.01</t>
  </si>
  <si>
    <t>WO067302734</t>
  </si>
  <si>
    <t>MD|MYID-4042610270011|RBIZrizkisc14|Snap Parking Padangbai|08113867601</t>
  </si>
  <si>
    <t>UNCONTACTED : Mail Box - Memo Benita Lailani 40951377|MYDITA</t>
  </si>
  <si>
    <t>28-10-2026 14:54:40</t>
  </si>
  <si>
    <t>Inprogress Alpro, SC Lama : SC1002648607</t>
  </si>
  <si>
    <t>Inprogress Alpro, SC Lama : SC1002625199</t>
  </si>
  <si>
    <t>28-10-2026 13:09:48</t>
  </si>
  <si>
    <t>Inprogress Alpro, SC Lama : SC1002625600</t>
  </si>
  <si>
    <t>Inprogress Alpro, SC Lama : SC1002624744</t>
  </si>
  <si>
    <t>WO067362422</t>
  </si>
  <si>
    <t>2026-10-29 11:00:00|Nama Pic : BP SANDI No Hp Pic : 081338032773 Jam Pemasangan : 08:00 - 12.00 Tanggal Pemasangan : KAMIS 29 OKTOBER 2026 Info Tambahan : Hubungi pelanggan sebelum datang ke lokasi|40000798|MYDITA</t>
  </si>
  <si>
    <t>WO067384770</t>
  </si>
  <si>
    <t>RBS HSI |ADE RAGIL PURWANDANI | 406650 | TREG 3 | PT KLEO MANDALIKA RESORT | BP ROFIQUL | 081238774524 | PSB INET NETMONK 100 MBPS</t>
  </si>
  <si>
    <t>2026-10-29 15:00:00|Nama PIC : Wali No HP : 081238774524 No Alt :  M Janji :  29  Okt 2026 Jam Pasang : Pagi / Siang Note : hubungi pelanggan jika ingin kelokasi|40981184|MYDITA</t>
  </si>
  <si>
    <t>28-10-2026 16:25:03</t>
  </si>
  <si>
    <t>ODP-PYA-FAZ/12</t>
  </si>
  <si>
    <t>WO067406786</t>
  </si>
  <si>
    <t>2026-10-30 08:00:00|M Janji : (30/10/2026) jam Pasang : 09:00 Note : hubungi pelanggan jika ingin kelokasi|40900827|MYDITA</t>
  </si>
  <si>
    <t>AGREE : Lanjut berlangganan by SOPHAN SOPYAN 40900827|MYDITA</t>
  </si>
  <si>
    <t>Follow Up Revoke Completed, New Order ID : SC1002657488</t>
  </si>
  <si>
    <t>ODP-SGG-FAW/39</t>
  </si>
  <si>
    <t>WO067350570</t>
  </si>
  <si>
    <t>28-10-2026 11:54:37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</si>
  <si>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E25060;E25060 ~ ES25 - </t>
  </si>
  <si>
    <t>GOR MR SPORT</t>
  </si>
  <si>
    <t>ODP-MTR-FCD/72 FCD/D09/72.01</t>
  </si>
  <si>
    <t>WO067394774</t>
  </si>
  <si>
    <t>|MC40040|MYIA-092974102228/POI/Muliadi/087860142097/yadimoel210@gmail.com</t>
  </si>
  <si>
    <t>2026-10-30 08:00:00 | Nama : BP MULIADI  No Hp : 087860142097 No Alt :  Tgl Pemasangan : 29 Oktober 2026 Interval : PAGI  Note : Hubungi pelanggan terlebih dahulu</t>
  </si>
  <si>
    <t>28-10-2026 21:40:13</t>
  </si>
  <si>
    <t>Toko Sahtiniati</t>
  </si>
  <si>
    <t>ODP-MTR-FCJ/61 FCJ/D09/61.01</t>
  </si>
  <si>
    <t>WO067390735</t>
  </si>
  <si>
    <t>MD|MYDB-20261027271437|SC00001/MC00046|Toko Sahtiniati|087751835335</t>
  </si>
  <si>
    <t>2026-10-31 11:00:00 | Nama :Sahtiniati No HP :087751835335. No Alternatif : M Janji : 29/10/2026 Jam Pasang : Pagi NoteÃ‚Â :  Hubungi terlebih dahulu sebelum ke lokasi</t>
  </si>
  <si>
    <t>28-10-2026 19:25:11</t>
  </si>
  <si>
    <t>SPPG PENIMBUNG</t>
  </si>
  <si>
    <t>ODP-MTR-FDP/134 FDP/D05/134.01</t>
  </si>
  <si>
    <t>WO067367573</t>
  </si>
  <si>
    <t>|MC40234|MYIA-001941620930/POI/bidiawati/087864214978/ismi41312@gmail.com</t>
  </si>
  <si>
    <t>2026-10-29 15:00:00 | Nama : BU BIDIAWATI  No Hp : 087864214978 No Alt :  Tgl Pemasangan : 29 Oktober 2026 Interval : PAGI  Note : Hubungi pelanggan terlebih dahulu</t>
  </si>
  <si>
    <t>Follow Up Revoke Completed, New Order ID : SC1002658299</t>
  </si>
  <si>
    <t>ODP-SAP-FAA/72</t>
  </si>
  <si>
    <t>WO067382745</t>
  </si>
  <si>
    <t>2026-10-26 15:00:00 | Tanggal pemasangan : 26/09/2026  Jam pemasangan : 15.00  Info Tambahan : Hubungi pelanggan dulu sebelum ke lokasi, terima kasih</t>
  </si>
  <si>
    <t>28-10-2026 17:10:51</t>
  </si>
  <si>
    <t>ODP-SBW-FAT/59</t>
  </si>
  <si>
    <t xml:space="preserve">MD|MYDB-20261022271193|DN00001/MN01576|REBORN GYM|081337084599  </t>
  </si>
  <si>
    <t>28-10-2026 15:09:46</t>
  </si>
  <si>
    <t>ODP-MLK-FAC/28</t>
  </si>
  <si>
    <t>Follow Up Revoke Completed, New Order ID : SC1002657510</t>
  </si>
  <si>
    <t>Follow Up Revoke Completed, New Order ID : SC1002657308</t>
  </si>
  <si>
    <t>WO067351469</t>
  </si>
  <si>
    <t>28-10-2026 12:09:50</t>
  </si>
  <si>
    <t>WO067343479</t>
  </si>
  <si>
    <t xml:space="preserve">2026-10-21 15:00:00 | Waktu pemasangan : 21 Oktober 2026  Jam pemasangan : 08.00 - 12.00  Info Tambahan : Hubungi pelanggan dulu sebelum ke lokasi  terimakasih </t>
  </si>
  <si>
    <t>28-10-2026 10:54:38</t>
  </si>
  <si>
    <t>CAFE LONG</t>
  </si>
  <si>
    <t>ODP-TLW-FH/56 FH/D02/56.01</t>
  </si>
  <si>
    <t>WO067378655</t>
  </si>
  <si>
    <t>|MN02367|MYIA-058481230393/POI/EVI YULIANA/082329304448/evidaffa62@gmail.com</t>
  </si>
  <si>
    <t>2026-10-29 15:00:00 | Nama Pic : IBU EVI No Hp Pic : 082329304448 Jam Pemasangan : 08:00 - 12.00 Tanggal Pemasangan : KAMIS 29 OKTOBER 2026 Info Tambahan : Hubungi pelanggan sebelum datang ke lokasi</t>
  </si>
  <si>
    <t>CV INTAN BULAENG SELOTO</t>
  </si>
  <si>
    <t>ODP-TLW-FB/33 FB/D06/33.01</t>
  </si>
  <si>
    <t>WO067386833</t>
  </si>
  <si>
    <t>|MN02367|MYIA-094778453330/POI/ADENI MUHADI SAPUTRA ST/081332052852/adeni.muhadi.saputra@gmail.com</t>
  </si>
  <si>
    <t>2026-10-29 15:00:00 | No HP :081332052852 Alt :  M Janji : 29/10/2026 Note : hubungi pelanggan jika ingin kelokas</t>
  </si>
  <si>
    <t>28-10-2026 18:09:46</t>
  </si>
  <si>
    <t>TOKO SEDAYU</t>
  </si>
  <si>
    <t>ODP-GDG-FP/18 FP/D05/18.01</t>
  </si>
  <si>
    <t>WO067359630</t>
  </si>
  <si>
    <t>|MC20235|MYIA-085164118326/POI/MUCHAMAD NUR WAHYUDIN/085150633754/yonom5109@gmail.com</t>
  </si>
  <si>
    <t>2026-11-01 08:00:00 | M Janji : 29/10/2026 Jam Pasang : Pagi NoteÃ‚Â :  Hubungi terlebih dahulu sebelum ke lokasi</t>
  </si>
  <si>
    <t>28-10-2026 13:39:45</t>
  </si>
  <si>
    <t>SMPN 2 WAGIR</t>
  </si>
  <si>
    <t>ODP-GDG-FJ/37 FJ/D01/37.01</t>
  </si>
  <si>
    <t>WO067323577</t>
  </si>
  <si>
    <t>|MN01864|MYIA-098272168671/POI/iwan kurniawan/083170818685/smpnwagir02@gmail.com</t>
  </si>
  <si>
    <t>2026-10-30 08:00:00 | Tanggal pemasangan : 28/10/2026 Jam pemasangan : pagi / siang  Info Tambahan : Hubungi pelanggan dulu sebelum ke lokasi Terimakasih</t>
  </si>
  <si>
    <t>28-10-2026 14:24:45</t>
  </si>
  <si>
    <t>HSI Bisnis Bundling OCA Blast Lite Promo 2026 Dual Band PSB 70% - 100 Mbps</t>
  </si>
  <si>
    <t>ODP-MLG-FFD/54</t>
  </si>
  <si>
    <t>WO067348882</t>
  </si>
  <si>
    <t xml:space="preserve">AMRBS;402711;YUSRI TAUFIK;JKT OUTER;1P HSI basic 1:2 + Netmonk 710K;CP 0852-3203-3363;mrifkipratama@gmail.com  </t>
  </si>
  <si>
    <t>2026-09-16 08:00:00|Tanggal pemasangan: 16/09/2026  Jam pemasangan : pagi / siang  Info Tambahan : Hubungi pelanggan dulu sebelum ke lokasi.  terima kasih|40000798|MYDITA</t>
  </si>
  <si>
    <t>28-10-2026 11:39:48</t>
  </si>
  <si>
    <t>PT SORAYA BAKERY GROUP</t>
  </si>
  <si>
    <t>ODP-MLG-FEB/19</t>
  </si>
  <si>
    <t>AMRBS;404543;WAHYU NUR A'DILLA HAQI:PT SORAYA BAKERY GROUP;HSI 100MB;08156738777</t>
  </si>
  <si>
    <t>Follow Up Revoke Completed, New Order ID : SC1002657415</t>
  </si>
  <si>
    <t>Follow Up Revoke Completed, New Order ID : SC1002657405</t>
  </si>
  <si>
    <t>SMPN 2 SINGOSARI</t>
  </si>
  <si>
    <t>ODP-SGS-FQ/20 FQ/D02/20.01</t>
  </si>
  <si>
    <t>WO067391528</t>
  </si>
  <si>
    <t>MD|MYDB-20261028271530|SC20017/MC20200|SMPN 2 SINGOSARI|0895622606989</t>
  </si>
  <si>
    <t>2026-10-30 08:00:00 | Nama : BU FITRI (BENDAHARA) No Hp : 0895622606989 No Alt :  Tgl Pemasangan : 29 Oktober 2026 Interval : SIANG Note : Hubungi pelanggan terlebih dahulu</t>
  </si>
  <si>
    <t>28-10-2026 19:40:09</t>
  </si>
  <si>
    <t>HSI Bisnis Basic Bundling Antares Eazy PSB 70% Promo HARI PENDIDIKAN &amp; HARI KEBANGKITAN NASIONAL - 75 Mbps</t>
  </si>
  <si>
    <t>WO067347774</t>
  </si>
  <si>
    <t>2026-10-24 08:00:00|Nama PIC : Ibu Safa  No HP : 08112697659  No Alt : -  M Janji :  24 Okt 2026  Jam Pasang : Pagi / Siang  Note : hubungi pelanggan jika ingin kelokasi|40951378|MYDITA</t>
  </si>
  <si>
    <t>28-10-2026 11:25:18</t>
  </si>
  <si>
    <t>WO067348233</t>
  </si>
  <si>
    <t>2026-10-28 08:00:00|tgl manja : 28 OKT 2026  jam : pagi   hubungi sebelum ke lokasi|40900827|MYDITA</t>
  </si>
  <si>
    <t>Jangkar Hitam Coffee House</t>
  </si>
  <si>
    <t>ODP-BTU-FBP/10 FBP/D02/10.01</t>
  </si>
  <si>
    <t>WO067384588</t>
  </si>
  <si>
    <t>|MN00814|MYIA-026980704063/POI/Wandoyo/081231562018/traknuswandoyo@gmail.com</t>
  </si>
  <si>
    <t>2026-10-29 15:00:00 | No HP :081231562018 Alt :  M Janji : 29/10/2026 Note : hubungi pelanggan jika ingin kelokas</t>
  </si>
  <si>
    <t>28-10-2026 17:39:44</t>
  </si>
  <si>
    <t>PT. HIRFI STUDIO</t>
  </si>
  <si>
    <t>ODP-BLB-FCP/62 FCP/D03/62.01</t>
  </si>
  <si>
    <t>WO067344756</t>
  </si>
  <si>
    <t>|MN00398|MYIA-004524457402/POI/YESICA WILYS MALAMBAL/085143008155/keuangan@hirfistudio.com</t>
  </si>
  <si>
    <t>2026-10-29 08:00:00 | Tanggal pemasangan : 28/09/2026 Jam pemasangan : 08.00 - 12.00 Info Tambahan : Hubungi pelanggan dulu sebelum ke lokasi, terima kasih</t>
  </si>
  <si>
    <t>28-10-2026 11:09:54</t>
  </si>
  <si>
    <t>ODP-BLB-FAZ/01 FAZ/D01/01.01</t>
  </si>
  <si>
    <t>WO067385410</t>
  </si>
  <si>
    <t>|MB00503|MYIA-049786472973/POI/ibu/085963175214/edelweisshomestay20@gmail.com</t>
  </si>
  <si>
    <t>2026-10-29 15:00:00 | Nama : BU LEONITA IKAWATI  No Hp : 085963175214 No Alt :  Tgl Pemasangan : 29 Oktober 2026 Interval : PAGI  Note : Hubungi pelanggan terlebih dahulu</t>
  </si>
  <si>
    <t>28-10-2026 17:40:19</t>
  </si>
  <si>
    <t>WO067335827</t>
  </si>
  <si>
    <t>28-10-2026 09:54:41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</si>
  <si>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</si>
  <si>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ODP-KTW-FAA/012</t>
  </si>
  <si>
    <t>Team Work Exclusive Aglik</t>
  </si>
  <si>
    <t>ODP-KTA-FAH/029 FAH/D02/029.01</t>
  </si>
  <si>
    <t>WO067367942</t>
  </si>
  <si>
    <t>|MN00938|MYIA-076132151466/POI/Surya Pamungkas Puryanto/085738195436/jakartafire29@gmail.com</t>
  </si>
  <si>
    <t>2026-10-29 11:00:00 | Tanggal Pemasangan : 29 Oktober 2026 Jam Pemasangan : 08:00 15:00 Info Tambahan : Hubungi pelanggan dulu sebelum ke lokasi terimakasihSC1002655008</t>
  </si>
  <si>
    <t>Team Work Exclusive Jatingarang</t>
  </si>
  <si>
    <t>WO067383910</t>
  </si>
  <si>
    <t>|MN00938|MYIA-019856672573/POI/Surya Pamungkas Puryanto/081258837690/suryapamungkas463@gmail.com</t>
  </si>
  <si>
    <t xml:space="preserve">2026-10-29 15:00:00 | Nama PIC : Bp Surya No HP : 081258837690 No Alt : - M Janji :  29 Okt 2026 Jam Pasang : Pagi / Siang Note : hubungi pelanggan jika ingin kelokasi </t>
  </si>
  <si>
    <t>28-10-2026 17:24:47</t>
  </si>
  <si>
    <t>ODP-MGE-FRJ/018</t>
  </si>
  <si>
    <t>WARUNG WAWAN CABANG CANDIROTO</t>
  </si>
  <si>
    <t>ODP-PRN-FAG/014</t>
  </si>
  <si>
    <t>WO067364773</t>
  </si>
  <si>
    <t>|MN02906|WARUNG WAWAN CABANG CANDIROTO/081947984424/proakun111@gmail.com/ HSI BISNIS 75 MBPS 415.000 BLM PPN / ANISATUL KHOTIMAH</t>
  </si>
  <si>
    <t>2026-10-29 11:00:00|Nama : BP SEPTIAWAN  No Hp : 081947984424 No Alt :  Tgl Pemasangan : 29 Oktober 2026 Interval : PAGI  Note : Hubungi pelanggan terlebih dahulu|40981182|MYDITA</t>
  </si>
  <si>
    <t>KANDANG AYAM DBL</t>
  </si>
  <si>
    <t>WO067368804</t>
  </si>
  <si>
    <t>|MN02906|KANDANG AYAM DBL/081947984424/proakun111@gmail.com/ HSI BISNIS 75 MBPS 415.000 BLM PPN / ANISATUL KHOTIMAH</t>
  </si>
  <si>
    <t>2026-10-29 11:00:00|Tanggal Pemasangan : 29 Oktober 2026 Jam Pemasangan : 08:00 15:00 Info Tambahan : Hubungi pelanggan dulu sebelum ke lokasi terimakasihSC1002655008|40961370|MYDITA</t>
  </si>
  <si>
    <t>Follow Up Revoke Completed, New Order ID : SC1002657689</t>
  </si>
  <si>
    <t>ODP-TMG-FAD/025</t>
  </si>
  <si>
    <t>WO067360103</t>
  </si>
  <si>
    <t>2026-10-27 08:00:00 | Tanggal pemasangan: 27/10/2026  Jam pemasangan : pagi / siang  Info Tambahan : Hubungi pelanggan dulu sebelum ke lokasi  terima kasih.</t>
  </si>
  <si>
    <t>UPTD PUSKESMAS MOJO</t>
  </si>
  <si>
    <t>ODP-NDL-FD/31 FD/D05/31.01</t>
  </si>
  <si>
    <t>WO067348488</t>
  </si>
  <si>
    <t>MD|MYDB-20261028271497|SC20016/MC20217|UPTD PUSKESMAS MOJO|081252223123</t>
  </si>
  <si>
    <t>2026-10-31 08:00:00 | Tanggal Pemasangan : 31 Oktober 2026 Jam Pemasangan : 08:00 15:00 Info Tambahan : Hubungi pelanggan dulu sebelum ke lokasi terimakasih</t>
  </si>
  <si>
    <t>MIE - INVALID SURVEY - Double Input</t>
  </si>
  <si>
    <t>CV. LANGGENG MULYA</t>
  </si>
  <si>
    <t>ODP-NJK-FAT/54 FAT/D05/54.01</t>
  </si>
  <si>
    <t>WO067391735</t>
  </si>
  <si>
    <t>|MN02734|MYIA-023183490973/POI/MOHAMMAD FEBRIAN ADIRANGGA/083165350809/mulyalanggeng25@tmails.net</t>
  </si>
  <si>
    <t>2026-10-30 08:00:00 | Tanggal pemasangan 29/10/2026 Jam pemasangan : pagi/siang Info Tambahan : Hubungi pelanggan dulu sebelum ke lokasi. terimakasih.</t>
  </si>
  <si>
    <t>28-10-2026 19:55:00</t>
  </si>
  <si>
    <t>Follow Up Revoke Completed, New Order ID : SC1002657990</t>
  </si>
  <si>
    <t>ODP-PON-FAJ/24</t>
  </si>
  <si>
    <t>WO067369726</t>
  </si>
  <si>
    <t xml:space="preserve">2026-10-23 15:00:00 | Jam pemasangan : 12.00  Info Tambahan : Hubungi pelanggan dulu sebelum ke lokasi  terimakasih   </t>
  </si>
  <si>
    <t>erni tradisional</t>
  </si>
  <si>
    <t>ODP-SMO-FD/01</t>
  </si>
  <si>
    <t>WO067377257</t>
  </si>
  <si>
    <t>|MC20234|MYIA-064647684193/POI/ERNI BIANTARI NINGSIH/081252513662/biantariningsih8@gmal.com</t>
  </si>
  <si>
    <t>2026-11-01 11:00:00 | Tanggal Pemasangan : 29 Oktober 2026 Jam Pemasangan : 08:00 15:00 Info Tambahan : Hubungi pelanggan dulu sebelum ke lokasi terimakasih</t>
  </si>
  <si>
    <t>28-10-2026 16:10:05</t>
  </si>
  <si>
    <t>ODP-TRE-FM/33</t>
  </si>
  <si>
    <t>ODP-TRE-FZ/59</t>
  </si>
  <si>
    <t>KIFKA LAPTOP</t>
  </si>
  <si>
    <t>WO067350209</t>
  </si>
  <si>
    <t>|MN02453|MYIA-042182727696/POI/AGUS SUPRIYANTO/082323477338/agussupriyanto33@gmail.com</t>
  </si>
  <si>
    <t>2026-10-29 08:00:00 | Tanggal Pemasangan : 29 Oktober 2026 Jam Pemasangan : 08:00 15:00 Info Tambahan : Hubungi pelanggan dulu sebelum ke lokasi terimakasih</t>
  </si>
  <si>
    <t>Provisioning Failed|WFM|INF010023880|PP_-7.814234,110.3604433_PP KONFIRMASI PELANGGAN MANJA HARI JUMAT</t>
  </si>
  <si>
    <t>LAKESYA KOST 1</t>
  </si>
  <si>
    <t>WO067394248</t>
  </si>
  <si>
    <t>|MC80054|MYIA-071365266492/POI/HANIF HARTAWAN/081228145985/hnfhartawan@gmail.com</t>
  </si>
  <si>
    <t>2026-10-30 08:00:00 | Nama : BP HANIF HARTAWAN  No Hp : 081228145985 No Alt :  Tgl Pemasangan : 29 Oktober 2026 Interval : SIANG Note : Hubungi pelanggan terlebih dahulu</t>
  </si>
  <si>
    <t>28-10-2026 21:10:23</t>
  </si>
  <si>
    <t>Taru Martani Coffee</t>
  </si>
  <si>
    <t>WO067374402</t>
  </si>
  <si>
    <t>|MC80228|/Taru Martani Coffee/Paket HSI Bisnis Promo HPN 1:1 100Mbps/Fuad Luthfi Azhari/087838990319/ittarumartani@gmail.com</t>
  </si>
  <si>
    <t>2026-10-29 15:00:00|Tanggal pemasangan : 29 okt 2026 Jam pemasangan : pagi/siang Info Tambahan : Hubungi pelanggan dulu sebelum ke lokasi terima kasih|40961350|MYDITA</t>
  </si>
  <si>
    <t>Taru Martani</t>
  </si>
  <si>
    <t>28-10-2026 09:39:43</t>
  </si>
  <si>
    <t>SD NEGERI GUMULAN</t>
  </si>
  <si>
    <t>ODP-BTL-FGC/022 FGC/D03/022.01</t>
  </si>
  <si>
    <t>WO067357800</t>
  </si>
  <si>
    <t>|MC80063|MYIA-037351405600/POI/YUSUF JAMALUDIEN/085643786432/yusufjamaludien@gmail.com</t>
  </si>
  <si>
    <t xml:space="preserve">2026-10-30 08:00:00 | Nama PIC:  bp yusuf  No HP: 085643786432 Alt: Tanggal: 30/10/2026 Jam Pasang: Pagi Note: Hubungi sebelum ke lokasi, terimakasih.  </t>
  </si>
  <si>
    <t>28-10-2026 13:25:25</t>
  </si>
  <si>
    <t>HIVENLY 3</t>
  </si>
  <si>
    <t>ODP-BTL-FAY/020 FAY/D01/020.01</t>
  </si>
  <si>
    <t>WO067351612</t>
  </si>
  <si>
    <t>|MC80063|MYIA-035896346707/POI/FERRY IRAWAN/081328132977/ferry977@gmail.com</t>
  </si>
  <si>
    <t>2026-10-29 15:00:00 | Tanggal Pemasangan : 29 Oktober 2026 Jam Pemasangan : 08:00 15:00 Info Tambahan : Hubungi pelanggan dulu sebelum ke lokasi terimakasihSC1002655008</t>
  </si>
  <si>
    <t>SD NEGERI SEJATI</t>
  </si>
  <si>
    <t>ODP-GOD-FZ/054 FZ/D06/054.01</t>
  </si>
  <si>
    <t>WO067385611</t>
  </si>
  <si>
    <t>|MN02579|MYIA-013869221765/POI/TRI NAFI&amp; 39;AH. S.Pd.M.Pd/082221468635/tri.nafiah16@admin.sd.belajar.id</t>
  </si>
  <si>
    <t>2026-10-30 11:00:00 | Nama PIC : Nafi No HP : 082221468635 No Alt : 082138271177 M Janji :  29  Okt 2026 Jam Pasang : Pagi / Siang Note : hubungi pelanggan jika ingin kelokasi</t>
  </si>
  <si>
    <t>28-10-2026 17:54:39</t>
  </si>
  <si>
    <t>PT. Inti Sari Buana</t>
  </si>
  <si>
    <t>ODP-PGR-FDQ/034</t>
  </si>
  <si>
    <t>AMRBS/405613/FARISTA APRILLIA/R3/YOGYAKARTA/PSB HSI BISNIS 1S 100 MBPS PROMO HARI PELANGGAN 1:1/MIMA/08112551091/0858-7912-9595/mima@intisaribuana.com</t>
  </si>
  <si>
    <t>28-10-2026 14:39:44</t>
  </si>
  <si>
    <t>ODP-BKL-FBC/02</t>
  </si>
  <si>
    <t>2026-10-24 11:00:00|Tanggal pemasangan : 24 OKTOBER 2026  Jam pemasangan : pagi/siang  Info Tambahan : Hubungi pelanggan dulu sebelum ke lokasi  terima kasih|40010577|MYDITA</t>
  </si>
  <si>
    <t>28-10-2026 08:24:53</t>
  </si>
  <si>
    <t>Follow Up Revoke Completed, New Order ID : SC1002657227</t>
  </si>
  <si>
    <t>WO067339904</t>
  </si>
  <si>
    <t>28-10-2026 10:24:48</t>
  </si>
  <si>
    <t>Toko Ridhoe&amp; 039;i</t>
  </si>
  <si>
    <t>|MN02600|/Toko Ridhoe'i/081949781842/Jubriskandal86@gmai.com/HSI Bisnis Promo HUT Telkom (1:1) 100 Mbps (Rp 535.000) PSB Rp 150.000/JUBRI/Teddunan, Banjar, Kec. Kedungdung, Kabupaten Sampang, Jawa Timur 69252</t>
  </si>
  <si>
    <t>TOKO IQBAL BERKAH</t>
  </si>
  <si>
    <t>ODP-PME-FBF/10 FBF/D05/10.01</t>
  </si>
  <si>
    <t>WO067370517</t>
  </si>
  <si>
    <t>MD|MYDB-20261028271506|DN00001/MN00086|TOKO IQBAL BERKAH|087899237089</t>
  </si>
  <si>
    <t>2026-10-29 15:00:00 | Waktu pemasangan : 15.00 Tanggal pemasangan : 29 Oktober 2026 Mohon hubungi pelanggan sebelum ke lokasi Terima kasih</t>
  </si>
  <si>
    <t>ODP-KBL-FCB/19</t>
  </si>
  <si>
    <t>Warkop SUBAG ( pogot )</t>
  </si>
  <si>
    <t>ODP-KBL-FEA/15 FEA/D04/15.01</t>
  </si>
  <si>
    <t>WO067392178</t>
  </si>
  <si>
    <t>MD|MYDB-20261028271533|DN00001/MN00459|Warkop SUBAG ( pogot )|081233074884</t>
  </si>
  <si>
    <t>2026-10-29 17:00:00 | No HP :081233074884 Alt :  M Janji : 29/10/2026 Note : hubungi pelanggan jika ingin kelokasi</t>
  </si>
  <si>
    <t>28-10-2026 20:09:54</t>
  </si>
  <si>
    <t>MTS NURUL ISLAM</t>
  </si>
  <si>
    <t>ODP-KBL-FCB/28 FCB/D03/28.01</t>
  </si>
  <si>
    <t>WO067355350</t>
  </si>
  <si>
    <t>|MN01731|MYIA-081821517318/POI/HERWAN YUWONO/085731865717/mts.121235780027@gmail.com</t>
  </si>
  <si>
    <t>2026-11-02 10:00:00 | Tanggal Pemasangan : 02/11/2026 Jam Pemasangan : 08:00 15:00 Info Tambahan : Hubungi pelanggan dulu sebelum ke lokasi terimakasihSC1002655008</t>
  </si>
  <si>
    <t>28-10-2026 12:54:50</t>
  </si>
  <si>
    <t>PT ANDIARTA MUZIZAT CAB SUB-NWE</t>
  </si>
  <si>
    <t>ODP-IJK-FJF/06 FJF/D01/06.01</t>
  </si>
  <si>
    <t>WO067363549</t>
  </si>
  <si>
    <t>|MN00843|MYIA-087788156243/POI/SYAWAL/087889246584/id-it@ninjavan.co</t>
  </si>
  <si>
    <t>2026-10-29 11:00:00 | Nama Pic : BP SOHIB No Hp Pic : 087889246584 Jam Pemasangan : 08:00 - 12.00 Tanggal Pemasangan : KAMIS 29 OKTOBER 2026 Info Tambahan : Hubungi pelanggan sebelum datang ke lokasi</t>
  </si>
  <si>
    <t>28-10-2026 14:09:54</t>
  </si>
  <si>
    <t>Follow Up Revoke Completed, New Order ID : SC1002658644</t>
  </si>
  <si>
    <t>WARKOP SSK</t>
  </si>
  <si>
    <t>ODP-TDS-FBT/41</t>
  </si>
  <si>
    <t>WO067361571</t>
  </si>
  <si>
    <t>|MN01794|/WARKOP SSK/RUDI PURWANTO/085230740871/cilrudi635@gmail.com/HSI Bisnis + OCA Breach Checker Promo H2 2026 150 Mbps (Rp 610.500) PSB 150.000/</t>
  </si>
  <si>
    <t>WO067348874</t>
  </si>
  <si>
    <t>2026-10-29 08:00:00|Nama :BAPA FERRY No HP :081272121999 No Alternatif : M Janji : 29/10/2026 Jam Pasang : Pagi NoteÃ‚Â :  Hubungi terlebih dahulu sebelum ke lokasi|40951378|MYDITA</t>
  </si>
  <si>
    <t>Sports Station Royal Residence</t>
  </si>
  <si>
    <t>ODP-LKS-FAY/51 FAY/D01/51.01</t>
  </si>
  <si>
    <t>WO067356254</t>
  </si>
  <si>
    <t>|MN02054|MYIA-037686511384/POI/Ayu putri angreani kusanto/08990794495/anext213@gmail.com</t>
  </si>
  <si>
    <t>2026-10-29 11:00:00 | Tanggal pemasangan: 28/10/2026 Jam pemasangan : 10.00 Info Tambahan : Hubungi pelanggan dulu sebelum ke lokasi terima kasih.</t>
  </si>
  <si>
    <t>28-10-2026 12:55:37</t>
  </si>
  <si>
    <t>Follow Up Revoke Completed, New Order ID : SC1002658284</t>
  </si>
  <si>
    <t>ODP-TDS-FAU/15</t>
  </si>
  <si>
    <t>WO067382274</t>
  </si>
  <si>
    <t xml:space="preserve">2026-10-27 11:00:00 | Nama PIC:  bp aditia  No HP: 087808788114  Alt:  Tanggal: 27/10/2026  Jam Pasang: Siang  Note: Hubungi sebelum ke lokasi, terimakasih.   </t>
  </si>
  <si>
    <t>28-10-2026 16:54:40</t>
  </si>
  <si>
    <t>VOCA GAME</t>
  </si>
  <si>
    <t>ODP-TDS-FCD/85 FCD/D11/85.01</t>
  </si>
  <si>
    <t>WO067376093</t>
  </si>
  <si>
    <t>MD|MYDB-20261028271492|DN00001/MN00443|VOCA GAME|085336498215</t>
  </si>
  <si>
    <t>2026-10-29 15:00:00 | Nama PIC : Tika No HP : 085336498215 No Alt : 082243016533 M Janji :  29  Okt 2026 Jam Pasang : Pagi / Siang Note : hubungi pelanggan jika ingin kelokasi</t>
  </si>
  <si>
    <t>28-10-2026 15:54:40</t>
  </si>
  <si>
    <t>PT ANEKACOOL CITRATAMA</t>
  </si>
  <si>
    <t>ODP-TDS-FKU/03 FKU/D01/03.01</t>
  </si>
  <si>
    <t>WO067352534</t>
  </si>
  <si>
    <t>MD|MYDB-20261027271433|DN00001/MN00086|PT ANEKACOOL CITRATAMA|085850708282</t>
  </si>
  <si>
    <t>2026-10-29 11:00:00 | No HP :085850708282 Alt :  M Janji : 29/10/2026 Note : hubungi pelanggan jika ingin kelokasi</t>
  </si>
  <si>
    <t>28-10-2026 12:25:22</t>
  </si>
  <si>
    <t>WO067364701</t>
  </si>
  <si>
    <t>2026-10-30 08:00:00|Tanggal Pemasangan : 30 Oktober 2026 Jam Pemasangan : 08:00 15:00 Info Tambahan : Hubungi pelanggan dulu sebelum ke lokasi terimakasihSC1002655008|40961370|MYDITA</t>
  </si>
  <si>
    <t>RUKO Arif Bagus</t>
  </si>
  <si>
    <t>ODP-DMO-FDG/60 FDG/D08/60.01</t>
  </si>
  <si>
    <t>WO067355159</t>
  </si>
  <si>
    <t>|MN02749|MYIA-013650938516/POI/Arif Bagus Adianto/082213289447/cemongmeng93@gmail.com</t>
  </si>
  <si>
    <t>2026-10-29 15:00:00 | Tanggal pemasangan : 29 OKTOBER 2026 Jam pemasangan : pagi/siang Info Tambahan : Hubungi pelanggan dulu sebelum ke lokasi terima kasih</t>
  </si>
  <si>
    <t>PT BERKAH JAYA MATERIAL</t>
  </si>
  <si>
    <t>ODP-DMO-FAP/12 FAP/D04/12.01</t>
  </si>
  <si>
    <t>WO067356921</t>
  </si>
  <si>
    <t>|MC30223|MYIA-037133260251/POI/YOHANA PRANGESTI/085743179697/yohana.acc2@gmail.com</t>
  </si>
  <si>
    <t>2026-10-29 15:00:00 | Tanggal pemasangan : 28/09/2026 Jam pemasangan : 08.00 - 12.00 Info Tambahan : Hubungi pelanggan dulu sebelum ke lokasi, terima kasih</t>
  </si>
  <si>
    <t>Fresh Garden</t>
  </si>
  <si>
    <t>ODP-RKT-FGM/60 FGM/D05/02.60</t>
  </si>
  <si>
    <t>WO067364465</t>
  </si>
  <si>
    <t>|MN02749|MYIA-005683623012/POI/Azhar Nopriansyah/081334152594/azharnopriansyah30@gmail.com</t>
  </si>
  <si>
    <t xml:space="preserve">2026-10-29 11:00:00 | Tanggal : 29 Oktober 2026 Jam : siang Hubungi pelanggan sebelum ke lokasi </t>
  </si>
  <si>
    <t>PADANG MERDEKA</t>
  </si>
  <si>
    <t>ODP-MYR-FKT/01 FKT/D01/01.01</t>
  </si>
  <si>
    <t>WO067352423</t>
  </si>
  <si>
    <t>|MC20217|MYIA-025326569674/POI/Basuki Rohmat/0881027233743/larassari3110@gmail.com</t>
  </si>
  <si>
    <t xml:space="preserve">2026-10-31 08:00:00 | Tanggal : 31 Oktober 2026 Jam : pagi  Hubungi pelanggan sebelum ke lokasi </t>
  </si>
  <si>
    <t>ODP-KLX-FS/134</t>
  </si>
  <si>
    <t>KYRIAD ARRA HOTEL CEPU</t>
  </si>
  <si>
    <t>ODP-CEP-FE/092 FE/D08/092.01</t>
  </si>
  <si>
    <t>WO067343867</t>
  </si>
  <si>
    <t>|MN02756|MYIA-083844422012/POI/ARIEF ZAENURI/081326800275/hr-khac@kyriad.id</t>
  </si>
  <si>
    <t>SD NEGERI 4 PURWODADI</t>
  </si>
  <si>
    <t>ODP-PWB-FP/022 FP/D02/022.01</t>
  </si>
  <si>
    <t>WO067384007</t>
  </si>
  <si>
    <t>|MN00410|MYIA-036295348193/POI/MAFTUKIN/088901830498/sdn4pwb@gmail.com</t>
  </si>
  <si>
    <t>2026-10-29 15:00:00 | Tanggal pemasangan 29/10/2026 Jam pemasangan : pagi/siang Info Tambahan : Hubungi pelanggan dulu sebelum ke lokasi. terimakasih.</t>
  </si>
  <si>
    <t>LOKASAMBAL</t>
  </si>
  <si>
    <t>ODP-PWB-FK/051 FK/D02/051.01</t>
  </si>
  <si>
    <t>WO067385076</t>
  </si>
  <si>
    <t>|MN01996|MYIA-041876503199/POI/NAFIKA ASNAITA YASMINE /088901830500/geyerdiamond@gmail.com</t>
  </si>
  <si>
    <t xml:space="preserve">2026-10-29 15:00:00 | Nama PIC:  bu nafika No HP: 088901830500 Alt: Tanggal: 29/10/2026 Jam Pasang: Sore Note: Hubungi sebelum ke lokasi, terimakasih.  </t>
  </si>
  <si>
    <t>WO067363518</t>
  </si>
  <si>
    <t>2026-10-29 11:00:00|Tanggal pemasangan: 28/10/2026 Jam pemasangan : 13.00 Info Tambahan : Hubungi pelanggan dulu sebelum ke lokasi terima kasih.|40951377|MYDITA</t>
  </si>
  <si>
    <t>WO067363514</t>
  </si>
  <si>
    <t>WO067363702</t>
  </si>
  <si>
    <t>SDN 1 TAWANGHARJO</t>
  </si>
  <si>
    <t>WO067364667</t>
  </si>
  <si>
    <t>|MN01314|MYIA-023196280365/POI/KASRIN/081390882882/sdn1tawangharjo@gmail.com</t>
  </si>
  <si>
    <t>2026-10-29 11:00:00 | Nama PIC : Diana  No HP : 081390882882 No Alt :  M Janji :  29  Okt 2026 Jam Pasang : Pagi / Siang Note : hubungi pelanggan jika ingin kelokasi</t>
  </si>
  <si>
    <t>FOLLOW UP : Follow Up Benita Lailani 40951377|MYDITA</t>
  </si>
  <si>
    <t>PT STONEX TIRE INDONESIA</t>
  </si>
  <si>
    <t>ODP-BPG-FD/19 FD/D02/19.01</t>
  </si>
  <si>
    <t>WO067350811</t>
  </si>
  <si>
    <t>MD|MYDB-20261028271480|DN00001/MN00443|PT STONEX TIRE INDONESIA|081252777353</t>
  </si>
  <si>
    <t>2026-10-29 08:00:00 | Waktu pemasangan : 08.00 - 12.00 Tanggal pemasangan : 29 Oktober 2026 Mohon hubungi pelanggan sebelum ke lokasi Terima kasih</t>
  </si>
  <si>
    <t>PONPES AL-HASYIM</t>
  </si>
  <si>
    <t>ODP-JOM-FAB/76</t>
  </si>
  <si>
    <t>WO067355118</t>
  </si>
  <si>
    <t>|MN00518|/PONPES AL-HASYIM/WINBACK 2.0 HSI B2B (1:2) 50MBPS 320RB PSB DISC 70%//nurhannan78@gmail.com/NUR HANNAN, LC M.HI/85730875537</t>
  </si>
  <si>
    <t>2026-10-29 11:00:00|Nama Pic : BP NUR No Hp Pic : 085730875537 Jam Pemasangan : 08:00 - 12.00 Tanggal Pemasangan : KAMIS 29 OKTOBER 2026 Info Tambahan : Hubungi pelanggan sebelum datang ke lokasi|40000798|MYDITA</t>
  </si>
  <si>
    <t>ODP-MOJ-FE/41 FAJ/D02/41.01</t>
  </si>
  <si>
    <t>WO067394696</t>
  </si>
  <si>
    <t>MD|MYDB-20261028271536|DN00001/MN02093|WARKOP PANDAWA 877|085157689917</t>
  </si>
  <si>
    <t>2026-10-30 11:00:00 | Nama : BP BUDI SANTOSO No Hp : 085157689917 No Alt : 085748348532 Tgl Pemasangan : 30 Oktober 2026 Interval : SIANG Note : Hubungi pelanggan terlebih dahulu</t>
  </si>
  <si>
    <t>SPPG TEMBELANG SENTUL JOMBANG</t>
  </si>
  <si>
    <t>ODP-POS-FE/30</t>
  </si>
  <si>
    <t>WO067391552</t>
  </si>
  <si>
    <t>|MN02734|MYIA-057395832087/POI/MIKE MIRAZA/08817905067/mikemiraza83@tmails.net</t>
  </si>
  <si>
    <t>2026-10-30 08:00:00 | Nama : BU MIKE MIRAZA No Hp : 08817905067 No Alt :  Tgl Pemasangan : 29 Oktober 2026 Interval : PAGI  Note : Hubungi pelanggan terlebih dahulu</t>
  </si>
  <si>
    <t>WARKOP NAYAMUL</t>
  </si>
  <si>
    <t>ODP-DLA-FD/39</t>
  </si>
  <si>
    <t>WO067346912</t>
  </si>
  <si>
    <t>|MN01575|/WARKOP NAYAMUL/WINBACK 2.0 HSI B2B (1:1) 50MBPS 355RB PSB DISC 70%//andikansah007@gmail.com/ANDIK/87738580555</t>
  </si>
  <si>
    <t>2026-10-29 08:00:00|No HP : 087738580555 Alt :  M Janji : 29/10/2026 Note : hubungi pelanggan jika ingin kelokasi|40000802|MYDITA</t>
  </si>
  <si>
    <t>28-10-2026 10:39:53</t>
  </si>
  <si>
    <t>WARKOP MAGHALY</t>
  </si>
  <si>
    <t>WO067363113</t>
  </si>
  <si>
    <t>|MC30245|/MAGHALY DWI PUTRA MULYA EFENDI //masjecky733@gmail.com</t>
  </si>
  <si>
    <t>2026-10-29 11:00:00|Tanggal pemasangan : 29 OKTOBER 2026 Jam pemasangan : pagi/siang Info Tambahan : Hubungi pelanggan dulu sebelum ke lokasi terima kasih|40931149|MYDITA</t>
  </si>
  <si>
    <t>WARMIE &amp;amp; WARKOP KOST NECAD</t>
  </si>
  <si>
    <t>KOPI TUWAN 1</t>
  </si>
  <si>
    <t>ODP-SDA-FFE/41 FFE/D06/41.01</t>
  </si>
  <si>
    <t>WO067386201</t>
  </si>
  <si>
    <t>MD|MYDB-20261028271527|DN00001/MN00501|KOPI TUWAN 1|085536808823</t>
  </si>
  <si>
    <t>2026-10-29 15:00:00 | Nama PIC : Soleh  No HP : 085536808823 No Alt :  M Janji :  29  Okt 2026 Jam Pasang : Pagi / Siang Note : hubungi pelanggan jika ingin kelokasi</t>
  </si>
  <si>
    <t>TOKO KELONTONG</t>
  </si>
  <si>
    <t>ODP-BNL-FA/65</t>
  </si>
  <si>
    <t>WO067363194</t>
  </si>
  <si>
    <t>|MN01809|/TOKO KELONTONG/WINBACK 2.0 HSI B2B (1:1) 50MBPS 355RB PSB DISC 70%//asepanugrahoktavian24@gmail.com/ASEP ANUGRAH OKTAVIAN/82132553678</t>
  </si>
  <si>
    <t>2026-10-29 11:00:00|Nama PIC : Asep No HP : 082132553678 No Alt :  M Janji :  29  Okt 2026 Jam Pasang : Pagi / Siang Note : hubungi pelanggan jika ingin kelokasi|40981184|MYDITA</t>
  </si>
  <si>
    <t>28-10-2026 09:25:11</t>
  </si>
  <si>
    <t>WO067382473</t>
  </si>
  <si>
    <t>2026-10-29 15:00:00|Nama PIC:  bu putri  No HP: 08133302856 Alt: Tanggal: 29/10/2026 Jam Pasang: Sore Note: Hubungi sebelum ke lokasi, terimakasih.  |40931149|MYDITA</t>
  </si>
  <si>
    <t>SMPN 2 NGULING PASURUAN</t>
  </si>
  <si>
    <t>ODP-GRA-FD/27</t>
  </si>
  <si>
    <t>WO067376106</t>
  </si>
  <si>
    <t>|MN00025|/SMPN 2 NGULING PASURUAN /WINBACK 2.0 HSI B2B (1:1) 75MBPS 415RB PSB DISC 70%//ngulingsmpndua@yahoo.co.id/AKHMAD SOFIONO /81249340996</t>
  </si>
  <si>
    <t>2026-10-30 11:00:00|Tanggal pemasangan : 29 OKTOBER 2026 Jam pemasangan : pagi/siang Info Tambahan : Hubungi pelanggan dulu sebelum ke lokasi terima kasih|40931150|MYDITA</t>
  </si>
  <si>
    <t>28-10-2026 09:09:49</t>
  </si>
  <si>
    <t>WO067373501</t>
  </si>
  <si>
    <t xml:space="preserve">|MN00025|/SMPN 2 NGULING PASURUAN /WINBACK 2.0 HSI B2B (1:1) 75MBPS 415RB PSB DISC 70%//ngulingsmpndua@yahoo.co.id/AKHMAD SOFIONO /81249340996  </t>
  </si>
  <si>
    <t>2026-11-01 08:00:00|Nama Pic : BP AKHMAD No Hp Pic : 081249340996 Jam Pemasangan : 08:00 - 12.00 Tanggal Pemasangan : KAMIS 29 OKTOBER 2026 Info Tambahan : Hubungi pelanggan sebelum datang ke lokasi|40931150|MYDITA</t>
  </si>
  <si>
    <t>28-10-2026 09:11:13</t>
  </si>
  <si>
    <t>PT CITRA CAHAYA TRIMANUNGGAL</t>
  </si>
  <si>
    <t>ODP-TPO-FGT/27 FGT/D04/27.01</t>
  </si>
  <si>
    <t>WO067370211</t>
  </si>
  <si>
    <t>|MN00884|MYIA-017944881224/POI/IR. Stephanus Prasasto/082333648964/sema_ge@yahoo.com</t>
  </si>
  <si>
    <t>2026-10-29 15:00:00 | Tanggal pemasangan: 28/10/2026 Jam pemasangan : 11.00 Info Tambahan : Hubungi pelanggan dulu sebelum ke lokasi terima kasih.</t>
  </si>
  <si>
    <t>BADAN GEREJA KATOLIK PAROKI SANTO PAULUS</t>
  </si>
  <si>
    <t>ODP-TPO-FHV/04 FHV/D02/04.01</t>
  </si>
  <si>
    <t>WO067366622</t>
  </si>
  <si>
    <t>|MN02083|MYIA-050819887833/POI/Megawati Simbolon/08113401477/petrus.s2003@gmail.com</t>
  </si>
  <si>
    <t>2026-10-29 11:00:00 | Nama PIC : Petrus No HP : 08113401477 No Alt :  M Janji :  29  Okt 2026 Jam Pasang : Pagi / Siang Note : hubungi pelanggan jika ingin kelokasi</t>
  </si>
  <si>
    <t>PT. SEMARANG GARMENT</t>
  </si>
  <si>
    <t>ODP-UNR-FF/021 FF/D02/021.01</t>
  </si>
  <si>
    <t>WO067358900</t>
  </si>
  <si>
    <t>|MN02255|MYIA-095988137816/POI/TANIA HANDOKO /081931424443/gracia.tania87@gmail.com</t>
  </si>
  <si>
    <t>ODP-KUD-FAK/073</t>
  </si>
  <si>
    <t>WO067347440</t>
  </si>
  <si>
    <t>2026-10-29 11:00:00|M Janji : 29/10/2026 Jam Pasang : 12 SIANG  NoteÃ‚Â :  Hubungi terlebih dahulu sebelum ke lokasi|40981182|MYDITA</t>
  </si>
  <si>
    <t>WO067402936</t>
  </si>
  <si>
    <t>2026-10-30 08:00:00|Jam Pemasangan : 08:00 - 12.00 Tanggal Pemasangan : JUMAT 30 OKTOBER 2026 Info Tambahan : Hubungi pelanggan sebelum datang ke lokasi|40000798|MYDITA</t>
  </si>
  <si>
    <t>ALFAMIDI GOLAN TEPUS</t>
  </si>
  <si>
    <t>WO067376855</t>
  </si>
  <si>
    <t>|MN00843|MYIA-053117258856/POI/Bayu Arfiyan/081113705508/bayu.arfiyan@jwi.id</t>
  </si>
  <si>
    <t>2026-10-29 15:00:00 | Nama : BP ANANDA (STAFF) No Hp : 081113705508 No Alt :  Tgl Pemasangan : 29 Oktober 2026 Interval : PAGI  Note : Hubungi pelanggan terlebih dahulu</t>
  </si>
  <si>
    <t>28-10-2026 16:09:54</t>
  </si>
  <si>
    <t>MAN 2 REMBANG</t>
  </si>
  <si>
    <t>ODP-LSE-FAB/024 FAB/D03/024.01</t>
  </si>
  <si>
    <t>WO067390798</t>
  </si>
  <si>
    <t>|MC60037|MYIA-035424572791/POI/AHMAD SUBHAN/081329198116/man2kabrembang@gmail.com</t>
  </si>
  <si>
    <t xml:space="preserve">2026-10-30 08:00:00 | Nama PIC:  BP SUBHAN No HP: 081329198116 Alt: Tanggal: 29/10/2026 Jam Pasang: Pagi Note: Hubungi sebelum ke lokasi, terimakasih.  </t>
  </si>
  <si>
    <t>WARUNG MAKAN LESEHAN SHANUM</t>
  </si>
  <si>
    <t>ODP-WLR-FF/175 FF/D02/175.01</t>
  </si>
  <si>
    <t>WO067366681</t>
  </si>
  <si>
    <t>|MN02184|MYIA-031370161306/POI/FIRMANSAH /082322217236/shanumgemoy689@gmail.com</t>
  </si>
  <si>
    <t>2026-10-29 11:00:00 | Tanggal pemasangan : 29/10/2026 Jam pemasangan : 08.00 - 12.00 Info Tambahan : Hubungi pelanggan dulu sebelum ke lokasi, terima kasih</t>
  </si>
  <si>
    <t xml:space="preserve">QC MIA - INVALID QUALITY CONTROL MIA - Tidak Mengunggah Foto Lokasi Instalasi Tampak Depan Menyeluruh - Silahkan upload foto </t>
  </si>
  <si>
    <t>MYDITA RBS - HD1A - FAILED</t>
  </si>
  <si>
    <t>WO067377856</t>
  </si>
  <si>
    <t>2026-10-30 08:00:00|Nama PIC:  bp farid  No HP: 087770003749 Alt: Tanggal: 30/10/2026 Jam Pasang: Pagi Note: Hubungi sebelum ke lokasi, terimakasih. |40931149|MYDITA</t>
  </si>
  <si>
    <t>ALFAMIDI PADIRAYA</t>
  </si>
  <si>
    <t>ODP-GNK-F07/003 F07/03</t>
  </si>
  <si>
    <t>WO067373117</t>
  </si>
  <si>
    <t>|MN00843|MYIA-061412362803/POI/Bayu Arfiyan/081113705508/bayu.arfiyan@jwi.id</t>
  </si>
  <si>
    <t>2026-10-29 15:00:00 | No HP :081113705508 Alt :  M Janji : 29/10/2026 Note : hubungi pelanggan jika ingin kelokasi</t>
  </si>
  <si>
    <t>28-10-2026 15:24:51</t>
  </si>
  <si>
    <t>SINOHYDRO-ADHI.JO (ADHI)</t>
  </si>
  <si>
    <t>ODP-GNK-FM/077</t>
  </si>
  <si>
    <t>WO067389308</t>
  </si>
  <si>
    <t>|MC50030|/Yusuf /082317231727/dypsevenfour@gmail.com/Dimas Kertiyasa/403538/AM RACHMAT/PAKET 1S INET 200 MBPS (1.049.000)/SINOHYDRO-ADHI.JO (ADHI)</t>
  </si>
  <si>
    <t>2026-10-29 15:00:00|Waktu pemasangan : 08.00 - 12.00 Tanggal pemasangan : 29 Oktober 2026 Mohon hubungi pelanggan sebelum ke lokasi Terima kasih|40971401|MYDITA</t>
  </si>
  <si>
    <t>ALFAMIDI GAJAHRAYA 2</t>
  </si>
  <si>
    <t>WO067373169</t>
  </si>
  <si>
    <t>|MN00843|MYIA-099713234570/POI/Bayu Arfiyan/081113705508/bayu.arfiyan@jwi.id</t>
  </si>
  <si>
    <t>WO067347834</t>
  </si>
  <si>
    <t>2026-10-29 08:00:00|No HP :082159952046 Alt :  M Janji : 29/10/2026 Note : hubungi pelanggan jika ingin kelokasi|40000802|MYDITA</t>
  </si>
  <si>
    <t>EL KOS MUSLIMAH ADIYAKSA</t>
  </si>
  <si>
    <t>ODP-PWT-FL/016 FL/D01/016.01</t>
  </si>
  <si>
    <t>WO067376817</t>
  </si>
  <si>
    <t>|MC00213|MYIA-006321911981/POI/LAILI IKRIMAH/08122671889/auliarahmanadiya@gmail.com</t>
  </si>
  <si>
    <t>2026-10-31 08:00:00 | EL KOS MUSLIMAH ADIYAKSA 08122671889</t>
  </si>
  <si>
    <t>ALFAMIDI URIP SUMOHARJO</t>
  </si>
  <si>
    <t>ODP-GML-FC/034 FC/D06/034.01</t>
  </si>
  <si>
    <t>WO067374026</t>
  </si>
  <si>
    <t>|MN00843|MYIA-079487356832/POI/Bayu Arfiyan/081113705508/bayu.arfiyan@jwi.id</t>
  </si>
  <si>
    <t>2026-10-31 11:00:00 | Tanggal pemasangan : 31 OKTOBER 2026 Jam pemasangan : pagi/siang Info Tambahan : Hubungi pelanggan dulu sebelum ke lokasi terima kasih</t>
  </si>
  <si>
    <t>28-10-2026 15:39:44</t>
  </si>
  <si>
    <t>28-10-2026 10:39:39</t>
  </si>
  <si>
    <t>Inprogress Alpro, SC Lama : SC1002653142</t>
  </si>
  <si>
    <t>SD NEGERI 1 SEMAMPIR</t>
  </si>
  <si>
    <t>ODP-BJR-FJ/021 FJ/D03/021.01</t>
  </si>
  <si>
    <t>WO067383316</t>
  </si>
  <si>
    <t>|MN00649|MYIA-065361706337/POI/AMALI ROHMATULLOH/087700307545/allyzellx@gmail.com</t>
  </si>
  <si>
    <t>2026-10-31 11:00:00 | Nama :AMALI No HP :087700307545 No Alternatif : M Janji : 31/10/2026 Jam Pasang : Pagi NoteÃ‚Â :  Hubungi terlebih dahulu sebelum ke lokasi</t>
  </si>
  <si>
    <t>28-10-2026 17:09:54</t>
  </si>
  <si>
    <t>WO067403673</t>
  </si>
  <si>
    <t>DECLINE : Decline - Order tidak bisa dilanjutkan Yusnani Manalu 40951378|MYDITA</t>
  </si>
  <si>
    <t>ODP-PKL-FV/083</t>
  </si>
  <si>
    <t>ATR 2 KONVEKSI</t>
  </si>
  <si>
    <t>WO067350141</t>
  </si>
  <si>
    <t>2026-10-29 08:00:00|Nama PIC:  bp rizal  No HP: 081398511218 Alt: Tanggal: 29/10/2026 Jam Pasang: Pagi Note: Hubungi sebelum ke lokasi, terimakasih.  |40931149|MYDITA</t>
  </si>
  <si>
    <t>WO067360248</t>
  </si>
  <si>
    <t>2026-10-31 08:00:00|Nama :RIZAL No HP :081398511218 No Alternatif : M Janji : 29/10/2026 Jam Pasang : Pagi NoteÃ‚Â :  Hubungi terlebih dahulu sebelum ke lokasi|40931150|MYDITA</t>
  </si>
  <si>
    <t>ODP-PBG-FAA/004</t>
  </si>
  <si>
    <t>CANCEL ORDER INVALID SURVEY remark : INVALID SURVEY - Kendala Jalur/Rute Tarikan response : OK</t>
  </si>
  <si>
    <t>ODP-TEG-FF/018</t>
  </si>
  <si>
    <t>PT PUTRA BIRU LAUT</t>
  </si>
  <si>
    <t>ODP-TEG-FBC/066 FBC/D04/066.01</t>
  </si>
  <si>
    <t>WO067380676</t>
  </si>
  <si>
    <t>|MN00347|MYIA-042148266243/POI/M AISY HILMI/0819626626/imenganggi@gmail.com</t>
  </si>
  <si>
    <t>28-10-2026 16:40:07</t>
  </si>
  <si>
    <t>ODP-TEG-FBC/116 FBC/D04/116.01</t>
  </si>
  <si>
    <t>WO067388547</t>
  </si>
  <si>
    <t>MD|MYDB-20261028271526|DN00001/MN00377|PT YONG CHENG INDONESIA|089514924435</t>
  </si>
  <si>
    <t>2026-10-29 15:00:00 | Nama : BU LUTFIA ADELIANA (HR) No Hp : 089514924435 No Alt :  Tgl Pemasangan : 29 Oktober 2026 Interval : PAGI  Note : Hubungi pelanggan terlebih dahulu</t>
  </si>
  <si>
    <t>28-10-2026 18:40:16</t>
  </si>
  <si>
    <t>SDN DUKUHBENDA 02</t>
  </si>
  <si>
    <t>ODP-BLU-FP/037 FP/D02/037.01</t>
  </si>
  <si>
    <t>WO067387454</t>
  </si>
  <si>
    <t>|MC50013|MYIA-045697187211/POI/Didik Haryanto/08213875212/didikharyanto085@gmail.com</t>
  </si>
  <si>
    <t>28-10-2026 18:24:42</t>
  </si>
  <si>
    <t>Follow Up Revoke Completed, New Order ID : SC1002658027</t>
  </si>
  <si>
    <t>ODP-SDY-FAB/05</t>
  </si>
  <si>
    <t>WO067372501</t>
  </si>
  <si>
    <t>2026-10-27 11:00:00 | Nama PIC : bapak soleh  No HP :  085755852198  Alt :   M Janji : (SELASA/27/oktober/2026)  jam Pasang : 09:00  Note : hubungi pelanggan jika ingin kelokasi</t>
  </si>
  <si>
    <t>SMP Nusantara Bungah</t>
  </si>
  <si>
    <t>ODP-SDY-FM/12 FM/D03/12.01</t>
  </si>
  <si>
    <t>WO067363530</t>
  </si>
  <si>
    <t>|MN02280|MYIA-015828978479/POI/SHOFIYATUL AHMADAH/085175253155/smp.nusantarabungah@gmail.com</t>
  </si>
  <si>
    <t>2026-10-29 11:00:00 | Nama PIC : Shofi No HP : 085175253155 No Alt :  M Janji :  29  Okt 2026 Jam Pasang : Pagi / Siang Note : hubungi pelanggan jika ingin kelokasi</t>
  </si>
  <si>
    <t>suket teki coffee</t>
  </si>
  <si>
    <t>ODP-BDG-FE/21 FE/D04/21.01</t>
  </si>
  <si>
    <t>WO067391194</t>
  </si>
  <si>
    <t>|MN02646|MYIA-095156690139/POI/moh syariffudin/0895639166920/mohsariffudin36@gmail.com</t>
  </si>
  <si>
    <t>2026-10-30 10:00:00 | Tanggal pemasangan 29/10/2026 Jam pemasangan : pagi/siang Info Tambahan : Hubungi pelanggan dulu sebelum ke lokasi. terimakasih.</t>
  </si>
  <si>
    <t>ODP-LMG-FQ/57</t>
  </si>
  <si>
    <t>2026-10-29 10:00:00|PT Rong Yuan Indonesia Jl Raya Mantup km 16 blok 3 pelang Kembangbahu Lamongan |SYSTEM|MYDITA</t>
  </si>
  <si>
    <t>SD MUHAMMADIYAH 2 BOJONEGORO</t>
  </si>
  <si>
    <t>ODP-BJN-FP/72 FP/D04/72.01</t>
  </si>
  <si>
    <t>WO067381293</t>
  </si>
  <si>
    <t>|MC20184|MYIA-017051185636/POI/NURITA ALFIANI/085784654092/sdmuhbjn@gmail.com</t>
  </si>
  <si>
    <t>2026-10-31 08:00:00 | Nama Pic : bu NURITA ALFIANI No Hp Pic : 085784654092 No alt : - Jam Pemasangan : siang  Tanggal Pemasangan : 31 Oktober 2026</t>
  </si>
  <si>
    <t>Follow Up Revoke Completed, New Order ID : SC1002657753</t>
  </si>
  <si>
    <t>ODP-PAZ-FF/20</t>
  </si>
  <si>
    <t>WO067362307</t>
  </si>
  <si>
    <t>2026-10-27 08:00:00 | Tanggal pemasangan : 27/09/2026  Jam pemasangan : 08.00 - 12.00  Info Tambahan : Hubungi pelanggan dulu sebelum ke lokasi, terima kasih</t>
  </si>
  <si>
    <t>28-10-2026 13:54:39</t>
  </si>
  <si>
    <t>LALA BAKERY TOBO</t>
  </si>
  <si>
    <t>ODP-PAZ-FJ/07 FJ/D03/07.01</t>
  </si>
  <si>
    <t>WO067361455</t>
  </si>
  <si>
    <t>|MN00799|MYIA-044710270225/POI/RADITYA DAMAR GALIH/085150621278/kantorhrdlaskarbuah@gmail.com</t>
  </si>
  <si>
    <t>2026-10-29 11:00:00 | Nama : BP RADITYA DAMAR GALIH  No Hp : 085150621278 No Alt :  Tgl Pemasangan : 29 Oktober 2026 Interval : PAGI  Note : Hubungi pelanggan terlebih dahulu</t>
  </si>
  <si>
    <t>SDI TANAH MERAH 1</t>
  </si>
  <si>
    <t>ODP-ATB-FA/37 FA/D08/37.01</t>
  </si>
  <si>
    <t>WO067377291</t>
  </si>
  <si>
    <t>MD|MYDB-20261028271488|SC00001/MC00133|SDI TANAH MERAH 1|081349346537</t>
  </si>
  <si>
    <t>2026-11-02 11:00:00 | Nama Pic : bp yosafet No Hp Pic : 081349346537 No alt : - Jam Pemasangan : pagi siang  Tanggal Pemasangan : 29 Oktober 2026</t>
  </si>
  <si>
    <t>PT PING for Badan Pertanahan Nasional TTU</t>
  </si>
  <si>
    <t>ODP-KEF-FB/11</t>
  </si>
  <si>
    <t>WO067348998</t>
  </si>
  <si>
    <t>|MC40288|MYIA-064467050615/POI/Julianus Bengngu /082147245978/ptpingnetworkglobal@gmail.com</t>
  </si>
  <si>
    <t>2026-10-29 15:00:00 | No HP :082147245978 Alt :  M Janji : 29/10/2026 Note : hubungi pelanggan jika ingin kelokasi</t>
  </si>
  <si>
    <t>SMAN 12 KUPANG</t>
  </si>
  <si>
    <t>ODP-TNA-FA/25</t>
  </si>
  <si>
    <t>WO067373556</t>
  </si>
  <si>
    <t>|IBCARE-PI|MC40287|082340388300|arifin.dasi18@admin.sma.belajar.id|-10.211387385959753, 123.53168423599901</t>
  </si>
  <si>
    <t>2026-10-29 15:00:00|Tanggal pemasangan: 28/10/2026 Jam pemasangan : siang Info Tambahan : Hubungi pelanggan dulu sebelum ke lokasi terima kasih.|40951377|MYDITA</t>
  </si>
  <si>
    <t>SD GMIT RAELIU ODP</t>
  </si>
  <si>
    <t>ODP-SEB-FA/31 FA/D06/31.01</t>
  </si>
  <si>
    <t>WO067389924</t>
  </si>
  <si>
    <t>|MN00122|MYIA-014387941291/POI/Iega Ludji Jawa/081339744551/iegadw1973@gmail.com</t>
  </si>
  <si>
    <t>2026-11-01 08:00:00 | Nama PIC : Iega  No HP : 081339744551 No Alt :  M Janji :  29  Okt 2026 Jam Pasang : Pagi / Siang Note : hubungi pelanggan jika ingin kelokasi</t>
  </si>
  <si>
    <t>28-10-2026 19:09:39</t>
  </si>
  <si>
    <t>WO067392305</t>
  </si>
  <si>
    <t>|MN00122|MYIA-065012066735/POI/Hilal Abdillah/081339071718/hilal@alphatechsolution.co.id</t>
  </si>
  <si>
    <t>PT. Global Jet Express</t>
  </si>
  <si>
    <t>ODP-BOW-FC/39 FC/D05/39.01</t>
  </si>
  <si>
    <t>WO067385045</t>
  </si>
  <si>
    <t>MD|MYDB-20261028271511|DN00001/MN00906|PT. Global Jet Express|081357338145</t>
  </si>
  <si>
    <t>2026-10-30 08:00:00 | No HP :081357338145 Alt :  M Janji : 30/10/2026 Note : hubungi pelanggan jika ingin kelokas</t>
  </si>
  <si>
    <t>TOM SUSHI</t>
  </si>
  <si>
    <t>ODP-JER-FX/30 FX/D01/30.01</t>
  </si>
  <si>
    <t>WO067368882</t>
  </si>
  <si>
    <t>MD|MYDB-20261028271517|DN00001/MN00906|TOM SUSHI|08569801350</t>
  </si>
  <si>
    <t xml:space="preserve">2026-11-02 08:00:00 | Tanggal : 2 NOV 2026 Jam : pagi  Hubungi pelanggan sebelum ke lokasi </t>
  </si>
  <si>
    <t>Tom Sushi</t>
  </si>
  <si>
    <t>ODP-JER-FX/100 FX/D03/100.01</t>
  </si>
  <si>
    <t>WO067365101</t>
  </si>
  <si>
    <t>MD|MYDB-20261028271513|DN00001/MN00906|Tom Sushi|08569801350</t>
  </si>
  <si>
    <t>2026-11-02 08:00:00 | Tanggal Pemasangan : 02/11/2026 Jam Pemasangan : 08:00 15:00 Info Tambahan : Hubungi pelanggan dulu sebelum ke lokasi terimakasihSC1002655008</t>
  </si>
  <si>
    <t>WO067362749</t>
  </si>
  <si>
    <t>2026-10-29 11:00:00|Nama : BP ABDULLAH MUGHNI  No Hp : 083839171125 No Alt :  Tgl Pemasangan : 29 Oktober 2026 Interval : PAGI  Note : Hubungi pelanggan terlebih dahulu|40981182|MYDITA</t>
  </si>
  <si>
    <t>SMPIT PERMATA PROBOLINGGO /TU</t>
  </si>
  <si>
    <t>ODP-PBL-FAE/01</t>
  </si>
  <si>
    <t>WO067372960</t>
  </si>
  <si>
    <t>|MN01068|/SMPIT PERMATA PROBOLINGGO /TU/WINBACK 2.0 HSI B2B (1:2) 100MBPS 440RB PSB DISC 70%//probolinggo.smp.permata@gmail.com/YUGO ACHMAD/83839171108</t>
  </si>
  <si>
    <t>2026-10-31 08:00:00|Nama Pic : bp yugo No Hp Pic : 083839171108 No alt : - Jam Pemasangan : pagi siang  Tanggal Pemasangan : 29 Oktober 2026|40931150|MYDITA</t>
  </si>
  <si>
    <t>28-10-2026 08:39:54</t>
  </si>
  <si>
    <t>Kosan Deprigan</t>
  </si>
  <si>
    <t>ODP-END-FD/69 FD/D02/69.01</t>
  </si>
  <si>
    <t>WO067370047</t>
  </si>
  <si>
    <t>|MC40142|MYIA-097533088519/POI/Diana L Kadju/082144502377/laurensiadianakadju@gmail.com</t>
  </si>
  <si>
    <t>Kios Naomi</t>
  </si>
  <si>
    <t>ODP-END-FD/50 FD/D04/50.01</t>
  </si>
  <si>
    <t>WO067375643</t>
  </si>
  <si>
    <t>|MC40142|MYIA-090486436005/POI/melkiades buga/081222911578/ampapesablon13@gmail.com</t>
  </si>
  <si>
    <t>2026-10-30 08:00:00 | Nama : BP MELKIADES BUGA  No Hp : 081222911578 No Alt :  Tgl Pemasangan : 29 Oktober 2026 Interval : PAGI  Note : Hubungi pelanggan terlebih dahulu</t>
  </si>
  <si>
    <t>28-10-2026 10:09:43</t>
  </si>
  <si>
    <t>Inprogress Alpro, SC Lama : SC1002633791</t>
  </si>
  <si>
    <t>Sekretariat GMNI Flores Timur</t>
  </si>
  <si>
    <t>ODP-LRT-FC/37 FC/D04/37.01</t>
  </si>
  <si>
    <t>WO067379586</t>
  </si>
  <si>
    <t>MD|MYDB-20261026271392|SC00001/MC00079|Sekretariat GMNI Flores Timur|085339005966</t>
  </si>
  <si>
    <t>2026-10-29 15:00:00 | Tanggal pemasangan: 28/10/2026 Jam pemasangan : siang Info Tambahan : Hubungi pelanggan dulu sebelum ke lokasi terima kasih.</t>
  </si>
  <si>
    <t>PT Ping For Kantor Bandara Frans Seda Maumere</t>
  </si>
  <si>
    <t>ODP-MMR-FC/37 FC/D05/37.01</t>
  </si>
  <si>
    <t>WO067342772</t>
  </si>
  <si>
    <t>|MC40288|MYIA-017278442840/POI/Julianus Bengngu /082147245978/ptpingnetworkglobal@gmail.com</t>
  </si>
  <si>
    <t>WO067351910</t>
  </si>
  <si>
    <t>2026-10-29 11:00:00|Tanggal pemasangan : 28/09/2026 Jam pemasangan : 08.00 - 12.00 Info Tambahan : Hubungi pelanggan dulu sebelum ke lokasi, terima kasih|40951377|MYDITA</t>
  </si>
  <si>
    <t>WO064994002</t>
  </si>
  <si>
    <t>AMRBS;404508;AM MOH. HAFID D/ADAM NURFADHILLAH-085220101016/Ahmad-087752653389/Maria-082147654621/adam.nurfadillah@amartha.com</t>
  </si>
  <si>
    <t>2026-09-25 11:00:00|Nama PIC : Adam No HP : 085220101016 Alt :  M Janji : 25/09/2026 Jam Pasang : 08.00 - 13:00  NoteÃ‚Â :  hubungi terlebih dahulu sebelum kelokasi |40981184|MYDITA</t>
  </si>
  <si>
    <t>Inprogress Alpro, SC Lama : SC1002604115</t>
  </si>
  <si>
    <t>Inprogress Alpro, SC Lama : SC1002652021</t>
  </si>
  <si>
    <t>Inprogress Alpro, SC Lama : SC1002652383</t>
  </si>
  <si>
    <t>PT SWARNA HUTAMA LOKA</t>
  </si>
  <si>
    <t>ODP-TOP-FD/79</t>
  </si>
  <si>
    <t>WO067364417</t>
  </si>
  <si>
    <t>|MN02647| PAK DONNY LAKSMANA/081936103004/hc.shlasia@gmail.com</t>
  </si>
  <si>
    <t>2026-10-30 08:00:00|Nama Pic : BP DONNY No Hp Pic : 081936103004 Jam Pemasangan : 08:00 - 12.00 Tanggal Pemasangan : 30 OKTOBER 2026 Info Tambahan : Hubungi pelanggan sebelum datang ke lokasi|40000798|MYDITA</t>
  </si>
  <si>
    <t>PT. WARNA ABADI MITRA BERSAMA</t>
  </si>
  <si>
    <t>ODP-NDA-FV/02 FV/D01/02.01</t>
  </si>
  <si>
    <t>WO067375702</t>
  </si>
  <si>
    <t>|MN02631|MYIA-000136157911/POI/pak arsa/089527440131/oprluarjawa.wamb@gmail.com</t>
  </si>
  <si>
    <t>2026-10-29 15:00:00 | Nama :I PUTU ARSADANA No HP :089527440131 No Alternatif : M Janji : 29/10/2026 Jam Pasang : Pagi NoteÃ‚Â :  Hubungi terlebih dahulu sebelum ke lokasi</t>
  </si>
  <si>
    <t>Follow Up Revoke Completed, New Order ID : SC1002657441</t>
  </si>
  <si>
    <t>Follow Up Revoke Completed, New Order ID : SC1002657645</t>
  </si>
  <si>
    <t>Follow Up Revoke Completed, New Order ID : SC1002657419</t>
  </si>
  <si>
    <t>Follow Up Revoke Completed, New Order ID : SC1002657754</t>
  </si>
  <si>
    <t>ODP-BNO-FAC/102</t>
  </si>
  <si>
    <t>WO067349135</t>
  </si>
  <si>
    <t>2026-10-26 11:00:00|Tanggal pemasangan : 26/09/2026  Jam pemasangan : 08.00 - 12.00  Info Tambahan : Hubungi pelanggan dulu sebelum ke lokasi, terima kasih|40971401|MYDITA</t>
  </si>
  <si>
    <t>WO067348234</t>
  </si>
  <si>
    <t>2026-10-26 11:00:00|Tanggal pemasangan: 26/10//2026  Jam pemasangan : pagi/siang  Info Tambahan : Hubungi pelanggan dulu sebelum ke lokasi.  terima kasih|40921089|MYDITA</t>
  </si>
  <si>
    <t>WO067359121</t>
  </si>
  <si>
    <t>WO067362080</t>
  </si>
  <si>
    <t>2026-10-26 08:00:00|M Janji : 26 Okt 2026  Jam Pasang : Pagi 08.00  Note : hubungi pelanggan jika ingin ke lokasi, terima kasih|40971304|MYDITA</t>
  </si>
  <si>
    <t>ODP-KLM-FBP/39 FBP/D06/39.01</t>
  </si>
  <si>
    <t>WO067378299</t>
  </si>
  <si>
    <t>|MN02515|MYIA-025406202227/POI/FITRI HANI NURMALA/082314191614/finance.rakkipanda@gmail.com</t>
  </si>
  <si>
    <t>2026-10-29 15:00:00 | Tanggal pemasangan : 29/10/2026 Jam pemasangan : 08.00 - 12.00 Info Tambahan : Hubungi pelanggan dulu sebelum ke lokasi, terima kasih</t>
  </si>
  <si>
    <t>Follow Up Revoke Completed, New Order ID : SC1002658574</t>
  </si>
  <si>
    <t>WO067351186</t>
  </si>
  <si>
    <t>2026-10-29 08:00:00|Tanggal Pemasangan : 29 Oktober 2026 Jam Pemasangan : 08:00 15:00 Info Tambahan : Hubungi pelanggan dulu sebelum ke lokasi terimakasih|40961370|MYDITA</t>
  </si>
  <si>
    <t>Follow Up Revoke Completed, New Order ID : SC1002658685</t>
  </si>
  <si>
    <t>Provisioning Failed|WFM|INF010033948|PP_-8.5109495,115.3189701_pending,minta di pasang besok tgl 30/10/26</t>
  </si>
  <si>
    <t>Kantor Desa Temesi</t>
  </si>
  <si>
    <t>ODP-GIN-FAH/76</t>
  </si>
  <si>
    <t>WO067384783</t>
  </si>
  <si>
    <t>|MN02658|/PIC PANDE MADE SAMA/085737060555/desatemesi@gmail.com</t>
  </si>
  <si>
    <t>2026-10-30 08:00:00|Nama PIC:  bp pande made  No HP: 085737060555 Alt: Tanggal: 30/10/2026 Jam Pasang: Pagi Note: Hubungi sebelum ke lokasi, terimakasih.  |40931149|MYDITA</t>
  </si>
  <si>
    <t>|MN02750|/PIC PANDE MADE SAMA/085737060555/desatemesi@gmail.com</t>
  </si>
  <si>
    <t>COFFE CAFE</t>
  </si>
  <si>
    <t>ODP-SWI-FN/31</t>
  </si>
  <si>
    <t>|MN02364| RATNA DEWI/082342467969/ratnadewigustiayu@gmail.com</t>
  </si>
  <si>
    <t>QC MIA - INVALID QUALITY CONTROL MIA - Tidak Mengunggah Foto Lokasi Instalasi Tampak Depan Menyeluruh - upload foto lokasi pe</t>
  </si>
  <si>
    <t>ODP-SWI-FN/30</t>
  </si>
  <si>
    <t>WO067383023</t>
  </si>
  <si>
    <t>2026-10-29 15:00:00|Tanggal: 29/10/2026 Jam Pasang: 08.00 - 12.00 Note: Hubungi sebelum ke lokasi, terimakasih.  |40931149|MYDITA</t>
  </si>
  <si>
    <t>NAVAL CARGO</t>
  </si>
  <si>
    <t>ODP-SWI-FB/38</t>
  </si>
  <si>
    <t>|MN02665| IBU WIDIASTINI/0895321203912/businessdevelopment@navalcargo.com</t>
  </si>
  <si>
    <t>Follow Up Revoke Completed, New Order ID : SC1002658077</t>
  </si>
  <si>
    <t>ODP-SMA-FN/22</t>
  </si>
  <si>
    <t>WO067374609</t>
  </si>
  <si>
    <t>2026-10-13 15:00:00|Nama :IBU MARIANI  No HP :081337509706  No Alternatif :  M Janji : 13/10/2026  Jam Pasang : Pagi  NoteÃ‚Â :  Hubungi terlebih dahulu sebelum ke lokasi  |40951377|MYDITA</t>
  </si>
  <si>
    <t>QC MIA - INVALID QUALITY CONTROL MIA - Tidak Mengunggah Foto Lokasi Instalasi Tampak Depan Menyeluruh - Tidak mengunggah foto</t>
  </si>
  <si>
    <t>QC MIA - INVALID QUALITY CONTROL MIA - Tidak Mengunggah Foto Lokasi Instalasi Tampak Depan Menyeluruh - upload foto lokasi ta</t>
  </si>
  <si>
    <t>29-10-2026 09:39:44</t>
  </si>
  <si>
    <t>Inprogress Alpro, SC Lama : SC1002647572</t>
  </si>
  <si>
    <t>Toko Pratama</t>
  </si>
  <si>
    <t>ODP-PYA-FAP/62 FAP/D06/62.01</t>
  </si>
  <si>
    <t>WO067429873</t>
  </si>
  <si>
    <t>MD|MYDB-20261029271555|SC00001/MC00149|Toko Pratama|085205748003</t>
  </si>
  <si>
    <t>2026-10-30 11:00:00 | Tanggal Pemasangan : 30 Oktober 2026 Jam Pemasangan : 08:00 15:00 Info Tambahan : Hubungi pelanggan dulu sebelum ke lokasi terimakasih</t>
  </si>
  <si>
    <t>29-10-2026 13:39:41</t>
  </si>
  <si>
    <t>Provisioning Failed|WFM|INF010039295|TIDAK ADA JARINGAN</t>
  </si>
  <si>
    <t>7PALMS VILLA 7</t>
  </si>
  <si>
    <t>ODP-PYA-FAX/35 FAX/D04/35.01</t>
  </si>
  <si>
    <t>WO067444604</t>
  </si>
  <si>
    <t>|MC40002|MYIA-022660199495/POI/MUHAMMAD RIDWAN YARKASI YAHYA/081936169070/7palmslombok@gmail.com</t>
  </si>
  <si>
    <t xml:space="preserve">2026-10-30 15:00:00 | Nama : RIDWAN No HP : 081936169070 No Alternatif :  M Janji : 30/10/2026 Jam Pasang : Pagi NoteÃ‚Â :  Hubungi terlebih dahulu sebelum ke lokasi </t>
  </si>
  <si>
    <t>29-10-2026 15:39:51</t>
  </si>
  <si>
    <t>WARUNG ANDIKAA</t>
  </si>
  <si>
    <t>ODP-SEL-FAZ/01 FAZ/D01/01.01</t>
  </si>
  <si>
    <t>WO067432338</t>
  </si>
  <si>
    <t>|MN00915|MYIA-094304733785/POI/M ANDIKA ALPARIZI/087758687125/restianabudiati06@gmail.com</t>
  </si>
  <si>
    <t>2026-11-01 08:00:00 | Nama Pic : bp ANDIKAA No Hp Pic : 087758687125 No alt : - Jam Pemasangan : pagi  Tanggal Pemasangan : 30 Oktober 2026</t>
  </si>
  <si>
    <t>29-10-2026 14:09:47</t>
  </si>
  <si>
    <t>Toko Munawardi</t>
  </si>
  <si>
    <t>ODP-SGG-FAW/43 FAW/D03/43.01</t>
  </si>
  <si>
    <t>WO067403595</t>
  </si>
  <si>
    <t>MD|MYDB-20261029271538|SC00001/MC00149|Toko Munawardi|085657293459</t>
  </si>
  <si>
    <t xml:space="preserve">2026-10-30 11:00:00 | M Janji :  30  Okt 2026 Jam Pasang : Pagi / Siang Note : hubungi pelanggan jika ingin kelokasi </t>
  </si>
  <si>
    <t>29-10-2026 09:25:06</t>
  </si>
  <si>
    <t>Inprogress Alpro, SC Lama : SC1002648302</t>
  </si>
  <si>
    <t>Inprogress Alpro, SC Lama : SC1002648358</t>
  </si>
  <si>
    <t>Follow Up Revoke Completed, New Order ID : SC1002660791</t>
  </si>
  <si>
    <t>HOTEL BALA KEMAR</t>
  </si>
  <si>
    <t>ODP-EMP-FAB/40 FAB/D01/40.01</t>
  </si>
  <si>
    <t>WO067411272</t>
  </si>
  <si>
    <t>MD|MYDB-20261029271546|DN00001/MN01576|HOTEL BALA KEMAR|085339299541</t>
  </si>
  <si>
    <t>2026-10-30 08:00:00 | Tanggal pemasangan: 30/10/2026 Jam pemasangan : pagi Info Tambahan : Hubungi pelanggan dulu sebelum ke lokasi terima kasih.</t>
  </si>
  <si>
    <t>29-10-2026 10:39:44</t>
  </si>
  <si>
    <t>2026-11-05 08:00:00|Jln. Garuda no 58 Sumbawa-Besar|SYSTEM|MYDITA</t>
  </si>
  <si>
    <t>WO067451012</t>
  </si>
  <si>
    <t>2026-10-30 15:00:00|Nama PIC : Bp Tudi No HP : 081337084599 No Alt : - M Janji :  30 Okt  2026 Jam Pasang : Pagi / Siang Note : hubungi pelanggan jika ingin kelokasi|40951378|MYDITA</t>
  </si>
  <si>
    <t>Order dicancel oleh Siti Fatimatuzzahrah remark : cancel order - cancel pelanggan response : transactionID : SC1002643058| Ac</t>
  </si>
  <si>
    <t>RUKO HAYAT TOKO ELEKTRONIK</t>
  </si>
  <si>
    <t>ODP-ALA-FAB/16 FAB/D01/16.01</t>
  </si>
  <si>
    <t>WO067413598</t>
  </si>
  <si>
    <t>MD|MYDB-20261029271543|DN00001/MN01576|RUKO HAYAT TOKO ELEKTRONIK|085238484472</t>
  </si>
  <si>
    <t>2026-10-30 11:00:00 | Tanggal pemasangan: 30/10/2026 Jam pemasangan : siang Info Tambahan : Hubungi pelanggan dulu sebelum ke lokasi terima kasih.</t>
  </si>
  <si>
    <t>29-10-2026 11:09:46</t>
  </si>
  <si>
    <t>KANTOR DESA MOTENG</t>
  </si>
  <si>
    <t>WO067453753</t>
  </si>
  <si>
    <t>|MN02367|MYIA-054310139122/POI/BUDIMAN/085337512252/desamoteng2@gmail.com</t>
  </si>
  <si>
    <t>2026-10-30 15:00:00 | Nama : BP BUDIMAN  No Hp : 085337512252 No Alt :  Tgl Pemasangan : 30 Oktober 2026 Interval : PAGI  Note : Hubungi pelanggan terlebih dahulu</t>
  </si>
  <si>
    <t>29-10-2026 17:39:48</t>
  </si>
  <si>
    <t>kost putri al fatah</t>
  </si>
  <si>
    <t>ODP-GDI-FC/74 FC/D03/74.01</t>
  </si>
  <si>
    <t>WO067439006</t>
  </si>
  <si>
    <t>|MN02462|MYIA-045794481834/POI/buang/083159148276/kostrandi419@gmail.com</t>
  </si>
  <si>
    <t>29-10-2026 15:09:48</t>
  </si>
  <si>
    <t>PT IBINET GLOBAL NUSATINDO</t>
  </si>
  <si>
    <t>ODP-BRG-FG/09 FG/D01/09.01</t>
  </si>
  <si>
    <t>WO067437047</t>
  </si>
  <si>
    <t>MD|MYDB-20261029271561|SC20017/MC20200|PT IBINET GLOBAL NUSATINDO|081238492428</t>
  </si>
  <si>
    <t>2026-10-30 11:00:00 | Tanggal pemasangan 30/10/2026 Jam pemasangan : pagi/siang Info Tambahan : Hubungi pelanggan dulu sebelum ke lokasi. terimakasih.</t>
  </si>
  <si>
    <t>29-10-2026 14:54:50</t>
  </si>
  <si>
    <t>SAIN BUNE</t>
  </si>
  <si>
    <t>ODP-KLJ-FCD/10 FCD/D01/10.01</t>
  </si>
  <si>
    <t>WO067397679</t>
  </si>
  <si>
    <t>|MC20235|MYIA-005837132935/POI/LIANA DEWI SUSANTI/081223362200/sainbune@gmail.com</t>
  </si>
  <si>
    <t>2026-10-30 08:00:00 | M Janji : (30/10/2026) jam Pasang : 09:00 Note : hubungi pelanggan jika ingin kelokasi</t>
  </si>
  <si>
    <t>29-10-2026 07:24:39</t>
  </si>
  <si>
    <t>PT SORA BAKERY GROUP</t>
  </si>
  <si>
    <t>ODP-MLG-FEB/04</t>
  </si>
  <si>
    <t>WO067428301</t>
  </si>
  <si>
    <t>AMRBS;404543;WAHYU NUR A'DILLA HAQI:PT SORA BAKERY GROUP;HSI 100MB;08156738777</t>
  </si>
  <si>
    <t>2026-10-30 11:00:00|Tanggal pemasangan 30/10/2026 Jam pemasangan : pagi/siang Info Tambahan : Hubungi pelanggan dulu sebelum ke lokasi. terimakasih.|40000798|MYDITA</t>
  </si>
  <si>
    <t>29-10-2026 12:54:37</t>
  </si>
  <si>
    <t>ODP-TMP-FD/52 FD/D07/52.01</t>
  </si>
  <si>
    <t>WO067409620</t>
  </si>
  <si>
    <t>|MC20235|MYIA-059063947881/POI/HANDIK ALI RAHMAN /085648700476/anggerrusdi96@gmail.com</t>
  </si>
  <si>
    <t>2026-10-30 08:00:00 | NAMA : BAPA HANDIK NO TELF :0895639067058 M Janji : 12/10/2026 Jam Pasang : 08.00 - 12.00 NoteÃ‚Â :  Hubungi terlebih dahulu sebelum ke lokasi</t>
  </si>
  <si>
    <t>29-10-2026 10:24:44</t>
  </si>
  <si>
    <t>WO067425362</t>
  </si>
  <si>
    <t>|MB00503|MYIA-023224089904/POI/ibu/085963175214/edelweisshomestay20@gmail.com</t>
  </si>
  <si>
    <t>2026-10-30 11:00:00 | Nama Pic : bu leonita No Hp Pic : 085963175214 No alt : - Jam Pemasangan : pagi  Tanggal Pemasangan : 30 Oktober 2026</t>
  </si>
  <si>
    <t>IVAN MOTOR</t>
  </si>
  <si>
    <t>ODP-PKS-FW/78 FW/D04/78.01</t>
  </si>
  <si>
    <t>WO067405659</t>
  </si>
  <si>
    <t>MD|MYDB-20261029271537|SC20017/MC20200|IVAN MOTOR|081249641501</t>
  </si>
  <si>
    <t>2026-10-30 08:00:00 | Nama PIC : bapak pasya No HP : 081249641501 Alt :  M Janji : (JUMAT/30/OKTOBER/2026) jam Pasang : 09:00 Note : hubungi pelanggan jika ingin kelokasi</t>
  </si>
  <si>
    <t>ODP-KWR-FA/34</t>
  </si>
  <si>
    <t>MN02803|Warkop WP/081234098116-0812-1704-6575/masprabuindra@gmail.com/PSB 50MB BUNDLING NETMONK PSB 150K/DEO AR</t>
  </si>
  <si>
    <t>UNCONTACTED : Invalid Phone Number Novin Dwigo Prayudha 40961371|MYDITA</t>
  </si>
  <si>
    <t>WO067423747</t>
  </si>
  <si>
    <t>2026-10-30 11:00:00|Tanggal : 30 Oktober 2026 Jam : siang Hubungi pelanggan sebelum ke lokasi |40900827|MYDITA</t>
  </si>
  <si>
    <t>Loca Nuansa</t>
  </si>
  <si>
    <t>ODP-TUL-FQ/45 FQ/D04/45.01</t>
  </si>
  <si>
    <t>WO067462522</t>
  </si>
  <si>
    <t>|MN02803|MYIA-075525715260/POI/Farid Tri Waruju/085755576665/arenasport01@gmail.com</t>
  </si>
  <si>
    <t>2026-10-31 08:00:00 | Nama : BP FARID TRI WARUJU No Hp : 085755576665 No Alt :  Tgl Pemasangan : 30 Oktober 2026 Interval : SIANG Note : Hubungi pelanggan terlebih dahulu</t>
  </si>
  <si>
    <t>29-10-2026 21:39:39</t>
  </si>
  <si>
    <t>WO067443401</t>
  </si>
  <si>
    <t>2026-10-30 15:00:00|Nama PIC : Bp Wahyu No HP : 081234098116 No Alt : - M Janji :  30 Okt  2026 Jam Pasang : Pagi / Siang Note : hubungi pelanggan jika ingin kelokasi|40951378|MYDITA</t>
  </si>
  <si>
    <t>ODP-TUL-FAE/04</t>
  </si>
  <si>
    <t>MN02803|Wolu Cuci Sepatu/081246930901-0896-8211-1807/rendysap11@gmail.com/PSB 50MB BUNDLING NETMONK PSB 150K/DEO AR</t>
  </si>
  <si>
    <t>WO067460992</t>
  </si>
  <si>
    <t>2026-11-01 11:00:00|Nama : BP FAJAR ARI BUDI (IT) No Hp : 085136258602 No Alt : 081247256144 / 081128007208 Tgl Pemasangan : 30 Oktober 2026 Interval : PAGI  Note : Hubungi pelanggan terlebih dahulu|40961371|MYDITA</t>
  </si>
  <si>
    <t>Provisioning Failed|UIM|INF010048229|1024:One of the Mandatory Parameters are missing : Serial Number</t>
  </si>
  <si>
    <t>ODP-KTA-FAH/036</t>
  </si>
  <si>
    <t>ANUGRAH TOUR &amp; JEEP</t>
  </si>
  <si>
    <t>ODP-MGE-FBD/095 FBD/D03/095.01</t>
  </si>
  <si>
    <t>WO067438141</t>
  </si>
  <si>
    <t>|MN00935|MYIA-068350242133/POI/MUALFANI/087754011151/mual81000@gmail.com</t>
  </si>
  <si>
    <t>2026-10-30 11:00:00 | Tanggal pemasangan : 30 OKTOBER 2026 Jam pemasangan : pagi/siang Info Tambahan : Hubungi pelanggan dulu sebelum ke lokasi terima kasih</t>
  </si>
  <si>
    <t>TB WCK</t>
  </si>
  <si>
    <t>ODP-SWT-FAL/049 FAL/D03/049.01</t>
  </si>
  <si>
    <t>WO067405354</t>
  </si>
  <si>
    <t>|MN02892|MYIA-027073412512/POI/FARKHAN ILHAM SAPUTRA/0895344515537/farhan.gredbull@gmail.com</t>
  </si>
  <si>
    <t>2026-10-31 08:00:00 | Tanggal pemasangan: 30/10/2026 Jam pemasangan : pagi Info Tambahan : Hubungi pelanggan dulu sebelum ke lokasi terima kasih.</t>
  </si>
  <si>
    <t>Provisioning Failed|WFM|INF010045442|PP_-7.3208497,110.1877911_Minta kunjungan tgl 15 November 2026</t>
  </si>
  <si>
    <t>MTsN 2 KEDIRI u/ ruang guru</t>
  </si>
  <si>
    <t>ODP-SBI-FC/34</t>
  </si>
  <si>
    <t>WO067455069</t>
  </si>
  <si>
    <t>|MN02540|MYIA-078095511430/POI/IWAN HERMAWAN/082143540606/mtsn2kediri.kab@gmail.com</t>
  </si>
  <si>
    <t>2026-10-30 15:00:00 |  Nama Pic : MTsN 2 KEDIRI u/ ruang guru No Hp Pic : 082143540606 Jam Pemasangan : 08:00 - 12.00 Tanggal Pemasangan : 30 okt 2026 Info Tambahan : Hubungi pelanggan sebelum datang ke lokasi</t>
  </si>
  <si>
    <t>29-10-2026 18:40:20</t>
  </si>
  <si>
    <t>PT.JELAJAH SMART TEKNOLOGI cc SR Permanen Kab Nganjuk</t>
  </si>
  <si>
    <t>GDN-00CTS-G01 OTB-GDN-CTS-01</t>
  </si>
  <si>
    <t>WO067453923</t>
  </si>
  <si>
    <t>|MB00450|MYIA-078564013611/POI/Muhammad Fadhlan/085157955964/admin@artha.net.id</t>
  </si>
  <si>
    <t>2026-10-30 15:00:00 | Tanggal pemasangan: 30/10/2026 Jam pemasangan : siang Info Tambahan : Hubungi pelanggan dulu sebelum ke lokasi terima kasih.</t>
  </si>
  <si>
    <t>THE MAXX</t>
  </si>
  <si>
    <t>ODP-NJK-FL/32 FL/D05/32.01</t>
  </si>
  <si>
    <t>WO067409084</t>
  </si>
  <si>
    <t>MD|MYDB-20261029271540|DN00001/MN02309|THE MAXX|085791928844</t>
  </si>
  <si>
    <t>2026-10-30 08:00:00 | Nama PIC : bapak juni No HP : 085791928844 Alt :  M Janji : (JUMAT/30/OKTOBER/2026) jam Pasang : 09:00 Note : hubungi pelanggan jika ingin kelokasi</t>
  </si>
  <si>
    <t>WO067434856</t>
  </si>
  <si>
    <t>MD|MYDB-20261029271557|DN00001/MN02309|THE MAXX|085791928844</t>
  </si>
  <si>
    <t>2026-10-30 11:00:00 | Nama : BP JUNI SETIAWAN No Hp : 085791928844 No Alt :  Tgl Pemasangan : 30 Oktober 2026 Interval : PAGI  Note : Hubungi pelanggan terlebih dahulu</t>
  </si>
  <si>
    <t>29-10-2026 14:24:53</t>
  </si>
  <si>
    <t>MIE - INVALID SURVEY - Salah Tagging</t>
  </si>
  <si>
    <t>PT.JELAJAH SMART TEKNOLOGI cc SR Permanen Kota Kediri</t>
  </si>
  <si>
    <t>ODP-MJT-FX/16 FX/D01/16.01</t>
  </si>
  <si>
    <t>WO067463106</t>
  </si>
  <si>
    <t>|MB00450|MYIA-064077257393/POI/Muhammad Fadhlan/085157955964/admin@artha.net.id</t>
  </si>
  <si>
    <t>2026-10-31 08:00:00 | Nama : BU LATIFA (ADMIN) No Hp : 085157955964 No Alt :  Tgl Pemasangan : 30 Oktober 2026 Interval : SIANG Note : Hubungi pelanggan terlebih dahulu</t>
  </si>
  <si>
    <t>29-10-2026 22:09:47</t>
  </si>
  <si>
    <t>Toko Berkah Jaya Mrican</t>
  </si>
  <si>
    <t>ODP-PON-FAQ/60 FAQ/D07/60.01</t>
  </si>
  <si>
    <t>WO067407922</t>
  </si>
  <si>
    <t>|MN00282|MYIA-049514703515/POI/Sumarmi/082323083819/berkahjayary2@gmail.com</t>
  </si>
  <si>
    <t>2026-10-30 08:00:00 | Nama PIC : Adi No HP : 082323083819 No Alt : - M Janji :  30  Okt 2026 Jam Pasang : Pagi / Siang Note : hubungi pelanggan jika ingin kelokasi</t>
  </si>
  <si>
    <t>29-10-2026 10:09:48</t>
  </si>
  <si>
    <t>Jordan Corner Wates</t>
  </si>
  <si>
    <t>ODP-WTS-FAD/011 FAD/D02/011.01</t>
  </si>
  <si>
    <t>WO067404919</t>
  </si>
  <si>
    <t>|MN02587|MYIA-038346290779/POI/Cholis Ardhika Tantomi/08975026519/chardhika09@gmail.com</t>
  </si>
  <si>
    <t>2026-10-30 11:00:00 | Tanggal pemasangan: 30/10/2026 Jam pemasangan : pagi Info Tambahan : Hubungi pelanggan dulu sebelum ke lokasi terima kasih.</t>
  </si>
  <si>
    <t>Follow Up Revoke Completed, New Order ID : SC1002659201</t>
  </si>
  <si>
    <t>WO067425786</t>
  </si>
  <si>
    <t>2026-10-21 11:00:00|Nama PIC : Hanafi  No HP : 085799852979  Alt :   M Janji : 20/10/2026  Jam Pasang : 08.00  - 13:00   NoteÃ‚Â :  hubungi terlebih dahulu sebelum ke lokasi, terima kasih.|40981184|MYDITA</t>
  </si>
  <si>
    <t>VILLA REGATTAPT. FULTON PROPERTY KREASINDO</t>
  </si>
  <si>
    <t>ODP-SMN-FBY/053</t>
  </si>
  <si>
    <t>WO067454437</t>
  </si>
  <si>
    <t>|MC80067|MYIA-014709387972/POI/BOBBY HENDRAWAN/085974906834/fultonvilla.regatta@gmail.com</t>
  </si>
  <si>
    <t>2026-10-30 15:00:00 | Nama PIC : Ibu Tika No HP : 085974906834 No Alt : - M Janji :  30 Okt  2026 Jam Pasang : / Siang Note : hubungi pelanggan jika ingin kelokasi</t>
  </si>
  <si>
    <t>29-10-2026 17:55:14</t>
  </si>
  <si>
    <t>Kost Townhouse</t>
  </si>
  <si>
    <t>ODP-BBS-FM/079</t>
  </si>
  <si>
    <t>WO067454500</t>
  </si>
  <si>
    <t>|MC80228|/Kost Townhouse/Paket HSI Bisnis Promo HPN 1:1 300Mbps/Geraldo Lebda Harijanto/082225429095/geraldolebda93@gmail.com</t>
  </si>
  <si>
    <t>2026-10-30 15:00:00|Nama PIC : Geraldo  No HP : 082225429095 No Alt :  M Janji :  30  Okt 2026 Jam Pasang : Pagi / Siang Note : hubungi pelanggan jika ingin kelokasi|40981184|MYDITA</t>
  </si>
  <si>
    <t>29-10-2026 13:09:48</t>
  </si>
  <si>
    <t>Follow Up Revoke Completed, New Order ID : SC1002660665</t>
  </si>
  <si>
    <t>ODP-BBS-FAP/08</t>
  </si>
  <si>
    <t>MTsN 3 SLEMAN (LAB KOM 1)</t>
  </si>
  <si>
    <t>ODP-KEN-FGL/023</t>
  </si>
  <si>
    <t>WO067439437</t>
  </si>
  <si>
    <t>|MN02255|MYIA-081660719294/POI/NURGIYANTO/082221863648/nurgiyanto31@gmail.com</t>
  </si>
  <si>
    <t>2026-10-31 08:00:00 | Tanggal pemasangan : 30 OKTOBER 2026 Jam pemasangan : pagi/siang Info Tambahan : Hubungi pelanggan dulu sebelum ke lokasi terima kasih</t>
  </si>
  <si>
    <t>MTsN 3 SLEMAN (LAB KOM 2)</t>
  </si>
  <si>
    <t>ODP-KEN-FGL/021</t>
  </si>
  <si>
    <t>WO067445483</t>
  </si>
  <si>
    <t>|MN02255|MYIA-056837070892/POI/NURGIYANTO, S.Pd/082221863648/nurgiyanto31@gmail.com</t>
  </si>
  <si>
    <t>2026-10-30 15:00:00 | Nama PIC : Bp Nurgiyanto No HP : 082221863648 No Alt : - M Janji :  30 Okt  2026 Jam Pasang : Pagi / Siang Note : hubungi pelanggan jika ingin kelokasi</t>
  </si>
  <si>
    <t>29-10-2026 15:55:02</t>
  </si>
  <si>
    <t>WARMINDO KKM SABO</t>
  </si>
  <si>
    <t>ODP-KEN-FBT/051 FBT/D03/051.01</t>
  </si>
  <si>
    <t>WO067398322</t>
  </si>
  <si>
    <t>|MC80050|MYIA-048458449635/POI/sutikno/08122828337/nurullathiefah@gmail.com</t>
  </si>
  <si>
    <t>29-10-2026 08:09:41</t>
  </si>
  <si>
    <t xml:space="preserve">SIEBEL_INFO=3-389890407213|Successfully Order Creation </t>
  </si>
  <si>
    <t>Follow Up Revoke Completed, New Order ID : SC1002659213</t>
  </si>
  <si>
    <t>Follow Up Revoke Completed, New Order ID : SC1002659910</t>
  </si>
  <si>
    <t>ODP-KBU-FFC/059</t>
  </si>
  <si>
    <t>WO067452381</t>
  </si>
  <si>
    <t>2026-10-29 15:00:00|Tanggal pemasangan : 29 okt 2026  Jam pemasangan : pagi/siang  Info Tambahan : Hubungi pelanggan dulu sebelum ke lokasi  terima kasih|40961350|MYDITA</t>
  </si>
  <si>
    <t>29-10-2026 17:09:59</t>
  </si>
  <si>
    <t>ODP-KBU-FEG/080</t>
  </si>
  <si>
    <t>WO067426301</t>
  </si>
  <si>
    <t>2026-10-28 15:00:00 | M Janji : (RABU/28/oktober/2026)  jam Pasang : 09:00  Note : hubungi pelanggan jika ingin kelokasi</t>
  </si>
  <si>
    <t>ODP-KLS-FAD/038</t>
  </si>
  <si>
    <t>WO067483564</t>
  </si>
  <si>
    <t>2026-11-02 11:00:00|Nama PIC: bu tiara Notel: 085879129595 Alt: 08112551091 Tanggal: 2/11/2026 Jam Pasang: 08.00 - 12.00 Note: Hubungi sebelum ke lokasi, terimakasih.  |40931149|MYDITA</t>
  </si>
  <si>
    <t>Follow Up Revoke Completed, New Order ID : SC1002659035</t>
  </si>
  <si>
    <t>Follow Up Revoke Completed, New Order ID : SC1002659052</t>
  </si>
  <si>
    <t>ODP-BKL-FBC/01</t>
  </si>
  <si>
    <t>WO067417128</t>
  </si>
  <si>
    <t>29-10-2026 11:39:38</t>
  </si>
  <si>
    <t>WO067417589</t>
  </si>
  <si>
    <t>2026-10-26 08:00:00|Tanggal Pemasangan : 26 Oktober 2026  Jam Pemasangan : 08:00 15:00  Info Tambahan : Hubungi pelanggan dulu sebelum ke lokasi terimakasih|40961370|MYDITA</t>
  </si>
  <si>
    <t>29-10-2026 11:54:42</t>
  </si>
  <si>
    <t>IT Ngudia Husada Madura</t>
  </si>
  <si>
    <t>ODP-BKL-FAT/71 FAT/D06/71.01</t>
  </si>
  <si>
    <t>WO067454498</t>
  </si>
  <si>
    <t>|MN02280|MYIA-004489886823/POI/firman ardiansyah/087783813206/ayyubialexio@gmail.com</t>
  </si>
  <si>
    <t>2026-10-30 15:00:00 |  Nama Pic : IT Ngudia Husada Madura No Hp Pic : 087783813206 Jam Pemasangan : 08:00 - 12.00 Tanggal Pemasangan : 30 okt 2026 Info Tambahan : Hubungi pelanggan sebelum datang ke lokasi</t>
  </si>
  <si>
    <t>WARUNG MAKAN BLEGA</t>
  </si>
  <si>
    <t>ODP-BEA-FA/11</t>
  </si>
  <si>
    <t>WO067493950</t>
  </si>
  <si>
    <t>|MN00213|/WARUNG MAKAN BLEGA/IIS DWI ARIATI/081217254705/Iisdwiariati123@gmail.com/HSI Basic Promo HUT Telkom (1:2) 100 Mbps (Rp 440.000) PSB Rp 150.000</t>
  </si>
  <si>
    <t>2026-11-02 08:00:00|Nama : IBU IIS No HP : 085956503246 No Alternatif :  M Janji : 02/11/2026 Jam Pasang : Pagi NoteÃ‚Â :  Hubungi terlebih dahulu sebelum ke lokasi|40951377|MYDITA</t>
  </si>
  <si>
    <t>WARUNG MAKAN KONANG</t>
  </si>
  <si>
    <t>WO067493681</t>
  </si>
  <si>
    <t>|MN00213|/WARUNG MAKAN KONANG/Indah Uswatul Hasanah/082333323617/konangpnmmekaar@gmail.com/HSI Basic Promo HUT Telkom (1:2) 100 Mbps (Rp 440.000) PSB Rp 150.000</t>
  </si>
  <si>
    <t>2026-10-31 11:00:00|Tanggal Pemasangan : 31 Oktober 2026 Jam Pemasangan : 08:00 15:00 Info Tambahan : Hubungi pelanggan dulu sebelum ke lokasi terimakasih|40961370|MYDITA</t>
  </si>
  <si>
    <t>JUBRI</t>
  </si>
  <si>
    <t>ODP-SPG-FS/63</t>
  </si>
  <si>
    <t>|MN02600|/JUBRI/HSI Bisnis Promo HUT Telkom (1:1) 100 Mbps (Rp 535.000) PSB Rp 150.000/081949781842/jubriskandal86@gmail.com/JUBRI/Teddunan, Banjar, Kec. Kedungdung, Kabupaten Sampang, Jawa Timur 69252</t>
  </si>
  <si>
    <t>29-10-2026 12:24:46</t>
  </si>
  <si>
    <t>QC MIA - INVALID QUALITY CONTROL MIA - Foto Lokasi Instalasi Tidak Valid - upload lokasi secara langsung tanpa editan AI</t>
  </si>
  <si>
    <t>INSTITUT DARUL ULUM BANYUANYAR</t>
  </si>
  <si>
    <t>ODP-PME-FBK/93 FBK/D06/93.01</t>
  </si>
  <si>
    <t>WO067446967</t>
  </si>
  <si>
    <t>|MB10147|MYIA-073847851893/POI/FAHRURROSYI/082302220895/berkahbersamamu@gmail.com</t>
  </si>
  <si>
    <t xml:space="preserve">2026-10-30 15:00:00 | Nama : BAPA FACHRUROSYI No HP : 082302220895 No Alternatif :  M Janji : 30/10/2026 Jam Pasang : Pagi NoteÃ‚Â :  Hubungi terlebih dahulu sebelum ke lokasi </t>
  </si>
  <si>
    <t>29-10-2026 16:09:58</t>
  </si>
  <si>
    <t>PT Rajawali Sejahtera Lestari</t>
  </si>
  <si>
    <t>ODP-KBL-FVP/09 FVP/D02/09.01</t>
  </si>
  <si>
    <t>WO067445614</t>
  </si>
  <si>
    <t>|MN02280|MYIA-075860416100/POI/Budi Susetyo/0817395925/spbu60191@yahoo.co.id</t>
  </si>
  <si>
    <t>2026-10-30 15:00:00 | Nama PIC : BUDI No HP : 0817395925 No Alt : 08313522569 M Janji :  30  Okt 2026 Jam Pasang : Pagi / Siang Note : hubungi pelanggan jika ingin kelokasi</t>
  </si>
  <si>
    <t>TOKO EL</t>
  </si>
  <si>
    <t>ODP-MYR-FVL/142 FVL/D09/142.01</t>
  </si>
  <si>
    <t>WO067425387</t>
  </si>
  <si>
    <t>|MN01794|MYIA-031323203377/POI/Siti jamila/088245003265/landakboroz@gmail.com</t>
  </si>
  <si>
    <t>2026-10-30 11:00:00 | Nama Pic : TOKO EL No Hp Pic : 088245003265 Jam Pemasangan : 08:00 - 12.00 Tanggal Pemasangan : RABU 28 MEI 2025 Info Tambahan : Hubungi pelanggan sebelum datang ke lokasi</t>
  </si>
  <si>
    <t>PT.JELAJAH SMART TEKNOLOGI cc SR Permanen Kota Surabaya</t>
  </si>
  <si>
    <t>ODP-MYR-FDS/59 FDS/D09/59.01</t>
  </si>
  <si>
    <t>WO067463154</t>
  </si>
  <si>
    <t>|MB00450|MYIA-084708451685/POI/Muhammad Fadhlan/085157955964/admin@artha.net.id</t>
  </si>
  <si>
    <t>Follow Up Revoke Completed, New Order ID : SC1002658881</t>
  </si>
  <si>
    <t>ODP-KBL-FKD/100</t>
  </si>
  <si>
    <t>WO067413908</t>
  </si>
  <si>
    <t>Provisioning Failed|WFM|INF010047232|manja 08/11/2026 masih koordinasi dengan pemilik tempat</t>
  </si>
  <si>
    <t>ODP-IJK-FJG/01</t>
  </si>
  <si>
    <t xml:space="preserve">AMRBS;950223;ALDHIAZ;JKT OUTER;819000;CP SANDY 087778113956;billing@bnteknologi.com  </t>
  </si>
  <si>
    <t>QC MIA - INVALID QUALITY CONTROL MIA - Foto Lokasi Instalasi Tidak Valid - upload lokasi yg sesuai karena sudah di pakai di o</t>
  </si>
  <si>
    <t>ODP-KND-FN/15</t>
  </si>
  <si>
    <t>WO067404948</t>
  </si>
  <si>
    <t>2026-10-26 11:00:00 | Tanggal pemasangan: 25/10/2026  Jam pemasangan : pagi / siang  Info Tambahan : Hubungi pelanggan dulu sebelum ke lokasi  terima kasih.</t>
  </si>
  <si>
    <t>PT WISPER MEDIA</t>
  </si>
  <si>
    <t>ODP-TDS-FCC/81 FCC/D09/81.01</t>
  </si>
  <si>
    <t>WO067454632</t>
  </si>
  <si>
    <t>|MN02748|MYIA-051818071237/POI/Muhammad Anugerah Zamzami /085714724120/muhammad.zamzami@whisperworld.com</t>
  </si>
  <si>
    <t>2026-11-02 08:00:00 | Nama PIC : Bp Zami No HP : 085714724120 No Alt : - M Janji :  2 Nov 2026 Jam Pasang : Pagi / Siang Note : hubungi pelanggan jika ingin kelokasi</t>
  </si>
  <si>
    <t>29-10-2026 18:10:18</t>
  </si>
  <si>
    <t>toko suhartoyo</t>
  </si>
  <si>
    <t>ODP-LKS-FJ/04 FJ/D04/04.01</t>
  </si>
  <si>
    <t>WO067462961</t>
  </si>
  <si>
    <t>|MN01993|MYIA-061051685754/POI/suhartoyoo/085290650705/suhartoyoo_71@gmail.com</t>
  </si>
  <si>
    <t>2026-10-31 08:00:00 | Nama : BP SUHARTOYO  No Hp : 085290650705 No Alt :  Tgl Pemasangan : 30 Oktober 2026 Interval : PAGI  Note : Hubungi pelanggan terlebih dahulu</t>
  </si>
  <si>
    <t>29-10-2026 21:54:38</t>
  </si>
  <si>
    <t>Follow Up Revoke Completed, New Order ID : SC1002660378</t>
  </si>
  <si>
    <t>WO067407374</t>
  </si>
  <si>
    <t xml:space="preserve">2026-10-27 11:00:00 | Nama PIC:  bp aditia  No HP: 87808788114  Alt:  Tanggal: 27/10/2026  Jam Pasang: Siang  Note: Hubungi sebelum ke lokasi, terimakasih.   </t>
  </si>
  <si>
    <t>29-10-2026 09:54:38</t>
  </si>
  <si>
    <t>WO067407537</t>
  </si>
  <si>
    <t>PT. Arthatama Pelita Nusa</t>
  </si>
  <si>
    <t>ODP-DMO-FNW/34 FNW/D04/34.01</t>
  </si>
  <si>
    <t>WO067405636</t>
  </si>
  <si>
    <t>|MN01731|MYIA-071059252332/POI/LEO RICHARDO AANTOSO/082331494984/officeapn2909@gmail.com</t>
  </si>
  <si>
    <t>2026-10-30 08:00:00 | Tanggal Pemasangan : 30 Oktober 2026 Jam Pemasangan : 08:00 15:00 Info Tambahan : Hubungi pelanggan dulu sebelum ke lokasi terimakasih</t>
  </si>
  <si>
    <t>ODP-MYR-FUB/14 FUB/D02/14.01</t>
  </si>
  <si>
    <t>WO067442280</t>
  </si>
  <si>
    <t>|MN02580|MYIA-002811758751/POI/Benny ubaidillah/085648843400/benny@toya.co.id</t>
  </si>
  <si>
    <t>2026-10-30 15:00:00 | Nama Pic : bp Benny  No Hp Pic : 085648843400 No alt : - Jam Pemasangan : pagi  Tanggal Pemasangan : 30 Oktober 2026</t>
  </si>
  <si>
    <t>TOKO NUR</t>
  </si>
  <si>
    <t>ODP-KLN-FAV/21 FAV/D03/21.01</t>
  </si>
  <si>
    <t>WO067449133</t>
  </si>
  <si>
    <t>|MN01794|MYIA-059474535026/POI/estu nur wismati/081996355989/nur.wismanti05@gmail.com</t>
  </si>
  <si>
    <t>2026-11-01 08:00:00 | Tanggal Pemasangan : 01/11/2026 Jam Pemasangan : 08:00 15:00 Info Tambahan : Hubungi pelanggan dulu sebelum ke lokasi terimakasih</t>
  </si>
  <si>
    <t>29-10-2026 16:25:11</t>
  </si>
  <si>
    <t>LKSA DON BOSCO (Gedung Belakang)</t>
  </si>
  <si>
    <t>ODP-DMO-FMF/49 FMF/D04/49.01</t>
  </si>
  <si>
    <t>WO067423302</t>
  </si>
  <si>
    <t>|MN02749|MYIA-031218102938/POI/SISWATI/081330724430/pa.donbosco115@gmail.com</t>
  </si>
  <si>
    <t>2026-10-31 08:00:00 | Nama Pic : bp julius No Hp Pic : 081330724430 No alt : - Jam Pemasangan : pagi  Tanggal Pemasangan : 30 Oktober 2026</t>
  </si>
  <si>
    <t>29-10-2026 12:39:43</t>
  </si>
  <si>
    <t>LKSA DON BOSCO (Gedung Depan)</t>
  </si>
  <si>
    <t>WO067423131</t>
  </si>
  <si>
    <t>MD|MYDB-20261029271542|DN00001/MN02094|LKSA DON BOSCO (Gedung Depan)|081330724430</t>
  </si>
  <si>
    <t>2026-10-31 08:00:00 | Nama Pic : bp julius  No Hp Pic : 081330724430 No alt : - Jam Pemasangan : pagi  Tanggal Pemasangan : 30 Oktober 2026</t>
  </si>
  <si>
    <t>CV JAYA INDAH PRATAMA</t>
  </si>
  <si>
    <t>ODP-DMO-FQT/57</t>
  </si>
  <si>
    <t>WO067454570</t>
  </si>
  <si>
    <t>|MC70131|/CV JAYA INDAH PRATAMA/ACHMAD YUSUF/082139662597/astridalfiran@gmail.com/HSI Bisnis Promo HUT Telkom (1:1) 50 Mbps (Rp 355.000) PSB Rp 150.000</t>
  </si>
  <si>
    <t>2026-11-01 08:00:00|Nama PIC : Achmad No HP : 082139662597 No Alt :  M Janji :  30  Okt 2026 Jam Pasang : Pagi / Siang Note : hubungi pelanggan jika ingin kelokasi|40981184|MYDITA</t>
  </si>
  <si>
    <t>29-10-2026 11:24:43</t>
  </si>
  <si>
    <t>ODP-DMO-FAC/62</t>
  </si>
  <si>
    <t>WO067436229</t>
  </si>
  <si>
    <t>AMRBS;402711;YUSRI TAUFIK;JKT OUTER; PT PROFESIONAL INTERNET INDONESIA ;CP Rifki ; 1P HSI basic 1:2 + Netmonk 100mbps ;Cp 0852-3203-3363 ; mrifkipratama@gmail.com</t>
  </si>
  <si>
    <t>2026-10-31 15:00:00|Tanggal pemasangan 30/10/2026 Jam pemasangan : pagi/siang Info Tambahan : Hubungi pelanggan dulu sebelum ke lokasi. terimakasih.|40000798|MYDITA</t>
  </si>
  <si>
    <t>Warkop Apan Jaya</t>
  </si>
  <si>
    <t>ODP-MYR-FQQ/03 FQQ/D01/03.01</t>
  </si>
  <si>
    <t>WO067417876</t>
  </si>
  <si>
    <t>MD|MYDB-20261029271549|DN00001/MN00459|Warkop Apan Jaya|089527605357</t>
  </si>
  <si>
    <t>Kost amanah</t>
  </si>
  <si>
    <t>ODP-MYR-FWS/23</t>
  </si>
  <si>
    <t>WO067433994</t>
  </si>
  <si>
    <t>|MN00889|/Kost amanah/HSI Bisnis Promo HUT Telkom (1:1) 100 Mbps (Rp 535.000) PSB Rp 150.000/0811373320/syehbsa@yahoo.co.id/Syeh. Sh/jl. Karang menjangan 5 no 12 i surabaya</t>
  </si>
  <si>
    <t>2026-10-30 15:00:00|M Janji :  30  Okt 2026 Jam Pasang : Pagi / Siang Note : hubungi pelanggan jika ingin kelokasi |40981182|MYDITA</t>
  </si>
  <si>
    <t>SUARA SPACE</t>
  </si>
  <si>
    <t>ODP-KLX-FAH/035 FAH/D02/035.01</t>
  </si>
  <si>
    <t>WO067414709</t>
  </si>
  <si>
    <t>|MN00943|MYIA-086084913980/POI/CAHAYA SEJATI /081324856161/cstzusen@gmail.com</t>
  </si>
  <si>
    <t>2026-10-30 08:00:00 | Nama Pic : bp bayu  No Hp Pic : 081324856161 No alt : - Jam Pemasangan : pagi  Tanggal Pemasangan : 30 Oktober 2026</t>
  </si>
  <si>
    <t>MTS NEGERI 2 KLATEN</t>
  </si>
  <si>
    <t>ODP-KLX-FN/148 FN/D06/148.01</t>
  </si>
  <si>
    <t>WO067402863</t>
  </si>
  <si>
    <t>|MN00943|MYIA-013283415125/POI/JARWANTO /085725044369/mtsnmlinjon@kemenag.go.id</t>
  </si>
  <si>
    <t>2026-10-30 08:00:00 | Nama Pic : BP JARWANTO No Hp Pic : 085725044369 Jam Pemasangan : 08:00 Tanggal Pemasangan : 30 OKTOBER 2026 Info Tambahan : Hubungi pelanggan sebelum datang ke lokasi</t>
  </si>
  <si>
    <t>29-10-2026 09:09:44</t>
  </si>
  <si>
    <t>SMP N 3 Colomadu</t>
  </si>
  <si>
    <t>ODP-KTO-FC/039 FC/D10/39.01</t>
  </si>
  <si>
    <t>WO067418639</t>
  </si>
  <si>
    <t>|MN00396|MYIA-041899210158/POI/Lilis Dwi Rahmawati/08121515030/smpntiga_colomadu@yahoo.co.id</t>
  </si>
  <si>
    <t>2026-11-02 08:00:00 | Tanggal pemasangan: 02/11/2026 Jam pemasangan : pagi Info Tambahan : Hubungi pelanggan dulu sebelum ke lokasi terima kasih.</t>
  </si>
  <si>
    <t>29-10-2026 12:09:43</t>
  </si>
  <si>
    <t>SMK PGRI CEPU</t>
  </si>
  <si>
    <t>ODP-CEP-FC/092 FC/D09/092.01</t>
  </si>
  <si>
    <t>WO067451249</t>
  </si>
  <si>
    <t>|MN02756|MYIA-056343589704/POI/PRADHITA ALI HANAFI/081511344880/pradhitahanafi@gmail.com</t>
  </si>
  <si>
    <t>2026-10-30 15:00:00 | Nama Pic : SMK PGRI CEPU No Hp Pic : 081511344880 Jam Pemasangan : 08:00 - 12.00 Tanggal Pemasangan : RABU 28 MEI 2025 Info Tambahan : Hubungi pelanggan sebelum datang ke lokasi</t>
  </si>
  <si>
    <t>29-10-2026 16:55:05</t>
  </si>
  <si>
    <t>WO067451436</t>
  </si>
  <si>
    <t>|MN02756|MYIA-080812954699/POI/PRADHIT ALI HANAFI/081511344880/pradhitahanafi@gmail.com</t>
  </si>
  <si>
    <t>29-10-2026 16:55:29</t>
  </si>
  <si>
    <t xml:space="preserve">SIEBEL_INFO=3-389891896893|Successfully Order Creation </t>
  </si>
  <si>
    <t>BMA BUS TIREM</t>
  </si>
  <si>
    <t>ODP-PWB-FA/006 FA/D03/006.01</t>
  </si>
  <si>
    <t>WO067418274</t>
  </si>
  <si>
    <t>|MN01996|MYIA-065422446462/POI/Sumanto Al M.Syadid/08895726282/rendiva300@gmail.com</t>
  </si>
  <si>
    <t xml:space="preserve">2026-10-30 08:00:00 | Tanggal : 30 Oktober 2026 Jam : pagi siang Hubungi pelanggan sebelum ke lokasi </t>
  </si>
  <si>
    <t>ODP-WRO-FM/009</t>
  </si>
  <si>
    <t>DWI PHOTOGRAPY WIROSARI</t>
  </si>
  <si>
    <t>ODP-WRO-FD/020 FD/D02/020.01</t>
  </si>
  <si>
    <t>WO067423987</t>
  </si>
  <si>
    <t>|MN01047|MYIA-057923742330/POI/NURUL FATIKIAMALLIAH/088901830500/bisaa6210@gmail.com</t>
  </si>
  <si>
    <t>2026-10-30 11:00:00 | Nama PIC : Ibu Nurul No HP : 088901830500 No Alt : - M Janji :  30 Okt  2026 Jam Pasang : Pagi / Siang Note : hubungi pelanggan jika ingin kelokasi</t>
  </si>
  <si>
    <t>GRIYA DHAHAR NURUTI ATI</t>
  </si>
  <si>
    <t>ODP-TWM-FC/088 FC/D06/088.01</t>
  </si>
  <si>
    <t>WO067428142</t>
  </si>
  <si>
    <t>|MB10147|MYIA-005350873152/POI/DEVI PRANA/085156176561/alfannurrahman971@gmail.com</t>
  </si>
  <si>
    <t>29-10-2026 13:24:43</t>
  </si>
  <si>
    <t>Yayasan Utama Pratama Anak Mandiri</t>
  </si>
  <si>
    <t>ODP-KRT-FAW/074 FAW/D05/074.01</t>
  </si>
  <si>
    <t>WO067443000</t>
  </si>
  <si>
    <t>|MN00396|MYIA-004798257006/POI/Kathleen Anne Dakin/081288574898/anakmandiri235@gmail.com</t>
  </si>
  <si>
    <t>2026-10-30 15:00:00 | Nama PIC : bapak lisen No HP : 081288574898 Alt : 0271735274 M Janji : (JUMAT/30/OKTOBER/2026) jam Pasang : 09:00 Note : hubungi pelanggan jika ingin kelokasi</t>
  </si>
  <si>
    <t>ODP-KRT-FEC/104</t>
  </si>
  <si>
    <t>WO067438121</t>
  </si>
  <si>
    <t>AMRBS;402711;YUSRI TAUFIK;JKT OUTER; PT PROFESIONAL INTERNET INDONESIA  ;CP Rifki ; 1P HSI basic 1:2 + Netmonk  100mbps ;Cp 0852-3203-3363 ; mrifkipratama@gmail.com</t>
  </si>
  <si>
    <t>2026-10-30 11:00:00|Nama : RIFKY No HP : 085232033363 No Alternatif :  M Janji : 30/10/2026 Jam Pasang : Pagi NoteÃ‚Â :  Hubungi terlebih dahulu sebelum ke lokasi |40951377|MYDITA</t>
  </si>
  <si>
    <t xml:space="preserve">SIEBEL_INFO=3-389890410373|Successfully Order Creation </t>
  </si>
  <si>
    <t>GIRAS SOCCER</t>
  </si>
  <si>
    <t>ODP-NGI-FG/03</t>
  </si>
  <si>
    <t>WO067407648</t>
  </si>
  <si>
    <t>|MN02271|/GIRAS SOCCER/PROMO H2 HSI B2B BISNIS + NETMONK (1:1) 150MBPS 636,1RB PSB DISC 70%//trimuktigaul@gmail.com/ANANG/881027870769</t>
  </si>
  <si>
    <t>2026-10-30 08:00:00|M Janji :  30  Okt 2026 Jam Pasang : Pagi / Siang Note : hubungi pelanggan jika ingin kelokasi |40981182|MYDITA</t>
  </si>
  <si>
    <t>PT ALMAX BUILDING MATERIALS GROUP</t>
  </si>
  <si>
    <t>ODP-NGI-FC/01</t>
  </si>
  <si>
    <t>WO067450995</t>
  </si>
  <si>
    <t>|MN00025|/PT ALMAX BUILDING MATERIALS GROUP/WINBACK HSI B2B + NETMONK (1:1) 200MBPS 946,1RB PSB DISC 70%//almaxgroupp@gmail.com/UUT SUWONO /81330175460</t>
  </si>
  <si>
    <t>2026-10-30 15:00:00|Tanggal pemasangan: 30/10/2026 Jam pemasangan : siang Info Tambahan : Hubungi pelanggan dulu sebelum ke lokasi terima kasih.|40951377|MYDITA</t>
  </si>
  <si>
    <t>KOPI TUWAN 2</t>
  </si>
  <si>
    <t>ODP-SDA-FHE/47 FHE/D07/47.01</t>
  </si>
  <si>
    <t>WO067397930</t>
  </si>
  <si>
    <t>MD|MYDB-20261028271521|DN00001/MN00501|KOPI TUWAN 2|081929762340</t>
  </si>
  <si>
    <t>29-10-2026 07:39:47</t>
  </si>
  <si>
    <t>WARKOP JEJE</t>
  </si>
  <si>
    <t>ODP-SDA-FAP/06 FAP/D01/03.06</t>
  </si>
  <si>
    <t>WO067442338</t>
  </si>
  <si>
    <t>MD|MYDB-20261029271563|DN00001/MN00501|WARKOP JEJE|081995588726</t>
  </si>
  <si>
    <t xml:space="preserve">2026-10-30 15:00:00 | Tanggal : 30 Oktober 2026 Jam : siang Hubungi pelanggan sebelum ke lokasi </t>
  </si>
  <si>
    <t>PT SUPER FAMOUS CHICKEN</t>
  </si>
  <si>
    <t>ODP-BEJ-FS/011 FS/D01/011.01</t>
  </si>
  <si>
    <t>WO067455115</t>
  </si>
  <si>
    <t>|MN02394|MYIA-001043843539/POI/GIGIEH KUSDARYATMO SE /088226012035/hrgaspv@sfc.co.id</t>
  </si>
  <si>
    <t>2026-10-31 08:00:00 | Nama Pic : bp GIGIEH  No Hp Pic : 088226012035 No alt : - Jam Pemasangan : pagi  Tanggal Pemasangan : 30 Oktober 2026</t>
  </si>
  <si>
    <t>PT.JELAJAH SMART TEKNOLOGI cc SR Permanen Kab Pasuruan</t>
  </si>
  <si>
    <t>ODP-GDW-FB/94 FB/D08/94.01</t>
  </si>
  <si>
    <t>WO067453860</t>
  </si>
  <si>
    <t>|MB00450|MYIA-077748442319/POI/Muhammad Fadhlan/085157955964/admin@artha.net.id</t>
  </si>
  <si>
    <t>2026-10-30 15:00:00 | Nama : BU NOVI (ADMIN) No Hp : 085157955964 No Alt :  Tgl Pemasangan : 30 Oktober 2026 Interval : PAGI  Note : Hubungi pelanggan terlebih dahulu</t>
  </si>
  <si>
    <t>TOKO SEMBAKO MERDEKA</t>
  </si>
  <si>
    <t>ODP-PSN-FN/51 FN/D05/51.01</t>
  </si>
  <si>
    <t>WO067445812</t>
  </si>
  <si>
    <t>MD|MYDB-20261029271565|DN00001/MN01316|TOKO SEMBAKO MERDEKA|085781252609</t>
  </si>
  <si>
    <t>2026-10-30 15:00:00 | Nama : BU RISDA (OWNER) No Hp : 085781252609 No Alt :  Tgl Pemasangan : 30 Oktober 2026 Interval : PAGI  Note : Hubungi pelanggan terlebih dahulu</t>
  </si>
  <si>
    <t>TOKO WINDA</t>
  </si>
  <si>
    <t>WO067432908</t>
  </si>
  <si>
    <t>MD|MYDB-20261029271553|DN00001/MN01316|TOKO WINDA|082234809548</t>
  </si>
  <si>
    <t>2026-10-30 11:00:00 | Nama Pic : bu rizda No Hp Pic : 082234809548 No alt : - Jam Pemasangan : pagi siang  Tanggal Pemasangan : 30 Oktober 2026</t>
  </si>
  <si>
    <t>ODP-WR1-FGL/72 FGL/D02/72.01</t>
  </si>
  <si>
    <t>WO067434457</t>
  </si>
  <si>
    <t>|MN00500|MYIA-009652005810/POI/MUHAMMAD FARHAN HABIBI/08563642233/finance@ibinet.co.id</t>
  </si>
  <si>
    <t>2026-10-30 11:00:00 | Jam Pemasangan : 08:00 - 12.00 Tanggal Pemasangan : JUMAT 30 OKTOBER 2026 Info Tambahan : Hubungi pelanggan sebelum datang ke lokasi</t>
  </si>
  <si>
    <t>PANTI ASUHAN WAHID HASYIM</t>
  </si>
  <si>
    <t>ODP-TPO-FGT/22 FGT/D03/22.01</t>
  </si>
  <si>
    <t>WO067397665</t>
  </si>
  <si>
    <t>MD|MYDB-20261028271525|DN00001/MN00442|PANTI ASUHAN WAHID HASYIM|087853749876</t>
  </si>
  <si>
    <t xml:space="preserve">SIEBEL_INFO=3-389890295263|Successfully Order Creation </t>
  </si>
  <si>
    <t>PT. ASPAL POLIMER EMULSINDO</t>
  </si>
  <si>
    <t>ODP-DMA-FF/051 FF/D04/051.01</t>
  </si>
  <si>
    <t>WO067430071</t>
  </si>
  <si>
    <t>|MB00503|MYIA-059874950572/POI/bapak/082138156685/aspalpolimeremulsindo@gmail.com</t>
  </si>
  <si>
    <t>2026-10-30 11:00:00 | Nama PIC : Bp Listanto No HP : 082138156685 No Alt : - M Janji :  30 Okt  2026 Jam Pasang : Pagi / Siang Note : hubungi pelanggan jika ingin kelokasi</t>
  </si>
  <si>
    <t>Inprogress Alpro, SC Lama : SC1002655544</t>
  </si>
  <si>
    <t>Wisma Gosyen</t>
  </si>
  <si>
    <t>ODP-BDN-FF/047 FF/D02/047.01</t>
  </si>
  <si>
    <t>WO067401224</t>
  </si>
  <si>
    <t>|MN00426|MYIA-087697405243/POI/Hartanti/08813972850/tantiarya28@gmail.com</t>
  </si>
  <si>
    <t xml:space="preserve">2026-10-30 08:00:00 | M Janji :  30  Okt 2026 Jam Pasang : Pagi / Siang Note : hubungi pelanggan jika ingin kelokasi </t>
  </si>
  <si>
    <t>29-10-2026 08:39:44</t>
  </si>
  <si>
    <t xml:space="preserve">SIEBEL_INFO=3-389890399603|Successfully Order Creation </t>
  </si>
  <si>
    <t>ALFAMIDI PATTIMURA KUDUS</t>
  </si>
  <si>
    <t>ODP-KUD-FAW/069 FAW/D01/069.01</t>
  </si>
  <si>
    <t>WO067434719</t>
  </si>
  <si>
    <t>|MN00843|MYIA-004582401258/POI/Bayu Arfiyan/081220262025/bayu.arfiyan@jwi.id</t>
  </si>
  <si>
    <t>ODP-JWN-FC/068</t>
  </si>
  <si>
    <t>2026-10-30 11:00:00|Tanggal pemasangan: 30/10/2026 Jam pemasangan : siang Info Tambahan : Hubungi pelanggan dulu sebelum ke lokasi terima kasih.|40951377|MYDITA</t>
  </si>
  <si>
    <t>WO067411572</t>
  </si>
  <si>
    <t>2026-10-30 08:00:00|Nama PIC : Didik No HP : 08111047962 No Alt : 082131404407 M Janji :  30  Okt 2026 Jam Pasang : Pagi / Siang Note : hubungi pelanggan jika ingin kelokasi|40981184|MYDITA</t>
  </si>
  <si>
    <t xml:space="preserve">SIEBEL_INFO=3-389890408093|Successfully Order Creation </t>
  </si>
  <si>
    <t>Follow Up Revoke Completed, New Order ID : SC1002660913</t>
  </si>
  <si>
    <t>Follow Up Revoke Completed, New Order ID : SC1002659884</t>
  </si>
  <si>
    <t>Follow Up Revoke Completed, New Order ID : SC1002660794</t>
  </si>
  <si>
    <t>ODP-LSE-FA/073</t>
  </si>
  <si>
    <t>WO067451287</t>
  </si>
  <si>
    <t xml:space="preserve">2026-10-28 11:00:00 | Nama :BAPA NIAM  No HP :085287113332  No Alternatif :  M Janji : 28/10/2026  Jam Pasang : Pagi  NoteÃ‚Â :  Hubungi terlebih dahulu sebelum ke lokasi  </t>
  </si>
  <si>
    <t>ODP-LSE-FAB/024</t>
  </si>
  <si>
    <t>WO067454573</t>
  </si>
  <si>
    <t>|MC60037|/AHMAD SUBHAN/081329198116/man2rembang@gmail.com /Permintaan PSB HSI BISNIS 1S INET 300MBPS WB2/MAN 2 REMBANG</t>
  </si>
  <si>
    <t>2026-11-02 08:00:00|Tanggal pemasangan: 02/11/2026 Jam pemasangan : pagi Info Tambahan : Hubungi pelanggan dulu sebelum ke lokasi terima kasih.|40951377|MYDITA</t>
  </si>
  <si>
    <t xml:space="preserve">SIEBEL_INFO=3-389890417763|Successfully Order Creation </t>
  </si>
  <si>
    <t>SMP NEGERI 1 LASEM</t>
  </si>
  <si>
    <t>ODP-LSE-FAC/013 FAC/D02/013.01</t>
  </si>
  <si>
    <t>WO067401474</t>
  </si>
  <si>
    <t>|MC60040|MYIA-099262213252/POI/ANIK SULISTYARINI/085292936169/sulistyarinianik@gmail.com</t>
  </si>
  <si>
    <t>2026-10-30 08:00:00 | No HP :085292936169 Alt :  M Janji : 30/10/2026 Note : hubungi pelanggan jika ingin kelokasi</t>
  </si>
  <si>
    <t xml:space="preserve">SIEBEL_INFO=3-389890266613|Successfully Order Creation </t>
  </si>
  <si>
    <t>SPBU 44.513.08 WELERI</t>
  </si>
  <si>
    <t>ODP-WLR-FA/114</t>
  </si>
  <si>
    <t>WO067412522</t>
  </si>
  <si>
    <t>|MN02184|MYIA-025775059849/POI/INDRI APRIANDY /081575377472/spbu.pu.weleri@gmail.com</t>
  </si>
  <si>
    <t>2026-10-30 08:00:00 | Nama PIC : BAPAK DIEGO No HP : 081575377472 Alt :  M Janji : (JUMAT/30/OKTOBER/2026) jam Pasang : 09:00 Note : hubungi pelanggan jika ingin kelokasi</t>
  </si>
  <si>
    <t>29-10-2026 10:54:56</t>
  </si>
  <si>
    <t>Follow Up Revoke Completed, New Order ID : SC1002659137</t>
  </si>
  <si>
    <t>ODP-SMT-FS/01</t>
  </si>
  <si>
    <t>WO067421824</t>
  </si>
  <si>
    <t>2026-10-14 15:00:00 | Tanggal pemasangan : 14 OKTOBER 2026  Jam pemasangan : pagi/siang  Info Tambahan : Hubungi pelanggan dulu sebelum ke lokasi  terima kasih</t>
  </si>
  <si>
    <t>Reddoorz Setiabudi</t>
  </si>
  <si>
    <t>ODP-BMK-FB/075</t>
  </si>
  <si>
    <t>|MC50030|/SETIAWAN YUSRAN/085865680404/setiawanyusran@gmail.com/Dimas Kertiyasa/405075/AM KATATA/PAKET 50Mbps 355.000/Reddoorz Setiabudi</t>
  </si>
  <si>
    <t>Follow Up Revoke Completed, New Order ID : SC1002659113</t>
  </si>
  <si>
    <t>ODP-JHR-FBS/023</t>
  </si>
  <si>
    <t>WO067420257</t>
  </si>
  <si>
    <t>2026-10-21 15:00:00 | Nama PIC : INDODANA MULTI FINANCE  No HP :   No Alt : -081319899661  M Janji :  21 Okt  2026  Jam Pasang : Pagi / Siang  Note : hubungi pelanggan jika ingin kelokasi</t>
  </si>
  <si>
    <t>Flowrise Entertainment Indonesia</t>
  </si>
  <si>
    <t>ODP-JHR-FBW/007 FBW/D01/04.007</t>
  </si>
  <si>
    <t>WO067419440</t>
  </si>
  <si>
    <t>|MC50018|MYIA-054911665639/POI/Annisa noviana putri /081558953099/flowriseentertainmentindonesia@gmail.com</t>
  </si>
  <si>
    <t>ODP-MJP-FAW/065</t>
  </si>
  <si>
    <t>PT LEMBIMJAR NEUTRON YOGYAKARTA CABANG SEMARANG-1</t>
  </si>
  <si>
    <t>ODP-SSL-FAD/041 FAD/D06/041.01</t>
  </si>
  <si>
    <t>WO067433330</t>
  </si>
  <si>
    <t>MD|MYDB-20261029271558|DN00001/MN00299|PT LEMBIMJAR NEUTRON YOGYAKARTA CABANG SEMARANG-1|082114950012</t>
  </si>
  <si>
    <t>SD NEGERI 1 GANDATAPA</t>
  </si>
  <si>
    <t>ODP-PWT-FBN/040 FBN/D02/040.01</t>
  </si>
  <si>
    <t>WO067412022</t>
  </si>
  <si>
    <t>|MC00213|MYIA-050222283952/POI/AAN PRASETIO/085747799313/gandatapasdn@gmail.com</t>
  </si>
  <si>
    <t>SPBU PERTAMINA 44 531 16 SOKARAJA</t>
  </si>
  <si>
    <t>ODP-SUK-FG/045 FG/D04/045.01</t>
  </si>
  <si>
    <t>WO067448479</t>
  </si>
  <si>
    <t>|MC00213|MYIA-014963774962/POI/TUNDUNG SANTOSO/085226298712/spbuperusdakingsoka@yahoo.co.id</t>
  </si>
  <si>
    <t>2026-10-30 15:00:00 | Nama Pic : bp hariono  No Hp Pic : 085226298712 No alt : - Jam Pemasangan : pagi  Tanggal Pemasangan : 30 Oktober 2026</t>
  </si>
  <si>
    <t>Follow Up Revoke Completed, New Order ID : SC1002659099</t>
  </si>
  <si>
    <t>Follow Up Revoke Completed, New Order ID : SC1002660206</t>
  </si>
  <si>
    <t>ODP-GML-FAC/038</t>
  </si>
  <si>
    <t>WO067419531</t>
  </si>
  <si>
    <t xml:space="preserve">2026-10-27 08:00:00 | Jam pemasangan : 12.00  Info Tambahan : Hubungi pelanggan dulu sebelum ke lokasi  terimakasih   </t>
  </si>
  <si>
    <t>KANTOR DESA KEDUNGREJA</t>
  </si>
  <si>
    <t>ODP-SDJ-FQ/056 FQ/D01/056.01</t>
  </si>
  <si>
    <t>WO067461172</t>
  </si>
  <si>
    <t>|MN02591|MYIA-040157215811/POI/TOFIKIN ,S.H./0895601975555/desa.kedungreja@gmail.com</t>
  </si>
  <si>
    <t>2026-10-31 08:00:00 | Nama Pic : KANTOR DESA KEDUNGREJA No Hp Pic : 0895601975555 Jam Pemasangan : 08:00 - 12.00 Tanggal Pemasangan : 30 okt 2026 Info Tambahan : Hubungi pelanggan sebelum datang ke lokasi</t>
  </si>
  <si>
    <t>29-10-2026 21:09:44</t>
  </si>
  <si>
    <t>ROYAL HEALTHY</t>
  </si>
  <si>
    <t>ODP-WOS-FAM/144 FAM/D05/144.01</t>
  </si>
  <si>
    <t>WO067406267</t>
  </si>
  <si>
    <t>|MN00439|MYIA-001933188558/POI/RIDHO ARFIADIN/081353489323/rhapeopledevelopment@gmail.com</t>
  </si>
  <si>
    <t>RUANG MEDIA CENTER GEDUNG AL MADINAH</t>
  </si>
  <si>
    <t>ODP-BDY-FK/024 FK/D01/024.01</t>
  </si>
  <si>
    <t>WO067408515</t>
  </si>
  <si>
    <t>MD|MYDB-20261027271453|DN00001/MN00925|RUANG MEDIA CENTER GEDUNG AL MADINAH|085878776110</t>
  </si>
  <si>
    <t xml:space="preserve">2026-10-30 08:00:00 | Tanggal : 30 Oktober 2026 Jam : pagi  Hubungi pelanggan sebelum ke lokasi </t>
  </si>
  <si>
    <t>Order direvoke oleh SELLYNA DWI ANISTYA remark : oke response : transactionID : SC1002658786| AccountID CA :  | Order is publ</t>
  </si>
  <si>
    <t>Follow Up Revoke Completed, New Order ID : SC1002659491</t>
  </si>
  <si>
    <t>Follow Up Revoke Completed, New Order ID : SC1002659524</t>
  </si>
  <si>
    <t>Follow Up Revoke Completed, New Order ID : SC1002659476</t>
  </si>
  <si>
    <t>WO067435680</t>
  </si>
  <si>
    <t>2026-10-29 08:00:00|Nama PIC:  bp rizal   No HP: 081398511218  Alt:  Tanggal: 29/10/2026  Jam Pasang: Pagi  Note: Hubungi sebelum ke lokasi, terimakasih.   |40931149|MYDITA</t>
  </si>
  <si>
    <t>ODP-KDW-FM/150</t>
  </si>
  <si>
    <t>WO067437285</t>
  </si>
  <si>
    <t xml:space="preserve">2026-10-28 15:00:00 | telp : 085175132921  alt :  manja : pagi / siang 28/10/2026  hub sebelum ke lokasi </t>
  </si>
  <si>
    <t>29-10-2026 14:39:45</t>
  </si>
  <si>
    <t>ODP-KDW-FAA/024</t>
  </si>
  <si>
    <t>WO067436127</t>
  </si>
  <si>
    <t>2026-10-17 15:00:00 | M Janji : (17/10/2026)  jam Pasang : 09:00  Note : hubungi pelanggan jika ingin kelokasi</t>
  </si>
  <si>
    <t>ANDALAS COPY CENTER</t>
  </si>
  <si>
    <t>ODP-RDD-FJ/020 FJ/D01/020.01</t>
  </si>
  <si>
    <t>WO067417881</t>
  </si>
  <si>
    <t>|MN00324|MYIA-072388293572/POI/ADE PUTRA/082324188211/luxarcadia674@gmail.com</t>
  </si>
  <si>
    <t>CV ANDROMEDA JAYA</t>
  </si>
  <si>
    <t>ODP-TEG-FD/074</t>
  </si>
  <si>
    <t>WO067430432</t>
  </si>
  <si>
    <t>|MN00347|MYIA-053978025688/POI/HERU SUWACHYO/08124888240/baeh1913@gmail.com</t>
  </si>
  <si>
    <t>2026-10-30 11:00:00 | Nama PIC : Bp Heru No HP : 08124888240 No Alt : - M Janji :  30 Okt  2026 Jam Pasang : Pagi / Siang Note : hubungi pelanggan jika ingin kelokasi</t>
  </si>
  <si>
    <t>29-10-2026 13:54:36</t>
  </si>
  <si>
    <t>SD MUHAMMADIYAH PESAYANGAN</t>
  </si>
  <si>
    <t>ODP-ADW-FG/010 FG/D02/010.01</t>
  </si>
  <si>
    <t>WO067408460</t>
  </si>
  <si>
    <t>|MN00292|MYIA-091701271787/POI/Dzunur Aeni Hanarafa/085743658973/sdm.pesayangan@gmail.com</t>
  </si>
  <si>
    <t>2026-10-30 08:00:00 | Nama PIC : Hana  No HP : 085743658973 No Alt : 087830007236 M Janji :  31 Okt 2026 Jam Pasang : Pagi / Siang Note : hubungi pelanggan jika ingin kelokasi</t>
  </si>
  <si>
    <t>SDN BATUMIRAH 02</t>
  </si>
  <si>
    <t>ODP-BLU-FP/003</t>
  </si>
  <si>
    <t>WO067432009</t>
  </si>
  <si>
    <t>|MC50013|MYIA-060727203310/POI/Akhmad Syaefulloh/085742742556/sdbatumirah02@gmail.com</t>
  </si>
  <si>
    <t>29-10-2026 14:10:01</t>
  </si>
  <si>
    <t>PT Saktiwara Wijaya Indonesia</t>
  </si>
  <si>
    <t>ODP-BBE-FX/53 FX/D07/53.01</t>
  </si>
  <si>
    <t>WO067420982</t>
  </si>
  <si>
    <t>MD|MYDB-20261029271550|DN00001/MN00086|PT Saktiwara Wijaya Indonesia|0881027594456</t>
  </si>
  <si>
    <t>SMK PGRI 1 GRESIK</t>
  </si>
  <si>
    <t>ODP-GSK-FAD/48 FAD/D07/48.01</t>
  </si>
  <si>
    <t>WO067433143</t>
  </si>
  <si>
    <t>MD|MYDB-20261029271547|DN00001/MN01211|SMK PGRI 1 GRESIK|085707900393</t>
  </si>
  <si>
    <t>2026-10-30 11:00:00 | Nama PIC : BAPAK PUTRA No HP : 085707900393 Alt :  M Janji : (JUMAT/30/OKTOBER/2026) jam Pasang : 09:00 Note : hubungi pelanggan jika ingin kelokasi</t>
  </si>
  <si>
    <t>PT. GIRI MITRA SEJAHTERA</t>
  </si>
  <si>
    <t>ODP-GSK-FAK/38</t>
  </si>
  <si>
    <t>WO067425515</t>
  </si>
  <si>
    <t>|MN02318|/PT. GIRI MITRA SEJAHTERA/85646544414/girimitras@yahoo.co.id/HSI Bisnis Promo HUT Telkom (1:1) 50 Mbps (Rp 355.000) PSB Rp 150.000/FARID SUPRIYADI/-7.16886,112.660613</t>
  </si>
  <si>
    <t>2026-10-30 11:00:00|M Janji :  30  Okt 2026 Jam Pasang : Pagi / Siang Note : hubungi pelanggan jika ingin kelokasi |40981182|MYDITA</t>
  </si>
  <si>
    <t>PT ENVILAB INDONESIA</t>
  </si>
  <si>
    <t>ODP-GSK-FH/34</t>
  </si>
  <si>
    <t>WO067433585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</si>
  <si>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</t>
  </si>
  <si>
    <t>2026-10-30 11:00:00|Nama : SAIFUL No HP : 08563083002 No Alternatif :  M Janji : 30/10/2026 Jam Pasang : Pagi NoteÃ‚Â :  Hubungi terlebih dahulu sebelum ke lokasi |40951377|MYDITA</t>
  </si>
  <si>
    <t>29-10-2026 08:54:37</t>
  </si>
  <si>
    <t>ODP-GSK-FB/49</t>
  </si>
  <si>
    <t xml:space="preserve">AMRBS;950223;ALDHIAZ;JKT OUTER;HSI Bisnis PSB 70% - 150 Mbps - (819000);CP LOKASI BPK RIO 0877-7811-3949  ALT SANDY 087778113956;billing@bnteknologi.com  </t>
  </si>
  <si>
    <t>29-10-2026 10:40:07</t>
  </si>
  <si>
    <t xml:space="preserve">QC MIA - INVALID QUALITY CONTROL MIA - Tidak Mengunggah Foto Lokasi Instalasi Tampak Depan Menyeluruh - upload dokumen usaha </t>
  </si>
  <si>
    <t>SMK TERPADU TATBIYATUT THOLABAH</t>
  </si>
  <si>
    <t>ODP-BDG-FE/76</t>
  </si>
  <si>
    <t>WO067420330</t>
  </si>
  <si>
    <t>|MN00882|/SMK TERPADU TATBIYATUT THOLABAH/HSI Basic Promo HUT Telkom (1:2) 50 Mbps (Rp 320.000) PSB Rp 150.000/085781150808/smkterpadu.tabah@gmail.com/Muhammad Dail Khoir/-6.878010,112.381401/Kranji Paciran Lamongan</t>
  </si>
  <si>
    <t>2026-10-31 11:00:00|Nama PIC : Bp Dail No HP : 085781150808 No Alt : - M Janji :  31 Okt  2026 Jam Pasang : Pagi / Siang Note : hubungi pelanggan jika ingin kelokasi|40951378|MYDITA</t>
  </si>
  <si>
    <t>Follow Up Revoke Completed, New Order ID : SC1002659326</t>
  </si>
  <si>
    <t>OTB-LMG-72</t>
  </si>
  <si>
    <t>WO067431430</t>
  </si>
  <si>
    <t>SD NEGERI PANJUNAN II</t>
  </si>
  <si>
    <t>ODP-KDU-FA/23 FA/D05/23.01</t>
  </si>
  <si>
    <t>WO067424736</t>
  </si>
  <si>
    <t>|MN00799|MYIA-097333260297/POI/ALIF ANDRIYATI/085704207774/sdnpanjunanii@gmail.com</t>
  </si>
  <si>
    <t>2026-10-30 11:00:00 | Nama PIC : IBU ALIF No HP : 085704207774 Alt :  M Janji : (JUMAT/30/OKTOBER/2026) jam Pasang : 09:00 Note : hubungi pelanggan jika ingin kelokasi</t>
  </si>
  <si>
    <t>SMPN 1 KASIMAN BOJONEGORO</t>
  </si>
  <si>
    <t>ODP-PAZ-FC/08 FC/D01/08.01</t>
  </si>
  <si>
    <t>WO067438569</t>
  </si>
  <si>
    <t>|MC20010|MYIA-056411019157/POI/YULAN MEGA FEBRINGA /08886556957/spensaka1981@yahoo.com</t>
  </si>
  <si>
    <t>2026-10-30 15:00:00 | Nama Pic : SMPN 1 KASIMAN BOJONEGORO No Hp Pic : 08886556957 Jam Pemasangan : 08:00 - 12.00 Tanggal Pemasangan : RABU 28 MEI 2025 Info Tambahan : Hubungi pelanggan sebelum datang ke lokasi</t>
  </si>
  <si>
    <t>SMPN 2 PADANGAN RUANG TU</t>
  </si>
  <si>
    <t>ODP-PAZ-FA/14 FA/D04/14.01</t>
  </si>
  <si>
    <t>WO067452629</t>
  </si>
  <si>
    <t>|MC20010|MYIA-028412966129/POI/Miftahul Ala /082333325084/smpn2padangan@gmail.com</t>
  </si>
  <si>
    <t>2026-10-30 15:00:00 | Nama PIC : bapak Miftahul  No HP : 082333325084 Alt :  M Janji : (JUMAT/30/OKTOBER/2026) jam Pasang : 09:00 Note : hubungi pelanggan jika ingin kelokasi</t>
  </si>
  <si>
    <t>29-10-2026 17:24:52</t>
  </si>
  <si>
    <t>SMPN 2 PADANGAN BOJONEGORO RUANG LAB</t>
  </si>
  <si>
    <t>WO067452686</t>
  </si>
  <si>
    <t>|MC20010|MYIA-096224161746/POI/MIFTAHUL ALA /082333325084/smpn2padangan@gmail.com</t>
  </si>
  <si>
    <t>RS MUHAMMADIYAH</t>
  </si>
  <si>
    <t>ODP-TNZ-FT/85 FT/D07/85.01</t>
  </si>
  <si>
    <t>WO067431953</t>
  </si>
  <si>
    <t>|MN02366|MYIA-083233141506/POI/agung pembudi purna atmaja/085230624267/rsm.tbn@gmail.com</t>
  </si>
  <si>
    <t>2026-11-02 08:00:00 | Nama PIC : Bp Agung No HP : 085230624267 No Alt : - M Janji :  2 Nov 2026 Jam Pasang : Pagi / Siang Note : hubungi pelanggan jika ingin kelokasi</t>
  </si>
  <si>
    <t>CV NUBA DAI for Ruang staf Logistik KOREM 161</t>
  </si>
  <si>
    <t>ODP-TNA-FH/73 FH/D05/73.01</t>
  </si>
  <si>
    <t>WO067412198</t>
  </si>
  <si>
    <t>|MN01740|MYIA-066437845462/POI/REMIGIO SARMENTO /081944365502/nubadaipersekutuankomanditer@gmail.com</t>
  </si>
  <si>
    <t xml:space="preserve">2026-10-30 08:00:00 | Nama :LUKAS No HP :081944365502 No Alternatif : M Janji : 30/10/2026 Jam Pasang : Pagi NoteÃ‚Â :  Hubungi terlebih dahulu sebelum ke lokasi </t>
  </si>
  <si>
    <t>Follow Up Revoke Completed, New Order ID : SC1002660334</t>
  </si>
  <si>
    <t>cafee pinggiran</t>
  </si>
  <si>
    <t>ODP-RGJ-FE/08 FE/D01/08.01</t>
  </si>
  <si>
    <t>WO067417892</t>
  </si>
  <si>
    <t>MD|MYDB-20261029271551|DC30004/MC30053|cafee pinggiran|085855585960</t>
  </si>
  <si>
    <t>2026-10-30 08:00:00 | Nama Pic : cafee pinggiran No Hp Pic : 085855585960 Jam Pemasangan : 08:00 - 12.00 Tanggal Pemasangan : RABU 28 MEI 2025 Info Tambahan : Hubungi pelanggan sebelum datang ke lokasi</t>
  </si>
  <si>
    <t>PONDOK PESANTREN GUNDIL</t>
  </si>
  <si>
    <t>ODP-SIT-FX/23 FX/D04/23.01</t>
  </si>
  <si>
    <t>WO067430955</t>
  </si>
  <si>
    <t>|MN00099|MYIA-012961500054/POI/AIDY MAMUN BIN SOFYAN MIFTAH /082372090135/aidymamun46@gmail.com</t>
  </si>
  <si>
    <t>SMAN 1 PAITON NEW 1</t>
  </si>
  <si>
    <t>ODP-PTN-FD/14</t>
  </si>
  <si>
    <t>WO067418737</t>
  </si>
  <si>
    <t>|MN01068|/SMAN 1 PAITON NEW 1/WINBACK 2.0 HSI B2B (1:1) 100MBPS 535RB PSB DISC 70%//smanpaiton@gmail.com/M. JASLAN/83839171123</t>
  </si>
  <si>
    <t>2026-10-30 08:00:00|Nama PIC : Jaslan No HP : 083839171123 No Alt : 082230205136 M Janji :  30  Okt 2026 Jam Pasang : Pagi / Siang Note : hubungi pelanggan jika ingin kelokasi|40981184|MYDITA</t>
  </si>
  <si>
    <t>SMAN 1 PAITON / NEW 2</t>
  </si>
  <si>
    <t>WO067420774</t>
  </si>
  <si>
    <t>|MN01068|/WINBACK 2.0 HSI B2B (1:2) 100MBPS 440RB PSB DISC 70%/smanpaiton@gmail.com/M. JASLAN/83839171123</t>
  </si>
  <si>
    <t>2026-10-30 11:00:00|Nama Pic : bp JASLAN No Hp Pic : 083839171123 No alt : - Jam Pemasangan : pagi  Tanggal Pemasangan : 30 Oktober 2026|40951375|MYDITA</t>
  </si>
  <si>
    <t>BRIGTH GAS</t>
  </si>
  <si>
    <t>ODP-END-FG/20 FG/D04/20.01</t>
  </si>
  <si>
    <t>WO067404920</t>
  </si>
  <si>
    <t>|MC40144|MYIA-035147256387/POI/WILLIAM KRISTIAN TUNGGAL/082257373399/williamkristiantunggal@gmail.com</t>
  </si>
  <si>
    <t xml:space="preserve">SIEBEL_INFO=3-389890406213|Successfully Order Creation </t>
  </si>
  <si>
    <t>SPC LABUAN BAJO</t>
  </si>
  <si>
    <t>ODP-LBO-FF/98 FF/D08/98.01</t>
  </si>
  <si>
    <t>WO067400528</t>
  </si>
  <si>
    <t>|MC40164|MYIA-080577707254/POI/FITRIYANI MAGA/085808866110/magafitry@gmail.com</t>
  </si>
  <si>
    <t>29-10-2026 08:24:48</t>
  </si>
  <si>
    <t>Villa Jero Sudi</t>
  </si>
  <si>
    <t>ODP-SGR-FDQ/23 FDQ/D04/23.01</t>
  </si>
  <si>
    <t>WO067450754</t>
  </si>
  <si>
    <t>|MN00176|MYIA-004665631093/POI/Putu Kajeng Sudirja Asprilla/081353733901/antingkarna10@gmail.com</t>
  </si>
  <si>
    <t>2026-10-30 15:00:00 | Nama PIC : Bp Putu No HP : 081353733901 No Alt : - M Janji :  30 Okt  2026 Jam Pasang : Pagi / Siang Note : hubungi pelanggan jika ingin kelokasi</t>
  </si>
  <si>
    <t>PT KOPI BINTANG INDONESIA</t>
  </si>
  <si>
    <t>ODP-SMY-FZ/31 FZ/D02/31.01</t>
  </si>
  <si>
    <t>WO067450162</t>
  </si>
  <si>
    <t>|MN02665|MYIA-089234070456/POI/Rizki rian/085123580800/burianto@tomoro-coffee.com</t>
  </si>
  <si>
    <t>2026-10-31 08:00:00 | Nama PIC : PT KOPI BINTANG INDONESIA No HP : 085123580800 No Alt :  M Janji :  30  Okt 2026 Jam Pasang : Pagi / Siang Note : hubungi pelanggan jika ingin kelokasi</t>
  </si>
  <si>
    <t>29-10-2026 16:39:57</t>
  </si>
  <si>
    <t>Kantor Desa Padangsambian Kelod</t>
  </si>
  <si>
    <t>ODP-SMY-FE/53</t>
  </si>
  <si>
    <t>WO067474180</t>
  </si>
  <si>
    <t>|MN02364|/PIC I PUTU SUTIANA ARIESTA/087761475861/desapadangsambian.klod@gmail.com</t>
  </si>
  <si>
    <t>2026-10-31 08:00:00|Nama PIC : bapak najib No HP : 082340288312 Alt :  M Janji : (SABTU/31/OKTOBER/2026) jam Pasang : 09:00 Note : hubungi pelanggan jika ingin kelokasi|40961371|MYDITA</t>
  </si>
  <si>
    <t>Provisioning Failed|WFM|INF010041931|TKJ_-8.634467299999999,115.2054392_odp terdekat ODP-UBN-FK/67 Jarak 300Mter, tidak ada o</t>
  </si>
  <si>
    <t>PT. Eraya Nuansa Resorts</t>
  </si>
  <si>
    <t>ODP-UBN-FP/96</t>
  </si>
  <si>
    <t xml:space="preserve">RBS/R2/AM 406821 NADYA GWYNNI PANKRASIUS KIOLOL/081354825448/tiefa/081290236400/gilitbungalows@gmail.com/1S INET ONLY  </t>
  </si>
  <si>
    <t>Follow Up Revoke Completed, New Order ID : SC1002659315</t>
  </si>
  <si>
    <t>ODP-MMN-FM/02</t>
  </si>
  <si>
    <t>WO067430996</t>
  </si>
  <si>
    <t>2026-10-21 11:00:00|M Janji : (RABU/21/OKTOBER/2026)  jam Pasang : 09:00  Note : hubungi pelanggan jika ingin kelokasi|40981182|MYDITA</t>
  </si>
  <si>
    <t>Follow Up Revoke Completed, New Order ID : SC1002659218</t>
  </si>
  <si>
    <t>ODP-TOP-FT/56</t>
  </si>
  <si>
    <t>WO067426628</t>
  </si>
  <si>
    <t>2026-10-27 11:00:00|Tanggal pemasangan : 27 OKTOBER 2026  Jam pemasangan : pagi/siang  Info Tambahan : Hubungi pelanggan dulu sebelum ke lokasi  terima kasih|40010577|MYDITA</t>
  </si>
  <si>
    <t>WO067420358</t>
  </si>
  <si>
    <t>|MN02364|/PIC RISTA NOHARIN/082185015932/alconpurchasing@gmail.com</t>
  </si>
  <si>
    <t>2026-10-30 11:00:00|Tanggal Pemasangan : 30 Oktober 2026 Jam Pemasangan : 08:00 15:00 Info Tambahan : Hubungi pelanggan dulu sebelum ke lokasi terimakasih|40961370|MYDITA</t>
  </si>
  <si>
    <t>Follow Up Revoke Completed, New Order ID : SC1002660858</t>
  </si>
  <si>
    <t>CECILIA GUEST HOUSE</t>
  </si>
  <si>
    <t>ODP-BNO-FM/88</t>
  </si>
  <si>
    <t>WO067413280</t>
  </si>
  <si>
    <t>MD|MYDB-20261029271545|DN00001/MN00737|CECILIA GUEST HOUSE|081353479705</t>
  </si>
  <si>
    <t>2026-10-30 08:00:00 | Nama Pic : CECILIA  No Hp Pic : 081353479705 No alt : - Jam Pemasangan : pagi  Tanggal Pemasangan : 30 Oktober 2026</t>
  </si>
  <si>
    <t>Provisioning Failed|WFM|INF010045850|PDI_-8.1122712,115.09234409999999_double input</t>
  </si>
  <si>
    <t>Provisioning Failed|WFM|INF010045866|TOF_-8.1122605,115.0923361_odp full</t>
  </si>
  <si>
    <t>ODP-KLM-FCA/42</t>
  </si>
  <si>
    <t>WO067454004</t>
  </si>
  <si>
    <t>|MN02665| RIZKY RIAN/085123580800/burianto@tomoro-coffee.com</t>
  </si>
  <si>
    <t>2026-10-30 15:00:00|Nama : BP RIZKI RIAN RAHMADI No Hp : 085123580800 No Alt :  Tgl Pemasangan : 30 Oktober 2026 Interval : PAGI  Note : Hubungi pelanggan terlebih dahulu|40961371|MYDITA</t>
  </si>
  <si>
    <t>ODP-KLM-FBJ/36 FBJ/D05/36.01</t>
  </si>
  <si>
    <t>WO067447359</t>
  </si>
  <si>
    <t>|MN02665|MYIA-072272389083/POI/pak Rizki rian/085123580800/burianto@tomoro-coffee.com</t>
  </si>
  <si>
    <t>2026-10-30 15:00:00 | Nama Pic : bp Rizki  No Hp Pic : 085123580800 No alt : - Jam Pemasangan : pagi  Tanggal Pemasangan : 30 Oktober 2026</t>
  </si>
  <si>
    <t>HSI Bisnis Basic Bundling OCA Breach Checker Dual Band PSB 70% Promo - 100 Mbps</t>
  </si>
  <si>
    <t>ODP-KLM-FH/10 FH/D02/10.01</t>
  </si>
  <si>
    <t>WO067449565</t>
  </si>
  <si>
    <t>|MN02665|MYIA-059742475884/POI/Rizki rian/085123580800/burianto@tomoro-coffee.com</t>
  </si>
  <si>
    <t>2026-10-30 15:00:00 | Nama PIC : Rizki No HP : 085123580800 No Alt :  M Janji :  30  Okt 2026 Jam Pasang : Pagi / Siang Note : hubungi pelanggan jika ingin kelokasi</t>
  </si>
  <si>
    <t>Kafe Kopi Solusinya Denpasar Bali 2</t>
  </si>
  <si>
    <t>ODP-KLM-FQ/02 FQ/D01/02.01</t>
  </si>
  <si>
    <t>WO067453656</t>
  </si>
  <si>
    <t>|MN02449|MYIA-047992173465/POI/Aprilio Hengki Parago /081291847757/kopisukses85@gmail.com</t>
  </si>
  <si>
    <t>2026-10-30 15:00:00 | Nama Pic :  Kafe Kopi Solusinya Denpasar Bali 2  No Hp Pic : 081291847757 No alt : - Jam Pemasangan : pagi  Tanggal Pemasangan : 30 Oktober 2026</t>
  </si>
  <si>
    <t>Kafe Kopi Solusinya Denpasar Bali 1</t>
  </si>
  <si>
    <t>WO067453529</t>
  </si>
  <si>
    <t>|MN02449|MYIA-085710903706/POI/Aprilio Hengki Parago/081291847757/kopisukses85@gmail.com</t>
  </si>
  <si>
    <t>2026-10-30 15:00:00 | Nama Pic : Aprilio Hengki Parago No Hp Pic : 081291847757 No alt : - Jam Pemasangan : pagi  Tanggal Pemasangan : 30 Oktober 2026</t>
  </si>
  <si>
    <t>Kafe Kopi Solusinya Denpasar Bali 3</t>
  </si>
  <si>
    <t>WO067453350</t>
  </si>
  <si>
    <t>|MN02449|MYIA-074091786332/POI/Aprilio Hengki Parago /081291847757/kopisukses85@gmail.com</t>
  </si>
  <si>
    <t>2026-10-30 15:00:00 | Nama Pic : bp Aprilio Hengki Parago No Hp Pic : 081291847757 No alt : - Jam Pemasangan : pagi  Tanggal Pemasangan : 30 Oktober 2026</t>
  </si>
  <si>
    <t>ODP-KLM-FCA/43</t>
  </si>
  <si>
    <t>ODP-SAU-FD/80</t>
  </si>
  <si>
    <t>WO067403176</t>
  </si>
  <si>
    <t>Provisioning Failed|WFM|INF010045876|TKJ_-8.1122596,115.0923407_ikr/ikg</t>
  </si>
  <si>
    <t>Follow Up Revoke Completed, New Order ID : SC1002659170</t>
  </si>
  <si>
    <t>Follow Up Revoke Completed, New Order ID : SC1002659112</t>
  </si>
  <si>
    <t>Follow Up Revoke Completed, New Order ID : SC1002660842</t>
  </si>
  <si>
    <t>Follow Up Revoke Completed, New Order ID : SC1002660765</t>
  </si>
  <si>
    <t>Follow Up Revoke Completed, New Order ID : SC1002659322</t>
  </si>
  <si>
    <t>WO067462518</t>
  </si>
  <si>
    <t>2026-10-31 08:00:00|Nama : IBU SEPTI No HP : 081236683695 No Alternatif : 083117231455 M Janji : 30/10/2026 Jam Pasang : Pagi NoteÃ‚Â :  Hubungi terlebih dahulu sebelum ke lokasi |40931150|MYDITA</t>
  </si>
  <si>
    <t>ODP-GIN-FT/12</t>
  </si>
  <si>
    <t>WO067405764</t>
  </si>
  <si>
    <t>2026-10-29 08:00:00|Tanggal Pemasangan : 29 Oktober 2026  Jam Pemasangan : 08:00 15:00  Info Tambahan : Hubungi pelanggan dulu sebelum ke lokasi terimakasih|40961370|MYDITA</t>
  </si>
  <si>
    <t>ODP-GIN-FAH/06</t>
  </si>
  <si>
    <t>WO067420244</t>
  </si>
  <si>
    <t>2026-10-28 08:00:00|Jam pemasangan : 12.00  Info Tambahan : Hubungi pelanggan dulu sebelum ke lokasi  terimakasih |40951381|MYDITA</t>
  </si>
  <si>
    <t>ODP-GIN-FJ/22</t>
  </si>
  <si>
    <t>WO067423700</t>
  </si>
  <si>
    <t>2026-10-25 11:00:00|M Janji :  25 Okt 2026  Jam Pasang : Pagi / Siang  Note : hubungi pelanggan jika ingin kelokasi  |40981182|MYDITA</t>
  </si>
  <si>
    <t>WO067431155</t>
  </si>
  <si>
    <t>2026-10-28 15:00:00|telp : 081338574552  alt :  manja : pagi / siang 28/10/2026  hub sebelum ke lokasi |40000802|MYDITA</t>
  </si>
  <si>
    <t>Lpd Desa Adat Temesi</t>
  </si>
  <si>
    <t>ODP-GIN-FAH/17</t>
  </si>
  <si>
    <t>WO067485811</t>
  </si>
  <si>
    <t>|MN02658|/PIC I NYOMAN WARSA/083114276679/lpdtemesi@gmail.com</t>
  </si>
  <si>
    <t>2026-10-31 08:00:00|Jam pemasangan : 12.00 Info Tambahan : Hubungi pelanggan dulu sebelum ke lokasi terimakasih |40951381|MYDITA</t>
  </si>
  <si>
    <t>UNCONTACTED : Line Busy RANGGA WISNU EKAPAKSI 40951381|MYDITA</t>
  </si>
  <si>
    <t xml:space="preserve">SIEBEL_INFO=3-389887235493|Successfully Order Creation </t>
  </si>
  <si>
    <t>Provisioning Failed|WFM|INF010045883|TKJ_-8.112258599999999,115.0923452_kendala ikr/ikg</t>
  </si>
  <si>
    <t>QC MIA - INVALID QUALITY CONTROL MIA - Foto Lokasi Instalasi Tidak Valid - upload dokumen NPWP/SIUP/NIB atas nama usahanya yg</t>
  </si>
  <si>
    <t>Provisioning Failed|WFM|INF010045863|TKJ_-8.5274952,115.4963424_perlu tanem tiang 1 batang ijin OK.</t>
  </si>
  <si>
    <t>Follow Up Revoke Completed, New Order ID : SC1002659172</t>
  </si>
  <si>
    <t>QUEEN VILLA</t>
  </si>
  <si>
    <t>ODP-SMA-FU/64</t>
  </si>
  <si>
    <t>WO067432440</t>
  </si>
  <si>
    <t>|MN02750|/PIC I KOMANG SEKAR BUDIARTA/087765335383/sekarbudiarta03@gmail.com</t>
  </si>
  <si>
    <t>2026-10-30 11:00:00|Tanggal pemasangan : 30 OKTOBER 2026 Jam pemasangan : pagi/siang Info Tambahan : Hubungi pelanggan dulu sebelum ke lokasi terima kasih|40931150|MYDITA</t>
  </si>
  <si>
    <t>WO067419610</t>
  </si>
  <si>
    <t>ODP-SMA-FM/23</t>
  </si>
  <si>
    <t>WO067423876</t>
  </si>
  <si>
    <t>2026-10-21 08:00:00|Jam pemasangan : 12.00  Info Tambahan : Hubungi pelanggan dulu sebelum ke lokasi  terimakasih   |40951381|MYDITA</t>
  </si>
  <si>
    <t>RBS-Regional 1</t>
  </si>
  <si>
    <t>WO067412845</t>
  </si>
  <si>
    <t>2026-10-30 08:00:00|Nama Pic : bp KOMANG  No Hp Pic : 087765335383 No alt : - Jam Pemasangan : pagi  Tanggal Pemasangan : 30 Oktober 2026|40951375|MYDITA</t>
  </si>
  <si>
    <t>Provisioning Failed|WFM|INF010047982|TOJ_-8.5259788,115.4031599_odp jauh</t>
  </si>
  <si>
    <t>WO067417366</t>
  </si>
  <si>
    <t>2026-10-30 08:00:00|Tanggal pemasangan : 30 OKTOBER 2026 Jam pemasangan : pagi/siang Info Tambahan : Hubungi pelanggan dulu sebelum ke lokasi terima kasih|40961350|MYDITA</t>
  </si>
  <si>
    <t>Provisioning Failed|WFM|INF010047962|TOJ_-8.525975200000001,115.4031559_odp jauh</t>
  </si>
  <si>
    <t>Last update proses : 30-10-2026 14:04:10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</si>
</sst>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0.16943521594684385</c:v>
                </c:pt>
                <c:pt idx="1">
                  <c:v>8.943089430894309E-2</c:v>
                </c:pt>
                <c:pt idx="2">
                  <c:v>7.3369565217391311E-2</c:v>
                </c:pt>
                <c:pt idx="3">
                  <c:v>0.14251207729468598</c:v>
                </c:pt>
                <c:pt idx="4">
                  <c:v>0.20869565217391303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0.64125560538116588</c:v>
                </c:pt>
                <c:pt idx="1">
                  <c:v>0.87119437939110067</c:v>
                </c:pt>
                <c:pt idx="2">
                  <c:v>0.88957055214723924</c:v>
                </c:pt>
                <c:pt idx="3">
                  <c:v>0.73394495412844041</c:v>
                </c:pt>
                <c:pt idx="4">
                  <c:v>0.85106382978723405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301</c:v>
                      </c:pt>
                      <c:pt idx="1">
                        <c:v>492</c:v>
                      </c:pt>
                      <c:pt idx="2">
                        <c:v>368</c:v>
                      </c:pt>
                      <c:pt idx="3">
                        <c:v>414</c:v>
                      </c:pt>
                      <c:pt idx="4">
                        <c:v>575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51</c:v>
                      </c:pt>
                      <c:pt idx="1">
                        <c:v>44</c:v>
                      </c:pt>
                      <c:pt idx="2">
                        <c:v>27</c:v>
                      </c:pt>
                      <c:pt idx="3">
                        <c:v>59</c:v>
                      </c:pt>
                      <c:pt idx="4">
                        <c:v>120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143</c:v>
                      </c:pt>
                      <c:pt idx="1">
                        <c:v>372</c:v>
                      </c:pt>
                      <c:pt idx="2">
                        <c:v>290</c:v>
                      </c:pt>
                      <c:pt idx="3">
                        <c:v>240</c:v>
                      </c:pt>
                      <c:pt idx="4">
                        <c:v>360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0.87730061349693256</c:v>
                      </c:pt>
                      <c:pt idx="1">
                        <c:v>0.98673740053050396</c:v>
                      </c:pt>
                      <c:pt idx="2">
                        <c:v>0.98305084745762716</c:v>
                      </c:pt>
                      <c:pt idx="3">
                        <c:v>0.88888888888888884</c:v>
                      </c:pt>
                      <c:pt idx="4">
                        <c:v>0.97826086956521741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0.91111111111111109</c:v>
                      </c:pt>
                      <c:pt idx="1">
                        <c:v>0.98324022346368711</c:v>
                      </c:pt>
                      <c:pt idx="2">
                        <c:v>0.97864768683274017</c:v>
                      </c:pt>
                      <c:pt idx="3">
                        <c:v>0.71610169491525422</c:v>
                      </c:pt>
                      <c:pt idx="4">
                        <c:v>0.98546511627906974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0.16943521594684385</c:v>
                </c:pt>
                <c:pt idx="1">
                  <c:v>8.943089430894309E-2</c:v>
                </c:pt>
                <c:pt idx="2">
                  <c:v>7.3369565217391311E-2</c:v>
                </c:pt>
                <c:pt idx="3">
                  <c:v>0.14251207729468598</c:v>
                </c:pt>
                <c:pt idx="4">
                  <c:v>0.20869565217391303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0.87730061349693256</c:v>
                </c:pt>
                <c:pt idx="1">
                  <c:v>0.98673740053050396</c:v>
                </c:pt>
                <c:pt idx="2">
                  <c:v>0.98305084745762716</c:v>
                </c:pt>
                <c:pt idx="3">
                  <c:v>0.88888888888888884</c:v>
                </c:pt>
                <c:pt idx="4">
                  <c:v>0.97826086956521741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301</c:v>
                      </c:pt>
                      <c:pt idx="1">
                        <c:v>492</c:v>
                      </c:pt>
                      <c:pt idx="2">
                        <c:v>368</c:v>
                      </c:pt>
                      <c:pt idx="3">
                        <c:v>414</c:v>
                      </c:pt>
                      <c:pt idx="4">
                        <c:v>575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51</c:v>
                      </c:pt>
                      <c:pt idx="1">
                        <c:v>44</c:v>
                      </c:pt>
                      <c:pt idx="2">
                        <c:v>27</c:v>
                      </c:pt>
                      <c:pt idx="3">
                        <c:v>59</c:v>
                      </c:pt>
                      <c:pt idx="4">
                        <c:v>120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143</c:v>
                      </c:pt>
                      <c:pt idx="1">
                        <c:v>372</c:v>
                      </c:pt>
                      <c:pt idx="2">
                        <c:v>290</c:v>
                      </c:pt>
                      <c:pt idx="3">
                        <c:v>240</c:v>
                      </c:pt>
                      <c:pt idx="4">
                        <c:v>360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0.64125560538116588</c:v>
                      </c:pt>
                      <c:pt idx="1">
                        <c:v>0.87119437939110067</c:v>
                      </c:pt>
                      <c:pt idx="2">
                        <c:v>0.88957055214723924</c:v>
                      </c:pt>
                      <c:pt idx="3">
                        <c:v>0.73394495412844041</c:v>
                      </c:pt>
                      <c:pt idx="4">
                        <c:v>0.85106382978723405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0.91111111111111109</c:v>
                      </c:pt>
                      <c:pt idx="1">
                        <c:v>0.98324022346368711</c:v>
                      </c:pt>
                      <c:pt idx="2">
                        <c:v>0.97864768683274017</c:v>
                      </c:pt>
                      <c:pt idx="3">
                        <c:v>0.71610169491525422</c:v>
                      </c:pt>
                      <c:pt idx="4">
                        <c:v>0.98546511627906974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0.16943521594684385</c:v>
                </c:pt>
                <c:pt idx="1">
                  <c:v>8.943089430894309E-2</c:v>
                </c:pt>
                <c:pt idx="2">
                  <c:v>7.3369565217391311E-2</c:v>
                </c:pt>
                <c:pt idx="3">
                  <c:v>0.14251207729468598</c:v>
                </c:pt>
                <c:pt idx="4">
                  <c:v>0.20869565217391303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0.91111111111111109</c:v>
                </c:pt>
                <c:pt idx="1">
                  <c:v>0.98324022346368711</c:v>
                </c:pt>
                <c:pt idx="2">
                  <c:v>0.97864768683274017</c:v>
                </c:pt>
                <c:pt idx="3">
                  <c:v>0.71610169491525422</c:v>
                </c:pt>
                <c:pt idx="4">
                  <c:v>0.98546511627906974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301</c:v>
                      </c:pt>
                      <c:pt idx="1">
                        <c:v>492</c:v>
                      </c:pt>
                      <c:pt idx="2">
                        <c:v>368</c:v>
                      </c:pt>
                      <c:pt idx="3">
                        <c:v>414</c:v>
                      </c:pt>
                      <c:pt idx="4">
                        <c:v>575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51</c:v>
                      </c:pt>
                      <c:pt idx="1">
                        <c:v>44</c:v>
                      </c:pt>
                      <c:pt idx="2">
                        <c:v>27</c:v>
                      </c:pt>
                      <c:pt idx="3">
                        <c:v>59</c:v>
                      </c:pt>
                      <c:pt idx="4">
                        <c:v>120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143</c:v>
                      </c:pt>
                      <c:pt idx="1">
                        <c:v>372</c:v>
                      </c:pt>
                      <c:pt idx="2">
                        <c:v>290</c:v>
                      </c:pt>
                      <c:pt idx="3">
                        <c:v>240</c:v>
                      </c:pt>
                      <c:pt idx="4">
                        <c:v>360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0.64125560538116588</c:v>
                      </c:pt>
                      <c:pt idx="1">
                        <c:v>0.87119437939110067</c:v>
                      </c:pt>
                      <c:pt idx="2">
                        <c:v>0.88957055214723924</c:v>
                      </c:pt>
                      <c:pt idx="3">
                        <c:v>0.73394495412844041</c:v>
                      </c:pt>
                      <c:pt idx="4">
                        <c:v>0.85106382978723405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0.87730061349693256</c:v>
                      </c:pt>
                      <c:pt idx="1">
                        <c:v>0.98673740053050396</c:v>
                      </c:pt>
                      <c:pt idx="2">
                        <c:v>0.98305084745762716</c:v>
                      </c:pt>
                      <c:pt idx="3">
                        <c:v>0.88888888888888884</c:v>
                      </c:pt>
                      <c:pt idx="4">
                        <c:v>0.97826086956521741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24.45730439815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3033"/>
    </cacheField>
    <cacheField name="ORDER_ID" numFmtId="0">
      <sharedItems containsString="0" containsBlank="1" containsNumber="1" containsInteger="1" minValue="1002616819" maxValue="100265845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8T21:17:52"/>
    </cacheField>
    <cacheField name="LAST_UPDATED_DATE" numFmtId="0">
      <sharedItems containsNonDate="0" containsDate="1" containsString="0" containsBlank="1" minDate="2026-10-01T10:07:43" maxDate="2026-10-29T10:23:30"/>
    </cacheField>
    <cacheField name="NCLI" numFmtId="0">
      <sharedItems containsString="0" containsBlank="1" containsNumber="1" containsInteger="1" minValue="65330392" maxValue="69418927"/>
    </cacheField>
    <cacheField name="POTS" numFmtId="0">
      <sharedItems containsBlank="1" containsMixedTypes="1" containsNumber="1" containsInteger="1" minValue="2435308064" maxValue="3872511017"/>
    </cacheField>
    <cacheField name="SPEEDY" numFmtId="0">
      <sharedItems containsString="0" containsBlank="1" containsNumber="1" containsInteger="1" minValue="-152718219210" maxValue="17262020516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3505498766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1970-01-01T00:00:00" maxDate="2026-11-03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9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1-03T11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9"/>
    </cacheField>
    <cacheField name="PS 1" numFmtId="0">
      <sharedItems containsDate="1" containsBlank="1" containsMixedTypes="1" minDate="2026-10-01T00:00:00" maxDate="2026-10-30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JEMBRANA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24.457306249999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3033"/>
    </cacheField>
    <cacheField name="ORDER_ID" numFmtId="0">
      <sharedItems containsString="0" containsBlank="1" containsNumber="1" containsInteger="1" minValue="1002616819" maxValue="100265845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8T21:17:52"/>
    </cacheField>
    <cacheField name="LAST_UPDATED_DATE" numFmtId="0">
      <sharedItems containsNonDate="0" containsDate="1" containsString="0" containsBlank="1" minDate="2026-10-01T10:07:43" maxDate="2026-10-29T10:23:30"/>
    </cacheField>
    <cacheField name="NCLI" numFmtId="0">
      <sharedItems containsString="0" containsBlank="1" containsNumber="1" containsInteger="1" minValue="65330392" maxValue="69418927"/>
    </cacheField>
    <cacheField name="POTS" numFmtId="0">
      <sharedItems containsBlank="1" containsMixedTypes="1" containsNumber="1" containsInteger="1" minValue="2435308064" maxValue="3872511017"/>
    </cacheField>
    <cacheField name="SPEEDY" numFmtId="0">
      <sharedItems containsString="0" containsBlank="1" containsNumber="1" containsInteger="1" minValue="-152718219210" maxValue="17262020516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3505498766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1970-01-01T00:00:00" maxDate="2026-11-03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9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1-03T11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9"/>
    </cacheField>
    <cacheField name="PS 1" numFmtId="0">
      <sharedItems containsDate="1" containsBlank="1" containsMixedTypes="1" minDate="2026-10-01T00:00:00" maxDate="2026-10-30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3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4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  <x v="0"/>
  </r>
  <r>
    <n v="5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  <x v="0"/>
  </r>
  <r>
    <n v="6"/>
    <n v="1002634596"/>
    <n v="3"/>
    <x v="0"/>
    <n v="5"/>
    <s v="MATARAM"/>
    <s v="LOMBOK BARAT TENGAH"/>
    <s v="GER"/>
    <s v="REG"/>
    <s v="AO"/>
    <s v="NEW SALES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  <x v="0"/>
  </r>
  <r>
    <n v="7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0"/>
  </r>
  <r>
    <n v="8"/>
    <n v="1002638915"/>
    <n v="3"/>
    <x v="0"/>
    <n v="5"/>
    <s v="MATARAM"/>
    <s v="LOMBOK BARAT TENGAH"/>
    <s v="GER"/>
    <s v="REG"/>
    <s v="AO"/>
    <s v="NEW SALES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  <x v="0"/>
  </r>
  <r>
    <n v="9"/>
    <n v="1002641865"/>
    <n v="3"/>
    <x v="0"/>
    <n v="5"/>
    <s v="MATARAM"/>
    <s v="LOMBOK BARAT TENGAH"/>
    <s v="GER"/>
    <s v="REG"/>
    <s v="AO"/>
    <s v="NEW SALES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  <x v="0"/>
  </r>
  <r>
    <n v="10"/>
    <n v="1002647837"/>
    <n v="3"/>
    <x v="0"/>
    <n v="5"/>
    <s v="MATARAM"/>
    <s v="LOMBOK BARAT TENGAH"/>
    <s v="GER"/>
    <s v="REG"/>
    <s v="AO"/>
    <s v="NEW SALES"/>
    <s v="1P INET"/>
    <s v="Completed (PS)"/>
    <s v="RBS-Regional 3"/>
    <d v="2026-10-21T15:32:45"/>
    <d v="2026-10-23T18:04:13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PS"/>
    <s v="LOMBOK TENGAH"/>
    <s v="NO ADDON"/>
    <n v="20261023"/>
    <s v="Completed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n v="2026"/>
    <n v="10"/>
    <n v="23"/>
    <d v="2026-10-23T00:00:00"/>
    <n v="-0.33333333333575865"/>
    <x v="1"/>
    <x v="0"/>
  </r>
  <r>
    <n v="11"/>
    <n v="1002652100"/>
    <n v="3"/>
    <x v="0"/>
    <n v="5"/>
    <s v="MATARAM"/>
    <s v="LOMBOK BARAT TENGAH"/>
    <s v="GER"/>
    <s v="REG"/>
    <s v="AO"/>
    <s v="NEW SALES"/>
    <s v="1P INET"/>
    <s v="Completed (PS)"/>
    <s v="RBS-Regional 3"/>
    <d v="2026-10-24T13:24:45"/>
    <d v="2026-10-24T17:51:29"/>
    <n v="69416377"/>
    <m/>
    <n v="172602205390"/>
    <s v="TOKO CITRA"/>
    <s v="ODP-GER-FAC/27 FAC/D07/27.01"/>
    <s v="WO067113250"/>
    <m/>
    <m/>
    <m/>
    <n v="116.067044"/>
    <n v="-8.7161650000000002"/>
    <s v="|MC40170|MYIA-072219209408/POI/FARIDA CITRA ROSIANA/082230778027/tokocitra2090@gmail.com"/>
    <s v="MYIB_ASSISTANT"/>
    <m/>
    <m/>
    <m/>
    <m/>
    <m/>
    <m/>
    <m/>
    <m/>
    <s v="Management Janji"/>
    <s v="2026-10-25 11:00:00 | Nama Pic : IBU PARIDA No Hp Pic : 082230778027 Jam Pemasangan : 08:00 - 12.00 Tanggal Pemasangan : MINGGU 25 OKTOBER 2026 Info Tambahan : Hubungi pelanggan sebelum datang ke lokasi"/>
    <s v="FCC"/>
    <s v="24-10-2026 13:25:14"/>
    <d v="2026-10-25T11:00:00"/>
    <m/>
    <s v="PS"/>
    <s v="LOMBOK TENGAH"/>
    <s v="NO ADDON"/>
    <n v="20261024"/>
    <s v="Completed"/>
    <s v="HSI Bisnis Promo Hari Pelanggan Nasional PSB 70% - 50 Mbps"/>
    <s v="INDIBIZ"/>
    <m/>
    <m/>
    <d v="2026-10-25T11:00:00"/>
    <s v="2026-10-25 11:00:00 | Nama Pic : IBU PARIDA No Hp Pic : 082230778027 Jam Pemasangan : 08:00 - 12.00 Tanggal Pemasangan : MINGGU 25 OKTOBER 2026 Info Tambahan : Hubungi pelanggan sebelum datang ke lokasi"/>
    <n v="2026"/>
    <n v="10"/>
    <n v="24"/>
    <d v="2026-10-24T00:00:00"/>
    <n v="-1.4583333333357587"/>
    <x v="1"/>
    <x v="0"/>
  </r>
  <r>
    <n v="12"/>
    <n v="1002647456"/>
    <n v="3"/>
    <x v="0"/>
    <n v="5"/>
    <s v="MATARAM"/>
    <s v="LOMBOK BARAT TENGAH"/>
    <s v="GER"/>
    <s v="REG"/>
    <s v="AO"/>
    <s v="NEW SALES"/>
    <s v="1P INET"/>
    <s v="CC - HD1A - INPROGRESS UNCONTACTED"/>
    <s v="RBS-Regional 3"/>
    <d v="2026-10-21T13:51:34"/>
    <d v="2026-10-28T12:44:55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Mail Box - Memo Benita Lailani 40951377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  <x v="0"/>
  </r>
  <r>
    <n v="13"/>
    <n v="1002637270"/>
    <n v="3"/>
    <x v="0"/>
    <n v="5"/>
    <s v="MATARAM"/>
    <s v="LOMBOK BARAT TENGAH"/>
    <s v="GER"/>
    <s v="REG"/>
    <s v="AO"/>
    <s v="NEW SALES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4"/>
    <n v="1002642555"/>
    <n v="3"/>
    <x v="0"/>
    <n v="5"/>
    <s v="MATARAM"/>
    <s v="LOMBOK BARAT TENGAH"/>
    <s v="GER"/>
    <s v="REG"/>
    <s v="AO"/>
    <s v="NEW SALES"/>
    <s v="1P INET"/>
    <s v="98 | OSS - CANCEL COMPLETE"/>
    <s v="RBS-Regional 3"/>
    <d v="2026-10-19T10:13:39"/>
    <d v="2026-10-28T14:43:4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s v="Kendala Pelanggan"/>
    <s v="CANCEL"/>
    <s v="LOMBOK TENGAH"/>
    <s v="NO ADDON"/>
    <m/>
    <s v="Cancel Complet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0"/>
  </r>
  <r>
    <n v="15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16"/>
    <n v="10026433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  <x v="1"/>
  </r>
  <r>
    <n v="17"/>
    <n v="1002645352"/>
    <n v="3"/>
    <x v="0"/>
    <n v="5"/>
    <s v="MATARAM"/>
    <s v="INNER - NUSA TENGGARA"/>
    <s v="SWE"/>
    <s v="REG"/>
    <s v="AO"/>
    <s v="NEW SALES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  <x v="1"/>
  </r>
  <r>
    <n v="18"/>
    <n v="1002645154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20T11:20:45"/>
    <d v="2026-10-22T17:15:57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s v="Kendala Lainnya"/>
    <s v="REVOKE"/>
    <s v="X"/>
    <s v="NO ADDON"/>
    <m/>
    <s v="Follow Up Revoke Completed, New Order ID : SC1002649946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  <x v="1"/>
  </r>
  <r>
    <n v="19"/>
    <n v="1002652257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24T15:39:49"/>
    <d v="2026-10-25T15:23:47"/>
    <n v="69416469"/>
    <m/>
    <n v="172605804692"/>
    <s v="DIKA SERVICE ELLECTRONIC"/>
    <s v="ODP-SWE-FAD/98 FAD/D09/98.01"/>
    <s v="WO067124178"/>
    <m/>
    <m/>
    <m/>
    <n v="116.163313128054"/>
    <n v="-8.5730798307112206"/>
    <s v="MD|MYDB-20261024271318|DB10005/MB10137|DIKA SERVICE ELLECTRONIC|081772848401"/>
    <s v="MYDIGIBIZPARTNER"/>
    <m/>
    <m/>
    <m/>
    <m/>
    <m/>
    <m/>
    <m/>
    <m/>
    <s v="Management Janji"/>
    <s v="2026-10-25 15:00:00 | M Janji :  25 Okt 2026 Jam Pasang : Pagi / Siang Note : hubungi pelanggan jika ingin kelokasi "/>
    <s v="FCC"/>
    <s v="24-10-2026 15:54:32"/>
    <d v="2026-10-25T15:00:00"/>
    <m/>
    <s v="PI"/>
    <s v="X"/>
    <s v="NO ADDON"/>
    <m/>
    <s v="Provisioning Issued"/>
    <s v="HSI Bisnis Promo Hari Pelanggan Nasional PSB 70% - 300 Mbps"/>
    <s v="INDIBIZ"/>
    <m/>
    <m/>
    <d v="2026-10-25T15:00:00"/>
    <s v="2026-10-25 15:00:00 | M Janji :  25 Okt 2026 Jam Pasang : Pagi / Siang Note : hubungi pelanggan jika ingin kelokasi "/>
    <m/>
    <m/>
    <m/>
    <e v="#NUM!"/>
    <e v="#NUM!"/>
    <x v="0"/>
    <x v="1"/>
  </r>
  <r>
    <n v="20"/>
    <n v="1002657947"/>
    <n v="3"/>
    <x v="0"/>
    <n v="5"/>
    <s v="MATARAM"/>
    <s v="INNER - NUSA TENGGARA"/>
    <s v="SWE"/>
    <s v="REG"/>
    <s v="AO"/>
    <s v="NEW SALES"/>
    <m/>
    <s v="9 | WFM - UN-SCS"/>
    <s v="RBS-Regional 2"/>
    <d v="2026-10-28T14:44:53"/>
    <d v="2026-10-28T14:44:54"/>
    <n v="69414985"/>
    <m/>
    <m/>
    <s v="PT Debale Prakasa Konstruksi"/>
    <m/>
    <s v="WO067000710"/>
    <m/>
    <m/>
    <m/>
    <n v="116.1277"/>
    <n v="-8.643589999999999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8-10-2026 14:54:40"/>
    <d v="2026-10-23T00:00:00"/>
    <m/>
    <s v="UNSC"/>
    <s v="X"/>
    <s v="NO ADDON"/>
    <m/>
    <s v="Inprogress Alpro, SC Lama : SC10026486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  <x v="1"/>
  </r>
  <r>
    <n v="21"/>
    <n v="1002657955"/>
    <n v="3"/>
    <x v="0"/>
    <n v="5"/>
    <s v="MATARAM"/>
    <s v="INNER - NUSA TENGGARA"/>
    <s v="SWE"/>
    <s v="REG"/>
    <s v="AO"/>
    <s v="NEW SALES"/>
    <s v="1P INET"/>
    <s v="9 | WFM - UN-SCS"/>
    <s v="RBS-Regional 3"/>
    <d v="2026-10-28T14:46:50"/>
    <d v="2026-10-28T14:46:51"/>
    <n v="69405399"/>
    <m/>
    <m/>
    <s v="TEMAS MART"/>
    <m/>
    <s v="WO065892427"/>
    <m/>
    <m/>
    <m/>
    <n v="116.2099"/>
    <n v="-8.5912000000000006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s v="28-10-2026 14:54:40"/>
    <d v="2026-10-08T00:00:00"/>
    <m/>
    <s v="UNSC"/>
    <s v="X"/>
    <s v="NO ADDON"/>
    <m/>
    <s v="Inprogress Alpro, SC Lama : SC1002625199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22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23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24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  <x v="1"/>
  </r>
  <r>
    <n v="25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  <x v="1"/>
  </r>
  <r>
    <n v="26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1"/>
  </r>
  <r>
    <n v="27"/>
    <n v="1002637406"/>
    <n v="3"/>
    <x v="0"/>
    <n v="5"/>
    <s v="MATARAM"/>
    <s v="INNER - NUSA TENGGARA"/>
    <s v="SWE"/>
    <s v="REG"/>
    <s v="AO"/>
    <s v="NEW SALES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  <x v="1"/>
  </r>
  <r>
    <n v="28"/>
    <n v="1002638343"/>
    <n v="3"/>
    <x v="0"/>
    <n v="5"/>
    <s v="MATARAM"/>
    <s v="INNER - NUSA TENGGARA"/>
    <s v="SWE"/>
    <s v="REG"/>
    <s v="AO"/>
    <s v="NEW SALES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  <x v="1"/>
  </r>
  <r>
    <n v="29"/>
    <n v="1002645040"/>
    <n v="3"/>
    <x v="0"/>
    <n v="5"/>
    <s v="MATARAM"/>
    <s v="INNER - NUSA TENGGARA"/>
    <s v="SWE"/>
    <s v="REG"/>
    <s v="AO"/>
    <s v="NEW SALES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"/>
  </r>
  <r>
    <n v="30"/>
    <n v="1002649946"/>
    <n v="3"/>
    <x v="0"/>
    <n v="5"/>
    <s v="MATARAM"/>
    <s v="INNER - NUSA TENGGARA"/>
    <s v="SWE"/>
    <s v="REG"/>
    <s v="AO"/>
    <s v="NEW SALES"/>
    <m/>
    <s v="Completed (PS)"/>
    <s v="RBS-Regional 3"/>
    <d v="2026-10-22T17:15:58"/>
    <d v="2026-10-23T08:22:42"/>
    <n v="69413624"/>
    <m/>
    <n v="172605804681"/>
    <s v="toko zian"/>
    <s v="ODP-SWE-FAL/41"/>
    <s v="WO067001236"/>
    <m/>
    <m/>
    <m/>
    <n v="116.15415034"/>
    <n v="-8.6132946439999998"/>
    <s v="|MC40234|MYIA-075704182833/POI/zian hakim/081912710230/kenarisenja90@gmail.com"/>
    <s v="MYDIGIBIZPARTNER"/>
    <m/>
    <m/>
    <m/>
    <m/>
    <m/>
    <m/>
    <m/>
    <m/>
    <s v="Management Janji"/>
    <s v="2026-10-21 08:00:00 | Nama PIC : Bp Zian  No HP : 081912710230  No Alt : -  M Janji : 21 Okt 2026  Jam Pasang : Pagi / Siang  Note : hubungi pelanggan jika ingin kelokasi"/>
    <s v="FCC"/>
    <s v="22-10-2026 17:25:18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1 08:00:00 | Nama PIC : Bp Zian  No HP : 081912710230  No Alt : -  M Janji : 21 Okt 2026  Jam Pasang : Pagi / Siang  Note : hubungi pelanggan jika ingin kelokasi"/>
    <n v="2026"/>
    <n v="10"/>
    <n v="23"/>
    <d v="2026-10-23T00:00:00"/>
    <n v="0.70833333333575865"/>
    <x v="1"/>
    <x v="1"/>
  </r>
  <r>
    <n v="31"/>
    <n v="1002648764"/>
    <n v="3"/>
    <x v="0"/>
    <n v="5"/>
    <s v="MATARAM"/>
    <s v="INNER - NUSA TENGGARA"/>
    <s v="SWE"/>
    <s v="REG"/>
    <s v="AO"/>
    <s v="NEW SALES"/>
    <m/>
    <s v="Completed (PS)"/>
    <s v="RBS-Regional 3"/>
    <d v="2026-10-22T10:53:01"/>
    <d v="2026-10-22T11:51:54"/>
    <n v="69413719"/>
    <m/>
    <n v="172605804672"/>
    <s v="PT. GLOBAL JET EXPRESS"/>
    <s v="ODP-SWE-FAZ/112"/>
    <s v="WO066955696"/>
    <m/>
    <m/>
    <m/>
    <n v="116.1991203"/>
    <n v="-8.5741457000000008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 No Hp : 085739042532  No Hp Alternatif : 087865870836  Tanggal : 21 Oktober 2026  Interval : PAGI   Note : Mohon hubungi pelanggan terlebih dahulu|40000798|MYDITA"/>
    <s v="FCC"/>
    <s v="22-10-2026 10:54:38"/>
    <m/>
    <m/>
    <s v="PS"/>
    <s v="X"/>
    <s v="NO ADDON"/>
    <n v="2026102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2T07:00:00"/>
    <s v="2026-10-21 15:00:00|Nama : BP ADI (KOORDINATOR)  No Hp : 085739042532  No Hp Alternatif : 087865870836  Tanggal : 21 Oktober 2026  Interval : PAGI   Note : Mohon hubungi pelanggan terlebih dahulu|40000798|MYDITA"/>
    <n v="2026"/>
    <n v="10"/>
    <n v="22"/>
    <d v="2026-10-22T00:00:00"/>
    <n v="-0.29166666666424135"/>
    <x v="1"/>
    <x v="1"/>
  </r>
  <r>
    <n v="32"/>
    <n v="1002649115"/>
    <n v="3"/>
    <x v="0"/>
    <n v="5"/>
    <s v="MATARAM"/>
    <s v="INNER - NUSA TENGGARA"/>
    <s v="SWE"/>
    <s v="REG"/>
    <s v="AO"/>
    <s v="NEW SALES"/>
    <m/>
    <s v="Completed (PS)"/>
    <s v="RBS-Regional 3"/>
    <d v="2026-10-22T13:27:47"/>
    <d v="2026-10-22T18:14:56"/>
    <n v="69413027"/>
    <m/>
    <n v="172605804675"/>
    <s v="TOKO MARIADI"/>
    <s v="ODP-SWE-FAU/70"/>
    <s v="WO066973319"/>
    <m/>
    <m/>
    <m/>
    <n v="116.2891734"/>
    <n v="-8.5671385999999998"/>
    <s v="|MC40256|MYIA-052089324893/POI/MARIADI/085126890003/mariadidmok@gmail.com"/>
    <s v="Sales Profesional"/>
    <m/>
    <m/>
    <m/>
    <m/>
    <m/>
    <m/>
    <m/>
    <m/>
    <s v="Management Janji"/>
    <s v="2026-10-20 11:00:00 | Jam pemasangan : 12.00  Info Tambahan : Hubungi pelanggan dulu sebelum ke lokasi  terimakasih"/>
    <s v="FCC"/>
    <s v="22-10-2026 13:39:3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0 11:00:00 | Jam pemasangan : 12.00  Info Tambahan : Hubungi pelanggan dulu sebelum ke lokasi  terimakasih"/>
    <n v="2026"/>
    <n v="10"/>
    <n v="22"/>
    <d v="2026-10-22T00:00:00"/>
    <n v="-0.29166666666424135"/>
    <x v="1"/>
    <x v="1"/>
  </r>
  <r>
    <n v="33"/>
    <n v="1002649880"/>
    <n v="3"/>
    <x v="0"/>
    <n v="5"/>
    <s v="MATARAM"/>
    <s v="INNER - NUSA TENGGARA"/>
    <s v="SWE"/>
    <s v="REG"/>
    <s v="AO"/>
    <s v="NEW SALES"/>
    <s v="1P INET"/>
    <s v="Completed (PS)"/>
    <s v="RBS-Regional 3"/>
    <d v="2026-10-22T16:39:50"/>
    <d v="2026-10-24T17:08:49"/>
    <n v="69415445"/>
    <m/>
    <n v="172605804678"/>
    <s v="Toko Ibu Ely"/>
    <s v="ODP-SWE-FAJ/112 FAJ/D12/112.01"/>
    <s v="WO066997819"/>
    <m/>
    <m/>
    <m/>
    <n v="116.177822872996"/>
    <n v="-8.6580125858627497"/>
    <s v="MD|MYDB-20261022271225|SC00001/MC00090|Toko Ibu Ely|087765502629"/>
    <s v="MYDIGIBIZPARTNER"/>
    <m/>
    <m/>
    <m/>
    <m/>
    <m/>
    <m/>
    <m/>
    <m/>
    <s v="Management Janji"/>
    <s v="2026-10-23 15:00:00 | Tanggal pemasangan : 23 Oct 2026 Jam pemasangan : 12.00 Info Tambahan : Hubungi pelanggan dulu sebelum ke lokasi terima kasih."/>
    <s v="FCC"/>
    <s v="22-10-2026 16:54:34"/>
    <d v="2026-10-23T15:00:00"/>
    <m/>
    <s v="PS"/>
    <s v="X"/>
    <s v="OCA"/>
    <n v="20261024"/>
    <s v="Completed"/>
    <s v="HSI Bisnis Bundling OCA Breach PSB 70% - 200 Mbps"/>
    <s v="INDIBIZ"/>
    <m/>
    <m/>
    <d v="2026-10-23T15:00:00"/>
    <s v="2026-10-23 15:00:00 | Tanggal pemasangan : 23 Oct 2026 Jam pemasangan : 12.00 Info Tambahan : Hubungi pelanggan dulu sebelum ke lokasi terima kasih."/>
    <n v="2026"/>
    <n v="10"/>
    <n v="24"/>
    <d v="2026-10-24T00:00:00"/>
    <n v="0.375"/>
    <x v="1"/>
    <x v="1"/>
  </r>
  <r>
    <n v="34"/>
    <n v="1002652713"/>
    <n v="3"/>
    <x v="0"/>
    <n v="5"/>
    <s v="MATARAM"/>
    <s v="INNER - NUSA TENGGARA"/>
    <s v="SWE"/>
    <s v="REG"/>
    <s v="AO"/>
    <s v="NEW SALES"/>
    <s v="1P INET"/>
    <s v="Completed (PS)"/>
    <s v="RBS-Regional 3"/>
    <d v="2026-10-25T17:36:44"/>
    <d v="2026-10-26T15:17:57"/>
    <n v="69416765"/>
    <m/>
    <n v="172605804703"/>
    <s v="TOKO YUSUF"/>
    <s v="ODP-SWE-FAY/08"/>
    <s v="WO067171751"/>
    <m/>
    <m/>
    <m/>
    <n v="116.249921321868"/>
    <n v="-8.6146282018825406"/>
    <s v="|MC40256|MYIA-080766522602/POI/SENI WATI/082341881680/seniwati12977@gmail.com"/>
    <s v="MYIB_ASSISTANT"/>
    <m/>
    <m/>
    <m/>
    <m/>
    <m/>
    <m/>
    <m/>
    <m/>
    <s v="Management Janji"/>
    <s v="2026-10-26 15:00:00 | Nama : BP HAFIZ (ADIK) No Hp : 082341881680 No Alt :  Tgl Pemasangan : 26 Oktober 2026 Interval : PAGI  Note : Hubungi pelanggan terlebih dahulu"/>
    <s v="FCC"/>
    <s v="25-10-2026 17:40:14"/>
    <d v="2026-10-26T15:00:00"/>
    <m/>
    <s v="PS"/>
    <s v="X"/>
    <s v="NO ADDON"/>
    <n v="20261026"/>
    <s v="Completed"/>
    <s v="HSI Bisnis Promo Hari Pelanggan Nasional PSB 70% - 150 Mbps"/>
    <s v="INDIBIZ"/>
    <m/>
    <m/>
    <d v="2026-10-26T15:00:00"/>
    <s v="2026-10-26 15:00:00 | Nama : BP HAFIZ (ADIK) No Hp : 082341881680 No Alt :  Tgl Pemasangan : 26 Oktober 2026 Interval : PAGI  Note : Hubungi pelanggan terlebih dahulu"/>
    <n v="2026"/>
    <n v="10"/>
    <n v="26"/>
    <d v="2026-10-26T00:00:00"/>
    <n v="-0.625"/>
    <x v="1"/>
    <x v="1"/>
  </r>
  <r>
    <n v="35"/>
    <n v="1002654209"/>
    <n v="3"/>
    <x v="0"/>
    <n v="5"/>
    <s v="MATARAM"/>
    <s v="INNER - NUSA TENGGARA"/>
    <s v="SWE"/>
    <s v="REG"/>
    <s v="AO"/>
    <s v="NEW SALES"/>
    <s v="1P INET"/>
    <s v="Completed (PS)"/>
    <s v="RBS-Regional 3"/>
    <d v="2026-10-26T14:17:46"/>
    <d v="2026-10-28T16:35:08"/>
    <n v="69417250"/>
    <m/>
    <n v="172605804704"/>
    <s v="TOKO HARI"/>
    <s v="ODP-SWE-FAJ/22 FAJ/D06/22.01"/>
    <s v="WO067214734"/>
    <m/>
    <m/>
    <m/>
    <n v="116.15986380726"/>
    <n v="-8.6647566500004505"/>
    <s v="MD|MYDB-20261026271403|SC00001/MC00090|TOKO HARI|087730198308"/>
    <s v="MYDIGIBIZPARTNER"/>
    <m/>
    <m/>
    <m/>
    <m/>
    <m/>
    <m/>
    <m/>
    <m/>
    <s v="Management Janji"/>
    <s v="2026-10-27 11:00:00 | telp : 087730198308 alt : manja : pagi / siang 27/10/2026 hub sebelum ke lokasi "/>
    <s v="FCC"/>
    <s v="26-10-2026 14:24:42"/>
    <d v="2026-10-27T11:00:00"/>
    <m/>
    <s v="PS"/>
    <s v="X"/>
    <s v="OCA"/>
    <n v="20261028"/>
    <s v="Completed"/>
    <s v="HSI Bisnis Bundling OCA Breach PSB 70% - 200 Mbps"/>
    <s v="INDIBIZ"/>
    <m/>
    <m/>
    <d v="2026-10-27T11:00:00"/>
    <s v="2026-10-27 11:00:00 | telp : 087730198308 alt : manja : pagi / siang 27/10/2026 hub sebelum ke lokasi "/>
    <n v="2026"/>
    <n v="10"/>
    <n v="28"/>
    <d v="2026-10-28T00:00:00"/>
    <n v="0.54166666666424135"/>
    <x v="1"/>
    <x v="1"/>
  </r>
  <r>
    <n v="36"/>
    <n v="1002656389"/>
    <n v="3"/>
    <x v="0"/>
    <n v="5"/>
    <s v="MATARAM"/>
    <s v="INNER - NUSA TENGGARA"/>
    <s v="SWE"/>
    <s v="REG"/>
    <s v="AO"/>
    <s v="NEW SALES"/>
    <s v="1P INET"/>
    <s v="8 | OSS - PONR"/>
    <s v="RBS-Regional 3"/>
    <d v="2026-10-27T15:18:50"/>
    <d v="2026-10-29T09:41:47"/>
    <n v="69418103"/>
    <m/>
    <n v="172605804713"/>
    <s v="ROBERT ONLINE SHOP"/>
    <s v="ODP-SWE-FAD/52 FAD/D03/06.52"/>
    <s v="WO067300499"/>
    <m/>
    <m/>
    <m/>
    <n v="116.148630045354"/>
    <n v="-8.5823098433510108"/>
    <s v="MD|MYDB-20261026271377|SC00001/MC00025|ROBERT ONLINE SHOP|0818547055"/>
    <s v="MYDIGIBIZPARTNER"/>
    <m/>
    <m/>
    <m/>
    <m/>
    <m/>
    <m/>
    <m/>
    <m/>
    <s v="Management Janji"/>
    <s v="2026-10-28 15:00:00 | Nama PIC : bapak ROBERT No HP : 0818547055 Alt :  M Janji : (RABU/28/OKTOBER/2026) jam Pasang : 09:00 Note : hubungi pelanggan jika ingin kelokasi"/>
    <s v="FCC"/>
    <s v="27-10-2026 15:24:41"/>
    <d v="2026-10-28T15:00:00"/>
    <m/>
    <s v="ACT_COM"/>
    <s v="X"/>
    <s v="NO ADDON"/>
    <m/>
    <s v="PONR"/>
    <s v="HSI Bisnis PSB 70% - 50 Mbps"/>
    <s v="INDIBIZ"/>
    <m/>
    <m/>
    <d v="2026-10-28T15:00:00"/>
    <s v="2026-10-28 15:00:00 | Nama PIC : bapak ROBERT No HP : 0818547055 Alt :  M Janji : (RABU/28/OKTOBER/2026) jam Pasang : 09:00 Note : hubungi pelanggan jika ingin kelokasi"/>
    <m/>
    <m/>
    <m/>
    <e v="#NUM!"/>
    <e v="#NUM!"/>
    <x v="0"/>
    <x v="1"/>
  </r>
  <r>
    <n v="37"/>
    <n v="1002625199"/>
    <n v="3"/>
    <x v="0"/>
    <n v="5"/>
    <s v="MATARAM"/>
    <s v="INNER - NUSA TENGGARA"/>
    <s v="SWE"/>
    <s v="REG"/>
    <s v="AO"/>
    <s v="NEW SALES"/>
    <s v="1P INET"/>
    <s v="98 | OSS - CANCEL COMPLETE"/>
    <s v="RBS-Regional 3"/>
    <d v="2026-10-06T19:19:35"/>
    <d v="2026-10-28T14:47:22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s v="Kendala Teknik"/>
    <s v="CANCEL"/>
    <s v="X"/>
    <s v="NO ADDON"/>
    <m/>
    <s v="Cancel Complet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38"/>
    <n v="1002647572"/>
    <n v="3"/>
    <x v="0"/>
    <n v="5"/>
    <s v="MATARAM"/>
    <s v="INNER - NUSA TENGGARA"/>
    <s v="SWE"/>
    <s v="REG"/>
    <s v="AO"/>
    <s v="NEW SALES"/>
    <m/>
    <s v="98 | OSS - CANCEL COMPLETE"/>
    <s v="RBS-Regional 3"/>
    <d v="2026-10-21T14:20:17"/>
    <d v="2026-10-29T09:27:38"/>
    <n v="69414557"/>
    <m/>
    <n v="172605804666"/>
    <s v="Peternakan Ayam Lebah Sempage"/>
    <s v="ODP-SWE-FAZ/55"/>
    <s v="WO067194417"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s v="Management Janji"/>
    <s v="2026-10-27 08:00:00|M Janji : (SELASA/27/OKTOBER/2026) jam Pasang : 09:00 Note : hubungi pelanggan jika ingin kelokasi|40000802|MYDITA"/>
    <s v="FCC"/>
    <s v="21-10-2026 14:24:47"/>
    <d v="2026-10-27T08:00:00"/>
    <s v="Kendala Teknik"/>
    <s v="CANCEL"/>
    <s v="X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7T08:00:00"/>
    <s v="2026-10-27 08:00:00|M Janji : (SELASA/27/OKTOBER/2026) jam Pasang : 09:00 Note : hubungi pelanggan jika ingin kelokasi|40000802|MYDITA"/>
    <m/>
    <m/>
    <m/>
    <e v="#NUM!"/>
    <e v="#NUM!"/>
    <x v="0"/>
    <x v="1"/>
  </r>
  <r>
    <n v="39"/>
    <n v="1002648607"/>
    <n v="3"/>
    <x v="0"/>
    <n v="5"/>
    <s v="MATARAM"/>
    <s v="INNER - NUSA TENGGARA"/>
    <s v="SWE"/>
    <s v="REG"/>
    <s v="AO"/>
    <s v="NEW SALES"/>
    <m/>
    <s v="98 | OSS - CANCEL COMPLETE"/>
    <s v="RBS-Regional 2"/>
    <d v="2026-10-22T09:59:23"/>
    <d v="2026-10-28T18:43:50"/>
    <n v="69414985"/>
    <m/>
    <n v="172605804669"/>
    <s v="PT Debale Prakasa Konstruksi"/>
    <s v="ODP-SWE-FAP/39"/>
    <s v="WO067000710"/>
    <m/>
    <m/>
    <m/>
    <n v="116.1277796"/>
    <n v="-8.643591000000000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2-10-2026 10:10:31"/>
    <d v="2026-10-23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  <x v="1"/>
  </r>
  <r>
    <n v="40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41"/>
    <n v="100262076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42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43"/>
    <n v="100264747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  <x v="0"/>
  </r>
  <r>
    <n v="44"/>
    <n v="1002649931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2T17:02:57"/>
    <d v="2026-10-24T16:34:02"/>
    <n v="69415467"/>
    <m/>
    <n v="172603792046"/>
    <s v="Solah Wellness Gerupuk"/>
    <s v="ODP-PYA-FAT/12 FAT/D02/12.01"/>
    <s v="WO066999790"/>
    <m/>
    <m/>
    <m/>
    <n v="116.3437316"/>
    <n v="-8.9097597999999998"/>
    <s v="|MC40311|MYIA-007028429888/POI/LAURA ANDRIANI HALIMAN/08118873833/solahwellness@gmail.com"/>
    <s v="MYIB_ASSISTANT"/>
    <m/>
    <m/>
    <m/>
    <m/>
    <m/>
    <m/>
    <m/>
    <m/>
    <s v="Management Janji"/>
    <s v="2026-10-24 08:00:00 | Nama PIC : Ibu Laura No HP : 08118873833 No Alt : - M Janji : 24 Okt 2026 Jam Pasang : Pagi / Siang Note : hubungi pelanggan jika ingin ke lokasi, terima kasih"/>
    <s v="FCC"/>
    <s v="22-10-2026 17:10:49"/>
    <d v="2026-10-24T08:00:00"/>
    <m/>
    <s v="PI"/>
    <s v="LOMBOK TENGAH"/>
    <s v="NO ADDON"/>
    <m/>
    <s v="Provisioning Issued"/>
    <s v="HSI Bisnis Promo Hari Pelanggan Nasional PSB 70% - 50 Mbps"/>
    <s v="INDIBIZ"/>
    <m/>
    <m/>
    <d v="2026-10-24T08:00:00"/>
    <s v="2026-10-24 08:00:00 | Nama PIC : Ibu Laura No HP : 08118873833 No Alt : - M Janji : 24 Okt 2026 Jam Pasang : Pagi / Siang Note : hubungi pelanggan jika ingin ke lokasi, terima kasih"/>
    <m/>
    <m/>
    <m/>
    <e v="#NUM!"/>
    <e v="#NUM!"/>
    <x v="0"/>
    <x v="0"/>
  </r>
  <r>
    <n v="45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  <x v="0"/>
  </r>
  <r>
    <n v="46"/>
    <n v="1002647467"/>
    <n v="3"/>
    <x v="0"/>
    <n v="5"/>
    <s v="MATARAM"/>
    <s v="LOMBOK BARAT TENGAH"/>
    <s v="PRY"/>
    <s v="REG"/>
    <s v="AO"/>
    <s v="NEW SALES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47"/>
    <n v="1002657605"/>
    <n v="3"/>
    <x v="0"/>
    <n v="5"/>
    <s v="MATARAM"/>
    <s v="LOMBOK BARAT TENGAH"/>
    <s v="PRY"/>
    <s v="REG"/>
    <s v="AO"/>
    <s v="NEW SALES"/>
    <m/>
    <s v="9 | WFM - UN-SCS"/>
    <s v="RBS-Regional 3"/>
    <d v="2026-10-28T12:58:34"/>
    <d v="2026-10-28T12:58:34"/>
    <n v="69405544"/>
    <m/>
    <m/>
    <s v="Giri Rose Boutique Hotel"/>
    <m/>
    <s v="WO066094937"/>
    <m/>
    <m/>
    <m/>
    <n v="116.285"/>
    <n v="-8.8925999999999998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s v="28-10-2026 13:09:48"/>
    <d v="2026-10-10T00:00:00"/>
    <m/>
    <s v="UNSC"/>
    <s v="LOMBOK TENGAH"/>
    <s v="NO ADDON"/>
    <m/>
    <s v="Inprogress Alpro, SC Lama : SC10026256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48"/>
    <n v="1002657604"/>
    <n v="3"/>
    <x v="0"/>
    <n v="5"/>
    <s v="MATARAM"/>
    <s v="LOMBOK BARAT TENGAH"/>
    <s v="PRY"/>
    <s v="REG"/>
    <s v="AO"/>
    <s v="NEW SALES"/>
    <m/>
    <s v="9 | WFM - UN-SCS"/>
    <s v="RBS-Regional 3"/>
    <d v="2026-10-28T12:57:26"/>
    <d v="2026-10-28T12:57:27"/>
    <n v="69405218"/>
    <m/>
    <m/>
    <s v="Giri Rose Boutique Hotel"/>
    <m/>
    <s v="WO065882665"/>
    <m/>
    <m/>
    <m/>
    <n v="116.285"/>
    <n v="-8.8925999999999998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s v="28-10-2026 13:09:48"/>
    <d v="2026-10-08T00:00:00"/>
    <m/>
    <s v="UNSC"/>
    <s v="LOMBOK TENGAH"/>
    <s v="NO ADDON"/>
    <m/>
    <s v="Inprogress Alpro, SC Lama : SC10026247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49"/>
    <n v="1002637630"/>
    <n v="3"/>
    <x v="0"/>
    <n v="5"/>
    <s v="MATARAM"/>
    <s v="LOMBOK BARAT TENGAH"/>
    <s v="PRY"/>
    <s v="REG"/>
    <s v="AO"/>
    <s v="NEW SALES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  <x v="0"/>
  </r>
  <r>
    <n v="50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51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52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53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54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55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56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57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  <x v="0"/>
  </r>
  <r>
    <n v="58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  <x v="0"/>
  </r>
  <r>
    <n v="59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  <x v="0"/>
  </r>
  <r>
    <n v="60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  <x v="0"/>
  </r>
  <r>
    <n v="61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  <x v="0"/>
  </r>
  <r>
    <n v="62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  <x v="0"/>
  </r>
  <r>
    <n v="63"/>
    <n v="1002638315"/>
    <n v="3"/>
    <x v="0"/>
    <n v="5"/>
    <s v="MATARAM"/>
    <s v="LOMBOK BARAT TENGAH"/>
    <s v="PRY"/>
    <s v="REG"/>
    <s v="AO"/>
    <s v="NEW SALES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  <x v="0"/>
  </r>
  <r>
    <n v="64"/>
    <n v="1002639640"/>
    <n v="3"/>
    <x v="0"/>
    <n v="5"/>
    <s v="MATARAM"/>
    <s v="LOMBOK BARAT TENGAH"/>
    <s v="PRY"/>
    <s v="REG"/>
    <s v="AO"/>
    <s v="NEW SALES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  <x v="0"/>
  </r>
  <r>
    <n v="65"/>
    <n v="1002646170"/>
    <n v="3"/>
    <x v="0"/>
    <n v="5"/>
    <s v="MATARAM"/>
    <s v="LOMBOK BARAT TENGAH"/>
    <s v="PRY"/>
    <s v="REG"/>
    <s v="AO"/>
    <s v="NEW SALES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  <x v="0"/>
  </r>
  <r>
    <n v="66"/>
    <n v="1002651634"/>
    <n v="3"/>
    <x v="0"/>
    <n v="5"/>
    <s v="MATARAM"/>
    <s v="LOMBOK BARAT TENGAH"/>
    <s v="PRY"/>
    <s v="REG"/>
    <s v="AO"/>
    <s v="NEW SALES"/>
    <s v="1P INET"/>
    <s v="Completed (PS)"/>
    <s v="RBS-Regional 3"/>
    <d v="2026-10-23T16:35:45"/>
    <d v="2026-10-24T18:28:34"/>
    <n v="69416130"/>
    <m/>
    <n v="172603791727"/>
    <s v="Bengkel Jeno"/>
    <s v="ODP-PYA-FBM/30"/>
    <s v="WO067069157"/>
    <m/>
    <m/>
    <m/>
    <n v="116.34059600000001"/>
    <n v="-8.5882059999999996"/>
    <s v="|MC80156|MYIA-052297801549/POI/Janoar/087849600509/janoar12@guru.smk.belajar.id"/>
    <s v="MYIB_ASSISTANT"/>
    <m/>
    <m/>
    <m/>
    <m/>
    <m/>
    <m/>
    <m/>
    <m/>
    <s v="Management Janji"/>
    <s v="2026-10-24 15:00:00 | Nama PIC : Bp Janoar No HP : 087849600509 No Alt : - M Janji :  24 Okt 2026 Jam Pasang : Pagi / Siang Note : hubungi pelanggan jika ingin kelokasi"/>
    <s v="FCC"/>
    <s v="23-10-2026 16:39:40"/>
    <d v="2026-10-24T15:00:00"/>
    <m/>
    <s v="PS"/>
    <s v="LOMBOK TENGAH"/>
    <s v="NO ADDON"/>
    <n v="20261024"/>
    <s v="Completed"/>
    <s v="HSI Bisnis PSB 70% Dual Band - 100 Mbps"/>
    <s v="INDIBIZ"/>
    <m/>
    <m/>
    <d v="2026-10-24T15:00:00"/>
    <s v="2026-10-24 15:00:00 | Nama PIC : Bp Janoar No HP : 087849600509 No Alt : - M Janji :  24 Okt 2026 Jam Pasang : Pagi / Siang Note : hubungi pelanggan jika ingin kelokasi"/>
    <n v="2026"/>
    <n v="10"/>
    <n v="24"/>
    <d v="2026-10-24T00:00:00"/>
    <n v="-0.625"/>
    <x v="1"/>
    <x v="0"/>
  </r>
  <r>
    <n v="67"/>
    <n v="1002655048"/>
    <n v="3"/>
    <x v="0"/>
    <n v="5"/>
    <s v="MATARAM"/>
    <s v="LOMBOK BARAT TENGAH"/>
    <s v="PRY"/>
    <s v="REG"/>
    <s v="AO"/>
    <s v="NEW SALES"/>
    <m/>
    <s v="MIE - SEND SURVEY"/>
    <s v="RBS-Regional 3"/>
    <d v="2026-10-27T08:47:09"/>
    <d v="2026-10-28T13:56:03"/>
    <n v="69417584"/>
    <m/>
    <n v="172603792091"/>
    <s v="VILLA CASA AZUL"/>
    <s v="ODP-PYA-FAS/08"/>
    <s v="WO067362422"/>
    <m/>
    <m/>
    <m/>
    <n v="116.276563704013"/>
    <n v="-8.8855804675101204"/>
    <s v="RBS|HSI|MC40002|VILLA CASA AZUL|081338032773|INDIBIZ 1S 75MBPS"/>
    <s v="Sales Profesional"/>
    <m/>
    <m/>
    <m/>
    <m/>
    <m/>
    <m/>
    <m/>
    <m/>
    <s v="Management Janji"/>
    <s v="2026-10-29 11:00:00|Nama Pic : BP SANDI No Hp Pic : 081338032773 Jam Pemasangan : 08:00 - 12.00 Tanggal Pemasangan : KAMIS 29 OKTOBER 2026 Info Tambahan : Hubungi pelanggan sebelum datang ke lokasi|40000798|MYDITA"/>
    <s v="FCC"/>
    <s v="27-10-2026 08:54:39"/>
    <d v="2026-10-29T11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Pic : BP SANDI No Hp Pic : 081338032773 Jam Pemasangan : 08:00 - 12.00 Tanggal Pemasangan : KAMIS 29 OKTOBER 2026 Info Tambahan : Hubungi pelanggan sebelum datang ke lokasi|40000798|MYDITA"/>
    <m/>
    <m/>
    <m/>
    <e v="#NUM!"/>
    <e v="#NUM!"/>
    <x v="0"/>
    <x v="0"/>
  </r>
  <r>
    <n v="68"/>
    <n v="1002658217"/>
    <n v="3"/>
    <x v="0"/>
    <n v="5"/>
    <s v="MATARAM"/>
    <s v="LOMBOK BARAT TENGAH"/>
    <s v="PRY"/>
    <s v="REG"/>
    <s v="AO"/>
    <s v="NEW SALES"/>
    <m/>
    <s v="MIE - SEND SURVEY"/>
    <s v="RBS-Regional 3"/>
    <d v="2026-10-28T16:18:29"/>
    <d v="2026-10-28T17:28:07"/>
    <n v="69418790"/>
    <m/>
    <n v="172603792102"/>
    <s v="PT KLEO MANDALIKA RESORT"/>
    <s v="ODP-PYA-FAS/45"/>
    <s v="WO067384770"/>
    <m/>
    <m/>
    <m/>
    <n v="116.2655438"/>
    <n v="-8.8800339000000008"/>
    <s v="RBS HSI |ADE RAGIL PURWANDANI | 406650 | TREG 3 | PT KLEO MANDALIKA RESORT | BP ROFIQUL | 081238774524 | PSB INET NETMONK 100 MBPS"/>
    <s v="Amex"/>
    <m/>
    <m/>
    <m/>
    <m/>
    <m/>
    <m/>
    <m/>
    <m/>
    <s v="Management Janji"/>
    <s v="2026-10-29 15:00:00|Nama PIC : Wali No HP : 081238774524 No Alt :  M Janji :  29  Okt 2026 Jam Pasang : Pagi / Siang Note : hubungi pelanggan jika ingin kelokasi|40981184|MYDITA"/>
    <s v="FCC"/>
    <s v="28-10-2026 16:25:03"/>
    <d v="2026-10-29T15:00:00"/>
    <m/>
    <s v="SURVEY_NEW_MANJA"/>
    <s v="LOMBOK TENGAH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9T15:00:00"/>
    <s v="2026-10-29 15:00:00|Nama PIC : Wali No HP : 081238774524 No Alt :  M Janji :  29  Okt 2026 Jam Pasang : Pagi / Siang Note : hubungi pelanggan jika ingin kelokasi|40981184|MYDITA"/>
    <m/>
    <m/>
    <m/>
    <e v="#NUM!"/>
    <e v="#NUM!"/>
    <x v="0"/>
    <x v="0"/>
  </r>
  <r>
    <n v="69"/>
    <n v="1002655227"/>
    <n v="3"/>
    <x v="0"/>
    <n v="5"/>
    <s v="MATARAM"/>
    <s v="LOMBOK BARAT TENGAH"/>
    <s v="PRY"/>
    <s v="REG"/>
    <s v="AO"/>
    <s v="NEW SALES"/>
    <m/>
    <s v="MYCX - SEND OPEN PAPERLESS"/>
    <s v="RBS-Regional 3"/>
    <d v="2026-10-27T09:34:29"/>
    <d v="2026-10-27T09:36:07"/>
    <n v="69417657"/>
    <m/>
    <n v="172603792097"/>
    <s v="VILLA CASA AZUL 7"/>
    <s v="ODP-PYA-FAS/56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0"/>
    <n v="1002655206"/>
    <n v="3"/>
    <x v="0"/>
    <n v="5"/>
    <s v="MATARAM"/>
    <s v="LOMBOK BARAT TENGAH"/>
    <s v="PRY"/>
    <s v="REG"/>
    <s v="AO"/>
    <s v="NEW SALES"/>
    <m/>
    <s v="MYCX - SEND OPEN PAPERLESS"/>
    <s v="RBS-Regional 3"/>
    <d v="2026-10-27T09:29:10"/>
    <d v="2026-10-27T09:32:08"/>
    <n v="69417648"/>
    <m/>
    <n v="172603792096"/>
    <s v="VILLA CASA AZUL 6"/>
    <s v="ODP-PYA-FAS/105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71"/>
    <n v="1002655067"/>
    <n v="3"/>
    <x v="0"/>
    <n v="5"/>
    <s v="MATARAM"/>
    <s v="LOMBOK BARAT TENGAH"/>
    <s v="PRY"/>
    <s v="REG"/>
    <s v="AO"/>
    <s v="NEW SALES"/>
    <m/>
    <s v="MYCX - SEND OPEN PAPERLESS"/>
    <s v="RBS-Regional 3"/>
    <d v="2026-10-27T08:57:12"/>
    <d v="2026-10-27T09:00:12"/>
    <n v="69417592"/>
    <m/>
    <n v="172603792092"/>
    <s v="VILLA CASA AZUL 2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0"/>
  </r>
  <r>
    <n v="72"/>
    <n v="1002655146"/>
    <n v="3"/>
    <x v="0"/>
    <n v="5"/>
    <s v="MATARAM"/>
    <s v="LOMBOK BARAT TENGAH"/>
    <s v="PRY"/>
    <s v="REG"/>
    <s v="AO"/>
    <s v="NEW SALES"/>
    <m/>
    <s v="MYCX - SEND OPEN PAPERLESS"/>
    <s v="RBS-Regional 3"/>
    <d v="2026-10-27T09:10:32"/>
    <d v="2026-10-27T09:12:08"/>
    <n v="69417621"/>
    <m/>
    <n v="172603792095"/>
    <s v="VILLA CASA AZUL 5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24:40"/>
    <m/>
    <m/>
    <s v="INPROGRESS_SC"/>
    <s v="LOMBOK TENGAH"/>
    <s v="NO ADDON"/>
    <m/>
    <s v="SEND PAPERLESS OPEN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m/>
    <m/>
    <m/>
    <m/>
    <m/>
    <e v="#NUM!"/>
    <e v="#NUM!"/>
    <x v="0"/>
    <x v="0"/>
  </r>
  <r>
    <n v="73"/>
    <n v="1002655101"/>
    <n v="3"/>
    <x v="0"/>
    <n v="5"/>
    <s v="MATARAM"/>
    <s v="LOMBOK BARAT TENGAH"/>
    <s v="PRY"/>
    <s v="REG"/>
    <s v="AO"/>
    <s v="NEW SALES"/>
    <m/>
    <s v="MYCX - SEND OPEN PAPERLESS"/>
    <s v="RBS-Regional 3"/>
    <d v="2026-10-27T09:01:30"/>
    <d v="2026-10-27T09:04:07"/>
    <n v="69417598"/>
    <m/>
    <n v="172603792093"/>
    <s v="VILLA CASA AZUL 3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0"/>
  </r>
  <r>
    <n v="74"/>
    <n v="1002655126"/>
    <n v="3"/>
    <x v="0"/>
    <n v="5"/>
    <s v="MATARAM"/>
    <s v="LOMBOK BARAT TENGAH"/>
    <s v="PRY"/>
    <s v="REG"/>
    <s v="AO"/>
    <s v="NEW SALES"/>
    <m/>
    <s v="MYCX - SEND OPEN PAPERLESS"/>
    <s v="RBS-Regional 3"/>
    <d v="2026-10-27T09:04:34"/>
    <d v="2026-10-27T09:06:10"/>
    <n v="69417619"/>
    <m/>
    <n v="172603792094"/>
    <s v="VILLA CASA AZUL 4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5"/>
    <n v="1002644637"/>
    <n v="3"/>
    <x v="0"/>
    <n v="5"/>
    <s v="MATARAM"/>
    <s v="LOMBOK BARAT TENGAH"/>
    <s v="PRY"/>
    <s v="REG"/>
    <s v="AO"/>
    <s v="NEW SALES"/>
    <m/>
    <s v="FCC - HD1A - SUBMIT"/>
    <s v="RBS-Regional 3"/>
    <d v="2026-10-20T09:15:12"/>
    <d v="2026-10-29T09:46:06"/>
    <n v="69413436"/>
    <m/>
    <n v="172603791995"/>
    <s v="Green Village Mawun 9"/>
    <s v="ODP-PYA-FAZ/12"/>
    <s v="WO067406786"/>
    <m/>
    <m/>
    <m/>
    <n v="116.237998"/>
    <n v="-8.8930810000000005"/>
    <s v="RBS|HSI|MC40002|Green Village Mawun|82341455536|INDIBIZ 1S 50MBPS"/>
    <s v="Sales Profesional"/>
    <m/>
    <m/>
    <m/>
    <m/>
    <m/>
    <m/>
    <m/>
    <m/>
    <s v="Management Janji"/>
    <s v="2026-10-30 08:00:00|M Janji : (30/10/2026) jam Pasang : 09:00 Note : hubungi pelanggan jika ingin kelokasi|40900827|MYDITA"/>
    <s v="FCC"/>
    <s v="20-10-2026 09:54:38"/>
    <d v="2026-10-30T00:00:00"/>
    <m/>
    <s v="FCC"/>
    <s v="LOMBOK TENGAH"/>
    <s v="NO ADDON"/>
    <m/>
    <s v="AGREE : Lanjut berlangganan b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M Janji : (30/10/2026) jam Pasang : 09:00 Note : hubungi pelanggan jika ingin kelokasi|40900827|MYDITA"/>
    <m/>
    <m/>
    <m/>
    <e v="#NUM!"/>
    <e v="#NUM!"/>
    <x v="0"/>
    <x v="0"/>
  </r>
  <r>
    <n v="76"/>
    <n v="1002643405"/>
    <n v="3"/>
    <x v="0"/>
    <n v="5"/>
    <s v="MATARAM"/>
    <s v="LOMBOK BARAT TENGAH"/>
    <s v="PRY"/>
    <s v="REG"/>
    <s v="AO"/>
    <s v="NEW SALES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7"/>
    <n v="1002644630"/>
    <n v="3"/>
    <x v="0"/>
    <n v="5"/>
    <s v="MATARAM"/>
    <s v="LOMBOK BARAT TENGAH"/>
    <s v="PRY"/>
    <s v="REG"/>
    <s v="AO"/>
    <s v="NEW SALES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78"/>
    <n v="1002644580"/>
    <n v="3"/>
    <x v="0"/>
    <n v="5"/>
    <s v="MATARAM"/>
    <s v="LOMBOK BARAT TENGAH"/>
    <s v="PRY"/>
    <s v="REG"/>
    <s v="AO"/>
    <s v="NEW SALES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9"/>
    <n v="1002644649"/>
    <n v="3"/>
    <x v="0"/>
    <n v="5"/>
    <s v="MATARAM"/>
    <s v="LOMBOK BARAT TENGAH"/>
    <s v="PRY"/>
    <s v="REG"/>
    <s v="AO"/>
    <s v="NEW SALES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0"/>
    <n v="1002644660"/>
    <n v="3"/>
    <x v="0"/>
    <n v="5"/>
    <s v="MATARAM"/>
    <s v="LOMBOK BARAT TENGAH"/>
    <s v="PRY"/>
    <s v="REG"/>
    <s v="AO"/>
    <s v="NEW SALES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1"/>
    <n v="1002644618"/>
    <n v="3"/>
    <x v="0"/>
    <n v="5"/>
    <s v="MATARAM"/>
    <s v="LOMBOK BARAT TENGAH"/>
    <s v="PRY"/>
    <s v="REG"/>
    <s v="AO"/>
    <s v="NEW SALES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2"/>
    <n v="1002644556"/>
    <n v="3"/>
    <x v="0"/>
    <n v="5"/>
    <s v="MATARAM"/>
    <s v="LOMBOK BARAT TENGAH"/>
    <s v="PRY"/>
    <s v="REG"/>
    <s v="AO"/>
    <s v="NEW SALES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83"/>
    <n v="1002644542"/>
    <n v="3"/>
    <x v="0"/>
    <n v="5"/>
    <s v="MATARAM"/>
    <s v="LOMBOK BARAT TENGAH"/>
    <s v="PRY"/>
    <s v="REG"/>
    <s v="AO"/>
    <s v="NEW SALES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84"/>
    <n v="1002644524"/>
    <n v="3"/>
    <x v="0"/>
    <n v="5"/>
    <s v="MATARAM"/>
    <s v="LOMBOK BARAT TENGAH"/>
    <s v="PRY"/>
    <s v="REG"/>
    <s v="AO"/>
    <s v="NEW SALES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0"/>
  </r>
  <r>
    <n v="85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86"/>
    <n v="1002654338"/>
    <n v="3"/>
    <x v="0"/>
    <n v="5"/>
    <s v="MATARAM"/>
    <s v="LOMBOK BARAT TENGAH"/>
    <s v="PRY"/>
    <s v="REG"/>
    <s v="AO"/>
    <s v="NEW SALES"/>
    <m/>
    <s v="CANCEL COMPLETED"/>
    <s v="RBS-Regional 3"/>
    <d v="2026-10-26T14:53:38"/>
    <d v="2026-10-28T15:03:29"/>
    <n v="69417308"/>
    <m/>
    <n v="172603792087"/>
    <s v="PT KLEO MANDALIKA RESORT"/>
    <s v="ODP-PYA-FAS/45"/>
    <m/>
    <m/>
    <m/>
    <m/>
    <n v="116.2655438"/>
    <n v="-8.8800339000000008"/>
    <s v="RBS HSI |ADE RAGIL PURWANDANI | 406650 | TREG 3 | PT KLEO MANDALIKA RESORT | IBU SUKARNINGSIH| 082330304300 | PSB INET NETMONK 100 MBPS"/>
    <s v="Amex"/>
    <m/>
    <m/>
    <m/>
    <m/>
    <m/>
    <m/>
    <m/>
    <m/>
    <m/>
    <m/>
    <m/>
    <s v="26-10-2026 14:54:35"/>
    <m/>
    <m/>
    <s v="REJECT_FCC"/>
    <s v="LOMBOK TENGAH"/>
    <s v="NETMONK"/>
    <m/>
    <s v="DECLINE : Decline - Tidak Merasa Melakukan Registr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Tidak Merasa Melakukan Registrasi Yusnani Manalu 40951378|MYDITA"/>
    <m/>
    <m/>
    <m/>
    <m/>
    <m/>
    <e v="#NUM!"/>
    <e v="#NUM!"/>
    <x v="0"/>
    <x v="0"/>
  </r>
  <r>
    <n v="87"/>
    <n v="1002624744"/>
    <n v="3"/>
    <x v="0"/>
    <n v="5"/>
    <s v="MATARAM"/>
    <s v="LOMBOK BARAT TENGAH"/>
    <s v="PRY"/>
    <s v="REG"/>
    <s v="AO"/>
    <s v="NEW SALES"/>
    <m/>
    <s v="98 | OSS - CANCEL COMPLETE"/>
    <s v="RBS-Regional 3"/>
    <d v="2026-10-06T15:25:44"/>
    <d v="2026-10-28T18:42:26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88"/>
    <n v="1002625600"/>
    <n v="3"/>
    <x v="0"/>
    <n v="5"/>
    <s v="MATARAM"/>
    <s v="LOMBOK BARAT TENGAH"/>
    <s v="PRY"/>
    <s v="REG"/>
    <s v="AO"/>
    <s v="NEW SALES"/>
    <m/>
    <s v="98 | OSS - CANCEL COMPLETE"/>
    <s v="RBS-Regional 3"/>
    <d v="2026-10-07T10:24:48"/>
    <d v="2026-10-28T12:59:12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89"/>
    <n v="1002628503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  <x v="0"/>
  </r>
  <r>
    <n v="90"/>
    <n v="1002638417"/>
    <n v="3"/>
    <x v="0"/>
    <n v="5"/>
    <s v="MATARAM"/>
    <s v="LOMBOK TIMUR UTARA"/>
    <s v="MBG"/>
    <s v="REG"/>
    <s v="AO"/>
    <s v="NEW SALES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0"/>
  </r>
  <r>
    <n v="91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  <x v="0"/>
  </r>
  <r>
    <n v="92"/>
    <n v="1002636601"/>
    <n v="3"/>
    <x v="0"/>
    <n v="5"/>
    <s v="MATARAM"/>
    <s v="LOMBOK TIMUR UTARA"/>
    <s v="MBG"/>
    <s v="REG"/>
    <s v="AO"/>
    <s v="NEW SALES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  <x v="0"/>
  </r>
  <r>
    <n v="93"/>
    <n v="1002646130"/>
    <n v="3"/>
    <x v="0"/>
    <n v="5"/>
    <s v="MATARAM"/>
    <s v="LOMBOK TIMUR UTARA"/>
    <s v="MBG"/>
    <s v="REG"/>
    <s v="AO"/>
    <s v="NEW SALES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  <x v="0"/>
  </r>
  <r>
    <n v="94"/>
    <n v="1002654813"/>
    <n v="3"/>
    <x v="0"/>
    <n v="5"/>
    <s v="MATARAM"/>
    <s v="LOMBOK TIMUR UTARA"/>
    <s v="MBG"/>
    <s v="REG"/>
    <s v="AO"/>
    <s v="NEW SALES"/>
    <s v="1P INET"/>
    <s v="Completed (PS)"/>
    <s v="RBS-Regional 3"/>
    <d v="2026-10-26T17:38:51"/>
    <d v="2026-10-27T13:24:57"/>
    <n v="69417474"/>
    <m/>
    <n v="172620205164"/>
    <s v="Toko Azam"/>
    <s v="ODP-MBG-FAE/75 FAE/D05/75.01"/>
    <s v="WO067237207"/>
    <m/>
    <m/>
    <m/>
    <n v="116.419396698474"/>
    <n v="-8.5550375440171393"/>
    <s v="MD|MYDB-20261026271396|SC00001/MC00149|Toko Azam|087777990813"/>
    <s v="MYDIGIBIZPARTNER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LOMBOK TIMUR"/>
    <s v="NO ADDON"/>
    <n v="20261027"/>
    <s v="Completed"/>
    <s v="HSI Bisnis Promo Hari Pelanggan Nasional PSB 70% - 15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  <x v="0"/>
  </r>
  <r>
    <n v="95"/>
    <n v="100263572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  <x v="0"/>
  </r>
  <r>
    <n v="96"/>
    <n v="1002635413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  <x v="0"/>
  </r>
  <r>
    <n v="97"/>
    <n v="100264717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21T11:48:44"/>
    <d v="2026-10-23T13:59:39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s v="Kendala Teknik"/>
    <s v="REVOKE"/>
    <s v="LOMBOK TIMUR"/>
    <s v="NO ADDON"/>
    <m/>
    <s v="Follow Up Revoke Completed, New Order ID : SC1002651062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  <x v="0"/>
  </r>
  <r>
    <n v="98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99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100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101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  <x v="0"/>
  </r>
  <r>
    <n v="102"/>
    <n v="1002643479"/>
    <n v="3"/>
    <x v="0"/>
    <n v="5"/>
    <s v="MATARAM"/>
    <s v="LOMBOK TIMUR UTARA"/>
    <s v="SEL"/>
    <s v="REG"/>
    <s v="AO"/>
    <s v="NEW SALES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  <x v="0"/>
  </r>
  <r>
    <n v="103"/>
    <n v="1002643071"/>
    <n v="3"/>
    <x v="0"/>
    <n v="5"/>
    <s v="MATARAM"/>
    <s v="LOMBOK TIMUR UTARA"/>
    <s v="SEL"/>
    <s v="REG"/>
    <s v="AO"/>
    <s v="NEW SALES"/>
    <s v="1P INET"/>
    <s v="Completed (PS)"/>
    <s v="RBS-Regional 3"/>
    <d v="2026-10-19T13:01:36"/>
    <d v="2026-10-23T12:58:42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S"/>
    <s v="LOMBOK TIMUR"/>
    <s v="NO ADDON"/>
    <n v="20261023"/>
    <s v="Complet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n v="2026"/>
    <n v="10"/>
    <n v="23"/>
    <d v="2026-10-23T00:00:00"/>
    <n v="1.375"/>
    <x v="2"/>
    <x v="0"/>
  </r>
  <r>
    <n v="104"/>
    <n v="1002648140"/>
    <n v="3"/>
    <x v="0"/>
    <n v="5"/>
    <s v="MATARAM"/>
    <s v="LOMBOK TIMUR UTARA"/>
    <s v="SEL"/>
    <s v="REG"/>
    <s v="AO"/>
    <s v="NEW SALES"/>
    <s v="1P INET"/>
    <s v="Completed (PS)"/>
    <s v="RBS-Regional 3"/>
    <d v="2026-10-21T17:09:44"/>
    <d v="2026-10-22T16:13:11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PS"/>
    <s v="LOMBOK TIMUR"/>
    <s v="NO ADDON"/>
    <n v="20261022"/>
    <s v="Completed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n v="2026"/>
    <n v="10"/>
    <n v="22"/>
    <d v="2026-10-22T00:00:00"/>
    <n v="-2.625"/>
    <x v="1"/>
    <x v="0"/>
  </r>
  <r>
    <n v="105"/>
    <n v="1002648871"/>
    <n v="3"/>
    <x v="0"/>
    <n v="5"/>
    <s v="MATARAM"/>
    <s v="LOMBOK TIMUR UTARA"/>
    <s v="SEL"/>
    <s v="REG"/>
    <s v="AO"/>
    <s v="NEW SALES"/>
    <m/>
    <s v="Completed (PS)"/>
    <s v="RBS-Regional 3"/>
    <d v="2026-10-22T11:27:43"/>
    <d v="2026-10-22T14:22:05"/>
    <n v="69409671"/>
    <m/>
    <n v="172619203613"/>
    <s v="TOKO MIDA"/>
    <s v="ODP-SEL-FAL/07"/>
    <s v="WO066960731"/>
    <m/>
    <m/>
    <m/>
    <n v="116.658716703227"/>
    <n v="-8.5052429728035897"/>
    <s v="MD|MYDB-20261013270703|EC40001/MC40003|TOKO MIDA|081928037440"/>
    <s v="MYDIGIBIZPARTNER"/>
    <m/>
    <m/>
    <m/>
    <m/>
    <m/>
    <m/>
    <m/>
    <m/>
    <s v="Management Janji"/>
    <s v="2026-10-14 15:00:00 | Nama PIC : Ibu Mida  No HP : 081928037440  No Alt : -  M Janji : 14 Okt 2026  Jam Pasang : Pagi / Siang  Note : hubungi pelanggan jika ingin ke lokasi, terima kasih"/>
    <s v="FCC"/>
    <s v="22-10-2026 11:40:09"/>
    <m/>
    <m/>
    <s v="PS"/>
    <s v="LOMBOK TIMU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14 15:00:00 | Nama PIC : Ibu Mida  No HP : 081928037440  No Alt : -  M Janji : 14 Okt 2026  Jam Pasang : Pagi / Siang  Note : hubungi pelanggan jika ingin ke lokasi, terima kasih"/>
    <n v="2026"/>
    <n v="10"/>
    <n v="22"/>
    <d v="2026-10-22T00:00:00"/>
    <n v="-0.29166666666424135"/>
    <x v="1"/>
    <x v="0"/>
  </r>
  <r>
    <n v="106"/>
    <n v="1002649464"/>
    <n v="3"/>
    <x v="0"/>
    <n v="5"/>
    <s v="MATARAM"/>
    <s v="LOMBOK TIMUR UTARA"/>
    <s v="SEL"/>
    <s v="REG"/>
    <s v="AO"/>
    <s v="NEW SALES"/>
    <s v="1P INET"/>
    <s v="Completed (PS)"/>
    <s v="RBS-Regional 3"/>
    <d v="2026-10-22T14:56:44"/>
    <d v="2026-10-28T15:14:31"/>
    <n v="69415222"/>
    <m/>
    <n v="172619203616"/>
    <s v="Toko Hermanto"/>
    <s v="ODP-SEL-FAM/66 FAM/D05/66.01"/>
    <s v="WO066982017"/>
    <m/>
    <m/>
    <m/>
    <n v="116.696363277733"/>
    <n v="-8.4438544634477495"/>
    <s v="MD|MYDB-20261022271210|SC00001/MC00149|Toko Hermanto|081916579532"/>
    <s v="MYDIGIBIZPARTNER"/>
    <m/>
    <m/>
    <m/>
    <m/>
    <m/>
    <m/>
    <m/>
    <m/>
    <s v="Management Janji"/>
    <s v="2026-10-26 15:00:00 | Tanggal pemasangan : 23 okt 2026 Jam pemasangan : pagi/siang Info Tambahan : Hubungi pelanggan dulu sebelum ke lokasi terima kasih"/>
    <s v="FCC"/>
    <s v="22-10-2026 15:09:58"/>
    <d v="2026-10-26T15:00:00"/>
    <m/>
    <s v="PS"/>
    <s v="LOMBOK TIMUR"/>
    <s v="NO ADDON"/>
    <n v="20261028"/>
    <s v="Completed"/>
    <s v="HSI Bisnis Promo Hari Pelanggan Nasional PSB 70% - 150 Mbps"/>
    <s v="INDIBIZ"/>
    <m/>
    <m/>
    <d v="2026-10-26T15:00:00"/>
    <s v="2026-10-26 15:00:00 | Tanggal pemasangan : 23 okt 2026 Jam pemasangan : pagi/siang Info Tambahan : Hubungi pelanggan dulu sebelum ke lokasi terima kasih"/>
    <n v="2026"/>
    <n v="10"/>
    <n v="28"/>
    <d v="2026-10-28T00:00:00"/>
    <n v="1.375"/>
    <x v="2"/>
    <x v="0"/>
  </r>
  <r>
    <n v="107"/>
    <n v="1002651062"/>
    <n v="3"/>
    <x v="0"/>
    <n v="5"/>
    <s v="MATARAM"/>
    <s v="LOMBOK TIMUR UTARA"/>
    <s v="SEL"/>
    <s v="REG"/>
    <s v="AO"/>
    <s v="NEW SALES"/>
    <m/>
    <s v="Completed (PS)"/>
    <s v="RBS-Regional 3"/>
    <d v="2026-10-23T13:59:39"/>
    <d v="2026-10-23T21:50:56"/>
    <n v="69414379"/>
    <m/>
    <n v="172619203625"/>
    <s v="Toko Husniatun"/>
    <s v="ODP-SEL-FAU/01"/>
    <s v="WO067051001"/>
    <m/>
    <m/>
    <m/>
    <n v="116.4815169"/>
    <n v="-8.79050849999999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 Jam pemasangan : pagi / siang  Info Tambahan : Hubungi pelanggan dulu sebelum ke lokasi  terima kasih."/>
    <s v="FCC"/>
    <s v="23-10-2026 14:09:45"/>
    <m/>
    <m/>
    <s v="PS"/>
    <s v="LOMBOK TIMU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2 11:00:00 | Tanggal pemasangan: 22/10/2026  Jam pemasangan : pagi / siang  Info Tambahan : Hubungi pelanggan dulu sebelum ke lokasi  terima kasih."/>
    <n v="2026"/>
    <n v="10"/>
    <n v="23"/>
    <d v="2026-10-23T00:00:00"/>
    <n v="-0.29166666666424135"/>
    <x v="1"/>
    <x v="0"/>
  </r>
  <r>
    <n v="108"/>
    <n v="1002651824"/>
    <n v="3"/>
    <x v="0"/>
    <n v="5"/>
    <s v="MATARAM"/>
    <s v="LOMBOK TIMUR UTARA"/>
    <s v="SEL"/>
    <s v="REG"/>
    <s v="AO"/>
    <s v="NEW SALES"/>
    <s v="1P INET"/>
    <s v="Completed (PS)"/>
    <s v="RBS-Regional 3"/>
    <d v="2026-10-23T19:08:44"/>
    <d v="2026-10-24T15:42:26"/>
    <n v="69416193"/>
    <m/>
    <n v="172619203627"/>
    <s v="TOKO JAMHUR"/>
    <s v="ODP-SEL-FAJ/60 FAJ/D04/60.01"/>
    <s v="WO067080110"/>
    <m/>
    <m/>
    <m/>
    <n v="116.41426130000001"/>
    <n v="-8.7277331"/>
    <s v="|MC40234|MYIA-033578518958/POI/jamhur/087714572021/ammrilahh@gmail.com"/>
    <s v="MYIB_ASSISTANT"/>
    <m/>
    <m/>
    <m/>
    <m/>
    <m/>
    <m/>
    <m/>
    <m/>
    <s v="Management Janji"/>
    <s v="2026-10-25 15:00:00 | Nama :JAMHUR No HP :087714572021 No Alternatif : M Janji : 25/10/2026 Jam Pasang : Pagi NoteÃ‚Â :  Hubungi terlebih dahulu sebelum ke lokasi "/>
    <s v="FCC"/>
    <s v="23-10-2026 19:11:07"/>
    <d v="2026-10-25T15:00:00"/>
    <m/>
    <s v="PS"/>
    <s v="LOMBOK TIMUR"/>
    <s v="NO ADDON"/>
    <n v="20261024"/>
    <s v="Completed"/>
    <s v="HSI Bisnis Promo Hari Pelanggan Nasional PSB 70% - 150 Mbps"/>
    <s v="INDIBIZ"/>
    <m/>
    <m/>
    <d v="2026-10-25T15:00:00"/>
    <s v="2026-10-25 15:00:00 | Nama :JAMHUR No HP :087714572021 No Alternatif : M Janji : 25/10/2026 Jam Pasang : Pagi NoteÃ‚Â :  Hubungi terlebih dahulu sebelum ke lokasi "/>
    <n v="2026"/>
    <n v="10"/>
    <n v="24"/>
    <d v="2026-10-24T00:00:00"/>
    <n v="-1.625"/>
    <x v="1"/>
    <x v="0"/>
  </r>
  <r>
    <n v="109"/>
    <n v="1002635184"/>
    <n v="3"/>
    <x v="0"/>
    <n v="5"/>
    <s v="MATARAM"/>
    <s v="LOMBOK TIMUR UTARA"/>
    <s v="SEL"/>
    <s v="REG"/>
    <s v="AO"/>
    <s v="NEW SALES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10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111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  <x v="0"/>
  </r>
  <r>
    <n v="112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  <x v="0"/>
  </r>
  <r>
    <n v="113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  <x v="0"/>
  </r>
  <r>
    <n v="114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0"/>
  </r>
  <r>
    <n v="115"/>
    <n v="1002637742"/>
    <n v="3"/>
    <x v="0"/>
    <n v="5"/>
    <s v="MATARAM"/>
    <s v="LOMBOK TIMUR UTARA"/>
    <s v="SGG"/>
    <s v="REG"/>
    <s v="AO"/>
    <s v="NEW SALES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  <x v="0"/>
  </r>
  <r>
    <n v="116"/>
    <n v="1002639286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  <x v="0"/>
  </r>
  <r>
    <n v="117"/>
    <n v="100265096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23T13:30:49"/>
    <d v="2026-10-28T11:50:34"/>
    <n v="69415914"/>
    <m/>
    <n v="172604214550"/>
    <s v="Toko Efendi"/>
    <s v="ODP-SGG-FAW/39 FAW/D03/39.01"/>
    <s v="WO067047104"/>
    <m/>
    <m/>
    <m/>
    <n v="116.266309283673"/>
    <n v="-8.2725021409776502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3:39:45"/>
    <d v="2026-10-24T15:00:00"/>
    <m/>
    <s v="REVOKE"/>
    <s v="LOMBOK UTARA"/>
    <s v="NO ADDON"/>
    <m/>
    <s v="Follow Up Revoke Completed, New Order ID : SC1002657488"/>
    <s v="HSI Bisnis Promo Hari Pelanggan Nasional PSB 70% - 1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  <x v="0"/>
  </r>
  <r>
    <n v="118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  <x v="0"/>
  </r>
  <r>
    <n v="119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120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121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122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123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  <x v="0"/>
  </r>
  <r>
    <n v="124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  <x v="0"/>
  </r>
  <r>
    <n v="125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126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  <x v="0"/>
  </r>
  <r>
    <n v="127"/>
    <n v="1002631424"/>
    <n v="3"/>
    <x v="0"/>
    <n v="5"/>
    <s v="MATARAM"/>
    <s v="LOMBOK TIMUR UTARA"/>
    <s v="SGG"/>
    <s v="REG"/>
    <s v="AO"/>
    <s v="NEW SALES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  <x v="0"/>
  </r>
  <r>
    <n v="128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  <x v="0"/>
  </r>
  <r>
    <n v="129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  <x v="0"/>
  </r>
  <r>
    <n v="130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  <x v="0"/>
  </r>
  <r>
    <n v="131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  <x v="0"/>
  </r>
  <r>
    <n v="132"/>
    <n v="1002637829"/>
    <n v="3"/>
    <x v="0"/>
    <n v="5"/>
    <s v="MATARAM"/>
    <s v="LOMBOK TIMUR UTARA"/>
    <s v="SGG"/>
    <s v="REG"/>
    <s v="AO"/>
    <s v="NEW SALES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  <x v="0"/>
  </r>
  <r>
    <n v="133"/>
    <n v="1002641434"/>
    <n v="3"/>
    <x v="0"/>
    <n v="5"/>
    <s v="MATARAM"/>
    <s v="LOMBOK TIMUR UTARA"/>
    <s v="SGG"/>
    <s v="REG"/>
    <s v="AO"/>
    <s v="NEW SALES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  <x v="0"/>
  </r>
  <r>
    <n v="134"/>
    <n v="1002644194"/>
    <n v="3"/>
    <x v="0"/>
    <n v="5"/>
    <s v="MATARAM"/>
    <s v="LOMBOK TIMUR UTARA"/>
    <s v="SGG"/>
    <s v="REG"/>
    <s v="AO"/>
    <s v="NEW SALES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  <x v="0"/>
  </r>
  <r>
    <n v="135"/>
    <n v="1002645444"/>
    <n v="3"/>
    <x v="0"/>
    <n v="5"/>
    <s v="MATARAM"/>
    <s v="LOMBOK TIMUR UTARA"/>
    <s v="SGG"/>
    <s v="REG"/>
    <s v="AO"/>
    <s v="NEW SALES"/>
    <m/>
    <s v="Completed (PS)"/>
    <s v="RBS-Regional 3"/>
    <d v="2026-10-20T13:24:58"/>
    <d v="2026-10-23T14:21:02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S"/>
    <s v="LOMBOK UTARA"/>
    <s v="NO ADDON"/>
    <n v="2026102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n v="2026"/>
    <n v="10"/>
    <n v="23"/>
    <d v="2026-10-23T00:00:00"/>
    <n v="1.5416666666642413"/>
    <x v="2"/>
    <x v="0"/>
  </r>
  <r>
    <n v="136"/>
    <n v="1002647743"/>
    <n v="3"/>
    <x v="0"/>
    <n v="5"/>
    <s v="MATARAM"/>
    <s v="LOMBOK TIMUR UTARA"/>
    <s v="SGG"/>
    <s v="REG"/>
    <s v="AO"/>
    <s v="NEW SALES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  <x v="0"/>
  </r>
  <r>
    <n v="137"/>
    <n v="1002649470"/>
    <n v="3"/>
    <x v="0"/>
    <n v="5"/>
    <s v="MATARAM"/>
    <s v="LOMBOK TIMUR UTARA"/>
    <s v="SGG"/>
    <s v="REG"/>
    <s v="AO"/>
    <s v="NEW SALES"/>
    <s v="1P INET"/>
    <s v="Completed (PS)"/>
    <s v="RBS-Regional 3"/>
    <d v="2026-10-22T14:57:44"/>
    <d v="2026-10-23T18:16:31"/>
    <n v="69415244"/>
    <m/>
    <n v="172604214548"/>
    <s v="TOKO ENI"/>
    <s v="ODP-SGG-FAF/15"/>
    <s v="WO066982124"/>
    <m/>
    <m/>
    <m/>
    <n v="116.050783605201"/>
    <n v="-8.4276398526181993"/>
    <s v="|MC40170|MYIA-054103110739/POI/JUAENI/087865078841/tokoeni44@gmail.com"/>
    <s v="MYIB_ASSISTANT"/>
    <m/>
    <m/>
    <m/>
    <m/>
    <m/>
    <m/>
    <m/>
    <m/>
    <s v="Management Janji"/>
    <s v="2026-10-24 15:00:00 | Tgl Pasang : (22/OKTOBER/2026) jam Pasang : pagi siang Note : hubungi pelanggan jika ingin kelokasi"/>
    <s v="FCC"/>
    <s v="22-10-2026 15:09:58"/>
    <d v="2026-10-24T15:00:00"/>
    <m/>
    <s v="PS"/>
    <s v="LOMBOK UTARA"/>
    <s v="NO ADDON"/>
    <n v="20261023"/>
    <s v="Completed"/>
    <s v="HSI Bisnis Promo Hari Pelanggan Nasional PSB 70% - 100 Mbps"/>
    <s v="INDIBIZ"/>
    <m/>
    <m/>
    <d v="2026-10-24T15:00:00"/>
    <s v="2026-10-24 15:00:00 | Tgl Pasang : (22/OKTOBER/2026) jam Pasang : pagi siang Note : hubungi pelanggan jika ingin kelokasi"/>
    <n v="2026"/>
    <n v="10"/>
    <n v="23"/>
    <d v="2026-10-23T00:00:00"/>
    <n v="-1.625"/>
    <x v="1"/>
    <x v="0"/>
  </r>
  <r>
    <n v="138"/>
    <n v="1002657488"/>
    <n v="3"/>
    <x v="0"/>
    <n v="5"/>
    <s v="MATARAM"/>
    <s v="LOMBOK TIMUR UTARA"/>
    <s v="SGG"/>
    <s v="REG"/>
    <s v="AO"/>
    <s v="NEW SALES"/>
    <m/>
    <s v="Completed (PS)"/>
    <s v="RBS-Regional 3"/>
    <d v="2026-10-28T11:50:35"/>
    <d v="2026-10-28T16:45:29"/>
    <n v="69415914"/>
    <m/>
    <n v="172604214579"/>
    <s v="Toko Efendi"/>
    <s v="ODP-SGG-FAW/39"/>
    <s v="WO067350570"/>
    <m/>
    <m/>
    <m/>
    <n v="116.26633409999999"/>
    <n v="-8.2730232000000008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 Jam Pemasangan : 08:00 15:00  Info Tambahan : Hubungi pelanggan dulu sebelum ke lokasi terimakasih"/>
    <s v="FCC"/>
    <s v="28-10-2026 11:54:37"/>
    <m/>
    <m/>
    <s v="PS"/>
    <s v="LOMBOK UTARA"/>
    <s v="NO ADDON"/>
    <n v="20261028"/>
    <s v="Completed"/>
    <s v="- SP_NOSS;SP_NOSS ~ Internet NOSS Multispeed Network[0]  - E23015;E23015 ~ ES23 - Perangkat ONT[0]  - E23015~null~44292;E23015||11||Abodemen 0[0]  - E23015~null~E23015_SWONTPREM;SWONTPREM ~ Biaya Sewa ONT Premium ~ E23015[50000]  - E25060;E25060 ~ ES25 - "/>
    <s v="INDIBIZ"/>
    <m/>
    <m/>
    <d v="2026-10-28T07:00:00"/>
    <s v="2026-10-24 15:00:00 | Tanggal Pemasangan : 24 Oktober 2026  Jam Pemasangan : 08:00 15:00  Info Tambahan : Hubungi pelanggan dulu sebelum ke lokasi terimakasih"/>
    <n v="2026"/>
    <n v="10"/>
    <n v="28"/>
    <d v="2026-10-28T00:00:00"/>
    <n v="-0.29166666666424135"/>
    <x v="1"/>
    <x v="0"/>
  </r>
  <r>
    <n v="139"/>
    <n v="1002652743"/>
    <n v="3"/>
    <x v="0"/>
    <n v="5"/>
    <s v="MATARAM"/>
    <s v="LOMBOK TIMUR UTARA"/>
    <s v="SGG"/>
    <s v="REG"/>
    <s v="AO"/>
    <s v="NEW SALES"/>
    <s v="1P INET"/>
    <s v="SIBEL - CREATE ORDER FAIL"/>
    <s v="RBS-Regional 3"/>
    <d v="2026-10-25T19:32:50"/>
    <d v="2026-10-27T08:04:10"/>
    <n v="69416742"/>
    <m/>
    <n v="172604214563"/>
    <s v="Datang kemari bungalow"/>
    <s v="ODP-SGG-FAP/35"/>
    <s v="WO067175627"/>
    <m/>
    <m/>
    <m/>
    <n v="116.08040873946101"/>
    <n v="-8.3531352567308605"/>
    <s v="|MYIB-CUST|MYTN-062430551667/POI/Nusa Indah Bungalows/08122595226/nusaindahgiliair@gmail.com"/>
    <s v="MYINDIBIZ"/>
    <m/>
    <m/>
    <m/>
    <m/>
    <m/>
    <m/>
    <m/>
    <m/>
    <s v="Management Janji"/>
    <s v="2026-10-27 08:00:00 | Nama : BP PARULIAN MANULANG  No Hp : 08122595226 No Alt :  Tgl Pemasangan : 26 Oktober 2026 Interval : PAGI  Note : Hubungi pelanggan terlebih dahulu"/>
    <s v="FCC"/>
    <s v="25-10-2026 19:39:48"/>
    <d v="2026-10-27T08:00:00"/>
    <m/>
    <s v="INPROGRESS_SC"/>
    <s v="LOMBOK UTARA"/>
    <s v="NO ADDON"/>
    <m/>
    <s v="Error invoking service 'EAI Siebel Adapter', method 'Upsert' at step 'Upsert CA BA SA'.(SBL-BPR-00162) -- Method 'Execute' of"/>
    <s v="HSI Bisnis Basic Promo Hari Pelanggan Nasional PSB 70% - 75 Mbps"/>
    <s v="INDIBIZ"/>
    <m/>
    <m/>
    <d v="2026-10-27T08:00:00"/>
    <s v="2026-10-27 08:00:00 | Nama : BP PARULIAN MANULANG  No Hp : 08122595226 No Alt :  Tgl Pemasangan : 26 Oktober 2026 Interval : PAGI  Note : Hubungi pelanggan terlebih dahulu"/>
    <m/>
    <m/>
    <m/>
    <e v="#NUM!"/>
    <e v="#NUM!"/>
    <x v="0"/>
    <x v="0"/>
  </r>
  <r>
    <n v="140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41"/>
    <n v="1002640487"/>
    <n v="3"/>
    <x v="0"/>
    <n v="5"/>
    <s v="MATARAM"/>
    <s v="LOMBOK TIMUR UTARA"/>
    <s v="SGG"/>
    <s v="REG"/>
    <s v="AO"/>
    <s v="NEW SALES"/>
    <s v="1P INET"/>
    <s v="98 | OSS - CANCEL COMPLETE"/>
    <s v="RBS-Regional 3"/>
    <d v="2026-10-16T15:13:40"/>
    <d v="2026-10-29T09:01:20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s v="Kendala Pelanggan"/>
    <s v="CANCEL"/>
    <s v="LOMBOK UTARA"/>
    <s v="NO ADDON"/>
    <m/>
    <s v="Cancel Complet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  <x v="0"/>
  </r>
  <r>
    <n v="142"/>
    <n v="1002648302"/>
    <n v="3"/>
    <x v="0"/>
    <n v="5"/>
    <s v="MATARAM"/>
    <s v="LOMBOK TIMUR UTARA"/>
    <s v="SGG"/>
    <s v="REG"/>
    <s v="AO"/>
    <s v="NEW SALES"/>
    <s v="1P INET"/>
    <s v="98 | OSS - CANCEL COMPLETE"/>
    <s v="RBS-Regional 3"/>
    <d v="2026-10-22T07:13:50"/>
    <d v="2026-10-29T09:20:37"/>
    <n v="69414824"/>
    <m/>
    <n v="172604214542"/>
    <s v="Toko Yunita"/>
    <s v="ODP-SGG-FAW/30 FAW/D05/30.01"/>
    <s v="WO066938110"/>
    <m/>
    <m/>
    <m/>
    <n v="116.30428500473499"/>
    <n v="-8.2324314501716103"/>
    <s v="MD|MYDB-20261021271180|SC00001/MC00149|Toko Yunita|0819994838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7:39:58"/>
    <d v="2026-10-23T08:00:00"/>
    <s v="Kendala Teknik"/>
    <s v="CANCEL"/>
    <s v="LOMBOK UTARA"/>
    <s v="NO ADDON"/>
    <m/>
    <s v="Cancel Completed"/>
    <s v="HSI Bisnis Promo Hari Pelanggan Nasional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0"/>
  </r>
  <r>
    <n v="143"/>
    <n v="1002648358"/>
    <n v="3"/>
    <x v="0"/>
    <n v="5"/>
    <s v="MATARAM"/>
    <s v="LOMBOK TIMUR UTARA"/>
    <s v="SGG"/>
    <s v="REG"/>
    <s v="AO"/>
    <s v="NEW SALES"/>
    <s v="1P INET"/>
    <s v="98 | OSS - CANCEL COMPLETE"/>
    <s v="RBS-Regional 3"/>
    <d v="2026-10-22T08:27:48"/>
    <d v="2026-10-29T09:22:17"/>
    <n v="69414872"/>
    <m/>
    <n v="172604214543"/>
    <s v="Toko Hasbi"/>
    <s v="ODP-SGG-FAW/30 FAW/D05/30.01"/>
    <s v="WO066941201"/>
    <m/>
    <m/>
    <m/>
    <n v="116.303987279534"/>
    <n v="-8.2326690340939592"/>
    <s v="MD|MYDB-20261021271182|SC00001/MC00149|Toko Hasbi|085333815469"/>
    <s v="MYDIGIBIZPARTNER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39:45"/>
    <d v="2026-10-23T08:00:00"/>
    <s v="Kendala Teknik"/>
    <s v="CANCEL"/>
    <s v="LOMBOK UTARA"/>
    <s v="NO ADDON"/>
    <m/>
    <s v="Cancel Completed"/>
    <s v="HSI Bisnis Promo Hari Pelanggan Nasional PSB 70% - 150 Mbps"/>
    <s v="INDIBIZ"/>
    <m/>
    <m/>
    <d v="2026-10-23T08:00:00"/>
    <s v="2026-10-23 08:00:00 | Jam Pemasangan : 08:00 - 12.00 Tanggal Pemasangan : JUMAT 23 OKTOBER 2026 Info Tambahan : Hubungi pelanggan sebelum datang ke lokasi"/>
    <m/>
    <m/>
    <m/>
    <e v="#NUM!"/>
    <e v="#NUM!"/>
    <x v="0"/>
    <x v="0"/>
  </r>
  <r>
    <n v="144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45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146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  <x v="1"/>
  </r>
  <r>
    <n v="147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  <x v="1"/>
  </r>
  <r>
    <n v="148"/>
    <n v="100264048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  <x v="1"/>
  </r>
  <r>
    <n v="149"/>
    <n v="1002650877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23T12:39:49"/>
    <d v="2026-10-26T12:52:20"/>
    <n v="69415865"/>
    <m/>
    <n v="172601248744"/>
    <s v="scorps gym"/>
    <s v="ODP-MTR-FBW/73 FBW/D02/73.01"/>
    <s v="WO067042345"/>
    <m/>
    <m/>
    <m/>
    <n v="116.10120019999999"/>
    <n v="-8.5831040999999999"/>
    <s v="|MC40297|MYIA-014150267428/POI/ISNUL HADI/082341883670/idokakun27@gmail.com"/>
    <s v="MYIB_ASSISTANT"/>
    <m/>
    <m/>
    <m/>
    <m/>
    <m/>
    <m/>
    <m/>
    <m/>
    <s v="Management Janji"/>
    <s v="2026-10-25 08:00:00 | Waktu pemasangan : 24 Oktober 2026 Jam pemasangan : 12.00 Info Tambahan : Hubungi pelanggan dulu sebelum ke lokasi terima kasih."/>
    <s v="FCC"/>
    <s v="23-10-2026 12:54:39"/>
    <d v="2026-10-25T08:00:00"/>
    <m/>
    <s v="REVOKE"/>
    <s v="X"/>
    <s v="NO ADDON"/>
    <m/>
    <s v="Follow Up Revoke Completed, New Order ID : SC1002653811"/>
    <s v="HSI Bisnis Promo Hari Pelanggan Nasional PSB 70% - 50 Mbps"/>
    <s v="INDIBIZ"/>
    <m/>
    <m/>
    <d v="2026-10-25T08:00:00"/>
    <s v="2026-10-25 08:00:00 | Waktu pemasangan : 24 Oktober 2026 Jam pemasangan : 12.00 Info Tambahan : Hubungi pelanggan dulu sebelum ke lokasi terima kasih."/>
    <m/>
    <m/>
    <m/>
    <e v="#NUM!"/>
    <e v="#NUM!"/>
    <x v="0"/>
    <x v="1"/>
  </r>
  <r>
    <n v="150"/>
    <n v="1002652047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4T12:27:57"/>
    <d v="2026-10-25T15:10:31"/>
    <n v="69416330"/>
    <m/>
    <n v="172601248773"/>
    <s v="TOKO MURSID"/>
    <s v="ODP-MTR-FDB/62 FDB/D06/62.01"/>
    <s v="WO067108701"/>
    <m/>
    <m/>
    <m/>
    <n v="116.1391181"/>
    <n v="-8.5461744999999993"/>
    <s v="|MC40234|MYIA-053907906363/POI/mursidin/0895329924662/rrahmanman88@gmail.com"/>
    <s v="MYIB_ASSISTANT"/>
    <m/>
    <m/>
    <m/>
    <m/>
    <m/>
    <m/>
    <m/>
    <m/>
    <s v="Management Janji"/>
    <s v="2026-10-25 15:00:00 | Nama PIC : MURSID No HP : 0895329924662 No Alt :  M Janji : 25 Okt 2026 Jam Pasang : Pagi / Siang Note : hubungi pelanggan jika ingin ke lokasi, terima kasih"/>
    <s v="FCC"/>
    <s v="24-10-2026 12:39:39"/>
    <d v="2026-10-25T15:00:00"/>
    <m/>
    <s v="PI"/>
    <s v="X"/>
    <s v="NO ADDON"/>
    <m/>
    <s v="Provisioning Issued"/>
    <s v="HSI Bisnis Khusus Winback PSB 70% - 200 Mbps"/>
    <s v="INDIBIZ"/>
    <m/>
    <m/>
    <d v="2026-10-25T15:00:00"/>
    <s v="2026-10-25 15:00:00 | Nama PIC : MURSID No HP : 0895329924662 No Alt :  M Janji : 25 Okt 2026 Jam Pasang : Pagi / Siang Note : hubungi pelanggan jika ingin ke lokasi, terima kasih"/>
    <m/>
    <m/>
    <m/>
    <e v="#NUM!"/>
    <e v="#NUM!"/>
    <x v="0"/>
    <x v="1"/>
  </r>
  <r>
    <n v="151"/>
    <n v="1002658458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8T21:17:52"/>
    <d v="2026-10-29T09:43:28"/>
    <n v="69418927"/>
    <m/>
    <n v="172601248884"/>
    <s v="GOR MR SPORT"/>
    <s v="ODP-MTR-FCD/72 FCD/D09/72.01"/>
    <s v="WO067394774"/>
    <m/>
    <m/>
    <m/>
    <n v="116.139275"/>
    <n v="-8.5802350000000001"/>
    <s v="|MC40040|MYIA-092974102228/POI/Muliadi/087860142097/yadimoel210@gmail.com"/>
    <s v="MYIB_ASSISTANT"/>
    <m/>
    <m/>
    <m/>
    <m/>
    <m/>
    <m/>
    <m/>
    <m/>
    <s v="Management Janji"/>
    <s v="2026-10-30 08:00:00 | Nama : BP MULIADI  No Hp : 087860142097 No Alt :  Tgl Pemasangan : 29 Oktober 2026 Interval : PAGI  Note : Hubungi pelanggan terlebih dahulu"/>
    <s v="FCC"/>
    <s v="28-10-2026 21:40:13"/>
    <d v="2026-10-30T08:00:00"/>
    <m/>
    <s v="PI"/>
    <s v="X"/>
    <s v="NO ADDON"/>
    <m/>
    <s v="Provisioning Issued"/>
    <s v="HSI Bisnis Promo Hari Pelanggan Nasional PSB 70% - 150 Mbps"/>
    <s v="INDIBIZ"/>
    <m/>
    <m/>
    <d v="2026-10-30T08:00:00"/>
    <s v="2026-10-30 08:00:00 | Nama : BP MULIADI  No Hp : 087860142097 No Alt :  Tgl Pemasangan : 29 Oktober 2026 Interval : PAGI  Note : Hubungi pelanggan terlebih dahulu"/>
    <m/>
    <m/>
    <m/>
    <e v="#NUM!"/>
    <e v="#NUM!"/>
    <x v="0"/>
    <x v="1"/>
  </r>
  <r>
    <n v="152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  <x v="1"/>
  </r>
  <r>
    <n v="153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154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155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156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157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158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1"/>
  </r>
  <r>
    <n v="159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  <x v="1"/>
  </r>
  <r>
    <n v="160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  <x v="1"/>
  </r>
  <r>
    <n v="161"/>
    <n v="1002635291"/>
    <n v="3"/>
    <x v="0"/>
    <n v="5"/>
    <s v="MATARAM"/>
    <s v="INNER - NUSA TENGGARA"/>
    <s v="MTR"/>
    <s v="REG"/>
    <s v="AO"/>
    <s v="NEW SALES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  <x v="1"/>
  </r>
  <r>
    <n v="162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  <x v="1"/>
  </r>
  <r>
    <n v="163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  <x v="1"/>
  </r>
  <r>
    <n v="164"/>
    <n v="1002640335"/>
    <n v="3"/>
    <x v="0"/>
    <n v="5"/>
    <s v="MATARAM"/>
    <s v="INNER - NUSA TENGGARA"/>
    <s v="MTR"/>
    <s v="REG"/>
    <s v="AO"/>
    <s v="NEW SALES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  <x v="1"/>
  </r>
  <r>
    <n v="165"/>
    <n v="1002639592"/>
    <n v="3"/>
    <x v="0"/>
    <n v="5"/>
    <s v="MATARAM"/>
    <s v="INNER - NUSA TENGGARA"/>
    <s v="MTR"/>
    <s v="REG"/>
    <s v="AO"/>
    <s v="NEW SALES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  <x v="1"/>
  </r>
  <r>
    <n v="166"/>
    <n v="1002640126"/>
    <n v="3"/>
    <x v="0"/>
    <n v="5"/>
    <s v="MATARAM"/>
    <s v="INNER - NUSA TENGGARA"/>
    <s v="MTR"/>
    <s v="REG"/>
    <s v="AO"/>
    <s v="NEW SALES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  <x v="1"/>
  </r>
  <r>
    <n v="167"/>
    <n v="1002643342"/>
    <n v="3"/>
    <x v="0"/>
    <n v="5"/>
    <s v="MATARAM"/>
    <s v="INNER - NUSA TENGGARA"/>
    <s v="MTR"/>
    <s v="REG"/>
    <s v="AO"/>
    <s v="NEW SALES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  <x v="1"/>
  </r>
  <r>
    <n v="168"/>
    <n v="1002643062"/>
    <n v="3"/>
    <x v="0"/>
    <n v="5"/>
    <s v="MATARAM"/>
    <s v="INNER - NUSA TENGGARA"/>
    <s v="MTR"/>
    <s v="REG"/>
    <s v="AO"/>
    <s v="NEW SALES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1"/>
  </r>
  <r>
    <n v="169"/>
    <n v="1002642696"/>
    <n v="3"/>
    <x v="0"/>
    <n v="5"/>
    <s v="MATARAM"/>
    <s v="INNER - NUSA TENGGARA"/>
    <s v="MTR"/>
    <s v="REG"/>
    <s v="AO"/>
    <s v="NEW SALES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  <x v="1"/>
  </r>
  <r>
    <n v="170"/>
    <n v="1002644914"/>
    <n v="3"/>
    <x v="0"/>
    <n v="5"/>
    <s v="MATARAM"/>
    <s v="INNER - NUSA TENGGARA"/>
    <s v="MTR"/>
    <s v="REG"/>
    <s v="AO"/>
    <s v="NEW SALES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  <x v="1"/>
  </r>
  <r>
    <n v="171"/>
    <n v="1002644720"/>
    <n v="3"/>
    <x v="0"/>
    <n v="5"/>
    <s v="MATARAM"/>
    <s v="INNER - NUSA TENGGARA"/>
    <s v="MTR"/>
    <s v="REG"/>
    <s v="AO"/>
    <s v="NEW SALES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  <x v="1"/>
  </r>
  <r>
    <n v="172"/>
    <n v="1002651739"/>
    <n v="3"/>
    <x v="0"/>
    <n v="5"/>
    <s v="MATARAM"/>
    <s v="INNER - NUSA TENGGARA"/>
    <s v="MTR"/>
    <s v="REG"/>
    <s v="AO"/>
    <s v="NEW SALES"/>
    <s v="1P INET"/>
    <s v="Completed (PS)"/>
    <s v="RBS-Regional 3"/>
    <d v="2026-10-23T17:39:50"/>
    <d v="2026-10-25T07:52:57"/>
    <n v="69416168"/>
    <m/>
    <n v="172601248752"/>
    <s v="TOKO ZARWAL"/>
    <s v="ODP-MTR-FDB/93 FDB/D08/93.01"/>
    <s v="WO067074554"/>
    <m/>
    <m/>
    <m/>
    <n v="116.106645427644"/>
    <n v="-8.5534481108483291"/>
    <s v="MD|MYDB-20261023271279|SC00001/MC00090|TOKO ZARWAL|082144554304"/>
    <s v="MYDIGIBIZPARTNER"/>
    <m/>
    <m/>
    <m/>
    <m/>
    <m/>
    <m/>
    <m/>
    <m/>
    <s v="Management Janji"/>
    <s v="2026-10-24 15:00:00 | Nama PIC : ZARWAL No HP : 082144554304 No Alt :  M Janji : 24  Okt 2026 Jam Pasang : Pagi / Siang Note : hubungi pelanggan jika ingin ke lokasi, terima kasih"/>
    <s v="FCC"/>
    <s v="23-10-2026 17:54:38"/>
    <d v="2026-10-24T15:00:00"/>
    <m/>
    <s v="PS"/>
    <s v="X"/>
    <s v="NETMONK"/>
    <n v="20261025"/>
    <s v="Completed"/>
    <s v="HSI Bisnis Bundling Netmonk PSB 70% - 100 Mbps"/>
    <s v="INDIBIZ"/>
    <m/>
    <m/>
    <d v="2026-10-24T15:00:00"/>
    <s v="2026-10-24 15:00:00 | Nama PIC : ZARWAL No HP : 082144554304 No Alt :  M Janji : 24  Okt 2026 Jam Pasang : Pagi / Siang Note : hubungi pelanggan jika ingin ke lokasi, terima kasih"/>
    <n v="2026"/>
    <n v="10"/>
    <n v="25"/>
    <d v="2026-10-25T00:00:00"/>
    <n v="0.375"/>
    <x v="1"/>
    <x v="1"/>
  </r>
  <r>
    <n v="173"/>
    <n v="1002652251"/>
    <n v="3"/>
    <x v="0"/>
    <n v="5"/>
    <s v="MATARAM"/>
    <s v="INNER - NUSA TENGGARA"/>
    <s v="MTR"/>
    <s v="REG"/>
    <s v="AO"/>
    <s v="NEW SALES"/>
    <s v="1P INET"/>
    <s v="Completed (PS)"/>
    <s v="RBS-Regional 3"/>
    <d v="2026-10-24T15:35:51"/>
    <d v="2026-10-24T18:48:41"/>
    <n v="69416466"/>
    <m/>
    <n v="172601248073"/>
    <s v="UD JAYA KARTA "/>
    <s v="ODP-MTR-FCK/98 FCK/D12/98.01"/>
    <s v="WO067123789"/>
    <m/>
    <m/>
    <m/>
    <n v="116.090786043412"/>
    <n v="-8.5997384540860793"/>
    <s v="|MC40234|MYIA-017719102243/POI/m ikhwal takaful/082339278085/faisal7609117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5:40:01"/>
    <d v="2026-10-25T15:00:00"/>
    <m/>
    <s v="PS"/>
    <s v="X"/>
    <s v="NO ADDON"/>
    <n v="20261024"/>
    <s v="Completed"/>
    <s v="HSI Bisnis PSB 70% - 300 Mbps"/>
    <s v="INDIBIZ"/>
    <m/>
    <m/>
    <d v="2026-10-25T15:00:00"/>
    <s v="2026-10-25 15:00:00 | Tanggal pemasangan : 25/09/2026 Jam pemasangan : 08.00 - 12.00 Info Tambahan : Hubungi pelanggan dulu sebelum ke lokasi, terima kasih"/>
    <n v="2026"/>
    <n v="10"/>
    <n v="24"/>
    <d v="2026-10-24T00:00:00"/>
    <n v="-1.625"/>
    <x v="1"/>
    <x v="1"/>
  </r>
  <r>
    <n v="174"/>
    <n v="1002653811"/>
    <n v="3"/>
    <x v="0"/>
    <n v="5"/>
    <s v="MATARAM"/>
    <s v="INNER - NUSA TENGGARA"/>
    <s v="MTR"/>
    <s v="REG"/>
    <s v="AO"/>
    <s v="NEW SALES"/>
    <m/>
    <s v="Completed (PS)"/>
    <s v="RBS-Regional 3"/>
    <d v="2026-10-26T12:52:20"/>
    <d v="2026-10-27T07:40:39"/>
    <n v="69415865"/>
    <m/>
    <n v="172601248808"/>
    <s v="scorps gym"/>
    <s v="ODP-MTR-FCZ/22"/>
    <s v="WO067205575"/>
    <m/>
    <m/>
    <m/>
    <n v="116.10118748308101"/>
    <n v="-8.5830846032715993"/>
    <s v="|MC40297|MYIA-014150267428/POI/ISNUL HADI/082341883670/idokakun27@gmail.com"/>
    <s v="Sales Profesional"/>
    <m/>
    <m/>
    <m/>
    <m/>
    <m/>
    <m/>
    <m/>
    <m/>
    <s v="Management Janji"/>
    <s v="2026-10-25 08:00:00 | Waktu pemasangan : 24 Oktober 2026  Jam pemasangan : 12.00  Info Tambahan : Hubungi pelanggan dulu sebelum ke lokasi  terima kasih."/>
    <s v="FCC"/>
    <s v="26-10-2026 12:54:35"/>
    <m/>
    <m/>
    <s v="PS"/>
    <s v="X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7:00:00"/>
    <s v="2026-10-25 08:00:00 | Waktu pemasangan : 24 Oktober 2026  Jam pemasangan : 12.00  Info Tambahan : Hubungi pelanggan dulu sebelum ke lokasi  terima kasih."/>
    <n v="2026"/>
    <n v="10"/>
    <n v="27"/>
    <d v="2026-10-27T00:00:00"/>
    <n v="0.70833333333575865"/>
    <x v="1"/>
    <x v="1"/>
  </r>
  <r>
    <n v="175"/>
    <n v="1002654709"/>
    <n v="3"/>
    <x v="0"/>
    <n v="5"/>
    <s v="MATARAM"/>
    <s v="INNER - NUSA TENGGARA"/>
    <s v="MTR"/>
    <s v="REG"/>
    <s v="AO"/>
    <s v="NEW SALES"/>
    <s v="1P INET"/>
    <s v="Completed (PS)"/>
    <s v="RBS-Regional 3"/>
    <d v="2026-10-26T16:38:50"/>
    <d v="2026-10-27T17:32:09"/>
    <n v="69417428"/>
    <m/>
    <n v="172601248822"/>
    <s v="SEMPOA ABC DUA TANGAN"/>
    <s v="ODP-MTR-FDA/45 FDA/D03/45.01"/>
    <s v="WO067232160"/>
    <m/>
    <m/>
    <m/>
    <n v="116.09251129224"/>
    <n v="-8.5380087739693398"/>
    <s v="|MC40297|MYIA-089901048216/POI/HAMZAN WADI/082341883670/tkipwardi@gmail.com"/>
    <s v="MYIB_ASSISTANT"/>
    <m/>
    <m/>
    <m/>
    <m/>
    <m/>
    <m/>
    <m/>
    <m/>
    <s v="Management Janji"/>
    <s v="2026-10-28 11:00:00 | Nama PIC : Bp Hamzan No HP : 082341883670 No Alt : - M Janji :  28 Okt 2026 Jam Pasang : Pagi / Siang Note : hubungi pelanggan jika ingin kelokasi "/>
    <s v="FCC"/>
    <s v="26-10-2026 16:39:49"/>
    <d v="2026-10-28T11:00:00"/>
    <m/>
    <s v="PS"/>
    <s v="X"/>
    <s v="NO ADDON"/>
    <n v="20261027"/>
    <s v="Completed"/>
    <s v="HSI Bisnis Promo Hari Pelanggan Nasional PSB 70% - 200 Mbps"/>
    <s v="INDIBIZ"/>
    <m/>
    <m/>
    <d v="2026-10-28T11:00:00"/>
    <s v="2026-10-28 11:00:00 | Nama PIC : Bp Hamzan No HP : 082341883670 No Alt : - M Janji :  28 Okt 2026 Jam Pasang : Pagi / Siang Note : hubungi pelanggan jika ingin kelokasi "/>
    <n v="2026"/>
    <n v="10"/>
    <n v="27"/>
    <d v="2026-10-27T00:00:00"/>
    <n v="-1.4583333333357587"/>
    <x v="1"/>
    <x v="1"/>
  </r>
  <r>
    <n v="176"/>
    <n v="1002658410"/>
    <n v="3"/>
    <x v="0"/>
    <n v="5"/>
    <s v="MATARAM"/>
    <s v="INNER - NUSA TENGGARA"/>
    <s v="MTR"/>
    <s v="REG"/>
    <s v="AO"/>
    <s v="NEW SALES"/>
    <s v="1P INET"/>
    <s v="MIE - SEND SURVEY"/>
    <s v="RBS-Regional 3"/>
    <d v="2026-10-28T19:17:46"/>
    <d v="2026-10-28T19:20:07"/>
    <n v="69418894"/>
    <m/>
    <n v="172601248883"/>
    <s v="Toko Sahtiniati"/>
    <s v="ODP-MTR-FCJ/61 FCJ/D09/61.01"/>
    <s v="WO067390735"/>
    <m/>
    <m/>
    <m/>
    <n v="116.10592927783701"/>
    <n v="-8.5791815900659607"/>
    <s v="MD|MYDB-20261027271437|SC00001/MC00046|Toko Sahtiniati|087751835335"/>
    <s v="MYDIGIBIZPARTNER"/>
    <m/>
    <m/>
    <m/>
    <m/>
    <m/>
    <m/>
    <m/>
    <m/>
    <s v="Management Janji"/>
    <s v="2026-10-31 11:00:00 | Nama :Sahtiniati No HP :087751835335. No Alternatif : M Janji : 29/10/2026 Jam Pasang : Pagi NoteÃ‚Â :  Hubungi terlebih dahulu sebelum ke lokasi"/>
    <s v="FCC"/>
    <s v="28-10-2026 19:25:11"/>
    <d v="2026-10-31T11:00:00"/>
    <m/>
    <s v="SURVEY_NEW_MANJA"/>
    <s v="X"/>
    <s v="NO ADDON"/>
    <m/>
    <s v="MIE - SEND SURVEY"/>
    <s v="HSI Bisnis Promo Hari Pelanggan Nasional PSB 70% - 75 Mbps"/>
    <s v="INDIBIZ"/>
    <m/>
    <m/>
    <d v="2026-10-31T11:00:00"/>
    <s v="2026-10-31 11:00:00 | Nama :Sahtiniati No HP :087751835335. No Alternatif : M Janji : 29/10/2026 Jam Pasang : Pagi NoteÃ‚Â :  Hubungi terlebih dahulu sebelum ke lokasi"/>
    <m/>
    <m/>
    <m/>
    <e v="#NUM!"/>
    <e v="#NUM!"/>
    <x v="0"/>
    <x v="1"/>
  </r>
  <r>
    <n v="177"/>
    <n v="1002657938"/>
    <n v="3"/>
    <x v="0"/>
    <n v="5"/>
    <s v="MATARAM"/>
    <s v="INNER - NUSA TENGGARA"/>
    <s v="MTR"/>
    <s v="REG"/>
    <s v="AO"/>
    <s v="NEW SALES"/>
    <s v="1P INET"/>
    <s v="MIE - SEND SURVEY"/>
    <s v="RBS-Regional 3"/>
    <d v="2026-10-28T14:42:50"/>
    <d v="2026-10-28T14:44:30"/>
    <n v="69418696"/>
    <m/>
    <n v="172601248879"/>
    <s v="SPPG PENIMBUNG"/>
    <s v="ODP-MTR-FDP/134 FDP/D05/134.01"/>
    <s v="WO067367573"/>
    <m/>
    <m/>
    <m/>
    <n v="116.1391181"/>
    <n v="-8.5461744999999993"/>
    <s v="|MC40234|MYIA-001941620930/POI/bidiawati/087864214978/ismi41312@gmail.com"/>
    <s v="MYIB_ASSISTANT"/>
    <m/>
    <m/>
    <m/>
    <m/>
    <m/>
    <m/>
    <m/>
    <m/>
    <s v="Management Janji"/>
    <s v="2026-10-29 15:00:00 | Nama : BU BIDIAWATI  No Hp : 087864214978 No Alt :  Tgl Pemasangan : 29 Oktober 2026 Interval : PAGI  Note : Hubungi pelanggan terlebih dahulu"/>
    <s v="FCC"/>
    <s v="28-10-2026 14:54:40"/>
    <d v="2026-10-29T15:00:00"/>
    <m/>
    <s v="SURVEY_NEW_MANJA"/>
    <s v="X"/>
    <s v="NO ADDON"/>
    <m/>
    <s v="MIE - SEND SURVEY"/>
    <s v="HSI Bisnis Khusus Winback PSB 70% - 300 Mbps"/>
    <s v="INDIBIZ"/>
    <m/>
    <m/>
    <d v="2026-10-29T15:00:00"/>
    <s v="2026-10-29 15:00:00 | Nama : BU BIDIAWATI  No Hp : 087864214978 No Alt :  Tgl Pemasangan : 29 Oktober 2026 Interval : PAGI  Note : Hubungi pelanggan terlebih dahulu"/>
    <m/>
    <m/>
    <m/>
    <e v="#NUM!"/>
    <e v="#NUM!"/>
    <x v="0"/>
    <x v="1"/>
  </r>
  <r>
    <n v="178"/>
    <n v="1002622049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79"/>
    <n v="1002650338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23T09:29:44"/>
    <d v="2026-10-28T13:04:02"/>
    <n v="69415636"/>
    <m/>
    <n v="172601248090"/>
    <s v="TOKO MARAAH"/>
    <s v="ODP-MTR-FBA/120"/>
    <s v="WO067024248"/>
    <m/>
    <m/>
    <m/>
    <n v="116.10182380000001"/>
    <n v="-8.6197032999999994"/>
    <s v="|MC40234|MYIA-093030934364/POI/maraah/087897410056/dilwani338@gmail.com"/>
    <s v="MYIB_ASSISTANT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40:06"/>
    <d v="2026-10-24T08:00:00"/>
    <s v="Kendala Pelanggan"/>
    <s v="CANCEL"/>
    <s v="X"/>
    <s v="NO ADDON"/>
    <m/>
    <s v="Cancel Completed"/>
    <s v="HSI Bisnis Promo Hari Pelanggan Nasional PSB 70% - 100 Mbps"/>
    <s v="INDIBIZ"/>
    <m/>
    <m/>
    <d v="2026-10-24T08:00:00"/>
    <s v="2026-10-24 08:00:00 | Tanggal pemasangan : 25/09/2026 Jam pemasangan : 08.00 - 12.00 Info Tambahan : Hubungi pelanggan dulu sebelum ke lokasi, terima kasih "/>
    <m/>
    <m/>
    <m/>
    <e v="#NUM!"/>
    <e v="#NUM!"/>
    <x v="0"/>
    <x v="1"/>
  </r>
  <r>
    <n v="180"/>
    <n v="1002633659"/>
    <n v="3"/>
    <x v="0"/>
    <n v="5"/>
    <s v="MATARAM"/>
    <s v="BIMA"/>
    <s v="SAP"/>
    <s v="REG"/>
    <s v="AO"/>
    <s v="NEW SALES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  <x v="2"/>
  </r>
  <r>
    <n v="181"/>
    <n v="1002652479"/>
    <n v="3"/>
    <x v="0"/>
    <n v="5"/>
    <s v="MATARAM"/>
    <s v="BIMA"/>
    <s v="SAP"/>
    <s v="REG"/>
    <s v="AO"/>
    <s v="NEW SALES"/>
    <s v="1P INET"/>
    <s v="102 | FOLLOW UP COMPLETED"/>
    <s v="RBS-Regional 3"/>
    <d v="2026-10-25T10:24:51"/>
    <d v="2026-10-28T16:57:43"/>
    <n v="69416627"/>
    <m/>
    <n v="172610305924"/>
    <s v="Toko Muhdin"/>
    <s v="ODP-SAP-FAA/24 FAA/D02/24.01"/>
    <s v="WO067147714"/>
    <m/>
    <m/>
    <m/>
    <n v="118.980034"/>
    <n v="-8.5628309999999992"/>
    <s v="|MN02085|MYIA-042660004872/POI/muhdin/082340214743/muhdinmeksi@gmail.com"/>
    <s v="MYIB_ASSISTANT"/>
    <m/>
    <m/>
    <m/>
    <m/>
    <m/>
    <m/>
    <m/>
    <m/>
    <s v="Management Janji"/>
    <s v="2026-10-26 15:00:00 | Tanggal pemasangan : 26/09/2026 Jam pemasangan : 15.00 Info Tambahan : Hubungi pelanggan dulu sebelum ke lokasi, terima kasih"/>
    <s v="FCC"/>
    <s v="25-10-2026 10:25:30"/>
    <d v="2026-10-26T15:00:00"/>
    <m/>
    <s v="REVOKE"/>
    <s v="BIMA BARAT"/>
    <s v="NETMONK"/>
    <m/>
    <s v="Follow Up Revoke Completed, New Order ID : SC1002658299"/>
    <s v="HSI Bisnis Bundling Netmonk PSB 70% - 150 Mbps"/>
    <s v="INDIBIZ"/>
    <m/>
    <m/>
    <d v="2026-10-26T15:00:00"/>
    <s v="2026-10-26 15:00:00 | Tanggal pemasangan : 26/09/2026 Jam pemasangan : 15.00 Info Tambahan : Hubungi pelanggan dulu sebelum ke lokasi, terima kasih"/>
    <m/>
    <m/>
    <m/>
    <e v="#NUM!"/>
    <e v="#NUM!"/>
    <x v="0"/>
    <x v="2"/>
  </r>
  <r>
    <n v="182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83"/>
    <n v="1002642325"/>
    <n v="3"/>
    <x v="0"/>
    <n v="5"/>
    <s v="MATARAM"/>
    <s v="BIMA"/>
    <s v="SAP"/>
    <s v="REG"/>
    <s v="AO"/>
    <s v="NEW SALES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  <x v="2"/>
  </r>
  <r>
    <n v="184"/>
    <n v="1002658299"/>
    <n v="3"/>
    <x v="0"/>
    <n v="5"/>
    <s v="MATARAM"/>
    <s v="BIMA"/>
    <s v="SAP"/>
    <s v="REG"/>
    <s v="AO"/>
    <s v="NEW SALES"/>
    <m/>
    <s v="Completed (PS)"/>
    <s v="RBS-Regional 3"/>
    <d v="2026-10-28T16:57:43"/>
    <d v="2026-10-28T17:50:46"/>
    <n v="69416627"/>
    <m/>
    <n v="172610305932"/>
    <s v="Toko Muhdin"/>
    <s v="ODP-SAP-FAA/72"/>
    <s v="WO067382745"/>
    <m/>
    <m/>
    <m/>
    <n v="118.97866666389299"/>
    <n v="-8.5639248530266698"/>
    <s v="|MN02085|MYIA-042660004872/POI/muhdin/082340214743/muhdinmeksi@gmail.com"/>
    <s v="Sales Profesional"/>
    <m/>
    <m/>
    <m/>
    <m/>
    <m/>
    <m/>
    <m/>
    <m/>
    <s v="Management Janji"/>
    <s v="2026-10-26 15:00:00 | Tanggal pemasangan : 26/09/2026  Jam pemasangan : 15.00  Info Tambahan : Hubungi pelanggan dulu sebelum ke lokasi, terima kasih"/>
    <s v="FCC"/>
    <s v="28-10-2026 17:10:51"/>
    <m/>
    <m/>
    <s v="PS"/>
    <s v="BIMA BARAT"/>
    <s v="NETMONK"/>
    <n v="2026102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28T07:00:00"/>
    <s v="2026-10-26 15:00:00 | Tanggal pemasangan : 26/09/2026  Jam pemasangan : 15.00  Info Tambahan : Hubungi pelanggan dulu sebelum ke lokasi, terima kasih"/>
    <n v="2026"/>
    <n v="10"/>
    <n v="28"/>
    <d v="2026-10-28T00:00:00"/>
    <n v="-0.29166666666424135"/>
    <x v="1"/>
    <x v="2"/>
  </r>
  <r>
    <n v="185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186"/>
    <n v="1002635217"/>
    <n v="3"/>
    <x v="0"/>
    <n v="5"/>
    <s v="MATARAM"/>
    <s v="BIMA"/>
    <s v="SIL"/>
    <s v="REG"/>
    <s v="AO"/>
    <s v="NEW SALES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  <x v="2"/>
  </r>
  <r>
    <n v="187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188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  <x v="2"/>
  </r>
  <r>
    <n v="189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  <x v="2"/>
  </r>
  <r>
    <n v="190"/>
    <n v="1002638116"/>
    <n v="3"/>
    <x v="0"/>
    <n v="5"/>
    <s v="MATARAM"/>
    <s v="BIMA"/>
    <s v="SIL"/>
    <s v="REG"/>
    <s v="AO"/>
    <s v="NEW SALES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  <x v="2"/>
  </r>
  <r>
    <n v="191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  <x v="2"/>
  </r>
  <r>
    <n v="192"/>
    <n v="1002642955"/>
    <n v="3"/>
    <x v="0"/>
    <n v="5"/>
    <s v="MATARAM"/>
    <s v="BIMA"/>
    <s v="TET"/>
    <s v="REG"/>
    <s v="AO"/>
    <s v="NEW SALES"/>
    <s v="1P INET"/>
    <s v="100 | REVOKE COMPLETED"/>
    <s v="RBS-Regional 3"/>
    <d v="2026-10-19T11:53:34"/>
    <d v="2026-10-29T09:04:57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s v="Kendala Pelanggan"/>
    <s v="REVOKE"/>
    <s v="BIMA BARAT"/>
    <s v="NETMONK"/>
    <m/>
    <s v="Revoke Completed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  <x v="2"/>
  </r>
  <r>
    <n v="193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94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  <x v="2"/>
  </r>
  <r>
    <n v="195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  <x v="2"/>
  </r>
  <r>
    <n v="196"/>
    <n v="1002628788"/>
    <n v="3"/>
    <x v="0"/>
    <n v="5"/>
    <s v="MATARAM"/>
    <s v="BIMA"/>
    <s v="DMP"/>
    <s v="REG"/>
    <s v="AO"/>
    <s v="NEW SALES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  <x v="2"/>
  </r>
  <r>
    <n v="197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198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99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200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  <x v="2"/>
  </r>
  <r>
    <n v="201"/>
    <n v="1002645307"/>
    <n v="3"/>
    <x v="0"/>
    <n v="5"/>
    <s v="MATARAM"/>
    <s v="BIMA"/>
    <s v="DMP"/>
    <s v="REG"/>
    <s v="AO"/>
    <s v="NEW SALES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  <x v="2"/>
  </r>
  <r>
    <n v="202"/>
    <n v="1002640052"/>
    <n v="3"/>
    <x v="0"/>
    <n v="5"/>
    <s v="MATARAM"/>
    <s v="BIMA"/>
    <s v="DMP"/>
    <s v="REG"/>
    <s v="AO"/>
    <s v="NEW SALES"/>
    <s v="1P INET"/>
    <s v="OSS - FALLOUT"/>
    <s v="RBS-Regional 3"/>
    <d v="2026-10-16T12:56:35"/>
    <d v="2026-10-28T14:18:24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s v="Kendala Pelanggan"/>
    <s v="FO_WFM"/>
    <s v="DOMPU"/>
    <s v="NO ADDON"/>
    <m/>
    <s v="Provisioning Failed|WFM|INF010026862|CENSEL PELANGGAN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  <x v="2"/>
  </r>
  <r>
    <n v="203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  <x v="2"/>
  </r>
  <r>
    <n v="204"/>
    <n v="1002634833"/>
    <n v="3"/>
    <x v="0"/>
    <n v="5"/>
    <s v="MATARAM"/>
    <s v="SUMBAWA"/>
    <s v="EMP"/>
    <s v="REG"/>
    <s v="AO"/>
    <s v="NEW SALES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3"/>
  </r>
  <r>
    <n v="205"/>
    <n v="1002651325"/>
    <n v="3"/>
    <x v="0"/>
    <n v="5"/>
    <s v="MATARAM"/>
    <s v="SUMBAWA"/>
    <s v="EMP"/>
    <s v="REG"/>
    <s v="AO"/>
    <s v="NEW SALES"/>
    <s v="1P INET"/>
    <s v="7 | OSS - PROVISIONING ISSUED"/>
    <s v="RBS-Regional 3"/>
    <d v="2026-10-23T15:08:49"/>
    <d v="2026-10-24T15:30:46"/>
    <n v="69416018"/>
    <m/>
    <n v="172612801950"/>
    <s v="UD FISABILILLAH"/>
    <s v="ODP-EMP-FAA/11 FAA/D02/11.01"/>
    <s v="WO067058402"/>
    <m/>
    <m/>
    <m/>
    <n v="118.00969518721099"/>
    <n v="-8.7714393637741601"/>
    <s v="MD|MYDB-20261023271245|DN00001/MN01576|UD FISABILILLAH|081353431351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5:09:54"/>
    <d v="2026-10-24T15:00:00"/>
    <m/>
    <s v="PI"/>
    <s v="SUMBAWA TIMUR"/>
    <s v="NO ADDON"/>
    <m/>
    <s v="Provisioning Issued"/>
    <s v="HSI Bisnis Basic Promo Hari Pelanggan Nasional PSB 70%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  <x v="3"/>
  </r>
  <r>
    <n v="206"/>
    <n v="1002638689"/>
    <n v="3"/>
    <x v="0"/>
    <n v="5"/>
    <s v="MATARAM"/>
    <s v="SUMBAWA"/>
    <s v="EMP"/>
    <s v="REG"/>
    <s v="AO"/>
    <s v="NEW SALES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3"/>
  </r>
  <r>
    <n v="207"/>
    <n v="1002644490"/>
    <n v="3"/>
    <x v="0"/>
    <n v="5"/>
    <s v="MATARAM"/>
    <s v="SUMBAWA"/>
    <s v="EMP"/>
    <s v="REG"/>
    <s v="AO"/>
    <s v="NEW SALES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3"/>
  </r>
  <r>
    <n v="208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209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210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211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212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213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214"/>
    <n v="1002637213"/>
    <n v="3"/>
    <x v="0"/>
    <n v="5"/>
    <s v="MATARAM"/>
    <s v="SUMBAWA"/>
    <s v="SBW"/>
    <s v="REG"/>
    <s v="AO"/>
    <s v="NEW SALES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  <x v="3"/>
  </r>
  <r>
    <n v="215"/>
    <n v="1002640833"/>
    <n v="3"/>
    <x v="0"/>
    <n v="5"/>
    <s v="MATARAM"/>
    <s v="SUMBAWA"/>
    <s v="SBW"/>
    <s v="REG"/>
    <s v="AO"/>
    <s v="NEW SALES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  <x v="3"/>
  </r>
  <r>
    <n v="216"/>
    <n v="1002649962"/>
    <n v="3"/>
    <x v="0"/>
    <n v="5"/>
    <s v="MATARAM"/>
    <s v="SUMBAWA"/>
    <s v="SBW"/>
    <s v="REG"/>
    <s v="AO"/>
    <s v="NEW SALES"/>
    <s v="1P INET"/>
    <s v="102 | FOLLOW UP COMPLETED"/>
    <s v="RBS-Regional 3"/>
    <d v="2026-10-22T17:27:44"/>
    <d v="2026-10-26T11:13:32"/>
    <n v="69415476"/>
    <m/>
    <n v="172606792929"/>
    <s v="MEDAR KOST"/>
    <s v="ODP-SBW-FAA/60 FAA/D01/60.01"/>
    <s v="WO067001737"/>
    <m/>
    <m/>
    <m/>
    <n v="117.40533314645199"/>
    <n v="-8.4706203449053294"/>
    <s v="MD|MYDB-20261022271228|DB10005/MB10137|MEDAR KOST|08231411140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7:39:37"/>
    <d v="2026-10-23T15:00:00"/>
    <m/>
    <s v="REVOKE"/>
    <s v="X"/>
    <s v="NO ADDON"/>
    <m/>
    <s v="Follow Up Revoke Completed, New Order ID : SC1002653386"/>
    <s v="HSI Bisnis Promo Hari Pelanggan Nasional PSB 70% - 300 Mbps"/>
    <s v="INDIBIZ"/>
    <m/>
    <m/>
    <d v="2026-10-23T15:00:00"/>
    <s v="2026-10-23 15:00:00 | Waktu pemasangan : 23 Oktober 2026 Jam pemasangan : 08.00 - 12.00 Info Tambahan : Hubungi pelanggan dulu sebelum ke lokasi terimakasih "/>
    <m/>
    <m/>
    <m/>
    <e v="#NUM!"/>
    <e v="#NUM!"/>
    <x v="0"/>
    <x v="3"/>
  </r>
  <r>
    <n v="217"/>
    <n v="1002643058"/>
    <n v="3"/>
    <x v="0"/>
    <n v="5"/>
    <s v="MATARAM"/>
    <s v="SUMBAWA"/>
    <s v="SBW"/>
    <s v="REG"/>
    <s v="AO"/>
    <s v="NEW SALES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218"/>
    <n v="1002657963"/>
    <n v="3"/>
    <x v="0"/>
    <n v="5"/>
    <s v="MATARAM"/>
    <s v="SUMBAWA"/>
    <s v="SBW"/>
    <s v="REG"/>
    <s v="AO"/>
    <s v="NEW SALES"/>
    <s v="1P INET"/>
    <s v="9 | WFM - UN-SCS"/>
    <s v="RBS-Regional 3"/>
    <d v="2026-10-28T14:48:44"/>
    <d v="2026-10-28T14:48:44"/>
    <n v="69414939"/>
    <m/>
    <m/>
    <s v="REBORN GYM"/>
    <m/>
    <s v="WO066945791"/>
    <m/>
    <m/>
    <m/>
    <n v="117.41436"/>
    <n v="-8.4878499999999999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8-10-2026 14:54:40"/>
    <d v="2026-10-23T00:00:00"/>
    <m/>
    <s v="UNSC"/>
    <s v="X"/>
    <s v="NETMONK"/>
    <m/>
    <s v="Inprogress Alpro, SC Lama : SC1002648531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3"/>
  </r>
  <r>
    <n v="219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220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221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222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  <x v="3"/>
  </r>
  <r>
    <n v="223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  <x v="3"/>
  </r>
  <r>
    <n v="224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  <x v="3"/>
  </r>
  <r>
    <n v="225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  <x v="3"/>
  </r>
  <r>
    <n v="226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  <x v="3"/>
  </r>
  <r>
    <n v="227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  <x v="3"/>
  </r>
  <r>
    <n v="228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  <x v="3"/>
  </r>
  <r>
    <n v="229"/>
    <n v="1002636168"/>
    <n v="3"/>
    <x v="0"/>
    <n v="5"/>
    <s v="MATARAM"/>
    <s v="SUMBAWA"/>
    <s v="SBW"/>
    <s v="REG"/>
    <s v="AO"/>
    <s v="NEW SALES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  <x v="3"/>
  </r>
  <r>
    <n v="230"/>
    <n v="1002638874"/>
    <n v="3"/>
    <x v="0"/>
    <n v="5"/>
    <s v="MATARAM"/>
    <s v="SUMBAWA"/>
    <s v="SBW"/>
    <s v="REG"/>
    <s v="AO"/>
    <s v="NEW SALES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  <x v="3"/>
  </r>
  <r>
    <n v="231"/>
    <n v="1002640297"/>
    <n v="3"/>
    <x v="0"/>
    <n v="5"/>
    <s v="MATARAM"/>
    <s v="SUMBAWA"/>
    <s v="SBW"/>
    <s v="REG"/>
    <s v="AO"/>
    <s v="NEW SALES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  <x v="3"/>
  </r>
  <r>
    <n v="232"/>
    <n v="1002640119"/>
    <n v="3"/>
    <x v="0"/>
    <n v="5"/>
    <s v="MATARAM"/>
    <s v="SUMBAWA"/>
    <s v="SBW"/>
    <s v="REG"/>
    <s v="AO"/>
    <s v="NEW SALES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  <x v="3"/>
  </r>
  <r>
    <n v="233"/>
    <n v="1002640095"/>
    <n v="3"/>
    <x v="0"/>
    <n v="5"/>
    <s v="MATARAM"/>
    <s v="SUMBAWA"/>
    <s v="SBW"/>
    <s v="REG"/>
    <s v="AO"/>
    <s v="NEW SALES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  <x v="3"/>
  </r>
  <r>
    <n v="234"/>
    <n v="1002641607"/>
    <n v="3"/>
    <x v="0"/>
    <n v="5"/>
    <s v="MATARAM"/>
    <s v="SUMBAWA"/>
    <s v="SBW"/>
    <s v="REG"/>
    <s v="AO"/>
    <s v="NEW SALES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  <x v="3"/>
  </r>
  <r>
    <n v="235"/>
    <n v="1002641199"/>
    <n v="3"/>
    <x v="0"/>
    <n v="5"/>
    <s v="MATARAM"/>
    <s v="SUMBAWA"/>
    <s v="SBW"/>
    <s v="REG"/>
    <s v="AO"/>
    <s v="NEW SALES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  <x v="3"/>
  </r>
  <r>
    <n v="236"/>
    <n v="1002641546"/>
    <n v="3"/>
    <x v="0"/>
    <n v="5"/>
    <s v="MATARAM"/>
    <s v="SUMBAWA"/>
    <s v="SBW"/>
    <s v="REG"/>
    <s v="AO"/>
    <s v="NEW SALES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  <x v="3"/>
  </r>
  <r>
    <n v="237"/>
    <n v="1002641526"/>
    <n v="3"/>
    <x v="0"/>
    <n v="5"/>
    <s v="MATARAM"/>
    <s v="SUMBAWA"/>
    <s v="SBW"/>
    <s v="REG"/>
    <s v="AO"/>
    <s v="NEW SALES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  <x v="3"/>
  </r>
  <r>
    <n v="238"/>
    <n v="1002643747"/>
    <n v="3"/>
    <x v="0"/>
    <n v="5"/>
    <s v="MATARAM"/>
    <s v="SUMBAWA"/>
    <s v="SBW"/>
    <s v="REG"/>
    <s v="AO"/>
    <s v="NEW SALES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  <x v="3"/>
  </r>
  <r>
    <n v="239"/>
    <n v="1002644010"/>
    <n v="3"/>
    <x v="0"/>
    <n v="5"/>
    <s v="MATARAM"/>
    <s v="SUMBAWA"/>
    <s v="SBW"/>
    <s v="REG"/>
    <s v="AO"/>
    <s v="NEW SALES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  <x v="3"/>
  </r>
  <r>
    <n v="240"/>
    <n v="1002646790"/>
    <n v="3"/>
    <x v="0"/>
    <n v="5"/>
    <s v="MATARAM"/>
    <s v="SUMBAWA"/>
    <s v="SBW"/>
    <s v="REG"/>
    <s v="AO"/>
    <s v="NEW SALES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3"/>
  </r>
  <r>
    <n v="241"/>
    <n v="1002651384"/>
    <n v="3"/>
    <x v="0"/>
    <n v="5"/>
    <s v="MATARAM"/>
    <s v="SUMBAWA"/>
    <s v="SBW"/>
    <s v="REG"/>
    <s v="AO"/>
    <s v="NEW SALES"/>
    <s v="1P INET"/>
    <s v="Completed (PS)"/>
    <s v="RBS-Regional 3"/>
    <d v="2026-10-23T15:20:49"/>
    <d v="2026-10-25T14:41:40"/>
    <n v="69416024"/>
    <m/>
    <n v="172606792937"/>
    <s v="PT GLOBAL INDO BANGUNAN"/>
    <s v="ODP-SBW-FAB/34 FAB/D07/34.01"/>
    <s v="WO067060805"/>
    <m/>
    <m/>
    <m/>
    <n v="117.417334919271"/>
    <n v="-8.5008288102043306"/>
    <s v="|MN01576|MYIA-067286475639/POI/taufik/081282027567/globalindobangunan@gmail.com"/>
    <s v="MYIB_ASSISTANT"/>
    <m/>
    <m/>
    <m/>
    <m/>
    <m/>
    <m/>
    <m/>
    <m/>
    <s v="Management Janji"/>
    <s v="2026-10-24 15:00:00 | Nama PIC : Taufik No HP : 081282027567 No Alt :  M Janji : 24  Okt 2026 Jam Pasang : Pagi / Siang Note : hubungi pelanggan jika ingin ke lokasi, terima kasih"/>
    <s v="FCC"/>
    <s v="23-10-2026 15:24:43"/>
    <d v="2026-10-24T15:00:00"/>
    <m/>
    <s v="PS"/>
    <s v="X"/>
    <s v="OCA"/>
    <n v="20261025"/>
    <s v="Completed"/>
    <s v="HSI Bisnis Bundling OCA Breach Checker Promo 2026 PSB 70% - 100 Mbps"/>
    <s v="INDIBIZ"/>
    <m/>
    <m/>
    <d v="2026-10-24T15:00:00"/>
    <s v="2026-10-24 15:00:00 | Nama PIC : Taufik No HP : 081282027567 No Alt :  M Janji : 24  Okt 2026 Jam Pasang : Pagi / Siang Note : hubungi pelanggan jika ingin ke lokasi, terima kasih"/>
    <n v="2026"/>
    <n v="10"/>
    <n v="25"/>
    <d v="2026-10-25T00:00:00"/>
    <n v="0.375"/>
    <x v="1"/>
    <x v="3"/>
  </r>
  <r>
    <n v="242"/>
    <n v="1002653386"/>
    <n v="3"/>
    <x v="0"/>
    <n v="5"/>
    <s v="MATARAM"/>
    <s v="SUMBAWA"/>
    <s v="SBW"/>
    <s v="REG"/>
    <s v="AO"/>
    <s v="NEW SALES"/>
    <m/>
    <s v="Completed (PS)"/>
    <s v="RBS-Regional 3"/>
    <d v="2026-10-26T11:13:35"/>
    <d v="2026-10-26T13:10:22"/>
    <n v="69415476"/>
    <m/>
    <n v="172606792960"/>
    <s v="MEDAR KOST"/>
    <s v="ODP-SBW-FAA/94"/>
    <s v="WO067195768"/>
    <m/>
    <m/>
    <m/>
    <n v="117.40314549999999"/>
    <n v="-8.4722229999999996"/>
    <s v="MD|MYDB-20261022271228|DB10005/MB10137|MEDAR KOST|082314111408"/>
    <s v="MYDIGIBIZPARTNER"/>
    <m/>
    <m/>
    <m/>
    <m/>
    <m/>
    <m/>
    <m/>
    <m/>
    <s v="Management Janji"/>
    <s v="2026-10-23 15:00:00 | Waktu pemasangan : 23 Oktober 2026  Jam pemasangan : 08.00 - 12.00  Info Tambahan : Hubungi pelanggan dulu sebelum ke lokasi  terimakasih "/>
    <s v="FCC"/>
    <s v="26-10-2026 11:24:44"/>
    <m/>
    <m/>
    <s v="PS"/>
    <s v="X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6T07:00:00"/>
    <s v="2026-10-23 15:00:00 | Waktu pemasangan : 23 Oktober 2026  Jam pemasangan : 08.00 - 12.00  Info Tambahan : Hubungi pelanggan dulu sebelum ke lokasi  terimakasih "/>
    <n v="2026"/>
    <n v="10"/>
    <n v="26"/>
    <d v="2026-10-26T00:00:00"/>
    <n v="-0.29166666666424135"/>
    <x v="1"/>
    <x v="3"/>
  </r>
  <r>
    <n v="243"/>
    <n v="1002633536"/>
    <n v="3"/>
    <x v="0"/>
    <n v="5"/>
    <s v="MATARAM"/>
    <s v="SUMBAWA"/>
    <s v="SBW"/>
    <s v="REG"/>
    <s v="AO"/>
    <s v="NEW SALES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  <x v="3"/>
  </r>
  <r>
    <n v="244"/>
    <n v="1002657982"/>
    <n v="3"/>
    <x v="0"/>
    <n v="5"/>
    <s v="MATARAM"/>
    <s v="SUMBAWA"/>
    <s v="SBW"/>
    <s v="REG"/>
    <s v="AO"/>
    <s v="NEW SALES"/>
    <m/>
    <s v="MYCX - SEND OPEN PAPERLESS"/>
    <s v="RBS-Regional 3"/>
    <d v="2026-10-28T14:58:44"/>
    <d v="2026-10-28T15:00:12"/>
    <n v="69414939"/>
    <m/>
    <n v="172606792975"/>
    <s v="REBORN GYM"/>
    <s v="ODP-SBW-FAT/59"/>
    <m/>
    <m/>
    <m/>
    <m/>
    <n v="117.414171695535"/>
    <n v="-8.4880932727689693"/>
    <s v="MD|MYDB-20261022271193|DN00001/MN01576|REBORN GYM|081337084599  "/>
    <s v="Sales Profesional"/>
    <m/>
    <m/>
    <m/>
    <m/>
    <m/>
    <m/>
    <m/>
    <m/>
    <m/>
    <m/>
    <m/>
    <s v="28-10-2026 15:09:46"/>
    <m/>
    <m/>
    <s v="INPROGRESS_SC"/>
    <s v="X"/>
    <s v="NETMONK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"/>
  </r>
  <r>
    <n v="245"/>
    <n v="1002627383"/>
    <n v="3"/>
    <x v="0"/>
    <n v="5"/>
    <s v="MATARAM"/>
    <s v="SUMBAWA"/>
    <s v="SBW"/>
    <s v="REG"/>
    <s v="AO"/>
    <s v="NEW SALES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246"/>
    <n v="1002648531"/>
    <n v="3"/>
    <x v="0"/>
    <n v="5"/>
    <s v="MATARAM"/>
    <s v="SUMBAWA"/>
    <s v="SBW"/>
    <s v="REG"/>
    <s v="AO"/>
    <s v="NEW SALES"/>
    <s v="1P INET"/>
    <s v="98 | OSS - CANCEL COMPLETE"/>
    <s v="RBS-Regional 3"/>
    <d v="2026-10-22T09:32:49"/>
    <d v="2026-10-28T14:49:57"/>
    <n v="69414939"/>
    <m/>
    <n v="172606792595"/>
    <s v="REBORN GYM"/>
    <s v="ODP-SBW-FAT/59 FAT/D07/59.01"/>
    <s v="WO066945791"/>
    <m/>
    <m/>
    <m/>
    <n v="117.41436548531"/>
    <n v="-8.4878561760428095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9:39:35"/>
    <d v="2026-10-23T08:00:00"/>
    <s v="Kendala Teknik"/>
    <s v="CANCEL"/>
    <s v="X"/>
    <s v="NETMONK"/>
    <m/>
    <s v="Cancel Completed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3"/>
  </r>
  <r>
    <n v="247"/>
    <n v="1002643304"/>
    <n v="3"/>
    <x v="0"/>
    <n v="5"/>
    <s v="MATARAM"/>
    <s v="SUMBAWA"/>
    <s v="ALA"/>
    <s v="REG"/>
    <s v="AO"/>
    <s v="NEW SALES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248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249"/>
    <n v="1002638881"/>
    <n v="3"/>
    <x v="0"/>
    <n v="5"/>
    <s v="MATARAM"/>
    <s v="SUMBAWA"/>
    <s v="ALA"/>
    <s v="REG"/>
    <s v="AO"/>
    <s v="NEW SALES"/>
    <s v="1P INET"/>
    <s v="Completed (PS)"/>
    <s v="RBS-Regional 3"/>
    <d v="2026-10-15T15:16:35"/>
    <d v="2026-10-24T12:26:4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S"/>
    <s v="SUMBAWA TIMUR"/>
    <s v="NO ADDON"/>
    <n v="20261024"/>
    <s v="Complet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n v="2026"/>
    <n v="10"/>
    <n v="24"/>
    <d v="2026-10-24T00:00:00"/>
    <n v="7.375"/>
    <x v="2"/>
    <x v="3"/>
  </r>
  <r>
    <n v="250"/>
    <n v="1002645882"/>
    <n v="3"/>
    <x v="0"/>
    <n v="5"/>
    <s v="MATARAM"/>
    <s v="SUMBAWA"/>
    <s v="ALA"/>
    <s v="REG"/>
    <s v="AO"/>
    <s v="NEW SALES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  <x v="3"/>
  </r>
  <r>
    <n v="251"/>
    <n v="1002636214"/>
    <n v="3"/>
    <x v="0"/>
    <n v="5"/>
    <s v="MATARAM"/>
    <s v="SUMBAWA"/>
    <s v="MLK"/>
    <s v="REG"/>
    <s v="AO"/>
    <s v="NEW SALES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3"/>
  </r>
  <r>
    <n v="252"/>
    <n v="1002642514"/>
    <n v="3"/>
    <x v="0"/>
    <n v="5"/>
    <s v="MATARAM"/>
    <s v="SUMBAWA"/>
    <s v="MLK"/>
    <s v="REG"/>
    <s v="AO"/>
    <s v="NEW SALES"/>
    <s v="1P INET"/>
    <s v="102 | FOLLOW UP COMPLETED"/>
    <s v="RBS-Regional 3"/>
    <d v="2026-10-19T10:04:35"/>
    <d v="2026-10-26T11:33:57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REVOKE"/>
    <s v="SUMBAWA BARAT"/>
    <s v="NO ADDON"/>
    <m/>
    <s v="Follow Up Revoke Completed, New Order ID : SC1002653525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  <x v="3"/>
  </r>
  <r>
    <n v="253"/>
    <n v="1002646362"/>
    <n v="3"/>
    <x v="0"/>
    <n v="5"/>
    <s v="MATARAM"/>
    <s v="SUMBAWA"/>
    <s v="MLK"/>
    <s v="REG"/>
    <s v="AO"/>
    <s v="NEW SALES"/>
    <s v="1P INET"/>
    <s v="102 | FOLLOW UP COMPLETED"/>
    <s v="RBS-Regional 3"/>
    <d v="2026-10-20T18:50:50"/>
    <d v="2026-10-22T14:46:50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REVOKE"/>
    <s v="SUMBAWA BARAT"/>
    <s v="NO ADDON"/>
    <m/>
    <s v="Follow Up Revoke Completed, New Order ID : SC1002649392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  <x v="3"/>
  </r>
  <r>
    <n v="254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255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256"/>
    <n v="1002641631"/>
    <n v="3"/>
    <x v="0"/>
    <n v="5"/>
    <s v="MATARAM"/>
    <s v="SUMBAWA"/>
    <s v="MLK"/>
    <s v="REG"/>
    <s v="AO"/>
    <s v="NEW SALES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  <x v="3"/>
  </r>
  <r>
    <n v="257"/>
    <n v="1002649392"/>
    <n v="3"/>
    <x v="0"/>
    <n v="5"/>
    <s v="MATARAM"/>
    <s v="SUMBAWA"/>
    <s v="MLK"/>
    <s v="REG"/>
    <s v="AO"/>
    <s v="NEW SALES"/>
    <m/>
    <s v="Completed (PS)"/>
    <s v="RBS-Regional 3"/>
    <d v="2026-10-22T14:46:50"/>
    <d v="2026-10-22T20:51:04"/>
    <n v="69414101"/>
    <m/>
    <n v="172608206225"/>
    <s v="MASJID AL IKHLAS DESA BUKIT DAMAI"/>
    <s v="ODP-MLK-FAA/24"/>
    <s v="WO066981468"/>
    <m/>
    <m/>
    <m/>
    <n v="116.75396076088801"/>
    <n v="-8.9121239478980296"/>
    <s v="|MN02367|MYIA-043564883155/POI/BAYU TONI SAPUTRA/082144516876/bayou.sbm067@gmail.com"/>
    <s v="Sales Profesional"/>
    <m/>
    <m/>
    <m/>
    <m/>
    <m/>
    <m/>
    <m/>
    <m/>
    <s v="Management Janji"/>
    <s v="2026-10-21 15:00:00 | Nama PIC : MASJID AL IKHLAS DESA BUKIT DAMAI  No HP :   No Alt : -082144516876  M Janji :  21 Okt  2026  Jam Pasang : Pagi / Siang  Note : hubungi pelanggan jika ingin kelokasi"/>
    <s v="FCC"/>
    <s v="22-10-2026 14:54:36"/>
    <m/>
    <m/>
    <s v="PS"/>
    <s v="SUMBAWA BARAT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07:00:00"/>
    <s v="2026-10-21 15:00:00 | Nama PIC : MASJID AL IKHLAS DESA BUKIT DAMAI  No HP :   No Alt : -082144516876  M Janji :  21 Okt  2026  Jam Pasang : Pagi / Siang  Note : hubungi pelanggan jika ingin kelokasi"/>
    <n v="2026"/>
    <n v="10"/>
    <n v="22"/>
    <d v="2026-10-22T00:00:00"/>
    <n v="-0.29166666666424135"/>
    <x v="1"/>
    <x v="3"/>
  </r>
  <r>
    <n v="258"/>
    <n v="1002650657"/>
    <n v="3"/>
    <x v="0"/>
    <n v="5"/>
    <s v="MATARAM"/>
    <s v="SUMBAWA"/>
    <s v="MLK"/>
    <s v="REG"/>
    <s v="AO"/>
    <s v="NEW SALES"/>
    <s v="1P INET"/>
    <s v="Completed (PS)"/>
    <s v="RBS-Regional 3"/>
    <d v="2026-10-23T10:54:45"/>
    <d v="2026-10-26T07:34:19"/>
    <n v="69415759"/>
    <m/>
    <n v="172608206251"/>
    <s v="HANGGONOWARIH HOUSE"/>
    <s v="ODP-MLK-FAD/07 FAD/D02/07.01"/>
    <s v="WO067032755"/>
    <m/>
    <m/>
    <m/>
    <n v="116.746971456528"/>
    <n v="-8.9136303980335008"/>
    <s v="|MN02367|MYIA-092536853089/POI/ARDI HANGGONOWARIH/081382702902/anggo07@gmail.com"/>
    <s v="MYIB_ASSISTANT"/>
    <m/>
    <m/>
    <m/>
    <m/>
    <m/>
    <m/>
    <m/>
    <m/>
    <s v="Management Janji"/>
    <s v="2026-10-24 08:00:00 | telp :081382702902  alt : manja : pagi / siang 24/10/2026 .hub sebelum ke lokasi "/>
    <s v="FCC"/>
    <s v="23-10-2026 10:55:42"/>
    <d v="2026-10-24T08:00:00"/>
    <m/>
    <s v="PS"/>
    <s v="SUMBAWA BARAT"/>
    <s v="NO ADDON"/>
    <n v="20261026"/>
    <s v="Completed"/>
    <s v="HSI Bisnis Basic Promo Hari Pelanggan Nasional PSB 70% - 50 Mbps"/>
    <s v="INDIBIZ"/>
    <m/>
    <m/>
    <d v="2026-10-24T08:00:00"/>
    <s v="2026-10-24 08:00:00 | telp :081382702902  alt : manja : pagi / siang 24/10/2026 .hub sebelum ke lokasi "/>
    <n v="2026"/>
    <n v="10"/>
    <n v="26"/>
    <d v="2026-10-26T00:00:00"/>
    <n v="1.6666666666642413"/>
    <x v="2"/>
    <x v="3"/>
  </r>
  <r>
    <n v="259"/>
    <n v="1002653525"/>
    <n v="3"/>
    <x v="0"/>
    <n v="5"/>
    <s v="MATARAM"/>
    <s v="SUMBAWA"/>
    <s v="MLK"/>
    <s v="REG"/>
    <s v="AO"/>
    <s v="NEW SALES"/>
    <m/>
    <s v="Completed (PS)"/>
    <s v="RBS-Regional 3"/>
    <d v="2026-10-26T11:33:57"/>
    <d v="2026-10-28T10:05:29"/>
    <n v="69412660"/>
    <m/>
    <n v="172608206589"/>
    <s v="PT NUSA PRIMA MOTOR"/>
    <s v="ODP-MLK-FAA/20"/>
    <s v="WO067197761"/>
    <m/>
    <m/>
    <m/>
    <n v="116.753087640792"/>
    <n v="-8.9174058146430202"/>
    <s v="|MN02367|MYIA-009748863073/POI/PUTRI MARDIANA/081275074378/putrimardiana013@gmail.com"/>
    <s v="Sales Profesional"/>
    <m/>
    <m/>
    <m/>
    <m/>
    <m/>
    <m/>
    <m/>
    <m/>
    <s v="Management Janji"/>
    <s v="2026-10-20 08:00:00 | Nama PIC : Ibu Putri  No HP : 081275074378  No Alt : -  M Janji : 20 Okt 2026  Jam Pasang : Pagi / Siang  Note : hubungi pelanggan jika ingin kelokasi"/>
    <s v="FCC"/>
    <s v="26-10-2026 11:39:40"/>
    <m/>
    <m/>
    <s v="PS"/>
    <s v="SUMBAWA BARAT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08:00:00 | Nama PIC : Ibu Putri  No HP : 081275074378  No Alt : -  M Janji : 20 Okt 2026  Jam Pasang : Pagi / Siang  Note : hubungi pelanggan jika ingin kelokasi"/>
    <n v="2026"/>
    <n v="10"/>
    <n v="28"/>
    <d v="2026-10-28T00:00:00"/>
    <n v="1.7083333333357587"/>
    <x v="2"/>
    <x v="3"/>
  </r>
  <r>
    <n v="260"/>
    <n v="1002656868"/>
    <n v="3"/>
    <x v="0"/>
    <n v="5"/>
    <s v="MATARAM"/>
    <s v="SUMBAWA"/>
    <s v="MLK"/>
    <s v="REG"/>
    <s v="AO"/>
    <s v="NEW SALES"/>
    <s v="1P INET"/>
    <s v="Completed (PS)"/>
    <s v="RBS-Regional 3"/>
    <d v="2026-10-27T20:51:45"/>
    <d v="2026-10-28T16:40:58"/>
    <n v="69418295"/>
    <m/>
    <n v="172608206684"/>
    <s v="KETEMU SURF HOUSE"/>
    <s v="ODP-MLK-FAC/28"/>
    <s v="WO067323237"/>
    <m/>
    <m/>
    <m/>
    <n v="116.736573416472"/>
    <n v="-8.9752734293598309"/>
    <s v="|MN02367|MYIA-067594962791/POI/HERIANTO/081239495213/hhherianto@hotmail.com"/>
    <s v="MYIB_ASSISTANT"/>
    <m/>
    <m/>
    <m/>
    <m/>
    <m/>
    <m/>
    <m/>
    <m/>
    <s v="Management Janji"/>
    <s v="2026-10-29 11:00:00 | Tanggal pemasangan : 28/10/2026 Jam pemasangan : pagi / siang  Info Tambahan : Hubungi pelanggan dulu sebelum ke lokasi Terimakasih"/>
    <s v="FCC"/>
    <s v="27-10-2026 20:55:00"/>
    <d v="2026-10-29T11:00:00"/>
    <m/>
    <s v="PS"/>
    <s v="SUMBAWA BARAT"/>
    <s v="NO ADDON"/>
    <n v="20261028"/>
    <s v="Completed"/>
    <s v="HSI Bisnis Promo Hari Pelanggan Nasional PSB 70% - 200 Mbps"/>
    <s v="INDIBIZ"/>
    <m/>
    <m/>
    <d v="2026-10-29T11:00:00"/>
    <s v="2026-10-29 11:00:00 | Tanggal pemasangan : 28/10/2026 Jam pemasangan : pagi / siang  Info Tambahan : Hubungi pelanggan dulu sebelum ke lokasi Terimakasih"/>
    <n v="2026"/>
    <n v="10"/>
    <n v="28"/>
    <d v="2026-10-28T00:00:00"/>
    <n v="-1.4583333333357587"/>
    <x v="1"/>
    <x v="3"/>
  </r>
  <r>
    <n v="261"/>
    <n v="1002646062"/>
    <n v="3"/>
    <x v="0"/>
    <n v="5"/>
    <s v="MATARAM"/>
    <s v="SUMBAWA"/>
    <s v="MLK"/>
    <s v="REG"/>
    <s v="AO"/>
    <s v="NEW SALES"/>
    <s v="1P INET"/>
    <s v="98 | OSS - CANCEL COMPLETE"/>
    <s v="RBS-Regional 3"/>
    <d v="2026-10-20T15:56:51"/>
    <d v="2026-10-29T09:06:35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s v="Kendala Pelanggan"/>
    <s v="CANCEL"/>
    <s v="SUMBAWA BARAT"/>
    <s v="NO ADDON"/>
    <m/>
    <s v="Cancel Complet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3"/>
  </r>
  <r>
    <n v="262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  <x v="3"/>
  </r>
  <r>
    <n v="263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  <x v="3"/>
  </r>
  <r>
    <n v="264"/>
    <n v="1002641075"/>
    <n v="3"/>
    <x v="0"/>
    <n v="5"/>
    <s v="MATARAM"/>
    <s v="SUMBAWA"/>
    <s v="TLW"/>
    <s v="REG"/>
    <s v="AO"/>
    <s v="NEW SALES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  <x v="3"/>
  </r>
  <r>
    <n v="265"/>
    <n v="1002646101"/>
    <n v="3"/>
    <x v="0"/>
    <n v="5"/>
    <s v="MATARAM"/>
    <s v="SUMBAWA"/>
    <s v="TLW"/>
    <s v="REG"/>
    <s v="AO"/>
    <s v="NEW SALES"/>
    <s v="1P INET"/>
    <s v="102 | FOLLOW UP COMPLETED"/>
    <s v="RBS-Regional 3"/>
    <d v="2026-10-20T16:05:44"/>
    <d v="2026-10-28T11:57:42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s v="Kendala Lainnya"/>
    <s v="REVOKE"/>
    <s v="SUMBAWA BARAT"/>
    <s v="NO ADDON"/>
    <m/>
    <s v="Follow Up Revoke Completed, New Order ID : SC1002657510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3"/>
  </r>
  <r>
    <n v="266"/>
    <n v="1002646146"/>
    <n v="3"/>
    <x v="0"/>
    <n v="5"/>
    <s v="MATARAM"/>
    <s v="SUMBAWA"/>
    <s v="TLW"/>
    <s v="REG"/>
    <s v="AO"/>
    <s v="NEW SALES"/>
    <s v="1P INET"/>
    <s v="102 | FOLLOW UP COMPLETED"/>
    <s v="RBS-Regional 3"/>
    <d v="2026-10-20T16:20:50"/>
    <d v="2026-10-28T10:51:29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REVOKE"/>
    <s v="SUMBAWA BARAT"/>
    <s v="NO ADDON"/>
    <m/>
    <s v="Follow Up Revoke Completed, New Order ID : SC1002657308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  <x v="3"/>
  </r>
  <r>
    <n v="267"/>
    <n v="1002656078"/>
    <n v="3"/>
    <x v="0"/>
    <n v="5"/>
    <s v="MATARAM"/>
    <s v="SUMBAWA"/>
    <s v="TLW"/>
    <s v="REG"/>
    <s v="AO"/>
    <s v="NEW SALES"/>
    <s v="1P INET"/>
    <s v="7 | OSS - PROVISIONING ISSUED"/>
    <s v="RBS-Regional 3"/>
    <d v="2026-10-27T13:59:44"/>
    <d v="2026-10-28T11:09:59"/>
    <n v="69418017"/>
    <m/>
    <n v="172610203898"/>
    <s v="UD DELTA"/>
    <s v="ODP-TLW-FC/12 FC/D01/02.12"/>
    <s v="WO067290727"/>
    <m/>
    <m/>
    <m/>
    <n v="116.854997836053"/>
    <n v="-8.7428191384008294"/>
    <s v="MD|MYDB-20261027271449|DN00001/MN01576|UD DELTA|085702875438"/>
    <s v="MYDIGIBIZPARTNER"/>
    <m/>
    <m/>
    <m/>
    <m/>
    <m/>
    <m/>
    <m/>
    <m/>
    <s v="Management Janji"/>
    <s v="2026-10-28 11:00:00 | Nama : BU LILIS SURYANI  No Hp : 085702875438 No Alt :  Tgl Pemasangan : 28 Oktober 2026 Interval : SIANG Note : Hubungi pelanggan terlebih dahulu"/>
    <s v="FCC"/>
    <s v="27-10-2026 14:09:51"/>
    <d v="2026-10-28T11:00:00"/>
    <m/>
    <s v="PI"/>
    <s v="SUMBAWA BARAT"/>
    <s v="OCA"/>
    <m/>
    <s v="Provisioning Issued"/>
    <s v="HSI Bisnis Bundling OCA Breach Checker Promo 2026 PSB 70% - 200 Mbps"/>
    <s v="INDIBIZ"/>
    <m/>
    <m/>
    <d v="2026-10-28T11:00:00"/>
    <s v="2026-10-28 11:00:00 | Nama : BU LILIS SURYANI  No Hp : 085702875438 No Alt :  Tgl Pemasangan : 28 Oktober 2026 Interval : SIANG Note : Hubungi pelanggan terlebih dahulu"/>
    <m/>
    <m/>
    <m/>
    <e v="#NUM!"/>
    <e v="#NUM!"/>
    <x v="0"/>
    <x v="3"/>
  </r>
  <r>
    <n v="268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269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270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  <x v="3"/>
  </r>
  <r>
    <n v="271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272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  <x v="3"/>
  </r>
  <r>
    <n v="273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  <x v="3"/>
  </r>
  <r>
    <n v="274"/>
    <n v="1002647287"/>
    <n v="3"/>
    <x v="0"/>
    <n v="5"/>
    <s v="MATARAM"/>
    <s v="SUMBAWA"/>
    <s v="TLW"/>
    <s v="REG"/>
    <s v="AO"/>
    <s v="NEW SALES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  <x v="3"/>
  </r>
  <r>
    <n v="275"/>
    <n v="1002657510"/>
    <n v="3"/>
    <x v="0"/>
    <n v="5"/>
    <s v="MATARAM"/>
    <s v="SUMBAWA"/>
    <s v="TLW"/>
    <s v="REG"/>
    <s v="AO"/>
    <s v="NEW SALES"/>
    <m/>
    <s v="Completed (PS)"/>
    <s v="RBS-Regional 3"/>
    <d v="2026-10-28T11:57:43"/>
    <d v="2026-10-28T12:37:00"/>
    <n v="69414004"/>
    <m/>
    <n v="172610203901"/>
    <s v="PUSKESMAS SETELUK"/>
    <s v="ODP-TLW-FE/05"/>
    <s v="WO067351469"/>
    <m/>
    <m/>
    <m/>
    <n v="116.86524899"/>
    <n v="-8.6250880429999999"/>
    <s v="|MN01595|MYIA-082202535583/POI/ELY/085198460388/setelukmedical@gmail.com"/>
    <s v="Sales Profesional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8-10-2026 12:09:50"/>
    <m/>
    <m/>
    <s v="PS"/>
    <s v="SUMBAWA BARAT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7:00:00"/>
    <s v="2026-10-21 15:00:00 | Tanggal Pemasangan : 21 Oktober 2026  Jam Pemasangan : 08:00 15:00  Info Tambahan : Hubungi pelanggan dulu sebelum ke lokasi terimakasih"/>
    <n v="2026"/>
    <n v="10"/>
    <n v="28"/>
    <d v="2026-10-28T00:00:00"/>
    <n v="-0.29166666666424135"/>
    <x v="1"/>
    <x v="3"/>
  </r>
  <r>
    <n v="276"/>
    <n v="1002657308"/>
    <n v="3"/>
    <x v="0"/>
    <n v="5"/>
    <s v="MATARAM"/>
    <s v="SUMBAWA"/>
    <s v="TLW"/>
    <s v="REG"/>
    <s v="AO"/>
    <s v="NEW SALES"/>
    <m/>
    <s v="Completed (PS)"/>
    <s v="RBS-Regional 3"/>
    <d v="2026-10-28T10:51:32"/>
    <d v="2026-10-28T11:51:04"/>
    <n v="69414017"/>
    <m/>
    <n v="172610203819"/>
    <s v="PUSKESMAS SETELUK"/>
    <s v="ODP-TLW-FE/05"/>
    <s v="WO067343479"/>
    <m/>
    <m/>
    <m/>
    <n v="116.86487674771"/>
    <n v="-8.6239947689840992"/>
    <s v="|MN01595|MYIA-060323714313/POI/ELY/085198460388/setelukmedical@gmail.com"/>
    <s v="Sales Profesional"/>
    <m/>
    <m/>
    <m/>
    <m/>
    <m/>
    <m/>
    <m/>
    <m/>
    <s v="Management Janji"/>
    <s v="2026-10-21 15:00:00 | Waktu pemasangan : 21 Oktober 2026  Jam pemasangan : 08.00 - 12.00  Info Tambahan : Hubungi pelanggan dulu sebelum ke lokasi  terimakasih "/>
    <s v="FCC"/>
    <s v="28-10-2026 10:54:38"/>
    <m/>
    <m/>
    <s v="PS"/>
    <s v="SUMBAWA BARAT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7:00:00"/>
    <s v="2026-10-21 15:00:00 | Waktu pemasangan : 21 Oktober 2026  Jam pemasangan : 08.00 - 12.00  Info Tambahan : Hubungi pelanggan dulu sebelum ke lokasi  terimakasih "/>
    <n v="2026"/>
    <n v="10"/>
    <n v="28"/>
    <d v="2026-10-28T00:00:00"/>
    <n v="-0.29166666666424135"/>
    <x v="1"/>
    <x v="3"/>
  </r>
  <r>
    <n v="277"/>
    <n v="1002644059"/>
    <n v="3"/>
    <x v="0"/>
    <n v="5"/>
    <s v="MATARAM"/>
    <s v="SUMBAWA"/>
    <s v="TLW"/>
    <s v="REG"/>
    <s v="AO"/>
    <s v="NEW SALES"/>
    <m/>
    <s v="QC MIA - INVALID QUALITY CONTROL MIA"/>
    <s v="RBS-Regional 3"/>
    <d v="2026-10-19T16:33:34"/>
    <d v="2026-10-28T19:28:19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78"/>
    <n v="1002658214"/>
    <n v="3"/>
    <x v="0"/>
    <n v="5"/>
    <s v="MATARAM"/>
    <s v="SUMBAWA"/>
    <s v="TLW"/>
    <s v="REG"/>
    <s v="AO"/>
    <s v="NEW SALES"/>
    <s v="1P INET"/>
    <s v="MIE - SEND SURVEY"/>
    <s v="RBS-Regional 3"/>
    <d v="2026-10-28T16:15:50"/>
    <d v="2026-10-28T16:18:01"/>
    <n v="69418784"/>
    <m/>
    <n v="172610203903"/>
    <s v="CAFE LONG"/>
    <s v="ODP-TLW-FH/56 FH/D02/56.01"/>
    <s v="WO067378655"/>
    <m/>
    <m/>
    <m/>
    <n v="116.818262655802"/>
    <n v="-8.7605347028025005"/>
    <s v="|MN02367|MYIA-058481230393/POI/EVI YULIANA/082329304448/evidaffa62@gmail.com"/>
    <s v="MYIB_ASSISTANT"/>
    <m/>
    <m/>
    <m/>
    <m/>
    <m/>
    <m/>
    <m/>
    <m/>
    <s v="Management Janji"/>
    <s v="2026-10-29 15:00:00 | Nama Pic : IBU EVI No Hp Pic : 082329304448 Jam Pemasangan : 08:00 - 12.00 Tanggal Pemasangan : KAMIS 29 OKTOBER 2026 Info Tambahan : Hubungi pelanggan sebelum datang ke lokasi"/>
    <s v="FCC"/>
    <s v="28-10-2026 16:25:03"/>
    <d v="2026-10-29T15:00:00"/>
    <m/>
    <s v="SURVEY_NEW_MANJA"/>
    <s v="SUMBAWA BARAT"/>
    <s v="NETMONK"/>
    <m/>
    <s v="MIE - SEND SURVEY"/>
    <s v="HSI Bisnis Bundling Netmonk Promo 2026 PSB 70% - 75 Mbps"/>
    <s v="INDIBIZ"/>
    <m/>
    <m/>
    <d v="2026-10-29T15:00:00"/>
    <s v="2026-10-29 15:00:00 | Nama Pic : IBU EVI No Hp Pic : 082329304448 Jam Pemasangan : 08:00 - 12.00 Tanggal Pemasangan : KAMIS 29 OKTOBER 2026 Info Tambahan : Hubungi pelanggan sebelum datang ke lokasi"/>
    <m/>
    <m/>
    <m/>
    <e v="#NUM!"/>
    <e v="#NUM!"/>
    <x v="0"/>
    <x v="3"/>
  </r>
  <r>
    <n v="279"/>
    <n v="1002658361"/>
    <n v="3"/>
    <x v="0"/>
    <n v="5"/>
    <s v="MATARAM"/>
    <s v="SUMBAWA"/>
    <s v="TLW"/>
    <s v="REG"/>
    <s v="AO"/>
    <s v="NEW SALES"/>
    <s v="1P INET"/>
    <s v="MIE - SEND SURVEY"/>
    <s v="RBS-Regional 3"/>
    <d v="2026-10-28T18:05:44"/>
    <d v="2026-10-28T18:08:06"/>
    <n v="69418870"/>
    <m/>
    <n v="172610203904"/>
    <s v="CV INTAN BULAENG SELOTO"/>
    <s v="ODP-TLW-FB/33 FB/D06/33.01"/>
    <s v="WO067386833"/>
    <m/>
    <m/>
    <m/>
    <n v="116.850601068966"/>
    <n v="-8.7342708967318199"/>
    <s v="|MN02367|MYIA-094778453330/POI/ADENI MUHADI SAPUTRA ST/081332052852/adeni.muhadi.saputra@gmail.com"/>
    <s v="MYIB_ASSISTANT"/>
    <m/>
    <m/>
    <m/>
    <m/>
    <m/>
    <m/>
    <m/>
    <m/>
    <s v="Management Janji"/>
    <s v="2026-10-29 15:00:00 | No HP :081332052852 Alt :  M Janji : 29/10/2026 Note : hubungi pelanggan jika ingin kelokas"/>
    <s v="FCC"/>
    <s v="28-10-2026 18:09:46"/>
    <d v="2026-10-29T15:00:00"/>
    <m/>
    <s v="SURVEY_NEW_MANJA"/>
    <s v="SUMBAWA BARAT"/>
    <s v="NO ADDON"/>
    <m/>
    <s v="MIE - SEND SURVEY"/>
    <s v="HSI Bisnis Promo Hari Pelanggan Nasional PSB 70% - 200 Mbps"/>
    <s v="INDIBIZ"/>
    <m/>
    <m/>
    <d v="2026-10-29T15:00:00"/>
    <s v="2026-10-29 15:00:00 | No HP :081332052852 Alt :  M Janji : 29/10/2026 Note : hubungi pelanggan jika ingin kelokas"/>
    <m/>
    <m/>
    <m/>
    <e v="#NUM!"/>
    <e v="#NUM!"/>
    <x v="0"/>
    <x v="3"/>
  </r>
  <r>
    <n v="280"/>
    <n v="1002627389"/>
    <n v="3"/>
    <x v="0"/>
    <n v="5"/>
    <s v="MATARAM"/>
    <s v="SUMBAWA"/>
    <s v="TLW"/>
    <s v="REG"/>
    <s v="AO"/>
    <s v="NEW SALES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  <x v="3"/>
  </r>
  <r>
    <n v="281"/>
    <n v="1002627397"/>
    <n v="3"/>
    <x v="0"/>
    <n v="5"/>
    <s v="MATARAM"/>
    <s v="SUMBAWA"/>
    <s v="TLW"/>
    <s v="REG"/>
    <s v="AO"/>
    <s v="NEW SALES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  <x v="3"/>
  </r>
  <r>
    <n v="282"/>
    <n v="1002644071"/>
    <n v="3"/>
    <x v="0"/>
    <n v="5"/>
    <s v="MATARAM"/>
    <s v="SUMBAWA"/>
    <s v="TLW"/>
    <s v="REG"/>
    <s v="AO"/>
    <s v="NEW SALES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  <x v="3"/>
  </r>
  <r>
    <n v="283"/>
    <n v="1002639389"/>
    <n v="3"/>
    <x v="0"/>
    <n v="5"/>
    <s v="MATARAM"/>
    <s v="BIMA"/>
    <s v="BIM"/>
    <s v="REG"/>
    <s v="AO"/>
    <s v="NEW SALES"/>
    <s v="1P INET"/>
    <s v="98 | OSS - CANCEL COMPLETE"/>
    <s v="RBS-Regional 3"/>
    <d v="2026-10-16T08:49:36"/>
    <d v="2026-10-29T09:02:55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s v="Kendala Pelanggan"/>
    <s v="CANCEL"/>
    <s v="X"/>
    <s v="NO ADDON"/>
    <m/>
    <s v="Cancel Complet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  <x v="2"/>
  </r>
  <r>
    <n v="284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285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  <x v="4"/>
  </r>
  <r>
    <n v="286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287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288"/>
    <n v="1002639776"/>
    <n v="3"/>
    <x v="1"/>
    <n v="5"/>
    <s v="MALANG"/>
    <s v="KEPANJEN"/>
    <s v="DPT"/>
    <s v="REG"/>
    <s v="AO"/>
    <s v="NEW SALES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  <x v="4"/>
  </r>
  <r>
    <n v="289"/>
    <n v="1002646274"/>
    <n v="3"/>
    <x v="1"/>
    <n v="5"/>
    <s v="MALANG"/>
    <s v="KEPANJEN"/>
    <s v="DPT"/>
    <s v="REG"/>
    <s v="AO"/>
    <s v="NEW SALES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  <x v="4"/>
  </r>
  <r>
    <n v="290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291"/>
    <n v="1002641390"/>
    <n v="3"/>
    <x v="1"/>
    <n v="5"/>
    <s v="MALANG"/>
    <s v="KEPANJEN"/>
    <s v="GDI"/>
    <s v="REG"/>
    <s v="AO"/>
    <s v="NEW SALES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  <x v="4"/>
  </r>
  <r>
    <n v="292"/>
    <n v="1002642058"/>
    <n v="3"/>
    <x v="1"/>
    <n v="5"/>
    <s v="MALANG"/>
    <s v="KEPANJEN"/>
    <s v="GDI"/>
    <s v="REG"/>
    <s v="AO"/>
    <s v="NEW SALES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  <x v="4"/>
  </r>
  <r>
    <n v="293"/>
    <n v="1002646562"/>
    <n v="3"/>
    <x v="1"/>
    <n v="5"/>
    <s v="MALANG"/>
    <s v="KEPANJEN"/>
    <s v="GDI"/>
    <s v="REG"/>
    <s v="AO"/>
    <s v="NEW SALES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4"/>
  </r>
  <r>
    <n v="294"/>
    <n v="1002654348"/>
    <n v="3"/>
    <x v="1"/>
    <n v="5"/>
    <s v="MALANG"/>
    <s v="KEPANJEN"/>
    <s v="GDI"/>
    <s v="REG"/>
    <s v="AO"/>
    <s v="NEW SALES"/>
    <s v="1P INET"/>
    <s v="Completed (PS)"/>
    <s v="RBS-Regional 3"/>
    <d v="2026-10-26T14:54:45"/>
    <d v="2026-10-26T19:48:11"/>
    <n v="69417311"/>
    <m/>
    <n v="152715213853"/>
    <s v="cafe &amp; ROSTERY agung"/>
    <s v="ODP-GDI-FC/36 FC/D03/36.01"/>
    <s v="WO067219140"/>
    <m/>
    <m/>
    <m/>
    <n v="112.6377947"/>
    <n v="-8.2116826999999901"/>
    <s v="|MN02462|MYIA-002851593913/POI/agung/083159148273/kacerosrery@gmail.com"/>
    <s v="MYIB_ASSISTANT"/>
    <m/>
    <m/>
    <m/>
    <m/>
    <m/>
    <m/>
    <m/>
    <m/>
    <s v="Management Janji"/>
    <s v="2026-10-27 11:00:00 | Nama PIC:  bp yosi No HP: 083159148273 Alt: Tanggal: 27/10/2026 Jam Pasang: Siang Note: Hubungi sebelum ke lokasi, terimakasih.  "/>
    <s v="FCC"/>
    <s v="26-10-2026 14:55:19"/>
    <d v="2026-10-27T11:00:00"/>
    <m/>
    <s v="PS"/>
    <s v="TUREN"/>
    <s v="OCA"/>
    <n v="20261026"/>
    <s v="Completed"/>
    <s v="HSI Bisnis Bundling OCA Breach Checker Promo 2026 PSB 70% - 300 Mbps"/>
    <s v="INDIBIZ"/>
    <m/>
    <m/>
    <d v="2026-10-27T11:00:00"/>
    <s v="2026-10-27 11:00:00 | Nama PIC:  bp yosi No HP: 083159148273 Alt: Tanggal: 27/10/2026 Jam Pasang: Siang Note: Hubungi sebelum ke lokasi, terimakasih.  "/>
    <n v="2026"/>
    <n v="10"/>
    <n v="26"/>
    <d v="2026-10-26T00:00:00"/>
    <n v="-1.4583333333357587"/>
    <x v="1"/>
    <x v="4"/>
  </r>
  <r>
    <n v="295"/>
    <n v="1002653758"/>
    <n v="3"/>
    <x v="1"/>
    <n v="5"/>
    <s v="MALANG"/>
    <s v="KEPANJEN"/>
    <s v="GDI"/>
    <s v="REG"/>
    <s v="AO"/>
    <s v="NEW SALES"/>
    <s v="1P INET"/>
    <s v="Completed (PS)"/>
    <s v="RBS-Regional 3"/>
    <d v="2026-10-26T12:27:49"/>
    <d v="2026-10-27T12:25:11"/>
    <n v="69417101"/>
    <m/>
    <n v="152715213852"/>
    <s v="DESA BANJAREJO KECAMATAN PAGELARAN KAB MALANG"/>
    <s v="ODP-GDI-FV/04 FV/D02/04.01"/>
    <s v="WO067202841"/>
    <m/>
    <m/>
    <m/>
    <n v="112.62106470000001"/>
    <n v="-8.1815481000000005"/>
    <s v="|MC20235|MYIA-014895314948/POI/M FAUZI AZIZ/085233780708/rizki.cell2000@gmail.com"/>
    <s v="MYIB_ASSISTANT"/>
    <m/>
    <m/>
    <m/>
    <m/>
    <m/>
    <m/>
    <m/>
    <m/>
    <s v="Management Janji"/>
    <s v="2026-10-27 11:00:00 | Nama :FAUZI No HP :085233780708 No Alternatif : M Janji : 27/10/2026 Jam Pasang : Pagi NoteÃ‚Â :  Hubungi terlebih dahulu sebelum ke lokasi "/>
    <s v="FCC"/>
    <s v="26-10-2026 12:39:35"/>
    <d v="2026-10-27T11:00:00"/>
    <m/>
    <s v="PS"/>
    <s v="TUREN"/>
    <s v="OCA"/>
    <n v="20261027"/>
    <s v="Completed"/>
    <s v="HSI Bisnis Bundling OCA Breach Checker Promo H2 2026 PSB 70% - 50 Mbps"/>
    <s v="INDIBIZ"/>
    <m/>
    <m/>
    <d v="2026-10-27T11:00:00"/>
    <s v="2026-10-27 11:00:00 | Nama :FAUZI No HP :085233780708 No Alternatif : M Janji : 27/10/2026 Jam Pasang : Pagi NoteÃ‚Â :  Hubungi terlebih dahulu sebelum ke lokasi "/>
    <n v="2026"/>
    <n v="10"/>
    <n v="27"/>
    <d v="2026-10-27T00:00:00"/>
    <n v="-0.45833333333575865"/>
    <x v="1"/>
    <x v="4"/>
  </r>
  <r>
    <n v="296"/>
    <n v="1002652300"/>
    <n v="3"/>
    <x v="1"/>
    <n v="5"/>
    <s v="MALANG"/>
    <s v="KEPANJEN"/>
    <s v="GDI"/>
    <s v="REG"/>
    <s v="AO"/>
    <s v="NEW SALES"/>
    <s v="1P INET"/>
    <s v="MIA - INVALID SURVEY"/>
    <s v="RBS-Regional 3"/>
    <d v="2026-10-24T16:24:49"/>
    <d v="2026-10-25T14:20:03"/>
    <n v="69416511"/>
    <m/>
    <n v="152715213850"/>
    <s v="TOKO PRIBUMI"/>
    <s v="ODP-GDI-FU/23 FU/D03/23.01"/>
    <s v="WO067127280"/>
    <m/>
    <m/>
    <m/>
    <n v="112.63993499999999"/>
    <n v="-8.2006949000000002"/>
    <s v="MD|MYDB-20261024271322|DN00001/MN01844|TOKO PRIBUMI|081919770180"/>
    <s v="MYDIGIBIZPARTNER"/>
    <m/>
    <m/>
    <m/>
    <m/>
    <m/>
    <m/>
    <m/>
    <m/>
    <s v="Management Janji"/>
    <s v="2026-10-25 15:00:00 | Tanggal Pemasangan : 25 Oktober 2026 Jam Pemasangan : 08:00 15:00 Info Tambahan : Hubungi pelanggan dulu sebelum ke lokasi terimakasih"/>
    <s v="FCC"/>
    <s v="24-10-2026 16:25:16"/>
    <d v="2026-10-25T15:00:00"/>
    <m/>
    <s v="SURVEY_NEW_MANJA"/>
    <s v="TUREN"/>
    <s v="NO ADDON"/>
    <m/>
    <s v="MIE - INVALID SURVEY - Kendala Perizinan/IKR-IKG"/>
    <s v="HSI Bisnis Promo Hari Pelanggan Nasional PSB 70% - 150 Mbps"/>
    <s v="INDIBIZ"/>
    <m/>
    <m/>
    <d v="2026-10-25T15:00:00"/>
    <s v="2026-10-25 15:00:00 | Tanggal Pemasangan : 25 Oktober 2026 Jam Pemasangan : 08:00 15:00 Info Tambahan : Hubungi pelanggan dulu sebelum ke lokasi terimakasih"/>
    <m/>
    <m/>
    <m/>
    <e v="#NUM!"/>
    <e v="#NUM!"/>
    <x v="0"/>
    <x v="4"/>
  </r>
  <r>
    <n v="297"/>
    <n v="1002640851"/>
    <n v="3"/>
    <x v="1"/>
    <n v="5"/>
    <s v="MALANG"/>
    <s v="KEPANJEN"/>
    <s v="SBM"/>
    <s v="REG"/>
    <s v="AO"/>
    <s v="NEW SALES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  <x v="4"/>
  </r>
  <r>
    <n v="298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  <x v="4"/>
  </r>
  <r>
    <n v="299"/>
    <n v="1002645405"/>
    <n v="3"/>
    <x v="1"/>
    <n v="5"/>
    <s v="MALANG"/>
    <s v="KEPANJEN"/>
    <s v="SBM"/>
    <s v="REG"/>
    <s v="AO"/>
    <s v="NEW SALES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  <x v="4"/>
  </r>
  <r>
    <n v="300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  <x v="4"/>
  </r>
  <r>
    <n v="301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  <x v="4"/>
  </r>
  <r>
    <n v="302"/>
    <n v="1002655200"/>
    <n v="3"/>
    <x v="1"/>
    <n v="5"/>
    <s v="MALANG"/>
    <s v="KEPANJEN"/>
    <s v="SBP"/>
    <s v="REG"/>
    <s v="AO"/>
    <s v="NEW SALES"/>
    <s v="1P INET"/>
    <s v="Completed (PS)"/>
    <s v="RBS-Regional 3"/>
    <d v="2026-10-27T09:26:44"/>
    <d v="2026-10-28T11:58:55"/>
    <n v="69417636"/>
    <m/>
    <n v="152716204322"/>
    <s v="DEA BAKERY SUMBERPUCUNG"/>
    <s v="ODP-SBP-FB/02 FB/D01/02.01"/>
    <s v="WO067257344"/>
    <m/>
    <m/>
    <m/>
    <n v="112.472898"/>
    <n v="-8.1570920000000005"/>
    <s v="|MN01864|MYIA-058695810909/POI/EKO ALFIYANTO/0895395167680/systemdevelopmentdea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39:47"/>
    <d v="2026-10-28T08:00:00"/>
    <m/>
    <s v="PS"/>
    <s v="KEPANJEN"/>
    <s v="OCA"/>
    <n v="20261028"/>
    <s v="Completed"/>
    <s v="HSI Bisnis Bundling OCA Breach Checker PSB 70% Promo - 5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8"/>
    <d v="2026-10-28T00:00:00"/>
    <n v="-0.33333333333575865"/>
    <x v="1"/>
    <x v="4"/>
  </r>
  <r>
    <n v="303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304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4"/>
  </r>
  <r>
    <n v="305"/>
    <n v="1002639601"/>
    <n v="3"/>
    <x v="1"/>
    <n v="5"/>
    <s v="MALANG"/>
    <s v="KEPANJEN"/>
    <s v="TUR"/>
    <s v="REG"/>
    <s v="AO"/>
    <s v="NEW SALES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  <x v="4"/>
  </r>
  <r>
    <n v="306"/>
    <n v="1002639954"/>
    <n v="3"/>
    <x v="1"/>
    <n v="5"/>
    <s v="MALANG"/>
    <s v="KEPANJEN"/>
    <s v="BRG"/>
    <s v="REG"/>
    <s v="AO"/>
    <s v="NEW SALES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  <x v="4"/>
  </r>
  <r>
    <n v="307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  <x v="4"/>
  </r>
  <r>
    <n v="308"/>
    <n v="1002647311"/>
    <n v="3"/>
    <x v="1"/>
    <n v="5"/>
    <s v="MALANG"/>
    <s v="KEPANJEN"/>
    <s v="GDG"/>
    <s v="REG"/>
    <s v="AO"/>
    <s v="NEW SALES"/>
    <m/>
    <s v="102 | FOLLOW UP COMPLETED"/>
    <s v="RBS-Regional 3"/>
    <d v="2026-10-21T13:06:44"/>
    <d v="2026-10-26T15:41:32"/>
    <n v="69414461"/>
    <n v="3414393033"/>
    <n v="152704231857"/>
    <s v="Bumi Sakti Perkhasa"/>
    <s v="ODP-GDG-FY/83"/>
    <s v="WO066981852"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jam Pasang : 09:00 Note : hubungi pelanggan jika ingin kelokasi |40900827|MYDITA"/>
    <s v="FCC"/>
    <s v="21-10-2026 13:09:43"/>
    <d v="2026-10-25T08:00:00"/>
    <m/>
    <s v="REVOKE"/>
    <s v="KLOJEN"/>
    <s v="NO ADDON"/>
    <m/>
    <s v="Follow Up Revoke Completed, New Order ID : SC100265452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(22/OKTOBER/2026) jam Pasang : 09:00 Note : hubungi pelanggan jika ingin kelokasi |40900827|MYDITA"/>
    <m/>
    <m/>
    <m/>
    <e v="#NUM!"/>
    <e v="#NUM!"/>
    <x v="0"/>
    <x v="4"/>
  </r>
  <r>
    <n v="309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310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311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312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  <x v="4"/>
  </r>
  <r>
    <n v="313"/>
    <n v="1002638282"/>
    <n v="3"/>
    <x v="1"/>
    <n v="5"/>
    <s v="MALANG"/>
    <s v="KEPANJEN"/>
    <s v="GDG"/>
    <s v="REG"/>
    <s v="AO"/>
    <s v="NEW SALES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  <x v="4"/>
  </r>
  <r>
    <n v="314"/>
    <n v="1002640826"/>
    <n v="3"/>
    <x v="1"/>
    <n v="5"/>
    <s v="MALANG"/>
    <s v="KEPANJEN"/>
    <s v="GDG"/>
    <s v="REG"/>
    <s v="AO"/>
    <s v="NEW SALES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  <x v="4"/>
  </r>
  <r>
    <n v="315"/>
    <n v="1002652632"/>
    <n v="3"/>
    <x v="1"/>
    <n v="5"/>
    <s v="MALANG"/>
    <s v="KEPANJEN"/>
    <s v="GDG"/>
    <s v="REG"/>
    <s v="AO"/>
    <s v="NEW SALES"/>
    <s v="1P INET"/>
    <s v="Completed (PS)"/>
    <s v="RBS-Regional 3"/>
    <d v="2026-10-25T14:50:46"/>
    <d v="2026-10-26T12:57:14"/>
    <n v="69416698"/>
    <m/>
    <n v="152704231899"/>
    <s v="SDN BANDUNGREJOSARI 3"/>
    <s v="ODP-GDG-FQ/09 FQ/D05/09.01"/>
    <s v="WO067162881"/>
    <m/>
    <m/>
    <m/>
    <n v="112.62575459999999"/>
    <n v="-8.0065837000000002"/>
    <s v="|MN01864|MYIA-068547138190/POI/EDY SANTOSO/081952533005/bandungrejosari03.sd@gmail.com"/>
    <s v="MYIB_ASSISTANT"/>
    <m/>
    <m/>
    <m/>
    <m/>
    <m/>
    <m/>
    <m/>
    <m/>
    <s v="Management Janji"/>
    <s v="2026-10-28 08:00:00 | tgl manja : 26 OKT 2026 jam : pagi  hubungi sebelum ke lokasi"/>
    <s v="FCC"/>
    <s v="25-10-2026 14:54:33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gl manja : 26 OKT 2026 jam : pagi  hubungi sebelum ke lokasi"/>
    <n v="2026"/>
    <n v="10"/>
    <n v="26"/>
    <d v="2026-10-26T00:00:00"/>
    <n v="-2.3333333333357587"/>
    <x v="1"/>
    <x v="4"/>
  </r>
  <r>
    <n v="316"/>
    <n v="1002652481"/>
    <n v="3"/>
    <x v="1"/>
    <n v="5"/>
    <s v="MALANG"/>
    <s v="KEPANJEN"/>
    <s v="GDG"/>
    <s v="REG"/>
    <s v="AO"/>
    <s v="NEW SALES"/>
    <s v="1P INET"/>
    <s v="Completed (PS)"/>
    <s v="RBS-Regional 3"/>
    <d v="2026-10-25T10:26:49"/>
    <d v="2026-10-26T14:33:45"/>
    <n v="69416621"/>
    <m/>
    <n v="152704231896"/>
    <s v="SMPN 12 MALANG"/>
    <s v="ODP-GDG-FAS/12"/>
    <s v="WO067147831"/>
    <m/>
    <m/>
    <m/>
    <n v="112.6210887"/>
    <n v="-8.0064543999999902"/>
    <s v="|MN01864|MYIA-075553860867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3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  <x v="4"/>
  </r>
  <r>
    <n v="317"/>
    <n v="1002652483"/>
    <n v="3"/>
    <x v="1"/>
    <n v="5"/>
    <s v="MALANG"/>
    <s v="KEPANJEN"/>
    <s v="GDG"/>
    <s v="REG"/>
    <s v="AO"/>
    <s v="NEW SALES"/>
    <s v="1P INET"/>
    <s v="Completed (PS)"/>
    <s v="RBS-Regional 3"/>
    <d v="2026-10-25T10:29:45"/>
    <d v="2026-10-26T15:22:33"/>
    <n v="69416622"/>
    <m/>
    <n v="152704231897"/>
    <s v="SMPN 12 MALANG"/>
    <s v="ODP-GDG-FAS/12 FAS/D01/12.01"/>
    <s v="WO067147947"/>
    <m/>
    <m/>
    <m/>
    <n v="112.6210887"/>
    <n v="-8.0064543999999902"/>
    <s v="|MN01864|MYIA-023078220895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  <x v="4"/>
  </r>
  <r>
    <n v="318"/>
    <n v="1002654522"/>
    <n v="3"/>
    <x v="1"/>
    <n v="5"/>
    <s v="MALANG"/>
    <s v="KEPANJEN"/>
    <s v="GDG"/>
    <s v="REG"/>
    <s v="AO"/>
    <s v="NEW SALES"/>
    <m/>
    <s v="Completed (PS)"/>
    <s v="RBS-Regional 3"/>
    <d v="2026-10-26T15:41:33"/>
    <d v="2026-10-26T16:38:49"/>
    <n v="69414461"/>
    <n v="3414393033"/>
    <n v="152704231908"/>
    <s v="Bumi Sakti Perkhasa"/>
    <s v="ODP-GDG-FF/87"/>
    <s v="WO067226497"/>
    <m/>
    <m/>
    <m/>
    <n v="112.5984833"/>
    <n v="-8.0692933999999994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 jam Pasang : 09:00  Note : hubungi pelanggan jika ingin kelokasi  |40900827|MYDITA"/>
    <s v="FCC"/>
    <s v="26-10-2026 15:54:36"/>
    <m/>
    <m/>
    <s v="PS"/>
    <s v="KLOJEN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5 08:00:00|M Janji : (22/OKTOBER/2026)  jam Pasang : 09:00  Note : hubungi pelanggan jika ingin kelokasi  |40900827|MYDITA"/>
    <n v="2026"/>
    <n v="10"/>
    <n v="26"/>
    <d v="2026-10-26T00:00:00"/>
    <n v="-0.29166666666424135"/>
    <x v="1"/>
    <x v="4"/>
  </r>
  <r>
    <n v="319"/>
    <n v="1002655807"/>
    <n v="3"/>
    <x v="1"/>
    <n v="5"/>
    <s v="MALANG"/>
    <s v="KEPANJEN"/>
    <s v="GDG"/>
    <s v="REG"/>
    <s v="AO"/>
    <s v="NEW SALES"/>
    <s v="1P INET"/>
    <s v="Completed (PS)"/>
    <s v="RBS-Regional 3"/>
    <d v="2026-10-27T12:30:45"/>
    <d v="2026-10-28T13:46:25"/>
    <n v="69417883"/>
    <m/>
    <n v="152704231913"/>
    <s v="ILHAM LAUNDRY"/>
    <s v="ODP-GDG-FS/03 FS/D01/03.01"/>
    <s v="WO067280926"/>
    <m/>
    <m/>
    <m/>
    <n v="112.6216867"/>
    <n v="-8.0138499999999997"/>
    <s v="|MN02703|MYIA-080758269229/POI/Achmad yasin/0895635004302/achmad.yasin112@gmail.com"/>
    <s v="MYIB_ASSISTANT"/>
    <m/>
    <m/>
    <m/>
    <m/>
    <m/>
    <m/>
    <m/>
    <m/>
    <s v="Management Janji"/>
    <s v="2026-10-30 08:00:00 | Jam pemasangan : 12.00 Info Tambahan : Hubungi pelanggan dulu sebelum ke lokasi terimakasih  "/>
    <s v="FCC"/>
    <s v="27-10-2026 12:39:37"/>
    <d v="2026-10-30T08:00:00"/>
    <m/>
    <s v="PS"/>
    <s v="KLOJEN"/>
    <s v="NO ADDON"/>
    <n v="20261028"/>
    <s v="Completed"/>
    <s v="HSI Bisnis Promo Hari Pelanggan Nasional PSB 70% - 50 Mbps"/>
    <s v="INDIBIZ"/>
    <m/>
    <m/>
    <d v="2026-10-30T08:00:00"/>
    <s v="2026-10-30 08:00:00 | Jam pemasangan : 12.00 Info Tambahan : Hubungi pelanggan dulu sebelum ke lokasi terimakasih  "/>
    <n v="2026"/>
    <n v="10"/>
    <n v="28"/>
    <d v="2026-10-28T00:00:00"/>
    <n v="-2.3333333333357587"/>
    <x v="1"/>
    <x v="4"/>
  </r>
  <r>
    <n v="320"/>
    <n v="1002656784"/>
    <n v="3"/>
    <x v="1"/>
    <n v="5"/>
    <s v="MALANG"/>
    <s v="KEPANJEN"/>
    <s v="GDG"/>
    <s v="REG"/>
    <s v="AO"/>
    <s v="NEW SALES"/>
    <s v="1P INET"/>
    <s v="Completed (PS)"/>
    <s v="RBS-Regional 3"/>
    <d v="2026-10-27T17:54:45"/>
    <d v="2026-10-28T12:52:28"/>
    <n v="69418248"/>
    <m/>
    <n v="152704231918"/>
    <s v="ABADI GROSIR"/>
    <s v="ODP-GDG-FX/64 FX/D07/64.01"/>
    <s v="WO067315144"/>
    <m/>
    <m/>
    <m/>
    <n v="112.6314394"/>
    <n v="-8.0507643000000009"/>
    <s v="MD|MYDB-20261027271461|SC20017/MC20200|ABADI GROSIR|0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8:09:46"/>
    <d v="2026-10-30T08:00:00"/>
    <m/>
    <s v="PS"/>
    <s v="KLOJEN"/>
    <s v="NO ADDON"/>
    <n v="20261028"/>
    <s v="Completed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n v="2026"/>
    <n v="10"/>
    <n v="28"/>
    <d v="2026-10-28T00:00:00"/>
    <n v="-2.3333333333357587"/>
    <x v="1"/>
    <x v="4"/>
  </r>
  <r>
    <n v="321"/>
    <n v="1002657698"/>
    <n v="3"/>
    <x v="1"/>
    <n v="5"/>
    <s v="MALANG"/>
    <s v="KEPANJEN"/>
    <s v="GDG"/>
    <s v="REG"/>
    <s v="AO"/>
    <s v="NEW SALES"/>
    <s v="1P INET"/>
    <s v="MIE - SEND SURVEY"/>
    <s v="RBS-Regional 3"/>
    <d v="2026-10-28T13:30:46"/>
    <d v="2026-10-28T13:32:06"/>
    <n v="69418587"/>
    <m/>
    <n v="152704231692"/>
    <s v="TOKO SEDAYU"/>
    <s v="ODP-GDG-FP/18 FP/D05/18.01"/>
    <s v="WO067359630"/>
    <m/>
    <m/>
    <m/>
    <n v="112.60444640226601"/>
    <n v="-8.0061573694404"/>
    <s v="|MC20235|MYIA-085164118326/POI/MUCHAMAD NUR WAHYUDIN/085150633754/yonom5109@gmail.com"/>
    <s v="MYIB_ASSISTANT"/>
    <m/>
    <m/>
    <m/>
    <m/>
    <m/>
    <m/>
    <m/>
    <m/>
    <s v="Management Janji"/>
    <s v="2026-11-01 08:00:00 | M Janji : 29/10/2026 Jam Pasang : Pagi NoteÃ‚Â :  Hubungi terlebih dahulu sebelum ke lokasi"/>
    <s v="FCC"/>
    <s v="28-10-2026 13:39:45"/>
    <d v="2026-11-01T08:00:00"/>
    <m/>
    <s v="SURVEY_NEW_MANJA"/>
    <s v="KLOJEN"/>
    <s v="NETMONK"/>
    <m/>
    <s v="MIE - SEND SURVEY"/>
    <s v="HSI Bisnis Bundling Netmonk Promo H2 2026 PSB 70% - 50 Mbps"/>
    <s v="INDIBIZ"/>
    <m/>
    <m/>
    <d v="2026-11-01T08:00:00"/>
    <s v="2026-11-01 08:00:00 | M Janji : 29/10/2026 Jam Pasang : Pagi NoteÃ‚Â :  Hubungi terlebih dahulu sebelum ke lokasi"/>
    <m/>
    <m/>
    <m/>
    <e v="#NUM!"/>
    <e v="#NUM!"/>
    <x v="0"/>
    <x v="4"/>
  </r>
  <r>
    <n v="322"/>
    <n v="1002657851"/>
    <n v="3"/>
    <x v="1"/>
    <n v="5"/>
    <s v="MALANG"/>
    <s v="KEPANJEN"/>
    <s v="GDG"/>
    <s v="REG"/>
    <s v="AO"/>
    <s v="NEW SALES"/>
    <s v="1P INET"/>
    <s v="MIE - SEND SURVEY"/>
    <s v="RBS-Regional 3"/>
    <d v="2026-10-28T14:17:44"/>
    <d v="2026-10-28T14:20:01"/>
    <n v="69418633"/>
    <m/>
    <n v="152704231924"/>
    <s v="SMPN 2 WAGIR"/>
    <s v="ODP-GDG-FJ/37 FJ/D01/37.01"/>
    <s v="WO067323577"/>
    <m/>
    <m/>
    <m/>
    <n v="112.5776822"/>
    <n v="-8.0026758000000005"/>
    <s v="|MN01864|MYIA-098272168671/POI/iwan kurniawan/083170818685/smpnwagir02@gmail.com"/>
    <s v="MYIB_ASSISTANT"/>
    <m/>
    <m/>
    <m/>
    <m/>
    <m/>
    <m/>
    <m/>
    <m/>
    <s v="Management Janji"/>
    <s v="2026-10-30 08:00:00 | Tanggal pemasangan : 28/10/2026 Jam pemasangan : pagi / siang  Info Tambahan : Hubungi pelanggan dulu sebelum ke lokasi Terimakasih"/>
    <s v="FCC"/>
    <s v="28-10-2026 14:24:45"/>
    <d v="2026-10-30T08:00:00"/>
    <m/>
    <s v="SURVEY_NEW_MANJA"/>
    <s v="KLOJEN"/>
    <s v="OCA"/>
    <m/>
    <s v="MIE - SEND SURVEY"/>
    <s v="HSI Bisnis Bundling OCA Blast Lite Promo 2026 Dual Band PSB 70% - 100 Mbps"/>
    <s v="INDIBIZ"/>
    <m/>
    <m/>
    <d v="2026-10-30T08:00:00"/>
    <s v="2026-10-30 08:00:00 | Tanggal pemasangan : 28/10/2026 Jam pemasangan : pagi / siang  Info Tambahan : Hubungi pelanggan dulu sebelum ke lokasi Terimakasih"/>
    <m/>
    <m/>
    <m/>
    <e v="#NUM!"/>
    <e v="#NUM!"/>
    <x v="0"/>
    <x v="4"/>
  </r>
  <r>
    <n v="323"/>
    <n v="1002656783"/>
    <n v="3"/>
    <x v="1"/>
    <n v="5"/>
    <s v="MALANG"/>
    <s v="KEPANJEN"/>
    <s v="GDG"/>
    <s v="REG"/>
    <s v="AO"/>
    <s v="NEW SALES"/>
    <s v="1P INET"/>
    <s v="SIBEL - CREATE ORDER"/>
    <s v="RBS-Regional 3"/>
    <d v="2026-10-27T17:53:50"/>
    <d v="2026-10-29T10:02:14"/>
    <n v="69418237"/>
    <m/>
    <n v="152704231917"/>
    <s v="ABADI GROSIR"/>
    <s v="ODP-GDG-FAA/42 FAA/D04/42.01"/>
    <s v="WO067315033"/>
    <m/>
    <m/>
    <m/>
    <n v="112.62722650000001"/>
    <n v="-8.0483262"/>
    <s v="MD|MYDB-20261027271463|SC20017/MC20200|ABADI GROSIR|62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7:54:39"/>
    <d v="2026-10-30T08:00:00"/>
    <m/>
    <s v="INPROGRESS_SC"/>
    <s v="KLOJEN"/>
    <s v="NO ADDON"/>
    <m/>
    <s v="SIEBEL_INFO=3-389887856503|Successfully Order Creation 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m/>
    <m/>
    <m/>
    <e v="#NUM!"/>
    <e v="#NUM!"/>
    <x v="0"/>
    <x v="4"/>
  </r>
  <r>
    <n v="324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325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  <x v="4"/>
  </r>
  <r>
    <n v="326"/>
    <n v="1002641800"/>
    <n v="3"/>
    <x v="1"/>
    <n v="5"/>
    <s v="MALANG"/>
    <s v="KEPANJEN"/>
    <s v="KEP"/>
    <s v="REG"/>
    <s v="AO"/>
    <s v="NEW SALES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  <x v="4"/>
  </r>
  <r>
    <n v="327"/>
    <n v="1002655993"/>
    <n v="3"/>
    <x v="1"/>
    <n v="5"/>
    <s v="MALANG"/>
    <s v="KEPANJEN"/>
    <s v="KEP"/>
    <s v="REG"/>
    <s v="AO"/>
    <s v="NEW SALES"/>
    <m/>
    <s v="MIA - INVALID SURVEY"/>
    <s v="RBS-Regional 3"/>
    <d v="2026-10-27T13:39:29"/>
    <d v="2026-10-28T04:18:42"/>
    <n v="69417983"/>
    <m/>
    <n v="152718219250"/>
    <s v="SMK MUHAMMADIYAH 5 KEPANJEN"/>
    <s v="ODP-KEP-FP/70"/>
    <s v="WO067296221"/>
    <m/>
    <m/>
    <m/>
    <n v="112.562423"/>
    <n v="-8.1253244999999996"/>
    <s v="MN02703|SMK MUHAMMADIYAH 5 KEPANJEN|Paket HSI Bisnis 1:1 100mbps|082336194194"/>
    <s v="Sales Force DBS"/>
    <m/>
    <m/>
    <m/>
    <m/>
    <m/>
    <m/>
    <m/>
    <m/>
    <s v="Management Janji"/>
    <s v="2026-10-28 11:00:00|PIC 082336194194|40931150|MYDITA"/>
    <s v="FCC"/>
    <s v="27-10-2026 13:54:35"/>
    <d v="2026-10-28T11:00:00"/>
    <m/>
    <s v="SURVEY_NEW_MANJA"/>
    <s v="KEPANJE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PIC 082336194194|40931150|MYDITA"/>
    <m/>
    <m/>
    <m/>
    <e v="#NUM!"/>
    <e v="#NUM!"/>
    <x v="0"/>
    <x v="4"/>
  </r>
  <r>
    <n v="328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329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330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  <x v="4"/>
  </r>
  <r>
    <n v="331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  <x v="4"/>
  </r>
  <r>
    <n v="332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  <x v="4"/>
  </r>
  <r>
    <n v="333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  <x v="4"/>
  </r>
  <r>
    <n v="334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  <x v="4"/>
  </r>
  <r>
    <n v="335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  <x v="4"/>
  </r>
  <r>
    <n v="336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  <x v="4"/>
  </r>
  <r>
    <n v="337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4"/>
  </r>
  <r>
    <n v="338"/>
    <n v="1002644811"/>
    <n v="3"/>
    <x v="1"/>
    <n v="5"/>
    <s v="MALANG"/>
    <s v="KEPANJEN"/>
    <s v="KLJ"/>
    <s v="REG"/>
    <s v="AO"/>
    <s v="NEW SALES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  <x v="4"/>
  </r>
  <r>
    <n v="339"/>
    <n v="1002652625"/>
    <n v="3"/>
    <x v="1"/>
    <n v="5"/>
    <s v="MALANG"/>
    <s v="KEPANJEN"/>
    <s v="KLJ"/>
    <s v="REG"/>
    <s v="AO"/>
    <s v="NEW SALES"/>
    <s v="1P INET"/>
    <s v="Completed (PS)"/>
    <s v="RBS-Regional 3"/>
    <d v="2026-10-25T14:33:44"/>
    <d v="2026-10-26T19:03:56"/>
    <n v="69416693"/>
    <m/>
    <n v="152703265013"/>
    <s v="PONDOK BAHRUL MAGHFIROH"/>
    <s v="ODP-KLJ-FAD/41 FAD/D04/41.01"/>
    <s v="WO067162015"/>
    <m/>
    <m/>
    <m/>
    <n v="112.593235261738"/>
    <n v="-7.9396755046973597"/>
    <s v="MD|MYDB-20261025271351|DN00001/MN01844|PONDOK BAHRUL MAGHFIROH|089501787085"/>
    <s v="MYDIGIBIZPARTNER"/>
    <m/>
    <m/>
    <m/>
    <m/>
    <m/>
    <m/>
    <m/>
    <m/>
    <s v="Management Janji"/>
    <s v="2026-10-26 11:00:00 | Tanggal pemasangan : 26/09/2026 Jam pemasangan : 11.00 Info Tambahan : Hubungi pelanggan dulu sebelum ke lokasi, terima kasih"/>
    <s v="FCC"/>
    <s v="25-10-2026 14:40:06"/>
    <d v="2026-10-26T11:00:00"/>
    <m/>
    <s v="PS"/>
    <s v="KLOJEN"/>
    <s v="NO ADDON"/>
    <n v="20261026"/>
    <s v="Completed"/>
    <s v="HSI Bisnis Promo Hari Pelanggan Nasional PSB 70% - 200 Mbps"/>
    <s v="INDIBIZ"/>
    <m/>
    <m/>
    <d v="2026-10-26T11:00:00"/>
    <s v="2026-10-26 11:00:00 | Tanggal pemasangan : 26/09/2026 Jam pemasangan : 11.00 Info Tambahan : Hubungi pelanggan dulu sebelum ke lokasi, terima kasih"/>
    <n v="2026"/>
    <n v="10"/>
    <n v="26"/>
    <d v="2026-10-26T00:00:00"/>
    <n v="-0.45833333333575865"/>
    <x v="1"/>
    <x v="4"/>
  </r>
  <r>
    <n v="340"/>
    <n v="1002652986"/>
    <n v="3"/>
    <x v="1"/>
    <n v="5"/>
    <s v="MALANG"/>
    <s v="KEPANJEN"/>
    <s v="KLJ"/>
    <s v="REG"/>
    <s v="AO"/>
    <s v="NEW SALES"/>
    <s v="1P INET"/>
    <s v="Completed (PS)"/>
    <s v="RBS-Regional 3"/>
    <d v="2026-10-26T09:18:00"/>
    <d v="2026-10-26T16:22:12"/>
    <n v="69416844"/>
    <m/>
    <n v="152703265008"/>
    <s v="5 Coffee &amp; Eatery"/>
    <s v="ODP-KLJ-FCD/87 FCD/D09/87.01"/>
    <s v="WO067116514"/>
    <m/>
    <m/>
    <m/>
    <n v="112.599951"/>
    <n v="-7.9619289999999996"/>
    <s v="|MN02703|MYIA-063141257272/POI/TEGAR PRAKOSO/082257056619/tegarprakoso62@gmail.com"/>
    <s v="MYIB_ASSISTANT"/>
    <m/>
    <m/>
    <m/>
    <m/>
    <m/>
    <m/>
    <m/>
    <m/>
    <s v="Management Janji"/>
    <s v="2026-10-27 08:00:00 | Nama PIC : bapak TEGAR  No HP : 082257056619 Alt :  M Janji : (MINGGU/25/OKTOBER/2026) jam Pasang : 09:00 Note : hubungi pelanggan jika ingin kelokasi"/>
    <s v="FCC"/>
    <s v="26-10-2026 09:40:04"/>
    <d v="2026-10-27T08:00:00"/>
    <m/>
    <s v="PS"/>
    <s v="KLOJEN"/>
    <s v="NO ADDON"/>
    <n v="20261026"/>
    <s v="Completed"/>
    <s v="HSI Bisnis Promo Hari Pelanggan Nasional PSB 70% - 100 Mbps Dual Band"/>
    <s v="INDIBIZ"/>
    <m/>
    <m/>
    <d v="2026-10-27T08:00:00"/>
    <s v="2026-10-27 08:00:00 | Nama PIC : bapak TEGAR  No HP : 082257056619 Alt :  M Janji : (MINGGU/25/OKTOBER/2026) jam Pasang : 09:00 Note : hubungi pelanggan jika ingin kelokasi"/>
    <n v="2026"/>
    <n v="10"/>
    <n v="26"/>
    <d v="2026-10-26T00:00:00"/>
    <n v="-1.3333333333357587"/>
    <x v="1"/>
    <x v="4"/>
  </r>
  <r>
    <n v="341"/>
    <n v="1002645293"/>
    <n v="3"/>
    <x v="1"/>
    <n v="5"/>
    <s v="MALANG"/>
    <s v="KEPANJEN"/>
    <s v="MLG"/>
    <s v="REG"/>
    <s v="AO"/>
    <s v="NEW SALES"/>
    <s v="1P INET"/>
    <s v="102 | FOLLOW UP COMPLETED"/>
    <s v="RBS-Regional 3"/>
    <d v="2026-10-20T12:09:51"/>
    <d v="2026-10-23T10:55:41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s v="Kendala Lainnya"/>
    <s v="REVOKE"/>
    <s v="MALANG"/>
    <s v="OCA"/>
    <m/>
    <s v="Follow Up Revoke Completed, New Order ID : SC1002650648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4"/>
  </r>
  <r>
    <n v="342"/>
    <n v="1002652450"/>
    <n v="3"/>
    <x v="1"/>
    <n v="5"/>
    <s v="MALANG"/>
    <s v="KEPANJEN"/>
    <s v="MLG"/>
    <s v="REG"/>
    <s v="AO"/>
    <s v="NEW SALES"/>
    <s v="1P INET"/>
    <s v="102 | FOLLOW UP COMPLETED"/>
    <s v="RBS-Regional 3"/>
    <d v="2026-10-25T09:42:49"/>
    <d v="2026-10-26T13:13:18"/>
    <n v="69416609"/>
    <m/>
    <n v="152701229852"/>
    <s v="merdeka fruits"/>
    <s v="ODP-MLG-FES/63 FES/D06/63.01"/>
    <s v="WO067145846"/>
    <m/>
    <m/>
    <m/>
    <n v="112.63505600000001"/>
    <n v="-7.9943590000000002"/>
    <s v="|MN00519|MYIA-057999133618/POI/juariati/087748568751/merdeka.fruits@outlook.com"/>
    <s v="MYIB_ASSISTANT"/>
    <m/>
    <m/>
    <m/>
    <m/>
    <m/>
    <m/>
    <m/>
    <m/>
    <s v="Management Janji"/>
    <s v="2026-10-26 08:00:00 | M Janji : 26 Okt 2026 Jam Pasang : Pagi 08.00 Note : hubungi pelanggan jika ingin ke lokasi, terima kasih"/>
    <s v="FCC"/>
    <s v="25-10-2026 09:54:32"/>
    <d v="2026-10-26T08:00:00"/>
    <m/>
    <s v="REVOKE"/>
    <s v="MALANG"/>
    <s v="NO ADDON"/>
    <m/>
    <s v="Follow Up Revoke Completed, New Order ID : SC1002653894"/>
    <s v="HSI Bisnis Promo Hari Pelanggan Nasional PSB 70% - 300 Mbps"/>
    <s v="INDIBIZ"/>
    <m/>
    <m/>
    <d v="2026-10-26T08:00:00"/>
    <s v="2026-10-26 08:00:00 | M Janji : 26 Okt 2026 Jam Pasang : Pagi 08.00 Note : hubungi pelanggan jika ingin ke lokasi, terima kasih"/>
    <m/>
    <m/>
    <m/>
    <e v="#NUM!"/>
    <e v="#NUM!"/>
    <x v="0"/>
    <x v="4"/>
  </r>
  <r>
    <n v="343"/>
    <n v="1002657426"/>
    <n v="3"/>
    <x v="1"/>
    <n v="5"/>
    <s v="MALANG"/>
    <s v="KEPANJEN"/>
    <s v="MLG"/>
    <s v="REG"/>
    <s v="AO"/>
    <s v="NEW SALES"/>
    <m/>
    <s v="100 | REVOKE COMPLETED"/>
    <s v="RBS-Regional 2"/>
    <d v="2026-10-28T11:33:27"/>
    <d v="2026-10-28T18:43:47"/>
    <n v="68937486"/>
    <m/>
    <n v="152701239498"/>
    <s v="PT PROFESIONAL INTERNET INDONESIA"/>
    <s v="ODP-MLG-FFD/54"/>
    <s v="WO067348882"/>
    <m/>
    <m/>
    <m/>
    <n v="112.618454562563"/>
    <n v="-7.99837214527243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 Jam pemasangan : pagi / siang  Info Tambahan : Hubungi pelanggan dulu sebelum ke lokasi.  terima kasih|40000798|MYDITA"/>
    <s v="FCC"/>
    <s v="28-10-2026 11:39:48"/>
    <m/>
    <m/>
    <s v="REVOKE"/>
    <s v="MALANG"/>
    <s v="NETMONK"/>
    <m/>
    <s v="Revoke 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8T07:00:00"/>
    <s v="2026-09-16 08:00:00|Tanggal pemasangan: 16/09/2026  Jam pemasangan : pagi / siang  Info Tambahan : Hubungi pelanggan dulu sebelum ke lokasi.  terima kasih|40000798|MYDITA"/>
    <m/>
    <m/>
    <m/>
    <e v="#NUM!"/>
    <e v="#NUM!"/>
    <x v="0"/>
    <x v="4"/>
  </r>
  <r>
    <n v="344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345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346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  <x v="4"/>
  </r>
  <r>
    <n v="347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  <x v="4"/>
  </r>
  <r>
    <n v="348"/>
    <n v="1002638480"/>
    <n v="3"/>
    <x v="1"/>
    <n v="5"/>
    <s v="MALANG"/>
    <s v="KEPANJEN"/>
    <s v="MLG"/>
    <s v="REG"/>
    <s v="AO"/>
    <s v="NEW SALES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  <x v="4"/>
  </r>
  <r>
    <n v="349"/>
    <n v="1002640409"/>
    <n v="3"/>
    <x v="1"/>
    <n v="5"/>
    <s v="MALANG"/>
    <s v="KEPANJEN"/>
    <s v="MLG"/>
    <s v="REG"/>
    <s v="AO"/>
    <s v="NEW SALES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  <x v="4"/>
  </r>
  <r>
    <n v="350"/>
    <n v="1002647726"/>
    <n v="3"/>
    <x v="1"/>
    <n v="5"/>
    <s v="MALANG"/>
    <s v="KEPANJEN"/>
    <s v="MLG"/>
    <s v="REG"/>
    <s v="AO"/>
    <s v="NEW SALES"/>
    <m/>
    <s v="Completed (PS)"/>
    <s v="RBS-Regional 3"/>
    <d v="2026-10-21T15:02:33"/>
    <d v="2026-10-22T17:09:35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PS"/>
    <s v="MALANG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n v="2026"/>
    <n v="10"/>
    <n v="22"/>
    <d v="2026-10-22T00:00:00"/>
    <n v="-2.3333333333357587"/>
    <x v="1"/>
    <x v="4"/>
  </r>
  <r>
    <n v="351"/>
    <n v="1002650648"/>
    <n v="3"/>
    <x v="1"/>
    <n v="5"/>
    <s v="MALANG"/>
    <s v="KEPANJEN"/>
    <s v="MLG"/>
    <s v="REG"/>
    <s v="AO"/>
    <s v="NEW SALES"/>
    <m/>
    <s v="Completed (PS)"/>
    <s v="RBS-Regional 3"/>
    <d v="2026-10-23T10:55:42"/>
    <d v="2026-10-23T19:13:59"/>
    <n v="69413690"/>
    <m/>
    <n v="152701239260"/>
    <s v="SDN KOTALAMA 2"/>
    <s v="ODP-MLG-FEK/77"/>
    <s v="WO067033366"/>
    <m/>
    <m/>
    <m/>
    <n v="112.643830776214"/>
    <n v="-7.9940583698677203"/>
    <s v="|MN01864|MYIA-021676088825/POI/BADRUT TAMAM/081919770092/sdnkotalama02@gmail.com"/>
    <s v="Sales Force DBS"/>
    <m/>
    <m/>
    <m/>
    <m/>
    <m/>
    <m/>
    <m/>
    <m/>
    <s v="Management Janji"/>
    <s v="2026-10-21 11:00:00 | Tanggal pemasangan : 21 OKTOBER 2026  Jam pemasangan : pagi/siang  Info Tambahan : Hubungi pelanggan dulu sebelum ke lokasi  terima kasih"/>
    <s v="FCC"/>
    <s v="23-10-2026 11:39:43"/>
    <m/>
    <m/>
    <s v="PS"/>
    <s v="MALANG"/>
    <s v="OCA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23T07:00:00"/>
    <s v="2026-10-21 11:00:00 | Tanggal pemasangan : 21 OKTOBER 2026  Jam pemasangan : pagi/siang  Info Tambahan : Hubungi pelanggan dulu sebelum ke lokasi  terima kasih"/>
    <n v="2026"/>
    <n v="10"/>
    <n v="23"/>
    <d v="2026-10-23T00:00:00"/>
    <n v="-0.29166666666424135"/>
    <x v="1"/>
    <x v="4"/>
  </r>
  <r>
    <n v="352"/>
    <n v="1002650226"/>
    <n v="3"/>
    <x v="1"/>
    <n v="5"/>
    <s v="MALANG"/>
    <s v="KEPANJEN"/>
    <s v="MLG"/>
    <s v="REG"/>
    <s v="AO"/>
    <s v="NEW SALES"/>
    <m/>
    <s v="Completed (PS)"/>
    <s v="RBS-Regional 3"/>
    <d v="2026-10-23T08:57:08"/>
    <d v="2026-10-23T20:52:41"/>
    <n v="69415586"/>
    <m/>
    <n v="152701239469"/>
    <s v="PT. AMARTHA MANUNGGAL PRIMA"/>
    <s v="ODP-MLG-FFG/05"/>
    <s v="WO067042443"/>
    <m/>
    <m/>
    <m/>
    <n v="112.617977186982"/>
    <n v="-7.9836056428425799"/>
    <s v="AMRBS;403538;REG3;RACHMAT;081391599400;CP.Perdana Imam;082230002281;PAKET INDIBIZ BISNIS PROMO 50 MBPS ABONEMEN 355.000;PT. AMARTHA MANUNGGAL PRIMA"/>
    <s v="Account Manager"/>
    <m/>
    <m/>
    <m/>
    <m/>
    <m/>
    <m/>
    <m/>
    <m/>
    <s v="Management Janji"/>
    <s v="2026-10-24 11:00:00|Nama PIC: bp perdana  Notel: 082230002281 Alt:  Tanggal: 24/10/2026 Jam Pasang: 08.00 - 12.00 Note: Hubungi sebelum ke lokasi, terimakasih.  |40931149|MYDITA"/>
    <s v="FCC"/>
    <s v="23-10-2026 09:11:05"/>
    <d v="2026-10-24T11:00:00"/>
    <m/>
    <s v="PS"/>
    <s v="MALANG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PIC: bp perdana  Notel: 082230002281 Alt:  Tanggal: 24/10/2026 Jam Pasang: 08.00 - 12.00 Note: Hubungi sebelum ke lokasi, terimakasih.  |40931149|MYDITA"/>
    <n v="2026"/>
    <n v="10"/>
    <n v="23"/>
    <d v="2026-10-23T00:00:00"/>
    <n v="-1.4583333333357587"/>
    <x v="1"/>
    <x v="4"/>
  </r>
  <r>
    <n v="353"/>
    <n v="1002653894"/>
    <n v="3"/>
    <x v="1"/>
    <n v="5"/>
    <s v="MALANG"/>
    <s v="KEPANJEN"/>
    <s v="MLG"/>
    <s v="REG"/>
    <s v="AO"/>
    <s v="NEW SALES"/>
    <m/>
    <s v="Completed (PS)"/>
    <s v="RBS-Regional 3"/>
    <d v="2026-10-26T13:13:18"/>
    <d v="2026-10-26T18:28:12"/>
    <n v="69416609"/>
    <m/>
    <n v="152701239485"/>
    <s v="merdeka fruits"/>
    <s v="ODP-MLG-FES/20"/>
    <s v="WO067207931"/>
    <m/>
    <m/>
    <m/>
    <n v="112.63449668884201"/>
    <n v="-7.9937449446800999"/>
    <s v="|MN00519|MYIA-057999133618/POI/juariati/087748568751/merdeka.fruits@outlook.com"/>
    <s v="Sales Force DBS"/>
    <m/>
    <m/>
    <m/>
    <m/>
    <m/>
    <m/>
    <m/>
    <m/>
    <s v="Management Janji"/>
    <s v="2026-10-26 08:00:00 | M Janji : 26 Okt 2026  Jam Pasang : Pagi 08.00  Note : hubungi pelanggan jika ingin ke lokasi, terima kasih"/>
    <s v="FCC"/>
    <s v="26-10-2026 13:24:41"/>
    <m/>
    <m/>
    <s v="PS"/>
    <s v="MAL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6 08:00:00 | M Janji : 26 Okt 2026  Jam Pasang : Pagi 08.00  Note : hubungi pelanggan jika ingin ke lokasi, terima kasih"/>
    <n v="2026"/>
    <n v="10"/>
    <n v="26"/>
    <d v="2026-10-26T00:00:00"/>
    <n v="-0.29166666666424135"/>
    <x v="1"/>
    <x v="4"/>
  </r>
  <r>
    <n v="354"/>
    <n v="1002658200"/>
    <n v="3"/>
    <x v="1"/>
    <n v="5"/>
    <s v="MALANG"/>
    <s v="KEPANJEN"/>
    <s v="MLG"/>
    <s v="REG"/>
    <s v="AO"/>
    <s v="NEW SALES"/>
    <m/>
    <s v="CC - HD1A - INPROGRESS UNCONTACTED"/>
    <s v="RBS-Regional 3"/>
    <d v="2026-10-28T16:17:22"/>
    <d v="2026-10-29T09:24:38"/>
    <n v="69418776"/>
    <m/>
    <n v="152701239496"/>
    <s v="PT SORAYA BAKERY GROUP"/>
    <s v="ODP-MLG-FEB/19"/>
    <m/>
    <m/>
    <m/>
    <m/>
    <n v="112.6236114"/>
    <n v="-7.9767399000000001"/>
    <s v="AMRBS;404543;WAHYU NUR A'DILLA HAQI:PT SORAYA BAKERY GROUP;HSI 100MB;08156738777"/>
    <s v="Account Manager"/>
    <m/>
    <m/>
    <m/>
    <m/>
    <m/>
    <m/>
    <m/>
    <m/>
    <m/>
    <m/>
    <m/>
    <s v="28-10-2026 16:25:03"/>
    <m/>
    <m/>
    <s v="FCC"/>
    <s v="MALANG"/>
    <s v="NO ADDON"/>
    <m/>
    <s v="UNCONTACTED : Telepon Tidak Diangkat - RNA YUDA SEPTIAN 40000798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m/>
    <m/>
    <m/>
    <m/>
    <m/>
    <e v="#NUM!"/>
    <e v="#NUM!"/>
    <x v="0"/>
    <x v="4"/>
  </r>
  <r>
    <n v="355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  <x v="4"/>
  </r>
  <r>
    <n v="356"/>
    <n v="1002641615"/>
    <n v="3"/>
    <x v="1"/>
    <n v="5"/>
    <s v="MALANG"/>
    <s v="KEPANJEN"/>
    <s v="SWJ"/>
    <s v="REG"/>
    <s v="AO"/>
    <s v="NEW SALES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  <x v="4"/>
  </r>
  <r>
    <n v="357"/>
    <n v="1002641882"/>
    <n v="3"/>
    <x v="1"/>
    <n v="5"/>
    <s v="MALANG"/>
    <s v="KEPANJEN"/>
    <s v="SWJ"/>
    <s v="REG"/>
    <s v="AO"/>
    <s v="NEW SALES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  <x v="4"/>
  </r>
  <r>
    <n v="358"/>
    <n v="1002645361"/>
    <n v="3"/>
    <x v="1"/>
    <n v="5"/>
    <s v="MALANG"/>
    <s v="KEPANJEN"/>
    <s v="SWJ"/>
    <s v="REG"/>
    <s v="AO"/>
    <s v="NEW SALES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  <x v="4"/>
  </r>
  <r>
    <n v="359"/>
    <n v="1002645344"/>
    <n v="3"/>
    <x v="1"/>
    <n v="5"/>
    <s v="MALANG"/>
    <s v="KEPANJEN"/>
    <s v="SWJ"/>
    <s v="REG"/>
    <s v="AO"/>
    <s v="NEW SALES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  <x v="4"/>
  </r>
  <r>
    <n v="360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361"/>
    <n v="1002634286"/>
    <n v="3"/>
    <x v="1"/>
    <n v="5"/>
    <s v="MALANG"/>
    <s v="BATU"/>
    <s v="KPO"/>
    <s v="REG"/>
    <s v="AO"/>
    <s v="NEW SALES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  <x v="5"/>
  </r>
  <r>
    <n v="362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363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364"/>
    <n v="1002638801"/>
    <n v="3"/>
    <x v="1"/>
    <n v="5"/>
    <s v="MALANG"/>
    <s v="BATU"/>
    <s v="KPO"/>
    <s v="REG"/>
    <s v="AO"/>
    <s v="NEW SALES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  <x v="5"/>
  </r>
  <r>
    <n v="365"/>
    <n v="1002638981"/>
    <n v="3"/>
    <x v="1"/>
    <n v="5"/>
    <s v="MALANG"/>
    <s v="BATU"/>
    <s v="KPO"/>
    <s v="REG"/>
    <s v="AO"/>
    <s v="NEW SALES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  <x v="5"/>
  </r>
  <r>
    <n v="366"/>
    <n v="1002640227"/>
    <n v="3"/>
    <x v="1"/>
    <n v="5"/>
    <s v="MALANG"/>
    <s v="BATU"/>
    <s v="KPO"/>
    <s v="REG"/>
    <s v="AO"/>
    <s v="NEW SALES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  <x v="5"/>
  </r>
  <r>
    <n v="367"/>
    <n v="1002654852"/>
    <n v="3"/>
    <x v="1"/>
    <n v="5"/>
    <s v="MALANG"/>
    <s v="BATU"/>
    <s v="KPO"/>
    <s v="REG"/>
    <s v="AO"/>
    <s v="NEW SALES"/>
    <s v="1P INET"/>
    <s v="Completed (PS)"/>
    <s v="RBS-Regional 3"/>
    <d v="2026-10-26T18:33:49"/>
    <d v="2026-10-27T10:55:01"/>
    <n v="69417509"/>
    <m/>
    <n v="152711247884"/>
    <s v="MAU Techno Scientist"/>
    <s v="ODP-KPO-FD/23 FD/D02/23.01"/>
    <s v="WO067240483"/>
    <m/>
    <m/>
    <m/>
    <n v="112.5732873"/>
    <n v="-7.8541838999999998"/>
    <s v="|MN00814|MYIA-065032847057/POI/Bambang Budi Wiyono/081334546315/bbwiyono26@gmail.com"/>
    <s v="MYIB_ASSISTANT"/>
    <m/>
    <m/>
    <m/>
    <m/>
    <m/>
    <m/>
    <m/>
    <m/>
    <s v="Management Janji"/>
    <s v="2026-10-27 15:00:00 | M Janji : (SELASA/27/OKTOBER/2026) jam Pasang : 09:00 Note : hubungi pelanggan jika ingin kelokasi "/>
    <s v="FCC"/>
    <s v="26-10-2026 18:40:02"/>
    <d v="2026-10-27T15:00:00"/>
    <m/>
    <s v="PS"/>
    <s v="KARANGPLOSO"/>
    <s v="NO ADDON"/>
    <n v="20261027"/>
    <s v="Completed"/>
    <s v="HSI Bisnis Promo Hari Pelanggan Nasional PSB 70% - 100 Mbps"/>
    <s v="INDIBIZ"/>
    <m/>
    <m/>
    <d v="2026-10-27T15:00:00"/>
    <s v="2026-10-27 15:00:00 | M Janji : (SELASA/27/OKTOBER/2026) jam Pasang : 09:00 Note : hubungi pelanggan jika ingin kelokasi "/>
    <n v="2026"/>
    <n v="10"/>
    <n v="27"/>
    <d v="2026-10-27T00:00:00"/>
    <n v="-0.625"/>
    <x v="1"/>
    <x v="5"/>
  </r>
  <r>
    <n v="368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369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370"/>
    <n v="1002646810"/>
    <n v="3"/>
    <x v="1"/>
    <n v="5"/>
    <s v="MALANG"/>
    <s v="BATU"/>
    <s v="LWG"/>
    <s v="REG"/>
    <s v="AO"/>
    <s v="NEW SALES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5"/>
  </r>
  <r>
    <n v="371"/>
    <n v="1002624419"/>
    <n v="3"/>
    <x v="1"/>
    <n v="5"/>
    <s v="MALANG"/>
    <s v="BATU"/>
    <s v="SGS"/>
    <s v="REG"/>
    <s v="AO"/>
    <s v="NEW SALES"/>
    <m/>
    <s v="102 | FOLLOW UP COMPLETED"/>
    <s v="RBS-Regional 3"/>
    <d v="2026-10-06T13:52:50"/>
    <d v="2026-10-28T11:26:58"/>
    <n v="69405083"/>
    <m/>
    <n v="152721299915"/>
    <s v="PT. SELARAS KUSUMA"/>
    <s v="ODP-SGS-FAJ/45"/>
    <s v="WO067236771"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s v="Management Janji"/>
    <s v="2026-10-28 08:00:00|tgl manja : 28 OKT 2026 jam : pagi  hubungi sebelum ke lokasi|40900827|MYDITA"/>
    <s v="FCC"/>
    <d v="2026-06-10T14:25:39"/>
    <d v="2026-10-28T00:00:00"/>
    <s v="Kendala Lainnya"/>
    <s v="REVOKE"/>
    <s v="SINGOSARI"/>
    <s v="NO ADDON"/>
    <m/>
    <s v="Follow Up Revoke Completed, New Order ID : SC10026574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gl manja : 28 OKT 2026 jam : pagi  hubungi sebelum ke lokasi|40900827|MYDITA"/>
    <m/>
    <m/>
    <m/>
    <e v="#NUM!"/>
    <e v="#NUM!"/>
    <x v="0"/>
    <x v="5"/>
  </r>
  <r>
    <n v="372"/>
    <n v="1002650449"/>
    <n v="3"/>
    <x v="1"/>
    <n v="5"/>
    <s v="MALANG"/>
    <s v="BATU"/>
    <s v="SGS"/>
    <s v="REG"/>
    <s v="AO"/>
    <s v="NEW SALES"/>
    <m/>
    <s v="102 | FOLLOW UP COMPLETED"/>
    <s v="RBS-Regional 3"/>
    <d v="2026-10-23T10:04:23"/>
    <d v="2026-10-28T11:23:48"/>
    <n v="69415692"/>
    <n v="3415012011"/>
    <n v="152721299916"/>
    <s v="PT. SELARAS KUSUMA"/>
    <s v="ODP-SGS-FAJ/45"/>
    <s v="WO067038006"/>
    <m/>
    <m/>
    <m/>
    <n v="112.6818967"/>
    <n v="-7.8739087000000003"/>
    <s v="AMRBS;405284;ANDRIAN;PT. SELARAS KUSUMA:INDIBIZ 200MBPS+POTS;081235314408"/>
    <s v="Account Manager"/>
    <m/>
    <m/>
    <m/>
    <m/>
    <m/>
    <m/>
    <m/>
    <m/>
    <s v="Management Janji"/>
    <s v="2026-10-24 08:00:00|Nama PIC : Ibu Safa No HP : 08112697659 No Alt : - M Janji :  24 Okt 2026 Jam Pasang : Pagi / Siang Note : hubungi pelanggan jika ingin kelokasi|40951378|MYDITA"/>
    <s v="FCC"/>
    <s v="23-10-2026 10:40:25"/>
    <d v="2026-10-24T08:00:00"/>
    <s v="Kendala Lainnya"/>
    <s v="REVOKE"/>
    <s v="SINGOSARI"/>
    <s v="NO ADDON"/>
    <m/>
    <s v="Follow Up Revoke Completed, New Order ID : SC1002657405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4T08:00:00"/>
    <s v="2026-10-24 08:00:00|Nama PIC : Ibu Safa No HP : 08112697659 No Alt : - M Janji :  24 Okt 2026 Jam Pasang : Pagi / Siang Note : hubungi pelanggan jika ingin kelokasi|40951378|MYDITA"/>
    <m/>
    <m/>
    <m/>
    <e v="#NUM!"/>
    <e v="#NUM!"/>
    <x v="0"/>
    <x v="5"/>
  </r>
  <r>
    <n v="373"/>
    <n v="1002658423"/>
    <n v="3"/>
    <x v="1"/>
    <n v="5"/>
    <s v="MALANG"/>
    <s v="BATU"/>
    <s v="SGS"/>
    <s v="REG"/>
    <s v="AO"/>
    <s v="NEW SALES"/>
    <s v="1P INET"/>
    <s v="7 | OSS - PROVISIONING ISSUED"/>
    <s v="RBS-Regional 3"/>
    <d v="2026-10-28T19:38:45"/>
    <d v="2026-10-29T10:04:19"/>
    <n v="69418914"/>
    <m/>
    <n v="152721298922"/>
    <s v="SMPN 2 SINGOSARI"/>
    <s v="ODP-SGS-FQ/20 FQ/D02/20.01"/>
    <s v="WO067391528"/>
    <m/>
    <m/>
    <m/>
    <n v="112.647987"/>
    <n v="-7.8852439999999904"/>
    <s v="MD|MYDB-20261028271530|SC20017/MC20200|SMPN 2 SINGOSARI|0895622606989"/>
    <s v="MYDIGIBIZPARTNER"/>
    <m/>
    <m/>
    <m/>
    <m/>
    <m/>
    <m/>
    <m/>
    <m/>
    <s v="Management Janji"/>
    <s v="2026-10-30 08:00:00 | Nama : BU FITRI (BENDAHARA) No Hp : 0895622606989 No Alt :  Tgl Pemasangan : 29 Oktober 2026 Interval : SIANG Note : Hubungi pelanggan terlebih dahulu"/>
    <s v="FCC"/>
    <s v="28-10-2026 19:40:09"/>
    <d v="2026-10-30T08:00:00"/>
    <m/>
    <s v="PI"/>
    <s v="SINGOSARI"/>
    <s v="ANTAREZ"/>
    <m/>
    <s v="Provisioning Issued"/>
    <s v="HSI Bisnis Basic Bundling Antares Eazy PSB 70% Promo HARI PENDIDIKAN &amp; HARI KEBANGKITAN NASIONAL - 75 Mbps"/>
    <s v="INDIBIZ"/>
    <m/>
    <m/>
    <d v="2026-10-30T08:00:00"/>
    <s v="2026-10-30 08:00:00 | Nama : BU FITRI (BENDAHARA) No Hp : 0895622606989 No Alt :  Tgl Pemasangan : 29 Oktober 2026 Interval : SIANG Note : Hubungi pelanggan terlebih dahulu"/>
    <m/>
    <m/>
    <m/>
    <e v="#NUM!"/>
    <e v="#NUM!"/>
    <x v="0"/>
    <x v="5"/>
  </r>
  <r>
    <n v="374"/>
    <n v="1002657405"/>
    <n v="3"/>
    <x v="1"/>
    <n v="5"/>
    <s v="MALANG"/>
    <s v="BATU"/>
    <s v="SGS"/>
    <s v="REG"/>
    <s v="AO"/>
    <s v="NEW SALES"/>
    <m/>
    <s v="100 | REVOKE COMPLETED"/>
    <s v="RBS-Regional 3"/>
    <d v="2026-10-28T11:23:49"/>
    <d v="2026-10-28T14:05:10"/>
    <n v="69415692"/>
    <n v="3415012021"/>
    <n v="152721298773"/>
    <s v="PT. SELARAS KUSUMA"/>
    <s v="ODP-SGS-FAJ/38"/>
    <s v="WO067347774"/>
    <m/>
    <m/>
    <m/>
    <n v="112.68282499999999"/>
    <n v="-7.8760870000000001"/>
    <s v="AMRBS;405284;ANDRIAN;PT. SELARAS KUSUMA:INDIBIZ 200MBPS+POTS;081235314408"/>
    <s v="Account Manager"/>
    <m/>
    <m/>
    <m/>
    <m/>
    <m/>
    <m/>
    <m/>
    <m/>
    <s v="Management Janji"/>
    <s v="2026-10-24 08:00:00|Nama PIC : Ibu Safa  No HP : 08112697659  No Alt : -  M Janji :  24 Okt 2026  Jam Pasang : Pagi / Siang  Note : hubungi pelanggan jika ingin kelokasi|40951378|MYDITA"/>
    <s v="FCC"/>
    <s v="28-10-2026 11:25:18"/>
    <m/>
    <m/>
    <s v="REVOKE"/>
    <s v="SINGOSARI"/>
    <s v="NO ADDON"/>
    <m/>
    <s v="Revoke 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28T07:00:00"/>
    <s v="2026-10-24 08:00:00|Nama PIC : Ibu Safa  No HP : 08112697659  No Alt : -  M Janji :  24 Okt 2026  Jam Pasang : Pagi / Siang  Note : hubungi pelanggan jika ingin kelokasi|40951378|MYDITA"/>
    <m/>
    <m/>
    <m/>
    <e v="#NUM!"/>
    <e v="#NUM!"/>
    <x v="0"/>
    <x v="5"/>
  </r>
  <r>
    <n v="375"/>
    <n v="1002657415"/>
    <n v="3"/>
    <x v="1"/>
    <n v="5"/>
    <s v="MALANG"/>
    <s v="BATU"/>
    <s v="SGS"/>
    <s v="REG"/>
    <s v="AO"/>
    <s v="NEW SALES"/>
    <m/>
    <s v="100 | REVOKE COMPLETED"/>
    <s v="RBS-Regional 3"/>
    <d v="2026-10-28T11:26:59"/>
    <d v="2026-10-28T14:01:36"/>
    <n v="69405083"/>
    <m/>
    <n v="152721298774"/>
    <s v="PT. SELARAS KUSUMA"/>
    <s v="ODP-SGS-FAJ/38"/>
    <s v="WO067348233"/>
    <m/>
    <m/>
    <m/>
    <n v="112.683098316192"/>
    <n v="-7.87547624047758"/>
    <s v="AMRBS;405284;ANDRIAN;PT. SELARAS KUSUMA:INDIBIZ 200MBPS;081235314408"/>
    <s v="Account Manager"/>
    <m/>
    <m/>
    <m/>
    <m/>
    <m/>
    <m/>
    <m/>
    <m/>
    <s v="Management Janji"/>
    <s v="2026-10-28 08:00:00|tgl manja : 28 OKT 2026  jam : pagi   hubungi sebelum ke lokasi|40900827|MYDITA"/>
    <s v="FCC"/>
    <s v="28-10-2026 11:39:48"/>
    <m/>
    <m/>
    <s v="REVOKE"/>
    <s v="SINGOSARI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8T07:00:00"/>
    <s v="2026-10-28 08:00:00|tgl manja : 28 OKT 2026  jam : pagi   hubungi sebelum ke lokasi|40900827|MYDITA"/>
    <m/>
    <m/>
    <m/>
    <e v="#NUM!"/>
    <e v="#NUM!"/>
    <x v="0"/>
    <x v="5"/>
  </r>
  <r>
    <n v="376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  <x v="5"/>
  </r>
  <r>
    <n v="377"/>
    <n v="1002639350"/>
    <n v="3"/>
    <x v="1"/>
    <n v="5"/>
    <s v="MALANG"/>
    <s v="BATU"/>
    <s v="SGS"/>
    <s v="REG"/>
    <s v="AO"/>
    <s v="NEW SALES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  <x v="5"/>
  </r>
  <r>
    <n v="378"/>
    <n v="1002641090"/>
    <n v="3"/>
    <x v="1"/>
    <n v="5"/>
    <s v="MALANG"/>
    <s v="BATU"/>
    <s v="SGS"/>
    <s v="REG"/>
    <s v="AO"/>
    <s v="NEW SALES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  <x v="5"/>
  </r>
  <r>
    <n v="379"/>
    <n v="1002641380"/>
    <n v="3"/>
    <x v="1"/>
    <n v="5"/>
    <s v="MALANG"/>
    <s v="BATU"/>
    <s v="SGS"/>
    <s v="REG"/>
    <s v="AO"/>
    <s v="NEW SALES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  <x v="5"/>
  </r>
  <r>
    <n v="380"/>
    <n v="1002641392"/>
    <n v="3"/>
    <x v="1"/>
    <n v="5"/>
    <s v="MALANG"/>
    <s v="BATU"/>
    <s v="SGS"/>
    <s v="REG"/>
    <s v="AO"/>
    <s v="NEW SALES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  <x v="5"/>
  </r>
  <r>
    <n v="381"/>
    <n v="1002655194"/>
    <n v="3"/>
    <x v="1"/>
    <n v="5"/>
    <s v="MALANG"/>
    <s v="BATU"/>
    <s v="SGS"/>
    <s v="REG"/>
    <s v="AO"/>
    <s v="NEW SALES"/>
    <s v="1P INET"/>
    <s v="Completed (PS)"/>
    <s v="RBS-Regional 3"/>
    <d v="2026-10-27T09:23:49"/>
    <d v="2026-10-28T13:14:41"/>
    <n v="69417632"/>
    <m/>
    <n v="152721298769"/>
    <s v="MI AL MAARIF 04 SINGOSARI"/>
    <s v="ODP-SGS-FG/30 FG/D05/30.01"/>
    <s v="WO067257017"/>
    <m/>
    <m/>
    <m/>
    <n v="112.674398"/>
    <n v="-7.8960429999999899"/>
    <s v="|MN01864|MYIA-083961793405/POI/muchamad nafi al faris/085102290123/mialmaarifempat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24:40"/>
    <d v="2026-10-28T08:00:00"/>
    <m/>
    <s v="PS"/>
    <s v="SINGOSARI"/>
    <s v="OCA"/>
    <n v="20261028"/>
    <s v="Completed"/>
    <s v="HSI Bisnis Bundling OCA Breach Checker Promo 2026 PSB 70% - 10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8"/>
    <d v="2026-10-28T00:00:00"/>
    <n v="-0.33333333333575865"/>
    <x v="1"/>
    <x v="5"/>
  </r>
  <r>
    <n v="382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383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384"/>
    <n v="1002638130"/>
    <n v="3"/>
    <x v="1"/>
    <n v="5"/>
    <s v="MALANG"/>
    <s v="BATU"/>
    <s v="TMP"/>
    <s v="REG"/>
    <s v="AO"/>
    <s v="NEW SALES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  <x v="5"/>
  </r>
  <r>
    <n v="385"/>
    <n v="1002641257"/>
    <n v="3"/>
    <x v="1"/>
    <n v="5"/>
    <s v="MALANG"/>
    <s v="BATU"/>
    <s v="TMP"/>
    <s v="REG"/>
    <s v="AO"/>
    <s v="NEW SALES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  <x v="5"/>
  </r>
  <r>
    <n v="386"/>
    <n v="1002655849"/>
    <n v="3"/>
    <x v="1"/>
    <n v="5"/>
    <s v="MALANG"/>
    <s v="BATU"/>
    <s v="TMP"/>
    <s v="REG"/>
    <s v="AO"/>
    <s v="NEW SALES"/>
    <s v="1P INET"/>
    <s v="Completed (PS)"/>
    <s v="RBS-Regional 3"/>
    <d v="2026-10-27T12:56:45"/>
    <d v="2026-10-28T18:47:02"/>
    <n v="69417922"/>
    <m/>
    <n v="152717206383"/>
    <s v="smpn 1 poncokusumo"/>
    <s v="ODP-TMP-FA/90 FA/D14/90.01"/>
    <s v="WO067283597"/>
    <m/>
    <m/>
    <m/>
    <n v="112.770364"/>
    <n v="-8.0450940000000006"/>
    <s v="|MN00519|MYIA-027709528617/POI/mohammad wahid basyori/081226295285/smpn1.poncokusumo@outlook.com"/>
    <s v="MYIB_ASSISTANT"/>
    <m/>
    <m/>
    <m/>
    <m/>
    <m/>
    <m/>
    <m/>
    <m/>
    <s v="Management Janji"/>
    <s v="2026-10-28 11:00:00 | Nama :WAHIB No HP :081226295285 No Alternatif : M Janji : 28/10/2026 Jam Pasang : Pagi NoteÃ‚Â :  Hubungi terlebih dahulu sebelum ke lokasi"/>
    <s v="FCC"/>
    <s v="27-10-2026 13:09:38"/>
    <d v="2026-10-28T11:00:00"/>
    <m/>
    <s v="PS"/>
    <s v="SINGOSARI"/>
    <s v="NO ADDON"/>
    <n v="20261028"/>
    <s v="Completed"/>
    <s v="HSI Bisnis Promo Hari Pelanggan Nasional PSB 70% - 50 Mbps"/>
    <s v="INDIBIZ"/>
    <m/>
    <m/>
    <d v="2026-10-28T11:00:00"/>
    <s v="2026-10-28 11:00:00 | Nama :WAHIB No HP :081226295285 No Alternatif : M Janji : 28/10/2026 Jam Pasang : Pagi NoteÃ‚Â :  Hubungi terlebih dahulu sebelum ke lokasi"/>
    <n v="2026"/>
    <n v="10"/>
    <n v="28"/>
    <d v="2026-10-28T00:00:00"/>
    <n v="-0.45833333333575865"/>
    <x v="1"/>
    <x v="5"/>
  </r>
  <r>
    <n v="387"/>
    <n v="1002637925"/>
    <n v="3"/>
    <x v="1"/>
    <n v="5"/>
    <s v="MALANG"/>
    <s v="BATU"/>
    <s v="TMP"/>
    <s v="REG"/>
    <s v="AO"/>
    <s v="NEW SALES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  <x v="5"/>
  </r>
  <r>
    <n v="388"/>
    <n v="1002638365"/>
    <n v="3"/>
    <x v="1"/>
    <n v="5"/>
    <s v="MALANG"/>
    <s v="BATU"/>
    <s v="BTU"/>
    <s v="REG"/>
    <s v="AO"/>
    <s v="NEW SALES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  <x v="5"/>
  </r>
  <r>
    <n v="389"/>
    <n v="1002639909"/>
    <n v="3"/>
    <x v="1"/>
    <n v="5"/>
    <s v="MALANG"/>
    <s v="BATU"/>
    <s v="BTU"/>
    <s v="REG"/>
    <s v="AO"/>
    <s v="NEW SALES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  <x v="5"/>
  </r>
  <r>
    <n v="390"/>
    <n v="1002641333"/>
    <n v="3"/>
    <x v="1"/>
    <n v="5"/>
    <s v="MALANG"/>
    <s v="BATU"/>
    <s v="BTU"/>
    <s v="REG"/>
    <s v="AO"/>
    <s v="NEW SALES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  <x v="5"/>
  </r>
  <r>
    <n v="391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  <x v="5"/>
  </r>
  <r>
    <n v="392"/>
    <n v="1002637211"/>
    <n v="3"/>
    <x v="1"/>
    <n v="5"/>
    <s v="MALANG"/>
    <s v="BATU"/>
    <s v="BTU"/>
    <s v="REG"/>
    <s v="AO"/>
    <s v="NEW SALES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  <x v="5"/>
  </r>
  <r>
    <n v="393"/>
    <n v="1002640453"/>
    <n v="3"/>
    <x v="1"/>
    <n v="5"/>
    <s v="MALANG"/>
    <s v="BATU"/>
    <s v="BTU"/>
    <s v="REG"/>
    <s v="AO"/>
    <s v="NEW SALES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5"/>
  </r>
  <r>
    <n v="394"/>
    <n v="1002639862"/>
    <n v="3"/>
    <x v="1"/>
    <n v="5"/>
    <s v="MALANG"/>
    <s v="BATU"/>
    <s v="BTU"/>
    <s v="REG"/>
    <s v="AO"/>
    <s v="NEW SALES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  <x v="5"/>
  </r>
  <r>
    <n v="395"/>
    <n v="1002639984"/>
    <n v="3"/>
    <x v="1"/>
    <n v="5"/>
    <s v="MALANG"/>
    <s v="BATU"/>
    <s v="BTU"/>
    <s v="REG"/>
    <s v="AO"/>
    <s v="NEW SALES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  <x v="5"/>
  </r>
  <r>
    <n v="396"/>
    <n v="1002641655"/>
    <n v="3"/>
    <x v="1"/>
    <n v="5"/>
    <s v="MALANG"/>
    <s v="BATU"/>
    <s v="BTU"/>
    <s v="REG"/>
    <s v="AO"/>
    <s v="NEW SALES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  <x v="5"/>
  </r>
  <r>
    <n v="397"/>
    <n v="1002642044"/>
    <n v="3"/>
    <x v="1"/>
    <n v="5"/>
    <s v="MALANG"/>
    <s v="BATU"/>
    <s v="BTU"/>
    <s v="REG"/>
    <s v="AO"/>
    <s v="NEW SALES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  <x v="5"/>
  </r>
  <r>
    <n v="398"/>
    <n v="1002643092"/>
    <n v="3"/>
    <x v="1"/>
    <n v="5"/>
    <s v="MALANG"/>
    <s v="BATU"/>
    <s v="BTU"/>
    <s v="REG"/>
    <s v="AO"/>
    <s v="NEW SALES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  <x v="5"/>
  </r>
  <r>
    <n v="399"/>
    <n v="1002646172"/>
    <n v="3"/>
    <x v="1"/>
    <n v="5"/>
    <s v="MALANG"/>
    <s v="BATU"/>
    <s v="BTU"/>
    <s v="REG"/>
    <s v="AO"/>
    <s v="NEW SALES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  <x v="5"/>
  </r>
  <r>
    <n v="400"/>
    <n v="1002646183"/>
    <n v="3"/>
    <x v="1"/>
    <n v="5"/>
    <s v="MALANG"/>
    <s v="BATU"/>
    <s v="BTU"/>
    <s v="REG"/>
    <s v="AO"/>
    <s v="NEW SALES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  <x v="5"/>
  </r>
  <r>
    <n v="401"/>
    <n v="1002644961"/>
    <n v="3"/>
    <x v="1"/>
    <n v="5"/>
    <s v="MALANG"/>
    <s v="BATU"/>
    <s v="BTU"/>
    <s v="REG"/>
    <s v="AO"/>
    <s v="NEW SALES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  <x v="5"/>
  </r>
  <r>
    <n v="402"/>
    <n v="1002655459"/>
    <n v="3"/>
    <x v="1"/>
    <n v="5"/>
    <s v="MALANG"/>
    <s v="BATU"/>
    <s v="BTU"/>
    <s v="REG"/>
    <s v="AO"/>
    <s v="NEW SALES"/>
    <m/>
    <s v="Completed (PS)"/>
    <s v="RBS-Regional 3"/>
    <d v="2026-10-27T10:38:15"/>
    <d v="2026-10-28T10:32:43"/>
    <n v="69417769"/>
    <m/>
    <n v="152707239582"/>
    <s v="BLYSS cafe bumiaji"/>
    <s v="ODP-BTU-FCB/07"/>
    <s v="WO067272180"/>
    <m/>
    <m/>
    <m/>
    <n v="112.5394835"/>
    <n v="-7.8501006000000002"/>
    <s v="MC20119|BLYSS cafe bumiaji| HSI Bisnis 1:1 50mbps|081330366651/0895357080156"/>
    <s v="Sales Force DBS"/>
    <m/>
    <m/>
    <m/>
    <m/>
    <m/>
    <m/>
    <m/>
    <m/>
    <s v="Management Janji"/>
    <s v="2026-10-28 08:00:00|Nama Pic : BP DIDIK No Hp Pic : 081330366651 Jam Pemasangan : 08:00 - 12.00 Tanggal Pemasangan : RABU 28 OKTOBER 2026 Info Tambahan : Hubungi pelanggan sebelum datang ke lokasi|40000798|MYDITA"/>
    <s v="FCC"/>
    <s v="27-10-2026 10:39:38"/>
    <d v="2026-10-28T08:00:00"/>
    <m/>
    <s v="PS"/>
    <s v="BATU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8:00:00"/>
    <s v="2026-10-28 08:00:00|Nama Pic : BP DIDIK No Hp Pic : 081330366651 Jam Pemasangan : 08:00 - 12.00 Tanggal Pemasangan : RABU 28 OKTOBER 2026 Info Tambahan : Hubungi pelanggan sebelum datang ke lokasi|40000798|MYDITA"/>
    <n v="2026"/>
    <n v="10"/>
    <n v="28"/>
    <d v="2026-10-28T00:00:00"/>
    <n v="-0.33333333333575865"/>
    <x v="1"/>
    <x v="5"/>
  </r>
  <r>
    <n v="403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  <x v="5"/>
  </r>
  <r>
    <n v="404"/>
    <n v="1002658329"/>
    <n v="3"/>
    <x v="1"/>
    <n v="5"/>
    <s v="MALANG"/>
    <s v="BATU"/>
    <s v="BTU"/>
    <s v="REG"/>
    <s v="AO"/>
    <s v="NEW SALES"/>
    <s v="1P INET"/>
    <s v="MIA - INVALID SURVEY"/>
    <s v="RBS-Regional 3"/>
    <d v="2026-10-28T17:26:45"/>
    <d v="2026-10-29T05:24:16"/>
    <n v="69418849"/>
    <m/>
    <n v="152707239590"/>
    <s v="Jangkar Hitam Coffee House"/>
    <s v="ODP-BTU-FBP/10 FBP/D02/10.01"/>
    <s v="WO067384588"/>
    <m/>
    <m/>
    <m/>
    <n v="112.536446"/>
    <n v="-7.8810560000000001"/>
    <s v="|MN00814|MYIA-026980704063/POI/Wandoyo/081231562018/traknuswandoyo@gmail.com"/>
    <s v="MYIB_ASSISTANT"/>
    <m/>
    <m/>
    <m/>
    <m/>
    <m/>
    <m/>
    <m/>
    <m/>
    <s v="Management Janji"/>
    <s v="2026-10-29 15:00:00 | No HP :081231562018 Alt :  M Janji : 29/10/2026 Note : hubungi pelanggan jika ingin kelokas"/>
    <s v="FCC"/>
    <s v="28-10-2026 17:39:44"/>
    <d v="2026-10-29T15:00:00"/>
    <m/>
    <s v="SURVEY_NEW_MANJA"/>
    <s v="BATU"/>
    <s v="NO ADDON"/>
    <m/>
    <s v="MIE - INVALID SURVEY - Kendala Jalur/Rute Tarikan"/>
    <s v="HSI Bisnis Promo Hari Pelanggan Nasional PSB 70% - 150 Mbps"/>
    <s v="INDIBIZ"/>
    <m/>
    <m/>
    <d v="2026-10-29T15:00:00"/>
    <s v="2026-10-29 15:00:00 | No HP :081231562018 Alt :  M Janji : 29/10/2026 Note : hubungi pelanggan jika ingin kelokas"/>
    <m/>
    <m/>
    <m/>
    <e v="#NUM!"/>
    <e v="#NUM!"/>
    <x v="0"/>
    <x v="5"/>
  </r>
  <r>
    <n v="405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406"/>
    <n v="1002652629"/>
    <n v="3"/>
    <x v="1"/>
    <n v="5"/>
    <s v="MALANG"/>
    <s v="BATU"/>
    <s v="BLB"/>
    <s v="REG"/>
    <s v="AO"/>
    <s v="NEW SALES"/>
    <s v="1P INET"/>
    <s v="102 | FOLLOW UP COMPLETED"/>
    <s v="RBS-Regional 3"/>
    <d v="2026-10-25T14:42:45"/>
    <d v="2026-10-28T09:46:27"/>
    <n v="69416713"/>
    <m/>
    <n v="152702233120"/>
    <s v="warung rizky"/>
    <s v="ODP-BLB-FJ/59 FJ/D05/59.01"/>
    <s v="WO067162543"/>
    <m/>
    <m/>
    <m/>
    <n v="112.642876"/>
    <n v="-7.9465300000000001"/>
    <s v="|MN00447|MYIA-080396533997/POI/winardi/083149394463/lawangecoklat001@gmail.com"/>
    <s v="MYIB_ASSISTANT"/>
    <m/>
    <m/>
    <m/>
    <m/>
    <m/>
    <m/>
    <m/>
    <m/>
    <s v="Management Janji"/>
    <s v="2026-10-26 11:00:00 | M Janji : 26 Okt 2026 Jam Pasang : Pagi 08.00 Note : hubungi pelanggan jika ingin ke lokasi, terima kasih"/>
    <s v="FCC"/>
    <s v="25-10-2026 14:54:33"/>
    <d v="2026-10-26T11:00:00"/>
    <m/>
    <s v="REVOKE"/>
    <s v="BLIMBING"/>
    <s v="NO ADDON"/>
    <m/>
    <s v="Follow Up Revoke Completed, New Order ID : SC1002657115"/>
    <s v="HSI Bisnis Basic Khusus Winback PSB 70% - 75 Mbps"/>
    <s v="INDIBIZ"/>
    <m/>
    <m/>
    <d v="2026-10-26T11:00:00"/>
    <s v="2026-10-26 11:00:00 | M Janji : 26 Okt 2026 Jam Pasang : Pagi 08.00 Note : hubungi pelanggan jika ingin ke lokasi, terima kasih"/>
    <m/>
    <m/>
    <m/>
    <e v="#NUM!"/>
    <e v="#NUM!"/>
    <x v="0"/>
    <x v="5"/>
  </r>
  <r>
    <n v="407"/>
    <n v="1002654571"/>
    <n v="3"/>
    <x v="1"/>
    <n v="5"/>
    <s v="MALANG"/>
    <s v="BATU"/>
    <s v="BLB"/>
    <s v="REG"/>
    <s v="AO"/>
    <s v="NEW SALES"/>
    <s v="1P INET"/>
    <s v="102 | FOLLOW UP COMPLETED"/>
    <s v="RBS-Regional 3"/>
    <d v="2026-10-26T15:54:44"/>
    <d v="2026-10-27T16:37:56"/>
    <n v="69417384"/>
    <m/>
    <n v="152702233129"/>
    <s v="Edelweiss Homestay"/>
    <s v="ODP-BLB-FCW/113 FCW/D13/113.01"/>
    <s v="WO067227565"/>
    <m/>
    <m/>
    <m/>
    <n v="112.63849999999999"/>
    <n v="-7.9546999999999999"/>
    <s v="|MB00503|MYIA-050596237038/POI/ibu/085963175214/edelweisshomestay20@gmail.com"/>
    <s v="MYIB_ASSISTANT"/>
    <m/>
    <m/>
    <m/>
    <m/>
    <m/>
    <m/>
    <m/>
    <m/>
    <s v="Management Janji"/>
    <s v="2026-10-27 15:00:00 | telp : 085963175214 alt : manja : pagi / siang 27/10/2026 hub sebelum ke lokasi "/>
    <s v="FCC"/>
    <s v="26-10-2026 16:09:43"/>
    <d v="2026-10-27T15:00:00"/>
    <m/>
    <s v="REVOKE"/>
    <s v="BLIMBING"/>
    <s v="NO ADDON"/>
    <m/>
    <s v="Follow Up Revoke Completed, New Order ID : SC1002656664"/>
    <s v="HSI Bisnis Promo Hari Pelanggan Nasional PSB 70% - 50 Mbps"/>
    <s v="INDIBIZ"/>
    <m/>
    <m/>
    <d v="2026-10-27T15:00:00"/>
    <s v="2026-10-27 15:00:00 | telp : 085963175214 alt : manja : pagi / siang 27/10/2026 hub sebelum ke lokasi "/>
    <m/>
    <m/>
    <m/>
    <e v="#NUM!"/>
    <e v="#NUM!"/>
    <x v="0"/>
    <x v="5"/>
  </r>
  <r>
    <n v="408"/>
    <n v="1002657354"/>
    <n v="3"/>
    <x v="1"/>
    <n v="5"/>
    <s v="MALANG"/>
    <s v="BATU"/>
    <s v="BLB"/>
    <s v="REG"/>
    <s v="AO"/>
    <s v="NEW SALES"/>
    <s v="1P INET"/>
    <s v="7 | OSS - PROVISIONING ISSUED"/>
    <s v="RBS-Regional 3"/>
    <d v="2026-10-28T11:06:44"/>
    <d v="2026-10-29T10:19:53"/>
    <n v="69418447"/>
    <m/>
    <n v="152702233153"/>
    <s v="PT. HIRFI STUDIO"/>
    <s v="ODP-BLB-FCP/62 FCP/D03/62.01"/>
    <s v="WO067344756"/>
    <m/>
    <m/>
    <m/>
    <n v="112.6171696"/>
    <n v="-7.9264259999999904"/>
    <s v="|MN00398|MYIA-004524457402/POI/YESICA WILYS MALAMBAL/085143008155/keuangan@hirfistudio.com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1:09:54"/>
    <d v="2026-10-29T08:00:00"/>
    <m/>
    <s v="PI"/>
    <s v="BLIMBING"/>
    <s v="NO ADDON"/>
    <m/>
    <s v="Provisioning Issued"/>
    <s v="HSI Bisnis Basic Promo Hari Pelanggan Nasional PSB 70% - 10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  <x v="5"/>
  </r>
  <r>
    <n v="409"/>
    <n v="1002658342"/>
    <n v="3"/>
    <x v="1"/>
    <n v="5"/>
    <s v="MALANG"/>
    <s v="BATU"/>
    <s v="BLB"/>
    <s v="REG"/>
    <s v="AO"/>
    <s v="NEW SALES"/>
    <s v="1P INET"/>
    <s v="7 | OSS - PROVISIONING ISSUED"/>
    <s v="RBS-Regional 3"/>
    <d v="2026-10-28T17:39:50"/>
    <d v="2026-10-29T10:13:19"/>
    <n v="69418866"/>
    <m/>
    <n v="152702233157"/>
    <s v="Edelweiss Homestay"/>
    <s v="ODP-BLB-FAZ/01 FAZ/D01/01.01"/>
    <s v="WO067385410"/>
    <m/>
    <m/>
    <m/>
    <n v="112.638397"/>
    <n v="-7.9548410000000001"/>
    <s v="|MB00503|MYIA-049786472973/POI/ibu/085963175214/edelweisshomestay20@gmail.com"/>
    <s v="MYIB_ASSISTANT"/>
    <m/>
    <m/>
    <m/>
    <m/>
    <m/>
    <m/>
    <m/>
    <m/>
    <s v="Management Janji"/>
    <s v="2026-10-29 15:00:00 | Nama : BU LEONITA IKAWATI  No Hp : 085963175214 No Alt :  Tgl Pemasangan : 29 Oktober 2026 Interval : PAGI  Note : Hubungi pelanggan terlebih dahulu"/>
    <s v="FCC"/>
    <s v="28-10-2026 17:40:19"/>
    <d v="2026-10-29T15:00:00"/>
    <m/>
    <s v="PI"/>
    <s v="BLIMBING"/>
    <s v="NO ADDON"/>
    <m/>
    <s v="Provisioning Issued"/>
    <s v="HSI Bisnis Promo Hari Pelanggan Nasional PSB 70% - 50 Mbps"/>
    <s v="INDIBIZ"/>
    <m/>
    <m/>
    <d v="2026-10-29T15:00:00"/>
    <s v="2026-10-29 15:00:00 | Nama : BU LEONITA IKAWATI  No Hp : 085963175214 No Alt :  Tgl Pemasangan : 29 Oktober 2026 Interval : PAGI  Note : Hubungi pelanggan terlebih dahulu"/>
    <m/>
    <m/>
    <m/>
    <e v="#NUM!"/>
    <e v="#NUM!"/>
    <x v="0"/>
    <x v="5"/>
  </r>
  <r>
    <n v="410"/>
    <n v="1002654812"/>
    <n v="3"/>
    <x v="1"/>
    <n v="5"/>
    <s v="MALANG"/>
    <s v="BATU"/>
    <s v="BLB"/>
    <s v="REG"/>
    <s v="AO"/>
    <s v="NEW SALES"/>
    <s v="1P INET"/>
    <s v="9 | WFM - UN-SCS"/>
    <s v="RBS-Regional 3"/>
    <d v="2026-10-26T17:38:45"/>
    <d v="2026-10-27T19:46:32"/>
    <n v="69417485"/>
    <m/>
    <n v="152702233132"/>
    <s v="Edelweiss Homestay"/>
    <s v="ODP-BLB-FCLB/02 BLB/D01/01.02"/>
    <s v="WO067237160"/>
    <m/>
    <m/>
    <m/>
    <n v="112.63849999999999"/>
    <n v="-7.9546999999999999"/>
    <s v="|MB00503|MYIA-080214925357/POI/ibu/085963175214/edelweisshomestay20@gmail.com"/>
    <s v="MYIB_ASSISTANT"/>
    <m/>
    <m/>
    <m/>
    <m/>
    <m/>
    <m/>
    <m/>
    <m/>
    <s v="Management Janji"/>
    <s v="2026-10-27 15:00:00 | Tanggal pemasangan : 27 OKTOBER 2026 Jam pemasangan : pagi/siang Info Tambahan : Hubungi pelanggan dulu sebelum ke lokasi terima kasih"/>
    <s v="FCC"/>
    <s v="26-10-2026 17:39:35"/>
    <d v="2026-10-27T15:00:00"/>
    <m/>
    <s v="UNSC"/>
    <s v="BLIMBING"/>
    <s v="NO ADDON"/>
    <m/>
    <s v="Inprogress Alpro"/>
    <s v="HSI Bisnis Promo Hari Pelanggan Nasional PSB 70% - 50 Mbps"/>
    <s v="INDIBIZ"/>
    <m/>
    <m/>
    <d v="2026-10-27T15:00:00"/>
    <s v="2026-10-27 15:00:00 | Tanggal pemasangan : 27 OKTOBER 2026 Jam pemasangan : pagi/siang Info Tambahan : Hubungi pelanggan dulu sebelum ke lokasi terima kasih"/>
    <m/>
    <m/>
    <m/>
    <e v="#NUM!"/>
    <e v="#NUM!"/>
    <x v="0"/>
    <x v="5"/>
  </r>
  <r>
    <n v="411"/>
    <n v="1002656650"/>
    <n v="3"/>
    <x v="1"/>
    <n v="5"/>
    <s v="MALANG"/>
    <s v="BATU"/>
    <s v="BLB"/>
    <s v="REG"/>
    <s v="AO"/>
    <s v="NEW SALES"/>
    <m/>
    <s v="100 | REVOKE COMPLETED"/>
    <s v="RBS-Regional 3"/>
    <d v="2026-10-27T16:32:07"/>
    <d v="2026-10-28T09:42:35"/>
    <n v="69416713"/>
    <m/>
    <n v="152702233145"/>
    <s v="warung rizky"/>
    <s v="ODP-BLB-FJ/59"/>
    <s v="WO067308712"/>
    <m/>
    <m/>
    <m/>
    <n v="112.642650604248"/>
    <n v="-7.9467868869167004"/>
    <s v="|MN00447|MYIA-080396533997/POI/winardi/083149394463/lawangecoklat001@gmail.com"/>
    <s v="Sales Force DBS"/>
    <m/>
    <m/>
    <m/>
    <m/>
    <m/>
    <m/>
    <m/>
    <m/>
    <s v="Management Janji"/>
    <s v="2026-10-26 11:00:00 | M Janji : 26 Okt 2026  Jam Pasang : Pagi 08.00  Note : hubungi pelanggan jika ingin ke lokasi, terima kasih"/>
    <s v="FCC"/>
    <s v="27-10-2026 16:39:47"/>
    <m/>
    <s v="Kendala Lainnya"/>
    <s v="REVOKE"/>
    <s v="BLIMBI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11:00:00 | M Janji : 26 Okt 2026  Jam Pasang : Pagi 08.00  Note : hubungi pelanggan jika ingin ke lokasi, terima kasih"/>
    <m/>
    <m/>
    <m/>
    <e v="#NUM!"/>
    <e v="#NUM!"/>
    <x v="0"/>
    <x v="5"/>
  </r>
  <r>
    <n v="412"/>
    <n v="1002643413"/>
    <n v="3"/>
    <x v="1"/>
    <n v="5"/>
    <s v="MALANG"/>
    <s v="BATU"/>
    <s v="BLB"/>
    <s v="REG"/>
    <s v="AO"/>
    <s v="NEW SALES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5"/>
  </r>
  <r>
    <n v="413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414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415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416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  <x v="5"/>
  </r>
  <r>
    <n v="417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5"/>
  </r>
  <r>
    <n v="418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  <x v="5"/>
  </r>
  <r>
    <n v="419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  <x v="5"/>
  </r>
  <r>
    <n v="420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  <x v="5"/>
  </r>
  <r>
    <n v="421"/>
    <n v="1002638354"/>
    <n v="3"/>
    <x v="1"/>
    <n v="5"/>
    <s v="MALANG"/>
    <s v="BATU"/>
    <s v="BLB"/>
    <s v="REG"/>
    <s v="AO"/>
    <s v="NEW SALES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5"/>
  </r>
  <r>
    <n v="422"/>
    <n v="1002640406"/>
    <n v="3"/>
    <x v="1"/>
    <n v="5"/>
    <s v="MALANG"/>
    <s v="BATU"/>
    <s v="BLB"/>
    <s v="REG"/>
    <s v="AO"/>
    <s v="NEW SALES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  <x v="5"/>
  </r>
  <r>
    <n v="423"/>
    <n v="1002639675"/>
    <n v="3"/>
    <x v="1"/>
    <n v="5"/>
    <s v="MALANG"/>
    <s v="BATU"/>
    <s v="BLB"/>
    <s v="REG"/>
    <s v="AO"/>
    <s v="NEW SALES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  <x v="5"/>
  </r>
  <r>
    <n v="424"/>
    <n v="1002640069"/>
    <n v="3"/>
    <x v="1"/>
    <n v="5"/>
    <s v="MALANG"/>
    <s v="BATU"/>
    <s v="BLB"/>
    <s v="REG"/>
    <s v="AO"/>
    <s v="NEW SALES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  <x v="5"/>
  </r>
  <r>
    <n v="425"/>
    <n v="1002642139"/>
    <n v="3"/>
    <x v="1"/>
    <n v="5"/>
    <s v="MALANG"/>
    <s v="BATU"/>
    <s v="BLB"/>
    <s v="REG"/>
    <s v="AO"/>
    <s v="NEW SALES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5"/>
  </r>
  <r>
    <n v="426"/>
    <n v="1002654415"/>
    <n v="3"/>
    <x v="1"/>
    <n v="5"/>
    <s v="MALANG"/>
    <s v="BATU"/>
    <s v="BLB"/>
    <s v="REG"/>
    <s v="AO"/>
    <s v="NEW SALES"/>
    <s v="1P INET"/>
    <s v="Completed (PS)"/>
    <s v="RBS-Regional 3"/>
    <d v="2026-10-26T15:12:51"/>
    <d v="2026-10-27T15:11:03"/>
    <n v="69417346"/>
    <m/>
    <n v="152702240585"/>
    <s v="Edelweiss Homestay"/>
    <s v="ODP-BLB-FCLB/02 BLB/D01/01.02"/>
    <s v="WO067222468"/>
    <m/>
    <m/>
    <m/>
    <n v="112.63849999999999"/>
    <n v="-7.9546999999999999"/>
    <s v="|MB00503|MYIA-003967631154/POI/ibu/085963175214/edelweisshomestay20@gmail.com"/>
    <s v="MYIB_ASSISTANT"/>
    <m/>
    <m/>
    <m/>
    <m/>
    <m/>
    <m/>
    <m/>
    <m/>
    <s v="Management Janji"/>
    <s v="2026-10-27 15:00:00 | Nama PIC : ibu leonita No HP : 085963175214 Alt :  M Janji : (SELASA/27/oktober/2026) jam Pasang : 09:00 Note : hubungi pelanggan jika ingin kelokasi"/>
    <s v="FCC"/>
    <s v="26-10-2026 15:24:43"/>
    <d v="2026-10-27T15:00:00"/>
    <m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ibu leonita No HP : 085963175214 Alt :  M Janji : (SELASA/27/oktober/2026) jam Pasang : 09:00 Note : hubungi pelanggan jika ingin kelokasi"/>
    <n v="2026"/>
    <n v="10"/>
    <n v="27"/>
    <d v="2026-10-27T00:00:00"/>
    <n v="-0.625"/>
    <x v="1"/>
    <x v="5"/>
  </r>
  <r>
    <n v="427"/>
    <n v="1002654425"/>
    <n v="3"/>
    <x v="1"/>
    <n v="5"/>
    <s v="MALANG"/>
    <s v="BATU"/>
    <s v="BLB"/>
    <s v="REG"/>
    <s v="AO"/>
    <s v="NEW SALES"/>
    <s v="1P INET"/>
    <s v="Completed (PS)"/>
    <s v="RBS-Regional 3"/>
    <d v="2026-10-26T15:15:45"/>
    <d v="2026-10-27T17:07:42"/>
    <n v="69417332"/>
    <m/>
    <n v="152702233127"/>
    <s v="Edelweiss Homestay"/>
    <s v="ODP-BLB-FCLB/02 BLB/D01/01.02"/>
    <s v="WO067222845"/>
    <m/>
    <m/>
    <m/>
    <n v="112.63849999999999"/>
    <n v="-7.9546999999999999"/>
    <s v="|MB00503|MYIA-061211030273/POI/ibu/085963175214/edelweisshomestay20@gmail.com"/>
    <s v="MYIB_ASSISTANT"/>
    <m/>
    <m/>
    <m/>
    <m/>
    <m/>
    <m/>
    <m/>
    <m/>
    <s v="Management Janji"/>
    <s v="2026-10-27 15:00:00 | Nama PIC : Edelweiss Homestay No HP : 085963175214 No Alt : - M Janji :  27 Okt 2026 Jam Pasang : Pagi / Siang Note : hubungi pelanggan jika ingin kelokasi 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Edelweiss Homestay No HP : 085963175214 No Alt : - M Janji :  27 Okt 2026 Jam Pasang : Pagi / Siang Note : hubungi pelanggan jika ingin kelokasi "/>
    <n v="2026"/>
    <n v="10"/>
    <n v="27"/>
    <d v="2026-10-27T00:00:00"/>
    <n v="-0.625"/>
    <x v="1"/>
    <x v="5"/>
  </r>
  <r>
    <n v="428"/>
    <n v="1002654437"/>
    <n v="3"/>
    <x v="1"/>
    <n v="5"/>
    <s v="MALANG"/>
    <s v="BATU"/>
    <s v="BLB"/>
    <s v="REG"/>
    <s v="AO"/>
    <s v="NEW SALES"/>
    <s v="1P INET"/>
    <s v="Completed (PS)"/>
    <s v="RBS-Regional 3"/>
    <d v="2026-10-26T15:17:50"/>
    <d v="2026-10-27T14:02:43"/>
    <n v="69417349"/>
    <m/>
    <n v="152702233128"/>
    <s v="Edelweiss Homestay"/>
    <s v="ODP-BLB-FCLB/02 BLB/D01/01.02"/>
    <s v="WO067222897"/>
    <m/>
    <m/>
    <m/>
    <n v="112.63849999999999"/>
    <n v="-7.9546999999999999"/>
    <s v="|MB00503|MYIA-021680772045/POI/ibu/085963175214/edelweisshomestay20@gmail.com"/>
    <s v="MYIB_ASSISTANT"/>
    <m/>
    <m/>
    <m/>
    <m/>
    <m/>
    <m/>
    <m/>
    <m/>
    <s v="Management Janji"/>
    <s v="2026-10-27 15:00:00 | Tanggal pemasangan: 27/10/2026 Jam pemasangan : pagi / siang Info Tambahan : Hubungi pelanggan dulu sebelum ke lokasi terima kasih.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Tanggal pemasangan: 27/10/2026 Jam pemasangan : pagi / siang Info Tambahan : Hubungi pelanggan dulu sebelum ke lokasi terima kasih."/>
    <n v="2026"/>
    <n v="10"/>
    <n v="27"/>
    <d v="2026-10-27T00:00:00"/>
    <n v="-0.625"/>
    <x v="1"/>
    <x v="5"/>
  </r>
  <r>
    <n v="429"/>
    <n v="1002656459"/>
    <n v="3"/>
    <x v="1"/>
    <n v="5"/>
    <s v="MALANG"/>
    <s v="BATU"/>
    <s v="BLB"/>
    <s v="REG"/>
    <s v="AO"/>
    <s v="NEW SALES"/>
    <s v="1P INET"/>
    <s v="Completed (PS)"/>
    <s v="RBS-Regional 3"/>
    <d v="2026-10-27T15:38:50"/>
    <d v="2026-10-28T18:44:38"/>
    <n v="69418135"/>
    <m/>
    <n v="152702233142"/>
    <s v="FIDYAS GROUP"/>
    <s v="ODP-BLB-FCL/30"/>
    <s v="WO067302709"/>
    <m/>
    <m/>
    <m/>
    <n v="112.63660470000001"/>
    <n v="-7.9556006999999997"/>
    <s v="MD|MYDB-20261027271444|DN00001/MN02094|FIDYAS GROUP|081511231345"/>
    <s v="MYDIGIBIZPARTNER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5:40:09"/>
    <d v="2026-10-28T15:00:00"/>
    <m/>
    <s v="PS"/>
    <s v="BLIMBING"/>
    <s v="NO ADDON"/>
    <n v="20261028"/>
    <s v="Completed"/>
    <s v="HSI Bisnis Promo Hari Pelanggan Nasional PSB 70% - 30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  <x v="5"/>
  </r>
  <r>
    <n v="430"/>
    <n v="1002656664"/>
    <n v="3"/>
    <x v="1"/>
    <n v="5"/>
    <s v="MALANG"/>
    <s v="BATU"/>
    <s v="BLB"/>
    <s v="REG"/>
    <s v="AO"/>
    <s v="NEW SALES"/>
    <m/>
    <s v="Completed (PS)"/>
    <s v="RBS-Regional 3"/>
    <d v="2026-10-27T16:37:56"/>
    <d v="2026-10-27T17:58:28"/>
    <n v="69417384"/>
    <m/>
    <n v="152702233146"/>
    <s v="Edelweiss Homestay"/>
    <s v="ODP-BLB-FCW/113"/>
    <s v="WO067309359"/>
    <m/>
    <m/>
    <m/>
    <n v="112.63855218887301"/>
    <n v="-7.9551014958262298"/>
    <s v="|MB00503|MYIA-050596237038/POI/ibu/085963175214/edelweisshomestay20@gmail.com"/>
    <s v="Sales Force DBS"/>
    <m/>
    <m/>
    <m/>
    <m/>
    <m/>
    <m/>
    <m/>
    <m/>
    <s v="Management Janji"/>
    <s v="2026-10-27 15:00:00 | telp : 085963175214  alt :  manja : pagi / siang 27/10/2026  hub sebelum ke lokasi  "/>
    <s v="FCC"/>
    <s v="27-10-2026 16:39:47"/>
    <m/>
    <m/>
    <s v="PS"/>
    <s v="BLIMBI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7 15:00:00 | telp : 085963175214  alt :  manja : pagi / siang 27/10/2026  hub sebelum ke lokasi  "/>
    <n v="2026"/>
    <n v="10"/>
    <n v="27"/>
    <d v="2026-10-27T00:00:00"/>
    <n v="-0.29166666666424135"/>
    <x v="1"/>
    <x v="5"/>
  </r>
  <r>
    <n v="431"/>
    <n v="1002657115"/>
    <n v="3"/>
    <x v="1"/>
    <n v="5"/>
    <s v="MALANG"/>
    <s v="BATU"/>
    <s v="BLB"/>
    <s v="REG"/>
    <s v="AO"/>
    <s v="NEW SALES"/>
    <m/>
    <s v="Completed (PS)"/>
    <s v="RBS-Regional 3"/>
    <d v="2026-10-28T09:46:28"/>
    <d v="2026-10-28T11:31:41"/>
    <n v="69416713"/>
    <m/>
    <n v="152702232815"/>
    <s v="warung rizky"/>
    <s v="ODP-BLB-FJ/59"/>
    <s v="WO067335827"/>
    <m/>
    <m/>
    <m/>
    <n v="112.64263987541101"/>
    <n v="-7.9468665804535901"/>
    <s v="|MN00447|MYIA-080396533997/POI/winardi/083149394463/lawangecoklat001@gmail.com"/>
    <s v="Sales Force DBS"/>
    <m/>
    <m/>
    <m/>
    <m/>
    <m/>
    <m/>
    <m/>
    <m/>
    <s v="Management Janji"/>
    <s v="2026-10-26 11:00:00 | M Janji : 26 Okt 2026  Jam Pasang : Pagi 08.00  Note : hubungi pelanggan jika ingin ke lokasi, terima kasih"/>
    <s v="FCC"/>
    <s v="28-10-2026 09:54:41"/>
    <m/>
    <m/>
    <s v="PS"/>
    <s v="BLIMBING"/>
    <s v="NO ADDON"/>
    <n v="20261028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10-28T07:00:00"/>
    <s v="2026-10-26 11:00:00 | M Janji : 26 Okt 2026  Jam Pasang : Pagi 08.00  Note : hubungi pelanggan jika ingin ke lokasi, terima kasih"/>
    <n v="2026"/>
    <n v="10"/>
    <n v="28"/>
    <d v="2026-10-28T00:00:00"/>
    <n v="-0.29166666666424135"/>
    <x v="1"/>
    <x v="5"/>
  </r>
  <r>
    <n v="432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  <x v="5"/>
  </r>
  <r>
    <n v="433"/>
    <n v="1002656841"/>
    <n v="3"/>
    <x v="1"/>
    <n v="5"/>
    <s v="MALANG"/>
    <s v="BATU"/>
    <s v="BLB"/>
    <s v="REG"/>
    <s v="AO"/>
    <s v="NEW SALES"/>
    <s v="1P INET"/>
    <s v="MIA - INVALID SURVEY"/>
    <s v="RBS-Regional 3"/>
    <d v="2026-10-27T19:51:50"/>
    <d v="2026-10-29T05:21:55"/>
    <n v="69418272"/>
    <m/>
    <n v="152702233148"/>
    <s v="DE WAHDANA KOST"/>
    <s v="ODP-BLB-FBE/99 FBE/D07/99.01"/>
    <s v="WO067321048"/>
    <m/>
    <m/>
    <m/>
    <n v="112.64248000000001"/>
    <n v="-7.9231220000000002"/>
    <s v="|MN01864|MYIA-008389134670/POI/achmad wildan fajri al choir/085178965413/elghibranrumi31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19:54:36"/>
    <d v="2026-10-29T08:00:00"/>
    <m/>
    <s v="SURVEY_NEW_MANJA"/>
    <s v="BLIMBING"/>
    <s v="NETMONK"/>
    <m/>
    <s v="MIE - INVALID SURVEY - Kendala Jalur/Rute Tarikan"/>
    <s v="HSI Bisnis Bundling Netmonk PSB 70% - 10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  <x v="5"/>
  </r>
  <r>
    <n v="434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  <x v="5"/>
  </r>
  <r>
    <n v="435"/>
    <n v="1002642137"/>
    <n v="3"/>
    <x v="1"/>
    <n v="5"/>
    <s v="MALANG"/>
    <s v="BATU"/>
    <s v="BLB"/>
    <s v="REG"/>
    <s v="AO"/>
    <s v="NEW SALES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5"/>
  </r>
  <r>
    <n v="436"/>
    <n v="1002645981"/>
    <n v="3"/>
    <x v="1"/>
    <n v="5"/>
    <s v="MALANG"/>
    <s v="BATU"/>
    <s v="BLB"/>
    <s v="REG"/>
    <s v="AO"/>
    <s v="NEW SALES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  <x v="5"/>
  </r>
  <r>
    <n v="437"/>
    <n v="1002654892"/>
    <n v="3"/>
    <x v="1"/>
    <n v="5"/>
    <s v="MALANG"/>
    <s v="BATU"/>
    <s v="BLB"/>
    <s v="REG"/>
    <s v="AO"/>
    <s v="NEW SALES"/>
    <s v="1P INET"/>
    <s v="CANCEL COMPLETED"/>
    <s v="RBS-Regional 3"/>
    <d v="2026-10-26T19:45:50"/>
    <d v="2026-10-28T10:48:27"/>
    <n v="69417528"/>
    <m/>
    <n v="152702233135"/>
    <s v="Edelweiss Homestay"/>
    <s v="ODP-BLB-FCW/113 FCW/D13/113.01"/>
    <s v="WO067243822"/>
    <m/>
    <m/>
    <m/>
    <n v="112.63849999999999"/>
    <n v="-7.9546999999999999"/>
    <s v="|MB00503|MYIA-022354843388/POI/ibu/085963175214/edelweisshomestay20@gmail.com"/>
    <s v="MYIB_ASSISTANT"/>
    <m/>
    <m/>
    <m/>
    <m/>
    <m/>
    <m/>
    <m/>
    <m/>
    <s v="Management Janji"/>
    <s v="2026-10-28 08:00:00 | Nama PIC : Edelweiss Homestay No HP : 085963175214 Alt :  M Janji : (SELASA/27/oktober/2026) jam Pasang : 09:00 Note : hubungi pelanggan jika ingin kelokasi"/>
    <s v="FCC"/>
    <s v="26-10-2026 19:54:33"/>
    <d v="2026-10-28T08:00:00"/>
    <m/>
    <s v="REJECT_FCC"/>
    <s v="BLIMBING"/>
    <s v="NO ADDON"/>
    <m/>
    <s v="DECLINE : Decline - Salah Tagging Lokasi / Venue Muhammad Fauzan Fidhianta 40961370|MYDITA"/>
    <s v="HSI Bisnis Promo Hari Pelanggan Nasional PSB 70% - 50 Mbps"/>
    <s v="INDIBIZ"/>
    <m/>
    <s v="DECLINE : Decline - Salah Tagging Lokasi / Venue Muhammad Fauzan Fidhianta 40961370|MYDITA"/>
    <d v="2026-10-28T08:00:00"/>
    <s v="2026-10-28 08:00:00 | Nama PIC : Edelweiss Homestay No HP : 085963175214 Alt :  M Janji : (SELASA/27/oktober/2026) jam Pasang : 09:00 Note : hubungi pelanggan jika ingin kelokasi"/>
    <m/>
    <m/>
    <m/>
    <e v="#NUM!"/>
    <e v="#NUM!"/>
    <x v="0"/>
    <x v="5"/>
  </r>
  <r>
    <n v="438"/>
    <n v="1002642268"/>
    <n v="3"/>
    <x v="1"/>
    <n v="5"/>
    <s v="MALANG"/>
    <s v="BATU"/>
    <s v="PKS"/>
    <s v="REG"/>
    <s v="AO"/>
    <s v="NEW SALES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439"/>
    <n v="1002642382"/>
    <n v="3"/>
    <x v="1"/>
    <n v="5"/>
    <s v="MALANG"/>
    <s v="BATU"/>
    <s v="PKS"/>
    <s v="REG"/>
    <s v="AO"/>
    <s v="NEW SALES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440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441"/>
    <n v="1002650182"/>
    <n v="3"/>
    <x v="1"/>
    <n v="5"/>
    <s v="KEDIRI"/>
    <s v="BLITAR"/>
    <s v="KBN"/>
    <s v="REG"/>
    <s v="AO"/>
    <s v="NEW SALES"/>
    <s v="1P INET"/>
    <s v="Completed (PS)"/>
    <s v="RBS-Regional 3"/>
    <d v="2026-10-23T08:38:45"/>
    <d v="2026-10-23T16:26:28"/>
    <n v="69415581"/>
    <m/>
    <n v="152732203543"/>
    <s v="CV. VALLENCA CORPORA"/>
    <s v="ODP-KBN-FK/02 FK/D01/02.01"/>
    <s v="WO067020271"/>
    <m/>
    <m/>
    <m/>
    <n v="112.334946"/>
    <n v="-8.2017710000000008"/>
    <s v="|MN02734|MYIA-095555606501/POI/VENDY SULISTIONO/085151819273/tumiyemjumiati@tmails.net"/>
    <s v="MYIB_ASSISTANT"/>
    <m/>
    <m/>
    <m/>
    <m/>
    <m/>
    <m/>
    <m/>
    <m/>
    <s v="Management Janji"/>
    <s v="2026-10-24 08:00:00 | telp :085151819273  alt : manja : pagi / siang 24/10/2026 .hub sebelum ke lokasi"/>
    <s v="FCC"/>
    <s v="23-10-2026 08:39:45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telp :085151819273  alt : manja : pagi / siang 24/10/2026 .hub sebelum ke lokasi"/>
    <n v="2026"/>
    <n v="10"/>
    <n v="23"/>
    <d v="2026-10-23T00:00:00"/>
    <n v="-1.3333333333357587"/>
    <x v="1"/>
    <x v="6"/>
  </r>
  <r>
    <n v="442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6"/>
  </r>
  <r>
    <n v="443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444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  <x v="6"/>
  </r>
  <r>
    <n v="445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  <x v="6"/>
  </r>
  <r>
    <n v="446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447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448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  <x v="6"/>
  </r>
  <r>
    <n v="449"/>
    <n v="1002641566"/>
    <n v="3"/>
    <x v="1"/>
    <n v="5"/>
    <s v="KEDIRI"/>
    <s v="TULUNGAGUNG"/>
    <s v="CAT"/>
    <s v="REG"/>
    <s v="AO"/>
    <s v="NEW SALES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  <x v="6"/>
  </r>
  <r>
    <n v="450"/>
    <n v="1002641736"/>
    <n v="3"/>
    <x v="1"/>
    <n v="5"/>
    <s v="KEDIRI"/>
    <s v="TULUNGAGUNG"/>
    <s v="CAT"/>
    <s v="REG"/>
    <s v="AO"/>
    <s v="NEW SALES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  <x v="6"/>
  </r>
  <r>
    <n v="451"/>
    <n v="1002642782"/>
    <n v="3"/>
    <x v="1"/>
    <n v="5"/>
    <s v="KEDIRI"/>
    <s v="TULUNGAGUNG"/>
    <s v="CAT"/>
    <s v="REG"/>
    <s v="AO"/>
    <s v="NEW SALES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6"/>
  </r>
  <r>
    <n v="452"/>
    <n v="1002652102"/>
    <n v="3"/>
    <x v="1"/>
    <n v="5"/>
    <s v="KEDIRI"/>
    <s v="TULUNGAGUNG"/>
    <s v="CAT"/>
    <s v="REG"/>
    <s v="AO"/>
    <s v="NEW SALES"/>
    <s v="1P INET"/>
    <s v="Completed (PS)"/>
    <s v="RBS-Regional 3"/>
    <d v="2026-10-24T13:26:46"/>
    <d v="2026-10-25T16:52:39"/>
    <n v="69416378"/>
    <m/>
    <n v="152622208351"/>
    <s v="LB BANDUNG TULUNGAGUNG"/>
    <s v="ODP-CAT-FE/11 FE/D02/11.01"/>
    <s v="WO067113312"/>
    <m/>
    <m/>
    <m/>
    <n v="111.791729"/>
    <n v="-8.1704179999999997"/>
    <s v="|MN00799|MYIA-082823329996/POI/LAELATUL AFIATUN NISAK/085733668576/kantorhrdlaskarbuah@gmail.com"/>
    <s v="MYIB_ASSISTANT"/>
    <m/>
    <m/>
    <m/>
    <m/>
    <m/>
    <m/>
    <m/>
    <m/>
    <s v="Management Janji"/>
    <s v="2026-10-25 15:00:00 | Jam pemasangan : 12.00 Info Tambahan : Hubungi pelanggan dulu sebelum ke lokasi terimakasih "/>
    <s v="FCC"/>
    <s v="24-10-2026 13:39:38"/>
    <d v="2026-10-25T15:00:00"/>
    <m/>
    <s v="PS"/>
    <s v="TULUNGAGUNG"/>
    <s v="NO ADDON"/>
    <n v="20261025"/>
    <s v="Completed"/>
    <s v="HSI Bisnis Basic Promo Hari Pelanggan Nasional PSB 70% - 50 Mbps"/>
    <s v="INDIBIZ"/>
    <m/>
    <m/>
    <d v="2026-10-25T15:00:00"/>
    <s v="2026-10-25 15:00:00 | Jam pemasangan : 12.00 Info Tambahan : Hubungi pelanggan dulu sebelum ke lokasi terimakasih "/>
    <n v="2026"/>
    <n v="10"/>
    <n v="25"/>
    <d v="2026-10-25T00:00:00"/>
    <n v="-0.625"/>
    <x v="1"/>
    <x v="6"/>
  </r>
  <r>
    <n v="453"/>
    <n v="1002652376"/>
    <n v="3"/>
    <x v="1"/>
    <n v="5"/>
    <s v="KEDIRI"/>
    <s v="TULUNGAGUNG"/>
    <s v="CAT"/>
    <s v="REG"/>
    <s v="AO"/>
    <s v="NEW SALES"/>
    <s v="1P INET"/>
    <s v="Completed (PS)"/>
    <s v="RBS-Regional 3"/>
    <d v="2026-10-24T18:51:44"/>
    <d v="2026-10-25T18:07:06"/>
    <n v="69416538"/>
    <m/>
    <n v="152622208356"/>
    <s v="LB CAMPURDARAT TULUNGAGUNG"/>
    <s v="ODP-CAT-FA/08 FA/D03/08.01"/>
    <s v="WO067134695"/>
    <m/>
    <m/>
    <m/>
    <n v="111.852565"/>
    <n v="-8.1656010000000006"/>
    <s v="|MN00799|MYIA-064884001488/POI/LAELATUL AFIATUN NISAK/085733668576/kantorhrdlaskarbuah@gmail.com"/>
    <s v="MYIB_ASSISTANT"/>
    <m/>
    <m/>
    <m/>
    <m/>
    <m/>
    <m/>
    <m/>
    <m/>
    <s v="Management Janji"/>
    <s v="2026-10-26 08:00:00 | Nama Pic :  No Hp Pic :  Jam Pemasangan : 08:00 - 12.00 Tanggal Pemasangan : MINGGU 25 OKTOBER 2026 Info Tambahan : Hubungi pelanggan sebelum datang ke lokasi"/>
    <s v="FCC"/>
    <s v="24-10-2026 18:54:37"/>
    <d v="2026-10-26T08:00:00"/>
    <m/>
    <s v="PS"/>
    <s v="TULUNGAGUNG"/>
    <s v="NO ADDON"/>
    <n v="20261025"/>
    <s v="Completed"/>
    <s v="HSI Bisnis Basic Promo Hari Pelanggan Nasional PSB 70% - 50 Mbps"/>
    <s v="INDIBIZ"/>
    <m/>
    <m/>
    <d v="2026-10-26T08:00:00"/>
    <s v="2026-10-26 08:00:00 | Nama Pic :  No Hp Pic :  Jam Pemasangan : 08:00 - 12.00 Tanggal Pemasangan : MINGGU 25 OKTOBER 2026 Info Tambahan : Hubungi pelanggan sebelum datang ke lokasi"/>
    <n v="2026"/>
    <n v="10"/>
    <n v="25"/>
    <d v="2026-10-25T00:00:00"/>
    <n v="-1.3333333333357587"/>
    <x v="1"/>
    <x v="6"/>
  </r>
  <r>
    <n v="454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455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6"/>
  </r>
  <r>
    <n v="456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  <x v="6"/>
  </r>
  <r>
    <n v="457"/>
    <n v="1002641921"/>
    <n v="3"/>
    <x v="1"/>
    <n v="5"/>
    <s v="KEDIRI"/>
    <s v="TULUNGAGUNG"/>
    <s v="NGU"/>
    <s v="REG"/>
    <s v="AO"/>
    <s v="NEW SALES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  <x v="6"/>
  </r>
  <r>
    <n v="458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459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460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461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  <x v="6"/>
  </r>
  <r>
    <n v="462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  <x v="6"/>
  </r>
  <r>
    <n v="463"/>
    <n v="1002641666"/>
    <n v="3"/>
    <x v="1"/>
    <n v="5"/>
    <s v="KEDIRI"/>
    <s v="TULUNGAGUNG"/>
    <s v="TUL"/>
    <s v="REG"/>
    <s v="AO"/>
    <s v="NEW SALES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  <x v="6"/>
  </r>
  <r>
    <n v="464"/>
    <n v="1002655266"/>
    <n v="3"/>
    <x v="1"/>
    <n v="5"/>
    <s v="KEDIRI"/>
    <s v="TULUNGAGUNG"/>
    <s v="TUL"/>
    <s v="REG"/>
    <s v="AO"/>
    <s v="NEW SALES"/>
    <s v="1P INET"/>
    <s v="Completed (PS)"/>
    <s v="RBS-Regional 3"/>
    <d v="2026-10-27T09:42:50"/>
    <d v="2026-10-28T14:41:42"/>
    <n v="69417669"/>
    <m/>
    <n v="152606246654"/>
    <s v="MAJU HARDWARE YADEA STORE TULUNGAGUNG"/>
    <s v="ODP-TUL-FP/26"/>
    <s v="WO067258522"/>
    <m/>
    <m/>
    <m/>
    <n v="111.9025077"/>
    <n v="-8.0647517999999998"/>
    <s v="|MC20125|MYIA-094036706331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PS"/>
    <s v="TULUNGAGUNG"/>
    <s v="NO ADDON"/>
    <n v="20261028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8"/>
    <d v="2026-10-28T00:00:00"/>
    <n v="-0.33333333333575865"/>
    <x v="1"/>
    <x v="6"/>
  </r>
  <r>
    <n v="465"/>
    <n v="1002656853"/>
    <n v="3"/>
    <x v="1"/>
    <n v="5"/>
    <s v="KEDIRI"/>
    <s v="TULUNGAGUNG"/>
    <s v="TUL"/>
    <s v="REG"/>
    <s v="AO"/>
    <s v="NEW SALES"/>
    <s v="1P INET"/>
    <s v="Completed (PS)"/>
    <s v="RBS-Regional 3"/>
    <d v="2026-10-27T20:14:50"/>
    <d v="2026-10-28T13:49:25"/>
    <n v="69418277"/>
    <m/>
    <n v="152606246809"/>
    <s v="WARUNG LAWASAN TULUNGAGUNG"/>
    <s v="ODP-TUL-FL/61 FL/D07/61.01"/>
    <s v="WO067321836"/>
    <m/>
    <m/>
    <m/>
    <n v="111.91456359999999"/>
    <n v="-8.07197549999999"/>
    <s v="|MN02453|MYIA-079865573004/POI/AZRIEL HADI/083150200228/azrielhadia9@gmail.com"/>
    <s v="MYIB_ASSISTANT"/>
    <m/>
    <m/>
    <m/>
    <m/>
    <m/>
    <m/>
    <m/>
    <m/>
    <s v="Management Janji"/>
    <s v="2026-10-29 08:00:00 | Nama : BP AZRIEL HADI  No Hp : 083150200228 No Alt : 087786330932 Tgl Pemasangan : 28 Oktober 2026 Interval : PAGI  Note : Hubungi pelanggan terlebih dahulu"/>
    <s v="FCC"/>
    <s v="27-10-2026 20:24:45"/>
    <d v="2026-10-29T08:00:00"/>
    <m/>
    <s v="PS"/>
    <s v="TULUNGAGUNG"/>
    <s v="OCA"/>
    <n v="20261028"/>
    <s v="Completed"/>
    <s v="HSI Bisnis Basic Bundling OCA Breach Checker Promo 2026 PSB 70% - 150 Mbps"/>
    <s v="INDIBIZ"/>
    <m/>
    <m/>
    <d v="2026-10-29T08:00:00"/>
    <s v="2026-10-29 08:00:00 | Nama : BP AZRIEL HADI  No Hp : 083150200228 No Alt : 087786330932 Tgl Pemasangan : 28 Oktober 2026 Interval : PAGI  Note : Hubungi pelanggan terlebih dahulu"/>
    <n v="2026"/>
    <n v="10"/>
    <n v="28"/>
    <d v="2026-10-28T00:00:00"/>
    <n v="-1.3333333333357587"/>
    <x v="1"/>
    <x v="6"/>
  </r>
  <r>
    <n v="466"/>
    <n v="1002656827"/>
    <n v="3"/>
    <x v="1"/>
    <n v="5"/>
    <s v="KEDIRI"/>
    <s v="TULUNGAGUNG"/>
    <s v="TUL"/>
    <s v="REG"/>
    <s v="AO"/>
    <s v="NEW SALES"/>
    <s v="1P INET"/>
    <s v="Completed (PS)"/>
    <s v="RBS-Regional 3"/>
    <d v="2026-10-27T19:09:49"/>
    <d v="2026-10-28T18:42:10"/>
    <n v="69418267"/>
    <m/>
    <n v="152606246504"/>
    <s v="PONDOK PESANTREN LUBABUL FATTAH"/>
    <s v="ODP-TUL-FY/70 FY/D06/70.01"/>
    <s v="WO067319248"/>
    <m/>
    <m/>
    <m/>
    <n v="111.9238929"/>
    <n v="-8.0666852999999996"/>
    <s v="|MN02453|MYIA-060930628962/POI/HELMI NABIL AFIFFUDIN/+6285258893668/lubabulfattah@gmail.com"/>
    <s v="MYIB_ASSISTANT"/>
    <m/>
    <m/>
    <m/>
    <m/>
    <m/>
    <m/>
    <m/>
    <m/>
    <s v="Management Janji"/>
    <s v="2026-10-29 08:00:00 | Nama PIC : bapak nabil No HP : 085258893668 Alt :  M Janji : (kamis/29/OKTOBER/2026) jam Pasang : 09:00 Note : hubungi pelanggan jika ingin kelokasi"/>
    <s v="FCC"/>
    <s v="27-10-2026 19:25:10"/>
    <d v="2026-10-29T08:00:00"/>
    <m/>
    <s v="PS"/>
    <s v="TULUNGAGUNG"/>
    <s v="OCA"/>
    <n v="20261028"/>
    <s v="Completed"/>
    <s v="HSI Bisnis Basic Bundling OCA Breach Checker PSB 70% Promo - 50 Mbps"/>
    <s v="INDIBIZ"/>
    <m/>
    <m/>
    <d v="2026-10-29T08:00:00"/>
    <s v="2026-10-29 08:00:00 | Nama PIC : bapak nabil No HP : 085258893668 Alt :  M Janji : (kamis/29/OKTOBER/2026) jam Pasang : 09:00 Note : hubungi pelanggan jika ingin kelokasi"/>
    <n v="2026"/>
    <n v="10"/>
    <n v="28"/>
    <d v="2026-10-28T00:00:00"/>
    <n v="-1.3333333333357587"/>
    <x v="1"/>
    <x v="6"/>
  </r>
  <r>
    <n v="467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468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  <x v="6"/>
  </r>
  <r>
    <n v="469"/>
    <n v="1002656320"/>
    <n v="3"/>
    <x v="1"/>
    <n v="5"/>
    <s v="KEDIRI"/>
    <s v="TULUNGAGUNG"/>
    <s v="TUL"/>
    <s v="REG"/>
    <s v="AO"/>
    <s v="NEW SALES"/>
    <m/>
    <s v="CC - HD1A - INPROGRESS UNCONTACTED"/>
    <s v="RBS-Regional 3"/>
    <d v="2026-10-27T15:03:43"/>
    <d v="2026-10-29T09:55:21"/>
    <n v="69418081"/>
    <m/>
    <n v="152606246808"/>
    <s v="Wolu Cuci Sepatu"/>
    <s v="ODP-TUL-FAL/52"/>
    <m/>
    <m/>
    <m/>
    <m/>
    <n v="111.90024197101501"/>
    <n v="-8.0731612871683698"/>
    <s v="MN02803|Wolu Cuci Sepatu/089682111807/rendysap11@gmail.com/PSB 50MB BUNDLING NETMONK PSB 150K/DEO AR"/>
    <s v="Sales Force DBS"/>
    <m/>
    <m/>
    <m/>
    <m/>
    <m/>
    <m/>
    <m/>
    <m/>
    <m/>
    <m/>
    <m/>
    <s v="27-10-2026 15:09:48"/>
    <m/>
    <m/>
    <s v="FCC"/>
    <s v="TULUNGAGUNG"/>
    <s v="NETMONK"/>
    <m/>
    <s v="UNCONTACTED : Mail Box - Memo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6"/>
  </r>
  <r>
    <n v="470"/>
    <n v="1002655008"/>
    <n v="3"/>
    <x v="1"/>
    <n v="5"/>
    <s v="KEDIRI"/>
    <s v="TULUNGAGUNG"/>
    <s v="TUL"/>
    <s v="REG"/>
    <s v="AO"/>
    <s v="NEW SALES"/>
    <m/>
    <s v="CC - HD1A - INPROGRESS UNCONTACTED"/>
    <s v="RBS-Regional 3"/>
    <d v="2026-10-27T08:26:36"/>
    <d v="2026-10-28T17:43:14"/>
    <n v="69417579"/>
    <m/>
    <n v="152606246655"/>
    <s v="Warkop WP"/>
    <s v="ODP-TUL-FAE/27"/>
    <m/>
    <m/>
    <m/>
    <m/>
    <n v="111.913683414459"/>
    <n v="-8.0057293023913001"/>
    <s v="MN02803|Warkop WP/0812-1704-6575/masprabuindra@gmail.com/PSB 50MB BUNDLING NETMONK PSB 150K/DEO AR"/>
    <s v="Sales Force DBS"/>
    <m/>
    <m/>
    <m/>
    <m/>
    <m/>
    <m/>
    <m/>
    <m/>
    <m/>
    <m/>
    <m/>
    <s v="27-10-2026 08:39:41"/>
    <m/>
    <m/>
    <s v="FCC"/>
    <s v="TULUNGAGUNG"/>
    <s v="NETMONK"/>
    <m/>
    <s v="UNCONTACTED : Invalid Phone Number RIRIN RISNAWATI 40931149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  <x v="6"/>
  </r>
  <r>
    <n v="471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472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473"/>
    <n v="1002620919"/>
    <n v="3"/>
    <x v="1"/>
    <n v="5"/>
    <s v="KEDIRI"/>
    <s v="TULUNGAGUNG"/>
    <s v="TUL"/>
    <s v="REG"/>
    <s v="AO"/>
    <s v="NEW SALES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6"/>
  </r>
  <r>
    <n v="474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475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476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477"/>
    <n v="1002636628"/>
    <n v="3"/>
    <x v="1"/>
    <n v="5"/>
    <s v="KEDIRI"/>
    <s v="BLITAR"/>
    <s v="BLR"/>
    <s v="REG"/>
    <s v="AO"/>
    <s v="NEW SALES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  <x v="6"/>
  </r>
  <r>
    <n v="478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  <x v="6"/>
  </r>
  <r>
    <n v="479"/>
    <n v="1002640551"/>
    <n v="3"/>
    <x v="1"/>
    <n v="5"/>
    <s v="KEDIRI"/>
    <s v="BLITAR"/>
    <s v="BLR"/>
    <s v="REG"/>
    <s v="AO"/>
    <s v="NEW SALES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  <x v="6"/>
  </r>
  <r>
    <n v="480"/>
    <n v="1002649721"/>
    <n v="3"/>
    <x v="1"/>
    <n v="5"/>
    <s v="KEDIRI"/>
    <s v="BLITAR"/>
    <s v="BLR"/>
    <s v="REG"/>
    <s v="AO"/>
    <s v="NEW SALES"/>
    <s v="1P INET"/>
    <s v="Completed (PS)"/>
    <s v="RBS-Regional 3"/>
    <d v="2026-10-22T15:51:49"/>
    <d v="2026-10-23T14:11:31"/>
    <n v="69415360"/>
    <m/>
    <n v="152730234914"/>
    <s v="Warung kopi jaya baru"/>
    <s v="ODP-BLR-FCF/06 FCF/D01/06.01"/>
    <s v="WO066990661"/>
    <m/>
    <m/>
    <m/>
    <n v="112.189226858317"/>
    <n v="-8.0860239441622497"/>
    <s v="MD|MYDB-20261022271223|DN00001/MN00385|Warung kopi jaya baru|081131111446"/>
    <s v="MYDIGIBIZPARTNER"/>
    <m/>
    <m/>
    <m/>
    <m/>
    <m/>
    <m/>
    <m/>
    <m/>
    <s v="Management Janji"/>
    <s v="2026-10-23 15:00:00 | Nama PIC : Bayu No HP : 081131111446 Alt :  M Janji : 23/10/2026 Jam Pasang : 08.00 - 13:00  NoteÃ‚Â :  hubungi terlebih dahulu sebelum kelokasi"/>
    <s v="FCC"/>
    <s v="22-10-2026 15:54:40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Nama PIC : Bayu No HP : 081131111446 Alt :  M Janji : 23/10/2026 Jam Pasang : 08.00 - 13:00  NoteÃ‚Â :  hubungi terlebih dahulu sebelum kelokasi"/>
    <n v="2026"/>
    <n v="10"/>
    <n v="23"/>
    <d v="2026-10-23T00:00:00"/>
    <n v="-0.625"/>
    <x v="1"/>
    <x v="6"/>
  </r>
  <r>
    <n v="481"/>
    <n v="1002651828"/>
    <n v="3"/>
    <x v="1"/>
    <n v="5"/>
    <s v="KEDIRI"/>
    <s v="BLITAR"/>
    <s v="BLR"/>
    <s v="REG"/>
    <s v="AO"/>
    <s v="NEW SALES"/>
    <s v="1P INET"/>
    <s v="Completed (PS)"/>
    <s v="RBS-Regional 3"/>
    <d v="2026-10-23T19:11:49"/>
    <d v="2026-10-25T10:51:38"/>
    <n v="69416183"/>
    <m/>
    <n v="152730234950"/>
    <s v="PT. BAJA TITIAN UTAMA_Trisula Lama"/>
    <s v="ODP-BLR-FB/40 FB/D03/40.01"/>
    <s v="WO067080231"/>
    <m/>
    <m/>
    <m/>
    <n v="112.144772052777"/>
    <n v="-8.1406921670418004"/>
    <s v="|MN00385|MYIA-085761766590/POI/Renggar ma&amp; 39;aris/08568964106/cctv.ch.bkk@gmail.com"/>
    <s v="MYIB_ASSISTANT"/>
    <m/>
    <m/>
    <m/>
    <m/>
    <m/>
    <m/>
    <m/>
    <m/>
    <s v="Management Janji"/>
    <s v="2026-10-26 08:00:00 | Nama :BAPA MUSTAKIM No HP :08568964106 No Alternatif : M Janji : 26/10/2026 Jam Pasang : Pagi NoteÃ‚Â :  Hubungi terlebih dahulu sebelum ke lokasi "/>
    <s v="FCC"/>
    <s v="23-10-2026 19:40:07"/>
    <d v="2026-10-26T08:00:00"/>
    <m/>
    <s v="PS"/>
    <s v="X"/>
    <s v="NO ADDON"/>
    <n v="20261025"/>
    <s v="Completed"/>
    <s v="HSI Bisnis Basic Promo Hari Pelanggan Nasional PSB 70% - 50 Mbps"/>
    <s v="INDIBIZ"/>
    <m/>
    <m/>
    <d v="2026-10-26T08:00:00"/>
    <s v="2026-10-26 08:00:00 | Nama :BAPA MUSTAKIM No HP :08568964106 No Alternatif : M Janji : 26/10/2026 Jam Pasang : Pagi NoteÃ‚Â :  Hubungi terlebih dahulu sebelum ke lokasi "/>
    <n v="2026"/>
    <n v="10"/>
    <n v="25"/>
    <d v="2026-10-25T00:00:00"/>
    <n v="-1.3333333333357587"/>
    <x v="1"/>
    <x v="6"/>
  </r>
  <r>
    <n v="482"/>
    <n v="1002656857"/>
    <n v="3"/>
    <x v="1"/>
    <n v="5"/>
    <s v="KEDIRI"/>
    <s v="BLITAR"/>
    <s v="BLR"/>
    <s v="REG"/>
    <s v="AO"/>
    <s v="NEW SALES"/>
    <s v="1P INET"/>
    <s v="Completed (PS)"/>
    <s v="RBS-Regional 3"/>
    <d v="2026-10-27T20:21:50"/>
    <d v="2026-10-28T12:10:42"/>
    <n v="69418291"/>
    <m/>
    <n v="152730250003"/>
    <s v="BAGONG CAR WASH"/>
    <s v="ODP-BLR-FU/30 FU/D05/30.01"/>
    <s v="WO067322046"/>
    <m/>
    <m/>
    <m/>
    <n v="112.16660666749"/>
    <n v="-8.1134671156288896"/>
    <s v="|MN00419|MYIA-056450857647/POI/Dian Ferry Triawan/081220530944/dianaanggraini4977@gmail.com"/>
    <s v="MYIB_ASSISTANT"/>
    <m/>
    <m/>
    <m/>
    <m/>
    <m/>
    <m/>
    <m/>
    <m/>
    <s v="Management Janji"/>
    <s v="2026-10-29 08:00:00 | Nama : BU DIANA ANGGRAINI (ISTRI) No Hp : 081220530944 No Alt :  Tgl Pemasangan : 28 Oktober 2026 Interval : PAGI  Note : Hubungi pelanggan terlebih dahulu"/>
    <s v="FCC"/>
    <s v="27-10-2026 20:24:45"/>
    <d v="2026-10-29T08:00:00"/>
    <m/>
    <s v="PS"/>
    <s v="X"/>
    <s v="NO ADDON"/>
    <n v="20261028"/>
    <s v="Completed"/>
    <s v="HSI Bisnis Promo Hari Pelanggan Nasional PSB 70% - 50 Mbps"/>
    <s v="INDIBIZ"/>
    <m/>
    <m/>
    <d v="2026-10-29T08:00:00"/>
    <s v="2026-10-29 08:00:00 | Nama : BU DIANA ANGGRAINI (ISTRI) No Hp : 081220530944 No Alt :  Tgl Pemasangan : 28 Oktober 2026 Interval : PAGI  Note : Hubungi pelanggan terlebih dahulu"/>
    <n v="2026"/>
    <n v="10"/>
    <n v="28"/>
    <d v="2026-10-28T00:00:00"/>
    <n v="-1.3333333333357587"/>
    <x v="1"/>
    <x v="6"/>
  </r>
  <r>
    <n v="483"/>
    <n v="1002634938"/>
    <n v="3"/>
    <x v="2"/>
    <n v="4"/>
    <s v="MAGELANG"/>
    <s v="KEBUMEN"/>
    <s v="GOM"/>
    <s v="REG"/>
    <s v="AO"/>
    <s v="NEW SALES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  <x v="7"/>
  </r>
  <r>
    <n v="484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  <x v="7"/>
  </r>
  <r>
    <n v="485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  <x v="7"/>
  </r>
  <r>
    <n v="486"/>
    <n v="1002636676"/>
    <n v="3"/>
    <x v="2"/>
    <n v="4"/>
    <s v="MAGELANG"/>
    <s v="KEBUMEN"/>
    <s v="GOM"/>
    <s v="REG"/>
    <s v="AO"/>
    <s v="NEW SALES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  <x v="7"/>
  </r>
  <r>
    <n v="487"/>
    <n v="1002640079"/>
    <n v="3"/>
    <x v="2"/>
    <n v="4"/>
    <s v="MAGELANG"/>
    <s v="KEBUMEN"/>
    <s v="GOM"/>
    <s v="REG"/>
    <s v="AO"/>
    <s v="NEW SALES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  <x v="7"/>
  </r>
  <r>
    <n v="488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7"/>
  </r>
  <r>
    <n v="489"/>
    <n v="1002637138"/>
    <n v="3"/>
    <x v="2"/>
    <n v="4"/>
    <s v="MAGELANG"/>
    <s v="KEBUMEN"/>
    <s v="KAK"/>
    <s v="REG"/>
    <s v="AO"/>
    <s v="NEW SALES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  <x v="7"/>
  </r>
  <r>
    <n v="490"/>
    <n v="1002646443"/>
    <n v="3"/>
    <x v="2"/>
    <n v="4"/>
    <s v="MAGELANG"/>
    <s v="KEBUMEN"/>
    <s v="KAK"/>
    <s v="REG"/>
    <s v="AO"/>
    <s v="NEW SALES"/>
    <s v="1P INET"/>
    <s v="Completed (PS)"/>
    <s v="RBS-Regional 3"/>
    <d v="2026-10-21T07:51:44"/>
    <d v="2026-10-22T16:00:44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Completed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  <x v="7"/>
  </r>
  <r>
    <n v="491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  <x v="7"/>
  </r>
  <r>
    <n v="492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  <x v="7"/>
  </r>
  <r>
    <n v="493"/>
    <n v="1002637383"/>
    <n v="3"/>
    <x v="2"/>
    <n v="4"/>
    <s v="MAGELANG"/>
    <s v="KEBUMEN"/>
    <s v="KBM"/>
    <s v="REG"/>
    <s v="AO"/>
    <s v="NEW SALES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  <x v="7"/>
  </r>
  <r>
    <n v="494"/>
    <n v="1002638910"/>
    <n v="3"/>
    <x v="2"/>
    <n v="4"/>
    <s v="MAGELANG"/>
    <s v="KEBUMEN"/>
    <s v="KBM"/>
    <s v="REG"/>
    <s v="AO"/>
    <s v="NEW SALES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  <x v="7"/>
  </r>
  <r>
    <n v="495"/>
    <n v="1002656534"/>
    <n v="3"/>
    <x v="2"/>
    <n v="4"/>
    <s v="MAGELANG"/>
    <s v="KEBUMEN"/>
    <s v="KBM"/>
    <s v="REG"/>
    <s v="AO"/>
    <s v="NEW SALES"/>
    <s v="1P INET"/>
    <s v="Completed (PS)"/>
    <s v="RBS-Regional 3"/>
    <d v="2026-10-27T15:57:45"/>
    <d v="2026-10-28T12:54:28"/>
    <n v="69418154"/>
    <m/>
    <n v="142141120342"/>
    <s v="PONDOK PUTRA AL-FALAH"/>
    <s v="ODP-KBM-FBE/016 FBE/D02/016.01"/>
    <s v="WO067304730"/>
    <m/>
    <m/>
    <m/>
    <n v="109.69681180000001"/>
    <n v="-7.6809369999999904"/>
    <s v="|MN00664|MYIA-000892108489/POI/Muhamad Hakam Ulfi Ikfina/082220156336/anwarkhamidi@gmail.com"/>
    <s v="MYIB_ASSISTANT"/>
    <m/>
    <m/>
    <m/>
    <m/>
    <m/>
    <m/>
    <m/>
    <m/>
    <s v="Management Janji"/>
    <s v="2026-10-28 15:00:00 | Nama PIC:  bp hakam ulfi No HP: 082220156336 Alt: Tanggal: 28/10/2026 Jam Pasang: Sore Note: Hubungi sebelum ke lokasi, terimakasih.  "/>
    <s v="FCC"/>
    <s v="27-10-2026 16:09:58"/>
    <d v="2026-10-28T15:00:00"/>
    <m/>
    <s v="PS"/>
    <s v="X"/>
    <s v="NO ADDON"/>
    <n v="20261028"/>
    <s v="Completed"/>
    <s v="HSI Bisnis Promo Hari Pelanggan Nasional PSB 70% - 75 Mbps"/>
    <s v="INDIBIZ"/>
    <m/>
    <m/>
    <d v="2026-10-28T15:00:00"/>
    <s v="2026-10-28 15:00:00 | Nama PIC:  bp hakam ulfi No HP: 082220156336 Alt: Tanggal: 28/10/2026 Jam Pasang: Sore Note: Hubungi sebelum ke lokasi, terimakasih.  "/>
    <n v="2026"/>
    <n v="10"/>
    <n v="28"/>
    <d v="2026-10-28T00:00:00"/>
    <n v="-0.625"/>
    <x v="1"/>
    <x v="7"/>
  </r>
  <r>
    <n v="496"/>
    <n v="1002653423"/>
    <n v="3"/>
    <x v="2"/>
    <n v="4"/>
    <s v="MAGELANG"/>
    <s v="KEBUMEN"/>
    <s v="KBM"/>
    <s v="REG"/>
    <s v="AO"/>
    <s v="NEW SALES"/>
    <m/>
    <s v="CC - HD1A - INPROGRESS UNCONTACTED"/>
    <s v="RBS-Regional 3"/>
    <d v="2026-10-26T11:16:38"/>
    <d v="2026-10-28T15:18:29"/>
    <n v="69416977"/>
    <n v="2875702021"/>
    <n v="142141120474"/>
    <s v="PT SINAR SOSRO"/>
    <s v="ODP-KBM-FAC/018"/>
    <m/>
    <m/>
    <m/>
    <m/>
    <n v="109.67106269999999"/>
    <n v="-7.6707317000000002"/>
    <s v="AMRBS;403099;REG3;MUHAMMAD MASTUR;081226139781;CP MARKUS LEIWAKABESSY;81247256144;PAKET 2S INET VOICE 150 MBPS (859.000);PT Sinar Sosro;input by tito"/>
    <s v="Account Manager"/>
    <m/>
    <m/>
    <m/>
    <m/>
    <m/>
    <m/>
    <m/>
    <m/>
    <m/>
    <m/>
    <m/>
    <s v="26-10-2026 11:24:44"/>
    <m/>
    <m/>
    <s v="FCC"/>
    <s v="X"/>
    <s v="NO ADDON"/>
    <m/>
    <s v="UNCONTACTED : Invalid Phone Number YUDA SEPTIAN 40000798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497"/>
    <n v="1002644085"/>
    <n v="3"/>
    <x v="2"/>
    <n v="4"/>
    <s v="MAGELANG"/>
    <s v="KEBUMEN"/>
    <s v="KTW"/>
    <s v="REG"/>
    <s v="AO"/>
    <s v="NEW SALES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  <x v="7"/>
  </r>
  <r>
    <n v="498"/>
    <n v="1002650608"/>
    <n v="3"/>
    <x v="2"/>
    <n v="4"/>
    <s v="MAGELANG"/>
    <s v="KEBUMEN"/>
    <s v="KTW"/>
    <s v="REG"/>
    <s v="AO"/>
    <s v="NEW SALES"/>
    <s v="1P INET"/>
    <s v="Completed (PS)"/>
    <s v="RBS-Regional 3"/>
    <d v="2026-10-23T10:39:44"/>
    <d v="2026-10-26T12:08:10"/>
    <n v="69415741"/>
    <m/>
    <n v="141176104707"/>
    <s v="SD Negeri 2 Balingasal"/>
    <s v="ODP-KTW-FAK/008 FAK/D03/008.01"/>
    <s v="WO067030990"/>
    <m/>
    <m/>
    <m/>
    <n v="109.7935446"/>
    <n v="-7.6639882999999998"/>
    <s v="|MN00664|MYIA-051939032725/POI/Dendy Kurniawan Aziz/085643611823/sdn2balingasal@gmail.com"/>
    <s v="MYIB_ASSISTANT"/>
    <m/>
    <m/>
    <m/>
    <m/>
    <m/>
    <m/>
    <m/>
    <m/>
    <s v="Management Janji"/>
    <s v="2026-10-26 08:00:00 | Nama PIC : Bp Dendy No HP : 085643611823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Basic Promo Hari Pelanggan Nasional PSB 70% - 50 Mbps"/>
    <s v="INDIBIZ"/>
    <m/>
    <m/>
    <d v="2026-10-26T08:00:00"/>
    <s v="2026-10-26 08:00:00 | Nama PIC : Bp Dendy No HP : 085643611823 No Alt : - M Janji :  26 Okt 2026 Jam Pasang : Pagi / Siang Note : hubungi pelanggan jika ingin kelokasi"/>
    <n v="2026"/>
    <n v="10"/>
    <n v="26"/>
    <d v="2026-10-26T00:00:00"/>
    <n v="-0.33333333333575865"/>
    <x v="1"/>
    <x v="7"/>
  </r>
  <r>
    <n v="499"/>
    <n v="1002651471"/>
    <n v="3"/>
    <x v="2"/>
    <n v="4"/>
    <s v="MAGELANG"/>
    <s v="KEBUMEN"/>
    <s v="KTW"/>
    <s v="REG"/>
    <s v="AO"/>
    <s v="NEW SALES"/>
    <s v="1P INET"/>
    <s v="Completed (PS)"/>
    <s v="RBS-Regional 3"/>
    <d v="2026-10-23T15:45:44"/>
    <d v="2026-10-26T13:35:33"/>
    <n v="69416072"/>
    <m/>
    <n v="141176104881"/>
    <s v="SDN 1 Balingasal"/>
    <s v="ODP-KTW-FAK/017 FAK/D03/017.01"/>
    <s v="WO067063889"/>
    <m/>
    <m/>
    <m/>
    <n v="109.79358000000001"/>
    <n v="-7.6620461999999998"/>
    <s v="|MN00664|MYIA-014093875477/POI/Anggit Permono/082134965484/anggitpermono7@gmail.com"/>
    <s v="MYIB_ASSISTANT"/>
    <m/>
    <m/>
    <m/>
    <m/>
    <m/>
    <m/>
    <m/>
    <m/>
    <s v="Management Janji"/>
    <s v="2026-10-26 08:00:00 | Nama :bapa anggit No HP :082134965484 No Alternatif : M Janji : 24/10/2026 Jam Pasang : Pagi NoteÃ‚Â :  Hubungi terlebih dahulu sebelum ke lokasi "/>
    <s v="FCC"/>
    <s v="23-10-2026 15:54:37"/>
    <d v="2026-10-26T08:00:00"/>
    <m/>
    <s v="PS"/>
    <s v="X"/>
    <s v="NO ADDON"/>
    <n v="20261026"/>
    <s v="Completed"/>
    <s v="HSI Bisnis Promo Hari Pelanggan Nasional PSB 70% - 50 Mbps"/>
    <s v="INDIBIZ"/>
    <m/>
    <m/>
    <d v="2026-10-26T08:00:00"/>
    <s v="2026-10-26 08:00:00 | Nama :bapa anggit No HP :082134965484 No Alternatif : M Janji : 24/10/2026 Jam Pasang : Pagi NoteÃ‚Â :  Hubungi terlebih dahulu sebelum ke lokasi "/>
    <n v="2026"/>
    <n v="10"/>
    <n v="26"/>
    <d v="2026-10-26T00:00:00"/>
    <n v="-0.33333333333575865"/>
    <x v="1"/>
    <x v="7"/>
  </r>
  <r>
    <n v="500"/>
    <n v="1002656807"/>
    <n v="3"/>
    <x v="2"/>
    <n v="4"/>
    <s v="MAGELANG"/>
    <s v="KEBUMEN"/>
    <s v="KTW"/>
    <s v="REG"/>
    <s v="AO"/>
    <s v="NEW SALES"/>
    <s v="1P INET"/>
    <s v="Completed (PS)"/>
    <s v="RBS-Regional 3"/>
    <d v="2026-10-27T18:30:44"/>
    <d v="2026-10-28T18:43:41"/>
    <n v="69418256"/>
    <m/>
    <n v="146176100784"/>
    <s v="GEDUNG SERBA GUNA WN"/>
    <s v="ODP-KTW-FAA/012"/>
    <s v="WO067317298"/>
    <m/>
    <m/>
    <m/>
    <n v="109.78058315692201"/>
    <n v="-7.7524708285451904"/>
    <s v="|MN00662|MYIA-052638076663/POI/Doni Firdaus/085291052574/donifirdaus25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8:39:59"/>
    <d v="2026-10-29T08:00:00"/>
    <m/>
    <s v="PS"/>
    <s v="X"/>
    <s v="NO ADDON"/>
    <n v="20261028"/>
    <s v="Completed"/>
    <s v="HSI Bisnis Basic Promo Hari Pelanggan Nasional PSB 70% - 100 Mbps Dual Band"/>
    <s v="INDIBIZ"/>
    <m/>
    <m/>
    <d v="2026-10-29T08:00:00"/>
    <s v="2026-10-29 08:00:00 | M Janji : (RABU/28/oktober/2026) jam Pasang : 09:00 Note : hubungi pelanggan jika ingin kelokasi"/>
    <n v="2026"/>
    <n v="10"/>
    <n v="28"/>
    <d v="2026-10-28T00:00:00"/>
    <n v="-1.3333333333357587"/>
    <x v="1"/>
    <x v="7"/>
  </r>
  <r>
    <n v="501"/>
    <n v="1002638246"/>
    <n v="3"/>
    <x v="2"/>
    <n v="4"/>
    <s v="MAGELANG"/>
    <s v="PURWOREJJO"/>
    <s v="KTA"/>
    <s v="REG"/>
    <s v="AO"/>
    <s v="NEW SALES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  <x v="7"/>
  </r>
  <r>
    <n v="502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  <x v="7"/>
  </r>
  <r>
    <n v="503"/>
    <n v="1002637233"/>
    <n v="3"/>
    <x v="2"/>
    <n v="4"/>
    <s v="MAGELANG"/>
    <s v="PURWOREJJO"/>
    <s v="KTA"/>
    <s v="REG"/>
    <s v="AO"/>
    <s v="NEW SALES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  <x v="7"/>
  </r>
  <r>
    <n v="504"/>
    <n v="1002638388"/>
    <n v="3"/>
    <x v="2"/>
    <n v="4"/>
    <s v="MAGELANG"/>
    <s v="PURWOREJJO"/>
    <s v="KTA"/>
    <s v="REG"/>
    <s v="AO"/>
    <s v="NEW SALES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  <x v="7"/>
  </r>
  <r>
    <n v="505"/>
    <n v="1002641195"/>
    <n v="3"/>
    <x v="2"/>
    <n v="4"/>
    <s v="MAGELANG"/>
    <s v="PURWOREJJO"/>
    <s v="KTA"/>
    <s v="REG"/>
    <s v="AO"/>
    <s v="NEW SALES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  <x v="7"/>
  </r>
  <r>
    <n v="506"/>
    <n v="1002657952"/>
    <n v="3"/>
    <x v="2"/>
    <n v="4"/>
    <s v="MAGELANG"/>
    <s v="PURWOREJJO"/>
    <s v="KTA"/>
    <s v="REG"/>
    <s v="AO"/>
    <s v="NEW SALES"/>
    <s v="1P INET"/>
    <s v="MIE - SEND SURVEY"/>
    <s v="RBS-Regional 3"/>
    <d v="2026-10-28T14:45:45"/>
    <d v="2026-10-28T14:48:06"/>
    <n v="69418698"/>
    <m/>
    <n v="146142107642"/>
    <s v="Team Work Exclusive Aglik"/>
    <s v="ODP-KTA-FAH/029 FAH/D02/029.01"/>
    <s v="WO067367942"/>
    <m/>
    <m/>
    <m/>
    <n v="109.907324"/>
    <n v="-7.7275650000000002"/>
    <s v="|MN00938|MYIA-076132151466/POI/Surya Pamungkas Puryanto/085738195436/jakartafire29@gmail.com"/>
    <s v="MYIB_ASSISTANT"/>
    <m/>
    <m/>
    <m/>
    <m/>
    <m/>
    <m/>
    <m/>
    <m/>
    <s v="Management Janji"/>
    <s v="2026-10-29 11:00:00 | Tanggal Pemasangan : 29 Oktober 2026 Jam Pemasangan : 08:00 15:00 Info Tambahan : Hubungi pelanggan dulu sebelum ke lokasi terimakasihSC1002655008"/>
    <s v="FCC"/>
    <s v="28-10-2026 14:54:40"/>
    <d v="2026-10-29T11:00:00"/>
    <m/>
    <s v="SURVEY_NEW_MANJA"/>
    <s v="KUTOARJO"/>
    <s v="NO ADDON"/>
    <m/>
    <s v="MIE - SEND SURVEY"/>
    <s v="HSI Bisnis Promo Hari Pelanggan Nasional PSB 70% - 150 Mbps"/>
    <s v="INDIBIZ"/>
    <m/>
    <m/>
    <d v="2026-10-29T11:00:00"/>
    <s v="2026-10-29 11:00:00 | Tanggal Pemasangan : 29 Oktober 2026 Jam Pemasangan : 08:00 15:00 Info Tambahan : Hubungi pelanggan dulu sebelum ke lokasi terimakasihSC1002655008"/>
    <m/>
    <m/>
    <m/>
    <e v="#NUM!"/>
    <e v="#NUM!"/>
    <x v="0"/>
    <x v="7"/>
  </r>
  <r>
    <n v="507"/>
    <n v="1002658319"/>
    <n v="3"/>
    <x v="2"/>
    <n v="4"/>
    <s v="MAGELANG"/>
    <s v="PURWOREJJO"/>
    <s v="KTA"/>
    <s v="REG"/>
    <s v="AO"/>
    <s v="NEW SALES"/>
    <s v="1P INET"/>
    <s v="MIE - SEND SURVEY"/>
    <s v="RBS-Regional 3"/>
    <d v="2026-10-28T17:15:45"/>
    <d v="2026-10-28T17:18:02"/>
    <n v="69418838"/>
    <m/>
    <n v="146142107730"/>
    <s v="Team Work Exclusive Jatingarang"/>
    <s v="ODP-KTA-FAH/038 FAH/D03/038.01"/>
    <s v="WO067383910"/>
    <m/>
    <m/>
    <m/>
    <n v="109.913454"/>
    <n v="-7.7304089999999999"/>
    <s v="|MN00938|MYIA-019856672573/POI/Surya Pamungkas Puryanto/081258837690/suryapamungkas463@gmail.com"/>
    <s v="MYIB_ASSISTANT"/>
    <m/>
    <m/>
    <m/>
    <m/>
    <m/>
    <m/>
    <m/>
    <m/>
    <s v="Management Janji"/>
    <s v="2026-10-29 15:00:00 | Nama PIC : Bp Surya No HP : 081258837690 No Alt : - M Janji :  29 Okt 2026 Jam Pasang : Pagi / Siang Note : hubungi pelanggan jika ingin kelokasi "/>
    <s v="FCC"/>
    <s v="28-10-2026 17:24:47"/>
    <d v="2026-10-29T15:00:00"/>
    <m/>
    <s v="SURVEY_NEW_MANJA"/>
    <s v="KUTOARJO"/>
    <s v="NO ADDON"/>
    <m/>
    <s v="MIE - SEND SURVEY"/>
    <s v="HSI Bisnis Promo Hari Pelanggan Nasional PSB 70% - 300 Mbps"/>
    <s v="INDIBIZ"/>
    <m/>
    <m/>
    <d v="2026-10-29T15:00:00"/>
    <s v="2026-10-29 15:00:00 | Nama PIC : Bp Surya No HP : 081258837690 No Alt : - M Janji :  29 Okt 2026 Jam Pasang : Pagi / Siang Note : hubungi pelanggan jika ingin kelokasi "/>
    <m/>
    <m/>
    <m/>
    <e v="#NUM!"/>
    <e v="#NUM!"/>
    <x v="0"/>
    <x v="7"/>
  </r>
  <r>
    <n v="508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509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510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511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512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  <x v="7"/>
  </r>
  <r>
    <n v="513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514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515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  <x v="7"/>
  </r>
  <r>
    <n v="516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  <x v="7"/>
  </r>
  <r>
    <n v="517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  <x v="7"/>
  </r>
  <r>
    <n v="518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  <x v="7"/>
  </r>
  <r>
    <n v="519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  <x v="7"/>
  </r>
  <r>
    <n v="520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  <x v="7"/>
  </r>
  <r>
    <n v="521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  <x v="7"/>
  </r>
  <r>
    <n v="522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  <x v="7"/>
  </r>
  <r>
    <n v="523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  <x v="7"/>
  </r>
  <r>
    <n v="524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  <x v="7"/>
  </r>
  <r>
    <n v="525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  <x v="7"/>
  </r>
  <r>
    <n v="526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  <x v="7"/>
  </r>
  <r>
    <n v="527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  <x v="7"/>
  </r>
  <r>
    <n v="528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  <x v="7"/>
  </r>
  <r>
    <n v="529"/>
    <n v="1002640383"/>
    <n v="3"/>
    <x v="2"/>
    <n v="4"/>
    <s v="MAGELANG"/>
    <s v="MAGELANG"/>
    <s v="MGE"/>
    <s v="REG"/>
    <s v="AO"/>
    <s v="NEW SALES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  <x v="7"/>
  </r>
  <r>
    <n v="530"/>
    <n v="1002639719"/>
    <n v="3"/>
    <x v="2"/>
    <n v="4"/>
    <s v="MAGELANG"/>
    <s v="MAGELANG"/>
    <s v="MGE"/>
    <s v="REG"/>
    <s v="AO"/>
    <s v="NEW SALES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  <x v="7"/>
  </r>
  <r>
    <n v="531"/>
    <n v="1002644147"/>
    <n v="3"/>
    <x v="2"/>
    <n v="4"/>
    <s v="MAGELANG"/>
    <s v="MAGELANG"/>
    <s v="MGE"/>
    <s v="REG"/>
    <s v="AO"/>
    <s v="NEW SALES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  <x v="7"/>
  </r>
  <r>
    <n v="532"/>
    <n v="1002645299"/>
    <n v="3"/>
    <x v="2"/>
    <n v="4"/>
    <s v="MAGELANG"/>
    <s v="MAGELANG"/>
    <s v="MGE"/>
    <s v="REG"/>
    <s v="AO"/>
    <s v="NEW SALES"/>
    <s v="1P INET"/>
    <s v="Completed (PS)"/>
    <s v="RBS-Regional 3"/>
    <d v="2026-10-20T12:12:44"/>
    <d v="2026-10-22T14:00:32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PS"/>
    <s v="X"/>
    <s v="NO ADDON"/>
    <n v="20261022"/>
    <s v="Completed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n v="2026"/>
    <n v="10"/>
    <n v="22"/>
    <d v="2026-10-22T00:00:00"/>
    <n v="-0.45833333333575865"/>
    <x v="1"/>
    <x v="7"/>
  </r>
  <r>
    <n v="533"/>
    <n v="1002645778"/>
    <n v="3"/>
    <x v="2"/>
    <n v="4"/>
    <s v="MAGELANG"/>
    <s v="MAGELANG"/>
    <s v="MGE"/>
    <s v="REG"/>
    <s v="AO"/>
    <s v="NEW SALES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  <x v="7"/>
  </r>
  <r>
    <n v="534"/>
    <n v="1002650951"/>
    <n v="3"/>
    <x v="2"/>
    <n v="4"/>
    <s v="MAGELANG"/>
    <s v="MAGELANG"/>
    <s v="MGE"/>
    <s v="REG"/>
    <s v="AO"/>
    <s v="NEW SALES"/>
    <s v="1P INET"/>
    <s v="Completed (PS)"/>
    <s v="RBS-Regional 3"/>
    <d v="2026-10-23T13:23:50"/>
    <d v="2026-10-28T12:06:21"/>
    <n v="69415897"/>
    <m/>
    <n v="146137148599"/>
    <s v="PT CENTRAL DATA ACCESS"/>
    <s v="ODP-MGE-FF/013 FF/D01/013.01"/>
    <s v="WO067046229"/>
    <m/>
    <m/>
    <m/>
    <n v="110.2096683"/>
    <n v="-7.4927424"/>
    <s v="|MN02892|MYIA-020053729691/POI/Joko Prastyo/081212951288/joko@centraldataaccess.co.id"/>
    <s v="MYIB_ASSISTANT"/>
    <m/>
    <m/>
    <m/>
    <m/>
    <m/>
    <m/>
    <m/>
    <m/>
    <s v="Management Janji"/>
    <s v="2026-10-25 08:00:00 | Nama Pic : BP JOKO No Hp Pic : 081212951288 Jam Pemasangan : 08:00 - 12.00 Tanggal Pemasangan : SABTU 24 OKTOBER 2026 Info Tambahan : Hubungi pelanggan sebelum datang ke lokasi"/>
    <s v="FCC"/>
    <s v="23-10-2026 13:25:26"/>
    <d v="2026-10-25T08:00:00"/>
    <s v="Kendala Teknik"/>
    <s v="PS"/>
    <s v="X"/>
    <s v="NO ADDON"/>
    <n v="20261028"/>
    <s v="Completed"/>
    <s v="HSI Bisnis Promo Hari Pelanggan Nasional PSB 70% - 50 Mbps"/>
    <s v="INDIBIZ"/>
    <m/>
    <m/>
    <d v="2026-10-25T08:00:00"/>
    <s v="2026-10-25 08:00:00 | Nama Pic : BP JOKO No Hp Pic : 081212951288 Jam Pemasangan : 08:00 - 12.00 Tanggal Pemasangan : SABTU 24 OKTOBER 2026 Info Tambahan : Hubungi pelanggan sebelum datang ke lokasi"/>
    <n v="2026"/>
    <n v="10"/>
    <n v="28"/>
    <d v="2026-10-28T00:00:00"/>
    <n v="2.6666666666642413"/>
    <x v="2"/>
    <x v="7"/>
  </r>
  <r>
    <n v="535"/>
    <n v="1002655791"/>
    <n v="3"/>
    <x v="2"/>
    <n v="4"/>
    <s v="MAGELANG"/>
    <s v="MAGELANG"/>
    <s v="MGE"/>
    <s v="REG"/>
    <s v="AO"/>
    <s v="NEW SALES"/>
    <s v="1P INET"/>
    <s v="Completed (PS)"/>
    <s v="RBS-Regional 3"/>
    <d v="2026-10-27T12:17:46"/>
    <d v="2026-10-28T14:14:29"/>
    <n v="69417901"/>
    <m/>
    <n v="146137148673"/>
    <s v="SMK SATRIA MAGELANG"/>
    <s v="ODP-MGE-FRJ/018"/>
    <s v="WO067279600"/>
    <m/>
    <m/>
    <m/>
    <n v="110.20930833020201"/>
    <n v="-7.4963947439437302"/>
    <s v="|MN02892|MYIA-052529558697/POI/SURATI/085328738131/ratucatur2018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7-10-2026 12:24:42"/>
    <d v="2026-10-29T08:00:00"/>
    <m/>
    <s v="PS"/>
    <s v="X"/>
    <s v="NO ADDON"/>
    <n v="20261028"/>
    <s v="Completed"/>
    <s v="HSI Bisnis Basic Promo Hari Pelanggan Nasional PSB 70% - 150 Mbps"/>
    <s v="INDIBIZ"/>
    <m/>
    <m/>
    <d v="2026-10-29T08:00:00"/>
    <s v="2026-10-29 08:00:00 | Jam pemasangan : 12.00 Info Tambahan : Hubungi pelanggan dulu sebelum ke lokasi terimakasih "/>
    <n v="2026"/>
    <n v="10"/>
    <n v="28"/>
    <d v="2026-10-28T00:00:00"/>
    <n v="-1.3333333333357587"/>
    <x v="1"/>
    <x v="7"/>
  </r>
  <r>
    <n v="536"/>
    <n v="1002655490"/>
    <n v="3"/>
    <x v="2"/>
    <n v="4"/>
    <s v="MAGELANG"/>
    <s v="MAGELANG"/>
    <s v="MGE"/>
    <s v="REG"/>
    <s v="AO"/>
    <s v="NEW SALES"/>
    <s v="1P INET"/>
    <s v="Completed (PS)"/>
    <s v="RBS-Regional 3"/>
    <d v="2026-10-27T10:45:50"/>
    <d v="2026-10-28T16:03:14"/>
    <n v="69417783"/>
    <m/>
    <n v="146137148653"/>
    <s v="YAYASAN DANA KEMATIAN DHARMA"/>
    <s v="ODP-MGE-FAH/073 FAH/D04/073.01"/>
    <s v="WO067267533"/>
    <m/>
    <m/>
    <m/>
    <n v="110.22594239999999"/>
    <n v="-7.4874615999999996"/>
    <s v="|MN02495|MYIA-018041265571/POI/LIANIDA TJAHYONO/0811252729/ydk.dharma@gmail.com"/>
    <s v="MYIB_ASSISTANT"/>
    <m/>
    <m/>
    <m/>
    <m/>
    <m/>
    <m/>
    <m/>
    <m/>
    <s v="Management Janji"/>
    <s v="2026-10-29 08:00:00 | Tanggal pemasangan: 28/10/2026 Jam pemasangan : pagi Info Tambahan : Hubungi pelanggan dulu sebelum ke lokasi terima kasih."/>
    <s v="FCC"/>
    <s v="27-10-2026 10:54:35"/>
    <d v="2026-10-29T08:00:00"/>
    <m/>
    <s v="PS"/>
    <s v="X"/>
    <s v="NO ADDON"/>
    <n v="20261028"/>
    <s v="Completed"/>
    <s v="HSI Bisnis Basic Promo Hari Pelanggan Nasional PSB 70% - 50 Mbps"/>
    <s v="INDIBIZ"/>
    <m/>
    <m/>
    <d v="2026-10-29T08:00:00"/>
    <s v="2026-10-29 08:00:00 | Tanggal pemasangan: 28/10/2026 Jam pemasangan : pagi Info Tambahan : Hubungi pelanggan dulu sebelum ke lokasi terima kasih."/>
    <n v="2026"/>
    <n v="10"/>
    <n v="28"/>
    <d v="2026-10-28T00:00:00"/>
    <n v="-1.3333333333357587"/>
    <x v="1"/>
    <x v="7"/>
  </r>
  <r>
    <n v="537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538"/>
    <n v="1002652360"/>
    <n v="3"/>
    <x v="2"/>
    <n v="4"/>
    <s v="MAGELANG"/>
    <s v="MAGELANG"/>
    <s v="MGE"/>
    <s v="REG"/>
    <s v="AO"/>
    <s v="NEW SALES"/>
    <s v="1P INET"/>
    <s v="98 | OSS - CANCEL COMPLETE"/>
    <s v="RBS-Regional 3"/>
    <d v="2026-10-24T18:14:49"/>
    <d v="2026-10-28T15:01:04"/>
    <n v="69416552"/>
    <m/>
    <n v="146137148195"/>
    <s v="VANSTD DESIGN"/>
    <s v="ODP-MGE-FBA/057 FBA/D01/057.01"/>
    <s v="WO067133210"/>
    <m/>
    <m/>
    <m/>
    <n v="110.0772891"/>
    <n v="-7.5258571999999999"/>
    <s v="|MN02892|MYIA-052273425001/POI/AGUS UMAR KHOIRUDIN/088232948787/agusumar324@gmail.com"/>
    <s v="MYIB_ASSISTANT"/>
    <m/>
    <m/>
    <m/>
    <m/>
    <m/>
    <m/>
    <m/>
    <m/>
    <s v="Management Janji"/>
    <s v="2026-10-26 11:00:00 | Nama PIC: bp nurwanto  No HP: 088232948787 Alt: Tanggal: 26/10/2026 Jam Pasang: Siang Note: Hubungi sebelum ke lokasi, terimakasih.  "/>
    <s v="FCC"/>
    <s v="24-10-2026 18:25:20"/>
    <d v="2026-10-26T11:00:00"/>
    <s v="Kendala Teknik"/>
    <s v="CANCEL"/>
    <s v="X"/>
    <s v="NO ADDON"/>
    <m/>
    <s v="Cancel Completed"/>
    <s v="HSI Bisnis Promo Hari Pelanggan Nasional PSB 70% - 50 Mbps"/>
    <s v="INDIBIZ"/>
    <m/>
    <m/>
    <d v="2026-10-26T11:00:00"/>
    <s v="2026-10-26 11:00:00 | Nama PIC: bp nurwanto  No HP: 088232948787 Alt: Tanggal: 26/10/2026 Jam Pasang: Siang Note: Hubungi sebelum ke lokasi, terimakasih.  "/>
    <m/>
    <m/>
    <m/>
    <e v="#NUM!"/>
    <e v="#NUM!"/>
    <x v="0"/>
    <x v="7"/>
  </r>
  <r>
    <n v="539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  <x v="7"/>
  </r>
  <r>
    <n v="540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  <x v="7"/>
  </r>
  <r>
    <n v="541"/>
    <n v="1002641770"/>
    <n v="3"/>
    <x v="2"/>
    <n v="4"/>
    <s v="MAGELANG"/>
    <s v="MUNTILAN"/>
    <s v="MUN"/>
    <s v="REG"/>
    <s v="AO"/>
    <s v="NEW SALES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  <x v="7"/>
  </r>
  <r>
    <n v="542"/>
    <n v="1002647657"/>
    <n v="3"/>
    <x v="2"/>
    <n v="4"/>
    <s v="MAGELANG"/>
    <s v="MUNTILAN"/>
    <s v="MUN"/>
    <s v="REG"/>
    <s v="AO"/>
    <s v="NEW SALES"/>
    <s v="1P INET"/>
    <s v="Completed (PS)"/>
    <s v="RBS-Regional 3"/>
    <d v="2026-10-21T14:39:44"/>
    <d v="2026-10-22T14:52:53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PS"/>
    <s v="MUNTILAN"/>
    <s v="NO ADDON"/>
    <n v="20261022"/>
    <s v="Completed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n v="2026"/>
    <n v="10"/>
    <n v="22"/>
    <d v="2026-10-22T00:00:00"/>
    <n v="-0.45833333333575865"/>
    <x v="1"/>
    <x v="7"/>
  </r>
  <r>
    <n v="543"/>
    <n v="1002650627"/>
    <n v="3"/>
    <x v="2"/>
    <n v="4"/>
    <s v="MAGELANG"/>
    <s v="MUNTILAN"/>
    <s v="MUN"/>
    <s v="REG"/>
    <s v="AO"/>
    <s v="NEW SALES"/>
    <s v="1P INET"/>
    <s v="Completed (PS)"/>
    <s v="RBS-Regional 3"/>
    <d v="2026-10-23T10:44:49"/>
    <d v="2026-10-24T16:07:18"/>
    <n v="69415754"/>
    <m/>
    <n v="141146116070"/>
    <s v="Pengolahan Tanah Liat Muntilan"/>
    <s v="ODP-MUN-FAS/017 FAS/D01/017.01"/>
    <s v="WO067031558"/>
    <m/>
    <m/>
    <m/>
    <n v="110.2704724"/>
    <n v="-7.5868706000000001"/>
    <s v="|MN00298|MYIA-041200816784/POI/Taryoto/085742702665/farmsuktino@gmail.com"/>
    <s v="MYIB_ASSISTANT"/>
    <m/>
    <m/>
    <m/>
    <m/>
    <m/>
    <m/>
    <m/>
    <m/>
    <s v="Management Janji"/>
    <s v="2026-10-24 08:00:00 | Nama : BP TARYOTO  No Hp : 085742702665 No Hp Alternatif :  Tanggal : 24 Oktober 2026 Interval : PAGI  Note : Mohon hubungi pelanggan terlebih dahulu"/>
    <s v="FCC"/>
    <s v="23-10-2026 10:54:34"/>
    <d v="2026-10-24T08:00:00"/>
    <m/>
    <s v="PS"/>
    <s v="MUNTILAN"/>
    <s v="NO ADDON"/>
    <n v="20261024"/>
    <s v="Completed"/>
    <s v="HSI Bisnis Promo Hari Pelanggan Nasional PSB 70% - 75 Mbps"/>
    <s v="INDIBIZ"/>
    <m/>
    <m/>
    <d v="2026-10-24T08:00:00"/>
    <s v="2026-10-24 08:00:00 | Nama : BP TARYOTO  No Hp : 085742702665 No Hp Alternatif :  Tanggal : 24 Oktober 2026 Interval : PAGI  Note : Mohon hubungi pelanggan terlebih dahulu"/>
    <n v="2026"/>
    <n v="10"/>
    <n v="24"/>
    <d v="2026-10-24T00:00:00"/>
    <n v="-0.33333333333575865"/>
    <x v="1"/>
    <x v="7"/>
  </r>
  <r>
    <n v="544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545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546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  <x v="7"/>
  </r>
  <r>
    <n v="547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  <x v="7"/>
  </r>
  <r>
    <n v="548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549"/>
    <n v="1002647420"/>
    <n v="3"/>
    <x v="2"/>
    <n v="4"/>
    <s v="MAGELANG"/>
    <s v="MUNTILAN"/>
    <s v="SWT"/>
    <s v="REG"/>
    <s v="AO"/>
    <s v="NEW SALES"/>
    <s v="1P INET"/>
    <s v="Completed (PS)"/>
    <s v="RBS-Regional 3"/>
    <d v="2026-10-21T13:36:44"/>
    <d v="2026-10-22T17:01:43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PS"/>
    <s v="X"/>
    <s v="NO ADDON"/>
    <n v="20261022"/>
    <s v="Completed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n v="2026"/>
    <n v="10"/>
    <n v="22"/>
    <d v="2026-10-22T00:00:00"/>
    <n v="-2.3333333333357587"/>
    <x v="1"/>
    <x v="7"/>
  </r>
  <r>
    <n v="550"/>
    <n v="1002650029"/>
    <n v="3"/>
    <x v="2"/>
    <n v="4"/>
    <s v="MAGELANG"/>
    <s v="MUNTILAN"/>
    <s v="SWT"/>
    <s v="REG"/>
    <s v="AO"/>
    <s v="NEW SALES"/>
    <s v="1P INET"/>
    <s v="Completed (PS)"/>
    <s v="RBS-Regional 3"/>
    <d v="2026-10-22T18:42:50"/>
    <d v="2026-10-23T11:28:21"/>
    <n v="69415508"/>
    <m/>
    <n v="142164113964"/>
    <s v="NONGKI DRINK HIKARU FAMILY"/>
    <s v="ODP-SWT-FAF/010 FAF/D02/010.01"/>
    <s v="WO067006366"/>
    <m/>
    <m/>
    <m/>
    <n v="110.2210603"/>
    <n v="-7.5948542000000003"/>
    <s v="|MN02255|MYIA-017342698395/POI/MIKO UMAR TAJUDIN /085800284307/kangumar000@gmail.com"/>
    <s v="MYIB_ASSISTANT"/>
    <m/>
    <m/>
    <m/>
    <m/>
    <m/>
    <m/>
    <m/>
    <m/>
    <s v="Management Janji"/>
    <s v="2026-10-24 08:00:00 | Tgl Pasang : (24/OKTOBER/2026) jam Pasang : pagi  Note : hubungi pelanggan jika ingin kelokasi"/>
    <s v="FCC"/>
    <s v="22-10-2026 18:54:49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gl Pasang : (24/OKTOBER/2026) jam Pasang : pagi  Note : hubungi pelanggan jika ingin kelokasi"/>
    <n v="2026"/>
    <n v="10"/>
    <n v="23"/>
    <d v="2026-10-23T00:00:00"/>
    <n v="-1.3333333333357587"/>
    <x v="1"/>
    <x v="7"/>
  </r>
  <r>
    <n v="551"/>
    <n v="1002654135"/>
    <n v="3"/>
    <x v="2"/>
    <n v="4"/>
    <s v="MAGELANG"/>
    <s v="MUNTILAN"/>
    <s v="SWT"/>
    <s v="REG"/>
    <s v="AO"/>
    <s v="NEW SALES"/>
    <s v="1P INET"/>
    <s v="Completed (PS)"/>
    <s v="RBS-Regional 3"/>
    <d v="2026-10-26T14:03:55"/>
    <d v="2026-10-28T19:59:39"/>
    <n v="69417204"/>
    <m/>
    <n v="142164113985"/>
    <s v="SMP NEGERI 3 MERTOYUDAN (LAB TIK 1)"/>
    <s v="ODP-SWT-FAD/15 FAD/D04/15-01"/>
    <s v="WO067213104"/>
    <m/>
    <m/>
    <m/>
    <n v="110.201751"/>
    <n v="-7.5662427000000001"/>
    <s v="|MN02892|MYIA-060909999008/POI/SUPRIYANTO/082329108059/candimulyo225@gmail.com"/>
    <s v="MYIB_ASSISTANT"/>
    <m/>
    <m/>
    <m/>
    <m/>
    <m/>
    <m/>
    <m/>
    <m/>
    <s v="Management Janji"/>
    <s v="2026-10-28 11:00:00 | Nama PIC : Bp Suprianto No HP : 082329108059 No Alt : - M Janji :  28 Okt 2026 Jam Pasang : Pagi / Siang Note : hubungi pelanggan jika ingin kelokasi "/>
    <s v="FCC"/>
    <s v="26-10-2026 14:09:48"/>
    <d v="2026-10-28T11:00:00"/>
    <m/>
    <s v="PS"/>
    <s v="X"/>
    <s v="NO ADDON"/>
    <n v="20261028"/>
    <s v="Completed"/>
    <s v="HSI Bisnis Basic Promo Hari Pelanggan Nasional PSB 70% - 150 Mbps"/>
    <s v="INDIBIZ"/>
    <m/>
    <m/>
    <d v="2026-10-28T11:00:00"/>
    <s v="2026-10-28 11:00:00 | Nama PIC : Bp Suprianto No HP : 082329108059 No Alt : - M Janji :  28 Okt 2026 Jam Pasang : Pagi / Siang Note : hubungi pelanggan jika ingin kelokasi "/>
    <n v="2026"/>
    <n v="10"/>
    <n v="28"/>
    <d v="2026-10-28T00:00:00"/>
    <n v="-0.45833333333575865"/>
    <x v="1"/>
    <x v="7"/>
  </r>
  <r>
    <n v="552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553"/>
    <n v="1002637695"/>
    <n v="3"/>
    <x v="2"/>
    <n v="4"/>
    <s v="MAGELANG"/>
    <s v="TEMANGGUNG"/>
    <s v="PRN"/>
    <s v="REG"/>
    <s v="AO"/>
    <s v="NEW SALES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  <x v="7"/>
  </r>
  <r>
    <n v="554"/>
    <n v="1002639968"/>
    <n v="3"/>
    <x v="2"/>
    <n v="4"/>
    <s v="MAGELANG"/>
    <s v="TEMANGGUNG"/>
    <s v="PRN"/>
    <s v="REG"/>
    <s v="AO"/>
    <s v="NEW SALES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  <x v="7"/>
  </r>
  <r>
    <n v="555"/>
    <n v="1002647994"/>
    <n v="3"/>
    <x v="2"/>
    <n v="4"/>
    <s v="MAGELANG"/>
    <s v="TEMANGGUNG"/>
    <s v="PRN"/>
    <s v="REG"/>
    <s v="AO"/>
    <s v="NEW SALES"/>
    <m/>
    <s v="Completed (PS)"/>
    <s v="RBS-Regional 3"/>
    <d v="2026-10-21T16:14:16"/>
    <d v="2026-10-22T16:48:1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PS"/>
    <s v="PARAK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n v="2026"/>
    <n v="10"/>
    <n v="22"/>
    <d v="2026-10-22T00:00:00"/>
    <n v="-0.625"/>
    <x v="1"/>
    <x v="7"/>
  </r>
  <r>
    <n v="556"/>
    <n v="1002650914"/>
    <n v="3"/>
    <x v="2"/>
    <n v="4"/>
    <s v="MAGELANG"/>
    <s v="TEMANGGUNG"/>
    <s v="PRN"/>
    <s v="REG"/>
    <s v="AO"/>
    <s v="NEW SALES"/>
    <m/>
    <s v="Completed (PS)"/>
    <s v="RBS-Regional 3"/>
    <d v="2026-10-23T13:12:46"/>
    <d v="2026-10-25T13:30:58"/>
    <n v="69415888"/>
    <m/>
    <n v="141149113123"/>
    <s v="WARUNG WAWAN"/>
    <s v="mODP-PRN-FAG/067"/>
    <s v="WO067108389"/>
    <m/>
    <m/>
    <m/>
    <n v="110.07349670000001"/>
    <n v="-7.1806238999999996"/>
    <s v="|MN02906|WARUNG WAWAN/081947984424/proakun111@gmail.com/ HSI BISNIS 75 MBPS 415.000 BLM PPN / ANISATUL KHOTIMAH"/>
    <s v="MYDIGIBIZPARTNER"/>
    <m/>
    <m/>
    <m/>
    <m/>
    <m/>
    <m/>
    <m/>
    <m/>
    <s v="Management Janji"/>
    <s v="2026-10-25 11:00:00|Tanggal pemasangan : 25/09/2026 Jam pemasangan : 08.00 - 12.00 Info Tambahan : Hubungi pelanggan dulu sebelum ke lokasi, terima kasih|40951377|MYDITA"/>
    <s v="FCC"/>
    <s v="23-10-2026 13:25:26"/>
    <d v="2026-10-25T11:00:00"/>
    <m/>
    <s v="PS"/>
    <s v="PARAKAN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anggal pemasangan : 25/09/2026 Jam pemasangan : 08.00 - 12.00 Info Tambahan : Hubungi pelanggan dulu sebelum ke lokasi, terima kasih|40951377|MYDITA"/>
    <n v="2026"/>
    <n v="10"/>
    <n v="25"/>
    <d v="2026-10-25T00:00:00"/>
    <n v="-0.45833333333575865"/>
    <x v="1"/>
    <x v="7"/>
  </r>
  <r>
    <n v="557"/>
    <n v="1002655318"/>
    <n v="3"/>
    <x v="2"/>
    <n v="4"/>
    <s v="MAGELANG"/>
    <s v="TEMANGGUNG"/>
    <s v="PRN"/>
    <s v="REG"/>
    <s v="AO"/>
    <s v="NEW SALES"/>
    <s v="1P INET"/>
    <s v="Completed (PS)"/>
    <s v="RBS-Regional 3"/>
    <d v="2026-10-27T09:57:51"/>
    <d v="2026-10-28T11:31:36"/>
    <n v="69417680"/>
    <m/>
    <n v="141149113124"/>
    <s v="gemoy store"/>
    <s v="ODP-PRN-FAL/051 FAL/D04/051.01"/>
    <s v="WO067260211"/>
    <m/>
    <m/>
    <m/>
    <n v="110.0552021"/>
    <n v="-7.2363727999999901"/>
    <s v="|MB10092|MYIA-043862439503/POI/Yusuf Reza pratomo/082341913010/benobedu9@gmail.com"/>
    <s v="MYIB_ASSISTANT"/>
    <m/>
    <m/>
    <m/>
    <m/>
    <m/>
    <m/>
    <m/>
    <m/>
    <s v="Management Janji"/>
    <s v="2026-10-28 08:00:00 | Nama PIC:  bp yusuf No HP: 082341913010 Alt: 089689321204 Tanggal: 28/10/2026 Jam Pasang: Pagi Note: Hubungi sebelum ke lokasi, terimakasih.  "/>
    <s v="FCC"/>
    <s v="27-10-2026 10:09:38"/>
    <d v="2026-10-28T08:00:00"/>
    <m/>
    <s v="PS"/>
    <s v="PARAKAN"/>
    <s v="NETMONK"/>
    <n v="20261028"/>
    <s v="Completed"/>
    <s v="HSI Bisnis Bundling Netmonk Promo H2 2026 PSB 70% - 50 Mbps"/>
    <s v="INDIBIZ"/>
    <m/>
    <m/>
    <d v="2026-10-28T08:00:00"/>
    <s v="2026-10-28 08:00:00 | Nama PIC:  bp yusuf No HP: 082341913010 Alt: 089689321204 Tanggal: 28/10/2026 Jam Pasang: Pagi Note: Hubungi sebelum ke lokasi, terimakasih.  "/>
    <n v="2026"/>
    <n v="10"/>
    <n v="28"/>
    <d v="2026-10-28T00:00:00"/>
    <n v="-0.33333333333575865"/>
    <x v="1"/>
    <x v="7"/>
  </r>
  <r>
    <n v="558"/>
    <n v="1002657399"/>
    <n v="3"/>
    <x v="2"/>
    <n v="4"/>
    <s v="MAGELANG"/>
    <s v="TEMANGGUNG"/>
    <s v="PRN"/>
    <s v="REG"/>
    <s v="AO"/>
    <s v="NEW SALES"/>
    <m/>
    <s v="MIE - SEND SURVEY"/>
    <s v="RBS-Regional 3"/>
    <d v="2026-10-28T11:21:56"/>
    <d v="2026-10-28T14:16:01"/>
    <n v="69418457"/>
    <m/>
    <n v="141149113134"/>
    <s v="WARUNG WAWAN CABANG CANDIROTO"/>
    <s v="ODP-PRN-FAG/014"/>
    <s v="WO067364773"/>
    <m/>
    <m/>
    <m/>
    <n v="110.0659714"/>
    <n v="-7.1732825"/>
    <s v="|MN02906|WARUNG WAWAN CABANG CANDIROTO/081947984424/proakun111@gmail.com/ HSI BISNIS 75 MBPS 415.000 BLM PPN / ANISATUL KHOTIMAH"/>
    <s v="MYDIGIBIZPARTNER"/>
    <m/>
    <m/>
    <m/>
    <m/>
    <m/>
    <m/>
    <m/>
    <m/>
    <s v="Management Janji"/>
    <s v="2026-10-29 11:00:00|Nama : BP SEPTIAWAN  No Hp : 081947984424 No Alt :  Tgl Pemasangan : 29 Oktober 2026 Interval : PAGI  Note : Hubungi pelanggan terlebih dahulu|40981182|MYDITA"/>
    <s v="FCC"/>
    <s v="28-10-2026 11:25:18"/>
    <d v="2026-10-29T11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: BP SEPTIAWAN  No Hp : 081947984424 No Alt :  Tgl Pemasangan : 29 Oktober 2026 Interval : PAGI  Note : Hubungi pelanggan terlebih dahulu|40981182|MYDITA"/>
    <m/>
    <m/>
    <m/>
    <e v="#NUM!"/>
    <e v="#NUM!"/>
    <x v="0"/>
    <x v="7"/>
  </r>
  <r>
    <n v="559"/>
    <n v="1002657718"/>
    <n v="3"/>
    <x v="2"/>
    <n v="4"/>
    <s v="MAGELANG"/>
    <s v="TEMANGGUNG"/>
    <s v="PRN"/>
    <s v="REG"/>
    <s v="AO"/>
    <s v="NEW SALES"/>
    <m/>
    <s v="MIE - SEND SURVEY"/>
    <s v="RBS-Regional 3"/>
    <d v="2026-10-28T13:39:02"/>
    <d v="2026-10-28T14:52:07"/>
    <n v="69418608"/>
    <m/>
    <n v="141149113136"/>
    <s v="KANDANG AYAM DBL"/>
    <s v="mODP-PRN-FAG/067"/>
    <s v="WO067368804"/>
    <m/>
    <m/>
    <m/>
    <n v="110.0742959"/>
    <n v="-7.1806602000000002"/>
    <s v="|MN02906|KANDANG AYAM DBL/081947984424/proakun111@gmail.com/ HSI BISNIS 75 MBPS 415.000 BLM PPN / ANISATUL KHOTIMAH"/>
    <s v="MYDIGIBIZPARTNER"/>
    <m/>
    <m/>
    <m/>
    <m/>
    <m/>
    <m/>
    <m/>
    <m/>
    <s v="Management Janji"/>
    <s v="2026-10-29 11:00:00|Tanggal Pemasangan : 29 Oktober 2026 Jam Pemasangan : 08:00 15:00 Info Tambahan : Hubungi pelanggan dulu sebelum ke lokasi terimakasihSC1002655008|40961370|MYDITA"/>
    <s v="FCC"/>
    <s v="28-10-2026 13:39:45"/>
    <d v="2026-10-29T11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1:00:00"/>
    <s v="2026-10-29 11:00:00|Tanggal Pemasangan : 29 Oktober 2026 Jam Pemasangan : 08:00 15:00 Info Tambahan : Hubungi pelanggan dulu sebelum ke lokasi terimakasihSC1002655008|40961370|MYDITA"/>
    <m/>
    <m/>
    <m/>
    <e v="#NUM!"/>
    <e v="#NUM!"/>
    <x v="0"/>
    <x v="7"/>
  </r>
  <r>
    <n v="560"/>
    <n v="1002646726"/>
    <n v="3"/>
    <x v="2"/>
    <n v="4"/>
    <s v="MAGELANG"/>
    <s v="TEMANGGUNG"/>
    <s v="PRN"/>
    <s v="REG"/>
    <s v="AO"/>
    <s v="NEW SALES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61"/>
    <n v="1002626819"/>
    <n v="3"/>
    <x v="2"/>
    <n v="4"/>
    <s v="MAGELANG"/>
    <s v="TEMANGGUNG"/>
    <s v="PRN"/>
    <s v="REG"/>
    <s v="AO"/>
    <s v="NEW SALES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  <x v="7"/>
  </r>
  <r>
    <n v="562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  <x v="7"/>
  </r>
  <r>
    <n v="563"/>
    <n v="1002645127"/>
    <n v="3"/>
    <x v="2"/>
    <n v="4"/>
    <s v="MAGELANG"/>
    <s v="TEMANGGUNG"/>
    <s v="TEM"/>
    <s v="REG"/>
    <s v="AO"/>
    <s v="NEW SALES"/>
    <s v="1P INET"/>
    <s v="102 | FOLLOW UP COMPLETED"/>
    <s v="RBS-Regional 3"/>
    <d v="2026-10-20T11:12:44"/>
    <d v="2026-10-23T09:53:5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REVOKE"/>
    <s v="X"/>
    <s v="NO ADDON"/>
    <m/>
    <s v="Follow Up Revoke Completed, New Order ID : SC1002650415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  <x v="7"/>
  </r>
  <r>
    <n v="564"/>
    <n v="1002653420"/>
    <n v="3"/>
    <x v="2"/>
    <n v="4"/>
    <s v="MAGELANG"/>
    <s v="TEMANGGUNG"/>
    <s v="TEM"/>
    <s v="REG"/>
    <s v="AO"/>
    <s v="NEW SALES"/>
    <s v="2P INET + VOICE"/>
    <s v="102 | FOLLOW UP COMPLETED"/>
    <s v="RBS-Regional 3"/>
    <d v="2026-10-26T11:14:44"/>
    <d v="2026-10-28T13:29:28"/>
    <n v="69416975"/>
    <n v="2932950019"/>
    <n v="141148109222"/>
    <s v="PRAMITA LAB TEMANGGUNG"/>
    <s v="ODP-TMG-FAD/069 FAD/D03/069.01"/>
    <s v="WO067195360"/>
    <m/>
    <m/>
    <m/>
    <n v="110.17783059999999"/>
    <n v="-7.3150059000000001"/>
    <s v="|MN02495|MYIA-057233072800/POI/AMIKO BINTORO/085743062823/sdmumupramita28@gmail.com"/>
    <s v="MYIB_ASSISTANT"/>
    <m/>
    <m/>
    <m/>
    <m/>
    <m/>
    <m/>
    <m/>
    <m/>
    <s v="Management Janji"/>
    <s v="2026-10-27 08:00:00 | Tanggal pemasangan: 27/10/2026 Jam pemasangan : pagi / siang Info Tambahan : Hubungi pelanggan dulu sebelum ke lokasi terima kasih."/>
    <s v="FCC"/>
    <s v="26-10-2026 11:24:44"/>
    <d v="2026-10-27T08:00:00"/>
    <m/>
    <s v="REVOKE"/>
    <s v="X"/>
    <s v="NO ADDON"/>
    <m/>
    <s v="Follow Up Revoke Completed, New Order ID : SC1002657689"/>
    <s v="HSI Bisnis Bundling Phone Promo 2026 PSB 70% - Free 800 Menit Promo - 50 Mbps"/>
    <s v="INDIBIZ"/>
    <m/>
    <m/>
    <d v="2026-10-27T08:00:00"/>
    <s v="2026-10-27 08:00:00 | Tanggal pemasangan: 27/10/2026 Jam pemasangan : pagi / siang Info Tambahan : Hubungi pelanggan dulu sebelum ke lokasi terima kasih."/>
    <m/>
    <m/>
    <m/>
    <e v="#NUM!"/>
    <e v="#NUM!"/>
    <x v="0"/>
    <x v="7"/>
  </r>
  <r>
    <n v="565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566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  <x v="7"/>
  </r>
  <r>
    <n v="567"/>
    <n v="1002645081"/>
    <n v="3"/>
    <x v="2"/>
    <n v="4"/>
    <s v="MAGELANG"/>
    <s v="TEMANGGUNG"/>
    <s v="TEM"/>
    <s v="REG"/>
    <s v="AO"/>
    <s v="NEW SALES"/>
    <s v="1P INET"/>
    <s v="Completed (PS)"/>
    <s v="RBS-Regional 3"/>
    <d v="2026-10-20T11:00:49"/>
    <d v="2026-10-23T16:31:09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PS"/>
    <s v="X"/>
    <s v="NO ADDON"/>
    <n v="20261023"/>
    <s v="Completed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n v="2026"/>
    <n v="10"/>
    <n v="23"/>
    <d v="2026-10-23T00:00:00"/>
    <n v="-0.33333333333575865"/>
    <x v="1"/>
    <x v="7"/>
  </r>
  <r>
    <n v="568"/>
    <n v="1002647183"/>
    <n v="3"/>
    <x v="2"/>
    <n v="4"/>
    <s v="MAGELANG"/>
    <s v="TEMANGGUNG"/>
    <s v="TEM"/>
    <s v="REG"/>
    <s v="AO"/>
    <s v="NEW SALES"/>
    <s v="1P INET"/>
    <s v="Completed (PS)"/>
    <s v="RBS-Regional 3"/>
    <d v="2026-10-21T11:53:45"/>
    <d v="2026-10-27T10:23:48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PS"/>
    <s v="X"/>
    <s v="NO ADDON"/>
    <n v="20261027"/>
    <s v="Completed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n v="2026"/>
    <n v="10"/>
    <n v="27"/>
    <d v="2026-10-27T00:00:00"/>
    <n v="-0.45833333333575865"/>
    <x v="1"/>
    <x v="7"/>
  </r>
  <r>
    <n v="569"/>
    <n v="1002650415"/>
    <n v="3"/>
    <x v="2"/>
    <n v="4"/>
    <s v="MAGELANG"/>
    <s v="TEMANGGUNG"/>
    <s v="TEM"/>
    <s v="REG"/>
    <s v="AO"/>
    <s v="NEW SALES"/>
    <m/>
    <s v="Completed (PS)"/>
    <s v="RBS-Regional 3"/>
    <d v="2026-10-23T09:53:51"/>
    <d v="2026-10-23T16:26:40"/>
    <n v="69413598"/>
    <m/>
    <n v="141148109204"/>
    <s v="SMPN 1 KRANGGAN (SERBA GUNA)"/>
    <s v="ODP-TMG-FBK/063"/>
    <s v="WO067026830"/>
    <m/>
    <m/>
    <m/>
    <n v="110.214714"/>
    <n v="-7.3408949999999997"/>
    <s v="|MN02495|MYIA-057216210084/POI/GARJITO/085643643287/spenagantemanggung@gmail.com"/>
    <s v="Sales Profesional"/>
    <m/>
    <m/>
    <m/>
    <m/>
    <m/>
    <m/>
    <m/>
    <m/>
    <s v="Management Janji"/>
    <s v="2026-10-21 08:00:00 | Jam pemasangan : 12.00  Info Tambahan : Hubungi pelanggan dulu sebelum ke lokasi  terimakasih "/>
    <s v="FCC"/>
    <s v="23-10-2026 09:54:41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21 08:00:00 | Jam pemasangan : 12.00  Info Tambahan : Hubungi pelanggan dulu sebelum ke lokasi  terimakasih "/>
    <n v="2026"/>
    <n v="10"/>
    <n v="23"/>
    <d v="2026-10-23T00:00:00"/>
    <n v="-0.29166666666424135"/>
    <x v="1"/>
    <x v="7"/>
  </r>
  <r>
    <n v="570"/>
    <n v="1002657689"/>
    <n v="3"/>
    <x v="2"/>
    <n v="4"/>
    <s v="MAGELANG"/>
    <s v="TEMANGGUNG"/>
    <s v="TEM"/>
    <s v="REG"/>
    <s v="AO"/>
    <s v="NEW SALES"/>
    <m/>
    <s v="Completed (PS)"/>
    <s v="RBS-Regional 3"/>
    <d v="2026-10-28T13:29:29"/>
    <d v="2026-10-28T17:12:37"/>
    <n v="69416975"/>
    <n v="2932950024"/>
    <n v="141148109223"/>
    <s v="PRAMITA LAB TEMANGGUNG"/>
    <s v="ODP-TMG-FAD/025"/>
    <s v="WO067360103"/>
    <m/>
    <m/>
    <m/>
    <n v="110.17722000000001"/>
    <n v="-7.3157699999999997"/>
    <s v="|MN02495|MYIA-057233072800/POI/AMIKO BINTORO/085743062823/sdmumupramita28@gmail.com"/>
    <s v="Sales Profesional"/>
    <m/>
    <m/>
    <m/>
    <m/>
    <m/>
    <m/>
    <m/>
    <m/>
    <s v="Management Janji"/>
    <s v="2026-10-27 08:00:00 | Tanggal pemasangan: 27/10/2026  Jam pemasangan : pagi / siang  Info Tambahan : Hubungi pelanggan dulu sebelum ke lokasi  terima kasih."/>
    <s v="FCC"/>
    <s v="28-10-2026 13:39:45"/>
    <m/>
    <m/>
    <s v="PS"/>
    <s v="X"/>
    <s v="NO ADDON"/>
    <n v="2026102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8T07:00:00"/>
    <s v="2026-10-27 08:00:00 | Tanggal pemasangan: 27/10/2026  Jam pemasangan : pagi / siang  Info Tambahan : Hubungi pelanggan dulu sebelum ke lokasi  terima kasih."/>
    <n v="2026"/>
    <n v="10"/>
    <n v="28"/>
    <d v="2026-10-28T00:00:00"/>
    <n v="-0.29166666666424135"/>
    <x v="1"/>
    <x v="7"/>
  </r>
  <r>
    <n v="571"/>
    <n v="1002655243"/>
    <n v="3"/>
    <x v="2"/>
    <n v="4"/>
    <s v="MAGELANG"/>
    <s v="TEMANGGUNG"/>
    <s v="TEM"/>
    <s v="REG"/>
    <s v="AO"/>
    <s v="NEW SALES"/>
    <m/>
    <s v="OSS - PROVISIONING START"/>
    <s v="RBS-Regional 2"/>
    <d v="2026-10-27T09:40:22"/>
    <d v="2026-10-28T18:43:24"/>
    <n v="66525052"/>
    <m/>
    <n v="141148109228"/>
    <s v="PT. BANGUN INFORMASI TEKNOLOGI"/>
    <s v="ODP-TMG-FAD/069"/>
    <s v="WO067287254"/>
    <m/>
    <m/>
    <m/>
    <n v="110.17718572744501"/>
    <n v="-7.3151089609550599"/>
    <s v="AMRBS;950223;ALDHIAZ;JKT OUTER;HSI Bisnis PSB 70% - 50 Mbps - (439000);CP BPK RIZKY 0877-8573-3820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54:43"/>
    <d v="2026-10-28T11:00:00"/>
    <s v="Kendala Pelanggan"/>
    <s v="PRE_PI"/>
    <s v="X"/>
    <s v="NO ADDON"/>
    <m/>
    <s v="Provisioning Star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1:00:00"/>
    <s v="2026-10-28 11:00:00|Nama : BP SANDI (IT) No Hp : 087778113956 No Alt :  Tgl Pemasangan : 28 Oktober 2026 Interval : PAGI  Note : Hubungi pelanggan terlebih dahulu|40900827|MYDITA"/>
    <m/>
    <m/>
    <m/>
    <e v="#NUM!"/>
    <e v="#NUM!"/>
    <x v="0"/>
    <x v="7"/>
  </r>
  <r>
    <n v="572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  <x v="8"/>
  </r>
  <r>
    <n v="573"/>
    <n v="1002645378"/>
    <n v="3"/>
    <x v="1"/>
    <n v="5"/>
    <s v="KEDIRI"/>
    <s v="KEDIRI"/>
    <s v="GUR"/>
    <s v="REG"/>
    <s v="AO"/>
    <s v="NEW SALES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  <x v="8"/>
  </r>
  <r>
    <n v="574"/>
    <n v="1002651092"/>
    <n v="3"/>
    <x v="1"/>
    <n v="5"/>
    <s v="KEDIRI"/>
    <s v="KEDIRI"/>
    <s v="GUR"/>
    <s v="REG"/>
    <s v="AO"/>
    <s v="NEW SALES"/>
    <s v="1P INET"/>
    <s v="Completed (PS)"/>
    <s v="RBS-Regional 3"/>
    <d v="2026-10-23T14:05:45"/>
    <d v="2026-10-23T18:26:43"/>
    <n v="69415943"/>
    <m/>
    <n v="152625208266"/>
    <s v="BAROKAH LAUNDRY"/>
    <s v="ODP-GUR-FD/39 FD/D03/39.01"/>
    <s v="WO067050999"/>
    <m/>
    <m/>
    <m/>
    <n v="112.0695497"/>
    <n v="-7.7838181000000004"/>
    <s v="|MC20057|MYIA-081670932060/POI/Suyanto/081554077474/tiara.shinigami@gmail.com"/>
    <s v="MYIB_ASSISTANT"/>
    <m/>
    <m/>
    <m/>
    <m/>
    <m/>
    <m/>
    <m/>
    <m/>
    <s v="Management Janji"/>
    <s v="2026-10-24 11:00:00 | Nama PIC : Bp Suyanto No HP : 081554077474 No Alt : - M Janji :  24 Okt 2026 Jam Pasang : Pagi / Siang Note : hubungi pelanggan jika ingin kelokasi"/>
    <s v="FCC"/>
    <s v="23-10-2026 14:09:45"/>
    <d v="2026-10-24T11:00:00"/>
    <m/>
    <s v="PS"/>
    <s v="NGADILUWIH"/>
    <s v="NO ADDON"/>
    <n v="20261023"/>
    <s v="Completed"/>
    <s v="HSI Bisnis Promo Hari Pelanggan Nasional PSB 70% - 50 Mbps"/>
    <s v="INDIBIZ"/>
    <m/>
    <m/>
    <d v="2026-10-24T11:00:00"/>
    <s v="2026-10-24 11:00:00 | Nama PIC : Bp Suyanto No HP : 081554077474 No Alt : - M Janji :  24 Okt 2026 Jam Pasang : Pagi / Siang Note : hubungi pelanggan jika ingin kelokasi"/>
    <n v="2026"/>
    <n v="10"/>
    <n v="23"/>
    <d v="2026-10-23T00:00:00"/>
    <n v="-1.4583333333357587"/>
    <x v="1"/>
    <x v="8"/>
  </r>
  <r>
    <n v="575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  <x v="8"/>
  </r>
  <r>
    <n v="576"/>
    <n v="1002648240"/>
    <n v="3"/>
    <x v="1"/>
    <n v="5"/>
    <s v="KEDIRI"/>
    <s v="KEDIRI"/>
    <s v="KAA"/>
    <s v="REG"/>
    <s v="AO"/>
    <s v="NEW SALES"/>
    <s v="1P INET"/>
    <s v="Completed (PS)"/>
    <s v="RBS-Regional 3"/>
    <d v="2026-10-21T19:05:44"/>
    <d v="2026-10-22T18:51:33"/>
    <n v="69414810"/>
    <m/>
    <n v="152653205605"/>
    <s v="SMKS PEMBANGUNAN KANDANGAN"/>
    <s v="ODP-KAA-FD/57 FD/D07/57.01"/>
    <s v="WO066929501"/>
    <m/>
    <m/>
    <m/>
    <n v="112.27276642443201"/>
    <n v="-7.7564494822068903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n v="2026"/>
    <n v="10"/>
    <n v="22"/>
    <d v="2026-10-22T00:00:00"/>
    <n v="-1.3333333333357587"/>
    <x v="1"/>
    <x v="8"/>
  </r>
  <r>
    <n v="577"/>
    <n v="1002641398"/>
    <n v="3"/>
    <x v="1"/>
    <n v="5"/>
    <s v="KEDIRI"/>
    <s v="KEDIRI"/>
    <s v="NDL"/>
    <s v="REG"/>
    <s v="AO"/>
    <s v="NEW SALES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  <x v="8"/>
  </r>
  <r>
    <n v="578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579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580"/>
    <n v="1002637823"/>
    <n v="3"/>
    <x v="1"/>
    <n v="5"/>
    <s v="KEDIRI"/>
    <s v="KEDIRI"/>
    <s v="NDL"/>
    <s v="REG"/>
    <s v="AO"/>
    <s v="NEW SALES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  <x v="8"/>
  </r>
  <r>
    <n v="581"/>
    <n v="1002647722"/>
    <n v="3"/>
    <x v="1"/>
    <n v="5"/>
    <s v="KEDIRI"/>
    <s v="KEDIRI"/>
    <s v="NDL"/>
    <s v="REG"/>
    <s v="AO"/>
    <s v="NEW SALES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  <x v="8"/>
  </r>
  <r>
    <n v="582"/>
    <n v="1002656060"/>
    <n v="3"/>
    <x v="1"/>
    <n v="5"/>
    <s v="KEDIRI"/>
    <s v="KEDIRI"/>
    <s v="NDL"/>
    <s v="REG"/>
    <s v="AO"/>
    <s v="NEW SALES"/>
    <s v="1P INET"/>
    <s v="Completed (PS)"/>
    <s v="RBS-Regional 3"/>
    <d v="2026-10-27T13:53:50"/>
    <d v="2026-10-27T18:14:54"/>
    <n v="69418013"/>
    <m/>
    <n v="152651209090"/>
    <s v="toko t.h listrik"/>
    <s v="ODP-NDL-FH/04"/>
    <s v="WO067289999"/>
    <m/>
    <m/>
    <m/>
    <n v="111.97018008540699"/>
    <n v="-7.9071237279642297"/>
    <s v="|MN00451|MYIA-045739255801/POI/handika darmawan/08818758697/gadingkuningading@gmail.com"/>
    <s v="MYIB_ASSISTANT"/>
    <m/>
    <m/>
    <m/>
    <m/>
    <m/>
    <m/>
    <m/>
    <m/>
    <s v="Management Janji"/>
    <s v="2026-10-28 11:00:00 | Nama PIC:  bp handika No HP: 08818758697 Alt: Tanggal: 28/10/2026 Jam Pasang: Siang Note: Hubungi sebelum ke lokasi, terimakasih.  "/>
    <s v="FCC"/>
    <s v="27-10-2026 13:54:35"/>
    <d v="2026-10-28T11:00:00"/>
    <m/>
    <s v="PS"/>
    <s v="NGADILUWIH"/>
    <s v="OCA"/>
    <n v="20261027"/>
    <s v="Completed"/>
    <s v="HSI Bisnis Bundling OCA Breach Checker PSB 70% Promo - 50 Mbps"/>
    <s v="INDIBIZ"/>
    <m/>
    <m/>
    <d v="2026-10-28T11:00:00"/>
    <s v="2026-10-28 11:00:00 | Nama PIC:  bp handika No HP: 08818758697 Alt: Tanggal: 28/10/2026 Jam Pasang: Siang Note: Hubungi sebelum ke lokasi, terimakasih.  "/>
    <n v="2026"/>
    <n v="10"/>
    <n v="27"/>
    <d v="2026-10-27T00:00:00"/>
    <n v="-1.4583333333357587"/>
    <x v="1"/>
    <x v="8"/>
  </r>
  <r>
    <n v="583"/>
    <n v="1002657443"/>
    <n v="3"/>
    <x v="1"/>
    <n v="5"/>
    <s v="KEDIRI"/>
    <s v="KEDIRI"/>
    <s v="NDL"/>
    <s v="REG"/>
    <s v="AO"/>
    <s v="NEW SALES"/>
    <s v="1P INET"/>
    <s v="MIE - SEND SURVEY"/>
    <s v="RBS-Regional 3"/>
    <d v="2026-10-28T11:35:49"/>
    <d v="2026-10-28T11:38:07"/>
    <n v="69418471"/>
    <m/>
    <n v="152651209091"/>
    <s v="UPTD PUSKESMAS MOJO"/>
    <s v="ODP-NDL-FD/31 FD/D05/31.01"/>
    <s v="WO067348488"/>
    <m/>
    <m/>
    <m/>
    <n v="111.96376405656299"/>
    <n v="-7.8981560072535801"/>
    <s v="MD|MYDB-20261028271497|SC20016/MC20217|UPTD PUSKESMAS MOJO|081252223123"/>
    <s v="MYDIGIBIZPARTNER"/>
    <m/>
    <m/>
    <m/>
    <m/>
    <m/>
    <m/>
    <m/>
    <m/>
    <s v="Management Janji"/>
    <s v="2026-10-31 08:00:00 | Tanggal Pemasangan : 31 Oktober 2026 Jam Pemasangan : 08:00 15:00 Info Tambahan : Hubungi pelanggan dulu sebelum ke lokasi terimakasih"/>
    <s v="FCC"/>
    <s v="28-10-2026 11:39:48"/>
    <d v="2026-10-31T08:00:00"/>
    <m/>
    <s v="SURVEY_NEW_MANJA"/>
    <s v="NGADILUWIH"/>
    <s v="NO ADDON"/>
    <m/>
    <s v="MIE - SEND SURVEY"/>
    <s v="HSI Bisnis Promo Hari Pelanggan Nasional PSB 70% - 50 Mbps"/>
    <s v="INDIBIZ"/>
    <m/>
    <m/>
    <d v="2026-10-31T08:00:00"/>
    <s v="2026-10-31 08:00:00 | Tanggal Pemasangan : 31 Oktober 2026 Jam Pemasangan : 08:00 15:00 Info Tambahan : Hubungi pelanggan dulu sebelum ke lokasi terimakasih"/>
    <m/>
    <m/>
    <m/>
    <e v="#NUM!"/>
    <e v="#NUM!"/>
    <x v="0"/>
    <x v="8"/>
  </r>
  <r>
    <n v="584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  <x v="8"/>
  </r>
  <r>
    <n v="585"/>
    <n v="1002641180"/>
    <n v="3"/>
    <x v="1"/>
    <n v="5"/>
    <s v="KEDIRI"/>
    <s v="KEDIRI"/>
    <s v="PPR"/>
    <s v="REG"/>
    <s v="AO"/>
    <s v="NEW SALES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  <x v="8"/>
  </r>
  <r>
    <n v="586"/>
    <n v="1002641337"/>
    <n v="3"/>
    <x v="1"/>
    <n v="5"/>
    <s v="KEDIRI"/>
    <s v="KEDIRI"/>
    <s v="PPR"/>
    <s v="REG"/>
    <s v="AO"/>
    <s v="NEW SALES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587"/>
    <n v="1002641340"/>
    <n v="3"/>
    <x v="1"/>
    <n v="5"/>
    <s v="KEDIRI"/>
    <s v="KEDIRI"/>
    <s v="PPR"/>
    <s v="REG"/>
    <s v="AO"/>
    <s v="NEW SALES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588"/>
    <n v="1002639444"/>
    <n v="3"/>
    <x v="1"/>
    <n v="5"/>
    <s v="KEDIRI"/>
    <s v="KEDIRI"/>
    <s v="PAE"/>
    <s v="REG"/>
    <s v="AO"/>
    <s v="NEW SALES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  <x v="8"/>
  </r>
  <r>
    <n v="589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590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591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8"/>
  </r>
  <r>
    <n v="592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8"/>
  </r>
  <r>
    <n v="593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  <x v="8"/>
  </r>
  <r>
    <n v="594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8"/>
  </r>
  <r>
    <n v="595"/>
    <n v="1002640473"/>
    <n v="3"/>
    <x v="1"/>
    <n v="5"/>
    <s v="KEDIRI"/>
    <s v="KEDIRI"/>
    <s v="PAE"/>
    <s v="REG"/>
    <s v="AO"/>
    <s v="NEW SALES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  <x v="8"/>
  </r>
  <r>
    <n v="596"/>
    <n v="1002640418"/>
    <n v="3"/>
    <x v="1"/>
    <n v="5"/>
    <s v="KEDIRI"/>
    <s v="KEDIRI"/>
    <s v="PAE"/>
    <s v="REG"/>
    <s v="AO"/>
    <s v="NEW SALES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  <x v="8"/>
  </r>
  <r>
    <n v="597"/>
    <n v="1002640029"/>
    <n v="3"/>
    <x v="1"/>
    <n v="5"/>
    <s v="KEDIRI"/>
    <s v="KEDIRI"/>
    <s v="PAE"/>
    <s v="REG"/>
    <s v="AO"/>
    <s v="NEW SALES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  <x v="8"/>
  </r>
  <r>
    <n v="598"/>
    <n v="1002641916"/>
    <n v="3"/>
    <x v="1"/>
    <n v="5"/>
    <s v="KEDIRI"/>
    <s v="KEDIRI"/>
    <s v="PAE"/>
    <s v="REG"/>
    <s v="AO"/>
    <s v="NEW SALES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  <x v="8"/>
  </r>
  <r>
    <n v="599"/>
    <n v="1002641735"/>
    <n v="3"/>
    <x v="1"/>
    <n v="5"/>
    <s v="KEDIRI"/>
    <s v="KEDIRI"/>
    <s v="PAE"/>
    <s v="REG"/>
    <s v="AO"/>
    <s v="NEW SALES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  <x v="8"/>
  </r>
  <r>
    <n v="600"/>
    <n v="1002648241"/>
    <n v="3"/>
    <x v="1"/>
    <n v="5"/>
    <s v="KEDIRI"/>
    <s v="KEDIRI"/>
    <s v="PAE"/>
    <s v="REG"/>
    <s v="AO"/>
    <s v="NEW SALES"/>
    <s v="1P INET"/>
    <s v="Completed (PS)"/>
    <s v="RBS-Regional 3"/>
    <d v="2026-10-21T19:05:44"/>
    <d v="2026-10-22T14:24:26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n v="2026"/>
    <n v="10"/>
    <n v="22"/>
    <d v="2026-10-22T00:00:00"/>
    <n v="-1.3333333333357587"/>
    <x v="1"/>
    <x v="8"/>
  </r>
  <r>
    <n v="601"/>
    <n v="1002646435"/>
    <n v="3"/>
    <x v="1"/>
    <n v="5"/>
    <s v="KEDIRI"/>
    <s v="KEDIRI"/>
    <s v="PAE"/>
    <s v="REG"/>
    <s v="AO"/>
    <s v="NEW SALES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  <x v="8"/>
  </r>
  <r>
    <n v="602"/>
    <n v="1002650709"/>
    <n v="3"/>
    <x v="1"/>
    <n v="5"/>
    <s v="KEDIRI"/>
    <s v="KEDIRI"/>
    <s v="PAE"/>
    <s v="REG"/>
    <s v="AO"/>
    <s v="NEW SALES"/>
    <s v="1P INET"/>
    <s v="Completed (PS)"/>
    <s v="RBS-Regional 3"/>
    <d v="2026-10-23T11:11:45"/>
    <d v="2026-10-23T19:40:13"/>
    <n v="69415773"/>
    <m/>
    <n v="152639219666"/>
    <s v="ES TEH JUMBO BU YUNI"/>
    <s v="ODP-PAE-FG/05 FG/D02/05.01"/>
    <s v="WO067034440"/>
    <m/>
    <m/>
    <m/>
    <n v="112.17521499999999"/>
    <n v="-7.7447030000000003"/>
    <s v="|MC20037|MYIA-003280619937/POI/AHMAD SAIFUL /081233421140/ahmadsaifull8871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1:39:43"/>
    <d v="2026-10-24T08:00:00"/>
    <m/>
    <s v="PS"/>
    <s v="PARE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3"/>
    <d v="2026-10-23T00:00:00"/>
    <n v="-1.3333333333357587"/>
    <x v="1"/>
    <x v="8"/>
  </r>
  <r>
    <n v="603"/>
    <n v="1002651579"/>
    <n v="3"/>
    <x v="1"/>
    <n v="5"/>
    <s v="KEDIRI"/>
    <s v="KEDIRI"/>
    <s v="PAE"/>
    <s v="REG"/>
    <s v="AO"/>
    <s v="NEW SALES"/>
    <s v="1P INET"/>
    <s v="Completed (PS)"/>
    <s v="RBS-Regional 3"/>
    <d v="2026-10-23T16:14:44"/>
    <d v="2026-10-26T17:43:03"/>
    <n v="69416098"/>
    <m/>
    <n v="152639219668"/>
    <s v="RUMAH KOST GEDANGSEWU 191"/>
    <s v="ODP-PAE-FA/22 FA/D04/22.01"/>
    <s v="WO067067137"/>
    <m/>
    <m/>
    <m/>
    <n v="112.1843926"/>
    <n v="-7.7729944"/>
    <s v="|MN02540|MYIA-029465213289/POI/Faridz istianto/085735106951/itepare2@gmail.com"/>
    <s v="MYIB_ASSISTANT"/>
    <m/>
    <m/>
    <m/>
    <m/>
    <m/>
    <m/>
    <m/>
    <m/>
    <s v="Management Janji"/>
    <s v="2026-10-26 11:00:00 | M Janji : 24/10/2026 Jam Pasang : 10.00 - 13:00  NoteÃ‚Â :  hubungi terlebih dahulu sebelum kelokasi "/>
    <s v="FCC"/>
    <s v="23-10-2026 16:24:38"/>
    <d v="2026-10-26T11:00:00"/>
    <m/>
    <s v="PS"/>
    <s v="PARE"/>
    <s v="OCA"/>
    <n v="20261026"/>
    <s v="Completed"/>
    <s v="HSI Bisnis Bundling OCA Breach Checker Promo H2 2026 PSB 70% - 50 Mbps"/>
    <s v="INDIBIZ"/>
    <m/>
    <m/>
    <d v="2026-10-26T11:00:00"/>
    <s v="2026-10-26 11:00:00 | M Janji : 24/10/2026 Jam Pasang : 10.00 - 13:00  NoteÃ‚Â :  hubungi terlebih dahulu sebelum kelokasi "/>
    <n v="2026"/>
    <n v="10"/>
    <n v="26"/>
    <d v="2026-10-26T00:00:00"/>
    <n v="-0.45833333333575865"/>
    <x v="1"/>
    <x v="8"/>
  </r>
  <r>
    <n v="604"/>
    <n v="1002637344"/>
    <n v="3"/>
    <x v="1"/>
    <n v="5"/>
    <s v="KEDIRI"/>
    <s v="KEDIRI"/>
    <s v="SBI"/>
    <s v="REG"/>
    <s v="AO"/>
    <s v="NEW SALES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  <x v="8"/>
  </r>
  <r>
    <n v="605"/>
    <n v="1002637940"/>
    <n v="3"/>
    <x v="1"/>
    <n v="5"/>
    <s v="KEDIRI"/>
    <s v="KEDIRI"/>
    <s v="SBI"/>
    <s v="REG"/>
    <s v="AO"/>
    <s v="NEW SALES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  <x v="8"/>
  </r>
  <r>
    <n v="606"/>
    <n v="1002647338"/>
    <n v="3"/>
    <x v="1"/>
    <n v="5"/>
    <s v="KEDIRI"/>
    <s v="KEDIRI"/>
    <s v="SBI"/>
    <s v="REG"/>
    <s v="AO"/>
    <s v="NEW SALES"/>
    <s v="1P INET"/>
    <s v="Completed (PS)"/>
    <s v="RBS-Regional 3"/>
    <d v="2026-10-21T13:14:49"/>
    <d v="2026-10-24T16:15:19"/>
    <n v="69414486"/>
    <m/>
    <n v="152626203115"/>
    <s v="WARKOP DISTRICK 46"/>
    <s v="ODP-SBI-FC/28 FC/D05/28.01"/>
    <s v="WO066889969"/>
    <m/>
    <m/>
    <m/>
    <n v="111.991110427503"/>
    <n v="-7.96589395576975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PS"/>
    <s v="NGADILUWIH"/>
    <s v="NO ADDON"/>
    <n v="20261024"/>
    <s v="Completed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n v="2026"/>
    <n v="10"/>
    <n v="24"/>
    <d v="2026-10-24T00:00:00"/>
    <n v="-3.3333333333357587"/>
    <x v="1"/>
    <x v="8"/>
  </r>
  <r>
    <n v="607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608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609"/>
    <n v="1002649585"/>
    <n v="3"/>
    <x v="1"/>
    <n v="5"/>
    <s v="KEDIRI"/>
    <s v="KEDIRI"/>
    <s v="WAT"/>
    <s v="REG"/>
    <s v="AO"/>
    <s v="NEW SALES"/>
    <s v="1P INET"/>
    <s v="Completed (PS)"/>
    <s v="RBS-Regional 3"/>
    <d v="2026-10-22T15:23:49"/>
    <d v="2026-10-25T13:28:08"/>
    <n v="69415293"/>
    <m/>
    <n v="152650207382"/>
    <s v="SMPN 3 WATES"/>
    <s v="ODP-WAT-FA/01 FA/D01/01.01"/>
    <s v="WO066985693"/>
    <m/>
    <m/>
    <m/>
    <n v="112.10932409999999"/>
    <n v="-7.9017546000000003"/>
    <s v="MD|MYDB-20261021271189|DN00001/MN00968|SMPN 3 WATES|085785398708"/>
    <s v="MYDIGIBIZPARTNER"/>
    <m/>
    <m/>
    <m/>
    <m/>
    <m/>
    <m/>
    <m/>
    <m/>
    <s v="Management Janji"/>
    <s v="2026-10-25 08:00:00 | telp :085785398708 alt : manja : pagi , siang 23/10/2026 hub sebelum ke lokasi "/>
    <s v="FCC"/>
    <s v="22-10-2026 15:39:39"/>
    <d v="2026-10-25T08:00:00"/>
    <m/>
    <s v="PS"/>
    <s v="PARE"/>
    <s v="NO ADDON"/>
    <n v="20261025"/>
    <s v="Completed"/>
    <s v="HSI Bisnis Promo Hari Pelanggan Nasional PSB 70% - 50 Mbps"/>
    <s v="INDIBIZ"/>
    <m/>
    <m/>
    <d v="2026-10-25T08:00:00"/>
    <s v="2026-10-25 08:00:00 | telp :085785398708 alt : manja : pagi , siang 23/10/2026 hub sebelum ke lokasi "/>
    <n v="2026"/>
    <n v="10"/>
    <n v="25"/>
    <d v="2026-10-25T00:00:00"/>
    <n v="-0.33333333333575865"/>
    <x v="1"/>
    <x v="8"/>
  </r>
  <r>
    <n v="610"/>
    <n v="1002651389"/>
    <n v="3"/>
    <x v="1"/>
    <n v="5"/>
    <s v="KEDIRI"/>
    <s v="KEDIRI"/>
    <s v="WAT"/>
    <s v="REG"/>
    <s v="AO"/>
    <s v="NEW SALES"/>
    <s v="1P INET"/>
    <s v="Completed (PS)"/>
    <s v="RBS-Regional 3"/>
    <d v="2026-10-23T15:21:44"/>
    <d v="2026-10-24T13:43:01"/>
    <n v="69416034"/>
    <m/>
    <n v="152650206492"/>
    <s v="MITRA USAHA ONLINE"/>
    <s v="ODP-WAT-FJ/04 FJ/D01/04.01"/>
    <s v="WO067061025"/>
    <m/>
    <m/>
    <m/>
    <n v="112.08433549999999"/>
    <n v="-7.8653832000000001"/>
    <s v="|MN02540|MYIA-039316245885/POI/MOH. ROFIÃ¢â‚¬â„¢AN, S.H., M.H./085649150334/raflegalconsultant@gmail.com"/>
    <s v="MYIB_ASSISTANT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m/>
    <s v="PS"/>
    <s v="PARE"/>
    <s v="NO ADDON"/>
    <n v="20261024"/>
    <s v="Completed"/>
    <s v="HSI Bisnis Promo Hari Pelanggan Nasional PSB 70% - 200 Mbps"/>
    <s v="INDIBIZ"/>
    <m/>
    <m/>
    <d v="2026-10-24T15:00:00"/>
    <s v="2026-10-24 15:00:00 | Tanggal pemasangan : 25/09/2026 Jam pemasangan : 08.00 - 12.00 Info Tambahan : Hubungi pelanggan dulu sebelum ke lokasi, terima kasih"/>
    <n v="2026"/>
    <n v="10"/>
    <n v="24"/>
    <d v="2026-10-24T00:00:00"/>
    <n v="-0.625"/>
    <x v="1"/>
    <x v="8"/>
  </r>
  <r>
    <n v="611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612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613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614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615"/>
    <n v="1002645121"/>
    <n v="3"/>
    <x v="1"/>
    <n v="5"/>
    <s v="KEDIRI"/>
    <s v="NGANJUK"/>
    <s v="KTS"/>
    <s v="REG"/>
    <s v="AO"/>
    <s v="NEW SALES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  <x v="9"/>
  </r>
  <r>
    <n v="616"/>
    <n v="1002652384"/>
    <n v="3"/>
    <x v="1"/>
    <n v="5"/>
    <s v="KEDIRI"/>
    <s v="NGANJUK"/>
    <s v="KTS"/>
    <s v="REG"/>
    <s v="AO"/>
    <s v="NEW SALES"/>
    <s v="1P INET"/>
    <s v="Completed (PS)"/>
    <s v="RBS-Regional 3"/>
    <d v="2026-10-24T19:24:50"/>
    <d v="2026-10-25T18:39:12"/>
    <n v="69416563"/>
    <m/>
    <n v="152615203749"/>
    <s v="TOKO WIJAYA"/>
    <s v="ODP-KTS-FE/52 FE/D08/52.01"/>
    <s v="WO067135886"/>
    <m/>
    <m/>
    <m/>
    <n v="112.0948748"/>
    <n v="-7.5878423000000002"/>
    <s v="MD|MYDB-20261024271325|EN00005/MC20190|TOKO WIJAYA|087776882577"/>
    <s v="MYDIGIBIZPARTNER"/>
    <m/>
    <m/>
    <m/>
    <m/>
    <m/>
    <m/>
    <m/>
    <m/>
    <s v="Management Janji"/>
    <s v="2026-10-26 08:00:00 | Nama Pic : BP NURDIN No Hp Pic : 087776882577 Jam Pemasangan : 08:00 - 12.00 Tanggal Pemasangan : MINGGU 25 OKTOBER 2026 Info Tambahan : Hubungi pelanggan sebelum datang ke lokasi"/>
    <s v="FCC"/>
    <s v="24-10-2026 19:25:26"/>
    <d v="2026-10-26T08:00:00"/>
    <m/>
    <s v="PS"/>
    <s v="KERTOSONO"/>
    <s v="NO ADDON"/>
    <n v="20261025"/>
    <s v="Completed"/>
    <s v="HSI Bisnis Promo Hari Pelanggan Nasional PSB 70% - 100 Mbps Dual Band"/>
    <s v="INDIBIZ"/>
    <m/>
    <m/>
    <d v="2026-10-26T08:00:00"/>
    <s v="2026-10-26 08:00:00 | Nama Pic : BP NURDIN No Hp Pic : 087776882577 Jam Pemasangan : 08:00 - 12.00 Tanggal Pemasangan : MINGGU 25 OKTOBER 2026 Info Tambahan : Hubungi pelanggan sebelum datang ke lokasi"/>
    <n v="2026"/>
    <n v="10"/>
    <n v="25"/>
    <d v="2026-10-25T00:00:00"/>
    <n v="-1.3333333333357587"/>
    <x v="1"/>
    <x v="9"/>
  </r>
  <r>
    <n v="617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  <x v="9"/>
  </r>
  <r>
    <n v="618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  <x v="9"/>
  </r>
  <r>
    <n v="619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9"/>
  </r>
  <r>
    <n v="620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9"/>
  </r>
  <r>
    <n v="621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9"/>
  </r>
  <r>
    <n v="622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  <x v="9"/>
  </r>
  <r>
    <n v="623"/>
    <n v="1002638376"/>
    <n v="3"/>
    <x v="1"/>
    <n v="5"/>
    <s v="KEDIRI"/>
    <s v="NGANJUK"/>
    <s v="NJK"/>
    <s v="REG"/>
    <s v="AO"/>
    <s v="NEW SALES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  <x v="9"/>
  </r>
  <r>
    <n v="624"/>
    <n v="1002637775"/>
    <n v="3"/>
    <x v="1"/>
    <n v="5"/>
    <s v="KEDIRI"/>
    <s v="NGANJUK"/>
    <s v="NJK"/>
    <s v="REG"/>
    <s v="AO"/>
    <s v="NEW SALES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  <x v="9"/>
  </r>
  <r>
    <n v="625"/>
    <n v="1002639276"/>
    <n v="3"/>
    <x v="1"/>
    <n v="5"/>
    <s v="KEDIRI"/>
    <s v="NGANJUK"/>
    <s v="NJK"/>
    <s v="REG"/>
    <s v="AO"/>
    <s v="NEW SALES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  <x v="9"/>
  </r>
  <r>
    <n v="626"/>
    <n v="1002639709"/>
    <n v="3"/>
    <x v="1"/>
    <n v="5"/>
    <s v="KEDIRI"/>
    <s v="NGANJUK"/>
    <s v="NJK"/>
    <s v="REG"/>
    <s v="AO"/>
    <s v="NEW SALES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  <x v="9"/>
  </r>
  <r>
    <n v="627"/>
    <n v="1002641722"/>
    <n v="3"/>
    <x v="1"/>
    <n v="5"/>
    <s v="KEDIRI"/>
    <s v="NGANJUK"/>
    <s v="NJK"/>
    <s v="REG"/>
    <s v="AO"/>
    <s v="NEW SALES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  <x v="9"/>
  </r>
  <r>
    <n v="628"/>
    <n v="1002643642"/>
    <n v="3"/>
    <x v="1"/>
    <n v="5"/>
    <s v="KEDIRI"/>
    <s v="NGANJUK"/>
    <s v="NJK"/>
    <s v="REG"/>
    <s v="AO"/>
    <s v="NEW SALES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  <x v="9"/>
  </r>
  <r>
    <n v="629"/>
    <n v="1002648016"/>
    <n v="3"/>
    <x v="1"/>
    <n v="5"/>
    <s v="KEDIRI"/>
    <s v="NGANJUK"/>
    <s v="NJK"/>
    <s v="REG"/>
    <s v="AO"/>
    <s v="NEW SALES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  <x v="9"/>
  </r>
  <r>
    <n v="630"/>
    <n v="1002647265"/>
    <n v="3"/>
    <x v="1"/>
    <n v="5"/>
    <s v="KEDIRI"/>
    <s v="NGANJUK"/>
    <s v="NJK"/>
    <s v="REG"/>
    <s v="AO"/>
    <s v="NEW SALES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9"/>
  </r>
  <r>
    <n v="631"/>
    <n v="1002649304"/>
    <n v="3"/>
    <x v="1"/>
    <n v="5"/>
    <s v="KEDIRI"/>
    <s v="NGANJUK"/>
    <s v="NJK"/>
    <s v="REG"/>
    <s v="AO"/>
    <s v="NEW SALES"/>
    <s v="1P INET"/>
    <s v="Completed (PS)"/>
    <s v="RBS-Regional 3"/>
    <d v="2026-10-22T14:23:49"/>
    <d v="2026-10-22T17:03:54"/>
    <n v="69415186"/>
    <m/>
    <n v="152611230134"/>
    <s v="GEREJA KATOLIK SANTO PAULUS"/>
    <s v="ODP-NJK-FE/17 FE/D03/17.01"/>
    <s v="WO066979395"/>
    <m/>
    <m/>
    <m/>
    <n v="111.904876157641"/>
    <n v="-7.6032899683088404"/>
    <s v="MD|MYDB-20261022271216|DC20010/MC20002|GEREJA KATOLIK SANTO PAULUS|081329278290"/>
    <s v="MYDIGIBIZPARTNER"/>
    <m/>
    <m/>
    <m/>
    <m/>
    <m/>
    <m/>
    <m/>
    <m/>
    <s v="Management Janji"/>
    <s v="2026-10-23 11:00:00 | M Janji : 23/10/2026 Jam Pasang : 08.00 - 13:00  NoteÃ‚Â :  hubungi terlebih dahulu sebelum kelokasi "/>
    <s v="FCC"/>
    <s v="22-10-2026 14:24:42"/>
    <d v="2026-10-23T11:00:00"/>
    <m/>
    <s v="PS"/>
    <s v="X"/>
    <s v="NO ADDON"/>
    <n v="20261022"/>
    <s v="Completed"/>
    <s v="HSI Bisnis Promo Hari Pelanggan Nasional PSB 70% - 75 Mbps"/>
    <s v="INDIBIZ"/>
    <m/>
    <m/>
    <d v="2026-10-23T11:00:00"/>
    <s v="2026-10-23 11:00:00 | M Janji : 23/10/2026 Jam Pasang : 08.00 - 13:00  NoteÃ‚Â :  hubungi terlebih dahulu sebelum kelokasi "/>
    <n v="2026"/>
    <n v="10"/>
    <n v="22"/>
    <d v="2026-10-22T00:00:00"/>
    <n v="-1.4583333333357587"/>
    <x v="1"/>
    <x v="9"/>
  </r>
  <r>
    <n v="632"/>
    <n v="1002649937"/>
    <n v="3"/>
    <x v="1"/>
    <n v="5"/>
    <s v="KEDIRI"/>
    <s v="NGANJUK"/>
    <s v="NJK"/>
    <s v="REG"/>
    <s v="AO"/>
    <s v="NEW SALES"/>
    <s v="1P INET"/>
    <s v="Completed (PS)"/>
    <s v="RBS-Regional 3"/>
    <d v="2026-10-22T17:06:50"/>
    <d v="2026-10-23T20:49:51"/>
    <n v="69415458"/>
    <m/>
    <n v="152611230047"/>
    <s v="TOKO BERKAH PLASTIK"/>
    <s v="ODP-NJK-FY/76 FY/D05/76.01"/>
    <s v="WO067000141"/>
    <m/>
    <m/>
    <m/>
    <n v="111.838386207818"/>
    <n v="-7.54859886990267"/>
    <s v="MD|MYDB-20261022271207|EN00005/MC20190|TOKO BERKAH PLASTIK|085600530396"/>
    <s v="MYDIGIBIZPARTNER"/>
    <m/>
    <m/>
    <m/>
    <m/>
    <m/>
    <m/>
    <m/>
    <m/>
    <s v="Management Janji"/>
    <s v="2026-10-23 15:00:00 | telp :085600530396 alt : manja : pagi , siang 23/10/2026 hub sebelum ke lokasi    "/>
    <s v="FCC"/>
    <s v="22-10-2026 17:10:49"/>
    <d v="2026-10-23T15:00:00"/>
    <m/>
    <s v="PS"/>
    <s v="X"/>
    <s v="NO ADDON"/>
    <n v="20261023"/>
    <s v="Completed"/>
    <s v="HSI Bisnis Promo Hari Pelanggan Nasional PSB 70% - 100 Mbps Dual Band"/>
    <s v="INDIBIZ"/>
    <m/>
    <m/>
    <d v="2026-10-23T15:00:00"/>
    <s v="2026-10-23 15:00:00 | telp :085600530396 alt : manja : pagi , siang 23/10/2026 hub sebelum ke lokasi    "/>
    <n v="2026"/>
    <n v="10"/>
    <n v="23"/>
    <d v="2026-10-23T00:00:00"/>
    <n v="-0.625"/>
    <x v="1"/>
    <x v="9"/>
  </r>
  <r>
    <n v="633"/>
    <n v="1002652209"/>
    <n v="3"/>
    <x v="1"/>
    <n v="5"/>
    <s v="KEDIRI"/>
    <s v="NGANJUK"/>
    <s v="NJK"/>
    <s v="REG"/>
    <s v="AO"/>
    <s v="NEW SALES"/>
    <s v="1P INET"/>
    <s v="Completed (PS)"/>
    <s v="RBS-Regional 3"/>
    <d v="2026-10-24T14:53:49"/>
    <d v="2026-10-25T13:15:00"/>
    <n v="69416447"/>
    <m/>
    <n v="152611229961"/>
    <s v="NAWWA PARFUM NGEPEH"/>
    <s v="ODP-NJK-FK/01 FK/D01/01.01"/>
    <s v="WO067119728"/>
    <m/>
    <m/>
    <m/>
    <n v="111.886312"/>
    <n v="-7.6702070000000004"/>
    <s v="|MN02822|MYIA-012571211298/POI/SUPRAPTO/085746175058/pilang175058@gmail.com"/>
    <s v="MYIB_ASSISTANT"/>
    <m/>
    <m/>
    <m/>
    <m/>
    <m/>
    <m/>
    <m/>
    <m/>
    <s v="Management Janji"/>
    <s v="2026-10-25 11:00:00 | Tanggal Pemasangan : 25 Oktober 2026 Jam Pemasangan : 08:00 15:00 Info Tambahan : Hubungi pelanggan dulu sebelum ke lokasi terimakasih"/>
    <s v="FCC"/>
    <s v="24-10-2026 14:54:34"/>
    <d v="2026-10-25T11:00:00"/>
    <m/>
    <s v="PS"/>
    <s v="X"/>
    <s v="NO ADDON"/>
    <n v="20261025"/>
    <s v="Completed"/>
    <s v="HSI Bisnis Promo Hari Pelanggan Nasional PSB 70% - 300 Mbps"/>
    <s v="INDIBIZ"/>
    <m/>
    <m/>
    <d v="2026-10-25T11:00:00"/>
    <s v="2026-10-25 11:00:00 | Tanggal Pemasangan : 25 Oktober 2026 Jam Pemasangan : 08:00 15:00 Info Tambahan : Hubungi pelanggan dulu sebelum ke lokasi terimakasih"/>
    <n v="2026"/>
    <n v="10"/>
    <n v="25"/>
    <d v="2026-10-25T00:00:00"/>
    <n v="-0.45833333333575865"/>
    <x v="1"/>
    <x v="9"/>
  </r>
  <r>
    <n v="634"/>
    <n v="1002654273"/>
    <n v="3"/>
    <x v="1"/>
    <n v="5"/>
    <s v="KEDIRI"/>
    <s v="NGANJUK"/>
    <s v="NJK"/>
    <s v="REG"/>
    <s v="AO"/>
    <s v="NEW SALES"/>
    <m/>
    <s v="Completed (PS)"/>
    <s v="RBS-Regional 3"/>
    <d v="2026-10-26T14:33:50"/>
    <d v="2026-10-27T15:37:48"/>
    <n v="69417274"/>
    <m/>
    <n v="152611230140"/>
    <s v="KANTOR PEMASARAN PREMIUM ESTATE"/>
    <s v="ODP-NJK-FW/81"/>
    <s v="WO067224651"/>
    <m/>
    <m/>
    <m/>
    <n v="111.9094686"/>
    <n v="-7.5918308999999997"/>
    <s v="Ã‚Â MC20202|KANTOR PEMASARAN PREMIUM ESTATE /082230327499/ officeirfai@gmail.com/PSB 300MB 1.130K PSB 150K/HERI UAP"/>
    <s v="Sales Force DBS"/>
    <m/>
    <m/>
    <m/>
    <m/>
    <m/>
    <m/>
    <m/>
    <m/>
    <s v="Management Janji"/>
    <s v="2026-10-27 15:00:00|PIC 082230327499|40931150|MYDITA"/>
    <s v="FCC"/>
    <s v="26-10-2026 14:39:43"/>
    <d v="2026-10-27T15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PIC 082230327499|40931150|MYDITA"/>
    <n v="2026"/>
    <n v="10"/>
    <n v="27"/>
    <d v="2026-10-27T00:00:00"/>
    <n v="-0.625"/>
    <x v="1"/>
    <x v="9"/>
  </r>
  <r>
    <n v="635"/>
    <n v="1002656724"/>
    <n v="3"/>
    <x v="1"/>
    <n v="5"/>
    <s v="KEDIRI"/>
    <s v="NGANJUK"/>
    <s v="NJK"/>
    <s v="REG"/>
    <s v="AO"/>
    <s v="NEW SALES"/>
    <s v="1P INET"/>
    <s v="MIA - INVALID SURVEY"/>
    <s v="RBS-Regional 3"/>
    <d v="2026-10-27T17:05:50"/>
    <d v="2026-10-28T14:13:15"/>
    <n v="69418199"/>
    <m/>
    <n v="152611230145"/>
    <s v="TOKO MARIA"/>
    <s v="ODP-NJK-FH/29 FH/D02/29.01"/>
    <s v="WO067311535"/>
    <m/>
    <m/>
    <m/>
    <n v="111.892383098602"/>
    <n v="-7.5685000955060699"/>
    <s v="MD|MYDB-20261027271459|DN00001/MN02309|TOKO MARIA|085604433139"/>
    <s v="MYDIGIBIZPARTNER"/>
    <m/>
    <m/>
    <m/>
    <m/>
    <m/>
    <m/>
    <m/>
    <m/>
    <s v="Management Janji"/>
    <s v="2026-10-28 15:00:00 | Jam pemasangan : 12.00 Info Tambahan : Hubungi pelanggan dulu sebelum ke lokasi terimakasih  "/>
    <s v="FCC"/>
    <s v="27-10-2026 17:09:48"/>
    <d v="2026-10-28T15:00:00"/>
    <m/>
    <s v="SURVEY_NEW_MANJA"/>
    <s v="X"/>
    <s v="OCA"/>
    <m/>
    <s v="MIE - INVALID SURVEY - Double Input"/>
    <s v="HSI Bisnis Bundling OCA Breach Checker Promo H2 2026 PSB 70% - 1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  <x v="9"/>
  </r>
  <r>
    <n v="636"/>
    <n v="1002658426"/>
    <n v="3"/>
    <x v="1"/>
    <n v="5"/>
    <s v="KEDIRI"/>
    <s v="NGANJUK"/>
    <s v="NJK"/>
    <s v="REG"/>
    <s v="AO"/>
    <s v="NEW SALES"/>
    <s v="1P INET"/>
    <s v="MIE - SEND SURVEY"/>
    <s v="RBS-Regional 3"/>
    <d v="2026-10-28T19:42:49"/>
    <d v="2026-10-28T19:44:01"/>
    <n v="69418916"/>
    <m/>
    <n v="152611230147"/>
    <s v="CV. LANGGENG MULYA"/>
    <s v="ODP-NJK-FAT/54 FAT/D05/54.01"/>
    <s v="WO067391735"/>
    <m/>
    <m/>
    <m/>
    <n v="112.00863699999999"/>
    <n v="-7.5901439999999996"/>
    <s v="|MN02734|MYIA-023183490973/POI/MOHAMMAD FEBRIAN ADIRANGGA/083165350809/mulyalanggeng25@tmails.net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19:55:00"/>
    <d v="2026-10-30T08:00:00"/>
    <m/>
    <s v="SURVEY_NEW_MANJA"/>
    <s v="X"/>
    <s v="NO ADDON"/>
    <m/>
    <s v="MIE - SEND SURVEY"/>
    <s v="HSI Bisnis Promo Hari Pelanggan Nasional PSB 70% - 150 Mbps"/>
    <s v="INDIBIZ"/>
    <m/>
    <m/>
    <d v="2026-10-30T08:00:00"/>
    <s v="2026-10-30 08:00:00 | Tanggal pemasangan 29/10/2026 Jam pemasangan : pagi/siang Info Tambahan : Hubungi pelanggan dulu sebelum ke lokasi. terimakasih."/>
    <m/>
    <m/>
    <m/>
    <e v="#NUM!"/>
    <e v="#NUM!"/>
    <x v="0"/>
    <x v="9"/>
  </r>
  <r>
    <n v="637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  <x v="9"/>
  </r>
  <r>
    <n v="638"/>
    <n v="1002628061"/>
    <n v="3"/>
    <x v="1"/>
    <n v="5"/>
    <s v="KEDIRI"/>
    <s v="NGANJUK"/>
    <s v="NJK"/>
    <s v="REG"/>
    <s v="AO"/>
    <s v="NEW SALES"/>
    <s v="1P INET"/>
    <s v="CC - HD1A - INPROGRESS UNCONTACTED"/>
    <s v="RBS-Regional 3"/>
    <d v="2026-10-08T15:49:34"/>
    <d v="2026-10-25T10:05:18"/>
    <n v="69406672"/>
    <m/>
    <n v="152611230138"/>
    <s v="KANTOR PEMASARAN PREMIUM ESTATE"/>
    <s v="ODP-NJK-FW/81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Telepon Tidak Diangkat - RNA Ika Paramitha M 40921089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  <x v="9"/>
  </r>
  <r>
    <n v="639"/>
    <n v="1002643051"/>
    <n v="3"/>
    <x v="1"/>
    <n v="5"/>
    <s v="KEDIRI"/>
    <s v="NGANJUK"/>
    <s v="NJK"/>
    <s v="REG"/>
    <s v="AO"/>
    <s v="NEW SALES"/>
    <s v="1P INET"/>
    <s v="CANCEL COMPLETED"/>
    <s v="RBS-Regional 3"/>
    <d v="2026-10-19T12:52:35"/>
    <d v="2026-10-22T22:20:16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CANCEL"/>
    <s v="X"/>
    <s v="NO ADDON"/>
    <m/>
    <s v="Cancel Completed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  <x v="9"/>
  </r>
  <r>
    <n v="640"/>
    <n v="1002637304"/>
    <n v="3"/>
    <x v="1"/>
    <n v="5"/>
    <s v="KEDIRI"/>
    <s v="NGANJUK"/>
    <s v="PRB"/>
    <s v="REG"/>
    <s v="AO"/>
    <s v="NEW SALES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  <x v="9"/>
  </r>
  <r>
    <n v="641"/>
    <n v="1002623876"/>
    <n v="3"/>
    <x v="1"/>
    <n v="5"/>
    <s v="KEDIRI"/>
    <s v="NGANJUK"/>
    <s v="WRJ"/>
    <s v="REG"/>
    <s v="AO"/>
    <s v="NEW SALES"/>
    <s v="1P INET"/>
    <s v="REVOKE ORDER"/>
    <s v="RBS-Regional 3"/>
    <d v="2026-10-06T10:43:12"/>
    <d v="2026-10-26T09:31:5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REVOKE"/>
    <s v="KERTOSONO"/>
    <s v="NO ADDON"/>
    <m/>
    <s v="Order direvoke oleh TANIA ARDHAMALIA remark : salah paket response : transactionID : SC1002623876| AccountID CA :  | Order is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9"/>
  </r>
  <r>
    <n v="642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643"/>
    <n v="1002639624"/>
    <n v="3"/>
    <x v="1"/>
    <n v="5"/>
    <s v="KEDIRI"/>
    <s v="NGANJUK"/>
    <s v="WRJ"/>
    <s v="REG"/>
    <s v="AO"/>
    <s v="NEW SALES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  <x v="9"/>
  </r>
  <r>
    <n v="644"/>
    <n v="1002642136"/>
    <n v="3"/>
    <x v="1"/>
    <n v="5"/>
    <s v="KEDIRI"/>
    <s v="NGANJUK"/>
    <s v="WRJ"/>
    <s v="REG"/>
    <s v="AO"/>
    <s v="NEW SALES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  <x v="9"/>
  </r>
  <r>
    <n v="645"/>
    <n v="1002647182"/>
    <n v="3"/>
    <x v="1"/>
    <n v="5"/>
    <s v="KEDIRI"/>
    <s v="NGANJUK"/>
    <s v="WRJ"/>
    <s v="REG"/>
    <s v="AO"/>
    <s v="NEW SALES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  <x v="9"/>
  </r>
  <r>
    <n v="646"/>
    <n v="1002647173"/>
    <n v="3"/>
    <x v="1"/>
    <n v="5"/>
    <s v="KEDIRI"/>
    <s v="NGANJUK"/>
    <s v="WRJ"/>
    <s v="REG"/>
    <s v="AO"/>
    <s v="NEW SALES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  <x v="9"/>
  </r>
  <r>
    <n v="647"/>
    <n v="1002655325"/>
    <n v="3"/>
    <x v="1"/>
    <n v="5"/>
    <s v="KEDIRI"/>
    <s v="NGANJUK"/>
    <s v="WRJ"/>
    <s v="REG"/>
    <s v="AO"/>
    <s v="NEW SALES"/>
    <s v="1P INET"/>
    <s v="Completed (PS)"/>
    <s v="RBS-Regional 3"/>
    <d v="2026-10-27T09:59:49"/>
    <d v="2026-10-27T14:30:31"/>
    <n v="69417704"/>
    <m/>
    <n v="152641203433"/>
    <s v="MAJU HARDWARE YADEA STORE WARUJAYENG"/>
    <s v="ODP-WRJ-FH/21"/>
    <s v="WO067260333"/>
    <m/>
    <m/>
    <m/>
    <n v="112.01393349999999"/>
    <n v="-7.6379337999999999"/>
    <s v="|MC20125|MYIA-003306938119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10:09:38"/>
    <d v="2026-10-28T08:00:00"/>
    <m/>
    <s v="PS"/>
    <s v="KERTOSONO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  <x v="9"/>
  </r>
  <r>
    <n v="648"/>
    <n v="1002625982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  <x v="9"/>
  </r>
  <r>
    <n v="649"/>
    <n v="1002626078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  <x v="9"/>
  </r>
  <r>
    <n v="650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651"/>
    <n v="1002647707"/>
    <n v="3"/>
    <x v="1"/>
    <n v="5"/>
    <s v="KEDIRI"/>
    <s v="KEDIRI"/>
    <s v="KDI"/>
    <s v="REG"/>
    <s v="AO"/>
    <s v="NEW SALES"/>
    <s v="1P INET"/>
    <s v="100 | REVOKE COMPLETED"/>
    <s v="RBS-Regional 3"/>
    <d v="2026-10-21T14:53:50"/>
    <d v="2026-10-26T09:33:21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REVOKE"/>
    <s v="X"/>
    <s v="NO ADDON"/>
    <m/>
    <s v="Revoke Completed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  <x v="8"/>
  </r>
  <r>
    <n v="652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653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654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655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656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  <x v="8"/>
  </r>
  <r>
    <n v="657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  <x v="8"/>
  </r>
  <r>
    <n v="658"/>
    <n v="1002634461"/>
    <n v="3"/>
    <x v="1"/>
    <n v="5"/>
    <s v="KEDIRI"/>
    <s v="KEDIRI"/>
    <s v="KDI"/>
    <s v="REG"/>
    <s v="AO"/>
    <s v="NEW SALES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  <x v="8"/>
  </r>
  <r>
    <n v="659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  <x v="8"/>
  </r>
  <r>
    <n v="660"/>
    <n v="1002636670"/>
    <n v="3"/>
    <x v="1"/>
    <n v="5"/>
    <s v="KEDIRI"/>
    <s v="KEDIRI"/>
    <s v="KDI"/>
    <s v="REG"/>
    <s v="AO"/>
    <s v="NEW SALES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  <x v="8"/>
  </r>
  <r>
    <n v="661"/>
    <n v="1002640784"/>
    <n v="3"/>
    <x v="1"/>
    <n v="5"/>
    <s v="KEDIRI"/>
    <s v="KEDIRI"/>
    <s v="KDI"/>
    <s v="REG"/>
    <s v="AO"/>
    <s v="NEW SALES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  <x v="8"/>
  </r>
  <r>
    <n v="662"/>
    <n v="1002646202"/>
    <n v="3"/>
    <x v="1"/>
    <n v="5"/>
    <s v="KEDIRI"/>
    <s v="KEDIRI"/>
    <s v="KDI"/>
    <s v="REG"/>
    <s v="AO"/>
    <s v="NEW SALES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8"/>
  </r>
  <r>
    <n v="663"/>
    <n v="1002649797"/>
    <n v="3"/>
    <x v="1"/>
    <n v="5"/>
    <s v="KEDIRI"/>
    <s v="KEDIRI"/>
    <s v="KDI"/>
    <s v="REG"/>
    <s v="AO"/>
    <s v="NEW SALES"/>
    <s v="1P INET"/>
    <s v="Completed (PS)"/>
    <s v="RBS-Regional 3"/>
    <d v="2026-10-22T16:08:46"/>
    <d v="2026-10-23T12:35:45"/>
    <n v="69415384"/>
    <m/>
    <n v="152610241790"/>
    <s v="Puskesmas silir"/>
    <s v="ODP-KDI-FAX/05"/>
    <s v="WO066993692"/>
    <m/>
    <m/>
    <m/>
    <n v="112.06695802509699"/>
    <n v="-7.8746100865990103"/>
    <s v="MD|MYDB-20261022271211|DC20002/MC20039|Puskesmas silir|089618571157"/>
    <s v="MYDIGIBIZPARTNER"/>
    <m/>
    <m/>
    <m/>
    <m/>
    <m/>
    <m/>
    <m/>
    <m/>
    <s v="Management Janji"/>
    <s v="2026-10-23 15:00:00 | Nama PIC : Faisal No HP : 089618571157 Alt :  M Janji : 23/10/2026 Jam Pasang : 08.00 - 13:00  NoteÃ‚Â :  hubungi terlebih dahulu sebelum kelokasi"/>
    <s v="FCC"/>
    <s v="22-10-2026 16:09:46"/>
    <d v="2026-10-23T15:00:00"/>
    <m/>
    <s v="PS"/>
    <s v="X"/>
    <s v="NO ADDON"/>
    <n v="20261023"/>
    <s v="Completed"/>
    <s v="HSI Bisnis Promo Hari Pelanggan Nasional PSB 70% - 200 Mbps"/>
    <s v="INDIBIZ"/>
    <m/>
    <m/>
    <d v="2026-10-23T15:00:00"/>
    <s v="2026-10-23 15:00:00 | Nama PIC : Faisal No HP : 089618571157 Alt :  M Janji : 23/10/2026 Jam Pasang : 08.00 - 13:00  NoteÃ‚Â :  hubungi terlebih dahulu sebelum kelokasi"/>
    <n v="2026"/>
    <n v="10"/>
    <n v="23"/>
    <d v="2026-10-23T00:00:00"/>
    <n v="-0.625"/>
    <x v="1"/>
    <x v="8"/>
  </r>
  <r>
    <n v="664"/>
    <n v="1002656437"/>
    <n v="3"/>
    <x v="1"/>
    <n v="5"/>
    <s v="KEDIRI"/>
    <s v="KEDIRI"/>
    <s v="KDI"/>
    <s v="REG"/>
    <s v="AO"/>
    <s v="NEW SALES"/>
    <s v="1P INET"/>
    <s v="Completed (PS)"/>
    <s v="RBS-Regional 3"/>
    <d v="2026-10-27T15:33:45"/>
    <d v="2026-10-28T22:08:12"/>
    <n v="69418114"/>
    <m/>
    <n v="152610241800"/>
    <s v="PT ULTRA MEDICA SEJAHTERA"/>
    <s v="ODP-KDI-FAL/09 FAL/D01/09.01"/>
    <s v="WO067302260"/>
    <m/>
    <m/>
    <m/>
    <n v="112.02070550000001"/>
    <n v="-7.8126968000000003"/>
    <s v="|MN02540|MYIA-054609134467/POI/Ika Afriliyanti/081334377157/ultramedkdr@y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5:40:09"/>
    <d v="2026-10-28T15:00:00"/>
    <s v="Kendala Teknik"/>
    <s v="PS"/>
    <s v="X"/>
    <s v="NO ADDON"/>
    <n v="20261028"/>
    <s v="Completed"/>
    <s v="HSI Bisnis Promo Hari Pelanggan Nasional PSB 70% - 50 Mbps"/>
    <s v="INDIBIZ"/>
    <m/>
    <m/>
    <d v="2026-10-28T15:00:00"/>
    <s v="2026-10-28 15:00:00 | Jam pemasangan : 12.00 Info Tambahan : Hubungi pelanggan dulu sebelum ke lokasi terimakasih "/>
    <n v="2026"/>
    <n v="10"/>
    <n v="28"/>
    <d v="2026-10-28T00:00:00"/>
    <n v="-0.625"/>
    <x v="1"/>
    <x v="8"/>
  </r>
  <r>
    <n v="665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666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667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668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669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  <x v="8"/>
  </r>
  <r>
    <n v="670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  <x v="8"/>
  </r>
  <r>
    <n v="671"/>
    <n v="1002651326"/>
    <n v="3"/>
    <x v="1"/>
    <n v="5"/>
    <s v="KEDIRI"/>
    <s v="KEDIRI"/>
    <s v="MJT"/>
    <s v="REG"/>
    <s v="AO"/>
    <s v="NEW SALES"/>
    <s v="1P INET"/>
    <s v="Completed (PS)"/>
    <s v="RBS-Regional 3"/>
    <d v="2026-10-23T15:08:49"/>
    <d v="2026-10-24T17:18:36"/>
    <n v="69416001"/>
    <m/>
    <n v="152640225927"/>
    <s v="WARUNG KOPI MAMPIR"/>
    <s v="ODP-MJT-FD/34 FD/D04/34.01"/>
    <s v="WO067058403"/>
    <m/>
    <m/>
    <m/>
    <n v="111.97763878852101"/>
    <n v="-7.7608333452137499"/>
    <s v="MD|MYDB-20261023271269|DC20015/MC20183|WARUNG KOPI MAMPIR|081280453903"/>
    <s v="MYDIGIBIZPARTNER"/>
    <m/>
    <m/>
    <m/>
    <m/>
    <m/>
    <m/>
    <m/>
    <m/>
    <s v="Management Janji"/>
    <s v="2026-10-24 15:00:00 | M Janji : 24/10/2026 Jam Pasang : 13:00  NoteÃ‚Â :  hubungi terlebih dahulu sebelum kelokasi "/>
    <s v="FCC"/>
    <s v="23-10-2026 15:09:54"/>
    <d v="2026-10-24T15:00:00"/>
    <m/>
    <s v="PS"/>
    <s v="NGADILUWIH"/>
    <s v="NO ADDON"/>
    <n v="20261024"/>
    <s v="Completed"/>
    <s v="HSI Bisnis Promo Hari Pelanggan Nasional PSB 70% - 75 Mbps"/>
    <s v="INDIBIZ"/>
    <m/>
    <m/>
    <d v="2026-10-24T15:00:00"/>
    <s v="2026-10-24 15:00:00 | M Janji : 24/10/2026 Jam Pasang : 13:00  NoteÃ‚Â :  hubungi terlebih dahulu sebelum kelokasi "/>
    <n v="2026"/>
    <n v="10"/>
    <n v="24"/>
    <d v="2026-10-24T00:00:00"/>
    <n v="-0.625"/>
    <x v="1"/>
    <x v="8"/>
  </r>
  <r>
    <n v="672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  <x v="8"/>
  </r>
  <r>
    <n v="673"/>
    <n v="1002636523"/>
    <n v="3"/>
    <x v="1"/>
    <n v="5"/>
    <s v="KEDIRI"/>
    <s v="KEDIRI"/>
    <s v="MJT"/>
    <s v="REG"/>
    <s v="AO"/>
    <s v="NEW SALES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8"/>
  </r>
  <r>
    <n v="674"/>
    <n v="1002641146"/>
    <n v="3"/>
    <x v="1"/>
    <n v="5"/>
    <s v="MADIUN"/>
    <s v="MADIUN"/>
    <s v="CRB"/>
    <s v="REG"/>
    <s v="AO"/>
    <s v="NEW SALES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  <x v="10"/>
  </r>
  <r>
    <n v="675"/>
    <n v="1002651801"/>
    <n v="3"/>
    <x v="1"/>
    <n v="5"/>
    <s v="MADIUN"/>
    <s v="MADIUN"/>
    <s v="CRB"/>
    <s v="REG"/>
    <s v="AO"/>
    <s v="NEW SALES"/>
    <s v="1P INET"/>
    <s v="102 | FOLLOW UP COMPLETED"/>
    <s v="RBS-Regional 3"/>
    <d v="2026-10-23T18:45:50"/>
    <d v="2026-10-26T13:26:25"/>
    <n v="69416190"/>
    <m/>
    <n v="152632205220"/>
    <s v="CV RAHAYU JAYA CARUBAN 02"/>
    <s v="ODP-CRB-FL/04 FL/D01/04.01"/>
    <s v="WO067078974"/>
    <m/>
    <m/>
    <m/>
    <n v="111.658587"/>
    <n v="-7.5654700000000004"/>
    <s v="|MN00286|MYIA-013372155012/POI/FAYZAL ANWAR/082329830323/anwarfayzal90@gmail.com"/>
    <s v="MYIB_ASSISTANT"/>
    <m/>
    <m/>
    <m/>
    <m/>
    <m/>
    <m/>
    <m/>
    <m/>
    <s v="Management Janji"/>
    <s v="2026-10-25 08:00:00 | Nama PIC : Bp Faysal No HP : 082329830323 No Alt : - M Janji :  24 Okt 2026 Jam Pasang : Pagi / Siang Note : hubungi pelanggan jika ingin kelokasi"/>
    <s v="FCC"/>
    <s v="23-10-2026 18:54:40"/>
    <d v="2026-10-25T08:00:00"/>
    <m/>
    <s v="REVOKE"/>
    <s v="CARUBAN"/>
    <s v="OCA"/>
    <m/>
    <s v="Follow Up Revoke Completed, New Order ID : SC1002653939"/>
    <s v="HSI Bisnis Basic Bundling OCA Breach Checker Promo H2 2026 PSB 70% - 50 Mbps"/>
    <s v="INDIBIZ"/>
    <m/>
    <m/>
    <d v="2026-10-25T08:00:00"/>
    <s v="2026-10-25 08:00:00 | Nama PIC : Bp Faysal No HP : 082329830323 No Alt : - M Janji :  24 Okt 2026 Jam Pasang : Pagi / Siang Note : hubungi pelanggan jika ingin kelokasi"/>
    <m/>
    <m/>
    <m/>
    <e v="#NUM!"/>
    <e v="#NUM!"/>
    <x v="0"/>
    <x v="10"/>
  </r>
  <r>
    <n v="676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677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10"/>
  </r>
  <r>
    <n v="678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  <x v="10"/>
  </r>
  <r>
    <n v="679"/>
    <n v="1002644708"/>
    <n v="3"/>
    <x v="1"/>
    <n v="5"/>
    <s v="MADIUN"/>
    <s v="MADIUN"/>
    <s v="CRB"/>
    <s v="REG"/>
    <s v="AO"/>
    <s v="NEW SALES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  <x v="10"/>
  </r>
  <r>
    <n v="680"/>
    <n v="1002644851"/>
    <n v="3"/>
    <x v="1"/>
    <n v="5"/>
    <s v="MADIUN"/>
    <s v="MADIUN"/>
    <s v="CRB"/>
    <s v="REG"/>
    <s v="AO"/>
    <s v="NEW SALES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  <x v="10"/>
  </r>
  <r>
    <n v="681"/>
    <n v="1002651794"/>
    <n v="3"/>
    <x v="1"/>
    <n v="5"/>
    <s v="MADIUN"/>
    <s v="MADIUN"/>
    <s v="CRB"/>
    <s v="REG"/>
    <s v="AO"/>
    <s v="NEW SALES"/>
    <s v="1P INET"/>
    <s v="Completed (PS)"/>
    <s v="RBS-Regional 3"/>
    <d v="2026-10-23T18:39:50"/>
    <d v="2026-10-24T20:22:25"/>
    <n v="69416187"/>
    <m/>
    <n v="152632205218"/>
    <s v="CV RAHAYU JAYA CARUBAN 01"/>
    <s v="ODP-CRB-FD/48 FD/D07/48.01"/>
    <s v="WO067078730"/>
    <m/>
    <m/>
    <m/>
    <n v="111.659898"/>
    <n v="-7.5576249999999998"/>
    <s v="|MN00286|MYIA-007257119963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S"/>
    <s v="CARUBAN"/>
    <s v="OCA"/>
    <n v="20261024"/>
    <s v="Completed"/>
    <s v="HSI Bisnis Basic Bundling OCA Breach Checker Promo H2 2026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n v="2026"/>
    <n v="10"/>
    <n v="24"/>
    <d v="2026-10-24T00:00:00"/>
    <n v="-0.625"/>
    <x v="1"/>
    <x v="10"/>
  </r>
  <r>
    <n v="682"/>
    <n v="1002653939"/>
    <n v="3"/>
    <x v="1"/>
    <n v="5"/>
    <s v="MADIUN"/>
    <s v="MADIUN"/>
    <s v="CRB"/>
    <s v="REG"/>
    <s v="AO"/>
    <s v="NEW SALES"/>
    <m/>
    <s v="Completed (PS)"/>
    <s v="RBS-Regional 3"/>
    <d v="2026-10-26T13:26:26"/>
    <d v="2026-10-26T17:56:59"/>
    <n v="69416190"/>
    <m/>
    <n v="152632205397"/>
    <s v="CV RAHAYU JAYA CARUBAN 02"/>
    <s v="ODP-CRB-FL/04"/>
    <s v="WO067209384"/>
    <m/>
    <m/>
    <m/>
    <n v="111.65828999999999"/>
    <n v="-7.5661930000000002"/>
    <s v="|MN00286|MYIA-013372155012/POI/FAYZAL ANWAR/082329830323/anwarfayzal90@gmail.com"/>
    <s v="MYDIGIBIZPARTNER"/>
    <m/>
    <m/>
    <m/>
    <m/>
    <m/>
    <m/>
    <m/>
    <m/>
    <s v="Management Janji"/>
    <s v="2026-10-25 08:00:00 | Nama PIC : Bp Faysal  No HP : 082329830323  No Alt : -  M Janji :  24 Okt 2026  Jam Pasang : Pagi / Siang  Note : hubungi pelanggan jika ingin kelokasi"/>
    <s v="FCC"/>
    <s v="26-10-2026 13:39:37"/>
    <m/>
    <m/>
    <s v="PS"/>
    <s v="CARUBA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5 08:00:00 | Nama PIC : Bp Faysal  No HP : 082329830323  No Alt : -  M Janji :  24 Okt 2026  Jam Pasang : Pagi / Siang  Note : hubungi pelanggan jika ingin kelokasi"/>
    <n v="2026"/>
    <n v="10"/>
    <n v="26"/>
    <d v="2026-10-26T00:00:00"/>
    <n v="-0.29166666666424135"/>
    <x v="1"/>
    <x v="10"/>
  </r>
  <r>
    <n v="683"/>
    <n v="1002655249"/>
    <n v="3"/>
    <x v="1"/>
    <n v="5"/>
    <s v="MADIUN"/>
    <s v="MADIUN"/>
    <s v="CRB"/>
    <s v="REG"/>
    <s v="AO"/>
    <s v="NEW SALES"/>
    <s v="1P INET"/>
    <s v="Completed (PS)"/>
    <s v="RBS-Regional 3"/>
    <d v="2026-10-27T09:39:50"/>
    <d v="2026-10-27T17:49:57"/>
    <n v="69417644"/>
    <m/>
    <n v="152632205399"/>
    <s v="MAJU HARDWARE YADEA STORE CARUBAN"/>
    <s v="ODP-CRB-FF/31 FF/D05/31.01"/>
    <s v="WO067258400"/>
    <m/>
    <m/>
    <m/>
    <n v="111.655904699004"/>
    <n v="-7.5439720248003299"/>
    <s v="|MC20125|MYIA-027408801660/POI/IWAN SETIAWAN 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PS"/>
    <s v="CARUBAN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  <x v="10"/>
  </r>
  <r>
    <n v="684"/>
    <n v="1002620437"/>
    <n v="3"/>
    <x v="1"/>
    <n v="5"/>
    <s v="MADIUN"/>
    <s v="MADIUN"/>
    <s v="CRB"/>
    <s v="REG"/>
    <s v="AO"/>
    <s v="NEW SALES"/>
    <s v="1P INET"/>
    <s v="CANCEL COMPLETED"/>
    <s v="RBS-Regional 3"/>
    <d v="2026-10-02T16:26:41"/>
    <d v="2026-10-27T14:06:29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a??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REJECT_FCC"/>
    <s v="CARUBAN"/>
    <s v="NO ADDON"/>
    <m/>
    <s v="DECLINE : Decline - Terlalu Lama Menunggu Novin Dwigo Prayudha 40961371|MYDIT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685"/>
    <n v="1002650328"/>
    <n v="3"/>
    <x v="1"/>
    <n v="5"/>
    <s v="MADIUN"/>
    <s v="MADIUN"/>
    <s v="CRB"/>
    <s v="REG"/>
    <s v="AO"/>
    <s v="NEW SALES"/>
    <m/>
    <s v="CANCEL COMPLETED"/>
    <s v="RBS-Regional 3"/>
    <d v="2026-10-23T09:27:26"/>
    <d v="2026-10-27T02:00:14"/>
    <n v="69415647"/>
    <m/>
    <n v="152632205035"/>
    <s v="KOST PUTRI HAIRONI 01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s v="Order dicancel oleh SYSTEM remark : CANCEL ORDER by System : pelanggan belum melakukan upload dokumen melebihi 3 hari"/>
    <m/>
    <m/>
    <m/>
    <m/>
    <m/>
    <e v="#NUM!"/>
    <e v="#NUM!"/>
    <x v="0"/>
    <x v="10"/>
  </r>
  <r>
    <n v="686"/>
    <n v="1002650355"/>
    <n v="3"/>
    <x v="1"/>
    <n v="5"/>
    <s v="MADIUN"/>
    <s v="MADIUN"/>
    <s v="CRB"/>
    <s v="REG"/>
    <s v="AO"/>
    <s v="NEW SALES"/>
    <m/>
    <s v="CANCEL COMPLETED"/>
    <s v="RBS-Regional 3"/>
    <d v="2026-10-23T09:35:13"/>
    <d v="2026-10-27T02:00:15"/>
    <n v="69415641"/>
    <m/>
    <n v="152632205036"/>
    <s v="KOST PUTRI HAIRONI 02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0"/>
  </r>
  <r>
    <n v="687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688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  <x v="10"/>
  </r>
  <r>
    <n v="689"/>
    <n v="1002640001"/>
    <n v="3"/>
    <x v="1"/>
    <n v="5"/>
    <s v="MADIUN"/>
    <s v="MADIUN"/>
    <s v="MNZ"/>
    <s v="REG"/>
    <s v="AO"/>
    <s v="NEW SALES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  <x v="10"/>
  </r>
  <r>
    <n v="690"/>
    <n v="1002641932"/>
    <n v="3"/>
    <x v="1"/>
    <n v="5"/>
    <s v="MADIUN"/>
    <s v="MADIUN"/>
    <s v="MNZ"/>
    <s v="REG"/>
    <s v="AO"/>
    <s v="NEW SALES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  <x v="10"/>
  </r>
  <r>
    <n v="691"/>
    <n v="1002652642"/>
    <n v="3"/>
    <x v="1"/>
    <n v="5"/>
    <s v="MADIUN"/>
    <s v="MADIUN"/>
    <s v="MNZ"/>
    <s v="REG"/>
    <s v="AO"/>
    <s v="NEW SALES"/>
    <s v="1P INET"/>
    <s v="Completed (PS)"/>
    <s v="RBS-Regional 3"/>
    <d v="2026-10-25T15:03:51"/>
    <d v="2026-10-26T13:28:51"/>
    <n v="69416702"/>
    <m/>
    <n v="152601215215"/>
    <s v="PT. Supralita Mandiri"/>
    <s v="ODP-MNZ-FAG/12 FAG/D02/12.01"/>
    <s v="WO067163655"/>
    <m/>
    <m/>
    <m/>
    <n v="111.480390599999"/>
    <n v="-7.6201167932009799"/>
    <s v="|MB10147|MYIA-075059468666/POI/Yudi Murjito/082128788174/it_hd2@suryadonasin-corp.com"/>
    <s v="MYIB_ASSISTANT"/>
    <m/>
    <m/>
    <m/>
    <m/>
    <m/>
    <m/>
    <m/>
    <m/>
    <s v="Management Janji"/>
    <s v="2026-10-26 15:00:00 | Tanggal pemasangan: 25/10/2026 Jam pemasangan : pagi / siang Info Tambahan : Hubungi pelanggan dulu sebelum ke lokasi terima kasih."/>
    <s v="FCC"/>
    <s v="25-10-2026 15:09:37"/>
    <d v="2026-10-26T15:00:00"/>
    <m/>
    <s v="PS"/>
    <s v="X"/>
    <s v="NO ADDON"/>
    <n v="20261026"/>
    <s v="Completed"/>
    <s v="HSI Bisnis Promo Hari Pelanggan Nasional PSB 70% - 50 Mbps"/>
    <s v="INDIBIZ"/>
    <m/>
    <m/>
    <d v="2026-10-26T15:00:00"/>
    <s v="2026-10-26 15:00:00 | Tanggal pemasangan: 25/10/2026 Jam pemasangan : pagi / siang Info Tambahan : Hubungi pelanggan dulu sebelum ke lokasi terima kasih."/>
    <n v="2026"/>
    <n v="10"/>
    <n v="26"/>
    <d v="2026-10-26T00:00:00"/>
    <n v="-0.625"/>
    <x v="1"/>
    <x v="10"/>
  </r>
  <r>
    <n v="692"/>
    <n v="1002655475"/>
    <n v="3"/>
    <x v="1"/>
    <n v="5"/>
    <s v="MADIUN"/>
    <s v="MADIUN"/>
    <s v="MNZ"/>
    <s v="REG"/>
    <s v="AO"/>
    <s v="NEW SALES"/>
    <s v="1P INET"/>
    <s v="Completed (PS)"/>
    <s v="RBS-Regional 3"/>
    <d v="2026-10-27T10:39:49"/>
    <d v="2026-10-27T16:44:32"/>
    <n v="69417758"/>
    <m/>
    <n v="152601215221"/>
    <s v="CV RAHAYU JAYA MADIUN 02"/>
    <s v="ODP-MNZ-FL/91 FL/D10/91.01"/>
    <s v="WO067266585"/>
    <m/>
    <m/>
    <m/>
    <n v="111.5305984"/>
    <n v="-7.6496621999999999"/>
    <s v="|MN02145|MYIA-095637989835/POI/FAYZAL ANWAR/082329830323/anwarfayzal90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10:54:35"/>
    <d v="2026-10-28T08:00:00"/>
    <m/>
    <s v="PS"/>
    <s v="X"/>
    <s v="NO ADDON"/>
    <n v="20261027"/>
    <s v="Completed"/>
    <s v="HSI Bisnis Basic Promo Hari Pelanggan Nasional PSB 70% - 50 Mbps"/>
    <s v="INDIBIZ"/>
    <m/>
    <m/>
    <d v="2026-10-28T08:00:00"/>
    <s v="2026-10-28 08:00:00 | Tanggal pemasangan: 28/10/2026 Jam pemasangan : pagi Info Tambahan : Hubungi pelanggan dulu sebelum ke lokasi terima kasih."/>
    <n v="2026"/>
    <n v="10"/>
    <n v="27"/>
    <d v="2026-10-27T00:00:00"/>
    <n v="-1.3333333333357587"/>
    <x v="1"/>
    <x v="10"/>
  </r>
  <r>
    <n v="693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  <x v="10"/>
  </r>
  <r>
    <n v="694"/>
    <n v="1002640774"/>
    <n v="3"/>
    <x v="1"/>
    <n v="5"/>
    <s v="MADIUN"/>
    <s v="MADIUN"/>
    <s v="UTR"/>
    <s v="REG"/>
    <s v="AO"/>
    <s v="NEW SALES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  <x v="10"/>
  </r>
  <r>
    <n v="695"/>
    <n v="1002652196"/>
    <n v="3"/>
    <x v="1"/>
    <n v="5"/>
    <s v="MADIUN"/>
    <s v="MADIUN"/>
    <s v="UTR"/>
    <s v="REG"/>
    <s v="AO"/>
    <s v="NEW SALES"/>
    <s v="1P INET"/>
    <s v="Completed (PS)"/>
    <s v="RBS-Regional 3"/>
    <d v="2026-10-24T14:44:50"/>
    <d v="2026-10-25T11:21:41"/>
    <n v="69416398"/>
    <m/>
    <n v="152630205960"/>
    <s v="Toko Pak Baderi"/>
    <s v="ODP-UTR-FB/39"/>
    <s v="WO067119074"/>
    <m/>
    <m/>
    <m/>
    <n v="111.532417"/>
    <n v="-7.7302569999999999"/>
    <s v="|MN02145|MYIA-006071815272/POI/Baderi/082111118657/badroncup@gmail.com"/>
    <s v="MYIB_ASSISTANT"/>
    <m/>
    <m/>
    <m/>
    <m/>
    <m/>
    <m/>
    <m/>
    <m/>
    <s v="Management Janji"/>
    <s v="2026-10-25 11:00:00 | Nama PIC : Baderi No HP : 082111118657 No Alt :  M Janji : 25 Okt 2026 Jam Pasang : Pagi / Siang Note : hubungi pelanggan jika ingin ke lokasi, terima kasih"/>
    <s v="FCC"/>
    <s v="24-10-2026 14:54:34"/>
    <d v="2026-10-25T11:00:00"/>
    <m/>
    <s v="PS"/>
    <s v="CARUBAN"/>
    <s v="NO ADDON"/>
    <n v="20261025"/>
    <s v="Completed"/>
    <s v="HSI Bisnis Basic Promo Hari Pelanggan Nasional PSB 70% - 50 Mbps"/>
    <s v="INDIBIZ"/>
    <m/>
    <m/>
    <d v="2026-10-25T11:00:00"/>
    <s v="2026-10-25 11:00:00 | Nama PIC : Baderi No HP : 082111118657 No Alt :  M Janji : 25 Okt 2026 Jam Pasang : Pagi / Siang Note : hubungi pelanggan jika ingin ke lokasi, terima kasih"/>
    <n v="2026"/>
    <n v="10"/>
    <n v="25"/>
    <d v="2026-10-25T00:00:00"/>
    <n v="-0.45833333333575865"/>
    <x v="1"/>
    <x v="10"/>
  </r>
  <r>
    <n v="696"/>
    <n v="1002641386"/>
    <n v="3"/>
    <x v="1"/>
    <n v="5"/>
    <s v="MADIUN"/>
    <s v="NGAWI"/>
    <s v="GGR"/>
    <s v="REG"/>
    <s v="AO"/>
    <s v="NEW SALES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  <x v="10"/>
  </r>
  <r>
    <n v="697"/>
    <n v="1002641089"/>
    <n v="3"/>
    <x v="1"/>
    <n v="5"/>
    <s v="MADIUN"/>
    <s v="NGAWI"/>
    <s v="GGR"/>
    <s v="REG"/>
    <s v="AO"/>
    <s v="NEW SALES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  <x v="10"/>
  </r>
  <r>
    <n v="698"/>
    <n v="1002645030"/>
    <n v="3"/>
    <x v="1"/>
    <n v="5"/>
    <s v="MADIUN"/>
    <s v="NGAWI"/>
    <s v="MGT"/>
    <s v="REG"/>
    <s v="AO"/>
    <s v="NEW SALES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0"/>
  </r>
  <r>
    <n v="699"/>
    <n v="1002651786"/>
    <n v="3"/>
    <x v="1"/>
    <n v="5"/>
    <s v="MADIUN"/>
    <s v="MADIUN"/>
    <s v="MSP"/>
    <s v="REG"/>
    <s v="AO"/>
    <s v="NEW SALES"/>
    <s v="1P INET"/>
    <s v="102 | FOLLOW UP COMPLETED"/>
    <s v="RBS-Regional 3"/>
    <d v="2026-10-23T18:33:44"/>
    <d v="2026-10-27T08:18:22"/>
    <n v="69416176"/>
    <m/>
    <n v="152631205329"/>
    <s v="CV RAHAYU JAYA MAOSPATI 02"/>
    <s v="ODP-MSP-FF/32 FF/D06/32.01"/>
    <s v="WO067078387"/>
    <m/>
    <m/>
    <m/>
    <n v="111.458033"/>
    <n v="-7.6113400000000002"/>
    <s v="|MN00286|MYIA-080143448548/POI/FAYZAL ANWAR/082329830323/anwarfayzal90@gmail.com"/>
    <s v="MYIB_ASSISTANT"/>
    <m/>
    <m/>
    <m/>
    <m/>
    <m/>
    <m/>
    <m/>
    <m/>
    <s v="Management Janji"/>
    <s v="2026-10-25 08:00:00 | Nama Pic : BP FAYZAL No Hp Pic : 082329830323 Jam Pemasangan : 08:00 - 12.00 Tanggal Pemasangan : SABTU 24 OKTOBER 2026 Info Tambahan : Hubungi pelanggan sebelum datang ke lokasi"/>
    <s v="FCC"/>
    <s v="23-10-2026 18:39:44"/>
    <d v="2026-10-25T08:00:00"/>
    <s v="Kendala Lainnya"/>
    <s v="REVOKE"/>
    <s v="CARUBAN"/>
    <s v="NO ADDON"/>
    <m/>
    <s v="Follow Up Revoke Completed, New Order ID : SC1002654987"/>
    <s v="HSI Bisnis Promo Hari Pelanggan Nasional PSB 70% - 50 Mbps"/>
    <s v="INDIBIZ"/>
    <m/>
    <m/>
    <d v="2026-10-25T08:00:00"/>
    <s v="2026-10-25 08:00:00 | Nama Pic : BP FAYZAL No Hp Pic : 082329830323 Jam Pemasangan : 08:00 - 12.00 Tanggal Pemasangan : SABTU 24 OKTOBER 2026 Info Tambahan : Hubungi pelanggan sebelum datang ke lokasi"/>
    <m/>
    <m/>
    <m/>
    <e v="#NUM!"/>
    <e v="#NUM!"/>
    <x v="0"/>
    <x v="10"/>
  </r>
  <r>
    <n v="700"/>
    <n v="1002651805"/>
    <n v="3"/>
    <x v="1"/>
    <n v="5"/>
    <s v="MADIUN"/>
    <s v="MADIUN"/>
    <s v="MSP"/>
    <s v="REG"/>
    <s v="AO"/>
    <s v="NEW SALES"/>
    <s v="1P INET"/>
    <s v="102 | FOLLOW UP COMPLETED"/>
    <s v="RBS-Regional 3"/>
    <d v="2026-10-23T18:47:44"/>
    <d v="2026-10-27T08:23:06"/>
    <n v="69416181"/>
    <m/>
    <n v="152631205330"/>
    <s v="CV RAHAYU JAYA MAOSPATI 03"/>
    <s v="ODP-MSP-FF/32 FF/D06/32.01"/>
    <s v="WO067079038"/>
    <m/>
    <m/>
    <m/>
    <n v="111.458033"/>
    <n v="-7.6113400000000002"/>
    <s v="|MN00286|MYIA-018123470157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s v="Kendala Lainnya"/>
    <s v="REVOKE"/>
    <s v="CARUBAN"/>
    <s v="NO ADDON"/>
    <m/>
    <s v="Follow Up Revoke Completed, New Order ID : SC1002654997"/>
    <s v="HSI Bisnis Promo Hari Pelanggan Nasional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m/>
    <m/>
    <m/>
    <e v="#NUM!"/>
    <e v="#NUM!"/>
    <x v="0"/>
    <x v="10"/>
  </r>
  <r>
    <n v="701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  <x v="10"/>
  </r>
  <r>
    <n v="702"/>
    <n v="1002651785"/>
    <n v="3"/>
    <x v="1"/>
    <n v="5"/>
    <s v="MADIUN"/>
    <s v="MADIUN"/>
    <s v="MSP"/>
    <s v="REG"/>
    <s v="AO"/>
    <s v="NEW SALES"/>
    <s v="1P INET"/>
    <s v="Completed (PS)"/>
    <s v="RBS-Regional 3"/>
    <d v="2026-10-23T18:32:50"/>
    <d v="2026-10-24T20:09:34"/>
    <n v="69416174"/>
    <m/>
    <n v="152631205328"/>
    <s v="CV RAHAYU JAYA MAOSPATI 01"/>
    <s v="ODP-MSP-FF/68 FF/D07/68.01"/>
    <s v="WO067078222"/>
    <m/>
    <m/>
    <m/>
    <n v="111.46614"/>
    <n v="-7.6125040000000004"/>
    <s v="|MN00286|MYIA-071352737932/POI/FAYZAL ANWAR/082329830323/anwarfayzal90@gmail.com"/>
    <s v="MYIB_ASSISTANT"/>
    <m/>
    <m/>
    <m/>
    <m/>
    <m/>
    <m/>
    <m/>
    <m/>
    <s v="Management Janji"/>
    <s v="2026-10-24 15:00:00 | Nama Pic : BP FAYZAL No Hp Pic : 082329830323 Jam Pemasangan : 08:00 - 12.00 Tanggal Pemasangan : SABTU 24 OKTOBER 2026 Info Tambahan : Hubungi pelanggan sebelum datang ke lokasi"/>
    <s v="FCC"/>
    <s v="23-10-2026 18:39:44"/>
    <d v="2026-10-24T15:00:00"/>
    <m/>
    <s v="PS"/>
    <s v="CARUBAN"/>
    <s v="NO ADDON"/>
    <n v="20261024"/>
    <s v="Completed"/>
    <s v="HSI Bisnis Promo Hari Pelanggan Nasional PSB 70% - 50 Mbps"/>
    <s v="INDIBIZ"/>
    <m/>
    <m/>
    <d v="2026-10-24T15:00:00"/>
    <s v="2026-10-24 15:00:00 | Nama Pic : BP FAYZAL No Hp Pic : 082329830323 Jam Pemasangan : 08:00 - 12.00 Tanggal Pemasangan : SABTU 24 OKTOBER 2026 Info Tambahan : Hubungi pelanggan sebelum datang ke lokasi"/>
    <n v="2026"/>
    <n v="10"/>
    <n v="24"/>
    <d v="2026-10-24T00:00:00"/>
    <n v="-0.625"/>
    <x v="1"/>
    <x v="10"/>
  </r>
  <r>
    <n v="703"/>
    <n v="1002654987"/>
    <n v="3"/>
    <x v="1"/>
    <n v="5"/>
    <s v="MADIUN"/>
    <s v="MADIUN"/>
    <s v="MSP"/>
    <s v="REG"/>
    <s v="AO"/>
    <s v="NEW SALES"/>
    <m/>
    <s v="Completed (PS)"/>
    <s v="RBS-Regional 3"/>
    <d v="2026-10-27T08:18:23"/>
    <d v="2026-10-27T09:21:29"/>
    <n v="69416176"/>
    <m/>
    <n v="152631207499"/>
    <s v="CV RAHAYU JAYA MAOSPATI 02"/>
    <s v="ODP-MSP-FB/40"/>
    <s v="WO067252697"/>
    <m/>
    <m/>
    <m/>
    <n v="111.43866800000001"/>
    <n v="-7.6080709999999998"/>
    <s v="|MN00286|MYIA-080143448548/POI/FAYZAL ANWAR/082329830323/anwarfayzal90@gmail.com"/>
    <s v="MYDIGIBIZPARTNER"/>
    <m/>
    <m/>
    <m/>
    <m/>
    <m/>
    <m/>
    <m/>
    <m/>
    <s v="Management Janji"/>
    <s v="2026-10-25 08:00:00 | Nama Pic : BP FAYZAL  No Hp Pic : 082329830323  Jam Pemasangan : 08:00 - 12.00  Tanggal Pemasangan : SABTU 24 OKTOBER 2026  Info Tambahan : Hubungi pelanggan sebelum datang ke 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7T07:00:00"/>
    <s v="2026-10-25 08:00:00 | Nama Pic : BP FAYZAL  No Hp Pic : 082329830323  Jam Pemasangan : 08:00 - 12.00  Tanggal Pemasangan : SABTU 24 OKTOBER 2026  Info Tambahan : Hubungi pelanggan sebelum datang ke lokasi"/>
    <n v="2026"/>
    <n v="10"/>
    <n v="27"/>
    <d v="2026-10-27T00:00:00"/>
    <n v="-0.29166666666424135"/>
    <x v="1"/>
    <x v="10"/>
  </r>
  <r>
    <n v="704"/>
    <n v="1002654997"/>
    <n v="3"/>
    <x v="1"/>
    <n v="5"/>
    <s v="MADIUN"/>
    <s v="MADIUN"/>
    <s v="MSP"/>
    <s v="REG"/>
    <s v="AO"/>
    <s v="NEW SALES"/>
    <m/>
    <s v="Completed (PS)"/>
    <s v="RBS-Regional 3"/>
    <d v="2026-10-27T08:23:06"/>
    <d v="2026-10-27T09:57:22"/>
    <n v="69416181"/>
    <m/>
    <n v="152631205507"/>
    <s v="CV RAHAYU JAYA MAOSPATI 03"/>
    <s v="ODP-MSP-FB/40"/>
    <s v="WO067253079"/>
    <m/>
    <m/>
    <m/>
    <n v="111.43866800000001"/>
    <n v="-7.6080709999999998"/>
    <s v="|MN00286|MYIA-018123470157/POI/FAYZAL ANWAR/082329830323/anwarfayzal90@gmail.com"/>
    <s v="MYDIGIBIZPARTNER"/>
    <m/>
    <m/>
    <m/>
    <m/>
    <m/>
    <m/>
    <m/>
    <m/>
    <s v="Management Janji"/>
    <s v="2026-10-24 15:00:00 | Nama PIC : Bp Faysal  No HP : 082329830323  No Alt : -  M Janji :  24 Okt 2026  Jam Pasang : Pagi / Siang  Note : hubungi pelanggan jika ingin ke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Nama PIC : Bp Faysal  No HP : 082329830323  No Alt : -  M Janji :  24 Okt 2026  Jam Pasang : Pagi / Siang  Note : hubungi pelanggan jika ingin kelokasi"/>
    <n v="2026"/>
    <n v="10"/>
    <n v="27"/>
    <d v="2026-10-27T00:00:00"/>
    <n v="-0.29166666666424135"/>
    <x v="1"/>
    <x v="10"/>
  </r>
  <r>
    <n v="705"/>
    <n v="1002655164"/>
    <n v="3"/>
    <x v="1"/>
    <n v="5"/>
    <s v="MADIUN"/>
    <s v="MADIUN"/>
    <s v="MSP"/>
    <s v="REG"/>
    <s v="AO"/>
    <s v="NEW SALES"/>
    <s v="1P INET"/>
    <s v="CANCEL COMPLETED"/>
    <s v="RBS-Regional 3"/>
    <d v="2026-10-27T09:16:48"/>
    <d v="2026-10-27T13:39:46"/>
    <n v="69415745"/>
    <m/>
    <m/>
    <s v="PT. ELAINE KARYA ABADI"/>
    <m/>
    <s v="WO067029314"/>
    <m/>
    <m/>
    <m/>
    <n v="111.43699700000001"/>
    <n v="-7.5865879999999999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7-10-2026 09:24:40"/>
    <d v="2026-10-24T00:00:00"/>
    <m/>
    <s v="REJECT_FCC"/>
    <s v="CARUBAN"/>
    <s v="NO ADDON"/>
    <m/>
    <s v="DECLINE : Pelanggan tidak ingin menunggu YUDA SEPTIAN 40000798|MYDITA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  <x v="10"/>
  </r>
  <r>
    <n v="706"/>
    <n v="1002650539"/>
    <n v="3"/>
    <x v="1"/>
    <n v="5"/>
    <s v="MADIUN"/>
    <s v="MADIUN"/>
    <s v="MSP"/>
    <s v="REG"/>
    <s v="AO"/>
    <s v="NEW SALES"/>
    <s v="1P INET"/>
    <s v="98 | OSS - CANCEL COMPLETE"/>
    <s v="RBS-Regional 3"/>
    <d v="2026-10-23T10:23:49"/>
    <d v="2026-10-27T09:17:19"/>
    <n v="69415745"/>
    <m/>
    <n v="152631207496"/>
    <s v="PT. ELAINE KARYA ABADI"/>
    <s v="ODP-MSP-FC/87 FC/D09/87.01"/>
    <s v="WO067029314"/>
    <m/>
    <m/>
    <m/>
    <n v="111.4384287"/>
    <n v="-7.5866806999999996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3-10-2026 10:40:25"/>
    <d v="2026-10-24T08:00:00"/>
    <s v="Kendala Teknik"/>
    <s v="CANCEL"/>
    <s v="CARUBAN"/>
    <s v="NO ADDON"/>
    <m/>
    <s v="Cancel Completed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  <x v="10"/>
  </r>
  <r>
    <n v="707"/>
    <n v="1002636529"/>
    <n v="3"/>
    <x v="1"/>
    <n v="5"/>
    <s v="MADIUN"/>
    <s v="NGAWI"/>
    <s v="JGO"/>
    <s v="REG"/>
    <s v="AO"/>
    <s v="NEW SALES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  <x v="10"/>
  </r>
  <r>
    <n v="708"/>
    <n v="1002641661"/>
    <n v="3"/>
    <x v="1"/>
    <n v="5"/>
    <s v="MADIUN"/>
    <s v="NGAWI"/>
    <s v="JGO"/>
    <s v="REG"/>
    <s v="AO"/>
    <s v="NEW SALES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  <x v="10"/>
  </r>
  <r>
    <n v="709"/>
    <n v="1002650425"/>
    <n v="3"/>
    <x v="1"/>
    <n v="5"/>
    <s v="MADIUN"/>
    <s v="NGAWI"/>
    <s v="JGO"/>
    <s v="REG"/>
    <s v="AO"/>
    <s v="NEW SALES"/>
    <s v="1P INET"/>
    <s v="Completed (PS)"/>
    <s v="RBS-Regional 3"/>
    <d v="2026-10-23T09:56:51"/>
    <d v="2026-10-24T18:46:55"/>
    <n v="69415687"/>
    <m/>
    <n v="152635205106"/>
    <s v="TOKO REZA"/>
    <s v="ODP-JGO-FD/26 FD/D05/26.01"/>
    <s v="WO067026544"/>
    <m/>
    <m/>
    <m/>
    <n v="111.14513100000001"/>
    <n v="-7.4797549999999999"/>
    <s v="|MN02429|MYIA-023709418206/POI/REZA MUKHLIS/088263067102/rezamukhlis656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0:40:25"/>
    <d v="2026-10-24T08:00:00"/>
    <m/>
    <s v="PS"/>
    <s v="X"/>
    <s v="NO ADDON"/>
    <n v="20261024"/>
    <s v="Completed"/>
    <s v="HSI Bisnis Promo Hari Pelanggan Nasional PSB 70% - 1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4"/>
    <d v="2026-10-24T00:00:00"/>
    <n v="-0.33333333333575865"/>
    <x v="1"/>
    <x v="10"/>
  </r>
  <r>
    <n v="710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711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  <x v="10"/>
  </r>
  <r>
    <n v="712"/>
    <n v="1002649763"/>
    <n v="3"/>
    <x v="1"/>
    <n v="5"/>
    <s v="MADIUN"/>
    <s v="NGAWI"/>
    <s v="KRJ"/>
    <s v="REG"/>
    <s v="AO"/>
    <s v="NEW SALES"/>
    <s v="1P INET"/>
    <s v="WAITING AKTIFASI IHLD"/>
    <s v="RBS-Regional 3"/>
    <d v="2026-10-22T15:59:45"/>
    <d v="2026-10-23T11:33:02"/>
    <n v="69415377"/>
    <m/>
    <n v="152636207781"/>
    <s v="TOKO NAUFAL"/>
    <s v="ODP-KRJ-FA/14 FA/D03/14.01"/>
    <s v="WO066992034"/>
    <m/>
    <m/>
    <m/>
    <n v="111.587082669138"/>
    <n v="-7.4233635535187803"/>
    <s v="MD|MYDB-20261022271206|DN00001/MN02145|TOKO NAUFAL|089697794754"/>
    <s v="MYDIGIBIZPARTNER"/>
    <m/>
    <m/>
    <m/>
    <m/>
    <m/>
    <m/>
    <m/>
    <m/>
    <s v="Management Janji"/>
    <s v="2026-10-23 15:00:00 | Nama PIC : NAUFAL No HP : 089697794754 Alt :  M Janji : 23/10/2026 Jam Pasang : 08.00 - 13:00  NoteÃ‚Â :  hubungi terlebih dahulu sebelum kelokasi"/>
    <s v="FCC"/>
    <s v="22-10-2026 16:09:46"/>
    <d v="2026-10-23T15:00:00"/>
    <m/>
    <s v="UNSC"/>
    <s v="X"/>
    <s v="NO ADDON"/>
    <m/>
    <s v="WAITING:  |MYDITA"/>
    <s v="HSI Bisnis Promo Hari Pelanggan Nasional PSB 70% - 50 Mbps"/>
    <s v="INDIBIZ"/>
    <m/>
    <m/>
    <d v="2026-10-23T15:00:00"/>
    <s v="2026-10-23 15:00:00 | Nama PIC : NAUFAL No HP : 089697794754 Alt :  M Janji : 23/10/2026 Jam Pasang : 08.00 - 13:00  NoteÃ‚Â :  hubungi terlebih dahulu sebelum kelokasi"/>
    <m/>
    <m/>
    <m/>
    <e v="#NUM!"/>
    <e v="#NUM!"/>
    <x v="0"/>
    <x v="10"/>
  </r>
  <r>
    <n v="713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0"/>
  </r>
  <r>
    <n v="714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  <x v="10"/>
  </r>
  <r>
    <n v="715"/>
    <n v="1002638864"/>
    <n v="3"/>
    <x v="1"/>
    <n v="5"/>
    <s v="MADIUN"/>
    <s v="NGAWI"/>
    <s v="NWI"/>
    <s v="REG"/>
    <s v="AO"/>
    <s v="NEW SALES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  <x v="10"/>
  </r>
  <r>
    <n v="716"/>
    <n v="1002649491"/>
    <n v="3"/>
    <x v="1"/>
    <n v="5"/>
    <s v="MADIUN"/>
    <s v="NGAWI"/>
    <s v="NWI"/>
    <s v="REG"/>
    <s v="AO"/>
    <s v="NEW SALES"/>
    <s v="2P INET + VOICE"/>
    <s v="Completed (PS)"/>
    <s v="RBS-Regional 3"/>
    <d v="2026-10-22T15:02:53"/>
    <d v="2026-10-23T16:45:13"/>
    <n v="69415267"/>
    <n v="3514106044"/>
    <n v="152605224390"/>
    <s v="PT. Indomobil Finance Indonesia"/>
    <s v="ODP-NWI-FE/34 FE/D02/08.34"/>
    <s v="WO066982386"/>
    <m/>
    <m/>
    <m/>
    <n v="111.44325600000001"/>
    <n v="-7.4121481999999999"/>
    <s v="MD|MYDB-20261022271204|DN00001/MN02145|PT. Indomobil Finance Indonesia|085655658336"/>
    <s v="MYDIGIBIZPARTNER"/>
    <m/>
    <m/>
    <m/>
    <m/>
    <m/>
    <m/>
    <m/>
    <m/>
    <s v="Management Janji"/>
    <s v="2026-10-23 11:00:00 | Nama :ibu lina No HP :ibu lina No Alternatif : M Janji : 23/10/2026 Jam Pasang : Pagi NoteÃ‚Â :  Hubungi terlebih dahulu sebelum ke lokasi "/>
    <s v="FCC"/>
    <s v="22-10-2026 15:09:58"/>
    <d v="2026-10-23T11:00:00"/>
    <m/>
    <s v="PS"/>
    <s v="X"/>
    <s v="NO ADDON"/>
    <n v="20261023"/>
    <s v="Completed"/>
    <s v="HSI Bisnis Bundling Phone Promo 2026 PSB 70% - Free 800 Menit Promo - 50 Mbps"/>
    <s v="INDIBIZ"/>
    <m/>
    <m/>
    <d v="2026-10-23T11:00:00"/>
    <s v="2026-10-23 11:00:00 | Nama :ibu lina No HP :ibu lina No Alternatif : M Janji : 23/10/2026 Jam Pasang : Pagi NoteÃ‚Â :  Hubungi terlebih dahulu sebelum ke lokasi "/>
    <n v="2026"/>
    <n v="10"/>
    <n v="23"/>
    <d v="2026-10-23T00:00:00"/>
    <n v="-0.45833333333575865"/>
    <x v="1"/>
    <x v="10"/>
  </r>
  <r>
    <n v="717"/>
    <n v="1002655283"/>
    <n v="3"/>
    <x v="1"/>
    <n v="5"/>
    <s v="MADIUN"/>
    <s v="NGAWI"/>
    <s v="NWI"/>
    <s v="REG"/>
    <s v="AO"/>
    <s v="NEW SALES"/>
    <m/>
    <s v="OSS - FALLOUT"/>
    <s v="RBS-Regional 2"/>
    <d v="2026-10-27T09:50:52"/>
    <d v="2026-10-27T17:39:40"/>
    <n v="66525052"/>
    <m/>
    <n v="152605224908"/>
    <s v="PT. BANGUN INFORMASI TEKNOLOGI"/>
    <s v="ODP-NWI-FG/117"/>
    <s v="WO067286924"/>
    <m/>
    <m/>
    <m/>
    <n v="111.447156179671"/>
    <n v="-7.3966206450460401"/>
    <s v="AMRBS;950223;ALDHIAZ;JKT OUTER;HSI Bisnis PSB 70% - 50 Mbps - (439000);CP LOKASI RIO 0877-7811-3949 ALT SANDY 087778113956;billing@bnteknologi.com 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7-10-2026 09:54:43"/>
    <d v="2026-10-28T11:00:00"/>
    <s v="Kendala Pelanggan"/>
    <s v="FO_WFM"/>
    <s v="X"/>
    <s v="NO ADDON"/>
    <m/>
    <s v="Provisioning Failed|WFM|INF010016113|PP_-7.4144839000000005,111.41844900000001_lokasi dalam renovasi plg minta pemasangan ha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m/>
    <m/>
    <m/>
    <e v="#NUM!"/>
    <e v="#NUM!"/>
    <x v="0"/>
    <x v="10"/>
  </r>
  <r>
    <n v="718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719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  <x v="10"/>
  </r>
  <r>
    <n v="720"/>
    <n v="1002641531"/>
    <n v="3"/>
    <x v="1"/>
    <n v="5"/>
    <s v="MADIUN"/>
    <s v="NGAWI"/>
    <s v="WKU"/>
    <s v="REG"/>
    <s v="AO"/>
    <s v="NEW SALES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  <x v="10"/>
  </r>
  <r>
    <n v="721"/>
    <n v="1002656826"/>
    <n v="3"/>
    <x v="1"/>
    <n v="5"/>
    <s v="MADIUN"/>
    <s v="NGAWI"/>
    <s v="WKU"/>
    <s v="REG"/>
    <s v="AO"/>
    <s v="NEW SALES"/>
    <s v="1P INET"/>
    <s v="Completed (PS)"/>
    <s v="RBS-Regional 3"/>
    <d v="2026-10-27T19:06:49"/>
    <d v="2026-10-29T08:59:36"/>
    <n v="69418285"/>
    <m/>
    <n v="152634207538"/>
    <s v="PT. MULTI TENT NUSANTARA"/>
    <s v="ODP-WKU-FJ/38 FJ/D03/38.01"/>
    <s v="WO067319083"/>
    <m/>
    <m/>
    <m/>
    <n v="111.31379"/>
    <n v="-7.3842590000000001"/>
    <s v="|MN00265|MYIA-008827760805/POI/MOHAMMAD AMINUDIN/085607070794/mohammadaminudin0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9:09:58"/>
    <d v="2026-10-29T08:00:00"/>
    <m/>
    <s v="PS"/>
    <s v="X"/>
    <s v="OCA"/>
    <n v="20261029"/>
    <s v="Completed"/>
    <s v="HSI Bisnis Bundling OCA Breach Checker Promo 2026 PSB 70% - 300 Mbps"/>
    <s v="INDIBIZ"/>
    <m/>
    <m/>
    <d v="2026-10-29T08:00:00"/>
    <s v="2026-10-29 08:00:00 | M Janji : (RABU/28/oktober/2026) jam Pasang : 09:00 Note : hubungi pelanggan jika ingin kelokasi"/>
    <n v="2026"/>
    <n v="10"/>
    <n v="29"/>
    <d v="2026-10-29T00:00:00"/>
    <n v="-0.33333333333575865"/>
    <x v="1"/>
    <x v="10"/>
  </r>
  <r>
    <n v="722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723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  <x v="11"/>
  </r>
  <r>
    <n v="724"/>
    <n v="1002637962"/>
    <n v="3"/>
    <x v="1"/>
    <n v="5"/>
    <s v="MADIUN"/>
    <s v="PONOROGO"/>
    <s v="PNZ"/>
    <s v="REG"/>
    <s v="AO"/>
    <s v="NEW SALES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  <x v="11"/>
  </r>
  <r>
    <n v="725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726"/>
    <n v="1002649987"/>
    <n v="3"/>
    <x v="1"/>
    <n v="5"/>
    <s v="MADIUN"/>
    <s v="PONOROGO"/>
    <s v="PON"/>
    <s v="REG"/>
    <s v="AO"/>
    <s v="NEW SALES"/>
    <s v="1P INET"/>
    <s v="102 | FOLLOW UP COMPLETED"/>
    <s v="RBS-Regional 3"/>
    <d v="2026-10-22T17:54:49"/>
    <d v="2026-10-28T14:56:26"/>
    <n v="69415477"/>
    <m/>
    <n v="152604231232"/>
    <s v="KOPERASI BALAI LATIHAN KERJA"/>
    <s v="ODP-PON-FAJ/24 FAJ/D01/24.01"/>
    <s v="WO067003614"/>
    <m/>
    <m/>
    <m/>
    <n v="111.4303137"/>
    <n v="-7.8685371999999996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Info Tambahan : Hubungi pelanggan dulu sebelum ke lokasi terimakasih  "/>
    <s v="FCC"/>
    <s v="22-10-2026 18:09:40"/>
    <d v="2026-10-23T15:00:00"/>
    <s v="Kendala Pelanggan"/>
    <s v="REVOKE"/>
    <s v="SAMBIT SUMOROTO"/>
    <s v="NO ADDON"/>
    <m/>
    <s v="Follow Up Revoke Completed, New Order ID : SC1002657990"/>
    <s v="HSI Bisnis Basic Promo Hari Pelanggan Nasional PSB 70% - 50 Mbps"/>
    <s v="INDIBIZ"/>
    <m/>
    <m/>
    <d v="2026-10-23T15:00:00"/>
    <s v="2026-10-23 15:00:00 | Jam pemasangan : 12.00 Info Tambahan : Hubungi pelanggan dulu sebelum ke lokasi terimakasih  "/>
    <m/>
    <m/>
    <m/>
    <e v="#NUM!"/>
    <e v="#NUM!"/>
    <x v="0"/>
    <x v="11"/>
  </r>
  <r>
    <n v="727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  <x v="11"/>
  </r>
  <r>
    <n v="728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729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730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731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732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  <x v="11"/>
  </r>
  <r>
    <n v="733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  <x v="11"/>
  </r>
  <r>
    <n v="734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735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  <x v="11"/>
  </r>
  <r>
    <n v="736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  <x v="11"/>
  </r>
  <r>
    <n v="737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  <x v="11"/>
  </r>
  <r>
    <n v="738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  <x v="11"/>
  </r>
  <r>
    <n v="739"/>
    <n v="1002637438"/>
    <n v="3"/>
    <x v="1"/>
    <n v="5"/>
    <s v="MADIUN"/>
    <s v="PONOROGO"/>
    <s v="PON"/>
    <s v="REG"/>
    <s v="AO"/>
    <s v="NEW SALES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11"/>
  </r>
  <r>
    <n v="740"/>
    <n v="1002637830"/>
    <n v="3"/>
    <x v="1"/>
    <n v="5"/>
    <s v="MADIUN"/>
    <s v="PONOROGO"/>
    <s v="PON"/>
    <s v="REG"/>
    <s v="AO"/>
    <s v="NEW SALES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  <x v="11"/>
  </r>
  <r>
    <n v="741"/>
    <n v="1002641129"/>
    <n v="3"/>
    <x v="1"/>
    <n v="5"/>
    <s v="MADIUN"/>
    <s v="PONOROGO"/>
    <s v="PON"/>
    <s v="REG"/>
    <s v="AO"/>
    <s v="NEW SALES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  <x v="11"/>
  </r>
  <r>
    <n v="742"/>
    <n v="1002647224"/>
    <n v="3"/>
    <x v="1"/>
    <n v="5"/>
    <s v="MADIUN"/>
    <s v="PONOROGO"/>
    <s v="PON"/>
    <s v="REG"/>
    <s v="AO"/>
    <s v="NEW SALES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  <x v="11"/>
  </r>
  <r>
    <n v="743"/>
    <n v="1002648381"/>
    <n v="3"/>
    <x v="1"/>
    <n v="5"/>
    <s v="MADIUN"/>
    <s v="PONOROGO"/>
    <s v="PON"/>
    <s v="REG"/>
    <s v="AO"/>
    <s v="NEW SALES"/>
    <s v="1P INET"/>
    <s v="Completed (PS)"/>
    <s v="RBS-Regional 3"/>
    <d v="2026-10-22T08:38:49"/>
    <d v="2026-10-22T14:43:38"/>
    <n v="69414888"/>
    <m/>
    <n v="152604231152"/>
    <s v="KLINIK SYIFAA 2"/>
    <s v="ODP-PON-FBG/05"/>
    <s v="WO066941764"/>
    <m/>
    <m/>
    <m/>
    <n v="111.50011499999999"/>
    <n v="-7.9277449999999998"/>
    <s v="|MN00282|MYIA-045209046334/POI/Maulana Wulida/082233228834/admsyifaa@gmail.com"/>
    <s v="MYIB_ASSISTANT"/>
    <m/>
    <m/>
    <m/>
    <m/>
    <m/>
    <m/>
    <m/>
    <m/>
    <s v="Management Janji"/>
    <s v="2026-10-23 08:00:00 | Tgl pemasangan : 23 Oktober 2026 Jam pemasangan : pagi siang Info Tambahan : Hubungi pelanggan dulu sebelum ke lokasi terimakasih "/>
    <s v="FCC"/>
    <s v="22-10-2026 08:39:45"/>
    <d v="2026-10-23T08:00:00"/>
    <m/>
    <s v="PS"/>
    <s v="SAMBIT SUMOROTO"/>
    <s v="NO ADDON"/>
    <n v="20261022"/>
    <s v="Completed"/>
    <s v="HSI Bisnis Promo Hari Pelanggan Nasional PSB 70% - 50 Mbps"/>
    <s v="INDIBIZ"/>
    <m/>
    <m/>
    <d v="2026-10-23T08:00:00"/>
    <s v="2026-10-23 08:00:00 | Tgl pemasangan : 23 Oktober 2026 Jam pemasangan : pagi siang Info Tambahan : Hubungi pelanggan dulu sebelum ke lokasi terimakasih "/>
    <n v="2026"/>
    <n v="10"/>
    <n v="22"/>
    <d v="2026-10-22T00:00:00"/>
    <n v="-1.3333333333357587"/>
    <x v="1"/>
    <x v="11"/>
  </r>
  <r>
    <n v="744"/>
    <n v="1002657990"/>
    <n v="3"/>
    <x v="1"/>
    <n v="5"/>
    <s v="MADIUN"/>
    <s v="PONOROGO"/>
    <s v="PON"/>
    <s v="REG"/>
    <s v="AO"/>
    <s v="NEW SALES"/>
    <m/>
    <s v="Completed (PS)"/>
    <s v="RBS-Regional 3"/>
    <d v="2026-10-28T14:56:26"/>
    <d v="2026-10-28T16:45:29"/>
    <n v="69415477"/>
    <m/>
    <n v="152604231165"/>
    <s v="KOPERASI BALAI LATIHAN KERJA"/>
    <s v="ODP-PON-FAJ/24"/>
    <s v="WO067369726"/>
    <m/>
    <m/>
    <m/>
    <n v="111.43026500000001"/>
    <n v="-7.8699149999999998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 Info Tambahan : Hubungi pelanggan dulu sebelum ke lokasi  terimakasih   "/>
    <s v="FCC"/>
    <s v="28-10-2026 15:09:46"/>
    <m/>
    <m/>
    <s v="PS"/>
    <s v="SAMBIT SUMOROT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7:00:00"/>
    <s v="2026-10-23 15:00:00 | Jam pemasangan : 12.00  Info Tambahan : Hubungi pelanggan dulu sebelum ke lokasi  terimakasih   "/>
    <n v="2026"/>
    <n v="10"/>
    <n v="28"/>
    <d v="2026-10-28T00:00:00"/>
    <n v="-0.29166666666424135"/>
    <x v="1"/>
    <x v="11"/>
  </r>
  <r>
    <n v="745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746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747"/>
    <n v="1002639508"/>
    <n v="3"/>
    <x v="1"/>
    <n v="5"/>
    <s v="MADIUN"/>
    <s v="PONOROGO"/>
    <s v="SAT"/>
    <s v="REG"/>
    <s v="AO"/>
    <s v="NEW SALES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  <x v="11"/>
  </r>
  <r>
    <n v="748"/>
    <n v="1002641860"/>
    <n v="3"/>
    <x v="1"/>
    <n v="5"/>
    <s v="MADIUN"/>
    <s v="PONOROGO"/>
    <s v="SAT"/>
    <s v="REG"/>
    <s v="AO"/>
    <s v="NEW SALES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  <x v="11"/>
  </r>
  <r>
    <n v="749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  <x v="11"/>
  </r>
  <r>
    <n v="750"/>
    <n v="1002650103"/>
    <n v="3"/>
    <x v="1"/>
    <n v="5"/>
    <s v="MADIUN"/>
    <s v="PONOROGO"/>
    <s v="SMO"/>
    <s v="REG"/>
    <s v="AO"/>
    <s v="NEW SALES"/>
    <s v="1P INET"/>
    <s v="Completed (PS)"/>
    <s v="RBS-Regional 3"/>
    <d v="2026-10-23T07:23:45"/>
    <d v="2026-10-23T11:00:35"/>
    <n v="69415543"/>
    <m/>
    <n v="152614209700"/>
    <s v="KIOS BUDI JATI"/>
    <s v="ODP-SMO-FD/12"/>
    <s v="WO067015896"/>
    <m/>
    <m/>
    <m/>
    <n v="111.320892704107"/>
    <n v="-7.8977845126878101"/>
    <s v="MD|MYDB-20261022271200|DN00001/MN02053|KIOS BUDI JATI|082133999175"/>
    <s v="MYDIGIBIZPARTNER"/>
    <m/>
    <m/>
    <m/>
    <m/>
    <m/>
    <m/>
    <m/>
    <m/>
    <s v="Management Janji"/>
    <s v="2026-10-24 08:00:00 | Nama : BP DWI AMBARUKMO SPD No Hp : 082133999175 No Hp Alternatif :  Tanggal : 24 Oktober 2026 Interval : PAGI  Note : Mohon hubungi pelanggan terlebih dahulu"/>
    <s v="FCC"/>
    <s v="23-10-2026 07:39:58"/>
    <d v="2026-10-24T08:00:00"/>
    <m/>
    <s v="PS"/>
    <s v="SAMBIT SUMOROTO"/>
    <s v="OCA"/>
    <n v="20261023"/>
    <s v="Completed"/>
    <s v="HSI Bisnis Bundling OCA Breach Checker Promo 2026 PSB 70% - 200 Mbps"/>
    <s v="INDIBIZ"/>
    <m/>
    <m/>
    <d v="2026-10-24T08:00:00"/>
    <s v="2026-10-24 08:00:00 | Nama : BP DWI AMBARUKMO SPD No Hp : 082133999175 No Hp Alternatif :  Tanggal : 24 Oktober 2026 Interval : PAGI  Note : Mohon hubungi pelanggan terlebih dahulu"/>
    <n v="2026"/>
    <n v="10"/>
    <n v="23"/>
    <d v="2026-10-23T00:00:00"/>
    <n v="-1.3333333333357587"/>
    <x v="1"/>
    <x v="11"/>
  </r>
  <r>
    <n v="751"/>
    <n v="1002658169"/>
    <n v="3"/>
    <x v="1"/>
    <n v="5"/>
    <s v="MADIUN"/>
    <s v="PONOROGO"/>
    <s v="SMO"/>
    <s v="REG"/>
    <s v="AO"/>
    <s v="NEW SALES"/>
    <s v="1P INET"/>
    <s v="MIE - SEND SURVEY"/>
    <s v="RBS-Regional 3"/>
    <d v="2026-10-28T16:00:45"/>
    <d v="2026-10-28T16:02:06"/>
    <n v="69418771"/>
    <m/>
    <n v="152614209701"/>
    <s v="erni tradisional"/>
    <s v="ODP-SMO-FD/01"/>
    <s v="WO067377257"/>
    <m/>
    <m/>
    <m/>
    <n v="111.34933460000001"/>
    <n v="-7.8602798999999903"/>
    <s v="|MC20234|MYIA-064647684193/POI/ERNI BIANTARI NINGSIH/081252513662/biantariningsih8@gmal.com"/>
    <s v="MYIB_ASSISTANT"/>
    <m/>
    <m/>
    <m/>
    <m/>
    <m/>
    <m/>
    <m/>
    <m/>
    <s v="Management Janji"/>
    <s v="2026-11-01 11:00:00 | Tanggal Pemasangan : 29 Oktober 2026 Jam Pemasangan : 08:00 15:00 Info Tambahan : Hubungi pelanggan dulu sebelum ke lokasi terimakasih"/>
    <s v="FCC"/>
    <s v="28-10-2026 16:10:05"/>
    <d v="2026-11-01T11:00:00"/>
    <m/>
    <s v="SURVEY_NEW_MANJA"/>
    <s v="SAMBIT SUMOROTO"/>
    <s v="NO ADDON"/>
    <m/>
    <s v="MIE - SEND SURVEY"/>
    <s v="HSI Bisnis Promo Hari Pelanggan Nasional PSB 70% - 50 Mbps"/>
    <s v="INDIBIZ"/>
    <m/>
    <m/>
    <d v="2026-11-01T11:00:00"/>
    <s v="2026-11-01 11:00:00 | Tanggal Pemasangan : 29 Oktober 2026 Jam Pemasangan : 08:00 15:00 Info Tambahan : Hubungi pelanggan dulu sebelum ke lokasi terimakasih"/>
    <m/>
    <m/>
    <m/>
    <e v="#NUM!"/>
    <e v="#NUM!"/>
    <x v="0"/>
    <x v="11"/>
  </r>
  <r>
    <n v="752"/>
    <n v="1002655984"/>
    <n v="3"/>
    <x v="1"/>
    <n v="5"/>
    <s v="KEDIRI"/>
    <s v="TRENGGALEK"/>
    <s v="DRN"/>
    <s v="REG"/>
    <s v="AO"/>
    <s v="NEW SALES"/>
    <s v="1P INET"/>
    <s v="Completed (PS)"/>
    <s v="RBS-Regional 3"/>
    <d v="2026-10-27T13:36:49"/>
    <d v="2026-10-28T18:47:19"/>
    <n v="69417978"/>
    <m/>
    <n v="152638204292"/>
    <s v="TOKO BANGUNAN RIZQUNA"/>
    <s v="ODP-DRN-FD/01 FD/D01/01.01"/>
    <s v="WO067287947"/>
    <m/>
    <m/>
    <m/>
    <n v="111.757981"/>
    <n v="-8.1034839999999999"/>
    <s v="|MN02453|MYIA-094818940902/POI/IMAM MAKRUS/085232673558/mcrosfolk@gmail.com"/>
    <s v="MYIB_ASSISTANT"/>
    <m/>
    <m/>
    <m/>
    <m/>
    <m/>
    <m/>
    <m/>
    <m/>
    <s v="Management Janji"/>
    <s v="2026-10-28 11:00:00 | Jam pemasangan : 12.00 Info Tambahan : Hubungi pelanggan dulu sebelum ke lokasi terimakasih "/>
    <s v="FCC"/>
    <s v="27-10-2026 13:39:41"/>
    <d v="2026-10-28T11:00:00"/>
    <m/>
    <s v="PS"/>
    <s v="TRENGGALEK"/>
    <s v="OCA"/>
    <n v="20261028"/>
    <s v="Completed"/>
    <s v="HSI Bisnis Bundling OCA Breach Checker Promo 2026 PSB 70% - 300 Mbps"/>
    <s v="INDIBIZ"/>
    <m/>
    <m/>
    <d v="2026-10-28T11:00:00"/>
    <s v="2026-10-28 11:00:00 | Jam pemasangan : 12.00 Info Tambahan : Hubungi pelanggan dulu sebelum ke lokasi terimakasih "/>
    <n v="2026"/>
    <n v="10"/>
    <n v="28"/>
    <d v="2026-10-28T00:00:00"/>
    <n v="-0.45833333333575865"/>
    <x v="1"/>
    <x v="11"/>
  </r>
  <r>
    <n v="753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754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755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  <x v="11"/>
  </r>
  <r>
    <n v="756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  <x v="11"/>
  </r>
  <r>
    <n v="757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  <x v="11"/>
  </r>
  <r>
    <n v="758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  <x v="11"/>
  </r>
  <r>
    <n v="759"/>
    <n v="1002642430"/>
    <n v="3"/>
    <x v="1"/>
    <n v="5"/>
    <s v="KEDIRI"/>
    <s v="TRENGGALEK"/>
    <s v="TRE"/>
    <s v="REG"/>
    <s v="AO"/>
    <s v="NEW SALES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  <x v="11"/>
  </r>
  <r>
    <n v="760"/>
    <n v="1002643911"/>
    <n v="3"/>
    <x v="1"/>
    <n v="5"/>
    <s v="KEDIRI"/>
    <s v="TRENGGALEK"/>
    <s v="TRE"/>
    <s v="REG"/>
    <s v="AO"/>
    <s v="NEW SALES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  <x v="11"/>
  </r>
  <r>
    <n v="761"/>
    <n v="1002646944"/>
    <n v="3"/>
    <x v="1"/>
    <n v="5"/>
    <s v="KEDIRI"/>
    <s v="TRENGGALEK"/>
    <s v="TRE"/>
    <s v="REG"/>
    <s v="AO"/>
    <s v="NEW SALES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11"/>
  </r>
  <r>
    <n v="762"/>
    <n v="1002652132"/>
    <n v="3"/>
    <x v="1"/>
    <n v="5"/>
    <s v="KEDIRI"/>
    <s v="TRENGGALEK"/>
    <s v="TRE"/>
    <s v="REG"/>
    <s v="AO"/>
    <s v="NEW SALES"/>
    <s v="1P INET"/>
    <s v="Completed (PS)"/>
    <s v="RBS-Regional 3"/>
    <d v="2026-10-24T13:48:45"/>
    <d v="2026-10-25T11:44:39"/>
    <n v="69416388"/>
    <m/>
    <n v="152608207035"/>
    <s v="MIN 3 MUNJUNGAN"/>
    <s v="ODP-TRE-FW/07 FW/D01/07.01"/>
    <s v="WO067114948"/>
    <m/>
    <m/>
    <m/>
    <n v="111.565866"/>
    <n v="-8.3039310000000004"/>
    <s v="|MN02734|MYIA-055370844700/POI/MIFTAHUL HADI/082228965757/yuliakasenk@tmails.net"/>
    <s v="MYIB_ASSISTANT"/>
    <m/>
    <m/>
    <m/>
    <m/>
    <m/>
    <m/>
    <m/>
    <m/>
    <s v="Management Janji"/>
    <s v="2026-10-25 11:00:00 | Nama PIC:  bp miftahul No HP: 082228965757 Alt: Tanggal: 25/10/2026 Jam Pasang: Siang Note: Hubungi sebelum ke lokasi, terimakasih.  "/>
    <s v="FCC"/>
    <s v="24-10-2026 13:54:36"/>
    <d v="2026-10-25T11:00:00"/>
    <m/>
    <s v="PS"/>
    <s v="TRENGGALEK"/>
    <s v="NO ADDON"/>
    <n v="20261025"/>
    <s v="Completed"/>
    <s v="HSI Bisnis Promo Hari Pelanggan Nasional PSB 70% - 150 Mbps"/>
    <s v="INDIBIZ"/>
    <m/>
    <m/>
    <d v="2026-10-25T11:00:00"/>
    <s v="2026-10-25 11:00:00 | Nama PIC:  bp miftahul No HP: 082228965757 Alt: Tanggal: 25/10/2026 Jam Pasang: Siang Note: Hubungi sebelum ke lokasi, terimakasih.  "/>
    <n v="2026"/>
    <n v="10"/>
    <n v="25"/>
    <d v="2026-10-25T00:00:00"/>
    <n v="-0.45833333333575865"/>
    <x v="1"/>
    <x v="11"/>
  </r>
  <r>
    <n v="763"/>
    <n v="1002653681"/>
    <n v="3"/>
    <x v="1"/>
    <n v="5"/>
    <s v="KEDIRI"/>
    <s v="TRENGGALEK"/>
    <s v="TRE"/>
    <s v="REG"/>
    <s v="AO"/>
    <s v="NEW SALES"/>
    <s v="2P INET + VOICE"/>
    <s v="Completed (PS)"/>
    <s v="RBS-Regional 3"/>
    <d v="2026-10-26T12:03:02"/>
    <d v="2026-10-26T18:01:50"/>
    <n v="69417082"/>
    <n v="3557001306"/>
    <n v="152608207211"/>
    <s v="SDIT SRABAH"/>
    <s v="ODP-TRE-FZ/58"/>
    <s v="WO067200239"/>
    <m/>
    <m/>
    <m/>
    <n v="111.693255901336"/>
    <n v="-7.9654347524024001"/>
    <s v="|MN00418|MYIA-096986338603/POI/ISMA FIRNANDA/085965908140/dooned0016@gmail.com"/>
    <s v="MYIB_ASSISTANT"/>
    <m/>
    <m/>
    <m/>
    <m/>
    <m/>
    <m/>
    <m/>
    <m/>
    <s v="Management Janji"/>
    <s v="2026-10-28 08:00:00 | Nama PIC : ibu isma No HP : 085965908140 Alt :  M Janji : (rabu/28/oktober/2026) jam Pasang : 09:00 Note : hubungi pelanggan jika ingin kelokasi"/>
    <s v="FCC"/>
    <s v="26-10-2026 12:09:45"/>
    <d v="2026-10-28T08:00:00"/>
    <m/>
    <s v="PS"/>
    <s v="TRENGGALEK"/>
    <s v="NO ADDON"/>
    <n v="20261026"/>
    <s v="Completed"/>
    <s v="HSI Bisnis Bundling Phone Promo 2026 Dual Band PSB 70% - Free 800 Menit Promo - 100 Mbps"/>
    <s v="INDIBIZ"/>
    <m/>
    <m/>
    <d v="2026-10-28T08:00:00"/>
    <s v="2026-10-28 08:00:00 | Nama PIC : ibu isma No HP : 085965908140 Alt :  M Janji : (rabu/28/oktober/2026) jam Pasang : 09:00 Note : hubungi pelanggan jika ingin kelokasi"/>
    <n v="2026"/>
    <n v="10"/>
    <n v="26"/>
    <d v="2026-10-26T00:00:00"/>
    <n v="-2.3333333333357587"/>
    <x v="1"/>
    <x v="11"/>
  </r>
  <r>
    <n v="764"/>
    <n v="1002656879"/>
    <n v="3"/>
    <x v="1"/>
    <n v="5"/>
    <s v="KEDIRI"/>
    <s v="TRENGGALEK"/>
    <s v="TRE"/>
    <s v="REG"/>
    <s v="AO"/>
    <s v="NEW SALES"/>
    <s v="1P INET"/>
    <s v="Completed (PS)"/>
    <s v="RBS-Regional 3"/>
    <d v="2026-10-27T21:24:50"/>
    <d v="2026-10-28T16:27:01"/>
    <n v="69418303"/>
    <m/>
    <n v="152608208487"/>
    <s v="MITRA PRATAMA KOMPUTER"/>
    <s v="ODP-TRE-FM/33"/>
    <s v="WO067324120"/>
    <m/>
    <m/>
    <m/>
    <n v="111.70196900000001"/>
    <n v="-8.1246720000000003"/>
    <s v="|MN02453|MYIA-012059597214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39:35"/>
    <d v="2026-10-29T08:00:00"/>
    <m/>
    <s v="PS"/>
    <s v="TRENGGALEK"/>
    <s v="OCA"/>
    <n v="20261028"/>
    <s v="Completed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8"/>
    <d v="2026-10-28T00:00:00"/>
    <n v="-1.3333333333357587"/>
    <x v="1"/>
    <x v="11"/>
  </r>
  <r>
    <n v="765"/>
    <n v="1002656873"/>
    <n v="3"/>
    <x v="1"/>
    <n v="5"/>
    <s v="KEDIRI"/>
    <s v="TRENGGALEK"/>
    <s v="TRE"/>
    <s v="REG"/>
    <s v="AO"/>
    <s v="NEW SALES"/>
    <s v="1P INET"/>
    <s v="Completed (PS)"/>
    <s v="RBS-Regional 3"/>
    <d v="2026-10-27T21:11:44"/>
    <d v="2026-10-29T08:38:16"/>
    <n v="69418300"/>
    <m/>
    <n v="152608208661"/>
    <s v="WARKOP POLITIK"/>
    <s v="ODP-TRE-FZ/59"/>
    <s v="WO067323788"/>
    <m/>
    <m/>
    <m/>
    <n v="111.70802965385499"/>
    <n v="-8.02658042452431"/>
    <s v="|MN02453|MYIA-066541291586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24:42"/>
    <d v="2026-10-29T08:00:00"/>
    <m/>
    <s v="PS"/>
    <s v="TRENGGALEK"/>
    <s v="OCA"/>
    <n v="20261029"/>
    <s v="Completed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9"/>
    <d v="2026-10-29T00:00:00"/>
    <n v="-0.33333333333575865"/>
    <x v="1"/>
    <x v="11"/>
  </r>
  <r>
    <n v="766"/>
    <n v="1002657495"/>
    <n v="3"/>
    <x v="1"/>
    <n v="5"/>
    <s v="KEDIRI"/>
    <s v="TRENGGALEK"/>
    <s v="TRE"/>
    <s v="REG"/>
    <s v="AO"/>
    <s v="NEW SALES"/>
    <s v="1P INET"/>
    <s v="Completed (PS)"/>
    <s v="RBS-Regional 3"/>
    <d v="2026-10-28T11:51:49"/>
    <d v="2026-10-28T19:43:34"/>
    <n v="69418505"/>
    <m/>
    <n v="152608208660"/>
    <s v="KIFKA LAPTOP"/>
    <s v="ODP-TRE-FZ/59"/>
    <s v="WO067350209"/>
    <m/>
    <m/>
    <m/>
    <n v="111.708174400015"/>
    <n v="-8.0269165895070707"/>
    <s v="|MN02453|MYIA-042182727696/POI/AGUS SUPRIYANTO/082323477338/agussupriyanto33@gmail.com"/>
    <s v="MYIB_ASSISTANT"/>
    <m/>
    <m/>
    <m/>
    <m/>
    <m/>
    <m/>
    <m/>
    <m/>
    <s v="Management Janji"/>
    <s v="2026-10-29 08:00:00 | Tanggal Pemasangan : 29 Oktober 2026 Jam Pemasangan : 08:00 15:00 Info Tambahan : Hubungi pelanggan dulu sebelum ke lokasi terimakasih"/>
    <s v="FCC"/>
    <s v="28-10-2026 11:54:37"/>
    <d v="2026-10-29T08:00:00"/>
    <m/>
    <s v="PS"/>
    <s v="TRENGGALEK"/>
    <s v="OCA"/>
    <n v="20261028"/>
    <s v="Completed"/>
    <s v="HSI Bisnis Basic Bundling OCA Breach Checker Promo 2026 PSB 70% - 50 Mbps"/>
    <s v="INDIBIZ"/>
    <m/>
    <m/>
    <d v="2026-10-29T08:00:00"/>
    <s v="2026-10-29 08:00:00 | Tanggal Pemasangan : 29 Oktober 2026 Jam Pemasangan : 08:00 15:00 Info Tambahan : Hubungi pelanggan dulu sebelum ke lokasi terimakasih"/>
    <n v="2026"/>
    <n v="10"/>
    <n v="28"/>
    <d v="2026-10-28T00:00:00"/>
    <n v="-1.3333333333357587"/>
    <x v="1"/>
    <x v="11"/>
  </r>
  <r>
    <n v="767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768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769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770"/>
    <n v="1002632461"/>
    <n v="3"/>
    <x v="2"/>
    <n v="4"/>
    <s v="YOGYAKARTA"/>
    <s v="BANTUL"/>
    <s v="WTS"/>
    <s v="REG"/>
    <s v="AO"/>
    <s v="NEW SALES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  <x v="7"/>
  </r>
  <r>
    <n v="771"/>
    <n v="1002652235"/>
    <n v="3"/>
    <x v="2"/>
    <n v="4"/>
    <s v="YOGYAKARTA"/>
    <s v="BANTUL"/>
    <s v="WTS"/>
    <s v="REG"/>
    <s v="AO"/>
    <s v="NEW SALES"/>
    <s v="1P INET"/>
    <s v="102 | FOLLOW UP COMPLETED"/>
    <s v="RBS-Regional 3"/>
    <d v="2026-10-24T15:18:51"/>
    <d v="2026-10-26T13:25:16"/>
    <n v="69416440"/>
    <m/>
    <n v="146143118602"/>
    <s v="SD NEGERI PALIHAN LOR"/>
    <s v="ODP-WTS-FBV/017 FBV/D01/017.01"/>
    <s v="WO067122454"/>
    <m/>
    <m/>
    <m/>
    <n v="110.0576686"/>
    <n v="-7.8861986999999996"/>
    <s v="|MC80063|MYIA-010872597400/POI/RINI WIDIYASTUTI/082221317244/riniwidiyastuti2@gmail.com"/>
    <s v="MYIB_ASSISTANT"/>
    <m/>
    <m/>
    <m/>
    <m/>
    <m/>
    <m/>
    <m/>
    <m/>
    <s v="Management Janji"/>
    <s v="2026-10-26 11:00:00 | Nama Pic : IBU RINI No Hp Pic : 082221317244 Jam Pemasangan : 08:00 - 12.00 Tanggal Pemasangan : 26 OKTOBER 2026 Info Tambahan : Hubungi pelanggan sebelum datang ke lokasi"/>
    <s v="FCC"/>
    <s v="24-10-2026 15:25:02"/>
    <d v="2026-10-26T11:00:00"/>
    <s v="Kendala Teknik"/>
    <s v="REVOKE"/>
    <s v="WATES"/>
    <s v="NO ADDON"/>
    <m/>
    <s v="Follow Up Revoke Completed, New Order ID : SC1002653935"/>
    <s v="HSI Bisnis Basic Promo Hari Pelanggan Nasional PSB 70% - 50 Mbps"/>
    <s v="INDIBIZ"/>
    <m/>
    <m/>
    <d v="2026-10-26T11:00:00"/>
    <s v="2026-10-26 11:00:00 | Nama Pic : IBU RINI No Hp Pic : 082221317244 Jam Pemasangan : 08:00 - 12.00 Tanggal Pemasangan : 26 OKTOBER 2026 Info Tambahan : Hubungi pelanggan sebelum datang ke lokasi"/>
    <m/>
    <m/>
    <m/>
    <e v="#NUM!"/>
    <e v="#NUM!"/>
    <x v="0"/>
    <x v="7"/>
  </r>
  <r>
    <n v="772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  <x v="7"/>
  </r>
  <r>
    <n v="773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  <x v="7"/>
  </r>
  <r>
    <n v="774"/>
    <n v="1002639221"/>
    <n v="3"/>
    <x v="2"/>
    <n v="4"/>
    <s v="YOGYAKARTA"/>
    <s v="BANTUL"/>
    <s v="WTS"/>
    <s v="REG"/>
    <s v="AO"/>
    <s v="NEW SALES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  <x v="7"/>
  </r>
  <r>
    <n v="775"/>
    <n v="1002646318"/>
    <n v="3"/>
    <x v="2"/>
    <n v="4"/>
    <s v="YOGYAKARTA"/>
    <s v="BANTUL"/>
    <s v="WTS"/>
    <s v="REG"/>
    <s v="AO"/>
    <s v="NEW SALES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  <x v="7"/>
  </r>
  <r>
    <n v="776"/>
    <n v="1002653935"/>
    <n v="3"/>
    <x v="2"/>
    <n v="4"/>
    <s v="YOGYAKARTA"/>
    <s v="BANTUL"/>
    <s v="WTS"/>
    <s v="REG"/>
    <s v="AO"/>
    <s v="NEW SALES"/>
    <m/>
    <s v="Completed (PS)"/>
    <s v="RBS-Regional 3"/>
    <d v="2026-10-26T13:25:16"/>
    <d v="2026-10-26T14:30:07"/>
    <n v="69416440"/>
    <m/>
    <n v="146143118728"/>
    <s v="SD NEGERI PALIHAN LOR"/>
    <s v="ODP-WTS-FBV/018"/>
    <s v="WO067209405"/>
    <m/>
    <m/>
    <m/>
    <n v="110.057205"/>
    <n v="-7.8866550000000002"/>
    <s v="|MC80063|MYIA-010872597400/POI/RINI WIDIYASTUTI/082221317244/riniwidiyastuti2@gmail.com"/>
    <s v="Sales Profesional"/>
    <m/>
    <m/>
    <m/>
    <m/>
    <m/>
    <m/>
    <m/>
    <m/>
    <s v="Management Janji"/>
    <s v="2026-10-26 11:00:00 | Nama Pic : IBU RINI  No Hp Pic : 082221317244  Jam Pemasangan : 08:00 - 12.00  Tanggal Pemasangan : 26 OKTOBER 2026  Info Tambahan : Hubungi pelanggan sebelum datang ke lokasi"/>
    <s v="FCC"/>
    <s v="26-10-2026 13:39:37"/>
    <m/>
    <m/>
    <s v="PS"/>
    <s v="WATES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6 11:00:00 | Nama Pic : IBU RINI  No Hp Pic : 082221317244  Jam Pemasangan : 08:00 - 12.00  Tanggal Pemasangan : 26 OKTOBER 2026  Info Tambahan : Hubungi pelanggan sebelum datang ke lokasi"/>
    <n v="2026"/>
    <n v="10"/>
    <n v="26"/>
    <d v="2026-10-26T00:00:00"/>
    <n v="-0.29166666666424135"/>
    <x v="1"/>
    <x v="7"/>
  </r>
  <r>
    <n v="777"/>
    <n v="1002646250"/>
    <n v="3"/>
    <x v="2"/>
    <n v="4"/>
    <s v="YOGYAKARTA"/>
    <s v="BANTUL"/>
    <s v="WTS"/>
    <s v="REG"/>
    <s v="AO"/>
    <s v="NEW SALES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  <x v="7"/>
  </r>
  <r>
    <n v="778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7"/>
  </r>
  <r>
    <n v="779"/>
    <n v="1002642676"/>
    <n v="3"/>
    <x v="2"/>
    <n v="4"/>
    <s v="YOGYAKARTA"/>
    <s v="GUNUNG KIDUL"/>
    <s v="WNS"/>
    <s v="REG"/>
    <s v="AO"/>
    <s v="NEW SALES"/>
    <m/>
    <s v="102 | FOLLOW UP COMPLETED"/>
    <s v="RBS-Regional 3"/>
    <d v="2026-10-19T10:38:47"/>
    <d v="2026-10-27T14:26:58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REVOKE"/>
    <s v="WONOSARI"/>
    <s v="NO ADDON"/>
    <m/>
    <s v="Follow Up Revoke Completed, New Order ID : SC10026561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  <x v="7"/>
  </r>
  <r>
    <n v="780"/>
    <n v="1002642792"/>
    <n v="3"/>
    <x v="2"/>
    <n v="4"/>
    <s v="YOGYAKARTA"/>
    <s v="GUNUNG KIDUL"/>
    <s v="WNS"/>
    <s v="REG"/>
    <s v="AO"/>
    <s v="NEW SALES"/>
    <m/>
    <s v="100 | REVOKE COMPLETED"/>
    <s v="RBS-Regional 3"/>
    <d v="2026-10-19T11:10:31"/>
    <d v="2026-10-22T16:37:34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REVOKE"/>
    <s v="WONOSARI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  <x v="7"/>
  </r>
  <r>
    <n v="781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782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783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784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785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786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  <x v="7"/>
  </r>
  <r>
    <n v="787"/>
    <n v="1002644206"/>
    <n v="3"/>
    <x v="2"/>
    <n v="4"/>
    <s v="YOGYAKARTA"/>
    <s v="GUNUNG KIDUL"/>
    <s v="WNS"/>
    <s v="REG"/>
    <s v="AO"/>
    <s v="NEW SALES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  <x v="7"/>
  </r>
  <r>
    <n v="788"/>
    <n v="1002653654"/>
    <n v="3"/>
    <x v="2"/>
    <n v="4"/>
    <s v="YOGYAKARTA"/>
    <s v="GUNUNG KIDUL"/>
    <s v="WNS"/>
    <s v="REG"/>
    <s v="AO"/>
    <s v="NEW SALES"/>
    <s v="1P INET"/>
    <s v="Completed (PS)"/>
    <s v="RBS-Regional 3"/>
    <d v="2026-10-26T11:56:52"/>
    <d v="2026-10-28T12:47:31"/>
    <n v="69417075"/>
    <m/>
    <n v="143135112057"/>
    <s v="PT BPR NUSAMBA JATENGDIY CABANG WONOSARI"/>
    <s v="ODP-WNS-FAB/04 FAB/D01/01.04"/>
    <s v="WO067199538"/>
    <m/>
    <m/>
    <m/>
    <n v="110.59478300000001"/>
    <n v="-7.9598839999999997"/>
    <s v="|MC80156|MYIA-098542697098/POI/PRASETYA AJI WISMAWAN/082221474501/nsbbtp.wns@gmail.com"/>
    <s v="MYIB_ASSISTANT"/>
    <m/>
    <m/>
    <m/>
    <m/>
    <m/>
    <m/>
    <m/>
    <m/>
    <s v="Management Janji"/>
    <s v="2026-10-28 15:00:00 | Nama :bapa aji No HP :082221474501 No Alternatif : M Janji : 27/10/2026 Jam Pasang : Pagi NoteÃ‚Â :  Hubungi terlebih dahulu sebelum ke lokasi "/>
    <s v="FCC"/>
    <s v="26-10-2026 12:09:45"/>
    <d v="2026-10-28T15:00:00"/>
    <m/>
    <s v="PS"/>
    <s v="WONOSARI"/>
    <s v="NO ADDON"/>
    <n v="20261028"/>
    <s v="Completed"/>
    <s v="HSI Bisnis Promo Hari Pelanggan Nasional PSB 70% - 100 Mbps Dual Band"/>
    <s v="INDIBIZ"/>
    <m/>
    <m/>
    <d v="2026-10-28T15:00:00"/>
    <s v="2026-10-28 15:00:00 | Nama :bapa aji No HP :082221474501 No Alternatif : M Janji : 27/10/2026 Jam Pasang : Pagi NoteÃ‚Â :  Hubungi terlebih dahulu sebelum ke lokasi "/>
    <n v="2026"/>
    <n v="10"/>
    <n v="28"/>
    <d v="2026-10-28T00:00:00"/>
    <n v="-0.625"/>
    <x v="1"/>
    <x v="7"/>
  </r>
  <r>
    <n v="789"/>
    <n v="1002656177"/>
    <n v="3"/>
    <x v="2"/>
    <n v="4"/>
    <s v="YOGYAKARTA"/>
    <s v="GUNUNG KIDUL"/>
    <s v="WNS"/>
    <s v="REG"/>
    <s v="AO"/>
    <s v="NEW SALES"/>
    <m/>
    <s v="Completed (PS)"/>
    <s v="RBS-Regional 3"/>
    <d v="2026-10-27T14:26:58"/>
    <d v="2026-10-27T15:11:48"/>
    <n v="69412709"/>
    <m/>
    <n v="143135115475"/>
    <s v="AMA AWA RESORT"/>
    <s v="ODP-WNS-FBA/030"/>
    <s v="WO067294169"/>
    <m/>
    <m/>
    <m/>
    <n v="110.551348"/>
    <n v="-8.1320110000000003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 Jam Pemasangan : 08:00 15:00  Info Tambahan : Hubungi pelanggan dulu sebelum ke lokasi terimakasih|40961370|MYDITA"/>
    <s v="FCC"/>
    <s v="27-10-2026 14:39:42"/>
    <m/>
    <m/>
    <s v="PS"/>
    <s v="WONO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5 08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  <x v="7"/>
  </r>
  <r>
    <n v="790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791"/>
    <n v="1002638931"/>
    <n v="3"/>
    <x v="2"/>
    <n v="4"/>
    <s v="YOGYAKARTA"/>
    <s v="SLEMAN"/>
    <s v="PKM"/>
    <s v="REG"/>
    <s v="AO"/>
    <s v="NEW SALES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  <x v="7"/>
  </r>
  <r>
    <n v="792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7"/>
  </r>
  <r>
    <n v="793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  <x v="7"/>
  </r>
  <r>
    <n v="794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7"/>
  </r>
  <r>
    <n v="795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796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  <x v="7"/>
  </r>
  <r>
    <n v="797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  <x v="7"/>
  </r>
  <r>
    <n v="798"/>
    <n v="1002648319"/>
    <n v="3"/>
    <x v="2"/>
    <n v="4"/>
    <s v="YOGYAKARTA"/>
    <s v="SLEMAN"/>
    <s v="SMN"/>
    <s v="REG"/>
    <s v="AO"/>
    <s v="NEW SALES"/>
    <s v="1P INET"/>
    <s v="Completed (PS)"/>
    <s v="RBS-Regional 3"/>
    <d v="2026-10-22T07:54:49"/>
    <d v="2026-10-23T15:22:10"/>
    <n v="69414865"/>
    <m/>
    <n v="146133133595"/>
    <s v="SMPN 1 SLEMAN (RUANG GURU)"/>
    <s v="ODP-SMN-FBD/083 FBD/D03/083.01"/>
    <s v="WO066938684"/>
    <m/>
    <m/>
    <m/>
    <n v="110.3392925"/>
    <n v="-7.6837730000000004"/>
    <s v="|MN02255|MYIA-089882140882/POI/BAYU DYAN SAPUTRA /081804242410/bayu.dyan@gmail.com"/>
    <s v="MYIB_ASSISTANT"/>
    <m/>
    <m/>
    <m/>
    <m/>
    <m/>
    <m/>
    <m/>
    <m/>
    <s v="Management Janji"/>
    <s v="2026-10-23 11:00:00 | Jam Pemasangan : 08:00 - 12.00 Tanggal Pemasangan : JUMAT 23 OKTOBER 2026 Info Tambahan : Hubungi pelanggan sebelum datang ke lokasi"/>
    <s v="FCC"/>
    <s v="22-10-2026 08:09:46"/>
    <d v="2026-10-23T11:00:00"/>
    <m/>
    <s v="PS"/>
    <s v="X"/>
    <s v="NO ADDON"/>
    <n v="20261023"/>
    <s v="Completed"/>
    <s v="HSI Bisnis Promo Hari Pelanggan Nasional PSB 70% - 300 Mbps"/>
    <s v="INDIBIZ"/>
    <m/>
    <m/>
    <d v="2026-10-23T11:00:00"/>
    <s v="2026-10-23 11:00:00 | Jam Pemasangan : 08:00 - 12.00 Tanggal Pemasangan : JUMAT 23 OKTOBER 2026 Info Tambahan : Hubungi pelanggan sebelum datang ke lokasi"/>
    <n v="2026"/>
    <n v="10"/>
    <n v="23"/>
    <d v="2026-10-23T00:00:00"/>
    <n v="-0.45833333333575865"/>
    <x v="1"/>
    <x v="7"/>
  </r>
  <r>
    <n v="799"/>
    <n v="1002655247"/>
    <n v="3"/>
    <x v="2"/>
    <n v="4"/>
    <s v="YOGYAKARTA"/>
    <s v="SLEMAN"/>
    <s v="SMN"/>
    <s v="REG"/>
    <s v="AO"/>
    <s v="NEW SALES"/>
    <s v="1P INET"/>
    <s v="OSS - FALLOUT"/>
    <s v="RBS-Regional 3"/>
    <d v="2026-10-27T09:38:49"/>
    <d v="2026-10-28T10:17:18"/>
    <n v="69417661"/>
    <m/>
    <n v="146133133626"/>
    <s v="CV. Gandhok Jaya Inovasi"/>
    <s v="ODP-SMN-FBN/023 FBN/D03/023.01"/>
    <s v="WO067258081"/>
    <m/>
    <m/>
    <m/>
    <n v="110.348493"/>
    <n v="-7.7346120000000003"/>
    <s v="|MC80050|MYIA-070971422639/POI/Bayu Arianto/08112574715/adi.ixe.02@gmail.com"/>
    <s v="MYIB_ASSISTANT"/>
    <m/>
    <m/>
    <m/>
    <m/>
    <m/>
    <m/>
    <m/>
    <m/>
    <s v="Management Janji"/>
    <s v="2026-10-28 08:00:00 | Nama PIC:  bp bayu No HP: 08112574715 Alt: Tanggal: 28/10/2026 Jam Pasang: Pagi Note: Hubungi sebelum ke lokasi, terimakasih.  "/>
    <s v="FCC"/>
    <s v="27-10-2026 09:39:47"/>
    <d v="2026-10-28T08:00:00"/>
    <s v="Kendala Pelanggan"/>
    <s v="FO_WFM"/>
    <s v="X"/>
    <s v="NO ADDON"/>
    <m/>
    <s v="Provisioning Failed|WFM|INF010023880|PP_-7.814234,110.3604433_PP KONFIRMASI PELANGGAN MANJA HARI JUMAT"/>
    <s v="HSI Bisnis Promo Hari Pelanggan Nasional PSB 70% - 50 Mbps"/>
    <s v="INDIBIZ"/>
    <m/>
    <m/>
    <d v="2026-10-28T08:00:00"/>
    <s v="2026-10-28 08:00:00 | Nama PIC:  bp bayu No HP: 08112574715 Alt: Tanggal: 28/10/2026 Jam Pasang: Pagi Note: Hubungi sebelum ke lokasi, terimakasih.  "/>
    <m/>
    <m/>
    <m/>
    <e v="#NUM!"/>
    <e v="#NUM!"/>
    <x v="0"/>
    <x v="7"/>
  </r>
  <r>
    <n v="800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801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  <x v="7"/>
  </r>
  <r>
    <n v="802"/>
    <n v="1002649545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22T15:15:50"/>
    <d v="2026-10-24T16:17:50"/>
    <n v="69415259"/>
    <m/>
    <n v="146131120970"/>
    <s v="kost putra Dirgantara"/>
    <s v="ODP-BBS-FAH/29 FAH/D08/02.29"/>
    <s v="WO066984347"/>
    <m/>
    <m/>
    <m/>
    <n v="110.412662"/>
    <n v="-7.780608"/>
    <s v="|MN00447|MYIA-086627630167/POI/Dwi Rahayu Retnowati /087839008811/drahayu652@gmail.com"/>
    <s v="MYIB_ASSISTANT"/>
    <m/>
    <m/>
    <m/>
    <m/>
    <m/>
    <m/>
    <m/>
    <m/>
    <s v="Management Janji"/>
    <s v="2026-10-23 15:00:00 | Tanggal pemasangan :23 okt 2026 Jam pemasangan : pagi/siang Info Tambahan : Hubungi pelanggan dulu sebelum ke lokasi terima kasih"/>
    <s v="FCC"/>
    <s v="22-10-2026 15:39:39"/>
    <d v="2026-10-23T15:00:00"/>
    <s v="Kendala Pelanggan"/>
    <s v="REVOKE"/>
    <s v="X"/>
    <s v="NO ADDON"/>
    <m/>
    <s v="Follow Up Revoke Completed, New Order ID : SC1002652295"/>
    <s v="HSI Bisnis Basic Promo Hari Pelanggan Nasional PSB 70% - 100 Mbps"/>
    <s v="INDIBIZ"/>
    <m/>
    <m/>
    <d v="2026-10-23T15:00:00"/>
    <s v="2026-10-23 15:00:00 | Tanggal pemasangan :23 okt 2026 Jam pemasangan : pagi/siang Info Tambahan : Hubungi pelanggan dulu sebelum ke lokasi terima kasih"/>
    <m/>
    <m/>
    <m/>
    <e v="#NUM!"/>
    <e v="#NUM!"/>
    <x v="0"/>
    <x v="7"/>
  </r>
  <r>
    <n v="803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  <x v="7"/>
  </r>
  <r>
    <n v="804"/>
    <n v="10026447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  <x v="7"/>
  </r>
  <r>
    <n v="805"/>
    <n v="10026500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2T18:50:50"/>
    <d v="2026-10-23T14:14:23"/>
    <n v="69415511"/>
    <m/>
    <n v="146131120830"/>
    <s v="SD NEGERI NGRINGIN"/>
    <s v="ODP-BBS-FK/027 FK/D02/027.01"/>
    <s v="WO067006815"/>
    <m/>
    <m/>
    <m/>
    <n v="110.4053116"/>
    <n v="-7.7612804000000004"/>
    <s v="|MN02579|MYIA-031256297532/POI/SETYANINGSIH /085702639579/sdnngringin.depok@gmail.com"/>
    <s v="MYIB_ASSISTANT"/>
    <m/>
    <m/>
    <m/>
    <m/>
    <m/>
    <m/>
    <m/>
    <m/>
    <s v="Management Janji"/>
    <s v="2026-10-24 08:00:00 | Nama Pic : bu SETYANINGSIH  No Hp Pic : 085702639579 No alt : - Jam Pemasangan : pagi  Tanggal Pemasangan : 23 Oktober 2026"/>
    <s v="FCC"/>
    <s v="22-10-2026 18:54:38"/>
    <d v="2026-10-24T08:00:00"/>
    <m/>
    <s v="PS"/>
    <s v="X"/>
    <s v="NO ADDON"/>
    <n v="20261023"/>
    <s v="Completed"/>
    <s v="HSI Bisnis Promo Hari Pelanggan Nasional PSB 70% - 150 Mbps"/>
    <s v="INDIBIZ"/>
    <m/>
    <m/>
    <d v="2026-10-24T08:00:00"/>
    <s v="2026-10-24 08:00:00 | Nama Pic : bu SETYANINGSIH  No Hp Pic : 085702639579 No alt : - Jam Pemasangan : pagi  Tanggal Pemasangan : 23 Oktober 2026"/>
    <n v="2026"/>
    <n v="10"/>
    <n v="23"/>
    <d v="2026-10-23T00:00:00"/>
    <n v="-1.3333333333357587"/>
    <x v="1"/>
    <x v="7"/>
  </r>
  <r>
    <n v="806"/>
    <n v="1002652295"/>
    <n v="3"/>
    <x v="2"/>
    <n v="4"/>
    <s v="YOGYAKARTA"/>
    <s v="INNER - YOGYA JATENG SELATAN"/>
    <s v="BBS"/>
    <s v="REG"/>
    <s v="AO"/>
    <s v="NEW SALES"/>
    <m/>
    <s v="Completed (PS)"/>
    <s v="RBS-Regional 3"/>
    <d v="2026-10-24T16:17:51"/>
    <d v="2026-10-24T18:19:53"/>
    <n v="69415259"/>
    <m/>
    <n v="146131120986"/>
    <s v="kost putra Dirgantara"/>
    <s v="ODP-BBS-FAH/29"/>
    <s v="WO067127140"/>
    <m/>
    <m/>
    <m/>
    <n v="110.412828326225"/>
    <n v="-7.7803479498107597"/>
    <s v="|MN00447|MYIA-086627630167/POI/Dwi Rahayu Retnowati /087839008811/drahayu652@gmail.com"/>
    <s v="Sales Force DBS"/>
    <m/>
    <m/>
    <m/>
    <m/>
    <m/>
    <m/>
    <m/>
    <m/>
    <s v="Management Janji"/>
    <s v="2026-10-23 15:00:00 | Tanggal pemasangan :23 okt 2026  Jam pemasangan : pagi/siang  Info Tambahan : Hubungi pelanggan dulu sebelum ke lokasi  terima kasih"/>
    <s v="FCC"/>
    <s v="24-10-2026 16:25:16"/>
    <m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7:00:00"/>
    <s v="2026-10-23 15:00:00 | Tanggal pemasangan :23 okt 2026  Jam pemasangan : pagi/siang  Info Tambahan : Hubungi pelanggan dulu sebelum ke lokasi  terima kasih"/>
    <n v="2026"/>
    <n v="10"/>
    <n v="24"/>
    <d v="2026-10-24T00:00:00"/>
    <n v="-0.29166666666424135"/>
    <x v="1"/>
    <x v="7"/>
  </r>
  <r>
    <n v="807"/>
    <n v="1002654329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6T14:48:49"/>
    <d v="2026-10-27T12:26:43"/>
    <n v="69417292"/>
    <m/>
    <n v="146131120993"/>
    <s v="SD NEGERI KALONGAN"/>
    <s v="ODP-BBS-FE/072 FE/D04/072.01"/>
    <s v="WO067218454"/>
    <m/>
    <m/>
    <m/>
    <n v="110.4262623"/>
    <n v="-7.7836590999999897"/>
    <s v="|MN02579|MYIA-064514155224/POI/MEILAN RESTI FAUZI/085869057538/meilanrestifauzi@gmail.com"/>
    <s v="MYIB_ASSISTANT"/>
    <m/>
    <m/>
    <m/>
    <m/>
    <m/>
    <m/>
    <m/>
    <m/>
    <s v="Management Janji"/>
    <s v="2026-10-27 11:00:00 | Nama :ibu meilan No HP :085869057538 No Alternatif : M Janji : 27/10/2026 Jam Pasang : Pagi NoteÃ‚Â :  Hubungi terlebih dahulu sebelum ke lokasi"/>
    <s v="FCC"/>
    <s v="26-10-2026 14:54:35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Nama :ibu meilan No HP :085869057538 No Alternatif : M Janji : 27/10/2026 Jam Pasang : Pagi NoteÃ‚Â :  Hubungi terlebih dahulu sebelum ke lokasi"/>
    <n v="2026"/>
    <n v="10"/>
    <n v="27"/>
    <d v="2026-10-27T00:00:00"/>
    <n v="-0.45833333333575865"/>
    <x v="1"/>
    <x v="7"/>
  </r>
  <r>
    <n v="808"/>
    <n v="1002658454"/>
    <n v="3"/>
    <x v="2"/>
    <n v="4"/>
    <s v="YOGYAKARTA"/>
    <s v="INNER - YOGYA JATENG SELATAN"/>
    <s v="BBS"/>
    <s v="REG"/>
    <s v="AO"/>
    <s v="NEW SALES"/>
    <s v="1P INET"/>
    <s v="MIE - SEND SURVEY"/>
    <s v="RBS-Regional 3"/>
    <d v="2026-10-28T20:56:47"/>
    <d v="2026-10-28T21:00:03"/>
    <n v="69418919"/>
    <m/>
    <n v="146131120860"/>
    <s v="LAKESYA KOST 1"/>
    <s v="ODP-BBS-FD/048 FD/D03/048.01"/>
    <s v="WO067394248"/>
    <m/>
    <m/>
    <m/>
    <n v="110.40807439264201"/>
    <n v="-7.7654016882820098"/>
    <s v="|MC80054|MYIA-071365266492/POI/HANIF HARTAWAN/081228145985/hnfhartawan@gmail.com"/>
    <s v="MYIB_ASSISTANT"/>
    <m/>
    <m/>
    <m/>
    <m/>
    <m/>
    <m/>
    <m/>
    <m/>
    <s v="Management Janji"/>
    <s v="2026-10-30 08:00:00 | Nama : BP HANIF HARTAWAN  No Hp : 081228145985 No Alt :  Tgl Pemasangan : 29 Oktober 2026 Interval : SIANG Note : Hubungi pelanggan terlebih dahulu"/>
    <s v="FCC"/>
    <s v="28-10-2026 21:10:23"/>
    <d v="2026-10-30T08:00:00"/>
    <m/>
    <s v="SURVEY_NEW_MANJA"/>
    <s v="X"/>
    <s v="NO ADDON"/>
    <m/>
    <s v="MIE - SEND SURVEY"/>
    <s v="HSI Bisnis Promo Hari Pelanggan Nasional PSB 70% - 300 Mbps"/>
    <s v="INDIBIZ"/>
    <m/>
    <m/>
    <d v="2026-10-30T08:00:00"/>
    <s v="2026-10-30 08:00:00 | Nama : BP HANIF HARTAWAN  No Hp : 081228145985 No Alt :  Tgl Pemasangan : 29 Oktober 2026 Interval : SIANG Note : Hubungi pelanggan terlebih dahulu"/>
    <m/>
    <m/>
    <m/>
    <e v="#NUM!"/>
    <e v="#NUM!"/>
    <x v="0"/>
    <x v="7"/>
  </r>
  <r>
    <n v="809"/>
    <n v="1002630984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  <x v="7"/>
  </r>
  <r>
    <n v="810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  <x v="7"/>
  </r>
  <r>
    <n v="811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  <x v="7"/>
  </r>
  <r>
    <n v="812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  <x v="7"/>
  </r>
  <r>
    <n v="813"/>
    <n v="1002650791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23T11:39:50"/>
    <d v="2026-10-26T13:25:16"/>
    <n v="69415815"/>
    <m/>
    <n v="146130139090"/>
    <s v="KOST PUTRA MUSLIM"/>
    <s v="ODP-KEN-FGA/090 FGA/D01/090.01"/>
    <s v="WO067037896"/>
    <m/>
    <m/>
    <m/>
    <n v="110.4004101"/>
    <n v="-7.7099492999999999"/>
    <s v="|MC80054|MYIA-018677859124/POI/GERI AKHMAD/085643673373/bambangsuryairawaan@gmail.com"/>
    <s v="MYIB_ASSISTANT"/>
    <m/>
    <m/>
    <m/>
    <m/>
    <m/>
    <m/>
    <m/>
    <m/>
    <s v="Management Janji"/>
    <s v="2026-10-24 11:00:00 | telp :085643673373  alt : manja : pagi / siang 24/10/2026 .hub sebelum ke lokasi "/>
    <s v="FCC"/>
    <s v="23-10-2026 11:40:47"/>
    <d v="2026-10-24T11:00:00"/>
    <m/>
    <s v="REVOKE"/>
    <s v="KENTUNGAN"/>
    <s v="NO ADDON"/>
    <m/>
    <s v="Follow Up Revoke Completed, New Order ID : SC1002653938"/>
    <s v="HSI Bisnis Promo Hari Pelanggan Nasional PSB 70% - 300 Mbps"/>
    <s v="INDIBIZ"/>
    <m/>
    <m/>
    <d v="2026-10-24T11:00:00"/>
    <s v="2026-10-24 11:00:00 | telp :085643673373  alt : manja : pagi / siang 24/10/2026 .hub sebelum ke lokasi "/>
    <m/>
    <m/>
    <m/>
    <e v="#NUM!"/>
    <e v="#NUM!"/>
    <x v="0"/>
    <x v="7"/>
  </r>
  <r>
    <n v="814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815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816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  <x v="7"/>
  </r>
  <r>
    <n v="817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  <x v="7"/>
  </r>
  <r>
    <n v="818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  <x v="7"/>
  </r>
  <r>
    <n v="819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  <x v="7"/>
  </r>
  <r>
    <n v="820"/>
    <n v="1002636747"/>
    <n v="3"/>
    <x v="2"/>
    <n v="4"/>
    <s v="YOGYAKARTA"/>
    <s v="INNER - YOGYA JATENG SELATAN"/>
    <s v="KEN"/>
    <s v="REG"/>
    <s v="AO"/>
    <s v="NEW SALES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  <x v="7"/>
  </r>
  <r>
    <n v="821"/>
    <n v="1002645257"/>
    <n v="3"/>
    <x v="2"/>
    <n v="4"/>
    <s v="YOGYAKARTA"/>
    <s v="INNER - YOGYA JATENG SELATAN"/>
    <s v="KEN"/>
    <s v="REG"/>
    <s v="AO"/>
    <s v="NEW SALES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  <x v="7"/>
  </r>
  <r>
    <n v="822"/>
    <n v="1002646556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  <x v="7"/>
  </r>
  <r>
    <n v="823"/>
    <n v="1002652071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4T12:54:50"/>
    <d v="2026-10-24T18:30:00"/>
    <n v="69416349"/>
    <m/>
    <n v="146130139500"/>
    <s v="URBAN KOST PARAMARTA"/>
    <s v="ODP-KEN-FBH/055 FBH/D05/055.01"/>
    <s v="WO067110935"/>
    <m/>
    <m/>
    <m/>
    <n v="110.384406"/>
    <n v="-7.7486610000000002"/>
    <s v="|MN02703|MYIA-092098486077/POI/DEILON JOUDY/082142501415/deilongg11@gmail.com"/>
    <s v="MYIB_ASSISTANT"/>
    <m/>
    <m/>
    <m/>
    <m/>
    <m/>
    <m/>
    <m/>
    <m/>
    <s v="Management Janji"/>
    <s v="2026-10-25 11:00:00 | Nama PIC:  bp deilon No HP: 082142501415 Alt: Tanggal: 25/10/2026 Jam Pasang: Siang Note: Hubungi sebelum ke lokasi, terimakasih. "/>
    <s v="FCC"/>
    <s v="24-10-2026 13:10:49"/>
    <d v="2026-10-25T11:00:00"/>
    <m/>
    <s v="PS"/>
    <s v="KENTUNGAN"/>
    <s v="NO ADDON"/>
    <n v="20261024"/>
    <s v="Completed"/>
    <s v="HSI Bisnis Promo Hari Pelanggan Nasional PSB 70% - 150 Mbps"/>
    <s v="INDIBIZ"/>
    <m/>
    <m/>
    <d v="2026-10-25T11:00:00"/>
    <s v="2026-10-25 11:00:00 | Nama PIC:  bp deilon No HP: 082142501415 Alt: Tanggal: 25/10/2026 Jam Pasang: Siang Note: Hubungi sebelum ke lokasi, terimakasih. "/>
    <n v="2026"/>
    <n v="10"/>
    <n v="24"/>
    <d v="2026-10-24T00:00:00"/>
    <n v="-1.4583333333357587"/>
    <x v="1"/>
    <x v="7"/>
  </r>
  <r>
    <n v="824"/>
    <n v="1002653938"/>
    <n v="3"/>
    <x v="2"/>
    <n v="4"/>
    <s v="YOGYAKARTA"/>
    <s v="INNER - YOGYA JATENG SELATAN"/>
    <s v="KEN"/>
    <s v="REG"/>
    <s v="AO"/>
    <s v="NEW SALES"/>
    <m/>
    <s v="Completed (PS)"/>
    <s v="RBS-Regional 3"/>
    <d v="2026-10-26T13:25:16"/>
    <d v="2026-10-26T15:13:37"/>
    <n v="69415815"/>
    <m/>
    <n v="146130139509"/>
    <s v="KOST PUTRA MUSLIM"/>
    <s v="ODP-KEN-FGA/050"/>
    <s v="WO067209398"/>
    <m/>
    <m/>
    <m/>
    <n v="110.400280909082"/>
    <n v="-7.7094553114114399"/>
    <s v="|MC80054|MYIA-018677859124/POI/GERI AKHMAD/085643673373/bambangsuryairawaan@gmail.com"/>
    <s v="Sales Profesional"/>
    <m/>
    <m/>
    <m/>
    <m/>
    <m/>
    <m/>
    <m/>
    <m/>
    <s v="Management Janji"/>
    <s v="2026-10-24 11:00:00 | telp :085643673373   alt :  manja : pagi / siang 24/10/2026  .hub sebelum ke lokasi  "/>
    <s v="FCC"/>
    <s v="26-10-2026 13:39:37"/>
    <m/>
    <m/>
    <s v="PS"/>
    <s v="KENTUNGAN"/>
    <s v="NO ADDON"/>
    <n v="20261026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26T07:00:00"/>
    <s v="2026-10-24 11:00:00 | telp :085643673373   alt :  manja : pagi / siang 24/10/2026  .hub sebelum ke lokasi  "/>
    <n v="2026"/>
    <n v="10"/>
    <n v="26"/>
    <d v="2026-10-26T00:00:00"/>
    <n v="-0.29166666666424135"/>
    <x v="1"/>
    <x v="7"/>
  </r>
  <r>
    <n v="825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826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827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  <x v="7"/>
  </r>
  <r>
    <n v="828"/>
    <n v="1002636760"/>
    <n v="3"/>
    <x v="2"/>
    <n v="4"/>
    <s v="YOGYAKARTA"/>
    <s v="INNER - YOGYA JATENG SELATAN"/>
    <s v="KBU"/>
    <s v="REG"/>
    <s v="AO"/>
    <s v="NEW SALES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  <x v="7"/>
  </r>
  <r>
    <n v="829"/>
    <n v="1002639658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  <x v="7"/>
  </r>
  <r>
    <n v="830"/>
    <n v="1002641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  <x v="7"/>
  </r>
  <r>
    <n v="831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  <x v="7"/>
  </r>
  <r>
    <n v="832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833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834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835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  <x v="7"/>
  </r>
  <r>
    <n v="836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  <x v="7"/>
  </r>
  <r>
    <n v="837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  <x v="7"/>
  </r>
  <r>
    <n v="838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  <x v="7"/>
  </r>
  <r>
    <n v="839"/>
    <n v="1002636791"/>
    <n v="3"/>
    <x v="2"/>
    <n v="4"/>
    <s v="YOGYAKARTA"/>
    <s v="INNER - YOGYA JATENG SELATAN"/>
    <s v="KBU"/>
    <s v="REG"/>
    <s v="AO"/>
    <s v="NEW SALES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  <x v="7"/>
  </r>
  <r>
    <n v="840"/>
    <n v="1002640547"/>
    <n v="3"/>
    <x v="2"/>
    <n v="4"/>
    <s v="YOGYAKARTA"/>
    <s v="INNER - YOGYA JATENG SELATAN"/>
    <s v="KBU"/>
    <s v="REG"/>
    <s v="AO"/>
    <s v="NEW SALES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  <x v="7"/>
  </r>
  <r>
    <n v="841"/>
    <n v="1002643563"/>
    <n v="3"/>
    <x v="2"/>
    <n v="4"/>
    <s v="YOGYAKARTA"/>
    <s v="INNER - YOGYA JATENG SELATAN"/>
    <s v="KBU"/>
    <s v="REG"/>
    <s v="AO"/>
    <s v="NEW SALES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  <x v="7"/>
  </r>
  <r>
    <n v="842"/>
    <n v="100264673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  <x v="7"/>
  </r>
  <r>
    <n v="843"/>
    <n v="1002651749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3T17:50:46"/>
    <d v="2026-10-24T13:45:33"/>
    <n v="69416156"/>
    <m/>
    <n v="146113148116"/>
    <s v="Mess WR Jogja"/>
    <s v="ODP-KBU-FED/43"/>
    <s v="WO067075279"/>
    <m/>
    <m/>
    <m/>
    <n v="110.39740778955699"/>
    <n v="-7.7633235474604003"/>
    <s v="|MN01401|MYIA-084985819541/POI/Sani Palintan/081513999957/eslilin8788@gmail.com"/>
    <s v="MYIB_ASSISTANT"/>
    <m/>
    <m/>
    <m/>
    <m/>
    <m/>
    <m/>
    <m/>
    <m/>
    <s v="Management Janji"/>
    <s v="2026-10-25 11:00:00 | Nama PIC : Bp Sani No HP : 081513999957 No Alt : - M Janji :  25 Okt 2026 Jam Pasang : Pagi / Siang Note : hubungi pelanggan jika ingin kelokasi"/>
    <s v="FCC"/>
    <s v="23-10-2026 17:54:38"/>
    <d v="2026-10-25T11:00:00"/>
    <m/>
    <s v="PS"/>
    <s v="X"/>
    <s v="NO ADDON"/>
    <n v="20261024"/>
    <s v="Completed"/>
    <s v="HSI Bisnis Promo Hari Pelanggan Nasional PSB 70% - 50 Mbps"/>
    <s v="INDIBIZ"/>
    <m/>
    <m/>
    <d v="2026-10-25T11:00:00"/>
    <s v="2026-10-25 11:00:00 | Nama PIC : Bp Sani No HP : 081513999957 No Alt : - M Janji :  25 Okt 2026 Jam Pasang : Pagi / Siang Note : hubungi pelanggan jika ingin kelokasi"/>
    <n v="2026"/>
    <n v="10"/>
    <n v="24"/>
    <d v="2026-10-24T00:00:00"/>
    <n v="-1.4583333333357587"/>
    <x v="1"/>
    <x v="7"/>
  </r>
  <r>
    <n v="844"/>
    <n v="100265395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6T13:27:51"/>
    <d v="2026-10-27T12:33:19"/>
    <n v="69417177"/>
    <m/>
    <n v="146113148138"/>
    <s v="FLAURENT SALON OFFICE"/>
    <s v="ODP-KBU-FEK/29 FEK/D02/02.29"/>
    <s v="WO067209065"/>
    <m/>
    <m/>
    <m/>
    <n v="110.3945868"/>
    <n v="-7.7743502999999903"/>
    <s v="|MN02579|MYIA-027478815753/POI/MURTI SURJANI SOEHARTO /087778886725/flaurentsalonspa@gmail.com"/>
    <s v="MYIB_ASSISTANT"/>
    <m/>
    <m/>
    <m/>
    <m/>
    <m/>
    <m/>
    <m/>
    <m/>
    <s v="Management Janji"/>
    <s v="2026-10-27 11:00:00 | Nama Pic : IBU PRISCILLA No Hp Pic : 087778886725 Jam Pemasangan : 08:00 - 12.00 Tanggal Pemasangan : SELASA 27 OKTOBER 2026 Info Tambahan : Hubungi pelanggan sebelum datang ke lokasi"/>
    <s v="FCC"/>
    <s v="26-10-2026 13:39:37"/>
    <d v="2026-10-27T11:00:00"/>
    <m/>
    <s v="PS"/>
    <s v="X"/>
    <s v="NO ADDON"/>
    <n v="20261027"/>
    <s v="Completed"/>
    <s v="HSI Bisnis Promo Hari Pelanggan Nasional PSB 70% - 75 Mbps"/>
    <s v="INDIBIZ"/>
    <m/>
    <m/>
    <d v="2026-10-27T11:00:00"/>
    <s v="2026-10-27 11:00:00 | Nama Pic : IBU PRISCILLA No Hp Pic : 087778886725 Jam Pemasangan : 08:00 - 12.00 Tanggal Pemasangan : SELASA 27 OKTOBER 2026 Info Tambahan : Hubungi pelanggan sebelum datang ke lokasi"/>
    <n v="2026"/>
    <n v="10"/>
    <n v="27"/>
    <d v="2026-10-27T00:00:00"/>
    <n v="-0.45833333333575865"/>
    <x v="1"/>
    <x v="7"/>
  </r>
  <r>
    <n v="845"/>
    <n v="1002656435"/>
    <n v="3"/>
    <x v="2"/>
    <n v="4"/>
    <s v="YOGYAKARTA"/>
    <s v="INNER - YOGYA JATENG SELATAN"/>
    <s v="KBU"/>
    <s v="REG"/>
    <s v="AO"/>
    <s v="NEW SALES"/>
    <s v="1P INET"/>
    <s v="OSS - PROVISIONING START"/>
    <s v="RBS-Regional 3"/>
    <d v="2026-10-27T15:32:51"/>
    <d v="2026-10-28T18:43:03"/>
    <n v="69418133"/>
    <m/>
    <n v="146113148150"/>
    <s v="SMA GAMA"/>
    <s v="ODP-KBU-FEG/44 FEG/D04/01.44"/>
    <s v="WO067301915"/>
    <m/>
    <m/>
    <m/>
    <n v="110.3885551"/>
    <n v="-7.7739273999999998"/>
    <s v="|MC80067|MYIA-074940732439/POI/DALONO/085642212345/sma3maret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5:40:09"/>
    <d v="2026-10-28T15:00:00"/>
    <m/>
    <s v="PRE_PI"/>
    <s v="X"/>
    <s v="NO ADDON"/>
    <m/>
    <s v="Provisioning Start"/>
    <s v="HSI Bisnis Basic Promo Hari Pelanggan Nasional PSB 70% - 2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  <x v="7"/>
  </r>
  <r>
    <n v="846"/>
    <n v="1002657104"/>
    <n v="3"/>
    <x v="2"/>
    <n v="4"/>
    <s v="YOGYAKARTA"/>
    <s v="INNER - YOGYA JATENG SELATAN"/>
    <s v="KBU"/>
    <s v="REG"/>
    <s v="AO"/>
    <s v="NEW SALES"/>
    <m/>
    <s v="MIE - SEND SURVEY"/>
    <s v="RBS-Regional 3"/>
    <d v="2026-10-28T09:43:20"/>
    <d v="2026-10-28T16:23:09"/>
    <n v="69418377"/>
    <m/>
    <n v="146113148162"/>
    <s v="Taru Martani Coffee"/>
    <s v="ODP-KBU-FFC/072"/>
    <s v="WO067374402"/>
    <m/>
    <m/>
    <m/>
    <n v="110.3813727"/>
    <n v="-7.7941247999999996"/>
    <s v="|MC80228|/Taru Martani Coffee/Paket HSI Bisnis Promo HPN 1:1 100Mbps/Fuad Luthfi Azhari/087838990319/ittarumartani@gmail.com"/>
    <s v="Sales Profesional"/>
    <m/>
    <m/>
    <m/>
    <m/>
    <m/>
    <m/>
    <m/>
    <m/>
    <s v="Management Janji"/>
    <s v="2026-10-29 15:00:00|Tanggal pemasangan : 29 okt 2026 Jam pemasangan : pagi/siang Info Tambahan : Hubungi pelanggan dulu sebelum ke lokasi terima kasih|40961350|MYDITA"/>
    <s v="FCC"/>
    <s v="28-10-2026 09:54:41"/>
    <d v="2026-10-2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5:00:00"/>
    <s v="2026-10-29 15:00:00|Tanggal pemasangan : 29 okt 2026 Jam pemasangan : pagi/siang Info Tambahan : Hubungi pelanggan dulu sebelum ke lokasi terima kasih|40961350|MYDITA"/>
    <m/>
    <m/>
    <m/>
    <e v="#NUM!"/>
    <e v="#NUM!"/>
    <x v="0"/>
    <x v="7"/>
  </r>
  <r>
    <n v="847"/>
    <n v="1002657087"/>
    <n v="3"/>
    <x v="2"/>
    <n v="4"/>
    <s v="YOGYAKARTA"/>
    <s v="INNER - YOGYA JATENG SELATAN"/>
    <s v="KBU"/>
    <s v="REG"/>
    <s v="AO"/>
    <s v="NEW SALES"/>
    <m/>
    <s v="MYCX - SEND OPEN PAPERLESS"/>
    <s v="RBS-Regional 3"/>
    <d v="2026-10-28T09:37:51"/>
    <d v="2026-10-28T09:40:08"/>
    <n v="69418357"/>
    <m/>
    <n v="146113148161"/>
    <s v="Taru Martani"/>
    <s v="ODP-KBU-FFC/072"/>
    <m/>
    <m/>
    <m/>
    <m/>
    <n v="110.38138077393801"/>
    <n v="-7.7941795174998996"/>
    <s v="|MC80228|/Taru Martani/Paket HSI Bisnis Promo HPN 1:1 100Mbps/Fuad Luthfi Azhari/087838990319/ittarumartani@gmail.com"/>
    <s v="Sales Profesional"/>
    <m/>
    <m/>
    <m/>
    <m/>
    <m/>
    <m/>
    <m/>
    <m/>
    <m/>
    <m/>
    <m/>
    <s v="28-10-2026 09:39:4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48"/>
    <n v="1002656402"/>
    <n v="3"/>
    <x v="2"/>
    <n v="4"/>
    <s v="YOGYAKARTA"/>
    <s v="INNER - YOGYA JATENG SELATAN"/>
    <s v="KBU"/>
    <s v="REG"/>
    <s v="AO"/>
    <s v="NEW SALES"/>
    <m/>
    <s v="CANCEL COMPLETED"/>
    <s v="RBS-Regional 3"/>
    <d v="2026-10-27T15:22:53"/>
    <d v="2026-10-27T17:04:27"/>
    <n v="69418126"/>
    <m/>
    <n v="146113148149"/>
    <s v="Taru Martani "/>
    <s v="ODP-KBU-FFC/072"/>
    <m/>
    <m/>
    <m/>
    <m/>
    <n v="110.3813567"/>
    <n v="-7.7941212000000002"/>
    <s v="|MC80228|/Taru Martani/Paket HSI Bisnis Promo HPN 1:1 100Mbps/Fuad Luthfi Azhari/087838990319/ittarumartani@gmail.com"/>
    <s v="Sales Profesional"/>
    <m/>
    <m/>
    <m/>
    <m/>
    <m/>
    <m/>
    <m/>
    <m/>
    <m/>
    <m/>
    <m/>
    <s v="27-10-2026 15:24:41"/>
    <m/>
    <m/>
    <s v="REJECT_FCC"/>
    <s v="X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Ilham Budhi Prasetya 40000802|MYDITA"/>
    <m/>
    <m/>
    <m/>
    <m/>
    <m/>
    <e v="#NUM!"/>
    <e v="#NUM!"/>
    <x v="0"/>
    <x v="7"/>
  </r>
  <r>
    <n v="849"/>
    <n v="1002655945"/>
    <n v="3"/>
    <x v="2"/>
    <n v="4"/>
    <s v="YOGYAKARTA"/>
    <s v="INNER - YOGYA JATENG SELATAN"/>
    <s v="KBU"/>
    <s v="REG"/>
    <s v="AO"/>
    <s v="NEW SALES"/>
    <m/>
    <s v="CANCEL COMPLETED"/>
    <s v="RBS-Regional 3"/>
    <d v="2026-10-27T13:29:39"/>
    <d v="2026-10-27T16:54:35"/>
    <n v="69417972"/>
    <m/>
    <n v="146113148125"/>
    <s v="Bank Muamalat Indonesia "/>
    <s v="ODP-KBU-FDG/020"/>
    <m/>
    <m/>
    <m/>
    <m/>
    <n v="110.3610111"/>
    <n v="-7.7771343999999996"/>
    <s v="|MC80228|/Bank Muamalat Indonesia /Paket HSI Bisnis Promo HPN 1:1 50Mbps/Wahyu Widayanto/087876937544/mail.wahyuwidayanto@gmail.com"/>
    <s v="Sales Profesional"/>
    <m/>
    <m/>
    <m/>
    <m/>
    <m/>
    <m/>
    <m/>
    <m/>
    <m/>
    <m/>
    <m/>
    <s v="27-10-2026 13:39:41"/>
    <m/>
    <m/>
    <s v="REJECT_FCC"/>
    <s v="X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  <x v="7"/>
  </r>
  <r>
    <n v="850"/>
    <n v="1002627187"/>
    <n v="3"/>
    <x v="2"/>
    <n v="4"/>
    <s v="YOGYAKARTA"/>
    <s v="BANTUL"/>
    <s v="BTL"/>
    <s v="REG"/>
    <s v="AO"/>
    <s v="NEW SALES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  <x v="7"/>
  </r>
  <r>
    <n v="851"/>
    <n v="1002638357"/>
    <n v="3"/>
    <x v="2"/>
    <n v="4"/>
    <s v="YOGYAKARTA"/>
    <s v="BANTUL"/>
    <s v="BTL"/>
    <s v="REG"/>
    <s v="AO"/>
    <s v="NEW SALES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  <x v="7"/>
  </r>
  <r>
    <n v="852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853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854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7"/>
  </r>
  <r>
    <n v="855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  <x v="7"/>
  </r>
  <r>
    <n v="856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  <x v="7"/>
  </r>
  <r>
    <n v="857"/>
    <n v="1002643456"/>
    <n v="3"/>
    <x v="2"/>
    <n v="4"/>
    <s v="YOGYAKARTA"/>
    <s v="BANTUL"/>
    <s v="BTL"/>
    <s v="REG"/>
    <s v="AO"/>
    <s v="NEW SALES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  <x v="7"/>
  </r>
  <r>
    <n v="858"/>
    <n v="1002642797"/>
    <n v="3"/>
    <x v="2"/>
    <n v="4"/>
    <s v="YOGYAKARTA"/>
    <s v="BANTUL"/>
    <s v="BTL"/>
    <s v="REG"/>
    <s v="AO"/>
    <s v="NEW SALES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  <x v="7"/>
  </r>
  <r>
    <n v="859"/>
    <n v="1002644900"/>
    <n v="3"/>
    <x v="2"/>
    <n v="4"/>
    <s v="YOGYAKARTA"/>
    <s v="BANTUL"/>
    <s v="BTL"/>
    <s v="REG"/>
    <s v="AO"/>
    <s v="NEW SALES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  <x v="7"/>
  </r>
  <r>
    <n v="860"/>
    <n v="1002645306"/>
    <n v="3"/>
    <x v="2"/>
    <n v="4"/>
    <s v="YOGYAKARTA"/>
    <s v="BANTUL"/>
    <s v="BTL"/>
    <s v="REG"/>
    <s v="AO"/>
    <s v="NEW SALES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7"/>
  </r>
  <r>
    <n v="861"/>
    <n v="1002657632"/>
    <n v="3"/>
    <x v="2"/>
    <n v="4"/>
    <s v="YOGYAKARTA"/>
    <s v="BANTUL"/>
    <s v="BTL"/>
    <s v="REG"/>
    <s v="AO"/>
    <s v="NEW SALES"/>
    <s v="1P INET"/>
    <s v="Completed (PS)"/>
    <s v="RBS-Regional 3"/>
    <d v="2026-10-28T13:12:45"/>
    <d v="2026-10-28T16:31:32"/>
    <n v="69418561"/>
    <m/>
    <n v="146129129438"/>
    <s v="SD NEGERI GUMULAN"/>
    <s v="ODP-BTL-FGC/022 FGC/D03/022.01"/>
    <s v="WO067357800"/>
    <m/>
    <m/>
    <m/>
    <n v="110.2692493"/>
    <n v="-7.9499475999999998"/>
    <s v="|MC80063|MYIA-037351405600/POI/YUSUF JAMALUDIEN/085643786432/yusufjamaludien@gmail.com"/>
    <s v="MYIB_ASSISTANT"/>
    <m/>
    <m/>
    <m/>
    <m/>
    <m/>
    <m/>
    <m/>
    <m/>
    <s v="Management Janji"/>
    <s v="2026-10-30 08:00:00 | Nama PIC:  bp yusuf  No HP: 085643786432 Alt: Tanggal: 30/10/2026 Jam Pasang: Pagi Note: Hubungi sebelum ke lokasi, terimakasih.  "/>
    <s v="FCC"/>
    <s v="28-10-2026 13:25:25"/>
    <d v="2026-10-30T08:00:00"/>
    <m/>
    <s v="PS"/>
    <s v="X"/>
    <s v="NO ADDON"/>
    <n v="20261028"/>
    <s v="Completed"/>
    <s v="HSI Bisnis Promo Hari Pelanggan Nasional PSB 70% - 50 Mbps"/>
    <s v="INDIBIZ"/>
    <m/>
    <m/>
    <d v="2026-10-30T08:00:00"/>
    <s v="2026-10-30 08:00:00 | Nama PIC:  bp yusuf  No HP: 085643786432 Alt: Tanggal: 30/10/2026 Jam Pasang: Pagi Note: Hubungi sebelum ke lokasi, terimakasih.  "/>
    <n v="2026"/>
    <n v="10"/>
    <n v="28"/>
    <d v="2026-10-28T00:00:00"/>
    <n v="-2.3333333333357587"/>
    <x v="1"/>
    <x v="7"/>
  </r>
  <r>
    <n v="862"/>
    <n v="1002657526"/>
    <n v="3"/>
    <x v="2"/>
    <n v="4"/>
    <s v="YOGYAKARTA"/>
    <s v="BANTUL"/>
    <s v="BTL"/>
    <s v="REG"/>
    <s v="AO"/>
    <s v="NEW SALES"/>
    <s v="1P INET"/>
    <s v="Completed (PS)"/>
    <s v="RBS-Regional 3"/>
    <d v="2026-10-28T12:03:51"/>
    <d v="2026-10-28T14:55:59"/>
    <n v="69418513"/>
    <m/>
    <n v="146129129435"/>
    <s v="HIVENLY 3"/>
    <s v="ODP-BTL-FAY/020 FAY/D01/020.01"/>
    <s v="WO067351612"/>
    <m/>
    <m/>
    <m/>
    <n v="110.30165820000001"/>
    <n v="-7.8928558000000004"/>
    <s v="|MC80063|MYIA-035896346707/POI/FERRY IRAWAN/081328132977/ferry977@gmail.com"/>
    <s v="MYIB_ASSISTANT"/>
    <m/>
    <m/>
    <m/>
    <m/>
    <m/>
    <m/>
    <m/>
    <m/>
    <s v="Management Janji"/>
    <s v="2026-10-29 15:00:00 | Tanggal Pemasangan : 29 Oktober 2026 Jam Pemasangan : 08:00 15:00 Info Tambahan : Hubungi pelanggan dulu sebelum ke lokasi terimakasihSC1002655008"/>
    <s v="FCC"/>
    <s v="28-10-2026 12:09:50"/>
    <d v="2026-10-29T15:00:00"/>
    <m/>
    <s v="PS"/>
    <s v="X"/>
    <s v="NO ADDON"/>
    <n v="20261028"/>
    <s v="Completed"/>
    <s v="HSI Bisnis Basic Promo Hari Pelanggan Nasional PSB 70% - 300 Mbps"/>
    <s v="INDIBIZ"/>
    <m/>
    <m/>
    <d v="2026-10-29T15:00:00"/>
    <s v="2026-10-29 15:00:00 | Tanggal Pemasangan : 29 Oktober 2026 Jam Pemasangan : 08:00 15:00 Info Tambahan : Hubungi pelanggan dulu sebelum ke lokasi terimakasihSC1002655008"/>
    <n v="2026"/>
    <n v="10"/>
    <n v="28"/>
    <d v="2026-10-28T00:00:00"/>
    <n v="-1.625"/>
    <x v="1"/>
    <x v="7"/>
  </r>
  <r>
    <n v="863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864"/>
    <n v="1002640795"/>
    <n v="3"/>
    <x v="2"/>
    <n v="4"/>
    <s v="YOGYAKARTA"/>
    <s v="BANTUL"/>
    <s v="BTL"/>
    <s v="REG"/>
    <s v="AO"/>
    <s v="NEW SALES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  <x v="7"/>
  </r>
  <r>
    <n v="865"/>
    <n v="1002625534"/>
    <n v="3"/>
    <x v="2"/>
    <n v="4"/>
    <s v="YOGYAKARTA"/>
    <s v="SLEMAN"/>
    <s v="GOD"/>
    <s v="REG"/>
    <s v="AO"/>
    <s v="NEW SALES"/>
    <m/>
    <s v="102 | FOLLOW UP COMPLETED"/>
    <s v="RBS-Regional 3"/>
    <d v="2026-10-07T10:03:06"/>
    <d v="2026-10-26T17:59:56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Follow Up Revoke Completed, New Order ID : SC1002654831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  <x v="7"/>
  </r>
  <r>
    <n v="866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  <x v="7"/>
  </r>
  <r>
    <n v="867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868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869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  <x v="7"/>
  </r>
  <r>
    <n v="870"/>
    <n v="1002646175"/>
    <n v="3"/>
    <x v="2"/>
    <n v="4"/>
    <s v="YOGYAKARTA"/>
    <s v="SLEMAN"/>
    <s v="GOD"/>
    <s v="REG"/>
    <s v="AO"/>
    <s v="NEW SALES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  <x v="7"/>
  </r>
  <r>
    <n v="871"/>
    <n v="1002647384"/>
    <n v="3"/>
    <x v="2"/>
    <n v="4"/>
    <s v="YOGYAKARTA"/>
    <s v="SLEMAN"/>
    <s v="GOD"/>
    <s v="REG"/>
    <s v="AO"/>
    <s v="NEW SALES"/>
    <s v="1P INET"/>
    <s v="Completed (PS)"/>
    <s v="RBS-Regional 3"/>
    <d v="2026-10-21T13:24:51"/>
    <d v="2026-10-22T14:22:30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PS"/>
    <s v="X"/>
    <s v="NO ADDON"/>
    <n v="20261022"/>
    <s v="Completed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2"/>
    <d v="2026-10-22T00:00:00"/>
    <n v="-0.625"/>
    <x v="1"/>
    <x v="7"/>
  </r>
  <r>
    <n v="872"/>
    <n v="1002650022"/>
    <n v="3"/>
    <x v="2"/>
    <n v="4"/>
    <s v="YOGYAKARTA"/>
    <s v="SLEMAN"/>
    <s v="GOD"/>
    <s v="REG"/>
    <s v="AO"/>
    <s v="NEW SALES"/>
    <s v="1P INET"/>
    <s v="Completed (PS)"/>
    <s v="RBS-Regional 3"/>
    <d v="2026-10-22T18:33:44"/>
    <d v="2026-10-23T14:06:21"/>
    <n v="69415484"/>
    <m/>
    <n v="146136130787"/>
    <s v="CV. HIDUP BARU"/>
    <s v="ODP-GOD-FAC/095"/>
    <s v="WO067005964"/>
    <m/>
    <m/>
    <m/>
    <n v="110.31976210000001"/>
    <n v="-7.7744324999999996"/>
    <s v="|MN00277|MYIA-068271424774/POI/Lena R. Mimin/082197220969/oeripsantoso007@gmail.com"/>
    <s v="MYIB_ASSISTANT"/>
    <m/>
    <m/>
    <m/>
    <m/>
    <m/>
    <m/>
    <m/>
    <m/>
    <s v="Management Janji"/>
    <s v="2026-10-24 08:00:00 | Jam pemasangan : 12.00 Info Tambahan : Hubungi pelanggan dulu sebelum ke lokasi terimakasih "/>
    <s v="FCC"/>
    <s v="22-10-2026 18:39:35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Jam pemasangan : 12.00 Info Tambahan : Hubungi pelanggan dulu sebelum ke lokasi terimakasih "/>
    <n v="2026"/>
    <n v="10"/>
    <n v="23"/>
    <d v="2026-10-23T00:00:00"/>
    <n v="-1.3333333333357587"/>
    <x v="1"/>
    <x v="7"/>
  </r>
  <r>
    <n v="873"/>
    <n v="1002653253"/>
    <n v="3"/>
    <x v="2"/>
    <n v="4"/>
    <s v="YOGYAKARTA"/>
    <s v="SLEMAN"/>
    <s v="GOD"/>
    <s v="REG"/>
    <s v="AO"/>
    <s v="NEW SALES"/>
    <s v="1P INET"/>
    <s v="Completed (PS)"/>
    <s v="RBS-Regional 3"/>
    <d v="2026-10-26T10:35:49"/>
    <d v="2026-10-27T11:49:28"/>
    <n v="69416929"/>
    <m/>
    <n v="146136130798"/>
    <s v="SD PANGUDI LUHUR SEDAYU"/>
    <s v="ODP-GOD-FAN/051 FAN/D01/051.01"/>
    <s v="WO067190821"/>
    <m/>
    <m/>
    <m/>
    <n v="110.2578803"/>
    <n v="-7.8011213000000001"/>
    <s v="|MN02579|MYIA-064473418393/POI/ENY SUSILOWATI/085226313232/enysusilowati.fr@gmail.com"/>
    <s v="MYIB_ASSISTANT"/>
    <m/>
    <m/>
    <m/>
    <m/>
    <m/>
    <m/>
    <m/>
    <m/>
    <s v="Management Janji"/>
    <s v="2026-10-27 11:00:00 | Tanggal pemasangan : 27/09/2026 Jam pemasangan : 13.00 Info Tambahan : Hubungi pelanggan dulu sebelum ke lokasi, terima kasih"/>
    <s v="FCC"/>
    <s v="26-10-2026 10:39:49"/>
    <d v="2026-10-27T11:00:00"/>
    <m/>
    <s v="PS"/>
    <s v="X"/>
    <s v="NO ADDON"/>
    <n v="20261027"/>
    <s v="Completed"/>
    <s v="HSI Bisnis Basic Promo Hari Pelanggan Nasional PSB 70% - 300 Mbps"/>
    <s v="INDIBIZ"/>
    <m/>
    <m/>
    <d v="2026-10-27T11:00:00"/>
    <s v="2026-10-27 11:00:00 | Tanggal pemasangan : 27/09/2026 Jam pemasangan : 13.00 Info Tambahan : Hubungi pelanggan dulu sebelum ke lokasi, terima kasih"/>
    <n v="2026"/>
    <n v="10"/>
    <n v="27"/>
    <d v="2026-10-27T00:00:00"/>
    <n v="-0.45833333333575865"/>
    <x v="1"/>
    <x v="7"/>
  </r>
  <r>
    <n v="874"/>
    <n v="1002654831"/>
    <n v="3"/>
    <x v="2"/>
    <n v="4"/>
    <s v="YOGYAKARTA"/>
    <s v="SLEMAN"/>
    <s v="GOD"/>
    <s v="REG"/>
    <s v="AO"/>
    <s v="NEW SALES"/>
    <m/>
    <s v="Completed (PS)"/>
    <s v="RBS-Regional 3"/>
    <d v="2026-10-26T17:59:56"/>
    <d v="2026-10-27T08:15:32"/>
    <n v="69405547"/>
    <m/>
    <n v="146136130802"/>
    <s v="JUSSA FRUITS"/>
    <s v="ODP-GOD-FBT/034"/>
    <s v="WO067239070"/>
    <m/>
    <m/>
    <m/>
    <n v="110.317899"/>
    <n v="-7.801857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 Jam pemasangan : pagi/siang  Info Tambahan : Hubungi pelanggan dulu sebelum ke lokasi  terima kasih|40010577|MYDITA"/>
    <s v="FCC"/>
    <s v="26-10-2026 18:09:42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09 15:00:00|Tanggal pemasangan : 09 OKTOBER 2026  Jam pemasangan : pagi/siang  Info Tambahan : Hubungi pelanggan dulu sebelum ke lokasi  terima kasih|40010577|MYDITA"/>
    <n v="2026"/>
    <n v="10"/>
    <n v="27"/>
    <d v="2026-10-27T00:00:00"/>
    <n v="0.70833333333575865"/>
    <x v="1"/>
    <x v="7"/>
  </r>
  <r>
    <n v="875"/>
    <n v="1002658344"/>
    <n v="3"/>
    <x v="2"/>
    <n v="4"/>
    <s v="YOGYAKARTA"/>
    <s v="SLEMAN"/>
    <s v="GOD"/>
    <s v="REG"/>
    <s v="AO"/>
    <s v="NEW SALES"/>
    <s v="1P INET"/>
    <s v="MIE - SEND SURVEY"/>
    <s v="RBS-Regional 3"/>
    <d v="2026-10-28T17:42:45"/>
    <d v="2026-10-28T17:44:01"/>
    <n v="69418855"/>
    <m/>
    <n v="146136130600"/>
    <s v="SD NEGERI SEJATI"/>
    <s v="ODP-GOD-FZ/054 FZ/D06/054.01"/>
    <s v="WO067385611"/>
    <m/>
    <m/>
    <m/>
    <n v="110.2262589"/>
    <n v="-7.7715335999999997"/>
    <s v="|MN02579|MYIA-013869221765/POI/TRI NAFI&amp; 39;AH. S.Pd.M.Pd/082221468635/tri.nafiah16@admin.sd.belajar.id"/>
    <s v="MYIB_ASSISTANT"/>
    <m/>
    <m/>
    <m/>
    <m/>
    <m/>
    <m/>
    <m/>
    <m/>
    <s v="Management Janji"/>
    <s v="2026-10-30 11:00:00 | Nama PIC : Nafi No HP : 082221468635 No Alt : 082138271177 M Janji :  29  Okt 2026 Jam Pasang : Pagi / Siang Note : hubungi pelanggan jika ingin kelokasi"/>
    <s v="FCC"/>
    <s v="28-10-2026 17:54:39"/>
    <d v="2026-10-30T11:00:00"/>
    <m/>
    <s v="SURVEY_NEW_MANJA"/>
    <s v="X"/>
    <s v="NO ADDON"/>
    <m/>
    <s v="MIE - SEND SURVEY"/>
    <s v="HSI Bisnis Promo Hari Pelanggan Nasional PSB 70% - 50 Mbps"/>
    <s v="INDIBIZ"/>
    <m/>
    <m/>
    <d v="2026-10-30T11:00:00"/>
    <s v="2026-10-30 11:00:00 | Nama PIC : Nafi No HP : 082221468635 No Alt : 082138271177 M Janji :  29  Okt 2026 Jam Pasang : Pagi / Siang Note : hubungi pelanggan jika ingin kelokasi"/>
    <m/>
    <m/>
    <m/>
    <e v="#NUM!"/>
    <e v="#NUM!"/>
    <x v="0"/>
    <x v="7"/>
  </r>
  <r>
    <n v="876"/>
    <n v="1002649798"/>
    <n v="3"/>
    <x v="2"/>
    <n v="4"/>
    <s v="YOGYAKARTA"/>
    <s v="SLEMAN"/>
    <s v="KLS"/>
    <s v="REG"/>
    <s v="AO"/>
    <s v="NEW SALES"/>
    <s v="1P INET"/>
    <s v="Completed (PS)"/>
    <s v="RBS-Regional 3"/>
    <d v="2026-10-22T16:08:50"/>
    <d v="2026-10-23T13:52:38"/>
    <n v="69415405"/>
    <m/>
    <n v="146145133260"/>
    <s v="RUMAH KREATIF"/>
    <s v="ODP-KLS-FBT/109"/>
    <s v="WO066993764"/>
    <m/>
    <m/>
    <m/>
    <n v="110.49939740000001"/>
    <n v="-7.7283530999999996"/>
    <s v="|MC80075|MYIA-094940894126/POI/WIDADA DWIJA KUNCARA/085741270179/zeronizerosan@gmail.com"/>
    <s v="MYIB_ASSISTANT"/>
    <m/>
    <m/>
    <m/>
    <m/>
    <m/>
    <m/>
    <m/>
    <m/>
    <s v="Management Janji"/>
    <s v="2026-10-25 11:00:00 | Tgl pemasangan : 23 Oktober 2026 Jam pemasangan : pagi siang Info Tambahan : Hubungi pelanggan dulu sebelum ke lokasi terimakasih "/>
    <s v="FCC"/>
    <s v="22-10-2026 16:09:46"/>
    <d v="2026-10-25T11:00:00"/>
    <m/>
    <s v="PS"/>
    <s v="KALASAN"/>
    <s v="NO ADDON"/>
    <n v="20261023"/>
    <s v="Completed"/>
    <s v="HSI Bisnis Basic Promo Hari Pelanggan Nasional PSB 70% - 300 Mbps"/>
    <s v="INDIBIZ"/>
    <m/>
    <m/>
    <d v="2026-10-25T11:00:00"/>
    <s v="2026-10-25 11:00:00 | Tgl pemasangan : 23 Oktober 2026 Jam pemasangan : pagi siang Info Tambahan : Hubungi pelanggan dulu sebelum ke lokasi terimakasih "/>
    <n v="2026"/>
    <n v="10"/>
    <n v="23"/>
    <d v="2026-10-23T00:00:00"/>
    <n v="-2.4583333333357587"/>
    <x v="1"/>
    <x v="7"/>
  </r>
  <r>
    <n v="877"/>
    <n v="1002655877"/>
    <n v="3"/>
    <x v="2"/>
    <n v="4"/>
    <s v="YOGYAKARTA"/>
    <s v="SLEMAN"/>
    <s v="KLS"/>
    <s v="REG"/>
    <s v="AO"/>
    <s v="NEW SALES"/>
    <s v="1P INET"/>
    <s v="MIE - SEND SURVEY"/>
    <s v="RBS-Regional 3"/>
    <d v="2026-10-27T13:08:45"/>
    <d v="2026-10-27T13:10:07"/>
    <n v="69417938"/>
    <m/>
    <n v="143145101839"/>
    <s v="Kepengasuhan santri Baitussalam"/>
    <s v="ODP-KLS-FAD/096 FAD/D02/096.01"/>
    <s v="WO067284737"/>
    <m/>
    <m/>
    <m/>
    <n v="110.490526"/>
    <n v="-7.7462720000000003"/>
    <s v="|MN00447|MYIA-010523220540/POI/Daffa Malik Ashari/089602030103/malikdaffa6@gmail.com"/>
    <s v="MYIB_ASSISTANT"/>
    <m/>
    <m/>
    <m/>
    <m/>
    <m/>
    <m/>
    <m/>
    <m/>
    <s v="Management Janji"/>
    <s v="2026-11-01 08:00:00 | Nama PIC : bapak daffa No HP : 089602030103 Alt :  M Janji : (minggu/1/november/2026) jam Pasang : 09:00 Note : hubungi pelanggan jika ingin kelokasi"/>
    <s v="FCC"/>
    <s v="27-10-2026 13:09:38"/>
    <d v="2026-11-01T08:00:00"/>
    <m/>
    <s v="SURVEY_NEW_MANJA"/>
    <s v="KALASAN"/>
    <s v="NO ADDON"/>
    <m/>
    <s v="MIE - SEND SURVEY"/>
    <s v="HSI Bisnis Promo Hari Pelanggan Nasional PSB 70% - 100 Mbps"/>
    <s v="INDIBIZ"/>
    <m/>
    <m/>
    <d v="2026-11-01T08:00:00"/>
    <s v="2026-11-01 08:00:00 | Nama PIC : bapak daffa No HP : 089602030103 Alt :  M Janji : (minggu/1/november/2026) jam Pasang : 09:00 Note : hubungi pelanggan jika ingin kelokasi"/>
    <m/>
    <m/>
    <m/>
    <e v="#NUM!"/>
    <e v="#NUM!"/>
    <x v="0"/>
    <x v="7"/>
  </r>
  <r>
    <n v="878"/>
    <n v="100263650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  <x v="7"/>
  </r>
  <r>
    <n v="879"/>
    <n v="100265173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23T17:30:44"/>
    <d v="2026-10-27T15:25:29"/>
    <n v="69416165"/>
    <m/>
    <n v="143132124060"/>
    <s v="PT TUMBUH BERSAMA XTENSIVE"/>
    <s v="ODP-KGD-FAM/079 FAM/D07/079.01"/>
    <s v="WO067073895"/>
    <m/>
    <m/>
    <m/>
    <n v="110.43208629999999"/>
    <n v="-7.8260889999999996"/>
    <s v="|MC80054|MYIA-076809830562/POI/VALLYAN/087774545405/admin.finance@xtensive.id"/>
    <s v="MYIB_ASSISTANT"/>
    <m/>
    <m/>
    <m/>
    <m/>
    <m/>
    <m/>
    <m/>
    <m/>
    <s v="Management Janji"/>
    <s v="2026-10-24 15:00:00 | Tanggal pemasangan : 24 OKTOBER 2026 Jam pemasangan : pagi/siang Info Tambahan : Hubungi pelanggan dulu sebelum ke lokasi terima kasih"/>
    <s v="FCC"/>
    <s v="23-10-2026 17:39:36"/>
    <d v="2026-10-24T15:00:00"/>
    <m/>
    <s v="REVOKE"/>
    <s v="KOTAGEDE"/>
    <s v="NO ADDON"/>
    <m/>
    <s v="Follow Up Revoke Completed, New Order ID : SC1002656410"/>
    <s v="HSI Bisnis PSB 70% - 100 Mbps"/>
    <s v="INDIBIZ"/>
    <m/>
    <m/>
    <d v="2026-10-24T15:00:00"/>
    <s v="2026-10-24 15:00:00 | Tanggal pemasangan : 24 OKTOBER 2026 Jam pemasangan : pagi/siang Info Tambahan : Hubungi pelanggan dulu sebelum ke lokasi terima kasih"/>
    <m/>
    <m/>
    <m/>
    <e v="#NUM!"/>
    <e v="#NUM!"/>
    <x v="0"/>
    <x v="7"/>
  </r>
  <r>
    <n v="880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  <x v="7"/>
  </r>
  <r>
    <n v="881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  <x v="7"/>
  </r>
  <r>
    <n v="882"/>
    <n v="1002639945"/>
    <n v="3"/>
    <x v="2"/>
    <n v="4"/>
    <s v="YOGYAKARTA"/>
    <s v="INNER - YOGYA JATENG SELATAN"/>
    <s v="KGD"/>
    <s v="REG"/>
    <s v="AO"/>
    <s v="NEW SALES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  <x v="7"/>
  </r>
  <r>
    <n v="883"/>
    <n v="1002649529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22T15:12:46"/>
    <d v="2026-10-23T14:40:05"/>
    <n v="69415281"/>
    <m/>
    <n v="143132124054"/>
    <s v="PT. KOPI BINTANG NUSANTARA"/>
    <s v="ODP-KGD-FAL/085 FAL/D03/085.01"/>
    <s v="WO066984057"/>
    <m/>
    <m/>
    <m/>
    <n v="110.4073906"/>
    <n v="-7.8297874999999904"/>
    <s v="|MN02631|MYIA-016161475798/POI/burianto/085123580800/burianto@tomoro-coffee.com"/>
    <s v="MYIB_ASSISTANT"/>
    <m/>
    <m/>
    <m/>
    <m/>
    <m/>
    <m/>
    <m/>
    <m/>
    <s v="Management Janji"/>
    <s v="2026-10-24 08:00:00 | Tanggal pemasangan : 23 Oct 2026 Jam pemasangan : 08.00 Info Tambahan : Hubungi pelanggan dulu sebelum ke lokasi terima kasih."/>
    <s v="FCC"/>
    <s v="22-10-2026 15:39:39"/>
    <d v="2026-10-24T08:00:00"/>
    <m/>
    <s v="PS"/>
    <s v="KOTAGEDE"/>
    <s v="OCA"/>
    <n v="20261023"/>
    <s v="Completed"/>
    <s v="HSI Bisnis Bundling OCA Breach Checker Promo H2 2026 PSB 70% - 50 Mbps"/>
    <s v="INDIBIZ"/>
    <m/>
    <m/>
    <d v="2026-10-24T08:00:00"/>
    <s v="2026-10-24 08:00:00 | Tanggal pemasangan : 23 Oct 2026 Jam pemasangan : 08.00 Info Tambahan : Hubungi pelanggan dulu sebelum ke lokasi terima kasih."/>
    <n v="2026"/>
    <n v="10"/>
    <n v="23"/>
    <d v="2026-10-23T00:00:00"/>
    <n v="-1.3333333333357587"/>
    <x v="1"/>
    <x v="7"/>
  </r>
  <r>
    <n v="884"/>
    <n v="1002656410"/>
    <n v="3"/>
    <x v="2"/>
    <n v="4"/>
    <s v="YOGYAKARTA"/>
    <s v="INNER - YOGYA JATENG SELATAN"/>
    <s v="KGD"/>
    <s v="REG"/>
    <s v="AO"/>
    <s v="NEW SALES"/>
    <m/>
    <s v="Completed (PS)"/>
    <s v="RBS-Regional 3"/>
    <d v="2026-10-27T15:25:29"/>
    <d v="2026-10-27T16:53:09"/>
    <n v="69416165"/>
    <m/>
    <n v="143132124089"/>
    <s v="PT TUMBUH BERSAMA XTENSIVE"/>
    <s v="ODP-KGD-FAM/079"/>
    <s v="WO067301789"/>
    <m/>
    <m/>
    <m/>
    <n v="110.4315"/>
    <n v="-7.8257000000000003"/>
    <s v="|MC80054|MYIA-076809830562/POI/VALLYAN/087774545405/admin.finance@xtensive.id"/>
    <s v="Sales Profesional"/>
    <m/>
    <m/>
    <m/>
    <m/>
    <m/>
    <m/>
    <m/>
    <m/>
    <s v="Management Janji"/>
    <s v="2026-10-24 15:00:00 | Tanggal pemasangan : 24 OKTOBER 2026  Jam pemasangan : pagi/siang  Info Tambahan : Hubungi pelanggan dulu sebelum ke lokasi  terima kasih"/>
    <s v="FCC"/>
    <s v="27-10-2026 15:40:09"/>
    <m/>
    <m/>
    <s v="PS"/>
    <s v="KOTAGEDE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Tanggal pemasangan : 24 OKTOBER 2026  Jam pemasangan : pagi/siang  Info Tambahan : Hubungi pelanggan dulu sebelum ke lokasi  terima kasih"/>
    <n v="2026"/>
    <n v="10"/>
    <n v="27"/>
    <d v="2026-10-27T00:00:00"/>
    <n v="-0.29166666666424135"/>
    <x v="1"/>
    <x v="7"/>
  </r>
  <r>
    <n v="885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886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887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7"/>
  </r>
  <r>
    <n v="888"/>
    <n v="1002650131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10-23T08:02:50"/>
    <d v="2026-10-26T09:23:38"/>
    <n v="69415557"/>
    <m/>
    <n v="143132124058"/>
    <s v="PT KOPI BINTANG NUSANTARA"/>
    <s v="ODP-KGD-FAE/037 FAE/D04/037.01"/>
    <s v="WO067016817"/>
    <m/>
    <m/>
    <m/>
    <n v="110.4068446"/>
    <n v="-7.8261629999999904"/>
    <s v="|MN02665|MYIA-029128391956/POI/rian/085123580800/burianto@tommoro-coffee.com"/>
    <s v="MYIB_ASSISTANT"/>
    <m/>
    <m/>
    <m/>
    <m/>
    <m/>
    <m/>
    <m/>
    <m/>
    <s v="Management Janji"/>
    <s v="2026-10-24 08:00:00 | telp :085123580800  alt : manja : pagi / siang 24/10/2026 .hub sebelum ke lokasi"/>
    <s v="FCC"/>
    <s v="23-10-2026 08:10:01"/>
    <d v="2026-10-24T08:00:00"/>
    <s v="Kendala Pelanggan"/>
    <s v="CANCEL"/>
    <s v="KOTAGEDE"/>
    <s v="OCA"/>
    <m/>
    <s v="Cancel Completed"/>
    <s v="HSI Bisnis Basic Bundling OCA Breach Checker Promo 2026 PSB 70% - 50 Mbps"/>
    <s v="INDIBIZ"/>
    <m/>
    <m/>
    <d v="2026-10-24T08:00:00"/>
    <s v="2026-10-24 08:00:00 | telp :085123580800  alt : manja : pagi / siang 24/10/2026 .hub sebelum ke lokasi"/>
    <m/>
    <m/>
    <m/>
    <e v="#NUM!"/>
    <e v="#NUM!"/>
    <x v="0"/>
    <x v="7"/>
  </r>
  <r>
    <n v="889"/>
    <n v="1002619759"/>
    <n v="3"/>
    <x v="2"/>
    <n v="4"/>
    <s v="YOGYAKARTA"/>
    <s v="INNER - YOGYA JATENG SELATAN"/>
    <s v="PGR"/>
    <s v="REG"/>
    <s v="AO"/>
    <s v="NEW SALES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890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891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  <x v="7"/>
  </r>
  <r>
    <n v="892"/>
    <n v="1002636102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  <x v="7"/>
  </r>
  <r>
    <n v="893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894"/>
    <n v="1002646956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21T10:42:45"/>
    <d v="2026-10-26T14:03:56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s v="Kendala Pelanggan"/>
    <s v="REVOKE"/>
    <s v="X"/>
    <s v="NO ADDON"/>
    <m/>
    <s v="Revoke Completed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  <x v="7"/>
  </r>
  <r>
    <n v="895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896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897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  <x v="7"/>
  </r>
  <r>
    <n v="898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  <x v="7"/>
  </r>
  <r>
    <n v="899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  <x v="7"/>
  </r>
  <r>
    <n v="900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  <x v="7"/>
  </r>
  <r>
    <n v="901"/>
    <n v="1002637851"/>
    <n v="3"/>
    <x v="2"/>
    <n v="4"/>
    <s v="YOGYAKARTA"/>
    <s v="INNER - YOGYA JATENG SELATAN"/>
    <s v="PGR"/>
    <s v="REG"/>
    <s v="AO"/>
    <s v="NEW SALES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  <x v="7"/>
  </r>
  <r>
    <n v="902"/>
    <n v="1002641487"/>
    <n v="3"/>
    <x v="2"/>
    <n v="4"/>
    <s v="YOGYAKARTA"/>
    <s v="INNER - YOGYA JATENG SELATAN"/>
    <s v="PGR"/>
    <s v="REG"/>
    <s v="AO"/>
    <s v="NEW SALES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  <x v="7"/>
  </r>
  <r>
    <n v="903"/>
    <n v="100264543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  <x v="7"/>
  </r>
  <r>
    <n v="904"/>
    <n v="100264819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1T17:53:45"/>
    <d v="2026-10-22T15:05:41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n v="2026"/>
    <n v="10"/>
    <n v="22"/>
    <d v="2026-10-22T00:00:00"/>
    <n v="-0.625"/>
    <x v="1"/>
    <x v="7"/>
  </r>
  <r>
    <n v="905"/>
    <n v="10026476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1T14:36:44"/>
    <d v="2026-10-23T05:55:11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3"/>
    <d v="2026-10-23T00:00:00"/>
    <n v="0.54166666666424135"/>
    <x v="1"/>
    <x v="7"/>
  </r>
  <r>
    <n v="906"/>
    <n v="1002648971"/>
    <n v="3"/>
    <x v="2"/>
    <n v="4"/>
    <s v="YOGYAKARTA"/>
    <s v="INNER - YOGYA JATENG SELATAN"/>
    <s v="PGR"/>
    <s v="REG"/>
    <s v="AO"/>
    <s v="NEW SALES"/>
    <m/>
    <s v="Completed (PS)"/>
    <s v="RBS-Regional 2"/>
    <d v="2026-10-22T12:06:46"/>
    <d v="2026-10-22T13:46:05"/>
    <n v="66525052"/>
    <m/>
    <n v="141114228600"/>
    <s v="PT. BANGUN INFORMASI TEKNOLOGI"/>
    <s v="ODP-PGR-FUH/129"/>
    <s v="WO066964959"/>
    <m/>
    <m/>
    <m/>
    <n v="110.3587165"/>
    <n v="-7.8499935000000001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 No Hp Pic : 087778113956  Jam Pemasangan : 08:00 - 12.00  Tanggal Pemasangan : RABU 07 OKTOBER 2026  Info Tambahan : Hubungi pelanggan sebelum datang ke lokasi|40000798|MYDITA"/>
    <s v="FCC"/>
    <s v="22-10-2026 12:09:40"/>
    <m/>
    <m/>
    <s v="PS"/>
    <s v="X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7 08:00:00|Nama Pic : BP SANDI  No Hp Pic : 087778113956  Jam Pemasangan : 08:00 - 12.00  Tanggal Pemasangan : RABU 07 OKTOBER 2026  Info Tambahan : Hubungi pelanggan sebelum datang ke lokasi|40000798|MYDITA"/>
    <n v="2026"/>
    <n v="10"/>
    <n v="22"/>
    <d v="2026-10-22T00:00:00"/>
    <n v="-0.29166666666424135"/>
    <x v="1"/>
    <x v="7"/>
  </r>
  <r>
    <n v="907"/>
    <n v="1002649282"/>
    <n v="3"/>
    <x v="2"/>
    <n v="4"/>
    <s v="YOGYAKARTA"/>
    <s v="INNER - YOGYA JATENG SELATAN"/>
    <s v="PGR"/>
    <s v="REG"/>
    <s v="AO"/>
    <s v="NEW SALES"/>
    <m/>
    <s v="Completed (PS)"/>
    <s v="RBS-Regional 3"/>
    <d v="2026-10-22T14:18:59"/>
    <d v="2026-10-23T20:00:25"/>
    <n v="69415142"/>
    <n v="2742251975"/>
    <n v="141114228948"/>
    <s v="Duta Guest House"/>
    <s v="ODP-PGR-FCM/094"/>
    <s v="WO067020429"/>
    <m/>
    <m/>
    <m/>
    <n v="110.3707153"/>
    <n v="-7.8199820999999998"/>
    <s v="AMRBS/403104/KRISFIAN TRI SAPUTRA/R3/YOGYAKARTA/PSB HSI BISNIS 2S 50 MBPS PROMOHARI PELANGGAN 1:1 + Telepon/Siti Lestariningsih/ 08170433472 / 0811292250/siti_lestari21@yahoo.co.id"/>
    <s v="Amex"/>
    <m/>
    <m/>
    <m/>
    <m/>
    <m/>
    <m/>
    <m/>
    <m/>
    <s v="Management Janji"/>
    <s v="2026-10-26 08:00:00|Nama PIC : BAPAK SARIWON No HP : 08170433472 Alt :  M Janji : (SENIN/26/OKTOBER/2026) jam Pasang : 09:00 Note : hubungi pelanggan jika ingin kelokasi|40961371|MYDITA"/>
    <s v="FCC"/>
    <s v="22-10-2026 14:24:42"/>
    <d v="2026-10-26T08:00:00"/>
    <m/>
    <s v="PS"/>
    <s v="X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Nama PIC : BAPAK SARIWON No HP : 08170433472 Alt :  M Janji : (SENIN/26/OKTOBER/2026) jam Pasang : 09:00 Note : hubungi pelanggan jika ingin kelokasi|40961371|MYDITA"/>
    <n v="2026"/>
    <n v="10"/>
    <n v="23"/>
    <d v="2026-10-23T00:00:00"/>
    <n v="-3.3333333333357587"/>
    <x v="1"/>
    <x v="7"/>
  </r>
  <r>
    <n v="908"/>
    <n v="1002649920"/>
    <n v="3"/>
    <x v="2"/>
    <n v="4"/>
    <s v="YOGYAKARTA"/>
    <s v="INNER - YOGYA JATENG SELATAN"/>
    <s v="PGR"/>
    <s v="REG"/>
    <s v="AO"/>
    <s v="NEW SALES"/>
    <s v="2P INET + VOICE"/>
    <s v="Completed (PS)"/>
    <s v="RBS-Regional 3"/>
    <d v="2026-10-22T16:57:44"/>
    <d v="2026-10-23T15:50:54"/>
    <n v="69415444"/>
    <n v="2745060353"/>
    <n v="141114228957"/>
    <s v="SABIN BY SEKEN LIVING"/>
    <s v="ODP-PGR-FEG/059 FEG/D03/059.01"/>
    <s v="WO066999430"/>
    <m/>
    <m/>
    <m/>
    <n v="110.369744"/>
    <n v="-7.8189520000000003"/>
    <s v="|MC80050|MYIA-054067952892/POI/Dian Hanugrahhayu/08987246974/export@seken.co.id"/>
    <s v="MYIB_ASSISTANT"/>
    <m/>
    <m/>
    <m/>
    <m/>
    <m/>
    <m/>
    <m/>
    <m/>
    <s v="Management Janji"/>
    <s v="2026-10-24 08:00:00 | M Janji : (23/10/2026) jam Pasang : 09:00 Note : hubungi pelanggan jika ingin kelokasi  "/>
    <s v="FCC"/>
    <s v="22-10-2026 17:10:49"/>
    <d v="2026-10-24T08:00:00"/>
    <m/>
    <s v="PS"/>
    <s v="X"/>
    <s v="NO ADDON"/>
    <n v="20261023"/>
    <s v="Completed"/>
    <s v="HSI Bisnis Bundling Phone PSB 70% - Free 800 Menit Promo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  <x v="7"/>
  </r>
  <r>
    <n v="909"/>
    <n v="1002657883"/>
    <n v="3"/>
    <x v="2"/>
    <n v="4"/>
    <s v="YOGYAKARTA"/>
    <s v="INNER - YOGYA JATENG SELATAN"/>
    <s v="PGR"/>
    <s v="REG"/>
    <s v="AO"/>
    <s v="NEW SALES"/>
    <m/>
    <s v="QC MIA - INVALID QUALITY CONTROL MIA"/>
    <s v="RBS-Regional 3"/>
    <d v="2026-10-28T14:26:07"/>
    <d v="2026-10-28T17:56:14"/>
    <n v="69418639"/>
    <m/>
    <n v="141114132514"/>
    <s v="PT. Inti Sari Buana"/>
    <s v="ODP-PGR-FDQ/034"/>
    <m/>
    <m/>
    <m/>
    <m/>
    <n v="110.389665751686"/>
    <n v="-7.85946040451668"/>
    <s v="AMRBS/405613/FARISTA APRILLIA/R3/YOGYAKARTA/PSB HSI BISNIS 1S 100 MBPS PROMO HARI PELANGGAN 1:1/MIMA/08112551091/0858-7912-9595/mima@intisaribuana.com"/>
    <s v="Amex"/>
    <m/>
    <m/>
    <m/>
    <m/>
    <m/>
    <m/>
    <m/>
    <m/>
    <m/>
    <m/>
    <m/>
    <s v="28-10-2026 14:39:44"/>
    <m/>
    <m/>
    <s v="QC1"/>
    <s v="X"/>
    <s v="NO ADDON"/>
    <m/>
    <s v="QC MIA - INVALID QUALITY CONTROL MIA - Upload Kartu Identitas Tidak Sesuai - silakan upload KTP fisik aslinya SC100265788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910"/>
    <n v="1002654501"/>
    <n v="3"/>
    <x v="2"/>
    <n v="4"/>
    <s v="YOGYAKARTA"/>
    <s v="INNER - YOGYA JATENG SELATAN"/>
    <s v="PGR"/>
    <s v="REG"/>
    <s v="AO"/>
    <s v="NEW SALES"/>
    <s v="1P INET"/>
    <s v="WAITING AKTIFASI IHLD"/>
    <s v="RBS-Regional 3"/>
    <d v="2026-10-26T15:34:27"/>
    <d v="2026-10-28T17:24:03"/>
    <n v="69412211"/>
    <m/>
    <m/>
    <s v="CV Pendhapa Mandiri"/>
    <m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26-10-2026 15:39:37"/>
    <d v="2026-10-19T00:00:00"/>
    <m/>
    <s v="UNSC"/>
    <s v="X"/>
    <s v="NO ADDON"/>
    <m/>
    <s v="WAITING:  |MYDITA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911"/>
    <n v="1002640114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  <x v="7"/>
  </r>
  <r>
    <n v="912"/>
    <n v="1002641588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7T16:53:34"/>
    <d v="2026-10-26T15:35:19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CANCEL"/>
    <s v="X"/>
    <s v="NO ADDON"/>
    <m/>
    <s v="Cancel Completed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913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914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  <x v="12"/>
  </r>
  <r>
    <n v="915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  <x v="12"/>
  </r>
  <r>
    <n v="916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  <x v="12"/>
  </r>
  <r>
    <n v="917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918"/>
    <n v="1002637329"/>
    <n v="3"/>
    <x v="3"/>
    <n v="5"/>
    <s v="MADURA"/>
    <s v="BANGKALAN"/>
    <s v="BKL"/>
    <s v="REG"/>
    <s v="AO"/>
    <s v="NEW SALES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2"/>
  </r>
  <r>
    <n v="919"/>
    <n v="1002650926"/>
    <n v="3"/>
    <x v="3"/>
    <n v="5"/>
    <s v="MADURA"/>
    <s v="BANGKALAN"/>
    <s v="BKL"/>
    <s v="REG"/>
    <s v="AO"/>
    <s v="NEW SALES"/>
    <m/>
    <s v="102 | FOLLOW UP COMPLETED"/>
    <s v="RBS-Regional 3"/>
    <d v="2026-10-23T13:17:30"/>
    <d v="2026-10-28T08:23:21"/>
    <n v="69415908"/>
    <m/>
    <n v="152435910968"/>
    <s v="TOKO LARIS"/>
    <s v="ODP-BKL-FBC/22"/>
    <s v="WO067051620"/>
    <m/>
    <m/>
    <m/>
    <n v="112.700592621342"/>
    <n v="-7.04153532292952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3:25:26"/>
    <d v="2026-10-24T11:00:00"/>
    <s v="Kendala Pelanggan"/>
    <s v="REVOKE"/>
    <s v="X"/>
    <s v="NO ADDON"/>
    <m/>
    <s v="Follow Up Revoke Completed, New Order ID : SC1002656909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4T11:00:00"/>
    <s v="2026-10-24 11:00:00|Tanggal pemasangan : 24 OKTOBER 2026 Jam pemasangan : pagi/siang Info Tambahan : Hubungi pelanggan dulu sebelum ke lokasi terima kasih|40010577|MYDITA"/>
    <m/>
    <m/>
    <m/>
    <e v="#NUM!"/>
    <e v="#NUM!"/>
    <x v="0"/>
    <x v="12"/>
  </r>
  <r>
    <n v="920"/>
    <n v="1002651387"/>
    <n v="3"/>
    <x v="3"/>
    <n v="5"/>
    <s v="MADURA"/>
    <s v="BANGKALAN"/>
    <s v="BKL"/>
    <s v="REG"/>
    <s v="AO"/>
    <s v="NEW SALES"/>
    <m/>
    <s v="102 | FOLLOW UP COMPLETED"/>
    <s v="RBS-Regional 3"/>
    <d v="2026-10-23T15:22:41"/>
    <d v="2026-10-27T08:24:29"/>
    <n v="69416048"/>
    <m/>
    <n v="152435910974"/>
    <s v="TOKO EEN"/>
    <s v="ODP-BKL-FAJ/65"/>
    <s v="WO067075738"/>
    <m/>
    <m/>
    <m/>
    <n v="112.734963476939"/>
    <n v="-7.0392373039572798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No HP :087750826006 No Alternatif : M Janji : 24/10/2026 Jam Pasang : Pagi NoteÃ‚Â :  Hubungi terlebih dahulu sebelum ke lokasi |40951377|MYDITA"/>
    <s v="FCC"/>
    <s v="23-10-2026 15:24:43"/>
    <d v="2026-10-24T15:00:00"/>
    <s v="Kendala Lainnya"/>
    <s v="REVOKE"/>
    <s v="X"/>
    <s v="NO ADDON"/>
    <m/>
    <s v="Follow Up Revoke Completed, New Order ID : SC10026550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5:00:00"/>
    <s v="2026-10-24 15:00:00|Nama :BAPA KHOLIS No HP :087750826006 No Alternatif : M Janji : 24/10/2026 Jam Pasang : Pagi NoteÃ‚Â :  Hubungi terlebih dahulu sebelum ke lokasi |40951377|MYDITA"/>
    <m/>
    <m/>
    <m/>
    <e v="#NUM!"/>
    <e v="#NUM!"/>
    <x v="0"/>
    <x v="12"/>
  </r>
  <r>
    <n v="921"/>
    <n v="1002656909"/>
    <n v="3"/>
    <x v="3"/>
    <n v="5"/>
    <s v="MADURA"/>
    <s v="BANGKALAN"/>
    <s v="BKL"/>
    <s v="REG"/>
    <s v="AO"/>
    <s v="NEW SALES"/>
    <m/>
    <s v="7 | OSS - PROVISIONING ISSUED"/>
    <s v="RBS-Regional 3"/>
    <d v="2026-10-28T08:23:22"/>
    <d v="2026-10-28T09:57:42"/>
    <n v="69415908"/>
    <m/>
    <n v="152435911004"/>
    <s v="TOKO LARIS"/>
    <s v="ODP-BKL-FBC/02"/>
    <m/>
    <m/>
    <m/>
    <m/>
    <n v="112.701077956764"/>
    <n v="-7.04107884452449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 Jam pemasangan : pagi/siang  Info Tambahan : Hubungi pelanggan dulu sebelum ke lokasi  terima kasih|40010577|MYDITA"/>
    <s v="FCC"/>
    <s v="28-10-2026 08:24:53"/>
    <m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07:00:00"/>
    <s v="2026-10-24 11:00:00|Tanggal pemasangan : 24 OKTOBER 2026  Jam pemasangan : pagi/siang  Info Tambahan : Hubungi pelanggan dulu sebelum ke lokasi  terima kasih|40010577|MYDITA"/>
    <m/>
    <m/>
    <m/>
    <e v="#NUM!"/>
    <e v="#NUM!"/>
    <x v="0"/>
    <x v="12"/>
  </r>
  <r>
    <n v="922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923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  <x v="12"/>
  </r>
  <r>
    <n v="924"/>
    <n v="1002640873"/>
    <n v="3"/>
    <x v="3"/>
    <n v="5"/>
    <s v="MADURA"/>
    <s v="BANGKALAN"/>
    <s v="BKL"/>
    <s v="REG"/>
    <s v="AO"/>
    <s v="NEW SALES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  <x v="12"/>
  </r>
  <r>
    <n v="925"/>
    <n v="1002641757"/>
    <n v="3"/>
    <x v="3"/>
    <n v="5"/>
    <s v="MADURA"/>
    <s v="BANGKALAN"/>
    <s v="BKL"/>
    <s v="REG"/>
    <s v="AO"/>
    <s v="NEW SALES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  <x v="12"/>
  </r>
  <r>
    <n v="926"/>
    <n v="1002652338"/>
    <n v="3"/>
    <x v="3"/>
    <n v="5"/>
    <s v="MADURA"/>
    <s v="BANGKALAN"/>
    <s v="BKL"/>
    <s v="REG"/>
    <s v="AO"/>
    <s v="NEW SALES"/>
    <m/>
    <s v="Completed (PS)"/>
    <s v="RBS-Regional 3"/>
    <d v="2026-10-24T17:28:13"/>
    <d v="2026-10-25T14:01:15"/>
    <n v="69416528"/>
    <m/>
    <n v="152435910983"/>
    <s v="PT PEREKONOMIAN SUNAN DRAJAT BURNEH BANGKALAN MADURA"/>
    <s v="ODP-BKL-FCG/08"/>
    <s v="WO067133612"/>
    <m/>
    <m/>
    <m/>
    <n v="112.78585320000001"/>
    <n v="-7.0543721000000001"/>
    <s v="|MN00882|/PT PEREKONOMIAN SUNAN DRAJAT BURNEH BANGKALAN MADURA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25 15:00:00|Nama PIC : Awim No HP : 082257019526 No Alt :  M Janji : 25 Okt 2026 Jam Pasang : Pagi / Siang Note : hubungi pelanggan jika ingin ke lokasi, terima kasih|40981184|MYDITA"/>
    <s v="FCC"/>
    <s v="24-10-2026 17:40:05"/>
    <d v="2026-10-25T15:00:00"/>
    <m/>
    <s v="PS"/>
    <s v="X"/>
    <s v="NETMONK"/>
    <n v="2026102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5T15:00:00"/>
    <s v="2026-10-25 15:00:00|Nama PIC : Awim No HP : 082257019526 No Alt :  M Janji : 25 Okt 2026 Jam Pasang : Pagi / Siang Note : hubungi pelanggan jika ingin ke lokasi, terima kasih|40981184|MYDITA"/>
    <n v="2026"/>
    <n v="10"/>
    <n v="25"/>
    <d v="2026-10-25T00:00:00"/>
    <n v="-0.625"/>
    <x v="1"/>
    <x v="12"/>
  </r>
  <r>
    <n v="927"/>
    <n v="1002654692"/>
    <n v="3"/>
    <x v="3"/>
    <n v="5"/>
    <s v="MADURA"/>
    <s v="BANGKALAN"/>
    <s v="BKL"/>
    <s v="REG"/>
    <s v="AO"/>
    <s v="NEW SALES"/>
    <m/>
    <s v="Completed (PS)"/>
    <s v="RBS-Regional 3"/>
    <d v="2026-10-26T16:36:05"/>
    <d v="2026-10-26T18:57:06"/>
    <n v="69397654"/>
    <m/>
    <n v="152435220516"/>
    <s v="Luminous 2 Cafe"/>
    <s v="ODP-BKL-FBM/31"/>
    <s v="WO067232326"/>
    <m/>
    <m/>
    <m/>
    <n v="112.79893314746199"/>
    <n v="-7.0602183833860996"/>
    <s v="|MN02601|/Luminous 2 Cafe/+62 896-7824-1888/agtus.pilut@gmail.com/HSI Bisnis Promo HUT Telkom (1:1) 100 Mbps (Rp 535.000) PSB Rp 150.000/Agtoes Pracharya/Jl. Raya Cantian, Banangkah, Tangkel, Bangkalan "/>
    <s v="Sales Force DBS"/>
    <m/>
    <m/>
    <m/>
    <m/>
    <m/>
    <m/>
    <m/>
    <m/>
    <s v="Management Janji"/>
    <s v="2026-09-26 08:00:00|Jam pemasangan : 12.00  Info Tambahan : Hubungi pelanggan dulu sebelum ke lokasi  terimakasih   |40951381|MYDITA"/>
    <s v="FCC"/>
    <s v="26-10-2026 16:39:49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7:00:00"/>
    <s v="2026-09-26 08:00:00|Jam pemasangan : 12.00  Info Tambahan : Hubungi pelanggan dulu sebelum ke lokasi  terimakasih   |40951381|MYDITA"/>
    <n v="2026"/>
    <n v="10"/>
    <n v="26"/>
    <d v="2026-10-26T00:00:00"/>
    <n v="-0.29166666666424135"/>
    <x v="1"/>
    <x v="12"/>
  </r>
  <r>
    <n v="928"/>
    <n v="1002655005"/>
    <n v="3"/>
    <x v="3"/>
    <n v="5"/>
    <s v="MADURA"/>
    <s v="BANGKALAN"/>
    <s v="BKL"/>
    <s v="REG"/>
    <s v="AO"/>
    <s v="NEW SALES"/>
    <m/>
    <s v="Completed (PS)"/>
    <s v="RBS-Regional 3"/>
    <d v="2026-10-27T08:24:30"/>
    <d v="2026-10-27T11:42:27"/>
    <n v="69416048"/>
    <m/>
    <n v="152435220774"/>
    <s v="TOKO EEN"/>
    <s v="ODP-BKL-FCA/03"/>
    <s v="WO067253060"/>
    <m/>
    <m/>
    <m/>
    <n v="112.734591368472"/>
    <n v="-7.03887782018242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 No HP :087750826006  No Alternatif :  M Janji : 24/10/2026  Jam Pasang : Pagi  NoteÃ‚Â :  Hubungi terlebih dahulu sebelum ke lokasi  |40951377|MYDITA"/>
    <s v="FCC"/>
    <s v="27-10-2026 08:39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07:00:00"/>
    <s v="2026-10-24 15:00:00|Nama :BAPA KHOLIS  No HP :087750826006  No Alternatif :  M Janji : 24/10/2026  Jam Pasang : Pagi  NoteÃ‚Â :  Hubungi terlebih dahulu sebelum ke lokasi  |40951377|MYDITA"/>
    <n v="2026"/>
    <n v="10"/>
    <n v="27"/>
    <d v="2026-10-27T00:00:00"/>
    <n v="-0.29166666666424135"/>
    <x v="1"/>
    <x v="12"/>
  </r>
  <r>
    <n v="929"/>
    <n v="1002652439"/>
    <n v="3"/>
    <x v="3"/>
    <n v="5"/>
    <s v="MADURA"/>
    <s v="BANGKALAN"/>
    <s v="BKL"/>
    <s v="REG"/>
    <s v="AO"/>
    <s v="NEW SALES"/>
    <m/>
    <s v="OSS - FALLOUT"/>
    <s v="RBS-Regional 3"/>
    <d v="2026-10-25T09:14:42"/>
    <d v="2026-10-28T15:34:09"/>
    <n v="69416604"/>
    <m/>
    <n v="152435910989"/>
    <s v="TOKO AFI"/>
    <s v="ODP-BKL-FBL/28"/>
    <s v="WO067152518"/>
    <m/>
    <m/>
    <m/>
    <n v="112.71983539999999"/>
    <n v="-7.0876093999999998"/>
    <s v="|MN00213|/TOKO AFI/HSI Bisnis + Netmonk Promo 2026 150 Mbps (Rp 676.100) PSB 150.000/08211215400/Afiberkah@gmail.com/MUNIRAH/Jadiih Socah bangkalan/-7.0909963,112.7374499,17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5-10-2026 09:25:05"/>
    <d v="2026-10-26T08:00:00"/>
    <s v="Kendala Pelanggan"/>
    <s v="FO_WFM"/>
    <s v="X"/>
    <s v="NETMONK"/>
    <m/>
    <s v="Provisioning Failed|WFM|INF010028030|salah tagging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  <x v="12"/>
  </r>
  <r>
    <n v="930"/>
    <n v="1002648600"/>
    <n v="3"/>
    <x v="3"/>
    <n v="5"/>
    <s v="MADURA"/>
    <s v="BANGKALAN"/>
    <s v="BKL"/>
    <s v="REG"/>
    <s v="AO"/>
    <s v="NEW SALES"/>
    <m/>
    <s v="SIBEL - CREATE ORDER"/>
    <s v="RBS-Regional 2"/>
    <d v="2026-10-22T09:58:34"/>
    <d v="2026-10-23T15:23:18"/>
    <n v="66525052"/>
    <m/>
    <n v="152435910940"/>
    <s v="PT. BANGUN INFORMASI TEKNOLOGI"/>
    <s v="ODP-BKL-FAK/11"/>
    <s v="WO066998801"/>
    <m/>
    <m/>
    <m/>
    <n v="112.75459004728501"/>
    <n v="-7.02720960465175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3 15:00:00|M Janji : (23/10/2026) jam Pasang : 09:00 Note : hubungi pelanggan jika ingin kelokasi  |40971304|MYDITA"/>
    <s v="FCC"/>
    <s v="22-10-2026 10:10:31"/>
    <d v="2026-10-23T15:00:00"/>
    <m/>
    <s v="INPROGRESS_SC"/>
    <s v="X"/>
    <s v="NO ADDON"/>
    <m/>
    <s v="SIEBEL_INFO=3-389873875133|Successfully Order Creation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3T15:00:00"/>
    <s v="2026-10-23 15:00:00|M Janji : (23/10/2026) jam Pasang : 09:00 Note : hubungi pelanggan jika ingin kelokasi  |40971304|MYDITA"/>
    <m/>
    <m/>
    <m/>
    <e v="#NUM!"/>
    <e v="#NUM!"/>
    <x v="0"/>
    <x v="12"/>
  </r>
  <r>
    <n v="931"/>
    <n v="1002643443"/>
    <n v="3"/>
    <x v="3"/>
    <n v="5"/>
    <s v="MADURA"/>
    <s v="BANGKALAN"/>
    <s v="BKL"/>
    <s v="REG"/>
    <s v="AO"/>
    <s v="NEW SALES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  <x v="12"/>
  </r>
  <r>
    <n v="932"/>
    <n v="1002650271"/>
    <n v="3"/>
    <x v="3"/>
    <n v="5"/>
    <s v="MADURA"/>
    <s v="BANGKALAN"/>
    <s v="BKL"/>
    <s v="REG"/>
    <s v="AO"/>
    <s v="NEW SALES"/>
    <m/>
    <s v="CANCEL COMPLETED"/>
    <s v="RBS-Regional 3"/>
    <d v="2026-10-23T09:08:53"/>
    <d v="2026-10-23T10:26:01"/>
    <n v="69415597"/>
    <m/>
    <n v="152435910963"/>
    <s v="TOKO PAK KHOLIS"/>
    <s v="ODP-BKL-FAJ/66"/>
    <m/>
    <m/>
    <m/>
    <m/>
    <n v="112.73204957108899"/>
    <n v="-7.0404133223410996"/>
    <s v="|MN02601|/TOKO PAK KHOLIS/NUR KHOLIS/087850201010/087750826006/kholis.izzy@gmail.com/HSI Bisnis Promo HUT Telkom (1:1) 50 Mbps (Rp 355.000) PSB Rp 150.000/"/>
    <s v="Sales Force DBS"/>
    <m/>
    <m/>
    <m/>
    <m/>
    <m/>
    <m/>
    <m/>
    <m/>
    <m/>
    <m/>
    <m/>
    <s v="23-10-2026 09:11:05"/>
    <m/>
    <m/>
    <s v="REJECT_FCC"/>
    <s v="X"/>
    <s v="NO ADDON"/>
    <m/>
    <s v="DECLINE : Decline - Salah Tagging Lokasi / Venue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Muhammad Fauzan Fidhianta 40961370|MYDITA"/>
    <m/>
    <m/>
    <m/>
    <m/>
    <m/>
    <e v="#NUM!"/>
    <e v="#NUM!"/>
    <x v="0"/>
    <x v="12"/>
  </r>
  <r>
    <n v="933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934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  <x v="12"/>
  </r>
  <r>
    <n v="935"/>
    <n v="1002644512"/>
    <n v="3"/>
    <x v="3"/>
    <n v="5"/>
    <s v="MADURA"/>
    <s v="BANGKALAN"/>
    <s v="BEA"/>
    <s v="REG"/>
    <s v="AO"/>
    <s v="NEW SALES"/>
    <m/>
    <s v="Completed (PS)"/>
    <s v="RBS-Regional 3"/>
    <d v="2026-10-20T08:39:20"/>
    <d v="2026-10-24T15:30:26"/>
    <n v="69413394"/>
    <m/>
    <n v="152459201109"/>
    <s v="TOKO TINGGI"/>
    <s v="ODP-BEA-FA/89"/>
    <s v="WO067026823"/>
    <m/>
    <m/>
    <m/>
    <n v="113.0651075"/>
    <n v="-7.1270626000000004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s v="Management Janji"/>
    <s v="2026-10-24 08:00:00|M Janji : 24/10/2026 Jam Pasang : 08.00 - 13:00  NoteÃ‚Â :  hubungi terlebih dahulu sebelum kelokasi  |40981182|MYDITA"/>
    <s v="FCC"/>
    <s v="20-10-2026 08:40:27"/>
    <d v="2026-10-24T08:00:00"/>
    <m/>
    <s v="PS"/>
    <s v="X"/>
    <s v="NETMONK"/>
    <n v="2026102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4T08:00:00"/>
    <s v="2026-10-24 08:00:00|M Janji : 24/10/2026 Jam Pasang : 08.00 - 13:00  NoteÃ‚Â :  hubungi terlebih dahulu sebelum kelokasi  |40981182|MYDITA"/>
    <n v="2026"/>
    <n v="10"/>
    <n v="24"/>
    <d v="2026-10-24T00:00:00"/>
    <n v="-0.33333333333575865"/>
    <x v="1"/>
    <x v="12"/>
  </r>
  <r>
    <n v="936"/>
    <n v="1002652444"/>
    <n v="3"/>
    <x v="3"/>
    <n v="5"/>
    <s v="MADURA"/>
    <s v="BANGKALAN"/>
    <s v="BEA"/>
    <s v="REG"/>
    <s v="AO"/>
    <s v="NEW SALES"/>
    <s v="1P INET"/>
    <s v="Completed (PS)"/>
    <s v="RBS-Regional 3"/>
    <d v="2026-10-25T09:27:45"/>
    <d v="2026-10-26T17:20:50"/>
    <n v="69416580"/>
    <m/>
    <n v="152459201293"/>
    <s v="MADRASAH ALIYAH BAITUL AMIN"/>
    <s v="ODP-BEA-FA/100 FA/D07/100.01"/>
    <s v="WO067145404"/>
    <m/>
    <m/>
    <m/>
    <n v="113.03055999999999"/>
    <n v="-7.088838"/>
    <s v="|MC20002|MYIA-065839309055/POI/DA&amp; 39;I/081237040753/atokilla57@tmails.net"/>
    <s v="MYIB_ASSISTANT"/>
    <m/>
    <m/>
    <m/>
    <m/>
    <m/>
    <m/>
    <m/>
    <m/>
    <s v="Management Janji"/>
    <s v="2026-10-26 08:00:00 | Nama Pic : bp DA&amp; 39;I No Hp Pic : 081237040753 No alt : - Jam Pemasangan : pagi  Tanggal Pemasangan : 26 Oktober 2026"/>
    <s v="FCC"/>
    <s v="25-10-2026 09:39:38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DA&amp; 39;I No Hp Pic : 081237040753 No alt : - Jam Pemasangan : pagi  Tanggal Pemasangan : 26 Oktober 2026"/>
    <n v="2026"/>
    <n v="10"/>
    <n v="26"/>
    <d v="2026-10-26T00:00:00"/>
    <n v="-0.33333333333575865"/>
    <x v="1"/>
    <x v="12"/>
  </r>
  <r>
    <n v="937"/>
    <n v="1002643383"/>
    <n v="3"/>
    <x v="3"/>
    <n v="5"/>
    <s v="MADURA"/>
    <s v="BANGKALAN"/>
    <s v="BEA"/>
    <s v="REG"/>
    <s v="AO"/>
    <s v="NEW SALES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38"/>
    <n v="1002656064"/>
    <n v="3"/>
    <x v="3"/>
    <n v="5"/>
    <s v="MADURA"/>
    <s v="BANGKALAN"/>
    <s v="BEA"/>
    <s v="REG"/>
    <s v="AO"/>
    <s v="NEW SALES"/>
    <m/>
    <s v="CANCEL COMPLETED"/>
    <s v="RBS-Regional 3"/>
    <d v="2026-10-27T13:55:59"/>
    <d v="2026-10-27T17:34:54"/>
    <n v="69418000"/>
    <m/>
    <n v="152459201473"/>
    <s v="WARUNG MEKAAR BLEGA"/>
    <s v="ODP-BEA-FA/10"/>
    <m/>
    <m/>
    <m/>
    <m/>
    <n v="113.0728367"/>
    <n v="-7.1214316999999996"/>
    <s v="|MN00213|/WARUNG MEKAAR BLEGA/081217254705/Iisdwiariati123@gmail.com/HSI Basic Promo HUT Telkom (1:2) 100 Mbps (Rp 440.000) PSB Rp 150.000/IIS DWI ARIYATI/-7.121519, 113.072830"/>
    <s v="Sales Force DBS"/>
    <m/>
    <m/>
    <m/>
    <m/>
    <m/>
    <m/>
    <m/>
    <m/>
    <m/>
    <m/>
    <m/>
    <s v="27-10-2026 14:09:51"/>
    <m/>
    <m/>
    <s v="REJECT_FCC"/>
    <s v="X"/>
    <s v="NO ADDON"/>
    <m/>
    <s v="DECLINE : Decline - Pindah Segmentasi RIRIN RISNAWATI 40931149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s v="DECLINE : Decline - Pindah Segmentasi RIRIN RISNAWATI 40931149|MYDITA"/>
    <m/>
    <m/>
    <m/>
    <m/>
    <m/>
    <e v="#NUM!"/>
    <e v="#NUM!"/>
    <x v="0"/>
    <x v="12"/>
  </r>
  <r>
    <n v="939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940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941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942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943"/>
    <n v="1002652274"/>
    <n v="3"/>
    <x v="3"/>
    <n v="5"/>
    <s v="MADURA"/>
    <s v="BANGKALAN"/>
    <s v="KML"/>
    <s v="REG"/>
    <s v="AO"/>
    <s v="NEW SALES"/>
    <m/>
    <s v="Completed (PS)"/>
    <s v="RBS-Regional 3"/>
    <d v="2026-10-24T15:57:16"/>
    <d v="2026-10-25T14:55:22"/>
    <n v="69416477"/>
    <m/>
    <n v="152436205343"/>
    <s v="BIKOPI CAFE"/>
    <s v="ODP-KML-FJ/39"/>
    <s v="WO067132432"/>
    <m/>
    <m/>
    <m/>
    <n v="112.72486638535101"/>
    <n v="-7.1254923063302096"/>
    <s v="|MN02601|/BIKOPI CAFE/FENDI DWI KURNIAWAN/081999876554/081999600197/bikopicafe@gmail.com/HSI Bisnis Promo HUT Telkom (1:1) 100 Mbps (Rp 535.000) PSB Rp 150.000/"/>
    <s v="Sales Force DBS"/>
    <m/>
    <m/>
    <m/>
    <m/>
    <m/>
    <m/>
    <m/>
    <m/>
    <s v="Management Janji"/>
    <s v="2026-10-25 15:00:00|M Janji :  25 Okt 2026 Jam Pasang : Pagi / Siang Note : hubungi pelanggan jika ingin kelokasi |40981182|MYDITA"/>
    <s v="FCC"/>
    <s v="24-10-2026 16:09:53"/>
    <d v="2026-10-25T15:00:00"/>
    <m/>
    <s v="PS"/>
    <s v="X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5:00:00"/>
    <s v="2026-10-25 15:00:00|M Janji :  25 Okt 2026 Jam Pasang : Pagi / Siang Note : hubungi pelanggan jika ingin kelokasi |40981182|MYDITA"/>
    <n v="2026"/>
    <n v="10"/>
    <n v="25"/>
    <d v="2026-10-25T00:00:00"/>
    <n v="-0.625"/>
    <x v="1"/>
    <x v="12"/>
  </r>
  <r>
    <n v="944"/>
    <n v="1002651352"/>
    <n v="3"/>
    <x v="3"/>
    <n v="5"/>
    <s v="MADURA"/>
    <s v="BANGKALAN"/>
    <s v="TBU"/>
    <s v="REG"/>
    <s v="AO"/>
    <s v="NEW SALES"/>
    <s v="1P INET"/>
    <s v="102 | FOLLOW UP COMPLETED"/>
    <s v="RBS-Regional 3"/>
    <d v="2026-10-23T15:14:44"/>
    <d v="2026-10-26T10:59:03"/>
    <n v="69416004"/>
    <m/>
    <n v="152458900166"/>
    <s v="ALIM PERDANA"/>
    <s v="ODP-TBU-FAB/03 FAB/D01/03.01"/>
    <s v="WO067060043"/>
    <m/>
    <m/>
    <m/>
    <n v="113.028474971652"/>
    <n v="-6.8843740008269503"/>
    <s v="MD|MYDB-20261023271241|DN00001/MN00802|ALIM PERDANA|087850732270"/>
    <s v="MYDIGIBIZPARTNER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s v="Kendala Pelanggan"/>
    <s v="REVOKE"/>
    <s v="X"/>
    <s v="NO ADDON"/>
    <m/>
    <s v="Follow Up Revoke Completed, New Order ID : SC1002652836"/>
    <s v="HSI Bisnis Promo Hari Pelanggan Nasional PSB 70% - 150 Mbps"/>
    <s v="INDIBIZ"/>
    <m/>
    <m/>
    <d v="2026-10-24T15:00:00"/>
    <s v="2026-10-24 15:00:00 | Tanggal pemasangan : 25/09/2026 Jam pemasangan : 08.00 - 12.00 Info Tambahan : Hubungi pelanggan dulu sebelum ke lokasi, terima kasih"/>
    <m/>
    <m/>
    <m/>
    <e v="#NUM!"/>
    <e v="#NUM!"/>
    <x v="0"/>
    <x v="12"/>
  </r>
  <r>
    <n v="945"/>
    <n v="1002639164"/>
    <n v="3"/>
    <x v="3"/>
    <n v="5"/>
    <s v="MADURA"/>
    <s v="BANGKALAN"/>
    <s v="TBU"/>
    <s v="REG"/>
    <s v="AO"/>
    <s v="NEW SALES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  <x v="12"/>
  </r>
  <r>
    <n v="946"/>
    <n v="1002652836"/>
    <n v="3"/>
    <x v="3"/>
    <n v="5"/>
    <s v="MADURA"/>
    <s v="BANGKALAN"/>
    <s v="TBU"/>
    <s v="REG"/>
    <s v="AO"/>
    <s v="NEW SALES"/>
    <m/>
    <s v="Completed (PS)"/>
    <s v="RBS-Regional 3"/>
    <d v="2026-10-26T10:59:04"/>
    <d v="2026-10-26T14:19:13"/>
    <n v="69416004"/>
    <m/>
    <n v="152458900169"/>
    <s v="ALIM PERDANA"/>
    <s v="ODP-TBU-FAB/60"/>
    <s v="WO067193952"/>
    <m/>
    <m/>
    <m/>
    <n v="113.028102"/>
    <n v="-6.8843819999999996"/>
    <s v="MD|MYDB-20261023271241|DN00001/MN00802|ALIM PERDANA|087850732270"/>
    <s v="MYDIGIBIZPARTNER"/>
    <m/>
    <m/>
    <m/>
    <m/>
    <m/>
    <m/>
    <m/>
    <m/>
    <s v="Management Janji"/>
    <s v="2026-10-24 15:00:00 | Tanggal pemasangan : 25/09/2026  Jam pemasangan : 08.00 - 12.00  Info Tambahan : Hubungi pelanggan dulu sebelum ke lokasi, terima kasih"/>
    <s v="FCC"/>
    <s v="26-10-2026 11:10:11"/>
    <m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5:00:00 | Tanggal pemasangan : 25/09/2026  Jam pemasangan : 08.00 - 12.00  Info Tambahan : Hubungi pelanggan dulu sebelum ke lokasi, terima kasih"/>
    <n v="2026"/>
    <n v="10"/>
    <n v="26"/>
    <d v="2026-10-26T00:00:00"/>
    <n v="-0.29166666666424135"/>
    <x v="1"/>
    <x v="12"/>
  </r>
  <r>
    <n v="947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  <x v="12"/>
  </r>
  <r>
    <n v="948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  <x v="12"/>
  </r>
  <r>
    <n v="949"/>
    <n v="1002656831"/>
    <n v="3"/>
    <x v="3"/>
    <n v="5"/>
    <s v="MADURA"/>
    <s v="BANGKALAN"/>
    <s v="OMB"/>
    <s v="REG"/>
    <s v="AO"/>
    <s v="NEW SALES"/>
    <s v="1P INET"/>
    <s v="OSS - FALLOUT"/>
    <s v="RBS-Regional 3"/>
    <d v="2026-10-27T19:27:50"/>
    <d v="2026-10-29T08:09:16"/>
    <n v="69418270"/>
    <m/>
    <n v="152438202417"/>
    <s v="TOKO MUHAMMAD"/>
    <s v="ODP-OMB-FG/02 FG/D01/02.01"/>
    <s v="WO067320030"/>
    <m/>
    <m/>
    <m/>
    <n v="113.426165767014"/>
    <n v="-6.9595844566243397"/>
    <s v="MD|MYDB-20261027271438|DN00001/MN00558|TOKO MUHAMMAD|087751541283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39:43"/>
    <d v="2026-10-29T08:00:00"/>
    <m/>
    <s v="FO_UIM"/>
    <s v="X"/>
    <s v="NO ADDON"/>
    <m/>
    <s v="Provisioning Failed|UIM|INF010034061|1029:Reservation not found for Broadband CFS with Reservation ID : 39612887337"/>
    <s v="HSI Bisnis Promo Hari Pelanggan Nasional PSB 70% - 200 Mbps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  <x v="12"/>
  </r>
  <r>
    <n v="950"/>
    <n v="1002645283"/>
    <n v="3"/>
    <x v="3"/>
    <n v="5"/>
    <s v="MADURA"/>
    <s v="BANGKALAN"/>
    <s v="SPG"/>
    <s v="REG"/>
    <s v="AO"/>
    <s v="NEW SALES"/>
    <m/>
    <s v="102 | FOLLOW UP COMPLETED"/>
    <s v="RBS-Regional 3"/>
    <d v="2026-10-20T12:04:12"/>
    <d v="2026-10-28T10:22:52"/>
    <n v="69413687"/>
    <m/>
    <n v="152434914879"/>
    <s v="WARUNG ROJAK JALIL 2 (RMH BLK)"/>
    <s v="ODP-SPG-FS/61"/>
    <s v="WO067032530"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Notel: 085725424046 Alt:  Tanggal: 24/10/2026 Jam Pasang: Sore Note: Hubungi sebelum ke lokasi, terimakasih.  |40931149|MYDITA"/>
    <s v="FCC"/>
    <s v="20-10-2026 12:40:07"/>
    <d v="2026-10-24T15:00:00"/>
    <m/>
    <s v="REVOKE"/>
    <s v="SAMPANG"/>
    <s v="NO ADDON"/>
    <m/>
    <s v="Follow Up Revoke Completed, New Order ID : SC10026572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5:00:00"/>
    <s v="2026-10-24 15:00:00|Nama PIC: BP JALIL  Notel: 085725424046 Alt:  Tanggal: 24/10/2026 Jam Pasang: Sore Note: Hubungi sebelum ke lokasi, terimakasih.  |40931149|MYDITA"/>
    <m/>
    <m/>
    <m/>
    <e v="#NUM!"/>
    <e v="#NUM!"/>
    <x v="0"/>
    <x v="12"/>
  </r>
  <r>
    <n v="951"/>
    <n v="1002654275"/>
    <n v="3"/>
    <x v="3"/>
    <n v="5"/>
    <s v="MADURA"/>
    <s v="BANGKALAN"/>
    <s v="SPG"/>
    <s v="REG"/>
    <s v="AO"/>
    <s v="NEW SALES"/>
    <m/>
    <s v="100 | REVOKE COMPLETED"/>
    <s v="RBS-Regional 3"/>
    <d v="2026-10-26T14:34:45"/>
    <d v="2026-10-28T10:15:32"/>
    <n v="69413687"/>
    <m/>
    <n v="152434913064"/>
    <s v="WARUNG ROJAK JALIL 2 (RMH BLK)"/>
    <s v="ODP-SPG-FY/89"/>
    <s v="WO067217312"/>
    <m/>
    <m/>
    <m/>
    <n v="113.17986000000001"/>
    <n v="-7.0587999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 Notel: 085725424046  Alt:   Tanggal: 24/10/2026  Jam Pasang: Sore  Note: Hubungi sebelum ke lokasi, terimakasih.   |40931149|MYDITA"/>
    <s v="FCC"/>
    <s v="26-10-2026 14:39:43"/>
    <m/>
    <s v="Kendala Pelanggan"/>
    <s v="REVOKE"/>
    <s v="SAMPANG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: BP JALIL   Notel: 085725424046  Alt:   Tanggal: 24/10/2026  Jam Pasang: Sore  Note: Hubungi sebelum ke lokasi, terimakasih.   |40931149|MYDITA"/>
    <m/>
    <m/>
    <m/>
    <e v="#NUM!"/>
    <e v="#NUM!"/>
    <x v="0"/>
    <x v="12"/>
  </r>
  <r>
    <n v="952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953"/>
    <n v="1002639571"/>
    <n v="3"/>
    <x v="3"/>
    <n v="5"/>
    <s v="MADURA"/>
    <s v="BANGKALAN"/>
    <s v="SPG"/>
    <s v="REG"/>
    <s v="AO"/>
    <s v="NEW SALES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2"/>
  </r>
  <r>
    <n v="954"/>
    <n v="1002642347"/>
    <n v="3"/>
    <x v="3"/>
    <n v="5"/>
    <s v="MADURA"/>
    <s v="BANGKALAN"/>
    <s v="SPG"/>
    <s v="REG"/>
    <s v="AO"/>
    <s v="NEW SALES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  <x v="12"/>
  </r>
  <r>
    <n v="955"/>
    <n v="1002643283"/>
    <n v="3"/>
    <x v="3"/>
    <n v="5"/>
    <s v="MADURA"/>
    <s v="BANGKALAN"/>
    <s v="SPG"/>
    <s v="REG"/>
    <s v="AO"/>
    <s v="NEW SALES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  <x v="12"/>
  </r>
  <r>
    <n v="956"/>
    <n v="1002645582"/>
    <n v="3"/>
    <x v="3"/>
    <n v="5"/>
    <s v="MADURA"/>
    <s v="BANGKALAN"/>
    <s v="SPG"/>
    <s v="REG"/>
    <s v="AO"/>
    <s v="NEW SALES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  <x v="12"/>
  </r>
  <r>
    <n v="957"/>
    <n v="1002646489"/>
    <n v="3"/>
    <x v="3"/>
    <n v="5"/>
    <s v="MADURA"/>
    <s v="BANGKALAN"/>
    <s v="SPG"/>
    <s v="REG"/>
    <s v="AO"/>
    <s v="NEW SALES"/>
    <m/>
    <s v="Completed (PS)"/>
    <s v="RBS-Regional 3"/>
    <d v="2026-10-21T08:24:15"/>
    <d v="2026-10-22T15:56:33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PS"/>
    <s v="SAMPANG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n v="2026"/>
    <n v="10"/>
    <n v="22"/>
    <d v="2026-10-22T00:00:00"/>
    <n v="-0.625"/>
    <x v="1"/>
    <x v="12"/>
  </r>
  <r>
    <n v="958"/>
    <n v="1002647367"/>
    <n v="3"/>
    <x v="3"/>
    <n v="5"/>
    <s v="MADURA"/>
    <s v="BANGKALAN"/>
    <s v="SPG"/>
    <s v="REG"/>
    <s v="AO"/>
    <s v="NEW SALES"/>
    <s v="1P INET"/>
    <s v="Completed (PS)"/>
    <s v="RBS-Regional 3"/>
    <d v="2026-10-21T13:20:45"/>
    <d v="2026-10-22T15:19:07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PS"/>
    <s v="SAMPANG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  <x v="12"/>
  </r>
  <r>
    <n v="959"/>
    <n v="1002650974"/>
    <n v="3"/>
    <x v="3"/>
    <n v="5"/>
    <s v="MADURA"/>
    <s v="BANGKALAN"/>
    <s v="SPG"/>
    <s v="REG"/>
    <s v="AO"/>
    <s v="NEW SALES"/>
    <m/>
    <s v="Completed (PS)"/>
    <s v="RBS-Regional 3"/>
    <d v="2026-10-23T13:33:48"/>
    <d v="2026-10-24T18:25:53"/>
    <n v="69415913"/>
    <m/>
    <n v="152434914422"/>
    <s v="FORTUNA LAB SAMPANG"/>
    <s v="ODP-SPG-FAA/20"/>
    <s v="WO067053189"/>
    <m/>
    <m/>
    <m/>
    <n v="113.243836679577"/>
    <n v="-7.2023849561085198"/>
    <s v="|MN02601|/FORTUNA LAB SAMPANG/AHMAD BUSTANURRIDO, SE/087863821101/087849911146/fortunasampang21@gmail.com/HSI Bisnis Promo HUT Telkom (1:1) 100 Mbps (Rp 535.000) PSB Rp 150.000/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3:39:45"/>
    <d v="2026-10-24T11:00:00"/>
    <m/>
    <s v="PS"/>
    <s v="SAMPANG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4"/>
    <d v="2026-10-24T00:00:00"/>
    <n v="-0.45833333333575865"/>
    <x v="1"/>
    <x v="12"/>
  </r>
  <r>
    <n v="960"/>
    <n v="1002657227"/>
    <n v="3"/>
    <x v="3"/>
    <n v="5"/>
    <s v="MADURA"/>
    <s v="BANGKALAN"/>
    <s v="SPG"/>
    <s v="REG"/>
    <s v="AO"/>
    <s v="NEW SALES"/>
    <m/>
    <s v="Completed (PS)"/>
    <s v="RBS-Regional 3"/>
    <d v="2026-10-28T10:22:53"/>
    <d v="2026-10-28T13:13:14"/>
    <n v="69413687"/>
    <m/>
    <n v="152434913632"/>
    <s v="WARUNG ROJAK JALIL 2 (RMH BLK)"/>
    <s v="ODP-SPG-FS/61"/>
    <s v="WO067339904"/>
    <m/>
    <m/>
    <m/>
    <n v="113.207784820028"/>
    <n v="-7.0519537318538701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 Notel: 085725424046  Alt:   Tanggal: 24/10/2026  Jam Pasang: Sore  Note: Hubungi sebelum ke lokasi, terimakasih.   |40931149|MYDITA"/>
    <s v="FCC"/>
    <s v="28-10-2026 10:24:48"/>
    <m/>
    <m/>
    <s v="PS"/>
    <s v="SAMPANG"/>
    <s v="NO ADDON"/>
    <n v="2026102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8T07:00:00"/>
    <s v="2026-10-24 15:00:00|Nama PIC: BP JALIL   Notel: 085725424046  Alt:   Tanggal: 24/10/2026  Jam Pasang: Sore  Note: Hubungi sebelum ke lokasi, terimakasih.   |40931149|MYDITA"/>
    <n v="2026"/>
    <n v="10"/>
    <n v="28"/>
    <d v="2026-10-28T00:00:00"/>
    <n v="-0.29166666666424135"/>
    <x v="1"/>
    <x v="12"/>
  </r>
  <r>
    <n v="961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  <x v="12"/>
  </r>
  <r>
    <n v="962"/>
    <n v="1002645341"/>
    <n v="3"/>
    <x v="3"/>
    <n v="5"/>
    <s v="MADURA"/>
    <s v="BANGKALAN"/>
    <s v="SPG"/>
    <s v="REG"/>
    <s v="AO"/>
    <s v="NEW SALES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63"/>
    <n v="1002648526"/>
    <n v="3"/>
    <x v="3"/>
    <n v="5"/>
    <s v="MADURA"/>
    <s v="BANGKALAN"/>
    <s v="SPG"/>
    <s v="REG"/>
    <s v="AO"/>
    <s v="NEW SALES"/>
    <m/>
    <s v="CANCEL COMPLETED"/>
    <s v="RBS-Regional 3"/>
    <d v="2026-10-22T09:33:00"/>
    <d v="2026-10-22T13:15:19"/>
    <n v="69414923"/>
    <m/>
    <n v="152434914937"/>
    <s v="TOKO AL-BAROKAH 9 (Rmh Blkg) "/>
    <s v="ODP-SPG-FY/71"/>
    <m/>
    <m/>
    <m/>
    <m/>
    <n v="113.2519231"/>
    <n v="-7.1953864999999997"/>
    <s v="|MN02600|/TOKO AL-BAROKAH 9 (Rmh Blkg) /SATUMAN/087750023016/rifashooting@gmail.com/HSI Bisnis Promo HUT Telkom (1:1) 100 Mbps (Rp 535.000) PSB Rp 150.000"/>
    <s v="Sales Force DBS"/>
    <m/>
    <m/>
    <m/>
    <m/>
    <m/>
    <m/>
    <m/>
    <m/>
    <m/>
    <m/>
    <m/>
    <s v="22-10-2026 09:39:35"/>
    <m/>
    <m/>
    <s v="REJECT_FCC"/>
    <s v="SAMPANG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ANGGA WISNU EKAPAKSI 40951381|MYDITA"/>
    <m/>
    <m/>
    <m/>
    <m/>
    <m/>
    <e v="#NUM!"/>
    <e v="#NUM!"/>
    <x v="0"/>
    <x v="12"/>
  </r>
  <r>
    <n v="964"/>
    <n v="1002651569"/>
    <n v="3"/>
    <x v="3"/>
    <n v="5"/>
    <s v="MADURA"/>
    <s v="BANGKALAN"/>
    <s v="SPG"/>
    <s v="REG"/>
    <s v="AO"/>
    <s v="NEW SALES"/>
    <m/>
    <s v="CANCEL COMPLETED"/>
    <s v="RBS-Regional 3"/>
    <d v="2026-10-23T16:12:58"/>
    <d v="2026-10-24T16:51:13"/>
    <n v="69416084"/>
    <m/>
    <n v="152434914962"/>
    <s v="TOKO AL BAROKAH 8"/>
    <s v="ODP-SPG-FS/62"/>
    <m/>
    <m/>
    <m/>
    <m/>
    <n v="113.2519231"/>
    <n v="-7.1953864999999997"/>
    <s v="|MN02600|/TOKO AL BAROKAH 8/087750023016/rifashooting@gmail.com/HSI Bisnis Promo HUT Telkom (1:1) 100 Mbps (Rp 535.000) PSB Rp 150.000/SATUMAN/Danlanjang I, Banjar, Kec. Kedungdung, Kabupaten Sampang, Jawa Timur 69252"/>
    <s v="Sales Force DBS"/>
    <m/>
    <m/>
    <m/>
    <m/>
    <m/>
    <m/>
    <m/>
    <m/>
    <m/>
    <m/>
    <m/>
    <s v="23-10-2026 16:24:38"/>
    <m/>
    <m/>
    <s v="REJECT_FCC"/>
    <s v="SAMPANG"/>
    <s v="NO ADDON"/>
    <m/>
    <s v="DECLINE : Decline - Batal Order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2"/>
  </r>
  <r>
    <n v="965"/>
    <n v="1002653412"/>
    <n v="3"/>
    <x v="3"/>
    <n v="5"/>
    <s v="MADURA"/>
    <s v="BANGKALAN"/>
    <s v="SPG"/>
    <s v="REG"/>
    <s v="AO"/>
    <s v="NEW SALES"/>
    <m/>
    <s v="CANCEL COMPLETED"/>
    <s v="RBS-Regional 3"/>
    <d v="2026-10-26T11:15:08"/>
    <d v="2026-10-27T13:14:22"/>
    <n v="69416961"/>
    <m/>
    <n v="152434914990"/>
    <s v="TOKO AL BAROKAH (GARDEN)"/>
    <s v="ODP-SPG-FS/62"/>
    <m/>
    <m/>
    <m/>
    <m/>
    <n v="113.2519231"/>
    <n v="-7.1953864999999997"/>
    <s v="|MN02600|/TOKO AL BAROKAH (GARDEN)/SATUMAN/087750023016/hrifashooting@gmail.com/HSI Bisnis Promo HUT Telkom (1:1) 100 Mbps (Rp 535.000) PSB Rp 150.000/"/>
    <s v="Sales Force DBS"/>
    <m/>
    <m/>
    <m/>
    <m/>
    <m/>
    <m/>
    <m/>
    <m/>
    <m/>
    <m/>
    <m/>
    <s v="26-10-2026 11:24:44"/>
    <m/>
    <m/>
    <s v="REJECT_FCC"/>
    <s v="SAMPANG"/>
    <s v="NO ADDON"/>
    <m/>
    <s v="DECLINE : Decline - Batal Order Yusnani Manalu 40951378|MYDITA"/>
    <s v="- SP_NOSS;SP_NOSS ~ Internet NOSS Multispeed Network[0]  - E23015;E23015 ~ ES23 - Perangkat ONT[0]  - E23015~null~44292;E23015||11||Abodemen 0[0]  - E23015~null~E23015_SWONTPREM;SWONTPREM ~ Biaya Sewa ONT Premium ~ E23015[50000]  - SP_NOSS;SP_NOSS ~ Inter"/>
    <s v="INDIBIZ"/>
    <m/>
    <s v="DECLINE : Decline - Batal Order Yusnani Manalu 40951378|MYDITA"/>
    <m/>
    <m/>
    <m/>
    <m/>
    <m/>
    <e v="#NUM!"/>
    <e v="#NUM!"/>
    <x v="0"/>
    <x v="12"/>
  </r>
  <r>
    <n v="966"/>
    <n v="1002657855"/>
    <n v="3"/>
    <x v="3"/>
    <n v="5"/>
    <s v="MADURA"/>
    <s v="BANGKALAN"/>
    <s v="SPG"/>
    <s v="REG"/>
    <s v="AO"/>
    <s v="NEW SALES"/>
    <m/>
    <s v="CANCEL COMPLETED"/>
    <s v="RBS-Regional 3"/>
    <d v="2026-10-28T14:19:18"/>
    <d v="2026-10-28T18:41:33"/>
    <n v="69418634"/>
    <m/>
    <n v="152434913693"/>
    <s v="Toko Ridhoe&amp; 039;i"/>
    <s v="ODP-SPG-FS/65"/>
    <m/>
    <m/>
    <m/>
    <m/>
    <n v="113.2519231"/>
    <n v="-7.1953864999999997"/>
    <s v="|MN02600|/Toko Ridhoe'i/081949781842/Jubriskandal86@gmai.com/HSI Bisnis Promo HUT Telkom (1:1) 100 Mbps (Rp 535.000) PSB Rp 150.000/JUBRI/Teddunan, Banjar, Kec. Kedungdung, Kabupaten Sampang, Jawa Timur 69252"/>
    <s v="Sales Force DBS"/>
    <m/>
    <m/>
    <m/>
    <m/>
    <m/>
    <m/>
    <m/>
    <m/>
    <m/>
    <m/>
    <m/>
    <s v="28-10-2026 14:24:45"/>
    <m/>
    <m/>
    <s v="REJECT_FCC"/>
    <s v="SAMPANG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IRIN RISNAWATI 40931149|MYDITA"/>
    <m/>
    <m/>
    <m/>
    <m/>
    <m/>
    <e v="#NUM!"/>
    <e v="#NUM!"/>
    <x v="0"/>
    <x v="12"/>
  </r>
  <r>
    <n v="967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  <x v="12"/>
  </r>
  <r>
    <n v="968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2"/>
  </r>
  <r>
    <n v="969"/>
    <n v="1002637186"/>
    <n v="3"/>
    <x v="3"/>
    <n v="5"/>
    <s v="MADURA"/>
    <s v="BANGKALAN"/>
    <s v="KPP"/>
    <s v="REG"/>
    <s v="AO"/>
    <s v="NEW SALES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  <x v="12"/>
  </r>
  <r>
    <n v="970"/>
    <n v="1002639017"/>
    <n v="3"/>
    <x v="3"/>
    <n v="5"/>
    <s v="MADURA"/>
    <s v="BANGKALAN"/>
    <s v="KPP"/>
    <s v="REG"/>
    <s v="AO"/>
    <s v="NEW SALES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  <x v="12"/>
  </r>
  <r>
    <n v="971"/>
    <n v="1002639615"/>
    <n v="3"/>
    <x v="3"/>
    <n v="5"/>
    <s v="MADURA"/>
    <s v="BANGKALAN"/>
    <s v="KPP"/>
    <s v="REG"/>
    <s v="AO"/>
    <s v="NEW SALES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972"/>
    <n v="1002641137"/>
    <n v="3"/>
    <x v="3"/>
    <n v="5"/>
    <s v="MADURA"/>
    <s v="BANGKALAN"/>
    <s v="KPP"/>
    <s v="REG"/>
    <s v="AO"/>
    <s v="NEW SALES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12"/>
  </r>
  <r>
    <n v="973"/>
    <n v="1002641508"/>
    <n v="3"/>
    <x v="3"/>
    <n v="5"/>
    <s v="MADURA"/>
    <s v="BANGKALAN"/>
    <s v="KPP"/>
    <s v="REG"/>
    <s v="AO"/>
    <s v="NEW SALES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  <x v="12"/>
  </r>
  <r>
    <n v="974"/>
    <n v="1002642431"/>
    <n v="3"/>
    <x v="3"/>
    <n v="5"/>
    <s v="MADURA"/>
    <s v="BANGKALAN"/>
    <s v="KPP"/>
    <s v="REG"/>
    <s v="AO"/>
    <s v="NEW SALES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  <x v="12"/>
  </r>
  <r>
    <n v="975"/>
    <n v="1002649697"/>
    <n v="3"/>
    <x v="3"/>
    <n v="5"/>
    <s v="MADURA"/>
    <s v="BANGKALAN"/>
    <s v="KPP"/>
    <s v="REG"/>
    <s v="AO"/>
    <s v="NEW SALES"/>
    <s v="1P INET"/>
    <s v="Completed (PS)"/>
    <s v="RBS-Regional 3"/>
    <d v="2026-10-22T15:47:50"/>
    <d v="2026-10-23T16:19:59"/>
    <n v="69415349"/>
    <m/>
    <n v="152437905983"/>
    <s v="TOKO FARUQ"/>
    <s v="ODP-KPP-FE/86 FE/D09/86.01"/>
    <s v="WO066989759"/>
    <m/>
    <m/>
    <m/>
    <n v="113.275889977812"/>
    <n v="-6.9896148886771003"/>
    <s v="MD|MYDB-20261022271205|DN00001/MN00802|TOKO FARUQ|087705771467"/>
    <s v="MYDIGIBIZPARTNER"/>
    <m/>
    <m/>
    <m/>
    <m/>
    <m/>
    <m/>
    <m/>
    <m/>
    <s v="Management Janji"/>
    <s v="2026-10-23 15:00:00 | M Janji : 23/10/2026 Jam Pasang : 08.00 - 13:00  NoteÃ‚Â :  hubungi terlebih dahulu sebelum kelokasi "/>
    <s v="FCC"/>
    <s v="22-10-2026 15:54:40"/>
    <d v="2026-10-23T15:00:00"/>
    <m/>
    <s v="PS"/>
    <s v="X"/>
    <s v="NO ADDON"/>
    <n v="20261023"/>
    <s v="Completed"/>
    <s v="HSI Bisnis Promo Hari Pelanggan Nasional PSB 70% - 150 Mbps"/>
    <s v="INDIBIZ"/>
    <m/>
    <m/>
    <d v="2026-10-23T15:00:00"/>
    <s v="2026-10-23 15:00:00 | M Janji : 23/10/2026 Jam Pasang : 08.00 - 13:00  NoteÃ‚Â :  hubungi terlebih dahulu sebelum kelokasi "/>
    <n v="2026"/>
    <n v="10"/>
    <n v="23"/>
    <d v="2026-10-23T00:00:00"/>
    <n v="-0.625"/>
    <x v="1"/>
    <x v="12"/>
  </r>
  <r>
    <n v="976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977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978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979"/>
    <n v="1002642916"/>
    <n v="3"/>
    <x v="3"/>
    <n v="5"/>
    <s v="MADURA"/>
    <s v="PAMEKASAN"/>
    <s v="PME"/>
    <s v="REG"/>
    <s v="AO"/>
    <s v="NEW SALES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12"/>
  </r>
  <r>
    <n v="980"/>
    <n v="1002651214"/>
    <n v="3"/>
    <x v="3"/>
    <n v="5"/>
    <s v="MADURA"/>
    <s v="PAMEKASAN"/>
    <s v="PME"/>
    <s v="REG"/>
    <s v="AO"/>
    <s v="NEW SALES"/>
    <m/>
    <s v="102 | FOLLOW UP COMPLETED"/>
    <s v="RBS-Regional 3"/>
    <d v="2026-10-23T14:38:38"/>
    <d v="2026-10-26T11:23:29"/>
    <n v="69415977"/>
    <m/>
    <n v="152426929335"/>
    <s v="TOKO BLACK PANTER"/>
    <s v="ODP-PME-FAN/34"/>
    <s v="WO067063765"/>
    <m/>
    <m/>
    <m/>
    <n v="113.3995487"/>
    <n v="-7.1620676000000003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No HP : 081927962159 No Alt : - M Janji :  24 Okt 2026 Jam Pasang : Pagi /  Note : hubungi pelanggan jika ingin kelokasi|40951378|MYDITA"/>
    <s v="FCC"/>
    <s v="23-10-2026 14:39:42"/>
    <d v="2026-10-24T15:00:00"/>
    <s v="Kendala Pelanggan"/>
    <s v="REVOKE"/>
    <s v="PAMEKASAN"/>
    <s v="NETMONK"/>
    <m/>
    <s v="Follow Up Revoke Completed, New Order ID : SC1002653470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4T15:00:00"/>
    <s v="2026-10-24 15:00:00|Nama PIC : Bp Mudassir  No HP : 081927962159 No Alt : - M Janji :  24 Okt 2026 Jam Pasang : Pagi /  Note : hubungi pelanggan jika ingin kelokasi|40951378|MYDITA"/>
    <m/>
    <m/>
    <m/>
    <e v="#NUM!"/>
    <e v="#NUM!"/>
    <x v="0"/>
    <x v="12"/>
  </r>
  <r>
    <n v="981"/>
    <n v="1002652490"/>
    <n v="3"/>
    <x v="3"/>
    <n v="5"/>
    <s v="MADURA"/>
    <s v="PAMEKASAN"/>
    <s v="PME"/>
    <s v="REG"/>
    <s v="AO"/>
    <s v="NEW SALES"/>
    <s v="1P INET"/>
    <s v="102 | FOLLOW UP COMPLETED"/>
    <s v="RBS-Regional 3"/>
    <d v="2026-10-25T10:45:44"/>
    <d v="2026-10-27T17:17:06"/>
    <n v="69416630"/>
    <m/>
    <n v="152426929355"/>
    <s v="Toko SRC anak dara"/>
    <s v="ODP-PME-FBK/118 FBK/D06/118.01"/>
    <s v="WO067148819"/>
    <m/>
    <m/>
    <m/>
    <n v="113.461665138602"/>
    <n v="-7.1065908643671198"/>
    <s v="MD|MYDB-20261025271342|DN00001/MN00572|Toko SRC anak dara|081217944472"/>
    <s v="MYDIGIBIZPARTNER"/>
    <m/>
    <m/>
    <m/>
    <m/>
    <m/>
    <m/>
    <m/>
    <m/>
    <s v="Management Janji"/>
    <s v="2026-10-26 08:00:00 | Jam pemasangan : 12.00 Info Tambahan : Hubungi pelanggan dulu sebelum ke lokasi terimakasih "/>
    <s v="FCC"/>
    <s v="25-10-2026 10:54:36"/>
    <d v="2026-10-26T08:00:00"/>
    <m/>
    <s v="REVOKE"/>
    <s v="PAMEKASAN"/>
    <s v="NETMONK"/>
    <m/>
    <s v="Follow Up Revoke Completed, New Order ID : SC1002656736"/>
    <s v="HSI Bisnis Bundling Netmonk PSB 70% Promo - 300 Mbps"/>
    <s v="INDIBIZ"/>
    <m/>
    <m/>
    <d v="2026-10-26T08:00:00"/>
    <s v="2026-10-26 08:00:00 | Jam pemasangan : 12.00 Info Tambahan : Hubungi pelanggan dulu sebelum ke lokasi terimakasih "/>
    <m/>
    <m/>
    <m/>
    <e v="#NUM!"/>
    <e v="#NUM!"/>
    <x v="0"/>
    <x v="12"/>
  </r>
  <r>
    <n v="982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983"/>
    <n v="1002638095"/>
    <n v="3"/>
    <x v="3"/>
    <n v="5"/>
    <s v="MADURA"/>
    <s v="PAMEKASAN"/>
    <s v="PME"/>
    <s v="REG"/>
    <s v="AO"/>
    <s v="NEW SALES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  <x v="12"/>
  </r>
  <r>
    <n v="984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985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986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987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988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989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990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  <x v="12"/>
  </r>
  <r>
    <n v="991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  <x v="12"/>
  </r>
  <r>
    <n v="992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  <x v="12"/>
  </r>
  <r>
    <n v="993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  <x v="12"/>
  </r>
  <r>
    <n v="994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  <x v="12"/>
  </r>
  <r>
    <n v="995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  <x v="12"/>
  </r>
  <r>
    <n v="996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  <x v="12"/>
  </r>
  <r>
    <n v="997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  <x v="12"/>
  </r>
  <r>
    <n v="998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  <x v="12"/>
  </r>
  <r>
    <n v="999"/>
    <n v="1002637812"/>
    <n v="3"/>
    <x v="3"/>
    <n v="5"/>
    <s v="MADURA"/>
    <s v="PAMEKASAN"/>
    <s v="PME"/>
    <s v="REG"/>
    <s v="AO"/>
    <s v="NEW SALES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  <x v="12"/>
  </r>
  <r>
    <n v="1000"/>
    <n v="1002642032"/>
    <n v="3"/>
    <x v="3"/>
    <n v="5"/>
    <s v="MADURA"/>
    <s v="PAMEKASAN"/>
    <s v="PME"/>
    <s v="REG"/>
    <s v="AO"/>
    <s v="NEW SALES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  <x v="12"/>
  </r>
  <r>
    <n v="1001"/>
    <n v="1002641879"/>
    <n v="3"/>
    <x v="3"/>
    <n v="5"/>
    <s v="MADURA"/>
    <s v="PAMEKASAN"/>
    <s v="PME"/>
    <s v="REG"/>
    <s v="AO"/>
    <s v="NEW SALES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  <x v="12"/>
  </r>
  <r>
    <n v="1002"/>
    <n v="1002644203"/>
    <n v="3"/>
    <x v="3"/>
    <n v="5"/>
    <s v="MADURA"/>
    <s v="PAMEKASAN"/>
    <s v="PME"/>
    <s v="REG"/>
    <s v="AO"/>
    <s v="NEW SALES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  <x v="12"/>
  </r>
  <r>
    <n v="1003"/>
    <n v="1002646181"/>
    <n v="3"/>
    <x v="3"/>
    <n v="5"/>
    <s v="MADURA"/>
    <s v="PAMEKASAN"/>
    <s v="PME"/>
    <s v="REG"/>
    <s v="AO"/>
    <s v="NEW SALES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  <x v="12"/>
  </r>
  <r>
    <n v="1004"/>
    <n v="1002644514"/>
    <n v="3"/>
    <x v="3"/>
    <n v="5"/>
    <s v="MADURA"/>
    <s v="PAMEKASAN"/>
    <s v="PME"/>
    <s v="REG"/>
    <s v="AO"/>
    <s v="NEW SALES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  <x v="12"/>
  </r>
  <r>
    <n v="1005"/>
    <n v="1002647458"/>
    <n v="3"/>
    <x v="3"/>
    <n v="5"/>
    <s v="MADURA"/>
    <s v="PAMEKASAN"/>
    <s v="PME"/>
    <s v="REG"/>
    <s v="AO"/>
    <s v="NEW SALES"/>
    <s v="1P INET"/>
    <s v="Completed (PS)"/>
    <s v="RBS-Regional 3"/>
    <d v="2026-10-21T13:51:45"/>
    <d v="2026-10-22T16:45:26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PS"/>
    <s v="PAMEKASAN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  <x v="12"/>
  </r>
  <r>
    <n v="1006"/>
    <n v="1002647944"/>
    <n v="3"/>
    <x v="3"/>
    <n v="5"/>
    <s v="MADURA"/>
    <s v="PAMEKASAN"/>
    <s v="PME"/>
    <s v="REG"/>
    <s v="AO"/>
    <s v="NEW SALES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  <x v="12"/>
  </r>
  <r>
    <n v="1007"/>
    <n v="1002650769"/>
    <n v="3"/>
    <x v="3"/>
    <n v="5"/>
    <s v="MADURA"/>
    <s v="PAMEKASAN"/>
    <s v="PME"/>
    <s v="REG"/>
    <s v="AO"/>
    <s v="NEW SALES"/>
    <m/>
    <s v="Completed (PS)"/>
    <s v="RBS-Regional 3"/>
    <d v="2026-10-23T11:34:16"/>
    <d v="2026-10-24T17:39:09"/>
    <n v="69415777"/>
    <m/>
    <n v="152426929327"/>
    <s v="TOKO RISCO"/>
    <s v="ODP-PME-FBF/44"/>
    <s v="WO067047105"/>
    <m/>
    <m/>
    <m/>
    <n v="113.4138957"/>
    <n v="-7.1320506999999997"/>
    <s v="|MN00213|/TOKO RISCO/081927962158/fathorgaya11@gmail.com/HSI Bisnis + Netmonk Promo 2026 150 Mbps (Rp 676.100) PSB 150.000/FATHORROHMAN/https://maps.app.goo.gl/ExvFaa4TKttsYxbw6?g_st=aw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1:39:43"/>
    <d v="2026-10-24T11:00:00"/>
    <m/>
    <s v="PS"/>
    <s v="PAMEKASAN"/>
    <s v="NETMONK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Tanggal pemasangan : 24 OKTOBER 2026 Jam pemasangan : pagi/siang Info Tambahan : Hubungi pelanggan dulu sebelum ke lokasi terima kasih|40010577|MYDITA"/>
    <n v="2026"/>
    <n v="10"/>
    <n v="24"/>
    <d v="2026-10-24T00:00:00"/>
    <n v="-0.45833333333575865"/>
    <x v="1"/>
    <x v="12"/>
  </r>
  <r>
    <n v="1008"/>
    <n v="1002652759"/>
    <n v="3"/>
    <x v="3"/>
    <n v="5"/>
    <s v="MADURA"/>
    <s v="PAMEKASAN"/>
    <s v="PME"/>
    <s v="REG"/>
    <s v="AO"/>
    <s v="NEW SALES"/>
    <s v="1P INET"/>
    <s v="Completed (PS)"/>
    <s v="RBS-Regional 3"/>
    <d v="2026-10-25T21:11:50"/>
    <d v="2026-10-26T13:19:03"/>
    <n v="69416782"/>
    <m/>
    <n v="152426929364"/>
    <s v="TOKO ADUHAY"/>
    <s v="ODP-PME-FCA/13 FCA/D01/13.01"/>
    <s v="WO067177984"/>
    <m/>
    <m/>
    <m/>
    <n v="113.55902329087201"/>
    <n v="-7.0938552478862"/>
    <s v="MD|MYDB-20261025271360|DN00001/MN00558|TOKO ADUHAY|085727475345"/>
    <s v="MYDIGIBIZPARTNER"/>
    <m/>
    <m/>
    <m/>
    <m/>
    <m/>
    <m/>
    <m/>
    <m/>
    <s v="Management Janji"/>
    <s v="2026-10-27 08:00:00 | Nama : BP IMAM FADALI  No Hp : 085727475345 No Alt :  Tgl Pemasangan : 26 Oktober 2026 Interval : PAGI  Note : Hubungi pelanggan terlebih dahulu"/>
    <s v="FCC"/>
    <s v="25-10-2026 21:24:40"/>
    <d v="2026-10-27T08:00:00"/>
    <m/>
    <s v="PS"/>
    <s v="PAMEKASAN"/>
    <s v="NO ADDON"/>
    <n v="20261026"/>
    <s v="Completed"/>
    <s v="HSI Bisnis Promo Hari Pelanggan Nasional PSB 70% - 100 Mbps"/>
    <s v="INDIBIZ"/>
    <m/>
    <m/>
    <d v="2026-10-27T08:00:00"/>
    <s v="2026-10-27 08:00:00 | Nama : BP IMAM FADALI  No Hp : 085727475345 No Alt :  Tgl Pemasangan : 26 Oktober 2026 Interval : PAGI  Note : Hubungi pelanggan terlebih dahulu"/>
    <n v="2026"/>
    <n v="10"/>
    <n v="26"/>
    <d v="2026-10-26T00:00:00"/>
    <n v="-1.3333333333357587"/>
    <x v="1"/>
    <x v="12"/>
  </r>
  <r>
    <n v="1009"/>
    <n v="1002653470"/>
    <n v="3"/>
    <x v="3"/>
    <n v="5"/>
    <s v="MADURA"/>
    <s v="PAMEKASAN"/>
    <s v="PME"/>
    <s v="REG"/>
    <s v="AO"/>
    <s v="NEW SALES"/>
    <m/>
    <s v="Completed (PS)"/>
    <s v="RBS-Regional 3"/>
    <d v="2026-10-26T11:23:29"/>
    <d v="2026-10-26T13:13:46"/>
    <n v="69415977"/>
    <m/>
    <n v="152426929373"/>
    <s v="TOKO BLACK PANTER"/>
    <s v="ODP-PME-FBE/10"/>
    <s v="WO067196769"/>
    <m/>
    <m/>
    <m/>
    <n v="113.458705841135"/>
    <n v="-7.15652550536067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 No HP : 081927962159  No Alt : -  M Janji :  24 Okt 2026  Jam Pasang : Pagi /   Note : hubungi pelanggan jika ingin kelokasi|40951378|MYDITA"/>
    <s v="FCC"/>
    <s v="26-10-2026 11:24:44"/>
    <m/>
    <m/>
    <s v="PS"/>
    <s v="PAMEKASAN"/>
    <s v="NETMONK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 : Bp Mudassir   No HP : 081927962159  No Alt : -  M Janji :  24 Okt 2026  Jam Pasang : Pagi /   Note : hubungi pelanggan jika ingin kelokasi|40951378|MYDITA"/>
    <n v="2026"/>
    <n v="10"/>
    <n v="26"/>
    <d v="2026-10-26T00:00:00"/>
    <n v="-0.29166666666424135"/>
    <x v="1"/>
    <x v="12"/>
  </r>
  <r>
    <n v="1010"/>
    <n v="1002655448"/>
    <n v="3"/>
    <x v="3"/>
    <n v="5"/>
    <s v="MADURA"/>
    <s v="PAMEKASAN"/>
    <s v="PME"/>
    <s v="REG"/>
    <s v="AO"/>
    <s v="NEW SALES"/>
    <m/>
    <s v="Completed (PS)"/>
    <s v="RBS-Regional 3"/>
    <d v="2026-10-27T10:35:02"/>
    <d v="2026-10-28T11:33:22"/>
    <n v="69417755"/>
    <m/>
    <n v="152426929393"/>
    <s v="TOKO FUFUFAFA"/>
    <s v="ODP-PME-FBK/72"/>
    <s v="WO067290913"/>
    <m/>
    <m/>
    <m/>
    <n v="113.48654399999999"/>
    <n v="-7.0951502"/>
    <s v="|MN00213|/TOKO FUFUFAFA/NURUN NABAWI/08817468329/fufujaya22@gmail.com/HSI Bisnis + Netmonk Promo 2026 150 Mbps (Rp 676.100) PSB 150.000/"/>
    <s v="Sales Force DBS"/>
    <m/>
    <m/>
    <m/>
    <m/>
    <m/>
    <m/>
    <m/>
    <m/>
    <s v="Management Janji"/>
    <s v="2026-10-28 11:00:00|Jam pemasangan : 12.00 Info Tambahan : Hubungi pelanggan dulu sebelum ke lokasi terimakasih  |40951381|MYDITA"/>
    <s v="FCC"/>
    <s v="27-10-2026 10:39:38"/>
    <d v="2026-10-28T11:00:00"/>
    <m/>
    <s v="PS"/>
    <s v="PAMEKASAN"/>
    <s v="NETMONK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Jam pemasangan : 12.00 Info Tambahan : Hubungi pelanggan dulu sebelum ke lokasi terimakasih  |40951381|MYDITA"/>
    <n v="2026"/>
    <n v="10"/>
    <n v="28"/>
    <d v="2026-10-28T00:00:00"/>
    <n v="-0.45833333333575865"/>
    <x v="1"/>
    <x v="12"/>
  </r>
  <r>
    <n v="1011"/>
    <n v="1002656830"/>
    <n v="3"/>
    <x v="3"/>
    <n v="5"/>
    <s v="MADURA"/>
    <s v="PAMEKASAN"/>
    <s v="PME"/>
    <s v="REG"/>
    <s v="AO"/>
    <s v="NEW SALES"/>
    <s v="1P INET"/>
    <s v="Completed (PS)"/>
    <s v="RBS-Regional 3"/>
    <d v="2026-10-27T19:18:44"/>
    <d v="2026-10-28T17:02:16"/>
    <n v="69418269"/>
    <m/>
    <n v="152426929401"/>
    <s v="TOKO KADUR BERKAH"/>
    <s v="ODP-PME-FCA/16 FCA/D01/16.01"/>
    <s v="WO067319710"/>
    <m/>
    <m/>
    <m/>
    <n v="113.55733960000001"/>
    <n v="-7.0986247999999996"/>
    <s v="MD|MYDB-20261027271429|DN00001/MN00086|TOKO KADUR BERKAH|081578286628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25:10"/>
    <d v="2026-10-29T08:00:00"/>
    <m/>
    <s v="PS"/>
    <s v="PAMEKASAN"/>
    <s v="NETMONK"/>
    <n v="20261028"/>
    <s v="Completed"/>
    <s v="HSI Bisnis Bundling Netmonk PSB 70% Promo - 150 Mbps"/>
    <s v="INDIBIZ"/>
    <m/>
    <m/>
    <d v="2026-10-29T08:00:00"/>
    <s v="2026-10-29 08:00:00 | M Janji : (RABU/28/oktober/2026) jam Pasang : 09:00 Note : hubungi pelanggan jika ingin kelokasi"/>
    <n v="2026"/>
    <n v="10"/>
    <n v="28"/>
    <d v="2026-10-28T00:00:00"/>
    <n v="-1.3333333333357587"/>
    <x v="1"/>
    <x v="12"/>
  </r>
  <r>
    <n v="1012"/>
    <n v="1002656736"/>
    <n v="3"/>
    <x v="3"/>
    <n v="5"/>
    <s v="MADURA"/>
    <s v="PAMEKASAN"/>
    <s v="PME"/>
    <s v="REG"/>
    <s v="AO"/>
    <s v="NEW SALES"/>
    <m/>
    <s v="Completed (PS)"/>
    <s v="RBS-Regional 3"/>
    <d v="2026-10-27T17:17:07"/>
    <d v="2026-10-27T22:01:58"/>
    <n v="69416630"/>
    <m/>
    <n v="152426929397"/>
    <s v="Toko SRC anak dara"/>
    <s v="ODP-PME-FAT/19"/>
    <s v="WO067312798"/>
    <m/>
    <m/>
    <m/>
    <n v="113.459631732012"/>
    <n v="-7.1174604568374802"/>
    <s v="MD|MYDB-20261025271342|DN00001/MN00572|Toko SRC anak dara|081217944472"/>
    <s v="MYDIGIBIZPARTNER"/>
    <m/>
    <m/>
    <m/>
    <m/>
    <m/>
    <m/>
    <m/>
    <m/>
    <s v="Management Janji"/>
    <s v="2026-10-26 08:00:00 | Jam pemasangan : 12.00  Info Tambahan : Hubungi pelanggan dulu sebelum ke lokasi  terimakasih "/>
    <s v="FCC"/>
    <s v="27-10-2026 17:24:47"/>
    <m/>
    <m/>
    <s v="PS"/>
    <s v="PAMEKASAN"/>
    <s v="NETMONK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7T07:00:00"/>
    <s v="2026-10-26 08:00:00 | Jam pemasangan : 12.00  Info Tambahan : Hubungi pelanggan dulu sebelum ke lokasi  terimakasih "/>
    <n v="2026"/>
    <n v="10"/>
    <n v="27"/>
    <d v="2026-10-27T00:00:00"/>
    <n v="-0.29166666666424135"/>
    <x v="1"/>
    <x v="12"/>
  </r>
  <r>
    <n v="1013"/>
    <n v="1002651872"/>
    <n v="3"/>
    <x v="3"/>
    <n v="5"/>
    <s v="MADURA"/>
    <s v="PAMEKASAN"/>
    <s v="PME"/>
    <s v="REG"/>
    <s v="AO"/>
    <s v="NEW SALES"/>
    <s v="1P INET"/>
    <s v="MIA - INVALID SURVEY"/>
    <s v="RBS-Regional 3"/>
    <d v="2026-10-23T19:50:45"/>
    <d v="2026-10-24T14:11:01"/>
    <n v="69416202"/>
    <m/>
    <n v="152426929341"/>
    <s v="CV. LOXOR JAYA"/>
    <s v="ODP-PME-FAS/27 FAS/D04/27.01"/>
    <s v="WO067081825"/>
    <m/>
    <m/>
    <m/>
    <n v="113.51226199418301"/>
    <n v="-7.0987290857621002"/>
    <s v="MD|MYDB-20261022271238|DC20010/MC20002|CV. LOXOR JAYA|085955190203"/>
    <s v="MYDIGIBIZPARTNER"/>
    <m/>
    <m/>
    <m/>
    <m/>
    <m/>
    <m/>
    <m/>
    <m/>
    <s v="Management Janji"/>
    <s v="2026-10-25 08:00:00 | Jam Pemasangan : 08:00 - 12.00 Tanggal Pemasangan : MINGGU 25 OKTOBER 2026 Info Tambahan : Hubungi pelanggan sebelum datang ke lokasi"/>
    <s v="FCC"/>
    <s v="23-10-2026 19:54:39"/>
    <d v="2026-10-25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10-25T08:00:00"/>
    <s v="2026-10-25 08:00:00 | Jam Pemasangan : 08:00 - 12.00 Tanggal Pemasangan : MINGGU 25 OKTOBER 2026 Info Tambahan : Hubungi pelanggan sebelum datang ke lokasi"/>
    <m/>
    <m/>
    <m/>
    <e v="#NUM!"/>
    <e v="#NUM!"/>
    <x v="0"/>
    <x v="12"/>
  </r>
  <r>
    <n v="1014"/>
    <n v="1002658020"/>
    <n v="3"/>
    <x v="3"/>
    <n v="5"/>
    <s v="MADURA"/>
    <s v="PAMEKASAN"/>
    <s v="PME"/>
    <s v="REG"/>
    <s v="AO"/>
    <s v="NEW SALES"/>
    <s v="1P INET"/>
    <s v="MIE - SEND SURVEY"/>
    <s v="RBS-Regional 3"/>
    <d v="2026-10-28T15:08:45"/>
    <d v="2026-10-28T15:10:01"/>
    <n v="69418716"/>
    <m/>
    <n v="152426929409"/>
    <s v="TOKO IQBAL BERKAH"/>
    <s v="ODP-PME-FBF/10 FBF/D05/10.01"/>
    <s v="WO067370517"/>
    <m/>
    <m/>
    <m/>
    <n v="113.40405629999999"/>
    <n v="-7.1224819999999998"/>
    <s v="MD|MYDB-20261028271506|DN00001/MN00086|TOKO IQBAL BERKAH|087899237089"/>
    <s v="MYDIGIBIZPARTNER"/>
    <m/>
    <m/>
    <m/>
    <m/>
    <m/>
    <m/>
    <m/>
    <m/>
    <s v="Management Janji"/>
    <s v="2026-10-29 15:00:00 | Waktu pemasangan : 15.00 Tanggal pemasangan : 29 Oktober 2026 Mohon hubungi pelanggan sebelum ke lokasi Terima kasih"/>
    <s v="FCC"/>
    <s v="28-10-2026 15:09:46"/>
    <d v="2026-10-29T15:00:00"/>
    <m/>
    <s v="SURVEY_NEW_MANJA"/>
    <s v="PAMEKASAN"/>
    <s v="NETMONK"/>
    <m/>
    <s v="MIE - SEND SURVEY"/>
    <s v="HSI Bisnis Bundling Netmonk PSB 70% Promo - 150 Mbps"/>
    <s v="INDIBIZ"/>
    <m/>
    <m/>
    <d v="2026-10-29T15:00:00"/>
    <s v="2026-10-29 15:00:00 | Waktu pemasangan : 15.00 Tanggal pemasangan : 29 Oktober 2026 Mohon hubungi pelanggan sebelum ke lokasi Terima kasih"/>
    <m/>
    <m/>
    <m/>
    <e v="#NUM!"/>
    <e v="#NUM!"/>
    <x v="0"/>
    <x v="12"/>
  </r>
  <r>
    <n v="1015"/>
    <n v="1002650448"/>
    <n v="3"/>
    <x v="3"/>
    <n v="5"/>
    <s v="MADURA"/>
    <s v="PAMEKASAN"/>
    <s v="PME"/>
    <s v="REG"/>
    <s v="AO"/>
    <s v="NEW SALES"/>
    <m/>
    <s v="CANCEL COMPLETED"/>
    <s v="RBS-Regional 3"/>
    <d v="2026-10-23T10:05:05"/>
    <d v="2026-10-28T13:51:19"/>
    <n v="69415711"/>
    <m/>
    <n v="152426929325"/>
    <s v="Toko wiam berkah"/>
    <s v="ODP-PME-FBF/12"/>
    <m/>
    <m/>
    <m/>
    <m/>
    <n v="113.4031464"/>
    <n v="-7.1203456000000003"/>
    <s v="|MN02446|/Toko wiam berkah/087881141166/wiamhberkah@gmail.com/HSI Bisnis + Netmonk Promo 2026 100 Mbps (Rp 591.100) PSB 150.000/Wiam habibullah/-7.1231504.113,4059758"/>
    <s v="Sales Force DBS"/>
    <m/>
    <m/>
    <m/>
    <m/>
    <m/>
    <m/>
    <m/>
    <m/>
    <m/>
    <m/>
    <m/>
    <s v="23-10-2026 10:40:25"/>
    <m/>
    <m/>
    <s v="REJECT_FCC"/>
    <s v="PAMEKASAN"/>
    <s v="NETMONK"/>
    <m/>
    <s v="DECLINE : Decline - Batal Order EVI PUSPITA EKASARI 40931150|MYDITA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s v="DECLINE : Decline - Batal Order EVI PUSPITA EKASARI 40931150|MYDITA"/>
    <m/>
    <m/>
    <m/>
    <m/>
    <m/>
    <e v="#NUM!"/>
    <e v="#NUM!"/>
    <x v="0"/>
    <x v="12"/>
  </r>
  <r>
    <n v="1016"/>
    <n v="1002640336"/>
    <n v="3"/>
    <x v="3"/>
    <n v="5"/>
    <s v="MADURA"/>
    <s v="PAMEKASAN"/>
    <s v="WRP"/>
    <s v="REG"/>
    <s v="AO"/>
    <s v="NEW SALES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  <x v="12"/>
  </r>
  <r>
    <n v="1017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12"/>
  </r>
  <r>
    <n v="1018"/>
    <n v="1002641106"/>
    <n v="3"/>
    <x v="3"/>
    <n v="5"/>
    <s v="MADURA"/>
    <s v="PAMEKASAN"/>
    <s v="WRP"/>
    <s v="REG"/>
    <s v="AO"/>
    <s v="NEW SALES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  <x v="12"/>
  </r>
  <r>
    <n v="1019"/>
    <n v="1002641821"/>
    <n v="3"/>
    <x v="3"/>
    <n v="5"/>
    <s v="MADURA"/>
    <s v="PAMEKASAN"/>
    <s v="WRP"/>
    <s v="REG"/>
    <s v="AO"/>
    <s v="NEW SALES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  <x v="12"/>
  </r>
  <r>
    <n v="1020"/>
    <n v="1002641967"/>
    <n v="3"/>
    <x v="3"/>
    <n v="5"/>
    <s v="MADURA"/>
    <s v="PAMEKASAN"/>
    <s v="WRP"/>
    <s v="REG"/>
    <s v="AO"/>
    <s v="NEW SALES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  <x v="12"/>
  </r>
  <r>
    <n v="1021"/>
    <n v="1002648415"/>
    <n v="3"/>
    <x v="3"/>
    <n v="5"/>
    <s v="MADURA"/>
    <s v="PAMEKASAN"/>
    <s v="WRP"/>
    <s v="REG"/>
    <s v="AO"/>
    <s v="NEW SALES"/>
    <s v="1P INET"/>
    <s v="Completed (PS)"/>
    <s v="RBS-Regional 3"/>
    <d v="2026-10-22T08:54:44"/>
    <d v="2026-10-23T17:33:26"/>
    <n v="69414897"/>
    <m/>
    <n v="152427203551"/>
    <s v="TOKO PERFEK WARU"/>
    <s v="ODP-WRP-FA/57 FA/D09/57.01"/>
    <s v="WO066942743"/>
    <m/>
    <m/>
    <m/>
    <n v="113.527664"/>
    <n v="-6.9417114999999896"/>
    <s v="MD|MYDB-20261022271192|DN00001/MN00558|TOKO PERFEK WARU|085727458381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5:14"/>
    <d v="2026-10-23T08:00:00"/>
    <m/>
    <s v="PS"/>
    <s v="X"/>
    <s v="NO ADDON"/>
    <n v="20261023"/>
    <s v="Completed"/>
    <s v="HSI Bisnis Promo Hari Pelanggan Nasional PSB 70% - 100 Mbps"/>
    <s v="INDIBIZ"/>
    <m/>
    <m/>
    <d v="2026-10-23T08:00:00"/>
    <s v="2026-10-23 08:00:00 | M Janji : 23/10/2026 Jam Pasang : 08.00 - 13:00  NoteÃ‚Â :  hubungi terlebih dahulu sebelum kelokasi "/>
    <n v="2026"/>
    <n v="10"/>
    <n v="23"/>
    <d v="2026-10-23T00:00:00"/>
    <n v="-0.33333333333575865"/>
    <x v="1"/>
    <x v="12"/>
  </r>
  <r>
    <n v="1022"/>
    <n v="1002641343"/>
    <n v="3"/>
    <x v="3"/>
    <n v="5"/>
    <s v="MADURA"/>
    <s v="PAMEKASAN"/>
    <s v="ABT"/>
    <s v="REG"/>
    <s v="AO"/>
    <s v="NEW SALES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2"/>
  </r>
  <r>
    <n v="1023"/>
    <n v="1002645404"/>
    <n v="3"/>
    <x v="3"/>
    <n v="5"/>
    <s v="MADURA"/>
    <s v="PAMEKASAN"/>
    <s v="ABT"/>
    <s v="REG"/>
    <s v="AO"/>
    <s v="NEW SALES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  <x v="12"/>
  </r>
  <r>
    <n v="1024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1025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1026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  <x v="12"/>
  </r>
  <r>
    <n v="1027"/>
    <n v="1002645716"/>
    <n v="3"/>
    <x v="3"/>
    <n v="5"/>
    <s v="MADURA"/>
    <s v="PAMEKASAN"/>
    <s v="AJA"/>
    <s v="REG"/>
    <s v="AO"/>
    <s v="NEW SALES"/>
    <m/>
    <s v="MIA - INVALID SURVEY"/>
    <s v="RBS-Regional 3"/>
    <d v="2026-10-20T14:42:48"/>
    <d v="2026-10-22T22:36:33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  <x v="12"/>
  </r>
  <r>
    <n v="1028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  <x v="12"/>
  </r>
  <r>
    <n v="1029"/>
    <n v="1002639305"/>
    <n v="3"/>
    <x v="3"/>
    <n v="5"/>
    <s v="MADURA"/>
    <s v="PAMEKASAN"/>
    <s v="BAB"/>
    <s v="REG"/>
    <s v="AO"/>
    <s v="NEW SALES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1030"/>
    <n v="1002631866"/>
    <n v="3"/>
    <x v="3"/>
    <n v="5"/>
    <s v="MADURA"/>
    <s v="PAMEKASAN"/>
    <s v="PRG"/>
    <s v="REG"/>
    <s v="AO"/>
    <s v="NEW SALES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  <x v="12"/>
  </r>
  <r>
    <n v="1031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  <x v="12"/>
  </r>
  <r>
    <n v="1032"/>
    <n v="1002637670"/>
    <n v="3"/>
    <x v="3"/>
    <n v="5"/>
    <s v="MADURA"/>
    <s v="PAMEKASAN"/>
    <s v="PRG"/>
    <s v="REG"/>
    <s v="AO"/>
    <s v="NEW SALES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  <x v="12"/>
  </r>
  <r>
    <n v="1033"/>
    <n v="1002649472"/>
    <n v="3"/>
    <x v="3"/>
    <n v="5"/>
    <s v="MADURA"/>
    <s v="PAMEKASAN"/>
    <s v="PRG"/>
    <s v="REG"/>
    <s v="AO"/>
    <s v="NEW SALES"/>
    <s v="1P INET"/>
    <s v="Completed (PS)"/>
    <s v="RBS-Regional 3"/>
    <d v="2026-10-22T14:57:49"/>
    <d v="2026-10-23T14:04:50"/>
    <n v="69415242"/>
    <m/>
    <n v="152428209508"/>
    <s v="Warung Man Taupiq"/>
    <s v="ODP-PRG-FC/26 FC/D04/26.01"/>
    <s v="WO066982078"/>
    <m/>
    <m/>
    <m/>
    <n v="113.732813335955"/>
    <n v="-7.0829961422970502"/>
    <s v="MD|MYDB-20261021271183|DN00001/MN00806|Warung Man Taupiq|08580050440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5:09:58"/>
    <d v="2026-10-23T11:00:00"/>
    <m/>
    <s v="PS"/>
    <s v="X"/>
    <s v="NETMONK"/>
    <n v="20261023"/>
    <s v="Completed"/>
    <s v="HSI Bisnis Bundling Netmonk Promo 2026 PSB 70% - 15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  <x v="12"/>
  </r>
  <r>
    <n v="1034"/>
    <n v="1002639473"/>
    <n v="3"/>
    <x v="3"/>
    <n v="5"/>
    <s v="MADURA"/>
    <s v="PAMEKASAN"/>
    <s v="SPK"/>
    <s v="REG"/>
    <s v="AO"/>
    <s v="NEW SALES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  <x v="12"/>
  </r>
  <r>
    <n v="1035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1036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1037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1038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1039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1040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  <x v="12"/>
  </r>
  <r>
    <n v="1041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2"/>
  </r>
  <r>
    <n v="1042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  <x v="12"/>
  </r>
  <r>
    <n v="1043"/>
    <n v="1002645766"/>
    <n v="3"/>
    <x v="3"/>
    <n v="5"/>
    <s v="MADURA"/>
    <s v="PAMEKASAN"/>
    <s v="SMP"/>
    <s v="REG"/>
    <s v="AO"/>
    <s v="NEW SALES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  <x v="12"/>
  </r>
  <r>
    <n v="1044"/>
    <n v="1002652272"/>
    <n v="3"/>
    <x v="3"/>
    <n v="5"/>
    <s v="MADURA"/>
    <s v="PAMEKASAN"/>
    <s v="SMP"/>
    <s v="REG"/>
    <s v="AO"/>
    <s v="NEW SALES"/>
    <s v="1P INET"/>
    <s v="Completed (PS)"/>
    <s v="RBS-Regional 3"/>
    <d v="2026-10-24T15:54:45"/>
    <d v="2026-10-25T13:09:16"/>
    <n v="69416476"/>
    <m/>
    <n v="152431233014"/>
    <s v="Toko Maju Mundur"/>
    <s v="ODP-SMP-FK/83 FK/D05/83.01"/>
    <s v="WO067125266"/>
    <m/>
    <m/>
    <m/>
    <n v="113.829874433577"/>
    <n v="-7.08064947985181"/>
    <s v="MD|MYDB-20261024271321|DN00001/MN00806|Toko Maju Mundur|082327162706"/>
    <s v="MYDIGIBIZPARTNER"/>
    <m/>
    <m/>
    <m/>
    <m/>
    <m/>
    <m/>
    <m/>
    <m/>
    <s v="Management Janji"/>
    <s v="2026-10-25 15:00:00 | Nama Pic : BP KHOIRUL No Hp Pic : 082327162706 Jam Pemasangan : 08:00 - 12.00 Tanggal Pemasangan : MINGGU 25 OKTOBER 2026 Info Tambahan : Hubungi pelanggan sebelum datang ke lokasi"/>
    <s v="FCC"/>
    <s v="24-10-2026 16:09:53"/>
    <d v="2026-10-25T15:00:00"/>
    <m/>
    <s v="PS"/>
    <s v="X"/>
    <s v="NO ADDON"/>
    <n v="20261025"/>
    <s v="Completed"/>
    <s v="HSI Bisnis Promo Hari Pelanggan Nasional PSB 70% - 50 Mbps"/>
    <s v="INDIBIZ"/>
    <m/>
    <m/>
    <d v="2026-10-25T15:00:00"/>
    <s v="2026-10-25 15:00:00 | Nama Pic : BP KHOIRUL No Hp Pic : 082327162706 Jam Pemasangan : 08:00 - 12.00 Tanggal Pemasangan : MINGGU 25 OKTOBER 2026 Info Tambahan : Hubungi pelanggan sebelum datang ke lokasi"/>
    <n v="2026"/>
    <n v="10"/>
    <n v="25"/>
    <d v="2026-10-25T00:00:00"/>
    <n v="-0.625"/>
    <x v="1"/>
    <x v="12"/>
  </r>
  <r>
    <n v="1045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1046"/>
    <n v="1002639875"/>
    <n v="3"/>
    <x v="3"/>
    <n v="5"/>
    <s v="SBY UTARA"/>
    <s v="KENJERAN"/>
    <s v="KBL"/>
    <s v="REG"/>
    <s v="AO"/>
    <s v="NEW SALES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  <x v="13"/>
  </r>
  <r>
    <n v="1047"/>
    <n v="1002639446"/>
    <n v="3"/>
    <x v="3"/>
    <n v="5"/>
    <s v="SBY UTARA"/>
    <s v="KENJERAN"/>
    <s v="KBL"/>
    <s v="REG"/>
    <s v="AO"/>
    <s v="NEW SALES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13"/>
  </r>
  <r>
    <n v="1048"/>
    <n v="1002643110"/>
    <n v="3"/>
    <x v="3"/>
    <n v="5"/>
    <s v="SBY UTARA"/>
    <s v="KENJERAN"/>
    <s v="KBL"/>
    <s v="REG"/>
    <s v="AO"/>
    <s v="NEW SALES"/>
    <s v="1P INET"/>
    <s v="102 | FOLLOW UP COMPLETED"/>
    <s v="RBS-Regional 3"/>
    <d v="2026-10-19T13:08:40"/>
    <d v="2026-10-26T14:46:54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REVOKE"/>
    <s v="KEBALEN"/>
    <s v="NO ADDON"/>
    <m/>
    <s v="Follow Up Revoke Completed, New Order ID : SC1002654316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13"/>
  </r>
  <r>
    <n v="1049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1050"/>
    <n v="1002642825"/>
    <n v="3"/>
    <x v="3"/>
    <n v="5"/>
    <s v="SBY UTARA"/>
    <s v="KENJERAN"/>
    <s v="KBL"/>
    <s v="REG"/>
    <s v="AO"/>
    <s v="NEW SALES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  <x v="13"/>
  </r>
  <r>
    <n v="1051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1052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1053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1054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1055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  <x v="13"/>
  </r>
  <r>
    <n v="1056"/>
    <n v="1002642822"/>
    <n v="3"/>
    <x v="3"/>
    <n v="5"/>
    <s v="SBY UTARA"/>
    <s v="KENJERAN"/>
    <s v="KBL"/>
    <s v="REG"/>
    <s v="AO"/>
    <s v="NEW SALES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  <x v="13"/>
  </r>
  <r>
    <n v="1057"/>
    <n v="1002643231"/>
    <n v="3"/>
    <x v="3"/>
    <n v="5"/>
    <s v="SBY UTARA"/>
    <s v="KENJERAN"/>
    <s v="KBL"/>
    <s v="REG"/>
    <s v="AO"/>
    <s v="NEW SALES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13"/>
  </r>
  <r>
    <n v="1058"/>
    <n v="1002649748"/>
    <n v="3"/>
    <x v="3"/>
    <n v="5"/>
    <s v="SBY UTARA"/>
    <s v="KENJERAN"/>
    <s v="KBL"/>
    <s v="REG"/>
    <s v="AO"/>
    <s v="NEW SALES"/>
    <s v="1P INET"/>
    <s v="Completed (PS)"/>
    <s v="RBS-Regional 3"/>
    <d v="2026-10-22T15:56:46"/>
    <d v="2026-10-23T16:29:09"/>
    <n v="69415372"/>
    <m/>
    <n v="152401228158"/>
    <s v="KOPI TOGER ( Perak barat )"/>
    <s v="ODP-KBL-FTQ/40 FTQ/D03/40.01"/>
    <s v="WO066991663"/>
    <m/>
    <m/>
    <m/>
    <n v="112.7306792"/>
    <n v="-7.227093"/>
    <s v="MD|MYDB-20261022271202|DN00001/MN00459|KOPI TOGER ( Perak barat )|008311922655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6:09:46"/>
    <d v="2026-10-23T15:00:00"/>
    <m/>
    <s v="PS"/>
    <s v="KEBALEN"/>
    <s v="NO ADDON"/>
    <n v="20261023"/>
    <s v="Completed"/>
    <s v="HSI Bisnis Promo Hari Pelanggan Nasional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  <x v="13"/>
  </r>
  <r>
    <n v="1059"/>
    <n v="1002654238"/>
    <n v="3"/>
    <x v="3"/>
    <n v="5"/>
    <s v="SBY UTARA"/>
    <s v="KENJERAN"/>
    <s v="KBL"/>
    <s v="REG"/>
    <s v="AO"/>
    <s v="NEW SALES"/>
    <s v="1P INET"/>
    <s v="Completed (PS)"/>
    <s v="RBS-Regional 3"/>
    <d v="2026-10-26T14:24:45"/>
    <d v="2026-10-27T13:08:48"/>
    <n v="69417262"/>
    <m/>
    <n v="152401228196"/>
    <s v="SDN PERAK BARAT"/>
    <s v="ODP-KBL-FDB/13 FDB/D02/13.01"/>
    <s v="WO067215595"/>
    <m/>
    <m/>
    <m/>
    <n v="112.73125539999999"/>
    <n v="-7.2240396000000002"/>
    <s v="MD|MYDB-20261026271373|DN00001/MN02093|SDN PERAK BARAT|085232660987"/>
    <s v="MYDIGIBIZPARTNER"/>
    <m/>
    <m/>
    <m/>
    <m/>
    <m/>
    <m/>
    <m/>
    <m/>
    <s v="Management Janji"/>
    <s v="2026-10-27 11:00:00 | telp : 085232660987 alt : manja : pagi / siang 27/10/2026 hub sebelum ke lokasi "/>
    <s v="FCC"/>
    <s v="26-10-2026 14:25:34"/>
    <d v="2026-10-27T11:00:00"/>
    <m/>
    <s v="PS"/>
    <s v="KEBALEN"/>
    <s v="NO ADDON"/>
    <n v="20261027"/>
    <s v="Completed"/>
    <s v="HSI Bisnis Basic Promo Hari Pelanggan Nasional PSB 70% - 300 Mbps"/>
    <s v="INDIBIZ"/>
    <m/>
    <m/>
    <d v="2026-10-27T11:00:00"/>
    <s v="2026-10-27 11:00:00 | telp : 085232660987 alt : manja : pagi / siang 27/10/2026 hub sebelum ke lokasi "/>
    <n v="2026"/>
    <n v="10"/>
    <n v="27"/>
    <d v="2026-10-27T00:00:00"/>
    <n v="-0.45833333333575865"/>
    <x v="1"/>
    <x v="13"/>
  </r>
  <r>
    <n v="1060"/>
    <n v="1002654316"/>
    <n v="3"/>
    <x v="3"/>
    <n v="5"/>
    <s v="SBY UTARA"/>
    <s v="KENJERAN"/>
    <s v="KBL"/>
    <s v="REG"/>
    <s v="AO"/>
    <s v="NEW SALES"/>
    <m/>
    <s v="Completed (PS)"/>
    <s v="RBS-Regional 3"/>
    <d v="2026-10-26T14:46:55"/>
    <d v="2026-10-26T16:19:51"/>
    <n v="69412881"/>
    <m/>
    <n v="152401227820"/>
    <s v="PT BINTANG TERANG LOGISTIK"/>
    <s v="ODP-KBL-FGK/03"/>
    <s v="WO067218638"/>
    <m/>
    <m/>
    <m/>
    <n v="112.74156915"/>
    <n v="-7.2219640099999998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6-10-2026 14:54:35"/>
    <m/>
    <m/>
    <s v="PS"/>
    <s v="KEBALE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11:00:00 | Tanggal pemasangan: 20/10/2026  Jam pemasangan : 08.00 - 12.00  Info Tambahan : Hubungi pelanggan dulu sebelum ke lokasi.  terima kasih  "/>
    <n v="2026"/>
    <n v="10"/>
    <n v="26"/>
    <d v="2026-10-26T00:00:00"/>
    <n v="-0.29166666666424135"/>
    <x v="1"/>
    <x v="13"/>
  </r>
  <r>
    <n v="1061"/>
    <n v="1002655184"/>
    <n v="3"/>
    <x v="3"/>
    <n v="5"/>
    <s v="SBY UTARA"/>
    <s v="KENJERAN"/>
    <s v="KBL"/>
    <s v="REG"/>
    <s v="AO"/>
    <s v="NEW SALES"/>
    <s v="1P INET"/>
    <s v="Completed (PS)"/>
    <s v="RBS-Regional 3"/>
    <d v="2026-10-27T09:21:45"/>
    <d v="2026-10-27T16:09:37"/>
    <n v="69417628"/>
    <m/>
    <n v="152401227825"/>
    <s v="KB TK AL-IKHLASH"/>
    <s v="ODP-KBL-FTG/01 FTG/D01/01.01"/>
    <s v="WO067256930"/>
    <m/>
    <m/>
    <m/>
    <n v="112.7264586"/>
    <n v="-7.2246131"/>
    <s v="|MN02813|MYIA-002770805447/POI/Erma Wahyuning Tyas /085385553387/kbtkalikhlash03@gmail.com"/>
    <s v="MYIB_ASSISTANT"/>
    <m/>
    <m/>
    <m/>
    <m/>
    <m/>
    <m/>
    <m/>
    <m/>
    <s v="Management Janji"/>
    <s v="2026-10-28 08:00:00 | Nama :IBU ERMA No HP :085385553387 No Alternatif : M Janji : 28/10/2026 Jam Pasang : Pagi NoteÃ‚Â :  Hubungi terlebih dahulu sebelum ke lokasi "/>
    <s v="FCC"/>
    <s v="27-10-2026 09:24:40"/>
    <d v="2026-10-28T08:00:00"/>
    <m/>
    <s v="PS"/>
    <s v="KEBALEN"/>
    <s v="NO ADDON"/>
    <n v="20261027"/>
    <s v="Completed"/>
    <s v="HSI Bisnis Promo Hari Pelanggan Nasional PSB 70% - 50 Mbps"/>
    <s v="INDIBIZ"/>
    <m/>
    <m/>
    <d v="2026-10-28T08:00:00"/>
    <s v="2026-10-28 08:00:00 | Nama :IBU ERMA No HP :085385553387 No Alternatif : M Janji : 28/10/2026 Jam Pasang : Pagi NoteÃ‚Â :  Hubungi terlebih dahulu sebelum ke lokasi "/>
    <n v="2026"/>
    <n v="10"/>
    <n v="27"/>
    <d v="2026-10-27T00:00:00"/>
    <n v="-1.3333333333357587"/>
    <x v="1"/>
    <x v="13"/>
  </r>
  <r>
    <n v="1062"/>
    <n v="1002656818"/>
    <n v="3"/>
    <x v="3"/>
    <n v="5"/>
    <s v="SBY UTARA"/>
    <s v="KENJERAN"/>
    <s v="KBL"/>
    <s v="REG"/>
    <s v="AO"/>
    <s v="NEW SALES"/>
    <s v="1P INET"/>
    <s v="Completed (PS)"/>
    <s v="RBS-Regional 3"/>
    <d v="2026-10-27T18:54:44"/>
    <d v="2026-10-28T18:01:34"/>
    <n v="69418264"/>
    <m/>
    <n v="152401228204"/>
    <s v="PT RIZKE UNGGUL BERSAMA INSPEKSINDO"/>
    <s v="ODP-KBL-FWD/29 FWD/D02/29.01"/>
    <s v="WO067318427"/>
    <m/>
    <m/>
    <m/>
    <n v="112.74137899999999"/>
    <n v="-7.211303"/>
    <s v="|MN02749|MYIA-003153264132/POI/Putri Rizke Eka Aulia S. /082139600097/ptrubi2020@gmail.com"/>
    <s v="MYIB_ASSISTANT"/>
    <m/>
    <m/>
    <m/>
    <m/>
    <m/>
    <m/>
    <m/>
    <m/>
    <s v="Management Janji"/>
    <s v="2026-10-28 15:00:00 | Jam pemasangan : 12.00 Info Tambahan : Hubungi pelanggan dulu sebelum ke lokasi terimakasih  "/>
    <s v="FCC"/>
    <s v="27-10-2026 19:09:58"/>
    <d v="2026-10-28T15:00:00"/>
    <m/>
    <s v="PS"/>
    <s v="KEBALEN"/>
    <s v="NO ADDON"/>
    <n v="20261028"/>
    <s v="Completed"/>
    <s v="HSI Bisnis Promo Hari Pelanggan Nasional PSB 70% - 75 Mbps"/>
    <s v="INDIBIZ"/>
    <m/>
    <m/>
    <d v="2026-10-28T15:00:00"/>
    <s v="2026-10-28 15:00:00 | Jam pemasangan : 12.00 Info Tambahan : Hubungi pelanggan dulu sebelum ke lokasi terimakasih  "/>
    <n v="2026"/>
    <n v="10"/>
    <n v="28"/>
    <d v="2026-10-28T00:00:00"/>
    <n v="-0.625"/>
    <x v="1"/>
    <x v="13"/>
  </r>
  <r>
    <n v="1063"/>
    <n v="1002650136"/>
    <n v="3"/>
    <x v="3"/>
    <n v="5"/>
    <s v="SBY UTARA"/>
    <s v="KENJERAN"/>
    <s v="KBL"/>
    <s v="REG"/>
    <s v="AO"/>
    <s v="NEW SALES"/>
    <s v="2P INET + VOICE"/>
    <s v="OSS - FALLOUT"/>
    <s v="RBS-Regional 3"/>
    <d v="2026-10-23T08:09:51"/>
    <d v="2026-10-26T08:10:39"/>
    <n v="69415569"/>
    <n v="3135967130"/>
    <n v="152401228162"/>
    <s v="PT BINTANG TERANG LOGISTIK"/>
    <s v="ODP-KBL-FVN/25 FVN/D03/25.01"/>
    <s v="WO067017171"/>
    <m/>
    <m/>
    <m/>
    <n v="112.7407922"/>
    <n v="-7.2243905000000002"/>
    <s v="MD|MYDB-20261023271240|DN00001/MN00443|PT BINTANG TERANG LOGISTIK|085733400486"/>
    <s v="MYDIGIBIZPARTNER"/>
    <m/>
    <m/>
    <m/>
    <m/>
    <m/>
    <m/>
    <m/>
    <m/>
    <s v="Management Janji"/>
    <s v="2026-10-26 08:00:00 | Nama PIC : ibu renny No HP : 085733400486 Alt :  M Janji : (senin/26/OKTOBER/2026) jam Pasang : 09:00 Note : hubungi pelanggan jika ingin kelokasi"/>
    <s v="FCC"/>
    <s v="23-10-2026 08:10:32"/>
    <d v="2026-10-26T08:00:00"/>
    <m/>
    <s v="FO_UIM"/>
    <s v="KEBALEN"/>
    <s v="NO ADDON"/>
    <m/>
    <s v="Provisioning Failed|UIM|INF009991872|1052:vlan voice not found at = GPON16-D5-KBL-3(172.27.142.169)"/>
    <s v="HSI Bisnis Bundling Phone Promo 2026 PSB 70% - Free 800 Menit Promo - 75 Mbps"/>
    <s v="INDIBIZ"/>
    <m/>
    <m/>
    <d v="2026-10-26T08:00:00"/>
    <s v="2026-10-26 08:00:00 | Nama PIC : ibu renny No HP : 085733400486 Alt :  M Janji : (senin/26/OKTOBER/2026) jam Pasang : 09:00 Note : hubungi pelanggan jika ingin kelokasi"/>
    <m/>
    <m/>
    <m/>
    <e v="#NUM!"/>
    <e v="#NUM!"/>
    <x v="0"/>
    <x v="13"/>
  </r>
  <r>
    <n v="1064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  <x v="13"/>
  </r>
  <r>
    <n v="1065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1066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  <x v="13"/>
  </r>
  <r>
    <n v="1067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  <x v="13"/>
  </r>
  <r>
    <n v="1068"/>
    <n v="1002638319"/>
    <n v="3"/>
    <x v="3"/>
    <n v="5"/>
    <s v="SBY UTARA"/>
    <s v="KENJERAN"/>
    <s v="KJR"/>
    <s v="REG"/>
    <s v="AO"/>
    <s v="NEW SALES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13"/>
  </r>
  <r>
    <n v="1069"/>
    <n v="1002637950"/>
    <n v="3"/>
    <x v="3"/>
    <n v="5"/>
    <s v="SBY UTARA"/>
    <s v="KENJERAN"/>
    <s v="KJR"/>
    <s v="REG"/>
    <s v="AO"/>
    <s v="NEW SALES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  <x v="13"/>
  </r>
  <r>
    <n v="1070"/>
    <n v="1002640488"/>
    <n v="3"/>
    <x v="3"/>
    <n v="5"/>
    <s v="SBY UTARA"/>
    <s v="KENJERAN"/>
    <s v="KJR"/>
    <s v="REG"/>
    <s v="AO"/>
    <s v="NEW SALES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  <x v="13"/>
  </r>
  <r>
    <n v="1071"/>
    <n v="1002649695"/>
    <n v="3"/>
    <x v="3"/>
    <n v="5"/>
    <s v="SBY UTARA"/>
    <s v="KENJERAN"/>
    <s v="KJR"/>
    <s v="REG"/>
    <s v="AO"/>
    <s v="NEW SALES"/>
    <s v="1P INET"/>
    <s v="Completed (PS)"/>
    <s v="RBS-Regional 3"/>
    <d v="2026-10-22T15:47:45"/>
    <d v="2026-10-23T16:54:55"/>
    <n v="69415346"/>
    <m/>
    <n v="152407282748"/>
    <s v="PT BESAR ANUGERAH PRATAMA"/>
    <s v="ODP-MYR-FDV/30 FDV/D03/30.01"/>
    <s v="WO066989597"/>
    <m/>
    <m/>
    <m/>
    <n v="112.77488870000001"/>
    <n v="-7.2358430999999896"/>
    <s v="|MN00086|MYIA-059034335669/POI/Andrean Handoko Putra/081336446672/besaranugerahpratama@gmail.com"/>
    <s v="MYIB_ASSISTANT"/>
    <m/>
    <m/>
    <m/>
    <m/>
    <m/>
    <m/>
    <m/>
    <m/>
    <s v="Management Janji"/>
    <s v="2026-10-23 15:00:00 | Nama PIC : Bp Andrean No HP : 081336446672 No Alt : - M Janji : 23 Okt 2026 Jam Pasang : Pagi / Siang Note : hubungi pelanggan jika ingin ke lokasi, terima kasih"/>
    <s v="FCC"/>
    <s v="22-10-2026 15:54:40"/>
    <d v="2026-10-23T15:00:00"/>
    <m/>
    <s v="PS"/>
    <s v="KENJERAN"/>
    <s v="NO ADDON"/>
    <n v="20261023"/>
    <s v="Completed"/>
    <s v="HSI Bisnis Promo Hari Pelanggan Nasional PSB 70% - 100 Mbps"/>
    <s v="INDIBIZ"/>
    <m/>
    <m/>
    <d v="2026-10-23T15:00:00"/>
    <s v="2026-10-23 15:00:00 | Nama PIC : Bp Andrean No HP : 081336446672 No Alt : - M Janji : 23 Okt 2026 Jam Pasang : Pagi / Siang Note : hubungi pelanggan jika ingin ke lokasi, terima kasih"/>
    <n v="2026"/>
    <n v="10"/>
    <n v="23"/>
    <d v="2026-10-23T00:00:00"/>
    <n v="-0.625"/>
    <x v="1"/>
    <x v="13"/>
  </r>
  <r>
    <n v="1072"/>
    <n v="1002649715"/>
    <n v="3"/>
    <x v="3"/>
    <n v="5"/>
    <s v="SBY UTARA"/>
    <s v="KENJERAN"/>
    <s v="KJR"/>
    <s v="REG"/>
    <s v="AO"/>
    <s v="NEW SALES"/>
    <s v="1P INET"/>
    <s v="Completed (PS)"/>
    <s v="RBS-Regional 3"/>
    <d v="2026-10-22T15:50:50"/>
    <d v="2026-10-23T16:36:40"/>
    <n v="69415352"/>
    <m/>
    <n v="152407282749"/>
    <s v="toko putra"/>
    <s v="ODP-MYR-FSM/36 FSM/D02/36.01"/>
    <s v="WO066990264"/>
    <m/>
    <m/>
    <m/>
    <n v="112.7837371"/>
    <n v="-7.2356892999999998"/>
    <s v="MD|MYDB-20261022271218|DN00001/MN01993|toko putra|081332888158"/>
    <s v="MYDIGIBIZPARTNER"/>
    <m/>
    <m/>
    <m/>
    <m/>
    <m/>
    <m/>
    <m/>
    <m/>
    <s v="Management Janji"/>
    <s v="2026-10-23 15:00:00 | M Janji : (23/10/2026) jam Pasang : 09:00 Note : hubungi pelanggan jika ingin kelokasi  "/>
    <s v="FCC"/>
    <s v="22-10-2026 15:54:40"/>
    <d v="2026-10-23T15:00:00"/>
    <m/>
    <s v="PS"/>
    <s v="KENJERAN"/>
    <s v="NO ADDON"/>
    <n v="20261023"/>
    <s v="Completed"/>
    <s v="HSI Bisnis Promo Hari Pelanggan Nasional PSB 70% - 50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  <x v="13"/>
  </r>
  <r>
    <n v="1073"/>
    <n v="1002654848"/>
    <n v="3"/>
    <x v="3"/>
    <n v="5"/>
    <s v="SBY UTARA"/>
    <s v="KENJERAN"/>
    <s v="KJR"/>
    <s v="REG"/>
    <s v="AO"/>
    <s v="NEW SALES"/>
    <s v="1P INET"/>
    <s v="MIA - INVALID SURVEY"/>
    <s v="RBS-Regional 3"/>
    <d v="2026-10-26T18:24:44"/>
    <d v="2026-10-27T14:44:37"/>
    <n v="69417505"/>
    <m/>
    <n v="152407282785"/>
    <s v="PT GLOBAL INDO INOVATIF"/>
    <s v="ODP-MYR-FSV/08 FSV/D01/08.01"/>
    <s v="WO067240141"/>
    <m/>
    <m/>
    <m/>
    <n v="112.7859406"/>
    <n v="-7.2521127999999999"/>
    <s v="|MN00443|MYIA-016587864379/POI/Pak David/081297183976/david.giibox@gmail.com"/>
    <s v="MYIB_ASSISTANT"/>
    <m/>
    <m/>
    <m/>
    <m/>
    <m/>
    <m/>
    <m/>
    <m/>
    <s v="Management Janji"/>
    <s v="2026-10-27 15:00:00 | Nama PIC : bapak david No HP : 081297183976 Alt :  M Janji : (SELASA/27/oktober/2026) jam Pasang : 09:00 Note : hubungi pelanggan jika ingin kelokasi"/>
    <s v="FCC"/>
    <s v="26-10-2026 18:25:32"/>
    <d v="2026-10-27T15:00:00"/>
    <m/>
    <s v="SURVEY_NEW_MANJA"/>
    <s v="KENJERAN"/>
    <s v="NO ADDON"/>
    <m/>
    <s v="MIE - INVALID SURVEY - Kendala Jalur/Rute Tarikan"/>
    <s v="HSI Bisnis Promo Hari Pelanggan Nasional PSB 70% - 50 Mbps"/>
    <s v="INDIBIZ"/>
    <m/>
    <m/>
    <d v="2026-10-27T15:00:00"/>
    <s v="2026-10-27 15:00:00 | Nama PIC : bapak david No HP : 081297183976 Alt :  M Janji : (SELASA/27/oktober/2026) jam Pasang : 09:00 Note : hubungi pelanggan jika ingin kelokasi"/>
    <m/>
    <m/>
    <m/>
    <e v="#NUM!"/>
    <e v="#NUM!"/>
    <x v="0"/>
    <x v="13"/>
  </r>
  <r>
    <n v="1074"/>
    <n v="1002656221"/>
    <n v="3"/>
    <x v="3"/>
    <n v="5"/>
    <s v="SBY UTARA"/>
    <s v="KENJERAN"/>
    <s v="KJR"/>
    <s v="REG"/>
    <s v="AO"/>
    <s v="NEW SALES"/>
    <s v="1P INET"/>
    <s v="MIA - INVALID SURVEY"/>
    <s v="RBS-Regional 3"/>
    <d v="2026-10-27T14:36:45"/>
    <d v="2026-10-27T20:55:43"/>
    <n v="69418061"/>
    <m/>
    <n v="152407282510"/>
    <s v="GUDANG KERTAJAYA"/>
    <s v="ODP-MYR-FEH/34"/>
    <s v="WO067294893"/>
    <m/>
    <m/>
    <m/>
    <n v="112.783575"/>
    <n v="-7.2571070000000004"/>
    <s v="|MN01401|MYIA-092491484020/POI/Ahmad Samsul Badi&amp; 39;/085735241264/ahmadsamsulbadi@gmail.com"/>
    <s v="MYIB_ASSISTANT"/>
    <m/>
    <m/>
    <m/>
    <m/>
    <m/>
    <m/>
    <m/>
    <m/>
    <s v="Management Janji"/>
    <s v="2026-10-28 11:00:00 | telp : 085735241264 alt : manja : pagi / siang 28/10/2026 hub sebelum ke lokasi "/>
    <s v="FCC"/>
    <s v="27-10-2026 14:39:42"/>
    <d v="2026-10-28T11:00:00"/>
    <m/>
    <s v="SURVEY_NEW_MANJA"/>
    <s v="KENJERAN"/>
    <s v="NO ADDON"/>
    <m/>
    <s v="MIE - INVALID SURVEY - Kendala Jalur/Rute Tarikan"/>
    <s v="HSI Bisnis Promo Hari Pelanggan Nasional PSB 70% - 200 Mbps"/>
    <s v="INDIBIZ"/>
    <m/>
    <m/>
    <d v="2026-10-28T11:00:00"/>
    <s v="2026-10-28 11:00:00 | telp : 085735241264 alt : manja : pagi / siang 28/10/2026 hub sebelum ke lokasi "/>
    <m/>
    <m/>
    <m/>
    <e v="#NUM!"/>
    <e v="#NUM!"/>
    <x v="0"/>
    <x v="13"/>
  </r>
  <r>
    <n v="1075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1076"/>
    <n v="1002649403"/>
    <n v="3"/>
    <x v="3"/>
    <n v="5"/>
    <s v="SBY UTARA"/>
    <s v="KENJERAN"/>
    <s v="KPS"/>
    <s v="REG"/>
    <s v="AO"/>
    <s v="NEW SALES"/>
    <m/>
    <s v="102 | FOLLOW UP COMPLETED"/>
    <s v="RBS-Regional 3"/>
    <d v="2026-10-22T14:47:04"/>
    <d v="2026-10-26T15:37:49"/>
    <n v="69415184"/>
    <m/>
    <n v="152404216864"/>
    <s v="SDN SIDOTOPO WETAN IV"/>
    <s v="ODP-KBL-FBP/30"/>
    <s v="WO066995240"/>
    <m/>
    <m/>
    <m/>
    <n v="112.7635013"/>
    <n v="-7.22658920000000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Jam pemasangan : pagi/siang Info Tambahan : Hubungi pelanggan dulu sebelum ke lokasi terima kasih|40010577|MYDITA"/>
    <s v="FCC"/>
    <s v="22-10-2026 14:54:36"/>
    <d v="2026-10-23T15:00:00"/>
    <s v="Kendala Pelanggan"/>
    <s v="REVOKE"/>
    <s v="KAPASAN"/>
    <s v="ANTAREZ"/>
    <m/>
    <s v="Follow Up Revoke Completed, New Order ID : SC1002654463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10-23T15:00:00"/>
    <s v="2026-10-23 15:00:00|Tanggal pemasangan : 23 OKTOBER 2026 Jam pemasangan : pagi/siang Info Tambahan : Hubungi pelanggan dulu sebelum ke lokasi terima kasih|40010577|MYDITA"/>
    <m/>
    <m/>
    <m/>
    <e v="#NUM!"/>
    <e v="#NUM!"/>
    <x v="0"/>
    <x v="13"/>
  </r>
  <r>
    <n v="1077"/>
    <n v="1002650920"/>
    <n v="3"/>
    <x v="3"/>
    <n v="5"/>
    <s v="SBY UTARA"/>
    <s v="KENJERAN"/>
    <s v="KPS"/>
    <s v="REG"/>
    <s v="AO"/>
    <s v="NEW SALES"/>
    <s v="1P INET"/>
    <s v="102 | FOLLOW UP COMPLETED"/>
    <s v="RBS-Regional 3"/>
    <d v="2026-10-23T13:12:44"/>
    <d v="2026-10-26T11:08:25"/>
    <n v="69415889"/>
    <m/>
    <n v="152404219350"/>
    <s v="TOKO ARIFAN TECHNOLOGY"/>
    <s v="ODP-KBL-FWQ/011"/>
    <s v="WO067045179"/>
    <m/>
    <m/>
    <m/>
    <n v="112.74618959999999"/>
    <n v="-7.2414161999999997"/>
    <s v="|MC20244|MYIA-017476180408/POI/ARIFAN/081277774247/arifanalian@gmail.com"/>
    <s v="MYIB_ASSISTANT"/>
    <m/>
    <m/>
    <m/>
    <m/>
    <m/>
    <m/>
    <m/>
    <m/>
    <s v="Management Janji"/>
    <s v="2026-10-24 10:00:00 | Nama PIC: bu habibah  Notel: 081277774247 Alt:  Tanggal: 24/10/2026 Jam Pasang: 08.00 - 12.00 Note: Hubungi sebelum ke lokasi, terimakasih.  "/>
    <s v="FCC"/>
    <s v="23-10-2026 13:25:26"/>
    <d v="2026-10-24T10:00:00"/>
    <s v="Kendala Pelanggan"/>
    <s v="REVOKE"/>
    <s v="KAPASAN"/>
    <s v="NO ADDON"/>
    <m/>
    <s v="Follow Up Revoke Completed, New Order ID : SC1002653366"/>
    <s v="HSI Bisnis Basic Promo Hari Pelanggan Nasional PSB 70% - 50 Mbps"/>
    <s v="INDIBIZ"/>
    <m/>
    <m/>
    <d v="2026-10-24T10:00:00"/>
    <s v="2026-10-24 10:00:00 | Nama PIC: bu habibah  Notel: 081277774247 Alt:  Tanggal: 24/10/2026 Jam Pasang: 08.00 - 12.00 Note: Hubungi sebelum ke lokasi, terimakasih.  "/>
    <m/>
    <m/>
    <m/>
    <e v="#NUM!"/>
    <e v="#NUM!"/>
    <x v="0"/>
    <x v="13"/>
  </r>
  <r>
    <n v="1078"/>
    <n v="1002635150"/>
    <n v="3"/>
    <x v="3"/>
    <n v="5"/>
    <s v="SBY UTARA"/>
    <s v="KENJERAN"/>
    <s v="KPS"/>
    <s v="REG"/>
    <s v="AO"/>
    <s v="NEW SALES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  <x v="13"/>
  </r>
  <r>
    <n v="1079"/>
    <n v="1002645334"/>
    <n v="3"/>
    <x v="3"/>
    <n v="5"/>
    <s v="SBY UTARA"/>
    <s v="KENJERAN"/>
    <s v="KPS"/>
    <s v="REG"/>
    <s v="AO"/>
    <s v="NEW SALES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  <x v="13"/>
  </r>
  <r>
    <n v="1080"/>
    <n v="1002654463"/>
    <n v="3"/>
    <x v="3"/>
    <n v="5"/>
    <s v="SBY UTARA"/>
    <s v="KENJERAN"/>
    <s v="KPS"/>
    <s v="REG"/>
    <s v="AO"/>
    <s v="NEW SALES"/>
    <m/>
    <s v="100 | REVOKE COMPLETED"/>
    <s v="RBS-Regional 3"/>
    <d v="2026-10-26T15:37:50"/>
    <d v="2026-10-29T09:28:11"/>
    <n v="69415184"/>
    <m/>
    <n v="152404305137"/>
    <s v="SDN SIDOTOPO WETAN IV"/>
    <s v="ODP-KBL-FKD/99"/>
    <s v="WO067226037"/>
    <m/>
    <m/>
    <m/>
    <n v="112.763114532307"/>
    <n v="-7.22614899156233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 Jam pemasangan : pagi/siang  Info Tambahan : Hubungi pelanggan dulu sebelum ke lokasi  terima kasih|40010577|MYDITA"/>
    <s v="FCC"/>
    <s v="26-10-2026 15:39:37"/>
    <m/>
    <s v="Kendala Pelanggan"/>
    <s v="REVOKE"/>
    <s v="KAPASAN"/>
    <s v="ANTAREZ"/>
    <m/>
    <s v="Revoke 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6T07:00:00"/>
    <s v="2026-10-23 15:00:00|Tanggal pemasangan : 23 OKTOBER 2026  Jam pemasangan : pagi/siang  Info Tambahan : Hubungi pelanggan dulu sebelum ke lokasi  terima kasih|40010577|MYDITA"/>
    <m/>
    <m/>
    <m/>
    <e v="#NUM!"/>
    <e v="#NUM!"/>
    <x v="0"/>
    <x v="13"/>
  </r>
  <r>
    <n v="1081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1082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1083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1084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  <x v="13"/>
  </r>
  <r>
    <n v="1085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  <x v="13"/>
  </r>
  <r>
    <n v="1086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3"/>
  </r>
  <r>
    <n v="1087"/>
    <n v="1002636664"/>
    <n v="3"/>
    <x v="3"/>
    <n v="5"/>
    <s v="SBY UTARA"/>
    <s v="KENJERAN"/>
    <s v="KPS"/>
    <s v="REG"/>
    <s v="AO"/>
    <s v="NEW SALES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  <x v="13"/>
  </r>
  <r>
    <n v="1088"/>
    <n v="1002639941"/>
    <n v="3"/>
    <x v="3"/>
    <n v="5"/>
    <s v="SBY UTARA"/>
    <s v="KENJERAN"/>
    <s v="KPS"/>
    <s v="REG"/>
    <s v="AO"/>
    <s v="NEW SALES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  <x v="13"/>
  </r>
  <r>
    <n v="1089"/>
    <n v="1002647352"/>
    <n v="3"/>
    <x v="3"/>
    <n v="5"/>
    <s v="SBY UTARA"/>
    <s v="KENJERAN"/>
    <s v="KPS"/>
    <s v="REG"/>
    <s v="AO"/>
    <s v="NEW SALES"/>
    <m/>
    <s v="Completed (PS)"/>
    <s v="RBS-Regional 3"/>
    <d v="2026-10-21T13:19:57"/>
    <d v="2026-10-22T18:18:17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PS"/>
    <s v="KAPASAN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n v="2026"/>
    <n v="10"/>
    <n v="22"/>
    <d v="2026-10-22T00:00:00"/>
    <n v="-0.625"/>
    <x v="1"/>
    <x v="13"/>
  </r>
  <r>
    <n v="1090"/>
    <n v="1002653366"/>
    <n v="3"/>
    <x v="3"/>
    <n v="5"/>
    <s v="SBY UTARA"/>
    <s v="KENJERAN"/>
    <s v="KPS"/>
    <s v="REG"/>
    <s v="AO"/>
    <s v="NEW SALES"/>
    <m/>
    <s v="Completed (PS)"/>
    <s v="RBS-Regional 3"/>
    <d v="2026-10-26T11:08:25"/>
    <d v="2026-10-26T15:56:54"/>
    <n v="69415889"/>
    <m/>
    <n v="152404305138"/>
    <s v="TOKO ARIFAN TECHNOLOGY"/>
    <s v="ODP-KBL-FWL/013"/>
    <s v="WO067195164"/>
    <m/>
    <m/>
    <m/>
    <n v="112.746604"/>
    <n v="-7.2403550000000001"/>
    <s v="|MC20244|MYIA-017476180408/POI/ARIFAN/081277774247/arifanalian@gmail.com"/>
    <s v="Sales Force DBS"/>
    <m/>
    <m/>
    <m/>
    <m/>
    <m/>
    <m/>
    <m/>
    <m/>
    <s v="Management Janji"/>
    <s v="2026-10-24 10:00:00 | Nama PIC: bu habibah   Notel: 081277774247  Alt:   Tanggal: 24/10/2026  Jam Pasang: 08.00 - 12.00  Note: Hubungi sebelum ke lokasi, terimakasih.   "/>
    <s v="FCC"/>
    <s v="26-10-2026 11:10:11"/>
    <m/>
    <m/>
    <s v="PS"/>
    <s v="KAPAS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4 10:00:00 | Nama PIC: bu habibah   Notel: 081277774247  Alt:   Tanggal: 24/10/2026  Jam Pasang: 08.00 - 12.00  Note: Hubungi sebelum ke lokasi, terimakasih.   "/>
    <n v="2026"/>
    <n v="10"/>
    <n v="26"/>
    <d v="2026-10-26T00:00:00"/>
    <n v="-0.29166666666424135"/>
    <x v="1"/>
    <x v="13"/>
  </r>
  <r>
    <n v="1091"/>
    <n v="1002655162"/>
    <n v="3"/>
    <x v="3"/>
    <n v="5"/>
    <s v="SBY UTARA"/>
    <s v="KENJERAN"/>
    <s v="KPS"/>
    <s v="REG"/>
    <s v="AO"/>
    <s v="NEW SALES"/>
    <s v="1P INET"/>
    <s v="Completed (PS)"/>
    <s v="RBS-Regional 3"/>
    <d v="2026-10-27T09:15:44"/>
    <d v="2026-10-28T13:09:04"/>
    <n v="69417625"/>
    <m/>
    <n v="152404305487"/>
    <s v="KEDAI SINGGAH DONG KY"/>
    <s v="ODP-KBL-FBN/15 FBN/D01/15.01"/>
    <s v="WO067256350"/>
    <m/>
    <m/>
    <m/>
    <n v="112.7572902"/>
    <n v="-7.2309916000000003"/>
    <s v="|MC50133|MYIA-051970687689/POI/ANDIK MUSLIMIN/081234932397/andikmuslimin6@gmail.com"/>
    <s v="MYIB_ASSISTANT"/>
    <m/>
    <m/>
    <m/>
    <m/>
    <m/>
    <m/>
    <m/>
    <m/>
    <s v="Management Janji"/>
    <s v="2026-10-28 10:00:00 | Tanggal pemasangan : 28 OKTOBER 2026 Jam pemasangan : pagi/siang Info Tambahan : Hubungi pelanggan dulu sebelum ke lokasi terima kasih"/>
    <s v="FCC"/>
    <s v="27-10-2026 09:24:40"/>
    <d v="2026-10-28T10:00:00"/>
    <m/>
    <s v="PS"/>
    <s v="KAPASAN"/>
    <s v="NO ADDON"/>
    <n v="20261028"/>
    <s v="Completed"/>
    <s v="HSI Bisnis Basic Promo Hari Pelanggan Nasional PSB 70% - 150 Mbps"/>
    <s v="INDIBIZ"/>
    <m/>
    <m/>
    <d v="2026-10-28T10:00:00"/>
    <s v="2026-10-28 10:00:00 | Tanggal pemasangan : 28 OKTOBER 2026 Jam pemasangan : pagi/siang Info Tambahan : Hubungi pelanggan dulu sebelum ke lokasi terima kasih"/>
    <n v="2026"/>
    <n v="10"/>
    <n v="28"/>
    <d v="2026-10-28T00:00:00"/>
    <n v="-0.41666666666424135"/>
    <x v="1"/>
    <x v="13"/>
  </r>
  <r>
    <n v="1092"/>
    <n v="1002656641"/>
    <n v="3"/>
    <x v="3"/>
    <n v="5"/>
    <s v="SBY UTARA"/>
    <s v="KENJERAN"/>
    <s v="KPS"/>
    <s v="REG"/>
    <s v="AO"/>
    <s v="NEW SALES"/>
    <s v="1P INET"/>
    <s v="Completed (PS)"/>
    <s v="RBS-Regional 3"/>
    <d v="2026-10-27T16:27:49"/>
    <d v="2026-10-28T18:44:38"/>
    <n v="69418206"/>
    <m/>
    <n v="152404306193"/>
    <s v="SD KUSUMA PUTRA"/>
    <s v="ODP-KBL-FCB/19"/>
    <s v="WO067307586"/>
    <m/>
    <m/>
    <m/>
    <n v="112.76514299999999"/>
    <n v="-7.2357319000000002"/>
    <s v="|MN01731|MYIA-032686554596/POI/EVI ESTHININGTYAS/081330587035/sdkusumaputra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6:39:47"/>
    <d v="2026-10-28T15:00:00"/>
    <m/>
    <s v="PS"/>
    <s v="KAPASAN"/>
    <s v="NO ADDON"/>
    <n v="20261028"/>
    <s v="Completed"/>
    <s v="HSI Bisnis Basic Promo Hari Pelanggan Nasional PSB 70% - 5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  <x v="13"/>
  </r>
  <r>
    <n v="1093"/>
    <n v="1002658431"/>
    <n v="3"/>
    <x v="3"/>
    <n v="5"/>
    <s v="SBY UTARA"/>
    <s v="KENJERAN"/>
    <s v="KPS"/>
    <s v="REG"/>
    <s v="AO"/>
    <s v="NEW SALES"/>
    <s v="1P INET"/>
    <s v="MIE - SEND SURVEY"/>
    <s v="RBS-Regional 3"/>
    <d v="2026-10-28T19:54:46"/>
    <d v="2026-10-28T19:56:06"/>
    <n v="69418899"/>
    <m/>
    <n v="152404306371"/>
    <s v="Warkop SUBAG ( pogot )"/>
    <s v="ODP-KBL-FEA/15 FEA/D04/15.01"/>
    <s v="WO067392178"/>
    <m/>
    <m/>
    <m/>
    <n v="112.766968645155"/>
    <n v="-7.2324520672945001"/>
    <s v="MD|MYDB-20261028271533|DN00001/MN00459|Warkop SUBAG ( pogot )|081233074884"/>
    <s v="MYDIGIBIZPARTNER"/>
    <m/>
    <m/>
    <m/>
    <m/>
    <m/>
    <m/>
    <m/>
    <m/>
    <s v="Management Janji"/>
    <s v="2026-10-29 17:00:00 | No HP :081233074884 Alt :  M Janji : 29/10/2026 Note : hubungi pelanggan jika ingin kelokasi"/>
    <s v="FCC"/>
    <s v="28-10-2026 20:09:54"/>
    <d v="2026-10-29T17:00:00"/>
    <m/>
    <s v="SURVEY_NEW_MANJA"/>
    <s v="KAPASAN"/>
    <s v="NO ADDON"/>
    <m/>
    <s v="MIE - SEND SURVEY"/>
    <s v="HSI Bisnis Basic Promo Hari Pelanggan Nasional PSB 70% - 100 Mbps"/>
    <s v="INDIBIZ"/>
    <m/>
    <m/>
    <d v="2026-10-29T17:00:00"/>
    <s v="2026-10-29 17:00:00 | No HP :081233074884 Alt :  M Janji : 29/10/2026 Note : hubungi pelanggan jika ingin kelokasi"/>
    <m/>
    <m/>
    <m/>
    <e v="#NUM!"/>
    <e v="#NUM!"/>
    <x v="0"/>
    <x v="13"/>
  </r>
  <r>
    <n v="1094"/>
    <n v="1002657586"/>
    <n v="3"/>
    <x v="3"/>
    <n v="5"/>
    <s v="SBY UTARA"/>
    <s v="KENJERAN"/>
    <s v="KPS"/>
    <s v="REG"/>
    <s v="AO"/>
    <s v="NEW SALES"/>
    <s v="1P INET"/>
    <s v="MIE - SEND SURVEY"/>
    <s v="RBS-Regional 3"/>
    <d v="2026-10-28T12:44:50"/>
    <d v="2026-10-28T12:46:08"/>
    <n v="69418550"/>
    <m/>
    <n v="152404306018"/>
    <s v="MTS NURUL ISLAM"/>
    <s v="ODP-KBL-FCB/28 FCB/D03/28.01"/>
    <s v="WO067355350"/>
    <m/>
    <m/>
    <m/>
    <n v="112.7628313"/>
    <n v="-7.2411228000000003"/>
    <s v="|MN01731|MYIA-081821517318/POI/HERWAN YUWONO/085731865717/mts.121235780027@gmail.com"/>
    <s v="MYIB_ASSISTANT"/>
    <m/>
    <m/>
    <m/>
    <m/>
    <m/>
    <m/>
    <m/>
    <m/>
    <s v="Management Janji"/>
    <s v="2026-11-02 10:00:00 | Tanggal Pemasangan : 02/11/2026 Jam Pemasangan : 08:00 15:00 Info Tambahan : Hubungi pelanggan dulu sebelum ke lokasi terimakasihSC1002655008"/>
    <s v="FCC"/>
    <s v="28-10-2026 12:54:50"/>
    <d v="2026-11-02T10:00:00"/>
    <m/>
    <s v="SURVEY_NEW_MANJA"/>
    <s v="KAPASAN"/>
    <s v="NO ADDON"/>
    <m/>
    <s v="MIE - SEND SURVEY"/>
    <s v="HSI Bisnis Promo Hari Pelanggan Nasional PSB 70% - 75 Mbps"/>
    <s v="INDIBIZ"/>
    <m/>
    <m/>
    <d v="2026-11-02T10:00:00"/>
    <s v="2026-11-02 10:00:00 | Tanggal Pemasangan : 02/11/2026 Jam Pemasangan : 08:00 15:00 Info Tambahan : Hubungi pelanggan dulu sebelum ke lokasi terimakasihSC1002655008"/>
    <m/>
    <m/>
    <m/>
    <e v="#NUM!"/>
    <e v="#NUM!"/>
    <x v="0"/>
    <x v="13"/>
  </r>
  <r>
    <n v="1095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13"/>
  </r>
  <r>
    <n v="1096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14"/>
  </r>
  <r>
    <n v="1097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  <x v="14"/>
  </r>
  <r>
    <n v="1098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1099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1100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1101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14"/>
  </r>
  <r>
    <n v="1102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1103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  <x v="14"/>
  </r>
  <r>
    <n v="1104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4"/>
  </r>
  <r>
    <n v="1105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  <x v="14"/>
  </r>
  <r>
    <n v="1106"/>
    <n v="1002638326"/>
    <n v="3"/>
    <x v="3"/>
    <n v="5"/>
    <s v="SBY SELATAN"/>
    <s v="KETINTANG"/>
    <s v="IJK"/>
    <s v="REG"/>
    <s v="AO"/>
    <s v="NEW SALES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  <x v="14"/>
  </r>
  <r>
    <n v="1107"/>
    <n v="1002647415"/>
    <n v="3"/>
    <x v="3"/>
    <n v="5"/>
    <s v="SBY SELATAN"/>
    <s v="KETINTANG"/>
    <s v="IJK"/>
    <s v="REG"/>
    <s v="AO"/>
    <s v="NEW SALES"/>
    <s v="1P INET"/>
    <s v="Completed (PS)"/>
    <s v="RBS-Regional 3"/>
    <d v="2026-10-21T13:33:46"/>
    <d v="2026-10-22T19:24:35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PS"/>
    <s v="WARU INJOKO"/>
    <s v="NO ADDON"/>
    <n v="20261022"/>
    <s v="Completed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n v="2026"/>
    <n v="10"/>
    <n v="22"/>
    <d v="2026-10-22T00:00:00"/>
    <n v="-0.45833333333575865"/>
    <x v="1"/>
    <x v="14"/>
  </r>
  <r>
    <n v="1108"/>
    <n v="1002646444"/>
    <n v="3"/>
    <x v="3"/>
    <n v="5"/>
    <s v="SBY SELATAN"/>
    <s v="KETINTANG"/>
    <s v="IJK"/>
    <s v="REG"/>
    <s v="AO"/>
    <s v="NEW SALES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14"/>
  </r>
  <r>
    <n v="1109"/>
    <n v="1002653756"/>
    <n v="3"/>
    <x v="3"/>
    <n v="5"/>
    <s v="SBY SELATAN"/>
    <s v="KETINTANG"/>
    <s v="IJK"/>
    <s v="REG"/>
    <s v="AO"/>
    <s v="NEW SALES"/>
    <s v="1P INET"/>
    <s v="Completed (PS)"/>
    <s v="RBS-Regional 3"/>
    <d v="2026-10-26T12:27:44"/>
    <d v="2026-10-27T13:05:13"/>
    <n v="69417107"/>
    <m/>
    <n v="152306253657"/>
    <s v="MTS ITTAQU"/>
    <s v="ODP-IJK-FHC/37 FHC/D04/37.01"/>
    <s v="WO067202923"/>
    <m/>
    <m/>
    <m/>
    <n v="112.7243138"/>
    <n v="-7.3399089000000002"/>
    <s v="|MN00458|MYIA-067634363141/POI/bu Tantri/081357396049/mts.1212357800009@gmail.com"/>
    <s v="MYIB_ASSISTANT"/>
    <m/>
    <m/>
    <m/>
    <m/>
    <m/>
    <m/>
    <m/>
    <m/>
    <s v="Management Janji"/>
    <s v="2026-10-27 11:00:00 | Tanggal pemasangan : 27/09/2026 Jam pemasangan : 11.00 Info Tambahan : Hubungi pelanggan dulu sebelum ke lokasi, terima kasih"/>
    <s v="FCC"/>
    <s v="26-10-2026 12:39:35"/>
    <d v="2026-10-27T11:00:00"/>
    <m/>
    <s v="PS"/>
    <s v="WARU INJOKO"/>
    <s v="NO ADDON"/>
    <n v="20261027"/>
    <s v="Completed"/>
    <s v="HSI Bisnis Basic Promo Hari Pelanggan Nasional PSB 70% - 100 Mbps"/>
    <s v="INDIBIZ"/>
    <m/>
    <m/>
    <d v="2026-10-27T11:00:00"/>
    <s v="2026-10-27 11:00:00 | Tanggal pemasangan : 27/09/2026 Jam pemasangan : 11.00 Info Tambahan : Hubungi pelanggan dulu sebelum ke lokasi, terima kasih"/>
    <n v="2026"/>
    <n v="10"/>
    <n v="27"/>
    <d v="2026-10-27T00:00:00"/>
    <n v="-0.45833333333575865"/>
    <x v="1"/>
    <x v="14"/>
  </r>
  <r>
    <n v="1110"/>
    <n v="1002654806"/>
    <n v="3"/>
    <x v="3"/>
    <n v="5"/>
    <s v="SBY SELATAN"/>
    <s v="KETINTANG"/>
    <s v="IJK"/>
    <s v="REG"/>
    <s v="AO"/>
    <s v="NEW SALES"/>
    <s v="1P INET"/>
    <s v="Completed (PS)"/>
    <s v="RBS-Regional 3"/>
    <d v="2026-10-26T17:33:53"/>
    <d v="2026-10-27T13:18:50"/>
    <n v="69417443"/>
    <m/>
    <n v="152306253663"/>
    <s v="SMPN 55 SURABAYA"/>
    <s v="ODP-IJK-FHL/50 FHL/D01/50.01"/>
    <s v="WO067236879"/>
    <m/>
    <m/>
    <m/>
    <n v="112.71177950000001"/>
    <n v="-7.3354315000000003"/>
    <s v="|MN00458|MYIA-033432079053/POI/Alfan Imam/085954319003/keuanganinternet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WARU INJOKO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  <x v="14"/>
  </r>
  <r>
    <n v="1111"/>
    <n v="1002657810"/>
    <n v="3"/>
    <x v="3"/>
    <n v="5"/>
    <s v="SBY SELATAN"/>
    <s v="KETINTANG"/>
    <s v="IJK"/>
    <s v="REG"/>
    <s v="AO"/>
    <s v="NEW SALES"/>
    <s v="1P INET"/>
    <s v="MIE - SEND SURVEY"/>
    <s v="RBS-Regional 3"/>
    <d v="2026-10-28T14:06:50"/>
    <d v="2026-10-28T14:08:06"/>
    <n v="69418628"/>
    <m/>
    <n v="152306253676"/>
    <s v="PT ANDIARTA MUZIZAT CAB SUB-NWE"/>
    <s v="ODP-IJK-FJF/06 FJF/D01/06.01"/>
    <s v="WO067363549"/>
    <m/>
    <m/>
    <m/>
    <n v="112.715194"/>
    <n v="-7.3189440000000001"/>
    <s v="|MN00843|MYIA-087788156243/POI/SYAWAL/087889246584/id-it@ninjavan.co"/>
    <s v="MYIB_ASSISTANT"/>
    <m/>
    <m/>
    <m/>
    <m/>
    <m/>
    <m/>
    <m/>
    <m/>
    <s v="Management Janji"/>
    <s v="2026-10-29 11:00:00 | Nama Pic : BP SOHIB No Hp Pic : 087889246584 Jam Pemasangan : 08:00 - 12.00 Tanggal Pemasangan : KAMIS 29 OKTOBER 2026 Info Tambahan : Hubungi pelanggan sebelum datang ke lokasi"/>
    <s v="FCC"/>
    <s v="28-10-2026 14:09:54"/>
    <d v="2026-10-29T11:00:00"/>
    <m/>
    <s v="SURVEY_NEW_MANJA"/>
    <s v="WARU INJOKO"/>
    <s v="NO ADDON"/>
    <m/>
    <s v="MIE - SEND SURVEY"/>
    <s v="HSI Bisnis Basic PSB 70% - 50 Mbps"/>
    <s v="INDIBIZ"/>
    <m/>
    <m/>
    <d v="2026-10-29T11:00:00"/>
    <s v="2026-10-29 11:00:00 | Nama Pic : BP SOHIB No Hp Pic : 087889246584 Jam Pemasangan : 08:00 - 12.00 Tanggal Pemasangan : KAMIS 29 OKTOBER 2026 Info Tambahan : Hubungi pelanggan sebelum datang ke lokasi"/>
    <m/>
    <m/>
    <m/>
    <e v="#NUM!"/>
    <e v="#NUM!"/>
    <x v="0"/>
    <x v="14"/>
  </r>
  <r>
    <n v="1112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113"/>
    <n v="1002633751"/>
    <n v="3"/>
    <x v="3"/>
    <n v="5"/>
    <s v="SBY SELATAN"/>
    <s v="KETINTANG"/>
    <s v="IJK"/>
    <s v="REG"/>
    <s v="AO"/>
    <s v="NEW SALES"/>
    <m/>
    <s v="CANCEL COMPLETED"/>
    <s v="RBS-Regional 3"/>
    <d v="2026-10-12T17:34:33"/>
    <d v="2026-10-26T21:13:06"/>
    <n v="69408940"/>
    <m/>
    <n v="152306253544"/>
    <s v="Cyber Unit4 Subdit2"/>
    <s v="ODP-IJK-FC/08"/>
    <m/>
    <m/>
    <m/>
    <m/>
    <n v="112.73029459999999"/>
    <n v="-7.3222756000000002"/>
    <s v="MC20245|Cyber Unit4 Subdit2|HSI 300MB|088289482016/"/>
    <s v="Sales Force DBS"/>
    <m/>
    <m/>
    <m/>
    <m/>
    <m/>
    <m/>
    <m/>
    <m/>
    <m/>
    <m/>
    <m/>
    <d v="2026-12-10T17:39:59"/>
    <m/>
    <m/>
    <s v="REJECT_FCC"/>
    <s v="WARU INJOKO"/>
    <s v="NO ADDON"/>
    <m/>
    <s v="DECLINE : Decline - Batal Order EVI PUSPITA EKASARI 40931150|MYDITA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14"/>
  </r>
  <r>
    <n v="1114"/>
    <n v="1002652230"/>
    <n v="3"/>
    <x v="3"/>
    <n v="5"/>
    <s v="SBY UTARA"/>
    <s v="TANDES"/>
    <s v="KNN"/>
    <s v="REG"/>
    <s v="AO"/>
    <s v="NEW SALES"/>
    <s v="1P INET"/>
    <s v="102 | FOLLOW UP COMPLETED"/>
    <s v="RBS-Regional 3"/>
    <d v="2026-10-24T15:15:45"/>
    <d v="2026-10-29T09:23:54"/>
    <n v="69416454"/>
    <m/>
    <n v="152412298395"/>
    <s v="WIDJAJA PIRANTI TEKNOLOGI"/>
    <s v="ODP-KND-FN/14 FN/D01/14.01"/>
    <s v="WO067122280"/>
    <m/>
    <m/>
    <m/>
    <n v="112.66664160000001"/>
    <n v="-7.2663442113489998"/>
    <s v="|MN02313|MYIA-015663579161/POI/Yessy Veronica Tatang/083818984404/noc@wptech.co.id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25:02"/>
    <d v="2026-10-26T11:00:00"/>
    <s v="Kendala Pelanggan"/>
    <s v="REVOKE"/>
    <s v="KANDANGAN"/>
    <s v="NETMONK"/>
    <m/>
    <s v="Follow Up Revoke Completed, New Order ID : SC1002658644"/>
    <s v="HSI Bisnis Bundling Netmonk PSB 70% - 50 Mbps"/>
    <s v="INDIBIZ"/>
    <m/>
    <m/>
    <d v="2026-10-26T11:00:00"/>
    <s v="2026-10-26 11:00:00 | Tanggal pemasangan: 25/10/2026 Jam pemasangan : pagi / siang Info Tambahan : Hubungi pelanggan dulu sebelum ke lokasi terima kasih."/>
    <m/>
    <m/>
    <m/>
    <e v="#NUM!"/>
    <e v="#NUM!"/>
    <x v="0"/>
    <x v="13"/>
  </r>
  <r>
    <n v="1115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1116"/>
    <n v="1002626289"/>
    <n v="3"/>
    <x v="3"/>
    <n v="5"/>
    <s v="SBY UTARA"/>
    <s v="TANDES"/>
    <s v="KNN"/>
    <s v="REG"/>
    <s v="AO"/>
    <s v="NEW SALES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  <x v="13"/>
  </r>
  <r>
    <n v="1117"/>
    <n v="1002641573"/>
    <n v="3"/>
    <x v="3"/>
    <n v="5"/>
    <s v="SBY UTARA"/>
    <s v="TANDES"/>
    <s v="KNN"/>
    <s v="REG"/>
    <s v="AO"/>
    <s v="NEW SALES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  <x v="13"/>
  </r>
  <r>
    <n v="1118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1119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  <x v="13"/>
  </r>
  <r>
    <n v="1120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  <x v="13"/>
  </r>
  <r>
    <n v="1121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  <x v="13"/>
  </r>
  <r>
    <n v="1122"/>
    <n v="1002647785"/>
    <n v="3"/>
    <x v="3"/>
    <n v="5"/>
    <s v="SBY UTARA"/>
    <s v="TANDES"/>
    <s v="KNN"/>
    <s v="REG"/>
    <s v="AO"/>
    <s v="NEW SALES"/>
    <s v="1P INET"/>
    <s v="Completed (PS)"/>
    <s v="RBS-Regional 3"/>
    <d v="2026-10-21T15:18:45"/>
    <d v="2026-10-24T13:47:42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s v="Kendala Pelanggan"/>
    <s v="PS"/>
    <s v="KANDANGAN"/>
    <s v="NO ADDON"/>
    <n v="20261024"/>
    <s v="Complet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n v="2026"/>
    <n v="10"/>
    <n v="24"/>
    <d v="2026-10-24T00:00:00"/>
    <n v="-1.625"/>
    <x v="1"/>
    <x v="13"/>
  </r>
  <r>
    <n v="1123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  <x v="13"/>
  </r>
  <r>
    <n v="1124"/>
    <n v="1002653271"/>
    <n v="3"/>
    <x v="3"/>
    <n v="5"/>
    <s v="SBY UTARA"/>
    <s v="TANDES"/>
    <s v="KNN"/>
    <s v="REG"/>
    <s v="AO"/>
    <s v="NEW SALES"/>
    <s v="1P INET"/>
    <s v="MIA - INVALID SURVEY"/>
    <s v="RBS-Regional 3"/>
    <d v="2026-10-26T10:41:44"/>
    <d v="2026-10-26T23:34:17"/>
    <n v="69416924"/>
    <m/>
    <n v="152412298577"/>
    <s v="warkop ssk"/>
    <s v="ODP-TDS-FTA/05 FTA/D02/05.01"/>
    <s v="WO067191385"/>
    <m/>
    <m/>
    <m/>
    <n v="112.6572905"/>
    <n v="-7.2535824999999896"/>
    <s v="|MN01794|MYIA-076230056787/POI/Rudi purwato/085230740871/cilrudi635@gmail.com"/>
    <s v="MYIB_ASSISTANT"/>
    <m/>
    <m/>
    <m/>
    <m/>
    <m/>
    <m/>
    <m/>
    <m/>
    <s v="Management Janji"/>
    <s v="2026-10-27 08:00:00 | M Janji : (SELASA/27/OKTOBER/2026) jam Pasang : 09:00 Note : hubungi pelanggan jika ingin kelokasi"/>
    <s v="FCC"/>
    <s v="26-10-2026 10:54:39"/>
    <d v="2026-10-27T08:00:00"/>
    <m/>
    <s v="SURVEY_NEW_MANJA"/>
    <s v="KANDANGAN"/>
    <s v="OCA"/>
    <m/>
    <s v="MIE - INVALID SURVEY - Kendala Jalur/Rute Tarikan"/>
    <s v="HSI Bisnis Bundling OCA Breach Checker Promo H2 2026 PSB 70% - 150 Mbps"/>
    <s v="INDIBIZ"/>
    <m/>
    <m/>
    <d v="2026-10-27T08:00:00"/>
    <s v="2026-10-27 08:00:00 | M Janji : (SELASA/27/OKTOBER/2026) jam Pasang : 09:00 Note : hubungi pelanggan jika ingin kelokasi"/>
    <m/>
    <m/>
    <m/>
    <e v="#NUM!"/>
    <e v="#NUM!"/>
    <x v="0"/>
    <x v="13"/>
  </r>
  <r>
    <n v="1125"/>
    <n v="1002657468"/>
    <n v="3"/>
    <x v="3"/>
    <n v="5"/>
    <s v="SBY UTARA"/>
    <s v="TANDES"/>
    <s v="KNN"/>
    <s v="REG"/>
    <s v="AO"/>
    <s v="NEW SALES"/>
    <m/>
    <s v="MIE - SEND SURVEY"/>
    <s v="RBS-Regional 3"/>
    <d v="2026-10-28T11:46:32"/>
    <d v="2026-10-28T13:48:07"/>
    <n v="69418478"/>
    <m/>
    <n v="152412299302"/>
    <s v="WARKOP SSK"/>
    <s v="ODP-TDS-FBT/41"/>
    <s v="WO067361571"/>
    <m/>
    <m/>
    <m/>
    <n v="112.6572858"/>
    <n v="-7.2535769999999999"/>
    <s v="|MN01794|/WARKOP SSK/RUDI PURWANTO/085230740871/cilrudi635@gmail.com/HSI Bisnis + OCA Breach Checker Promo H2 2026 150 Mbps (Rp 610.500) PSB 150.000/"/>
    <s v="Sales Force DBS"/>
    <m/>
    <m/>
    <m/>
    <m/>
    <m/>
    <m/>
    <m/>
    <m/>
    <s v="Management Janji"/>
    <s v="2026-10-29 11:00:00|Tanggal Pemasangan : 29 Oktober 2026 Jam Pemasangan : 08:00 15:00 Info Tambahan : Hubungi pelanggan dulu sebelum ke lokasi terimakasihSC1002655008|40961370|MYDITA"/>
    <s v="FCC"/>
    <s v="28-10-2026 11:54:37"/>
    <d v="2026-10-29T11:00:00"/>
    <m/>
    <s v="SURVEY_NEW_MANJA"/>
    <s v="KANDANGAN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11:00:00"/>
    <s v="2026-10-29 11:00:00|Tanggal Pemasangan : 29 Oktober 2026 Jam Pemasangan : 08:00 15:00 Info Tambahan : Hubungi pelanggan dulu sebelum ke lokasi terimakasihSC1002655008|40961370|MYDITA"/>
    <m/>
    <m/>
    <m/>
    <e v="#NUM!"/>
    <e v="#NUM!"/>
    <x v="0"/>
    <x v="13"/>
  </r>
  <r>
    <n v="1126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13"/>
  </r>
  <r>
    <n v="1127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1128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  <x v="13"/>
  </r>
  <r>
    <n v="1129"/>
    <n v="1002641229"/>
    <n v="3"/>
    <x v="3"/>
    <n v="5"/>
    <s v="SBY UTARA"/>
    <s v="TANDES"/>
    <s v="KRP"/>
    <s v="REG"/>
    <s v="AO"/>
    <s v="NEW SALES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  <x v="13"/>
  </r>
  <r>
    <n v="1130"/>
    <n v="1002651496"/>
    <n v="3"/>
    <x v="3"/>
    <n v="5"/>
    <s v="SBY UTARA"/>
    <s v="TANDES"/>
    <s v="KRP"/>
    <s v="REG"/>
    <s v="AO"/>
    <s v="NEW SALES"/>
    <s v="1P INET"/>
    <s v="Completed (PS)"/>
    <s v="RBS-Regional 3"/>
    <d v="2026-10-23T15:50:44"/>
    <d v="2026-10-24T14:28:27"/>
    <n v="69416044"/>
    <m/>
    <n v="152415235256"/>
    <s v="West Carvile Coffe"/>
    <s v="ODP-KRP-FBH/33 FBH/D02/33.01"/>
    <s v="WO067064512"/>
    <m/>
    <m/>
    <m/>
    <n v="112.69045629999999"/>
    <n v="-7.3447491999999999"/>
    <s v="|MC20244|MYIA-081421143686/POI/MARCO NAPOLION/081252888838/prastiayuliati@gmail.com"/>
    <s v="MYIB_ASSISTANT"/>
    <m/>
    <m/>
    <m/>
    <m/>
    <m/>
    <m/>
    <m/>
    <m/>
    <s v="Management Janji"/>
    <s v="2026-10-26 11:00:00 | Nama PIC : IBU JULIA No HP : 081252888838 Alt :  M Janji : (SABTU/24/OKTOBER/2026) jam Pasang : 09:00 Note : hubungi pelanggan jika ingin kelokasi"/>
    <s v="FCC"/>
    <s v="23-10-2026 15:54:37"/>
    <d v="2026-10-26T11:00:00"/>
    <m/>
    <s v="PS"/>
    <s v="BAMBE"/>
    <s v="NO ADDON"/>
    <n v="20261024"/>
    <s v="Completed"/>
    <s v="HSI Bisnis Promo Hari Pelanggan Nasional PSB 70% - 100 Mbps"/>
    <s v="INDIBIZ"/>
    <m/>
    <m/>
    <d v="2026-10-26T11:00:00"/>
    <s v="2026-10-26 11:00:00 | Nama PIC : IBU JULIA No HP : 081252888838 Alt :  M Janji : (SABTU/24/OKTOBER/2026) jam Pasang : 09:00 Note : hubungi pelanggan jika ingin kelokasi"/>
    <n v="2026"/>
    <n v="10"/>
    <n v="24"/>
    <d v="2026-10-24T00:00:00"/>
    <n v="-2.4583333333357587"/>
    <x v="1"/>
    <x v="13"/>
  </r>
  <r>
    <n v="1131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1132"/>
    <n v="1002655336"/>
    <n v="3"/>
    <x v="3"/>
    <n v="5"/>
    <s v="SBY UTARA"/>
    <s v="TANDES"/>
    <s v="LKI"/>
    <s v="REG"/>
    <s v="AO"/>
    <s v="NEW SALES"/>
    <m/>
    <s v="7 | OSS - PROVISIONING ISSUED"/>
    <s v="RBS-Regional 3"/>
    <d v="2026-10-27T10:03:28"/>
    <d v="2026-10-29T08:09:48"/>
    <n v="69417710"/>
    <m/>
    <n v="152424212625"/>
    <s v="PT Wongso Nusantara Bersatu"/>
    <s v="ODP-LKS-FW/53"/>
    <s v="WO067348874"/>
    <m/>
    <m/>
    <m/>
    <n v="112.6712673"/>
    <n v="-7.3183536"/>
    <s v="|MC50030|/Ferryanto Handaya/081272121999/Bliherbala@gmail.com/Dimas Kertiyasa/405075/AM KATATA/ Inet Only 50 MBPS Rp 355.000/PT Wongso Nusantara Bersatu"/>
    <s v="Account Manager"/>
    <m/>
    <m/>
    <m/>
    <m/>
    <m/>
    <m/>
    <m/>
    <m/>
    <s v="Management Janji"/>
    <s v="2026-10-29 08:00:00|Nama :BAPA FERRY No HP :081272121999 No Alternatif : M Janji : 29/10/2026 Jam Pasang : Pagi NoteÃ‚Â :  Hubungi terlebih dahulu sebelum ke lokasi|40951378|MYDITA"/>
    <s v="FCC"/>
    <s v="27-10-2026 10:09:38"/>
    <d v="2026-10-29T08:00:00"/>
    <m/>
    <s v="PI"/>
    <s v="TANDES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08:00:00"/>
    <s v="2026-10-29 08:00:00|Nama :BAPA FERRY No HP :081272121999 No Alternatif : M Janji : 29/10/2026 Jam Pasang : Pagi NoteÃ‚Â :  Hubungi terlebih dahulu sebelum ke lokasi|40951378|MYDITA"/>
    <m/>
    <m/>
    <m/>
    <e v="#NUM!"/>
    <e v="#NUM!"/>
    <x v="0"/>
    <x v="13"/>
  </r>
  <r>
    <n v="1133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1134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1135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1136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  <x v="13"/>
  </r>
  <r>
    <n v="1137"/>
    <n v="1002642462"/>
    <n v="3"/>
    <x v="3"/>
    <n v="5"/>
    <s v="SBY UTARA"/>
    <s v="TANDES"/>
    <s v="LKI"/>
    <s v="REG"/>
    <s v="AO"/>
    <s v="NEW SALES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  <x v="13"/>
  </r>
  <r>
    <n v="1138"/>
    <n v="1002645003"/>
    <n v="3"/>
    <x v="3"/>
    <n v="5"/>
    <s v="SBY UTARA"/>
    <s v="TANDES"/>
    <s v="LKI"/>
    <s v="REG"/>
    <s v="AO"/>
    <s v="NEW SALES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  <x v="13"/>
  </r>
  <r>
    <n v="1139"/>
    <n v="1002652371"/>
    <n v="3"/>
    <x v="3"/>
    <n v="5"/>
    <s v="SBY UTARA"/>
    <s v="TANDES"/>
    <s v="LKI"/>
    <s v="REG"/>
    <s v="AO"/>
    <s v="NEW SALES"/>
    <s v="1P INET"/>
    <s v="Completed (PS)"/>
    <s v="RBS-Regional 3"/>
    <d v="2026-10-24T18:29:44"/>
    <d v="2026-10-27T10:25:15"/>
    <n v="69416537"/>
    <m/>
    <n v="152424212077"/>
    <s v="CV Lancar Rezeky berkat jaya"/>
    <s v="ODP-TDS-FZ/12 FZ/D01/01.12"/>
    <s v="WO067133929"/>
    <m/>
    <m/>
    <m/>
    <n v="112.67280599999999"/>
    <n v="-7.2945529999999996"/>
    <s v="|MC40315|MYIA-079285219902/POI/RYAN SANJAYA/081214111999/ryaanaja14@gmail.com"/>
    <s v="MYIB_ASSISTANT"/>
    <m/>
    <m/>
    <m/>
    <m/>
    <m/>
    <m/>
    <m/>
    <m/>
    <s v="Management Janji"/>
    <s v="2026-10-26 15:00:00 | Nama Pic : BP RYAN No Hp Pic : 081214111999 Jam Pemasangan : 08:00 - 12.00 Tanggal Pemasangan : MINGGU 25 OKTOBER 2026 Info Tambahan : Hubungi pelanggan sebelum datang ke lokasi"/>
    <s v="FCC"/>
    <s v="24-10-2026 18:40:14"/>
    <d v="2026-10-26T15:00:00"/>
    <m/>
    <s v="PS"/>
    <s v="TANDES"/>
    <s v="NO ADDON"/>
    <n v="20261027"/>
    <s v="Completed"/>
    <s v="HSI Bisnis Promo Hari Pelanggan Nasional PSB 70% - 75 Mbps"/>
    <s v="INDIBIZ"/>
    <m/>
    <m/>
    <d v="2026-10-26T15:00:00"/>
    <s v="2026-10-26 15:00:00 | Nama Pic : BP RYAN No Hp Pic : 081214111999 Jam Pemasangan : 08:00 - 12.00 Tanggal Pemasangan : MINGGU 25 OKTOBER 2026 Info Tambahan : Hubungi pelanggan sebelum datang ke lokasi"/>
    <n v="2026"/>
    <n v="10"/>
    <n v="27"/>
    <d v="2026-10-27T00:00:00"/>
    <n v="0.375"/>
    <x v="1"/>
    <x v="13"/>
  </r>
  <r>
    <n v="1140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  <x v="13"/>
  </r>
  <r>
    <n v="1141"/>
    <n v="1002657599"/>
    <n v="3"/>
    <x v="3"/>
    <n v="5"/>
    <s v="SBY UTARA"/>
    <s v="TANDES"/>
    <s v="LKI"/>
    <s v="REG"/>
    <s v="AO"/>
    <s v="NEW SALES"/>
    <s v="1P INET"/>
    <s v="MIE - SEND SURVEY"/>
    <s v="RBS-Regional 3"/>
    <d v="2026-10-28T12:54:45"/>
    <d v="2026-10-28T12:56:07"/>
    <n v="69418556"/>
    <m/>
    <n v="152424212616"/>
    <s v="Sports Station Royal Residence"/>
    <s v="ODP-LKS-FAY/51 FAY/D01/51.01"/>
    <s v="WO067356254"/>
    <m/>
    <m/>
    <m/>
    <n v="112.6791788"/>
    <n v="-7.3107832000000004"/>
    <s v="|MN02054|MYIA-037686511384/POI/Ayu putri angreani kusanto/08990794495/anext213@gmail.com"/>
    <s v="MYIB_ASSISTANT"/>
    <m/>
    <m/>
    <m/>
    <m/>
    <m/>
    <m/>
    <m/>
    <m/>
    <s v="Management Janji"/>
    <s v="2026-10-29 11:00:00 | Tanggal pemasangan: 28/10/2026 Jam pemasangan : 10.00 Info Tambahan : Hubungi pelanggan dulu sebelum ke lokasi terima kasih."/>
    <s v="FCC"/>
    <s v="28-10-2026 12:55:37"/>
    <d v="2026-10-29T11:00:00"/>
    <m/>
    <s v="SURVEY_NEW_MANJA"/>
    <s v="TANDES"/>
    <s v="NO ADDON"/>
    <m/>
    <s v="MIE - SEND SURVEY"/>
    <s v="HSI Bisnis Promo Hari Pelanggan Nasional PSB 70% - 50 Mbps"/>
    <s v="INDIBIZ"/>
    <m/>
    <m/>
    <d v="2026-10-29T11:00:00"/>
    <s v="2026-10-29 11:00:00 | Tanggal pemasangan: 28/10/2026 Jam pemasangan : 10.00 Info Tambahan : Hubungi pelanggan dulu sebelum ke lokasi terima kasih."/>
    <m/>
    <m/>
    <m/>
    <e v="#NUM!"/>
    <e v="#NUM!"/>
    <x v="0"/>
    <x v="13"/>
  </r>
  <r>
    <n v="1142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1143"/>
    <n v="1002638348"/>
    <n v="3"/>
    <x v="3"/>
    <n v="5"/>
    <s v="SBY UTARA"/>
    <s v="TANDES"/>
    <s v="TNS"/>
    <s v="REG"/>
    <s v="AO"/>
    <s v="NEW SALES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  <x v="13"/>
  </r>
  <r>
    <n v="1144"/>
    <n v="1002648977"/>
    <n v="3"/>
    <x v="3"/>
    <n v="5"/>
    <s v="SBY UTARA"/>
    <s v="TANDES"/>
    <s v="TNS"/>
    <s v="REG"/>
    <s v="AO"/>
    <s v="NEW SALES"/>
    <m/>
    <s v="102 | FOLLOW UP COMPLETED"/>
    <s v="RBS-Regional 3"/>
    <d v="2026-10-22T12:14:58"/>
    <d v="2026-10-27T16:17:18"/>
    <n v="69415062"/>
    <m/>
    <n v="152409278938"/>
    <s v="PT. ARSABA VISI SEJAHTERA"/>
    <s v="ODP-TDS-FCP/82"/>
    <s v="WO067049228"/>
    <m/>
    <m/>
    <m/>
    <n v="112.698743117483"/>
    <n v="-7.2834975978033798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Jam pemasangan : 08.00 - 12.00 Info Tambahan : Hubungi pelanggan dulu sebelum ke lokasi, terima kasih|40951377|MYDITA"/>
    <s v="FCC"/>
    <s v="22-10-2026 12:24:40"/>
    <d v="2026-10-24T11:00:00"/>
    <m/>
    <s v="REVOKE"/>
    <s v="TANDES"/>
    <s v="NO ADDON"/>
    <m/>
    <s v="Follow Up Revoke Completed, New Order ID : SC1002656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Tanggal pemasangan : 25/09/2026 Jam pemasangan : 08.00 - 12.00 Info Tambahan : Hubungi pelanggan dulu sebelum ke lokasi, terima kasih|40951377|MYDITA"/>
    <m/>
    <m/>
    <m/>
    <e v="#NUM!"/>
    <e v="#NUM!"/>
    <x v="0"/>
    <x v="13"/>
  </r>
  <r>
    <n v="1145"/>
    <n v="1002654218"/>
    <n v="3"/>
    <x v="3"/>
    <n v="5"/>
    <s v="SBY UTARA"/>
    <s v="TANDES"/>
    <s v="TNS"/>
    <s v="REG"/>
    <s v="AO"/>
    <s v="NEW SALES"/>
    <s v="1P INET"/>
    <s v="102 | FOLLOW UP COMPLETED"/>
    <s v="RBS-Regional 3"/>
    <d v="2026-10-26T14:18:45"/>
    <d v="2026-10-29T09:52:49"/>
    <n v="69417267"/>
    <m/>
    <n v="152409279001"/>
    <s v="Yayasan Pendidikan Kristen Gloria"/>
    <s v="ODP-TDS-FAU/15 FAU/D01/15.01"/>
    <s v="WO067214919"/>
    <m/>
    <m/>
    <m/>
    <n v="112.7062227"/>
    <n v="-7.2793446999999896"/>
    <s v="|MN02094|MYIA-044532839236/POI/Aditia Unggul Widianto/087808788114/aditia_unggul@gloriaschool.org"/>
    <s v="MYIB_ASSISTANT"/>
    <m/>
    <m/>
    <m/>
    <m/>
    <m/>
    <m/>
    <m/>
    <m/>
    <s v="Management Janji"/>
    <s v="2026-10-27 11:00:00 | Nama PIC:  bp aditia No HP: 87808788114 Alt: Tanggal: 27/10/2026 Jam Pasang: Siang Note: Hubungi sebelum ke lokasi, terimakasih.  "/>
    <s v="FCC"/>
    <s v="26-10-2026 14:24:42"/>
    <d v="2026-10-27T11:00:00"/>
    <s v="Kendala Pelanggan"/>
    <s v="REVOKE"/>
    <s v="TANDES"/>
    <s v="NETMONK"/>
    <m/>
    <s v="Follow Up Revoke Completed, New Order ID : SC1002658736"/>
    <s v="HSI Bisnis Bundling Netmonk Promo 2026 PSB 70% - 300 Mbps"/>
    <s v="INDIBIZ"/>
    <m/>
    <m/>
    <d v="2026-10-27T11:00:00"/>
    <s v="2026-10-27 11:00:00 | Nama PIC:  bp aditia No HP: 87808788114 Alt: Tanggal: 27/10/2026 Jam Pasang: Siang Note: Hubungi sebelum ke lokasi, terimakasih.  "/>
    <m/>
    <m/>
    <m/>
    <e v="#NUM!"/>
    <e v="#NUM!"/>
    <x v="0"/>
    <x v="13"/>
  </r>
  <r>
    <n v="1146"/>
    <n v="1002654217"/>
    <n v="3"/>
    <x v="3"/>
    <n v="5"/>
    <s v="SBY UTARA"/>
    <s v="TANDES"/>
    <s v="TNS"/>
    <s v="REG"/>
    <s v="AO"/>
    <s v="NEW SALES"/>
    <s v="1P INET"/>
    <s v="102 | FOLLOW UP COMPLETED"/>
    <s v="RBS-Regional 3"/>
    <d v="2026-10-26T14:18:45"/>
    <d v="2026-10-28T16:51:11"/>
    <n v="69417251"/>
    <m/>
    <n v="152409279002"/>
    <s v="Yayasan Pendidikan Kristen Gloria"/>
    <s v="ODP-TDS-FAU/15 FAU/D01/15.01"/>
    <s v="WO067214849"/>
    <m/>
    <m/>
    <m/>
    <n v="112.7062227"/>
    <n v="-7.2793446999999896"/>
    <s v="MD|MYDB-20261023271246|DN00001/MN02094|Yayasan Pendidikan Kristen Gloria|087808788114"/>
    <s v="MYDIGIBIZPARTNER"/>
    <m/>
    <m/>
    <m/>
    <m/>
    <m/>
    <m/>
    <m/>
    <m/>
    <s v="Management Janji"/>
    <s v="2026-10-27 11:00:00 | Nama PIC:  bp aditia No HP: 087808788114 Alt: Tanggal: 27/10/2026 Jam Pasang: Siang Note: Hubungi sebelum ke lokasi, terimakasih.  "/>
    <s v="FCC"/>
    <s v="26-10-2026 14:24:42"/>
    <d v="2026-10-27T11:00:00"/>
    <m/>
    <s v="REVOKE"/>
    <s v="TANDES"/>
    <s v="NETMONK"/>
    <m/>
    <s v="Follow Up Revoke Completed, New Order ID : SC1002658284"/>
    <s v="HSI Bisnis Bundling Netmonk Promo 2026 PSB 70% - 300 Mbps"/>
    <s v="INDIBIZ"/>
    <m/>
    <m/>
    <d v="2026-10-27T11:00:00"/>
    <s v="2026-10-27 11:00:00 | Nama PIC:  bp aditia No HP: 087808788114 Alt: Tanggal: 27/10/2026 Jam Pasang: Siang Note: Hubungi sebelum ke lokasi, terimakasih.  "/>
    <m/>
    <m/>
    <m/>
    <e v="#NUM!"/>
    <e v="#NUM!"/>
    <x v="0"/>
    <x v="13"/>
  </r>
  <r>
    <n v="1147"/>
    <n v="1002651789"/>
    <n v="3"/>
    <x v="3"/>
    <n v="5"/>
    <s v="SBY UTARA"/>
    <s v="TANDES"/>
    <s v="TNS"/>
    <s v="REG"/>
    <s v="AO"/>
    <s v="NEW SALES"/>
    <s v="1P INET"/>
    <s v="100 | REVOKE COMPLETED"/>
    <s v="RBS-Regional 3"/>
    <d v="2026-10-23T18:36:49"/>
    <d v="2026-10-26T08:26:58"/>
    <n v="69416178"/>
    <m/>
    <n v="152409278977"/>
    <s v="PT MAEDA INTERNATIONAL INDONESIA"/>
    <s v="ODP-TDS-FCD/61 FCD/D08/61.01"/>
    <s v="WO067078537"/>
    <m/>
    <m/>
    <m/>
    <n v="112.6992778"/>
    <n v="-7.2862332999999904"/>
    <s v="MD|MYDB-20261023271286|DN00001/MN00443|PT MAEDA INTERNATIONAL INDONESIA|081513941262"/>
    <s v="MYDIGIBIZPARTNER"/>
    <m/>
    <m/>
    <m/>
    <m/>
    <m/>
    <m/>
    <m/>
    <m/>
    <s v="Management Janji"/>
    <s v="2026-10-27 08:00:00 | Nama PIC : Silfy No HP : 081513941262 No Alt : 081386712769 M Janji : 27 Okt 2026 Jam Pasang : Pagi / Siang Note : hubungi pelanggan jika ingin ke lokasi, terima kasih"/>
    <s v="FCC"/>
    <s v="23-10-2026 18:39:44"/>
    <d v="2026-10-27T08:00:00"/>
    <s v="Kendala Pelanggan"/>
    <s v="REVOKE"/>
    <s v="TANDES"/>
    <s v="NO ADDON"/>
    <m/>
    <s v="Revoke Completed"/>
    <s v="HSI Bisnis Promo Hari Pelanggan Nasional PSB 70% - 50 Mbps"/>
    <s v="INDIBIZ"/>
    <m/>
    <m/>
    <d v="2026-10-27T08:00:00"/>
    <s v="2026-10-27 08:00:00 | Nama PIC : Silfy No HP : 081513941262 No Alt : 081386712769 M Janji : 27 Okt 2026 Jam Pasang : Pagi / Siang Note : hubungi pelanggan jika ingin ke lokasi, terima kasih"/>
    <m/>
    <m/>
    <m/>
    <e v="#NUM!"/>
    <e v="#NUM!"/>
    <x v="0"/>
    <x v="13"/>
  </r>
  <r>
    <n v="1148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1149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1150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  <x v="13"/>
  </r>
  <r>
    <n v="1151"/>
    <n v="1002636915"/>
    <n v="3"/>
    <x v="3"/>
    <n v="5"/>
    <s v="SBY UTARA"/>
    <s v="TANDES"/>
    <s v="TNS"/>
    <s v="REG"/>
    <s v="AO"/>
    <s v="NEW SALES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13"/>
  </r>
  <r>
    <n v="1152"/>
    <n v="1002641535"/>
    <n v="3"/>
    <x v="3"/>
    <n v="5"/>
    <s v="SBY UTARA"/>
    <s v="TANDES"/>
    <s v="TNS"/>
    <s v="REG"/>
    <s v="AO"/>
    <s v="NEW SALES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  <x v="13"/>
  </r>
  <r>
    <n v="1153"/>
    <n v="1002656602"/>
    <n v="3"/>
    <x v="3"/>
    <n v="5"/>
    <s v="SBY UTARA"/>
    <s v="TANDES"/>
    <s v="TNS"/>
    <s v="REG"/>
    <s v="AO"/>
    <s v="NEW SALES"/>
    <m/>
    <s v="Completed (PS)"/>
    <s v="RBS-Regional 3"/>
    <d v="2026-10-27T16:17:18"/>
    <d v="2026-10-27T18:08:19"/>
    <n v="69415062"/>
    <m/>
    <n v="152409279010"/>
    <s v="PT. ARSABA VISI SEJAHTERA"/>
    <s v="ODP-TDS-FCP/74"/>
    <s v="WO067307178"/>
    <m/>
    <m/>
    <m/>
    <n v="112.69725724"/>
    <n v="-7.2825879120000003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 Jam pemasangan : 08.00 - 12.00  Info Tambahan : Hubungi pelanggan dulu sebelum ke lokasi, terima kasih|40951377|MYDITA"/>
    <s v="FCC"/>
    <s v="27-10-2026 16:24:47"/>
    <m/>
    <m/>
    <s v="PS"/>
    <s v="TANDES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7T07:00:00"/>
    <s v="2026-10-24 11:00:00|Tanggal pemasangan : 25/09/2026  Jam pemasangan : 08.00 - 12.00  Info Tambahan : Hubungi pelanggan dulu sebelum ke lokasi, terima kasih|40951377|MYDITA"/>
    <n v="2026"/>
    <n v="10"/>
    <n v="27"/>
    <d v="2026-10-27T00:00:00"/>
    <n v="-0.29166666666424135"/>
    <x v="1"/>
    <x v="13"/>
  </r>
  <r>
    <n v="1154"/>
    <n v="1002658284"/>
    <n v="3"/>
    <x v="3"/>
    <n v="5"/>
    <s v="SBY UTARA"/>
    <s v="TANDES"/>
    <s v="TNS"/>
    <s v="REG"/>
    <s v="AO"/>
    <s v="NEW SALES"/>
    <m/>
    <s v="Completed (PS)"/>
    <s v="RBS-Regional 3"/>
    <d v="2026-10-28T16:51:14"/>
    <d v="2026-10-29T09:51:18"/>
    <n v="69417251"/>
    <m/>
    <n v="152409279029"/>
    <s v="Yayasan Pendidikan Kristen Gloria"/>
    <s v="ODP-TDS-FAU/15"/>
    <s v="WO067382274"/>
    <m/>
    <m/>
    <m/>
    <n v="112.70659999999999"/>
    <n v="-7.2788000000000004"/>
    <s v="MD|MYDB-20261023271246|DN00001/MN02094|Yayasan Pendidikan Kristen Gloria|087808788114"/>
    <s v="MYDIGIBIZPARTNER"/>
    <m/>
    <m/>
    <m/>
    <m/>
    <m/>
    <m/>
    <m/>
    <m/>
    <s v="Management Janji"/>
    <s v="2026-10-27 11:00:00 | Nama PIC:  bp aditia  No HP: 087808788114  Alt:  Tanggal: 27/10/2026  Jam Pasang: Siang  Note: Hubungi sebelum ke lokasi, terimakasih.   "/>
    <s v="FCC"/>
    <s v="28-10-2026 16:54:40"/>
    <m/>
    <m/>
    <s v="PS"/>
    <s v="TANDES"/>
    <s v="NETMONK"/>
    <n v="2026102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8T07:00:00"/>
    <s v="2026-10-27 11:00:00 | Nama PIC:  bp aditia  No HP: 087808788114  Alt:  Tanggal: 27/10/2026  Jam Pasang: Siang  Note: Hubungi sebelum ke lokasi, terimakasih.   "/>
    <n v="2026"/>
    <n v="10"/>
    <n v="29"/>
    <d v="2026-10-29T00:00:00"/>
    <n v="0.70833333333575865"/>
    <x v="1"/>
    <x v="13"/>
  </r>
  <r>
    <n v="1155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  <x v="13"/>
  </r>
  <r>
    <n v="1156"/>
    <n v="1002658131"/>
    <n v="3"/>
    <x v="3"/>
    <n v="5"/>
    <s v="SBY UTARA"/>
    <s v="TANDES"/>
    <s v="TNS"/>
    <s v="REG"/>
    <s v="AO"/>
    <s v="NEW SALES"/>
    <s v="1P INET"/>
    <s v="MIE - SEND SURVEY"/>
    <s v="RBS-Regional 3"/>
    <d v="2026-10-28T15:48:44"/>
    <d v="2026-10-28T15:50:02"/>
    <n v="69418762"/>
    <m/>
    <n v="152409279025"/>
    <s v="VOCA GAME"/>
    <s v="ODP-TDS-FCD/85 FCD/D11/85.01"/>
    <s v="WO067376093"/>
    <m/>
    <m/>
    <m/>
    <n v="112.6993234"/>
    <n v="-7.28856739999999"/>
    <s v="MD|MYDB-20261028271492|DN00001/MN00443|VOCA GAME|085336498215"/>
    <s v="MYDIGIBIZPARTNER"/>
    <m/>
    <m/>
    <m/>
    <m/>
    <m/>
    <m/>
    <m/>
    <m/>
    <s v="Management Janji"/>
    <s v="2026-10-29 15:00:00 | Nama PIC : Tika No HP : 085336498215 No Alt : 082243016533 M Janji :  29  Okt 2026 Jam Pasang : Pagi / Siang Note : hubungi pelanggan jika ingin kelokasi"/>
    <s v="FCC"/>
    <s v="28-10-2026 15:54:40"/>
    <d v="2026-10-29T15:00:00"/>
    <m/>
    <s v="SURVEY_NEW_MANJA"/>
    <s v="TANDES"/>
    <s v="NO ADDON"/>
    <m/>
    <s v="MIE - SEND SURVEY"/>
    <s v="HSI Bisnis Promo Hari Pelanggan Nasional PSB 70% - 300 Mbps"/>
    <s v="INDIBIZ"/>
    <m/>
    <m/>
    <d v="2026-10-29T15:00:00"/>
    <s v="2026-10-29 15:00:00 | Nama PIC : Tika No HP : 085336498215 No Alt : 082243016533 M Janji :  29  Okt 2026 Jam Pasang : Pagi / Siang Note : hubungi pelanggan jika ingin kelokasi"/>
    <m/>
    <m/>
    <m/>
    <e v="#NUM!"/>
    <e v="#NUM!"/>
    <x v="0"/>
    <x v="13"/>
  </r>
  <r>
    <n v="1157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  <x v="13"/>
  </r>
  <r>
    <n v="1158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13"/>
  </r>
  <r>
    <n v="1159"/>
    <n v="1002637226"/>
    <n v="3"/>
    <x v="3"/>
    <n v="5"/>
    <s v="SBY UTARA"/>
    <s v="TANDES"/>
    <s v="TNS"/>
    <s v="REG"/>
    <s v="AO"/>
    <s v="NEW SALES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  <x v="13"/>
  </r>
  <r>
    <n v="1160"/>
    <n v="1002650797"/>
    <n v="3"/>
    <x v="3"/>
    <n v="5"/>
    <s v="SBY SELATAN"/>
    <s v="TANDES"/>
    <s v="DMO"/>
    <s v="REG"/>
    <s v="AO"/>
    <s v="NEW SALES"/>
    <s v="1P INET"/>
    <s v="102 | FOLLOW UP COMPLETED"/>
    <s v="RBS-Regional 3"/>
    <d v="2026-10-23T11:42:49"/>
    <d v="2026-10-24T15:40:19"/>
    <n v="69415820"/>
    <m/>
    <n v="152301271626"/>
    <s v="Toko willy"/>
    <s v="ODP-DMO-FSJ/76 FSJ/D05/76.01"/>
    <s v="WO067038140"/>
    <m/>
    <m/>
    <m/>
    <n v="112.72430869999999"/>
    <n v="-7.2741779999999903"/>
    <s v="|MN02435|MYIA-087650483616/POI/Willy Ferdiansyah /083116002030/blehgeden@gmail.com"/>
    <s v="MYIB_ASSISTANT"/>
    <m/>
    <m/>
    <m/>
    <m/>
    <m/>
    <m/>
    <m/>
    <m/>
    <s v="Management Janji"/>
    <s v="2026-10-24 08:00:00 | Nama Pic : BP WILLY No Hp Pic : 083116002030 Jam Pemasangan : 08:00 - 12.00 Tanggal Pemasangan : SABTU 24 OKTOBER 2026 Info Tambahan : Hubungi pelanggan sebelum datang ke lokasi"/>
    <s v="FCC"/>
    <s v="23-10-2026 11:54:39"/>
    <d v="2026-10-24T08:00:00"/>
    <m/>
    <s v="REVOKE"/>
    <s v="DARMO GUBENG"/>
    <s v="NO ADDON"/>
    <m/>
    <s v="Follow Up Revoke Completed, New Order ID : SC1002652248"/>
    <s v="HSI Bisnis Promo Hari Pelanggan Nasional PSB 70% - 100 Mbps"/>
    <s v="INDIBIZ"/>
    <m/>
    <m/>
    <d v="2026-10-24T08:00:00"/>
    <s v="2026-10-24 08:00:00 | Nama Pic : BP WILLY No Hp Pic : 083116002030 Jam Pemasangan : 08:00 - 12.00 Tanggal Pemasangan : SABTU 24 OKTOBER 2026 Info Tambahan : Hubungi pelanggan sebelum datang ke lokasi"/>
    <m/>
    <m/>
    <m/>
    <e v="#NUM!"/>
    <e v="#NUM!"/>
    <x v="0"/>
    <x v="13"/>
  </r>
  <r>
    <n v="1161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1162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1163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  <x v="13"/>
  </r>
  <r>
    <n v="1164"/>
    <n v="1002641289"/>
    <n v="3"/>
    <x v="3"/>
    <n v="5"/>
    <s v="SBY SELATAN"/>
    <s v="TANDES"/>
    <s v="DMO"/>
    <s v="REG"/>
    <s v="AO"/>
    <s v="NEW SALES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  <x v="13"/>
  </r>
  <r>
    <n v="1165"/>
    <n v="1002643599"/>
    <n v="3"/>
    <x v="3"/>
    <n v="5"/>
    <s v="SBY SELATAN"/>
    <s v="TANDES"/>
    <s v="DMO"/>
    <s v="REG"/>
    <s v="AO"/>
    <s v="NEW SALES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13"/>
  </r>
  <r>
    <n v="1166"/>
    <n v="1002645324"/>
    <n v="3"/>
    <x v="3"/>
    <n v="5"/>
    <s v="SBY SELATAN"/>
    <s v="TANDES"/>
    <s v="DMO"/>
    <s v="REG"/>
    <s v="AO"/>
    <s v="NEW SALES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  <x v="13"/>
  </r>
  <r>
    <n v="1167"/>
    <n v="1002649604"/>
    <n v="3"/>
    <x v="3"/>
    <n v="5"/>
    <s v="SBY SELATAN"/>
    <s v="TANDES"/>
    <s v="DMO"/>
    <s v="REG"/>
    <s v="AO"/>
    <s v="NEW SALES"/>
    <s v="1P INET"/>
    <s v="Completed (PS)"/>
    <s v="RBS-Regional 3"/>
    <d v="2026-10-22T15:26:45"/>
    <d v="2026-10-23T17:22:48"/>
    <n v="69415300"/>
    <m/>
    <n v="152301273945"/>
    <s v="Toko KP Ciliwung"/>
    <s v="ODP-DMO-FNK/63 FNK/D04/63.01"/>
    <s v="WO066986104"/>
    <m/>
    <m/>
    <m/>
    <n v="112.7353749"/>
    <n v="-7.2932261"/>
    <s v="|MN02280|MYIA-081474576239/POI/Nanang dariyanto/085736367808/sub.it@jne.co.id"/>
    <s v="MYIB_ASSISTANT"/>
    <m/>
    <m/>
    <m/>
    <m/>
    <m/>
    <m/>
    <m/>
    <m/>
    <s v="Management Janji"/>
    <s v="2026-10-23 15:00:00 | telp :085736367808 alt : manja : pagi , siang 23/10/2026 hub sebelum ke lokasi   "/>
    <s v="FCC"/>
    <s v="22-10-2026 15:39:39"/>
    <d v="2026-10-23T15:00:00"/>
    <m/>
    <s v="PS"/>
    <s v="DARMO GUBENG"/>
    <s v="NO ADDON"/>
    <n v="20261023"/>
    <s v="Completed"/>
    <s v="HSI Bisnis Promo Hari Pelanggan Nasional PSB 70% - 50 Mbps"/>
    <s v="INDIBIZ"/>
    <m/>
    <m/>
    <d v="2026-10-23T15:00:00"/>
    <s v="2026-10-23 15:00:00 | telp :085736367808 alt : manja : pagi , siang 23/10/2026 hub sebelum ke lokasi   "/>
    <n v="2026"/>
    <n v="10"/>
    <n v="23"/>
    <d v="2026-10-23T00:00:00"/>
    <n v="-0.625"/>
    <x v="1"/>
    <x v="13"/>
  </r>
  <r>
    <n v="1168"/>
    <n v="1002648548"/>
    <n v="3"/>
    <x v="3"/>
    <n v="5"/>
    <s v="SBY SELATAN"/>
    <s v="TANDES"/>
    <s v="DMO"/>
    <s v="REG"/>
    <s v="AO"/>
    <s v="NEW SALES"/>
    <s v="2P INET + VOICE"/>
    <s v="Completed (PS)"/>
    <s v="RBS-Regional 3"/>
    <d v="2026-10-22T09:38:49"/>
    <d v="2026-10-23T18:11:11"/>
    <n v="69414952"/>
    <n v="3135934574"/>
    <n v="152301271538"/>
    <s v="IBOX DIPONEGORO SURABAYA"/>
    <s v="ODP-DMO-FQV/02 FQV/D01/02.01"/>
    <s v="WO066946279"/>
    <m/>
    <m/>
    <m/>
    <n v="112.73170500000001"/>
    <n v="-7.2824020000000003"/>
    <s v="|MN00843|MYIA-016959681024/POI/BAGUS/0811871496/dl-rutinfinance@erajaya.com"/>
    <s v="MYIB_ASSISTANT"/>
    <m/>
    <m/>
    <m/>
    <m/>
    <m/>
    <m/>
    <m/>
    <m/>
    <s v="Management Janji"/>
    <s v="2026-10-23 08:00:00 | Tanggal pemasangan : 23 OKTOBER 2026 Jam pemasangan : pagi/siang Info Tambahan : Hubungi pelanggan dulu sebelum ke lokasi terima kasih"/>
    <s v="FCC"/>
    <s v="22-10-2026 09:39:35"/>
    <d v="2026-10-23T08:00:00"/>
    <m/>
    <s v="PS"/>
    <s v="DARMO GUBENG"/>
    <s v="NO ADDON"/>
    <n v="20261023"/>
    <s v="Completed"/>
    <s v="HSI Bisnis Basic Bundling Phone PSB 70%  Dual Band - Free 800 Menit - 100 Mbps"/>
    <s v="INDIBIZ"/>
    <m/>
    <m/>
    <d v="2026-10-23T08:00:00"/>
    <s v="2026-10-23 08:00:00 | Tanggal pemasangan : 23 OKTOBER 2026 Jam pemasangan : pagi/siang Info Tambahan : Hubungi pelanggan dulu sebelum ke lokasi terima kasih"/>
    <n v="2026"/>
    <n v="10"/>
    <n v="23"/>
    <d v="2026-10-23T00:00:00"/>
    <n v="-0.33333333333575865"/>
    <x v="1"/>
    <x v="13"/>
  </r>
  <r>
    <n v="1169"/>
    <n v="1002651424"/>
    <n v="3"/>
    <x v="3"/>
    <n v="5"/>
    <s v="SBY SELATAN"/>
    <s v="TANDES"/>
    <s v="DMO"/>
    <s v="REG"/>
    <s v="AO"/>
    <s v="NEW SALES"/>
    <s v="1P INET"/>
    <s v="Completed (PS)"/>
    <s v="RBS-Regional 3"/>
    <d v="2026-10-23T15:30:50"/>
    <d v="2026-10-24T14:35:48"/>
    <n v="69416059"/>
    <m/>
    <n v="152301271692"/>
    <s v="ASIA GOLF"/>
    <s v="ODP-DMO-FSB/77 FSB/D05/77.01"/>
    <s v="WO067061946"/>
    <m/>
    <m/>
    <m/>
    <n v="112.7240137"/>
    <n v="-7.2923812999999997"/>
    <s v="|MN02813|MYIA-023304770276/POI/RINANTO /087886243704/mayjend.asiagolf@gmail.com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S"/>
    <s v="DARMO GUBENG"/>
    <s v="NO ADDON"/>
    <n v="20261024"/>
    <s v="Completed"/>
    <s v="HSI Bisnis Promo Hari Pelanggan Nasional PSB 70% - 75 Mbps"/>
    <s v="INDIBIZ"/>
    <m/>
    <m/>
    <d v="2026-10-24T15:00:00"/>
    <s v="2026-10-24 15:00:00 | Tanggal Pemasangan : 24 Oktober 2026 Jam Pemasangan : 08:00 15:00 Info Tambahan : Hubungi pelanggan dulu sebelum ke lokasi terimakasih"/>
    <n v="2026"/>
    <n v="10"/>
    <n v="24"/>
    <d v="2026-10-24T00:00:00"/>
    <n v="-0.625"/>
    <x v="1"/>
    <x v="13"/>
  </r>
  <r>
    <n v="1170"/>
    <n v="1002652492"/>
    <n v="3"/>
    <x v="3"/>
    <n v="5"/>
    <s v="SBY SELATAN"/>
    <s v="TANDES"/>
    <s v="DMO"/>
    <s v="REG"/>
    <s v="AO"/>
    <s v="NEW SALES"/>
    <s v="1P INET"/>
    <s v="Completed (PS)"/>
    <s v="RBS-Regional 3"/>
    <d v="2026-10-25T10:50:45"/>
    <d v="2026-10-25T18:12:07"/>
    <n v="69416631"/>
    <m/>
    <n v="152301273390"/>
    <s v="RIZKI COLLECTION"/>
    <s v="ODP-DMO-FSQ/38"/>
    <s v="WO067149079"/>
    <m/>
    <m/>
    <m/>
    <n v="112.7186227"/>
    <n v="-7.3001319999999996"/>
    <s v="|MC20244|MYIA-037306357995/POI/ACHMAD AFANDI /083891894773/oryzaarshyla@gmail.com"/>
    <s v="MYIB_ASSISTANT"/>
    <m/>
    <m/>
    <m/>
    <m/>
    <m/>
    <m/>
    <m/>
    <m/>
    <s v="Management Janji"/>
    <s v="2026-10-26 08:00:00 | Tanggal pemasangan: 26/10//2026 Jam pemasangan : pagi/siang Info Tambahan : Hubungi pelanggan dulu sebelum ke lokasi. terima kasih"/>
    <s v="FCC"/>
    <s v="25-10-2026 10:54:36"/>
    <d v="2026-10-26T08:00:00"/>
    <m/>
    <s v="PS"/>
    <s v="DARMO GUBENG"/>
    <s v="NO ADDON"/>
    <n v="20261025"/>
    <s v="Completed"/>
    <s v="HSI Bisnis Basic Promo Hari Pelanggan Nasional PSB 70% - 200 Mbps"/>
    <s v="INDIBIZ"/>
    <m/>
    <m/>
    <d v="2026-10-26T08:00:00"/>
    <s v="2026-10-26 08:00:00 | Tanggal pemasangan: 26/10//2026 Jam pemasangan : pagi/siang Info Tambahan : Hubungi pelanggan dulu sebelum ke lokasi. terima kasih"/>
    <n v="2026"/>
    <n v="10"/>
    <n v="25"/>
    <d v="2026-10-25T00:00:00"/>
    <n v="-1.3333333333357587"/>
    <x v="1"/>
    <x v="13"/>
  </r>
  <r>
    <n v="1171"/>
    <n v="1002655081"/>
    <n v="3"/>
    <x v="3"/>
    <n v="5"/>
    <s v="SBY SELATAN"/>
    <s v="TANDES"/>
    <s v="DMO"/>
    <s v="REG"/>
    <s v="AO"/>
    <s v="NEW SALES"/>
    <s v="1P INET"/>
    <s v="Completed (PS)"/>
    <s v="RBS-Regional 3"/>
    <d v="2026-10-27T08:53:50"/>
    <d v="2026-10-28T19:02:44"/>
    <n v="69417593"/>
    <m/>
    <n v="152301271787"/>
    <s v="FTL GYM DIPONEGORO SURABAYA"/>
    <s v="ODP-DMO-FAM/13 FAM/D01/13.01"/>
    <s v="WO067254466"/>
    <m/>
    <m/>
    <m/>
    <n v="112.7341795"/>
    <n v="-7.2863562999999996"/>
    <s v="|MN02672|MYIA-038682755723/POI/Andhika Arif Wicaksana/081818412051/andhika.arifwic@gmail.com"/>
    <s v="MYIB_ASSISTANT"/>
    <m/>
    <m/>
    <m/>
    <m/>
    <m/>
    <m/>
    <m/>
    <m/>
    <s v="Management Janji"/>
    <s v="2026-10-28 08:00:00 | Nama Pic :  No Hp Pic :  Jam Pemasangan : 08:00 - 12.00 Tanggal Pemasangan : RABU 28 OKTOBER 2026 Info Tambahan : Hubungi pelanggan sebelum datang ke lokasi"/>
    <s v="FCC"/>
    <s v="27-10-2026 08:54:39"/>
    <d v="2026-10-28T08:00:00"/>
    <m/>
    <s v="PS"/>
    <s v="DARMO GUBENG"/>
    <s v="NO ADDON"/>
    <n v="20261028"/>
    <s v="Completed"/>
    <s v="HSI Bisnis Promo Hari Pelanggan Nasional PSB 70% - 100 Mbps"/>
    <s v="INDIBIZ"/>
    <m/>
    <m/>
    <d v="2026-10-28T08:00:00"/>
    <s v="2026-10-28 08:00:00 | Nama Pic :  No Hp Pic :  Jam Pemasangan : 08:00 - 12.00 Tanggal Pemasangan : RABU 28 OKTOBER 2026 Info Tambahan : Hubungi pelanggan sebelum datang ke lokasi"/>
    <n v="2026"/>
    <n v="10"/>
    <n v="28"/>
    <d v="2026-10-28T00:00:00"/>
    <n v="-0.33333333333575865"/>
    <x v="1"/>
    <x v="13"/>
  </r>
  <r>
    <n v="1172"/>
    <n v="1002652663"/>
    <n v="3"/>
    <x v="3"/>
    <n v="5"/>
    <s v="SBY SELATAN"/>
    <s v="TANDES"/>
    <s v="DMO"/>
    <s v="REG"/>
    <s v="AO"/>
    <s v="NEW SALES"/>
    <s v="2P INET + VOICE"/>
    <s v="OSS - PROVISIONING DESAIN"/>
    <s v="RBS-Regional 3"/>
    <d v="2026-10-25T15:30:50"/>
    <d v="2026-10-28T18:38:53"/>
    <n v="69416745"/>
    <n v="3135934926"/>
    <n v="152301271710"/>
    <s v="PT ROFENTY KARSA TAMA"/>
    <s v="ODP-DMO-FSC/89 FSC/D06/89.01"/>
    <s v="WO067165939"/>
    <m/>
    <m/>
    <m/>
    <n v="112.7309652"/>
    <n v="-7.2941777999999902"/>
    <s v="MD|MYDB-20261024271327|DN00001/MN02094|PT ROFENTY KARSA TAMA|0085328990288"/>
    <s v="MYDIGIBIZPARTNER"/>
    <m/>
    <m/>
    <m/>
    <m/>
    <m/>
    <m/>
    <m/>
    <m/>
    <s v="Management Janji"/>
    <s v="2026-10-28 08:00:00 | PT ROFENTY KARSA TAMA 0085328990288"/>
    <s v="FCC"/>
    <s v="25-10-2026 15:39:33"/>
    <d v="2026-10-28T08:00:00"/>
    <m/>
    <s v="PRE_PI"/>
    <s v="DARMO GUBENG"/>
    <s v="NO ADDON"/>
    <m/>
    <s v="Provisioning Designed"/>
    <s v="HSI Bisnis Bundling Phone Promo 2026 PSB 70% - Free 800 Menit Promo - 75 Mbps"/>
    <s v="INDIBIZ"/>
    <m/>
    <m/>
    <d v="2026-10-28T08:00:00"/>
    <s v="2026-10-28 08:00:00 | PT ROFENTY KARSA TAMA 0085328990288"/>
    <m/>
    <m/>
    <m/>
    <e v="#NUM!"/>
    <e v="#NUM!"/>
    <x v="0"/>
    <x v="13"/>
  </r>
  <r>
    <n v="1173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  <x v="13"/>
  </r>
  <r>
    <n v="1174"/>
    <n v="1002652305"/>
    <n v="3"/>
    <x v="3"/>
    <n v="5"/>
    <s v="SBY SELATAN"/>
    <s v="MANYAR"/>
    <s v="GBG"/>
    <s v="REG"/>
    <s v="AO"/>
    <s v="NEW SALES"/>
    <m/>
    <s v="102 | FOLLOW UP COMPLETED"/>
    <s v="RBS-Regional 3"/>
    <d v="2026-10-24T16:32:52"/>
    <d v="2026-10-27T10:46:51"/>
    <n v="69416513"/>
    <m/>
    <n v="152320246778"/>
    <s v="SIDO KUMPUL KOPI (LT 1)"/>
    <s v="ODP-MYR-FFN/16"/>
    <s v="WO067131747"/>
    <m/>
    <m/>
    <m/>
    <n v="112.754445075988"/>
    <n v="-7.2774846777254503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6:54:34"/>
    <d v="2026-10-25T15:00:00"/>
    <m/>
    <s v="REVOKE"/>
    <s v="DARMO GUBENG"/>
    <s v="NO ADDON"/>
    <m/>
    <s v="Follow Up Revoke Completed, New Order ID : SC10026554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15:00:00"/>
    <s v="2026-10-25 15:00:00|Tanggal Pemasangan : 25 Oktober 2026 Jam Pemasangan : 08:00 15:00 Info Tambahan : Hubungi pelanggan dulu sebelum ke lokasi terimakasih|40961370|MYDITA"/>
    <m/>
    <m/>
    <m/>
    <e v="#NUM!"/>
    <e v="#NUM!"/>
    <x v="0"/>
    <x v="14"/>
  </r>
  <r>
    <n v="1175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1176"/>
    <n v="1002638781"/>
    <n v="3"/>
    <x v="3"/>
    <n v="5"/>
    <s v="SBY SELATAN"/>
    <s v="MANYAR"/>
    <s v="GBG"/>
    <s v="REG"/>
    <s v="AO"/>
    <s v="NEW SALES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  <x v="14"/>
  </r>
  <r>
    <n v="1177"/>
    <n v="1002655491"/>
    <n v="3"/>
    <x v="3"/>
    <n v="5"/>
    <s v="SBY SELATAN"/>
    <s v="MANYAR"/>
    <s v="GBG"/>
    <s v="REG"/>
    <s v="AO"/>
    <s v="NEW SALES"/>
    <m/>
    <s v="Completed (PS)"/>
    <s v="RBS-Regional 3"/>
    <d v="2026-10-27T10:46:52"/>
    <d v="2026-10-27T11:41:41"/>
    <n v="69416513"/>
    <m/>
    <n v="152320246797"/>
    <s v="SIDO KUMPUL KOPI (LT 1)"/>
    <s v="ODP-MYR-FCC/73"/>
    <s v="WO067268010"/>
    <m/>
    <m/>
    <m/>
    <n v="112.7547"/>
    <n v="-7.2778999999999998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 Jam Pemasangan : 08:00 15:00  Info Tambahan : Hubungi pelanggan dulu sebelum ke lokasi terimakasih|40961370|MYDITA"/>
    <s v="FCC"/>
    <s v="27-10-2026 10:54:35"/>
    <m/>
    <m/>
    <s v="PS"/>
    <s v="DARMO GUBENG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07:00:00"/>
    <s v="2026-10-25 15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  <x v="14"/>
  </r>
  <r>
    <n v="1178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1179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1180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1181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1182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  <x v="13"/>
  </r>
  <r>
    <n v="1183"/>
    <n v="1002638320"/>
    <n v="3"/>
    <x v="3"/>
    <n v="5"/>
    <s v="SBY UTARA"/>
    <s v="TANDES"/>
    <s v="KLN"/>
    <s v="REG"/>
    <s v="AO"/>
    <s v="NEW SALES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  <x v="13"/>
  </r>
  <r>
    <n v="1184"/>
    <n v="1002639949"/>
    <n v="3"/>
    <x v="3"/>
    <n v="5"/>
    <s v="SBY UTARA"/>
    <s v="TANDES"/>
    <s v="KLN"/>
    <s v="REG"/>
    <s v="AO"/>
    <s v="NEW SALES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  <x v="13"/>
  </r>
  <r>
    <n v="1185"/>
    <n v="1002647953"/>
    <n v="3"/>
    <x v="3"/>
    <n v="5"/>
    <s v="SBY UTARA"/>
    <s v="TANDES"/>
    <s v="KLN"/>
    <s v="REG"/>
    <s v="AO"/>
    <s v="NEW SALES"/>
    <s v="1P INET"/>
    <s v="Completed (PS)"/>
    <s v="RBS-Regional 3"/>
    <d v="2026-10-21T16:00:49"/>
    <d v="2026-10-22T15:47:4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S"/>
    <s v="KEBALEN"/>
    <s v="NO ADDON"/>
    <n v="20261022"/>
    <s v="Complet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n v="2026"/>
    <n v="10"/>
    <n v="22"/>
    <d v="2026-10-22T00:00:00"/>
    <n v="-4.3333333333357587"/>
    <x v="1"/>
    <x v="13"/>
  </r>
  <r>
    <n v="1186"/>
    <n v="1002647370"/>
    <n v="3"/>
    <x v="3"/>
    <n v="5"/>
    <s v="SBY UTARA"/>
    <s v="TANDES"/>
    <s v="KLN"/>
    <s v="REG"/>
    <s v="AO"/>
    <s v="NEW SALES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  <x v="13"/>
  </r>
  <r>
    <n v="1187"/>
    <n v="1002653031"/>
    <n v="3"/>
    <x v="3"/>
    <n v="5"/>
    <s v="SBY UTARA"/>
    <s v="TANDES"/>
    <s v="KLN"/>
    <s v="REG"/>
    <s v="AO"/>
    <s v="NEW SALES"/>
    <s v="1P INET"/>
    <s v="Completed (PS)"/>
    <s v="RBS-Regional 3"/>
    <d v="2026-10-26T09:30:45"/>
    <d v="2026-10-27T12:30:34"/>
    <n v="69416885"/>
    <m/>
    <n v="152418251992"/>
    <s v="SMP Sultan Agung Surabaya"/>
    <s v="ODP-TDS-FCZ/19 FCZ/D01/19.01"/>
    <s v="WO067185962"/>
    <m/>
    <m/>
    <m/>
    <n v="112.70562630000001"/>
    <n v="-7.2501930999999997"/>
    <s v="MD|MYDB-20261026271366|DN00001/MN02093|SMP Sultan Agung Surabaya|085648160757"/>
    <s v="MYDIGIBIZPARTNER"/>
    <m/>
    <m/>
    <m/>
    <m/>
    <m/>
    <m/>
    <m/>
    <m/>
    <s v="Management Janji"/>
    <s v="2026-10-27 08:00:00 | Nama PIC:  BP FAKHRI No HP: 085648160757 Alt: Tanggal: 27/10/2026 Jam Pasang: Pagi Note: Hubungi sebelum ke lokasi, terimakasih.  "/>
    <s v="FCC"/>
    <s v="26-10-2026 09:40:04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Nama PIC:  BP FAKHRI No HP: 085648160757 Alt: Tanggal: 27/10/2026 Jam Pasang: Pagi Note: Hubungi sebelum ke lokasi, terimakasih.  "/>
    <n v="2026"/>
    <n v="10"/>
    <n v="27"/>
    <d v="2026-10-27T00:00:00"/>
    <n v="-0.33333333333575865"/>
    <x v="1"/>
    <x v="13"/>
  </r>
  <r>
    <n v="1188"/>
    <n v="1002653158"/>
    <n v="3"/>
    <x v="3"/>
    <n v="5"/>
    <s v="SBY UTARA"/>
    <s v="TANDES"/>
    <s v="KLN"/>
    <s v="REG"/>
    <s v="AO"/>
    <s v="NEW SALES"/>
    <s v="1P INET"/>
    <s v="Completed (PS)"/>
    <s v="RBS-Regional 3"/>
    <d v="2026-10-26T10:06:50"/>
    <d v="2026-10-27T11:51:49"/>
    <n v="69416908"/>
    <m/>
    <n v="152418251075"/>
    <s v="SMP Sultan Agung Surabaya"/>
    <s v="ODP-TDS-FFT/04 FFT/D01/04.01"/>
    <s v="WO067188230"/>
    <m/>
    <m/>
    <m/>
    <n v="112.70562630000001"/>
    <n v="-7.2501930999999997"/>
    <s v="MD|MYDB-20261026271368|DN00001/MN02093|SMP Sultan Agung Surabaya|085648160757"/>
    <s v="MYDIGIBIZPARTNER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09:52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7"/>
    <d v="2026-10-27T00:00:00"/>
    <n v="-0.33333333333575865"/>
    <x v="1"/>
    <x v="13"/>
  </r>
  <r>
    <n v="1189"/>
    <n v="1002655399"/>
    <n v="3"/>
    <x v="3"/>
    <n v="5"/>
    <s v="SBY UTARA"/>
    <s v="TANDES"/>
    <s v="KLN"/>
    <s v="REG"/>
    <s v="AO"/>
    <s v="NEW SALES"/>
    <s v="1P INET"/>
    <s v="Completed (PS)"/>
    <s v="RBS-Regional 3"/>
    <d v="2026-10-27T10:17:52"/>
    <d v="2026-10-28T18:42:00"/>
    <n v="69417745"/>
    <m/>
    <n v="152418250041"/>
    <s v="PT. ARMADA BERLIAN TIMUR"/>
    <s v="ODP-KLN-FAU/08 FAU/D02/08.01"/>
    <s v="WO067264238"/>
    <m/>
    <m/>
    <m/>
    <n v="112.7056523"/>
    <n v="-7.2294407999999999"/>
    <s v="|MN01401|MYIA-040397731248/POI/Iwan Radius/08131885873/timarmadatimur@gmail.com"/>
    <s v="MYIB_ASSISTANT"/>
    <m/>
    <m/>
    <m/>
    <m/>
    <m/>
    <m/>
    <m/>
    <m/>
    <s v="Management Janji"/>
    <s v="2026-10-28 11:00:00 | Nama PIC : Ibu Dila No HP : 08131885873 No Alt : - M Janji :  28 Okt 2026 Jam Pasang : Pagi / Siang Note : hubungi pelanggan jika ingin kelokasi "/>
    <s v="FCC"/>
    <s v="27-10-2026 10:24:44"/>
    <d v="2026-10-28T11:00:00"/>
    <m/>
    <s v="PS"/>
    <s v="KEBALEN"/>
    <s v="NO ADDON"/>
    <n v="20261028"/>
    <s v="Completed"/>
    <s v="HSI Bisnis Promo Hari Pelanggan Nasional PSB 70% - 50 Mbps"/>
    <s v="INDIBIZ"/>
    <m/>
    <m/>
    <d v="2026-10-28T11:00:00"/>
    <s v="2026-10-28 11:00:00 | Nama PIC : Ibu Dila No HP : 08131885873 No Alt : - M Janji :  28 Okt 2026 Jam Pasang : Pagi / Siang Note : hubungi pelanggan jika ingin kelokasi "/>
    <n v="2026"/>
    <n v="10"/>
    <n v="28"/>
    <d v="2026-10-28T00:00:00"/>
    <n v="-0.45833333333575865"/>
    <x v="1"/>
    <x v="13"/>
  </r>
  <r>
    <n v="1190"/>
    <n v="1002655616"/>
    <n v="3"/>
    <x v="3"/>
    <n v="5"/>
    <s v="SBY UTARA"/>
    <s v="TANDES"/>
    <s v="KLN"/>
    <s v="REG"/>
    <s v="AO"/>
    <s v="NEW SALES"/>
    <s v="2P INET + VOICE"/>
    <s v="MIA - INVALID SURVEY"/>
    <s v="RBS-Regional 3"/>
    <d v="2026-10-27T11:15:51"/>
    <d v="2026-10-27T20:54:19"/>
    <n v="69417820"/>
    <n v="3135924134"/>
    <n v="152418250043"/>
    <s v="CV. HASIL KARYA"/>
    <s v="ODP-TDS-FKX/16 FKX/D03/16.01"/>
    <s v="WO067271871"/>
    <m/>
    <m/>
    <m/>
    <n v="112.709586"/>
    <n v="-7.232043"/>
    <s v="|MC20217|MYIA-093359670747/POI/Norma Dwi Yustiningarti/081917964839/hasilkaryacv17@gmail.com"/>
    <s v="MYIB_ASSISTANT"/>
    <m/>
    <m/>
    <m/>
    <m/>
    <m/>
    <m/>
    <m/>
    <m/>
    <s v="Management Janji"/>
    <s v="2026-10-28 15:00:00 | M Janji : 28/10/2026 Jam Pasang : Pagi NoteÃ‚Â :  Hubungi terlebih dahulu sebelum ke lokasi"/>
    <s v="FCC"/>
    <s v="27-10-2026 11:24:40"/>
    <d v="2026-10-28T15:00:00"/>
    <m/>
    <s v="SURVEY_NEW_MANJA"/>
    <s v="KEBALEN"/>
    <s v="NO ADDON"/>
    <m/>
    <s v="MIE - INVALID SURVEY - Kendala Jalur/Rute Tarikan"/>
    <s v="HSI Bisnis Bundling Phone PSB 70% - Free 800 Menit Promo - 75 Mbps"/>
    <s v="INDIBIZ"/>
    <m/>
    <m/>
    <d v="2026-10-28T15:00:00"/>
    <s v="2026-10-28 15:00:00 | M Janji : 28/10/2026 Jam Pasang : Pagi NoteÃ‚Â :  Hubungi terlebih dahulu sebelum ke lokasi"/>
    <m/>
    <m/>
    <m/>
    <e v="#NUM!"/>
    <e v="#NUM!"/>
    <x v="0"/>
    <x v="13"/>
  </r>
  <r>
    <n v="1191"/>
    <n v="1002657544"/>
    <n v="3"/>
    <x v="3"/>
    <n v="5"/>
    <s v="SBY UTARA"/>
    <s v="TANDES"/>
    <s v="KLN"/>
    <s v="REG"/>
    <s v="AO"/>
    <s v="NEW SALES"/>
    <s v="1P INET"/>
    <s v="MIE - SEND SURVEY"/>
    <s v="RBS-Regional 3"/>
    <d v="2026-10-28T12:14:50"/>
    <d v="2026-10-28T12:16:06"/>
    <n v="69418516"/>
    <m/>
    <n v="152418250048"/>
    <s v="PT ANEKACOOL CITRATAMA"/>
    <s v="ODP-TDS-FKU/03 FKU/D01/03.01"/>
    <s v="WO067352534"/>
    <m/>
    <m/>
    <m/>
    <n v="112.69875"/>
    <n v="-7.2293710000000004"/>
    <s v="MD|MYDB-20261027271433|DN00001/MN00086|PT ANEKACOOL CITRATAMA|085850708282"/>
    <s v="MYDIGIBIZPARTNER"/>
    <m/>
    <m/>
    <m/>
    <m/>
    <m/>
    <m/>
    <m/>
    <m/>
    <s v="Management Janji"/>
    <s v="2026-10-29 11:00:00 | No HP :085850708282 Alt :  M Janji : 29/10/2026 Note : hubungi pelanggan jika ingin kelokasi"/>
    <s v="FCC"/>
    <s v="28-10-2026 12:25:22"/>
    <d v="2026-10-29T11:00:00"/>
    <m/>
    <s v="SURVEY_NEW_MANJA"/>
    <s v="KEBALEN"/>
    <s v="NO ADDON"/>
    <m/>
    <s v="MIE - SEND SURVEY"/>
    <s v="HSI Bisnis Promo Hari Pelanggan Nasional PSB 70% - 50 Mbps"/>
    <s v="INDIBIZ"/>
    <m/>
    <m/>
    <d v="2026-10-29T11:00:00"/>
    <s v="2026-10-29 11:00:00 | No HP :085850708282 Alt :  M Janji : 29/10/2026 Note : hubungi pelanggan jika ingin kelokasi"/>
    <m/>
    <m/>
    <m/>
    <e v="#NUM!"/>
    <e v="#NUM!"/>
    <x v="0"/>
    <x v="13"/>
  </r>
  <r>
    <n v="1192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  <x v="13"/>
  </r>
  <r>
    <n v="1193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1194"/>
    <n v="1002625298"/>
    <n v="3"/>
    <x v="3"/>
    <n v="5"/>
    <s v="SBY UTARA"/>
    <s v="MANYAR"/>
    <s v="MGO"/>
    <s v="REG"/>
    <s v="AO"/>
    <s v="NEW SALES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  <x v="14"/>
  </r>
  <r>
    <n v="1195"/>
    <n v="1002631448"/>
    <n v="3"/>
    <x v="3"/>
    <n v="5"/>
    <s v="SBY UTARA"/>
    <s v="MANYAR"/>
    <s v="MGO"/>
    <s v="REG"/>
    <s v="AO"/>
    <s v="NEW SALES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  <x v="14"/>
  </r>
  <r>
    <n v="1196"/>
    <n v="1002641896"/>
    <n v="3"/>
    <x v="3"/>
    <n v="5"/>
    <s v="SBY UTARA"/>
    <s v="MANYAR"/>
    <s v="MGO"/>
    <s v="REG"/>
    <s v="AO"/>
    <s v="NEW SALES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  <x v="14"/>
  </r>
  <r>
    <n v="1197"/>
    <n v="1002648389"/>
    <n v="3"/>
    <x v="3"/>
    <n v="5"/>
    <s v="SBY UTARA"/>
    <s v="MANYAR"/>
    <s v="MGO"/>
    <s v="REG"/>
    <s v="AO"/>
    <s v="NEW SALES"/>
    <s v="1P INET"/>
    <s v="102 | FOLLOW UP COMPLETED"/>
    <s v="RBS-Regional 3"/>
    <d v="2026-10-22T08:41:45"/>
    <d v="2026-10-26T13:33:55"/>
    <n v="69414890"/>
    <m/>
    <n v="152413168219"/>
    <s v="SURYA SEJAHTERA"/>
    <s v="OTB-DMO-135"/>
    <s v="WO066941886"/>
    <m/>
    <m/>
    <m/>
    <n v="112.7412392"/>
    <n v="-7.2664324000000002"/>
    <s v="|MN02749|MYIA-054171372944/POI/Faisal/082335593996/rsm.sby-sentralyamaha@yamaha-jatim.co.id"/>
    <s v="MYIB_ASSISTANT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4:34"/>
    <d v="2026-10-23T08:00:00"/>
    <s v="Kendala Pelanggan"/>
    <s v="REVOKE"/>
    <s v="MERGOYOSO"/>
    <s v="NO ADDON"/>
    <m/>
    <s v="Follow Up Revoke Completed, New Order ID : SC1002653974"/>
    <s v="HSI Bisnis Promo Hari Pelanggan Nasional PSB 70% - 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14"/>
  </r>
  <r>
    <n v="1198"/>
    <n v="1002652456"/>
    <n v="3"/>
    <x v="3"/>
    <n v="5"/>
    <s v="SBY UTARA"/>
    <s v="MANYAR"/>
    <s v="MGO"/>
    <s v="REG"/>
    <s v="AO"/>
    <s v="NEW SALES"/>
    <s v="1P INET"/>
    <s v="100 | REVOKE COMPLETED"/>
    <s v="RBS-Regional 3"/>
    <d v="2026-10-25T09:51:45"/>
    <d v="2026-10-26T08:28:27"/>
    <n v="69416612"/>
    <m/>
    <n v="152413168228"/>
    <s v="Toko elok"/>
    <s v="ODP-DMO-FMT/13 FMT/D01/13.01"/>
    <s v="WO067146121"/>
    <m/>
    <m/>
    <m/>
    <n v="112.727581"/>
    <n v="-7.2487157"/>
    <s v="|MN01794|MYIA-071892432406/POI/Elok titis kinanti/082232321644/eloktitiskinanti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09:54:32"/>
    <d v="2026-10-26T08:00:00"/>
    <s v="Kendala Pelanggan"/>
    <s v="REVOKE"/>
    <s v="MERGOYOSO"/>
    <s v="OCA"/>
    <m/>
    <s v="Revoke Completed"/>
    <s v="HSI Bisnis Basic Bundling OCA Breach Checker Promo H2 2026 PSB 70% - 5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14"/>
  </r>
  <r>
    <n v="1199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1200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1201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1202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1203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1204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1205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1206"/>
    <n v="1002634167"/>
    <n v="3"/>
    <x v="3"/>
    <n v="5"/>
    <s v="SBY UTARA"/>
    <s v="MANYAR"/>
    <s v="MGO"/>
    <s v="REG"/>
    <s v="AO"/>
    <s v="NEW SALES"/>
    <m/>
    <s v="Completed (PS)"/>
    <s v="RBS-Regional 3"/>
    <d v="2026-10-13T09:29:03"/>
    <d v="2026-10-23T20:23:56"/>
    <n v="69409082"/>
    <m/>
    <n v="152413168526"/>
    <s v="HOUSE OF WOK"/>
    <s v="ODP-MGO-FHA/01"/>
    <s v="WO067058194"/>
    <m/>
    <m/>
    <m/>
    <n v="112.755558984833"/>
    <n v="-7.24873743213697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s v="Management Janji"/>
    <s v="2026-10-25 11:00:00|telp :081395233419  alt : manja : pagi / siang 24/10/2026 .hub sebelum ke lokasi|40000802|MYDITA"/>
    <s v="FCC"/>
    <s v="13-10-2026 09:40:36"/>
    <d v="2026-10-25T11:00:00"/>
    <m/>
    <s v="PS"/>
    <s v="MERGOYOSO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elp :081395233419  alt : manja : pagi / siang 24/10/2026 .hub sebelum ke lokasi|40000802|MYDITA"/>
    <n v="2026"/>
    <n v="10"/>
    <n v="23"/>
    <d v="2026-10-23T00:00:00"/>
    <n v="-2.4583333333357587"/>
    <x v="1"/>
    <x v="14"/>
  </r>
  <r>
    <n v="1207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  <x v="14"/>
  </r>
  <r>
    <n v="1208"/>
    <n v="1002636995"/>
    <n v="3"/>
    <x v="3"/>
    <n v="5"/>
    <s v="SBY UTARA"/>
    <s v="MANYAR"/>
    <s v="MGO"/>
    <s v="REG"/>
    <s v="AO"/>
    <s v="NEW SALES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  <x v="14"/>
  </r>
  <r>
    <n v="1209"/>
    <n v="1002638441"/>
    <n v="3"/>
    <x v="3"/>
    <n v="5"/>
    <s v="SBY UTARA"/>
    <s v="MANYAR"/>
    <s v="MGO"/>
    <s v="REG"/>
    <s v="AO"/>
    <s v="NEW SALES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  <x v="14"/>
  </r>
  <r>
    <n v="1210"/>
    <n v="1002638566"/>
    <n v="3"/>
    <x v="3"/>
    <n v="5"/>
    <s v="SBY UTARA"/>
    <s v="MANYAR"/>
    <s v="MGO"/>
    <s v="REG"/>
    <s v="AO"/>
    <s v="NEW SALES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  <x v="14"/>
  </r>
  <r>
    <n v="1211"/>
    <n v="1002639184"/>
    <n v="3"/>
    <x v="3"/>
    <n v="5"/>
    <s v="SBY UTARA"/>
    <s v="MANYAR"/>
    <s v="MGO"/>
    <s v="REG"/>
    <s v="AO"/>
    <s v="NEW SALES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  <x v="14"/>
  </r>
  <r>
    <n v="1212"/>
    <n v="1002641991"/>
    <n v="3"/>
    <x v="3"/>
    <n v="5"/>
    <s v="SBY UTARA"/>
    <s v="MANYAR"/>
    <s v="MGO"/>
    <s v="REG"/>
    <s v="AO"/>
    <s v="NEW SALES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  <x v="14"/>
  </r>
  <r>
    <n v="1213"/>
    <n v="1002644146"/>
    <n v="3"/>
    <x v="3"/>
    <n v="5"/>
    <s v="SBY UTARA"/>
    <s v="MANYAR"/>
    <s v="MGO"/>
    <s v="REG"/>
    <s v="AO"/>
    <s v="NEW SALES"/>
    <m/>
    <s v="Completed (PS)"/>
    <s v="RBS-Regional 3"/>
    <d v="2026-10-19T16:56:32"/>
    <d v="2026-10-22T14:52:54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S"/>
    <s v="MERGOYOSO"/>
    <s v="NO ADDON"/>
    <n v="202610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n v="2026"/>
    <n v="10"/>
    <n v="22"/>
    <d v="2026-10-22T00:00:00"/>
    <n v="-0.45833333333575865"/>
    <x v="1"/>
    <x v="14"/>
  </r>
  <r>
    <n v="1214"/>
    <n v="1002645429"/>
    <n v="3"/>
    <x v="3"/>
    <n v="5"/>
    <s v="SBY UTARA"/>
    <s v="MANYAR"/>
    <s v="MGO"/>
    <s v="REG"/>
    <s v="AO"/>
    <s v="NEW SALES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  <x v="14"/>
  </r>
  <r>
    <n v="1215"/>
    <n v="1002648746"/>
    <n v="3"/>
    <x v="3"/>
    <n v="5"/>
    <s v="SBY UTARA"/>
    <s v="MANYAR"/>
    <s v="MGO"/>
    <s v="REG"/>
    <s v="AO"/>
    <s v="NEW SALES"/>
    <m/>
    <s v="Completed (PS)"/>
    <s v="RBS-Regional 3"/>
    <d v="2026-10-22T10:48:03"/>
    <d v="2026-10-22T21:45:43"/>
    <n v="69408131"/>
    <m/>
    <n v="152413168701"/>
    <s v="zafire reflexology"/>
    <s v="ODP-MGO-FAM/02"/>
    <s v="WO066954867"/>
    <m/>
    <m/>
    <m/>
    <n v="112.7512"/>
    <n v="-7.2614999999999998"/>
    <s v="|MN02280|MYIA-032499407654/POI/Dwi Mardiana Susilawati/081333332337/dwimardianazafire@gmail.com"/>
    <s v="Sales Force DBS"/>
    <m/>
    <m/>
    <m/>
    <m/>
    <m/>
    <m/>
    <m/>
    <m/>
    <s v="Management Janji"/>
    <s v="2026-10-13 11:00:00 | Tanggal pemasangan : 12 Oct 2026  Jam pemasangan : 12.00  Info Tambahan : Hubungi pelanggan dulu sebelum ke lokasi  terima kasih."/>
    <s v="FCC"/>
    <s v="22-10-2026 10:54:38"/>
    <m/>
    <m/>
    <s v="PS"/>
    <s v="MERGOYOS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7:00:00"/>
    <s v="2026-10-13 11:00:00 | Tanggal pemasangan : 12 Oct 2026  Jam pemasangan : 12.00  Info Tambahan : Hubungi pelanggan dulu sebelum ke lokasi  terima kasih."/>
    <n v="2026"/>
    <n v="10"/>
    <n v="22"/>
    <d v="2026-10-22T00:00:00"/>
    <n v="-0.29166666666424135"/>
    <x v="1"/>
    <x v="14"/>
  </r>
  <r>
    <n v="1216"/>
    <n v="1002652246"/>
    <n v="3"/>
    <x v="3"/>
    <n v="5"/>
    <s v="SBY UTARA"/>
    <s v="MANYAR"/>
    <s v="MGO"/>
    <s v="REG"/>
    <s v="AO"/>
    <s v="NEW SALES"/>
    <s v="1P INET"/>
    <s v="Completed (PS)"/>
    <s v="RBS-Regional 3"/>
    <d v="2026-10-24T15:30:50"/>
    <d v="2026-10-26T15:47:17"/>
    <n v="69416444"/>
    <m/>
    <n v="152413168757"/>
    <s v="SDN BUBUTAN IV SURABAYA"/>
    <s v="ODP-DMO-FDF/37 FDF/D06/37.01"/>
    <s v="WO067123510"/>
    <m/>
    <m/>
    <m/>
    <n v="112.7294943"/>
    <n v="-7.2516514999999897"/>
    <s v="MD|MYDB-20261023271288|DN00001/MN00443|SDN BUBUTAN IV SURABAYA|6285730014262"/>
    <s v="MYDIGIBIZPARTNER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4-10-2026 15:40:01"/>
    <d v="2026-10-26T08:00:00"/>
    <m/>
    <s v="PS"/>
    <s v="MERGOYOSO"/>
    <s v="NO ADDON"/>
    <n v="20261026"/>
    <s v="Complet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n v="2026"/>
    <n v="10"/>
    <n v="26"/>
    <d v="2026-10-26T00:00:00"/>
    <n v="-0.33333333333575865"/>
    <x v="1"/>
    <x v="14"/>
  </r>
  <r>
    <n v="1217"/>
    <n v="1002652248"/>
    <n v="3"/>
    <x v="3"/>
    <n v="5"/>
    <s v="SBY UTARA"/>
    <s v="MANYAR"/>
    <s v="MGO"/>
    <s v="REG"/>
    <s v="AO"/>
    <s v="NEW SALES"/>
    <m/>
    <s v="Completed (PS)"/>
    <s v="RBS-Regional 3"/>
    <d v="2026-10-24T15:40:20"/>
    <d v="2026-10-24T18:52:22"/>
    <n v="69415820"/>
    <m/>
    <n v="152413168758"/>
    <s v="Toko willy"/>
    <s v="ODP-DMO-FMJ/39"/>
    <s v="WO067124563"/>
    <m/>
    <m/>
    <m/>
    <n v="112.72413160000001"/>
    <n v="-7.2709833550000003"/>
    <s v="|MN02435|MYIA-087650483616/POI/Willy Ferdiansyah /083116002030/blehgeden@gmail.com"/>
    <s v="MYDIGIBIZPARTNER"/>
    <m/>
    <m/>
    <m/>
    <m/>
    <m/>
    <m/>
    <m/>
    <m/>
    <s v="Management Janji"/>
    <s v="2026-10-24 08:00:00 | Nama Pic : BP WILLY  No Hp Pic : 083116002030  Jam Pemasangan : 08:00 - 12.00  Tanggal Pemasangan : SABTU 24 OKTOBER 2026  Info Tambahan : Hubungi pelanggan sebelum datang ke lokasi"/>
    <s v="FCC"/>
    <s v="24-10-2026 15:54:32"/>
    <m/>
    <m/>
    <s v="PS"/>
    <s v="MERGOYOSO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4 08:00:00 | Nama Pic : BP WILLY  No Hp Pic : 083116002030  Jam Pemasangan : 08:00 - 12.00  Tanggal Pemasangan : SABTU 24 OKTOBER 2026  Info Tambahan : Hubungi pelanggan sebelum datang ke lokasi"/>
    <n v="2026"/>
    <n v="10"/>
    <n v="24"/>
    <d v="2026-10-24T00:00:00"/>
    <n v="-0.29166666666424135"/>
    <x v="1"/>
    <x v="14"/>
  </r>
  <r>
    <n v="1218"/>
    <n v="1002652288"/>
    <n v="3"/>
    <x v="3"/>
    <n v="5"/>
    <s v="SBY UTARA"/>
    <s v="MANYAR"/>
    <s v="MGO"/>
    <s v="REG"/>
    <s v="AO"/>
    <s v="NEW SALES"/>
    <s v="1P INET"/>
    <s v="Completed (PS)"/>
    <s v="RBS-Regional 3"/>
    <d v="2026-10-24T16:09:50"/>
    <d v="2026-10-26T14:23:30"/>
    <n v="69416492"/>
    <m/>
    <n v="152413168759"/>
    <s v="PT HONGSHENG INTERNATIONAL TRADING"/>
    <s v="ODP-DMO-FAN/23 FAN/D02/23.01"/>
    <s v="WO067126227"/>
    <m/>
    <m/>
    <m/>
    <n v="112.73647099999999"/>
    <n v="-7.2470600000000003"/>
    <s v="|MC20217|MYIA-038475381012/POI/MEI FANG/082258990678/hongshengybao@gmail.com"/>
    <s v="MYIB_ASSISTANT"/>
    <m/>
    <m/>
    <m/>
    <m/>
    <m/>
    <m/>
    <m/>
    <m/>
    <s v="Management Janji"/>
    <s v="2026-10-27 11:00:00 | Nama : BU MEI FANG (ASSISTEN) No Hp : 082258990678 No Hp Alternatif :  Tanggal : 26 Oktober 2026 Interval : PAGI  Note : Mohon hubungi pelanggan terlebih dahulu"/>
    <s v="FCC"/>
    <s v="24-10-2026 16:25:16"/>
    <d v="2026-10-27T11:00:00"/>
    <m/>
    <s v="PS"/>
    <s v="MERGOYOSO"/>
    <s v="NO ADDON"/>
    <n v="20261026"/>
    <s v="Completed"/>
    <s v="HSI Bisnis PSB 70% - 100 Mbps"/>
    <s v="INDIBIZ"/>
    <m/>
    <m/>
    <d v="2026-10-27T11:00:00"/>
    <s v="2026-10-27 11:00:00 | Nama : BU MEI FANG (ASSISTEN) No Hp : 082258990678 No Hp Alternatif :  Tanggal : 26 Oktober 2026 Interval : PAGI  Note : Mohon hubungi pelanggan terlebih dahulu"/>
    <n v="2026"/>
    <n v="10"/>
    <n v="26"/>
    <d v="2026-10-26T00:00:00"/>
    <n v="-1.4583333333357587"/>
    <x v="1"/>
    <x v="14"/>
  </r>
  <r>
    <n v="1219"/>
    <n v="1002653974"/>
    <n v="3"/>
    <x v="3"/>
    <n v="5"/>
    <s v="SBY UTARA"/>
    <s v="MANYAR"/>
    <s v="MGO"/>
    <s v="REG"/>
    <s v="AO"/>
    <s v="NEW SALES"/>
    <m/>
    <s v="Completed (PS)"/>
    <s v="RBS-Regional 3"/>
    <d v="2026-10-26T13:33:56"/>
    <d v="2026-10-26T15:19:03"/>
    <n v="69414890"/>
    <m/>
    <n v="152413168782"/>
    <s v="SURYA SEJAHTERA"/>
    <s v="ODP-DMO-FMG/30"/>
    <s v="WO067210321"/>
    <m/>
    <m/>
    <m/>
    <n v="112.7413"/>
    <n v="-7.2664"/>
    <s v="|MN02749|MYIA-054171372944/POI/Faisal/082335593996/rsm.sby-sentralyamaha@yamaha-jatim.co.id"/>
    <s v="MYDIGIBIZPARTNER"/>
    <m/>
    <m/>
    <m/>
    <m/>
    <m/>
    <m/>
    <m/>
    <m/>
    <s v="Management Janji"/>
    <s v="2026-10-23 08:00:00 | M Janji : 23/10/2026  Jam Pasang : 08.00 - 13:00   NoteÃ‚Â :  hubungi terlebih dahulu sebelum kelokasi "/>
    <s v="FCC"/>
    <s v="26-10-2026 13:39:37"/>
    <m/>
    <m/>
    <s v="PS"/>
    <s v="MERGOYOSO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3 08:00:00 | M Janji : 23/10/2026  Jam Pasang : 08.00 - 13:00   NoteÃ‚Â :  hubungi terlebih dahulu sebelum kelokasi "/>
    <n v="2026"/>
    <n v="10"/>
    <n v="26"/>
    <d v="2026-10-26T00:00:00"/>
    <n v="-0.29166666666424135"/>
    <x v="1"/>
    <x v="14"/>
  </r>
  <r>
    <n v="1220"/>
    <n v="1002654700"/>
    <n v="3"/>
    <x v="3"/>
    <n v="5"/>
    <s v="SBY UTARA"/>
    <s v="MANYAR"/>
    <s v="MGO"/>
    <s v="REG"/>
    <s v="AO"/>
    <s v="NEW SALES"/>
    <s v="1P INET"/>
    <s v="Completed (PS)"/>
    <s v="RBS-Regional 3"/>
    <d v="2026-10-26T16:36:45"/>
    <d v="2026-10-28T20:19:08"/>
    <n v="69417449"/>
    <m/>
    <n v="152413168789"/>
    <s v="HOTEL WYNDHAM "/>
    <s v="ODP-DMO-FT/05 FT/D01/05.01"/>
    <s v="WO067232029"/>
    <m/>
    <m/>
    <m/>
    <n v="112.7418002"/>
    <n v="-7.2676284000000004"/>
    <s v="|MN02749|MYIA-052413413648/POI/Gunawan Wicaksono /081333369634/a.g.viszcara@gmail.com"/>
    <s v="MYIB_ASSISTANT"/>
    <m/>
    <m/>
    <m/>
    <m/>
    <m/>
    <m/>
    <m/>
    <m/>
    <s v="Management Janji"/>
    <s v="2026-10-28 08:00:00 | Tanggal pemasangan : 27 Oct 2026 Jam pemasangan : 12.00 Info Tambahan : Hubungi pelanggan dulu sebelum ke lokasi terima kasih"/>
    <s v="FCC"/>
    <s v="26-10-2026 16:39:49"/>
    <d v="2026-10-28T08:00:00"/>
    <m/>
    <s v="PS"/>
    <s v="MERGOYOSO"/>
    <s v="NO ADDON"/>
    <n v="20261028"/>
    <s v="Completed"/>
    <s v="HSI Bisnis Promo Hari Pelanggan Nasional PSB 70% - 200 Mbps"/>
    <s v="INDIBIZ"/>
    <m/>
    <m/>
    <d v="2026-10-28T08:00:00"/>
    <s v="2026-10-28 08:00:00 | Tanggal pemasangan : 27 Oct 2026 Jam pemasangan : 12.00 Info Tambahan : Hubungi pelanggan dulu sebelum ke lokasi terima kasih"/>
    <n v="2026"/>
    <n v="10"/>
    <n v="28"/>
    <d v="2026-10-28T00:00:00"/>
    <n v="-0.33333333333575865"/>
    <x v="1"/>
    <x v="14"/>
  </r>
  <r>
    <n v="1221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  <x v="14"/>
  </r>
  <r>
    <n v="1222"/>
    <n v="1002648107"/>
    <n v="3"/>
    <x v="3"/>
    <n v="5"/>
    <s v="SBY UTARA"/>
    <s v="MANYAR"/>
    <s v="MGO"/>
    <s v="REG"/>
    <s v="AO"/>
    <s v="NEW SALES"/>
    <s v="1P INET"/>
    <s v="MIA - INVALID SURVEY"/>
    <s v="RBS-Regional 3"/>
    <d v="2026-10-21T16:54:44"/>
    <d v="2026-10-22T22:37:05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INVALID SURVEY - Kendala Jalur/Rute Tarikan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  <x v="14"/>
  </r>
  <r>
    <n v="1223"/>
    <n v="1002653456"/>
    <n v="3"/>
    <x v="3"/>
    <n v="5"/>
    <s v="SBY UTARA"/>
    <s v="MANYAR"/>
    <s v="MGO"/>
    <s v="REG"/>
    <s v="AO"/>
    <s v="NEW SALES"/>
    <m/>
    <s v="MIE - SEND SURVEY"/>
    <s v="RBS-Regional 3"/>
    <d v="2026-10-26T11:21:56"/>
    <d v="2026-10-28T14:16:02"/>
    <n v="69416964"/>
    <m/>
    <n v="152413168780"/>
    <s v="PT JELAJAH SMART TEKNOLOGI"/>
    <s v="ODP-MGO-FHA/01"/>
    <s v="WO067364701"/>
    <m/>
    <m/>
    <m/>
    <n v="112.76502942035"/>
    <n v="-7.2515537027887698"/>
    <s v="AMRBS;940137;AM;ISTIHAMIN FITRI;RBS-3;SURAMADU;PSB;PT JELAJAH SMART TEKNOLOGI;81400637885;admin@artha.net.id;HSI Bisnis Promo HUT Telkom (1:1) 50 Mbps (Rp 355.000) PSB Rp 150.000;MUHAMMAD FADHLAN;BG Junction Mall. Jl. Bubutan No.1-7, Bubutan, Kec. Bubutan"/>
    <s v="Amex"/>
    <m/>
    <m/>
    <m/>
    <m/>
    <m/>
    <m/>
    <m/>
    <m/>
    <s v="Management Janji"/>
    <s v="2026-10-30 08:00:00|Tanggal Pemasangan : 30 Oktober 2026 Jam Pemasangan : 08:00 15:00 Info Tambahan : Hubungi pelanggan dulu sebelum ke lokasi terimakasihSC1002655008|40961370|MYDITA"/>
    <s v="FCC"/>
    <s v="26-10-2026 11:24:44"/>
    <d v="2026-10-30T08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Tanggal Pemasangan : 30 Oktober 2026 Jam Pemasangan : 08:00 15:00 Info Tambahan : Hubungi pelanggan dulu sebelum ke lokasi terimakasihSC1002655008|40961370|MYDITA"/>
    <m/>
    <m/>
    <m/>
    <e v="#NUM!"/>
    <e v="#NUM!"/>
    <x v="0"/>
    <x v="14"/>
  </r>
  <r>
    <n v="1224"/>
    <n v="1002657582"/>
    <n v="3"/>
    <x v="3"/>
    <n v="5"/>
    <s v="SBY UTARA"/>
    <s v="MANYAR"/>
    <s v="MGO"/>
    <s v="REG"/>
    <s v="AO"/>
    <s v="NEW SALES"/>
    <s v="1P INET"/>
    <s v="MIE - SEND SURVEY"/>
    <s v="RBS-Regional 3"/>
    <d v="2026-10-28T12:42:50"/>
    <d v="2026-10-28T12:44:09"/>
    <n v="69418535"/>
    <m/>
    <n v="152413168822"/>
    <s v="RUKO Arif Bagus"/>
    <s v="ODP-DMO-FDG/60 FDG/D08/60.01"/>
    <s v="WO067355159"/>
    <m/>
    <m/>
    <m/>
    <n v="112.7352398"/>
    <n v="-7.2699914000000003"/>
    <s v="|MN02749|MYIA-013650938516/POI/Arif Bagus Adianto/082213289447/cemongmeng93@gmail.com"/>
    <s v="MYIB_ASSISTANT"/>
    <m/>
    <m/>
    <m/>
    <m/>
    <m/>
    <m/>
    <m/>
    <m/>
    <s v="Management Janji"/>
    <s v="2026-10-29 15:00:00 | Tanggal pemasangan : 29 OKTOBER 2026 Jam pemasangan : pagi/siang Info Tambahan : Hubungi pelanggan dulu sebelum ke lokasi terima kasih"/>
    <s v="FCC"/>
    <s v="28-10-2026 12:54:50"/>
    <d v="2026-10-29T15:00:00"/>
    <m/>
    <s v="SURVEY_NEW_MANJA"/>
    <s v="MERGOYOSO"/>
    <s v="NO ADDON"/>
    <m/>
    <s v="MIE - SEND SURVEY"/>
    <s v="HSI Bisnis Basic Promo Hari Pelanggan Nasional PSB 70% - 50 Mbps"/>
    <s v="INDIBIZ"/>
    <m/>
    <m/>
    <d v="2026-10-29T15:00:00"/>
    <s v="2026-10-29 15:00:00 | Tanggal pemasangan : 29 OKTOBER 2026 Jam pemasangan : pagi/siang Info Tambahan : Hubungi pelanggan dulu sebelum ke lokasi terima kasih"/>
    <m/>
    <m/>
    <m/>
    <e v="#NUM!"/>
    <e v="#NUM!"/>
    <x v="0"/>
    <x v="14"/>
  </r>
  <r>
    <n v="1225"/>
    <n v="1002657616"/>
    <n v="3"/>
    <x v="3"/>
    <n v="5"/>
    <s v="SBY UTARA"/>
    <s v="MANYAR"/>
    <s v="MGO"/>
    <s v="REG"/>
    <s v="AO"/>
    <s v="NEW SALES"/>
    <s v="1P INET"/>
    <s v="MIE - SEND SURVEY"/>
    <s v="RBS-Regional 3"/>
    <d v="2026-10-28T13:03:55"/>
    <d v="2026-10-28T13:06:02"/>
    <n v="69418558"/>
    <m/>
    <n v="152413179829"/>
    <s v="PT BERKAH JAYA MATERIAL"/>
    <s v="ODP-DMO-FAP/12 FAP/D04/12.01"/>
    <s v="WO067356921"/>
    <m/>
    <m/>
    <m/>
    <n v="112.736602"/>
    <n v="-7.2509870000000003"/>
    <s v="|MC30223|MYIA-037133260251/POI/YOHANA PRANGESTI/085743179697/yohana.acc2@gmail.com"/>
    <s v="MYIB_ASSISTANT"/>
    <m/>
    <m/>
    <m/>
    <m/>
    <m/>
    <m/>
    <m/>
    <m/>
    <s v="Management Janji"/>
    <s v="2026-10-29 15:00:00 | Tanggal pemasangan : 28/09/2026 Jam pemasangan : 08.00 - 12.00 Info Tambahan : Hubungi pelanggan dulu sebelum ke lokasi, terima kasih"/>
    <s v="FCC"/>
    <s v="28-10-2026 13:09:48"/>
    <d v="2026-10-29T15:00:00"/>
    <m/>
    <s v="SURVEY_NEW_MANJA"/>
    <s v="MERGOYOSO"/>
    <s v="NETMONK"/>
    <m/>
    <s v="MIE - SEND SURVEY"/>
    <s v="HSI Bisnis Bundling Netmonk Promo H2 2026 PSB 70% - 300 Mbps"/>
    <s v="INDIBIZ"/>
    <m/>
    <m/>
    <d v="2026-10-29T15:00:00"/>
    <s v="2026-10-29 15:00:00 | Tanggal pemasangan : 28/09/2026 Jam pemasangan : 08.00 - 12.00 Info Tambahan : Hubungi pelanggan dulu sebelum ke lokasi, terima kasih"/>
    <m/>
    <m/>
    <m/>
    <e v="#NUM!"/>
    <e v="#NUM!"/>
    <x v="0"/>
    <x v="14"/>
  </r>
  <r>
    <n v="1226"/>
    <n v="1002649461"/>
    <n v="3"/>
    <x v="3"/>
    <n v="5"/>
    <s v="SBY UTARA"/>
    <s v="MANYAR"/>
    <s v="MGO"/>
    <s v="REG"/>
    <s v="AO"/>
    <s v="NEW SALES"/>
    <m/>
    <s v="CANCEL COMPLETED"/>
    <s v="RBS-Regional 3"/>
    <d v="2026-10-22T14:57:38"/>
    <d v="2026-10-26T10:03:59"/>
    <n v="69415218"/>
    <m/>
    <n v="152413168709"/>
    <s v="HOUSE OF WOK"/>
    <s v="ODP-MGO-FHA/08"/>
    <m/>
    <m/>
    <m/>
    <m/>
    <n v="112.751733980235"/>
    <n v="-7.2370993327341404"/>
    <s v="AMRBS;940137;AM;ISTIHAMIN FITRI;RBS-3;SURAMADU;PSB;HOUSE OF WOK;895639015301Ã¢â‚¬Â¬;82141080972Ã¢â‚¬Â¬;annakharisna315@gmail.com;HSI Bisnis Promo HUT Telkom (1:1) 50 Mbps (Rp 355.000) PSB Rp 150.000;MOCH. ARIEF;https://maps.app.goo.gl/v9XpBrtLteuNSMbo9"/>
    <s v="Account Manager"/>
    <m/>
    <m/>
    <m/>
    <m/>
    <m/>
    <m/>
    <m/>
    <m/>
    <m/>
    <m/>
    <m/>
    <s v="22-10-2026 15:09:58"/>
    <m/>
    <m/>
    <s v="REJECT_FCC"/>
    <s v="MERGOYOS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227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228"/>
    <n v="1002651776"/>
    <n v="3"/>
    <x v="3"/>
    <n v="5"/>
    <s v="SBY SELATAN"/>
    <s v="MANYAR"/>
    <s v="JGR"/>
    <s v="REG"/>
    <s v="AO"/>
    <s v="NEW SALES"/>
    <s v="1P INET"/>
    <s v="102 | FOLLOW UP COMPLETED"/>
    <s v="RBS-Regional 3"/>
    <d v="2026-10-23T18:26:45"/>
    <d v="2026-10-26T13:38:57"/>
    <n v="69416185"/>
    <m/>
    <n v="152310256045"/>
    <s v="PT KREANOVASI DUNIA BISNIS"/>
    <s v="ODP-RKT-FGS/76 FGS/D06/76.01"/>
    <s v="WO067077844"/>
    <m/>
    <m/>
    <m/>
    <n v="112.7930896"/>
    <n v="-7.3294554999999999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s v="Kendala Pelanggan"/>
    <s v="REVOKE"/>
    <s v="JAGIR"/>
    <s v="NO ADDON"/>
    <m/>
    <s v="Follow Up Revoke Completed, New Order ID : SC1002653997"/>
    <s v="HSI Bisnis Promo Hari Pelanggan Nasional PSB 70% - 100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  <x v="14"/>
  </r>
  <r>
    <n v="1229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1230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1231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1232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14"/>
  </r>
  <r>
    <n v="1233"/>
    <n v="1002639687"/>
    <n v="3"/>
    <x v="3"/>
    <n v="5"/>
    <s v="SBY SELATAN"/>
    <s v="MANYAR"/>
    <s v="JGR"/>
    <s v="REG"/>
    <s v="AO"/>
    <s v="NEW SALES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  <x v="14"/>
  </r>
  <r>
    <n v="1234"/>
    <n v="1002643629"/>
    <n v="3"/>
    <x v="3"/>
    <n v="5"/>
    <s v="SBY SELATAN"/>
    <s v="MANYAR"/>
    <s v="JGR"/>
    <s v="REG"/>
    <s v="AO"/>
    <s v="NEW SALES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  <x v="14"/>
  </r>
  <r>
    <n v="1235"/>
    <n v="1002653997"/>
    <n v="3"/>
    <x v="3"/>
    <n v="5"/>
    <s v="SBY SELATAN"/>
    <s v="MANYAR"/>
    <s v="JGR"/>
    <s v="REG"/>
    <s v="AO"/>
    <s v="NEW SALES"/>
    <m/>
    <s v="Completed (PS)"/>
    <s v="RBS-Regional 3"/>
    <d v="2026-10-26T13:39:00"/>
    <d v="2026-10-26T15:33:25"/>
    <n v="69416185"/>
    <m/>
    <n v="152310256445"/>
    <s v="PT KREANOVASI DUNIA BISNIS"/>
    <s v="ODP-RKT-FGT/58"/>
    <s v="WO067211030"/>
    <m/>
    <m/>
    <m/>
    <n v="112.793487380546"/>
    <n v="-7.3294534398170201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 Tanggal Pemasangan : SENIN 26 OKTOBER 2026  Info Tambahan : Hubungi pelanggan sebelum datang ke lokasi"/>
    <s v="FCC"/>
    <s v="26-10-2026 13:39:37"/>
    <m/>
    <m/>
    <s v="PS"/>
    <s v="JAGIR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6 08:00:00 | Jam Pemasangan : 08:00 - 12.00  Tanggal Pemasangan : SENIN 26 OKTOBER 2026  Info Tambahan : Hubungi pelanggan sebelum datang ke lokasi"/>
    <n v="2026"/>
    <n v="10"/>
    <n v="26"/>
    <d v="2026-10-26T00:00:00"/>
    <n v="-0.29166666666424135"/>
    <x v="1"/>
    <x v="14"/>
  </r>
  <r>
    <n v="1236"/>
    <n v="1002657837"/>
    <n v="3"/>
    <x v="3"/>
    <n v="5"/>
    <s v="SBY SELATAN"/>
    <s v="MANYAR"/>
    <s v="JGR"/>
    <s v="REG"/>
    <s v="AO"/>
    <s v="NEW SALES"/>
    <s v="1P INET"/>
    <s v="Completed (PS)"/>
    <s v="RBS-Regional 3"/>
    <d v="2026-10-28T14:14:44"/>
    <d v="2026-10-29T08:56:45"/>
    <n v="69418662"/>
    <m/>
    <n v="152310255565"/>
    <s v="Fresh Garden"/>
    <s v="ODP-RKT-FGM/60 FGM/D05/02.60"/>
    <s v="WO067364465"/>
    <m/>
    <m/>
    <m/>
    <n v="112.7688534"/>
    <n v="-7.3289815000000003"/>
    <s v="|MN02749|MYIA-005683623012/POI/Azhar Nopriansyah/081334152594/azharnopriansyah30@gmail.com"/>
    <s v="MYIB_ASSISTANT"/>
    <m/>
    <m/>
    <m/>
    <m/>
    <m/>
    <m/>
    <m/>
    <m/>
    <s v="Management Janji"/>
    <s v="2026-10-29 11:00:00 | Tanggal : 29 Oktober 2026 Jam : siang Hubungi pelanggan sebelum ke lokasi "/>
    <s v="FCC"/>
    <s v="28-10-2026 14:24:45"/>
    <d v="2026-10-29T11:00:00"/>
    <m/>
    <s v="PS"/>
    <s v="JAGIR"/>
    <s v="NO ADDON"/>
    <n v="20261029"/>
    <s v="Completed"/>
    <s v="HSI Bisnis Basic Promo Hari Pelanggan Nasional PSB 70% - 50 Mbps"/>
    <s v="INDIBIZ"/>
    <m/>
    <m/>
    <d v="2026-10-29T11:00:00"/>
    <s v="2026-10-29 11:00:00 | Tanggal : 29 Oktober 2026 Jam : siang Hubungi pelanggan sebelum ke lokasi "/>
    <n v="2026"/>
    <n v="10"/>
    <n v="29"/>
    <d v="2026-10-29T00:00:00"/>
    <n v="-0.45833333333575865"/>
    <x v="1"/>
    <x v="14"/>
  </r>
  <r>
    <n v="1237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238"/>
    <n v="1002641881"/>
    <n v="3"/>
    <x v="3"/>
    <n v="5"/>
    <s v="SBY SELATAN"/>
    <s v="MANYAR"/>
    <s v="MYR"/>
    <s v="REG"/>
    <s v="AO"/>
    <s v="NEW SALES"/>
    <s v="1P INET"/>
    <s v="102 | FOLLOW UP COMPLETED"/>
    <s v="RBS-Regional 3"/>
    <d v="2026-10-18T12:32:39"/>
    <d v="2026-10-23T14:06:50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s v="Kendala Pelanggan"/>
    <s v="REVOKE"/>
    <s v="MANYAR"/>
    <s v="NO ADDON"/>
    <m/>
    <s v="Follow Up Revoke Completed, New Order ID : SC1002651077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  <x v="14"/>
  </r>
  <r>
    <n v="1239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1240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1241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1242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1243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1244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1245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1246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  <x v="14"/>
  </r>
  <r>
    <n v="1247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  <x v="14"/>
  </r>
  <r>
    <n v="1248"/>
    <n v="1002651077"/>
    <n v="3"/>
    <x v="3"/>
    <n v="5"/>
    <s v="SBY SELATAN"/>
    <s v="MANYAR"/>
    <s v="MYR"/>
    <s v="REG"/>
    <s v="AO"/>
    <s v="NEW SALES"/>
    <m/>
    <s v="Completed (PS)"/>
    <s v="RBS-Regional 3"/>
    <d v="2026-10-23T14:06:51"/>
    <d v="2026-10-23T16:39:02"/>
    <n v="69412354"/>
    <m/>
    <n v="152303245777"/>
    <s v="MOBENG DHARMAHUSADA (SURABAYA)"/>
    <s v="ODP-MYR-FWJ/22"/>
    <s v="WO067051735"/>
    <m/>
    <m/>
    <m/>
    <n v="112.76363078999999"/>
    <n v="-7.2659874320000002"/>
    <s v="|MB10147|MYIA-021500455320/POI/OKTAVIANUS RONY RIZKI/081211886671/it.rony@mobeng.co.id"/>
    <s v="Sales Force DBS"/>
    <m/>
    <m/>
    <m/>
    <m/>
    <m/>
    <m/>
    <m/>
    <m/>
    <s v="Management Janji"/>
    <s v="2026-10-19 11:00:00 | Tanggal: 19/10/2026  Jam Pasang: 08.00 - 13.00  Note: Hubungi sebelum ke lokasi, terimakasih.   "/>
    <s v="FCC"/>
    <s v="23-10-2026 14:09:45"/>
    <m/>
    <m/>
    <s v="PS"/>
    <s v="MANYAR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19 11:00:00 | Tanggal: 19/10/2026  Jam Pasang: 08.00 - 13.00  Note: Hubungi sebelum ke lokasi, terimakasih.   "/>
    <n v="2026"/>
    <n v="10"/>
    <n v="23"/>
    <d v="2026-10-23T00:00:00"/>
    <n v="-0.29166666666424135"/>
    <x v="1"/>
    <x v="14"/>
  </r>
  <r>
    <n v="1249"/>
    <n v="1002652287"/>
    <n v="3"/>
    <x v="3"/>
    <n v="5"/>
    <s v="SBY SELATAN"/>
    <s v="MANYAR"/>
    <s v="MYR"/>
    <s v="REG"/>
    <s v="AO"/>
    <s v="NEW SALES"/>
    <s v="1P INET"/>
    <s v="OSS - FALLOUT"/>
    <s v="RBS-Regional 3"/>
    <d v="2026-10-24T16:09:44"/>
    <d v="2026-10-29T02:11:36"/>
    <n v="69416493"/>
    <m/>
    <n v="152303241754"/>
    <s v="DRAMA COFFEE"/>
    <s v="ODP-MYR-FZX/10 FZX/D01/10.01"/>
    <s v="WO067126250"/>
    <m/>
    <m/>
    <m/>
    <n v="112.76661989999999"/>
    <n v="-7.2800323999999996"/>
    <s v="|MN02627|MYIA-022850976635/POI/DANDI RENDIKA BIMANTARA/087851261550/dramacoffeemanyar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4-10-2026 16:25:16"/>
    <d v="2026-10-26T08:00:00"/>
    <s v="Kendala Pelanggan"/>
    <s v="FO_WFM"/>
    <s v="MANYAR"/>
    <s v="NO ADDON"/>
    <m/>
    <s v="Provisioning Failed|WFM|INF010033554|PP_-6.9939272,113.89104880000001_Pending tanggal 29 oktober 2026"/>
    <s v="HSI Bisnis Promo Hari Pelanggan Nasional PSB 70% - 10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14"/>
  </r>
  <r>
    <n v="1250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1251"/>
    <n v="1002657540"/>
    <n v="3"/>
    <x v="3"/>
    <n v="5"/>
    <s v="SBY SELATAN"/>
    <s v="MANYAR"/>
    <s v="MYR"/>
    <s v="REG"/>
    <s v="AO"/>
    <s v="NEW SALES"/>
    <s v="1P INET"/>
    <s v="MIE - SEND SURVEY"/>
    <s v="RBS-Regional 3"/>
    <d v="2026-10-28T12:12:44"/>
    <d v="2026-10-28T12:14:01"/>
    <n v="69418526"/>
    <m/>
    <n v="152303241053"/>
    <s v="PADANG MERDEKA"/>
    <s v="ODP-MYR-FKT/01 FKT/D01/01.01"/>
    <s v="WO067352423"/>
    <m/>
    <m/>
    <m/>
    <n v="112.79629540000001"/>
    <n v="-7.2717814000000001"/>
    <s v="|MC20217|MYIA-025326569674/POI/Basuki Rohmat/0881027233743/larassari3110@gmail.com"/>
    <s v="MYIB_ASSISTANT"/>
    <m/>
    <m/>
    <m/>
    <m/>
    <m/>
    <m/>
    <m/>
    <m/>
    <s v="Management Janji"/>
    <s v="2026-10-31 08:00:00 | Tanggal : 31 Oktober 2026 Jam : pagi  Hubungi pelanggan sebelum ke lokasi "/>
    <s v="FCC"/>
    <s v="28-10-2026 12:25:22"/>
    <d v="2026-10-31T08:00:00"/>
    <m/>
    <s v="SURVEY_NEW_MANJA"/>
    <s v="MANYAR"/>
    <s v="NO ADDON"/>
    <m/>
    <s v="MIE - SEND SURVEY"/>
    <s v="HSI Bisnis Promo Hari Pelanggan Nasional PSB 70% - 50 Mbps"/>
    <s v="INDIBIZ"/>
    <m/>
    <m/>
    <d v="2026-10-31T08:00:00"/>
    <s v="2026-10-31 08:00:00 | Tanggal : 31 Oktober 2026 Jam : pagi  Hubungi pelanggan sebelum ke lokasi "/>
    <m/>
    <m/>
    <m/>
    <e v="#NUM!"/>
    <e v="#NUM!"/>
    <x v="0"/>
    <x v="14"/>
  </r>
  <r>
    <n v="1252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1253"/>
    <n v="1002640745"/>
    <n v="3"/>
    <x v="3"/>
    <n v="5"/>
    <s v="SBY SELATAN"/>
    <s v="KETINTANG"/>
    <s v="RKT"/>
    <s v="REG"/>
    <s v="AO"/>
    <s v="NEW SALES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4"/>
  </r>
  <r>
    <n v="1254"/>
    <n v="1002645763"/>
    <n v="3"/>
    <x v="3"/>
    <n v="5"/>
    <s v="SBY SELATAN"/>
    <s v="KETINTANG"/>
    <s v="RKT"/>
    <s v="REG"/>
    <s v="AO"/>
    <s v="NEW SALES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  <x v="14"/>
  </r>
  <r>
    <n v="1255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1256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  <x v="14"/>
  </r>
  <r>
    <n v="1257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1258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  <x v="14"/>
  </r>
  <r>
    <n v="1259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4"/>
  </r>
  <r>
    <n v="1260"/>
    <n v="1002643610"/>
    <n v="3"/>
    <x v="3"/>
    <n v="5"/>
    <s v="SBY SELATAN"/>
    <s v="KETINTANG"/>
    <s v="RKT"/>
    <s v="REG"/>
    <s v="AO"/>
    <s v="NEW SALES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  <x v="14"/>
  </r>
  <r>
    <n v="1261"/>
    <n v="1002647480"/>
    <n v="3"/>
    <x v="3"/>
    <n v="5"/>
    <s v="SBY SELATAN"/>
    <s v="KETINTANG"/>
    <s v="RKT"/>
    <s v="REG"/>
    <s v="AO"/>
    <s v="NEW SALES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  <x v="14"/>
  </r>
  <r>
    <n v="1262"/>
    <n v="1002652099"/>
    <n v="3"/>
    <x v="3"/>
    <n v="5"/>
    <s v="SBY SELATAN"/>
    <s v="KETINTANG"/>
    <s v="RKT"/>
    <s v="REG"/>
    <s v="AO"/>
    <s v="NEW SALES"/>
    <s v="1P INET"/>
    <s v="Completed (PS)"/>
    <s v="RBS-Regional 3"/>
    <d v="2026-10-24T13:23:49"/>
    <d v="2026-10-25T17:52:32"/>
    <n v="69416356"/>
    <m/>
    <n v="152308243823"/>
    <s v="YAYASAN TANMIYATUL IMAN"/>
    <s v="ODP-RKT-FCN/16 FCN/D02/02.16"/>
    <s v="WO067113113"/>
    <m/>
    <m/>
    <m/>
    <n v="112.7317786"/>
    <n v="-7.3292394999999999"/>
    <s v="|MN00443|MYIA-012198222134/POI/Pak Joni/08155004676/pksjawatimur@gmail.com"/>
    <s v="MYIB_ASSISTANT"/>
    <m/>
    <m/>
    <m/>
    <m/>
    <m/>
    <m/>
    <m/>
    <m/>
    <s v="Management Janji"/>
    <s v="2026-10-25 11:00:00 | Jam pemasangan : 12.00 Info Tambahan : Hubungi pelanggan dulu sebelum ke lokasi terimakasih "/>
    <s v="FCC"/>
    <s v="24-10-2026 13:25:14"/>
    <d v="2026-10-25T11:00:00"/>
    <m/>
    <s v="PS"/>
    <s v="RUNGKUT"/>
    <s v="NO ADDON"/>
    <n v="20261025"/>
    <s v="Completed"/>
    <s v="HSI Bisnis Basic Promo Hari Pelanggan Nasional PSB 70% - 200 Mbps"/>
    <s v="INDIBIZ"/>
    <m/>
    <m/>
    <d v="2026-10-25T11:00:00"/>
    <s v="2026-10-25 11:00:00 | Jam pemasangan : 12.00 Info Tambahan : Hubungi pelanggan dulu sebelum ke lokasi terimakasih "/>
    <n v="2026"/>
    <n v="10"/>
    <n v="25"/>
    <d v="2026-10-25T00:00:00"/>
    <n v="-0.45833333333575865"/>
    <x v="1"/>
    <x v="14"/>
  </r>
  <r>
    <n v="1263"/>
    <n v="1002641410"/>
    <n v="3"/>
    <x v="3"/>
    <n v="5"/>
    <s v="SBY SELATAN"/>
    <s v="KETINTANG"/>
    <s v="RKT"/>
    <s v="REG"/>
    <s v="AO"/>
    <s v="NEW SALES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  <x v="14"/>
  </r>
  <r>
    <n v="1264"/>
    <n v="1002640036"/>
    <n v="3"/>
    <x v="3"/>
    <n v="5"/>
    <s v="SBY SELATAN"/>
    <s v="KETINTANG"/>
    <s v="RKT"/>
    <s v="REG"/>
    <s v="AO"/>
    <s v="NEW SALES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1265"/>
    <n v="1002653860"/>
    <n v="3"/>
    <x v="4"/>
    <n v="4"/>
    <s v="SOLO"/>
    <s v="BOYOLALI"/>
    <s v="BYL"/>
    <s v="REG"/>
    <s v="AO"/>
    <s v="NEW SALES"/>
    <s v="1P INET"/>
    <s v="Completed (PS)"/>
    <s v="RBS-Regional 3"/>
    <d v="2026-10-26T13:03:50"/>
    <d v="2026-10-28T14:19:29"/>
    <n v="69417134"/>
    <m/>
    <n v="141553170027"/>
    <s v="P.A Resto &amp; Family Karaoke"/>
    <s v="ODP-BYL-FAD/051 FAD/D03/051.01"/>
    <s v="WO067206329"/>
    <m/>
    <m/>
    <m/>
    <n v="110.60835899999999"/>
    <n v="-7.5418339999999997"/>
    <s v="|MN00372|MYIA-060338932066/POI/As harry Pandjaitan/081331133939/vespaengine@gmail.com"/>
    <s v="MYIB_ASSISTANT"/>
    <m/>
    <m/>
    <m/>
    <m/>
    <m/>
    <m/>
    <m/>
    <m/>
    <s v="Management Janji"/>
    <s v="2026-10-27 11:00:00 | Nama PIC : bapak harry No HP : 081331133939 Alt :  M Janji : (SELASA/27/oktober/2026) jam Pasang : 09:00 Note : hubungi pelanggan jika ingin kelokasi"/>
    <s v="FCC"/>
    <s v="26-10-2026 13:09:41"/>
    <d v="2026-10-27T11:00:00"/>
    <s v="Kendala Teknik"/>
    <s v="PS"/>
    <s v="BOYOLALI"/>
    <s v="NO ADDON"/>
    <n v="20261028"/>
    <s v="Completed"/>
    <s v="HSI Bisnis Promo Hari Pelanggan Nasional PSB 70% - 200 Mbps"/>
    <s v="INDIBIZ"/>
    <m/>
    <m/>
    <d v="2026-10-27T11:00:00"/>
    <s v="2026-10-27 11:00:00 | Nama PIC : bapak harry No HP : 081331133939 Alt :  M Janji : (SELASA/27/oktober/2026) jam Pasang : 09:00 Note : hubungi pelanggan jika ingin kelokasi"/>
    <n v="2026"/>
    <n v="10"/>
    <n v="28"/>
    <d v="2026-10-28T00:00:00"/>
    <n v="0.54166666666424135"/>
    <x v="1"/>
    <x v="7"/>
  </r>
  <r>
    <n v="1266"/>
    <n v="1002653929"/>
    <n v="3"/>
    <x v="4"/>
    <n v="4"/>
    <s v="SOLO"/>
    <s v="BOYOLALI"/>
    <s v="BYL"/>
    <s v="REG"/>
    <s v="AO"/>
    <s v="NEW SALES"/>
    <s v="2P INET + VOICE"/>
    <s v="OSS - FALLOUT"/>
    <s v="RBS-Regional 3"/>
    <d v="2026-10-26T13:21:50"/>
    <d v="2026-10-29T09:58:10"/>
    <n v="69417170"/>
    <n v="2762970052"/>
    <n v="141553170028"/>
    <s v="SDII AL ABIDIN BOYOLALI"/>
    <s v="ODP-BYL-FJ/050 FJ/D04/050.01"/>
    <s v="WO067208372"/>
    <m/>
    <m/>
    <m/>
    <n v="110.62357856379001"/>
    <n v="-7.5519982295600796"/>
    <s v="|MN00372|MYIA-001098700886/POI/JOKO SANTOSO/081329486815/jokos1985.js@gmail.com"/>
    <s v="MYIB_ASSISTANT"/>
    <m/>
    <m/>
    <m/>
    <m/>
    <m/>
    <m/>
    <m/>
    <m/>
    <s v="Management Janji"/>
    <s v="2026-10-27 11:00:00 | Nama Pic : BP JOKO No Hp Pic : 081329486815 Jam Pemasangan : 08:00 - 12.00 Tanggal Pemasangan : SELASA 27 OKTOBER 2026 Info Tambahan : Hubungi pelanggan sebelum datang ke lokasi"/>
    <s v="FCC"/>
    <s v="26-10-2026 13:24:41"/>
    <d v="2026-10-27T11:00:00"/>
    <s v="Kendala Pelanggan"/>
    <s v="FO_WFM"/>
    <s v="BOYOLALI"/>
    <s v="NO ADDON"/>
    <m/>
    <s v="Provisioning Failed|WFM|INF010034937|PP_-7.5703018,110.8303912_pelanggan menumggu info dari manajemen"/>
    <s v="HSI Bisnis Basic Bundling Phone Promo 2026 PSB 70% - Free 800 Menit Promo - 50 Mbps"/>
    <s v="INDIBIZ"/>
    <m/>
    <m/>
    <d v="2026-10-27T11:00:00"/>
    <s v="2026-10-27 11:00:00 | Nama Pic : BP JOKO No Hp Pic : 081329486815 Jam Pemasangan : 08:00 - 12.00 Tanggal Pemasangan : SELASA 27 OKTOBER 2026 Info Tambahan : Hubungi pelanggan sebelum datang ke lokasi"/>
    <m/>
    <m/>
    <m/>
    <e v="#NUM!"/>
    <e v="#NUM!"/>
    <x v="0"/>
    <x v="7"/>
  </r>
  <r>
    <n v="1267"/>
    <n v="1002635560"/>
    <n v="3"/>
    <x v="4"/>
    <n v="4"/>
    <s v="SOLO"/>
    <s v="BOYOLALI"/>
    <s v="BYL"/>
    <s v="REG"/>
    <s v="AO"/>
    <s v="NEW SALES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  <x v="7"/>
  </r>
  <r>
    <n v="1268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1269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  <x v="7"/>
  </r>
  <r>
    <n v="1270"/>
    <n v="1002633687"/>
    <n v="3"/>
    <x v="4"/>
    <n v="4"/>
    <s v="SOLO"/>
    <s v="KLATEN"/>
    <s v="DLG"/>
    <s v="REG"/>
    <s v="AO"/>
    <s v="NEW SALES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  <x v="7"/>
  </r>
  <r>
    <n v="1271"/>
    <n v="1002640251"/>
    <n v="3"/>
    <x v="4"/>
    <n v="4"/>
    <s v="SOLO"/>
    <s v="KLATEN"/>
    <s v="DLG"/>
    <s v="REG"/>
    <s v="AO"/>
    <s v="NEW SALES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  <x v="7"/>
  </r>
  <r>
    <n v="1272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1273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1274"/>
    <n v="1002642946"/>
    <n v="3"/>
    <x v="4"/>
    <n v="4"/>
    <s v="SOLO"/>
    <s v="KLATEN"/>
    <s v="KLX"/>
    <s v="REG"/>
    <s v="AO"/>
    <s v="NEW SALES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  <x v="7"/>
  </r>
  <r>
    <n v="1275"/>
    <n v="1002652055"/>
    <n v="3"/>
    <x v="4"/>
    <n v="4"/>
    <s v="SOLO"/>
    <s v="KLATEN"/>
    <s v="KLX"/>
    <s v="REG"/>
    <s v="AO"/>
    <s v="NEW SALES"/>
    <s v="2P INET + VOICE"/>
    <s v="Completed (PS)"/>
    <s v="RBS-Regional 3"/>
    <d v="2026-10-24T12:33:50"/>
    <d v="2026-10-26T14:39:38"/>
    <n v="69416336"/>
    <n v="2725601046"/>
    <n v="146550124641"/>
    <s v="PT WARNA ABADI MITRA BERSAMA"/>
    <s v="ODP-KLX-FC/095 FC/D04/095.01"/>
    <s v="WO067109066"/>
    <m/>
    <m/>
    <m/>
    <n v="110.60054700000001"/>
    <n v="-7.6397959999999996"/>
    <s v="|MN02587|MYIA-099469711754/POI/Nur Rohadi/0882005672340/admaerfita@gmail.com"/>
    <s v="MYIB_ASSISTANT"/>
    <m/>
    <m/>
    <m/>
    <m/>
    <m/>
    <m/>
    <m/>
    <m/>
    <s v="Management Janji"/>
    <s v="2026-10-26 08:00:00 | Nama Pic : BP NUR No Hp Pic : 0882005672340 Jam Pemasangan : 08:00 - 12.00 Tanggal Pemasangan : 26 OKTOBER 2026 Info Tambahan : Hubungi pelanggan sebelum datang ke lokasi"/>
    <s v="FCC"/>
    <s v="24-10-2026 12:39:39"/>
    <d v="2026-10-26T08:00:00"/>
    <m/>
    <s v="PS"/>
    <s v="X"/>
    <s v="NO ADDON"/>
    <n v="20261026"/>
    <s v="Completed"/>
    <s v="HSI Bisnis Bundling Phone PSB 70% - Free 800 Menit - 50 Mbps"/>
    <s v="INDIBIZ"/>
    <m/>
    <m/>
    <d v="2026-10-26T08:00:00"/>
    <s v="2026-10-26 08:00:00 | Nama Pic : BP NUR No Hp Pic : 0882005672340 Jam Pemasangan : 08:00 - 12.00 Tanggal Pemasangan : 26 OKTOBER 2026 Info Tambahan : Hubungi pelanggan sebelum datang ke lokasi"/>
    <n v="2026"/>
    <n v="10"/>
    <n v="26"/>
    <d v="2026-10-26T00:00:00"/>
    <n v="-0.33333333333575865"/>
    <x v="1"/>
    <x v="7"/>
  </r>
  <r>
    <n v="1276"/>
    <n v="1002653140"/>
    <n v="3"/>
    <x v="4"/>
    <n v="4"/>
    <s v="SOLO"/>
    <s v="KLATEN"/>
    <s v="KLX"/>
    <s v="REG"/>
    <s v="AO"/>
    <s v="NEW SALES"/>
    <s v="1P INET"/>
    <s v="Completed (PS)"/>
    <s v="RBS-Regional 3"/>
    <d v="2026-10-26T10:02:59"/>
    <d v="2026-10-26T17:57:49"/>
    <n v="69416883"/>
    <m/>
    <n v="146550124645"/>
    <s v="Cakrawala online shop"/>
    <s v="ODP-KLX-FS/099 FS/D05/099.01"/>
    <s v="WO067187932"/>
    <m/>
    <m/>
    <m/>
    <n v="110.60270894318801"/>
    <n v="-7.6941621461882201"/>
    <s v="MD|MYDB-20261026271371|DC20002/MC20039|Cakrawala online shop|085702200910"/>
    <s v="MYDIGIBIZPARTNER"/>
    <m/>
    <m/>
    <m/>
    <m/>
    <m/>
    <m/>
    <m/>
    <m/>
    <s v="Management Janji"/>
    <s v="2026-10-27 08:00:00 | Nama PIC:  bp mardha  No HP: 085702200910 Alt: Tanggal: 27/10/2026 Jam Pasang: Pagi Note: Hubungi sebelum ke lokasi, terimakasih.  "/>
    <s v="FCC"/>
    <s v="26-10-2026 10:09:52"/>
    <d v="2026-10-27T08:00:00"/>
    <m/>
    <s v="PS"/>
    <s v="X"/>
    <s v="NO ADDON"/>
    <n v="20261026"/>
    <s v="Completed"/>
    <s v="HSI Bisnis Promo Hari Pelanggan Nasional PSB 70% - 150 Mbps"/>
    <s v="INDIBIZ"/>
    <m/>
    <m/>
    <d v="2026-10-27T08:00:00"/>
    <s v="2026-10-27 08:00:00 | Nama PIC:  bp mardha  No HP: 085702200910 Alt: Tanggal: 27/10/2026 Jam Pasang: Pagi Note: Hubungi sebelum ke lokasi, terimakasih.  "/>
    <n v="2026"/>
    <n v="10"/>
    <n v="26"/>
    <d v="2026-10-26T00:00:00"/>
    <n v="-1.3333333333357587"/>
    <x v="1"/>
    <x v="7"/>
  </r>
  <r>
    <n v="1277"/>
    <n v="1002655842"/>
    <n v="3"/>
    <x v="4"/>
    <n v="4"/>
    <s v="SOLO"/>
    <s v="KLATEN"/>
    <s v="KLX"/>
    <s v="REG"/>
    <s v="AO"/>
    <s v="NEW SALES"/>
    <s v="1P INET"/>
    <s v="Completed (PS)"/>
    <s v="RBS-Regional 3"/>
    <d v="2026-10-27T12:53:45"/>
    <d v="2026-10-28T17:12:02"/>
    <n v="69417918"/>
    <m/>
    <n v="146550124655"/>
    <s v="(R.TU) SMA N 3 Klaten"/>
    <s v="ODP-KLX-FC/004 FC/D02/02.04"/>
    <s v="WO067283223"/>
    <m/>
    <m/>
    <m/>
    <n v="110.6169498"/>
    <n v="-7.6889224"/>
    <s v="|MN00951|MYIA-033874764150/POI/Wahyu Sugiarto/087734833344/sugiartawahyu@gmail.com"/>
    <s v="MYIB_ASSISTANT"/>
    <m/>
    <m/>
    <m/>
    <m/>
    <m/>
    <m/>
    <m/>
    <m/>
    <s v="Management Janji"/>
    <s v="2026-10-29 08:00:00 | Nama PIC : bapak wahyu No HP : 087734833344 Alt :  M Janji : (kamis/29/OKTOBER/2026) jam Pasang : 09:00 Note : hubungi pelanggan jika ingin kelokasi"/>
    <s v="FCC"/>
    <s v="27-10-2026 12:54:34"/>
    <d v="2026-10-29T08:00:00"/>
    <m/>
    <s v="PS"/>
    <s v="X"/>
    <s v="NO ADDON"/>
    <n v="20261028"/>
    <s v="Completed"/>
    <s v="HSI Bisnis Basic Promo Hari Pelanggan Nasional PSB 70% - 50 Mbps"/>
    <s v="INDIBIZ"/>
    <m/>
    <m/>
    <d v="2026-10-29T08:00:00"/>
    <s v="2026-10-29 08:00:00 | Nama PIC : bapak wahyu No HP : 087734833344 Alt :  M Janji : (kamis/29/OKTOBER/2026) jam Pasang : 09:00 Note : hubungi pelanggan jika ingin kelokasi"/>
    <n v="2026"/>
    <n v="10"/>
    <n v="28"/>
    <d v="2026-10-28T00:00:00"/>
    <n v="-1.3333333333357587"/>
    <x v="1"/>
    <x v="7"/>
  </r>
  <r>
    <n v="1278"/>
    <n v="1002656213"/>
    <n v="3"/>
    <x v="4"/>
    <n v="4"/>
    <s v="SOLO"/>
    <s v="KLATEN"/>
    <s v="KLX"/>
    <s v="REG"/>
    <s v="AO"/>
    <s v="NEW SALES"/>
    <s v="1P INET"/>
    <s v="Completed (PS)"/>
    <s v="RBS-Regional 3"/>
    <d v="2026-10-27T14:33:50"/>
    <d v="2026-10-28T16:25:51"/>
    <n v="69418067"/>
    <m/>
    <n v="146550124660"/>
    <s v="Lab TJKT(utara) SMK MUH. 3 Klaten Utara"/>
    <s v="ODP-KLX-FS/134"/>
    <s v="WO067294488"/>
    <m/>
    <m/>
    <m/>
    <n v="110.6076647"/>
    <n v="-7.6884971000000002"/>
    <s v="|MN00951|MYIA-091498236698/POI/Agus Susanto/085729810165/agussust0872@gmail.com"/>
    <s v="MYIB_ASSISTANT"/>
    <m/>
    <m/>
    <m/>
    <m/>
    <m/>
    <m/>
    <m/>
    <m/>
    <s v="Management Janji"/>
    <s v="2026-10-29 15:00:00 | Nama PIC : Bp Agus No HP : 085729810165 No Alt : - M Janji :  29 Okt 2026 Jam Pasang : Pagi / Siang Note : hubungi pelanggan jika ingin kelokasi "/>
    <s v="FCC"/>
    <s v="27-10-2026 14:39:42"/>
    <d v="2026-10-29T15:00:00"/>
    <m/>
    <s v="PS"/>
    <s v="X"/>
    <s v="NO ADDON"/>
    <n v="20261028"/>
    <s v="Completed"/>
    <s v="HSI Bisnis Basic Promo Hari Pelanggan Nasional PSB 70% - 150 Mbps"/>
    <s v="INDIBIZ"/>
    <m/>
    <m/>
    <d v="2026-10-29T15:00:00"/>
    <s v="2026-10-29 15:00:00 | Nama PIC : Bp Agus No HP : 085729810165 No Alt : - M Janji :  29 Okt 2026 Jam Pasang : Pagi / Siang Note : hubungi pelanggan jika ingin kelokasi "/>
    <n v="2026"/>
    <n v="10"/>
    <n v="28"/>
    <d v="2026-10-28T00:00:00"/>
    <n v="-1.625"/>
    <x v="1"/>
    <x v="7"/>
  </r>
  <r>
    <n v="1279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  <x v="7"/>
  </r>
  <r>
    <n v="1280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  <x v="7"/>
  </r>
  <r>
    <n v="1281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  <x v="7"/>
  </r>
  <r>
    <n v="1282"/>
    <n v="1002650750"/>
    <n v="3"/>
    <x v="4"/>
    <n v="4"/>
    <s v="SOLO"/>
    <s v="KLATEN"/>
    <s v="PEN"/>
    <s v="REG"/>
    <s v="AO"/>
    <s v="NEW SALES"/>
    <s v="1P INET"/>
    <s v="Completed (PS)"/>
    <s v="RBS-Regional 3"/>
    <d v="2026-10-23T11:23:51"/>
    <d v="2026-10-24T17:12:50"/>
    <n v="69415775"/>
    <m/>
    <n v="142510106389"/>
    <s v="PT. UNIRAMA DUTA NIAGA KLATEN"/>
    <s v="ODP-PEN-FE/091 FE/D05/091.01"/>
    <s v="WO067036349"/>
    <m/>
    <m/>
    <m/>
    <n v="110.661389"/>
    <n v="-7.7060579999999996"/>
    <s v="|MN02083|MYIA-020668721266/POI/M. Ulin Nuha/081296331773/ulinzky@rocketmail.com"/>
    <s v="MYIB_ASSISTANT"/>
    <m/>
    <m/>
    <m/>
    <m/>
    <m/>
    <m/>
    <m/>
    <m/>
    <s v="Management Janji"/>
    <s v="2026-10-24 08:00:00 | M Janji : 24/10/2026 Jam Pasang : 08.00 - 13:00  NoteÃ‚Â :  hubungi terlebih dahulu sebelum kelokasi  "/>
    <s v="FCC"/>
    <s v="23-10-2026 11:39:43"/>
    <d v="2026-10-24T08:00:00"/>
    <m/>
    <s v="PS"/>
    <s v="X"/>
    <s v="NO ADDON"/>
    <n v="20261024"/>
    <s v="Completed"/>
    <s v="HSI Bisnis Promo Hari Pelanggan Nasional PSB 70% - 200 Mbps"/>
    <s v="INDIBIZ"/>
    <m/>
    <m/>
    <d v="2026-10-24T08:00:00"/>
    <s v="2026-10-24 08:00:00 | M Janji : 24/10/2026 Jam Pasang : 08.00 - 13:00  NoteÃ‚Â :  hubungi terlebih dahulu sebelum kelokasi  "/>
    <n v="2026"/>
    <n v="10"/>
    <n v="24"/>
    <d v="2026-10-24T00:00:00"/>
    <n v="-0.33333333333575865"/>
    <x v="1"/>
    <x v="7"/>
  </r>
  <r>
    <n v="1283"/>
    <n v="1002654557"/>
    <n v="3"/>
    <x v="4"/>
    <n v="4"/>
    <s v="SOLO"/>
    <s v="KLATEN"/>
    <s v="PEN"/>
    <s v="REG"/>
    <s v="AO"/>
    <s v="NEW SALES"/>
    <s v="1P INET"/>
    <s v="Completed (PS)"/>
    <s v="RBS-Regional 3"/>
    <d v="2026-10-26T15:51:50"/>
    <d v="2026-10-28T15:04:40"/>
    <n v="69417379"/>
    <m/>
    <n v="142510106394"/>
    <s v="SMP NEGERI 3 KARANGDOWO RUANG TU"/>
    <s v="ODP-PEN-FG/011 FG/D02/011.01"/>
    <s v="WO067227125"/>
    <m/>
    <m/>
    <m/>
    <n v="110.74561780000001"/>
    <n v="-7.6813519000000001"/>
    <s v="|MN00943|MYIA-045678805124/POI/ESTI MULYANI /081548499622/espelukar.03@gmail.com"/>
    <s v="MYIB_ASSISTANT"/>
    <m/>
    <m/>
    <m/>
    <m/>
    <m/>
    <m/>
    <m/>
    <m/>
    <s v="Management Janji"/>
    <s v="2026-10-27 15:00:00 | tgl manja : 27 OKT 2026 jam : pagi siang hubungi sebelum ke lokasi"/>
    <s v="FCC"/>
    <s v="26-10-2026 15:54:36"/>
    <d v="2026-10-27T15:00:00"/>
    <m/>
    <s v="PS"/>
    <s v="X"/>
    <s v="NO ADDON"/>
    <n v="20261028"/>
    <s v="Completed"/>
    <s v="HSI Bisnis Basic Promo Hari Pelanggan Nasional PSB 70% - 50 Mbps"/>
    <s v="INDIBIZ"/>
    <m/>
    <m/>
    <d v="2026-10-27T15:00:00"/>
    <s v="2026-10-27 15:00:00 | tgl manja : 27 OKT 2026 jam : pagi siang hubungi sebelum ke lokasi"/>
    <n v="2026"/>
    <n v="10"/>
    <n v="28"/>
    <d v="2026-10-28T00:00:00"/>
    <n v="0.375"/>
    <x v="1"/>
    <x v="7"/>
  </r>
  <r>
    <n v="1284"/>
    <n v="1002654569"/>
    <n v="3"/>
    <x v="4"/>
    <n v="4"/>
    <s v="SOLO"/>
    <s v="KLATEN"/>
    <s v="PEN"/>
    <s v="REG"/>
    <s v="AO"/>
    <s v="NEW SALES"/>
    <s v="1P INET"/>
    <s v="Completed (PS)"/>
    <s v="RBS-Regional 3"/>
    <d v="2026-10-26T15:53:51"/>
    <d v="2026-10-28T15:05:26"/>
    <n v="69417383"/>
    <m/>
    <n v="142510106395"/>
    <s v="SMP NEGERI 3 KARANGDOWO RUANG LAB"/>
    <s v="ODP-PEN-FG/012 FG/D02/012.01"/>
    <s v="WO067227338"/>
    <m/>
    <m/>
    <m/>
    <n v="110.74561780000001"/>
    <n v="-7.6813519000000001"/>
    <s v="|MN00943|MYIA-080586085767/POI/ESTI MULYANI /081548499622/espelukar.03@gmail.com"/>
    <s v="MYIB_ASSISTANT"/>
    <m/>
    <m/>
    <m/>
    <m/>
    <m/>
    <m/>
    <m/>
    <m/>
    <s v="Management Janji"/>
    <s v="2026-10-27 15:00:00 | tgl manja : 27 OKT 2026 jam : siang hubungi sebelum ke lokasi"/>
    <s v="FCC"/>
    <s v="26-10-2026 15:54:36"/>
    <d v="2026-10-27T15:00:00"/>
    <m/>
    <s v="PS"/>
    <s v="X"/>
    <s v="NO ADDON"/>
    <n v="20261028"/>
    <s v="Completed"/>
    <s v="HSI Bisnis Promo Hari Pelanggan Nasional PSB 70% - 50 Mbps"/>
    <s v="INDIBIZ"/>
    <m/>
    <m/>
    <d v="2026-10-27T15:00:00"/>
    <s v="2026-10-27 15:00:00 | tgl manja : 27 OKT 2026 jam : siang hubungi sebelum ke lokasi"/>
    <n v="2026"/>
    <n v="10"/>
    <n v="28"/>
    <d v="2026-10-28T00:00:00"/>
    <n v="0.375"/>
    <x v="1"/>
    <x v="7"/>
  </r>
  <r>
    <n v="1285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  <x v="7"/>
  </r>
  <r>
    <n v="1286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  <x v="7"/>
  </r>
  <r>
    <n v="1287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  <x v="7"/>
  </r>
  <r>
    <n v="1288"/>
    <n v="1002636643"/>
    <n v="3"/>
    <x v="4"/>
    <n v="4"/>
    <s v="SOLO"/>
    <s v="INNER - SOLO JATENG TIMUR"/>
    <s v="KTO"/>
    <s v="REG"/>
    <s v="AO"/>
    <s v="NEW SALES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  <x v="7"/>
  </r>
  <r>
    <n v="1289"/>
    <n v="1002639616"/>
    <n v="3"/>
    <x v="4"/>
    <n v="4"/>
    <s v="SOLO"/>
    <s v="INNER - SOLO JATENG TIMUR"/>
    <s v="KTO"/>
    <s v="REG"/>
    <s v="AO"/>
    <s v="NEW SALES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  <x v="7"/>
  </r>
  <r>
    <n v="1290"/>
    <n v="1002649266"/>
    <n v="3"/>
    <x v="4"/>
    <n v="4"/>
    <s v="SOLO"/>
    <s v="INNER - SOLO JATENG TIMUR"/>
    <s v="KTO"/>
    <s v="REG"/>
    <s v="AO"/>
    <s v="NEW SALES"/>
    <m/>
    <s v="Completed (PS)"/>
    <s v="RBS-Regional 3"/>
    <d v="2026-10-22T14:16:21"/>
    <d v="2026-10-27T14:32:38"/>
    <n v="69415154"/>
    <m/>
    <n v="146528602053"/>
    <s v="SMP MUHAMMADIYAH 1 KARTASURA"/>
    <s v="ODP-KTO-FJ/049"/>
    <s v="WO067073627"/>
    <m/>
    <m/>
    <m/>
    <n v="110.7396347"/>
    <n v="-7.5510824000000003"/>
    <s v="AMRBS;406949/Elsa//TREG4SOLO/Yayuk Nur Rahayu, M.Pd 081329142116/muhjitos49@gmail.com/PSB BISNIS WINBACK 2.0 1S INET ONLY 300Mbps ABODEMEN 1.130.000 PLUS PPN "/>
    <s v="Amex"/>
    <m/>
    <m/>
    <m/>
    <m/>
    <m/>
    <m/>
    <m/>
    <m/>
    <s v="Management Janji"/>
    <s v="2026-10-26 08:00:00|Nama :BAPA KUKUH No HP :081329142116 No Alternatif : M Janji : 26/10/2026 Jam Pasang : Pagi NoteÃ‚Â :  Hubungi terlebih dahulu sebelum ke lokasi |40951377|MYDITA"/>
    <s v="FCC"/>
    <s v="22-10-2026 14:24:42"/>
    <d v="2026-10-26T08:00:00"/>
    <m/>
    <s v="PS"/>
    <s v="SOLO KARTOSURO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:BAPA KUKUH No HP :081329142116 No Alternatif : M Janji : 26/10/2026 Jam Pasang : Pagi NoteÃ‚Â :  Hubungi terlebih dahulu sebelum ke lokasi |40951377|MYDITA"/>
    <n v="2026"/>
    <n v="10"/>
    <n v="27"/>
    <d v="2026-10-27T00:00:00"/>
    <n v="0.66666666666424135"/>
    <x v="1"/>
    <x v="7"/>
  </r>
  <r>
    <n v="1291"/>
    <n v="1002650664"/>
    <n v="3"/>
    <x v="4"/>
    <n v="4"/>
    <s v="SOLO"/>
    <s v="INNER - SOLO JATENG TIMUR"/>
    <s v="KTO"/>
    <s v="REG"/>
    <s v="AO"/>
    <s v="NEW SALES"/>
    <s v="1P INET"/>
    <s v="Completed (PS)"/>
    <s v="RBS-Regional 3"/>
    <d v="2026-10-23T10:56:52"/>
    <d v="2026-10-27T17:52:28"/>
    <n v="69415761"/>
    <m/>
    <n v="146528600360"/>
    <s v="NEKA SUKOHARJO"/>
    <s v="ODP-KTO-FAE/010 FAE/D01/010.01"/>
    <s v="WO067032898"/>
    <m/>
    <m/>
    <m/>
    <n v="110.743602"/>
    <n v="-7.5561809999999996"/>
    <s v="|MN02054|MYIA-029681510384/POI/Ayu putri angreani kusanto/08990794495/anext213@gmail.com"/>
    <s v="MYIB_ASSISTANT"/>
    <m/>
    <m/>
    <m/>
    <m/>
    <m/>
    <m/>
    <m/>
    <m/>
    <s v="Management Janji"/>
    <s v="2026-10-24 08:00:00 | Nama Pic : NEKA SUKOHARJO No Hp Pic : 08990794495 No alt : - Jam Pemasangan : pagi siang  Tanggal Pemasangan : 23 Oktober 2026"/>
    <s v="FCC"/>
    <s v="23-10-2026 11:39:43"/>
    <d v="2026-10-24T08:00:00"/>
    <m/>
    <s v="PS"/>
    <s v="SOLO KARTOSURO"/>
    <s v="NO ADDON"/>
    <n v="20261027"/>
    <s v="Completed"/>
    <s v="HSI Bisnis Promo Hari Pelanggan Nasional PSB 70% - 50 Mbps"/>
    <s v="INDIBIZ"/>
    <m/>
    <m/>
    <d v="2026-10-24T08:00:00"/>
    <s v="2026-10-24 08:00:00 | Nama Pic : NEKA SUKOHARJO No Hp Pic : 08990794495 No alt : - Jam Pemasangan : pagi siang  Tanggal Pemasangan : 23 Oktober 2026"/>
    <n v="2026"/>
    <n v="10"/>
    <n v="27"/>
    <d v="2026-10-27T00:00:00"/>
    <n v="2.6666666666642413"/>
    <x v="2"/>
    <x v="7"/>
  </r>
  <r>
    <n v="1292"/>
    <n v="1002651468"/>
    <n v="3"/>
    <x v="4"/>
    <n v="4"/>
    <s v="SOLO"/>
    <s v="INNER - SOLO JATENG TIMUR"/>
    <s v="KTO"/>
    <s v="REG"/>
    <s v="AO"/>
    <s v="NEW SALES"/>
    <s v="2P INET + VOICE"/>
    <s v="Completed (PS)"/>
    <s v="RBS-Regional 3"/>
    <d v="2026-10-23T15:44:49"/>
    <d v="2026-10-24T15:33:55"/>
    <n v="69416071"/>
    <n v="2716000255"/>
    <n v="146528601057"/>
    <s v="SCAFFOLDING 23"/>
    <s v="ODP-KTO-FCL/002 FCL/01/002.01"/>
    <s v="WO067063797"/>
    <m/>
    <m/>
    <m/>
    <n v="110.729822"/>
    <n v="-7.5433440000000003"/>
    <s v="|MC60006|MYIA-041652007061/POI/Jeany Ary Mingua/0895366665741/jeanyarymingua@gmail.com"/>
    <s v="MYIB_ASSISTANT"/>
    <m/>
    <m/>
    <m/>
    <m/>
    <m/>
    <m/>
    <m/>
    <m/>
    <s v="Management Janji"/>
    <s v="2026-10-24 15:00:00 | telp :0895366665741  alt : manja : pagi / siang 24/10/2026 .hub sebelum ke lokasi   "/>
    <s v="FCC"/>
    <s v="23-10-2026 15:54:37"/>
    <d v="2026-10-24T15:00:00"/>
    <m/>
    <s v="PS"/>
    <s v="SOLO KARTOSURO"/>
    <s v="NO ADDON"/>
    <n v="20261024"/>
    <s v="Completed"/>
    <s v="HSI Bisnis Bundling Phone Promo 2026 Dual Band PSB 70% - Free 800 Menit Promo - 100 Mbps"/>
    <s v="INDIBIZ"/>
    <m/>
    <m/>
    <d v="2026-10-24T15:00:00"/>
    <s v="2026-10-24 15:00:00 | telp :0895366665741  alt : manja : pagi / siang 24/10/2026 .hub sebelum ke lokasi   "/>
    <n v="2026"/>
    <n v="10"/>
    <n v="24"/>
    <d v="2026-10-24T00:00:00"/>
    <n v="-0.625"/>
    <x v="1"/>
    <x v="7"/>
  </r>
  <r>
    <n v="1293"/>
    <n v="1002641729"/>
    <n v="3"/>
    <x v="4"/>
    <n v="4"/>
    <s v="SOLO"/>
    <s v="INNER - SOLO JATENG TIMUR"/>
    <s v="KTO"/>
    <s v="REG"/>
    <s v="AO"/>
    <s v="NEW SALES"/>
    <s v="1P INET"/>
    <s v="98 | OSS - CANCEL COMPLETE"/>
    <s v="RBS-Regional 3"/>
    <d v="2026-10-18T07:47:35"/>
    <d v="2026-10-26T10:43:27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s v="Kendala Teknik"/>
    <s v="CANCEL"/>
    <s v="SOLO KARTOSURO"/>
    <s v="NO ADDON"/>
    <m/>
    <s v="Cancel Complet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  <x v="7"/>
  </r>
  <r>
    <n v="1294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  <x v="7"/>
  </r>
  <r>
    <n v="1295"/>
    <n v="1002642994"/>
    <n v="3"/>
    <x v="4"/>
    <n v="4"/>
    <s v="SOLO"/>
    <s v="INNER - SOLO JATENG TIMUR"/>
    <s v="SLO"/>
    <s v="REG"/>
    <s v="AO"/>
    <s v="NEW SALES"/>
    <s v="1P INET"/>
    <s v="OSS - FALLOUT"/>
    <s v="RBS-Regional 3"/>
    <d v="2026-10-19T12:13:34"/>
    <d v="2026-10-26T14:24:42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s v="Kendala Pelanggan"/>
    <s v="FO_WFM"/>
    <s v="X"/>
    <s v="NO ADDON"/>
    <m/>
    <s v="Provisioning Failed|WFM|INF009996361|PP_-7.5704647,110.8301322_gedung masih renov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  <x v="7"/>
  </r>
  <r>
    <n v="1296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  <x v="7"/>
  </r>
  <r>
    <n v="1297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1298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1299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  <x v="7"/>
  </r>
  <r>
    <n v="1300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1301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1302"/>
    <n v="1002640936"/>
    <n v="3"/>
    <x v="4"/>
    <n v="4"/>
    <s v="KUDUS"/>
    <s v="BLORA"/>
    <s v="BLO"/>
    <s v="REG"/>
    <s v="AO"/>
    <s v="NEW SALES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  <x v="7"/>
  </r>
  <r>
    <n v="1303"/>
    <n v="1002643067"/>
    <n v="3"/>
    <x v="4"/>
    <n v="4"/>
    <s v="KUDUS"/>
    <s v="BLORA"/>
    <s v="BLO"/>
    <s v="REG"/>
    <s v="AO"/>
    <s v="NEW SALES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7"/>
  </r>
  <r>
    <n v="1304"/>
    <n v="1002647827"/>
    <n v="3"/>
    <x v="4"/>
    <n v="4"/>
    <s v="KUDUS"/>
    <s v="BLORA"/>
    <s v="BLO"/>
    <s v="REG"/>
    <s v="AO"/>
    <s v="NEW SALES"/>
    <s v="1P INET"/>
    <s v="Completed (PS)"/>
    <s v="RBS-Regional 3"/>
    <d v="2026-10-21T15:29:44"/>
    <d v="2026-10-22T14:55:34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S"/>
    <s v="X"/>
    <s v="NO ADDON"/>
    <n v="20261022"/>
    <s v="Complet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n v="2026"/>
    <n v="10"/>
    <n v="22"/>
    <d v="2026-10-22T00:00:00"/>
    <n v="-0.625"/>
    <x v="1"/>
    <x v="7"/>
  </r>
  <r>
    <n v="1305"/>
    <n v="1002647168"/>
    <n v="3"/>
    <x v="4"/>
    <n v="4"/>
    <s v="KUDUS"/>
    <s v="BLORA"/>
    <s v="BLO"/>
    <s v="REG"/>
    <s v="AO"/>
    <s v="NEW SALES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  <x v="7"/>
  </r>
  <r>
    <n v="1306"/>
    <n v="1002653885"/>
    <n v="3"/>
    <x v="4"/>
    <n v="4"/>
    <s v="KUDUS"/>
    <s v="BLORA"/>
    <s v="BLO"/>
    <s v="REG"/>
    <s v="AO"/>
    <s v="NEW SALES"/>
    <s v="1P INET"/>
    <s v="Completed (PS)"/>
    <s v="RBS-Regional 3"/>
    <d v="2026-10-26T13:09:44"/>
    <d v="2026-10-27T13:08:28"/>
    <n v="69417137"/>
    <m/>
    <n v="141569116133"/>
    <s v="SD NEGERI 1 KALANGAN"/>
    <s v="ODP-BLO-FAC/068 FAC/D05/068.01"/>
    <s v="WO067207014"/>
    <m/>
    <m/>
    <m/>
    <n v="111.3705556"/>
    <n v="-6.9398732999999897"/>
    <s v="|MN02756|MYIA-021078670394/POI/ANIS PEATIWI/085713412733/anispratiwi559@gmail.com"/>
    <s v="MYIB_ASSISTANT"/>
    <m/>
    <m/>
    <m/>
    <m/>
    <m/>
    <m/>
    <m/>
    <m/>
    <s v="Management Janji"/>
    <s v="2026-10-27 11:00:00 | Nama PIC:  bu anis  No HP: 085713412733 Alt: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Basic Promo Hari Pelanggan Nasional PSB 70% - 50 Mbps"/>
    <s v="INDIBIZ"/>
    <m/>
    <m/>
    <d v="2026-10-27T11:00:00"/>
    <s v="2026-10-27 11:00:00 | Nama PIC:  bu anis  No HP: 085713412733 Alt: Tanggal: 27/10/2026 Jam Pasang: SIANG Note: Hubungi sebelum ke lokasi, terimakasih.  "/>
    <n v="2026"/>
    <n v="10"/>
    <n v="27"/>
    <d v="2026-10-27T00:00:00"/>
    <n v="-0.45833333333575865"/>
    <x v="1"/>
    <x v="7"/>
  </r>
  <r>
    <n v="1307"/>
    <n v="1002655656"/>
    <n v="3"/>
    <x v="4"/>
    <n v="4"/>
    <s v="KUDUS"/>
    <s v="BLORA"/>
    <s v="BLO"/>
    <s v="REG"/>
    <s v="AO"/>
    <s v="NEW SALES"/>
    <s v="1P INET"/>
    <s v="Completed (PS)"/>
    <s v="RBS-Regional 3"/>
    <d v="2026-10-27T11:27:44"/>
    <d v="2026-10-28T13:57:10"/>
    <n v="69417851"/>
    <m/>
    <n v="141569116137"/>
    <s v="SD KARTINI"/>
    <s v="ODP-BLO-FDA/03 FDA/D02/003.01"/>
    <s v="WO067273954"/>
    <m/>
    <m/>
    <m/>
    <n v="111.41514599999999"/>
    <n v="-6.9662497999999999"/>
    <s v="|MN02756|MYIA-054664365582/POI/latri purnama sari/089672560007/sdkartiniblora18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39:40"/>
    <d v="2026-10-28T08:00:00"/>
    <m/>
    <s v="PS"/>
    <s v="X"/>
    <s v="NO ADDON"/>
    <n v="20261028"/>
    <s v="Completed"/>
    <s v="HSI Bisnis Basic Promo Hari Pelanggan Nasional PSB 70% - 150 Mbps"/>
    <s v="INDIBIZ"/>
    <m/>
    <m/>
    <d v="2026-10-28T08:00:00"/>
    <s v="2026-10-28 08:00:00 | M Janji : 28/10/2026 Jam Pasang : Pagi NoteÃ‚Â :  Hubungi terlebih dahulu sebelum ke lokasi"/>
    <n v="2026"/>
    <n v="10"/>
    <n v="28"/>
    <d v="2026-10-28T00:00:00"/>
    <n v="-0.33333333333575865"/>
    <x v="1"/>
    <x v="7"/>
  </r>
  <r>
    <n v="1308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1309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  <x v="7"/>
  </r>
  <r>
    <n v="1310"/>
    <n v="1002657342"/>
    <n v="3"/>
    <x v="4"/>
    <n v="4"/>
    <s v="KUDUS"/>
    <s v="BLORA"/>
    <s v="CEP"/>
    <s v="REG"/>
    <s v="AO"/>
    <s v="NEW SALES"/>
    <s v="1P INET"/>
    <s v="7 | OSS - PROVISIONING ISSUED"/>
    <s v="RBS-Regional 3"/>
    <d v="2026-10-28T11:00:51"/>
    <d v="2026-10-29T08:07:13"/>
    <n v="69418445"/>
    <m/>
    <n v="142552107975"/>
    <s v="KYRIAD ARRA HOTEL CEPU"/>
    <s v="ODP-CEP-FE/092 FE/D08/092.01"/>
    <s v="WO067343867"/>
    <m/>
    <m/>
    <m/>
    <n v="111.568212"/>
    <n v="-7.1577774999999999"/>
    <s v="|MN02756|MYIA-083844422012/POI/ARIEF ZAENURI/081326800275/hr-khac@kyriad.id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1:09:54"/>
    <d v="2026-10-29T08:00:00"/>
    <m/>
    <s v="PI"/>
    <s v="CEPU"/>
    <s v="NO ADDON"/>
    <m/>
    <s v="Provisioning Issued"/>
    <s v="HSI Bisnis Promo Hari Pelanggan Nasional PSB 70% - 30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  <x v="7"/>
  </r>
  <r>
    <n v="1311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1312"/>
    <n v="1002641692"/>
    <n v="3"/>
    <x v="4"/>
    <n v="4"/>
    <s v="KUDUS"/>
    <s v="BLORA"/>
    <s v="CEP"/>
    <s v="REG"/>
    <s v="AO"/>
    <s v="NEW SALES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313"/>
    <n v="1002641693"/>
    <n v="3"/>
    <x v="4"/>
    <n v="4"/>
    <s v="KUDUS"/>
    <s v="BLORA"/>
    <s v="CEP"/>
    <s v="REG"/>
    <s v="AO"/>
    <s v="NEW SALES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314"/>
    <n v="1002641695"/>
    <n v="3"/>
    <x v="4"/>
    <n v="4"/>
    <s v="KUDUS"/>
    <s v="BLORA"/>
    <s v="CEP"/>
    <s v="REG"/>
    <s v="AO"/>
    <s v="NEW SALES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315"/>
    <n v="1002645464"/>
    <n v="3"/>
    <x v="4"/>
    <n v="4"/>
    <s v="KUDUS"/>
    <s v="BLORA"/>
    <s v="CEP"/>
    <s v="REG"/>
    <s v="AO"/>
    <s v="NEW SALES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  <x v="7"/>
  </r>
  <r>
    <n v="1316"/>
    <n v="1002645412"/>
    <n v="3"/>
    <x v="4"/>
    <n v="4"/>
    <s v="KUDUS"/>
    <s v="BLORA"/>
    <s v="CEP"/>
    <s v="REG"/>
    <s v="AO"/>
    <s v="NEW SALES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  <x v="7"/>
  </r>
  <r>
    <n v="1317"/>
    <n v="1002645664"/>
    <n v="3"/>
    <x v="4"/>
    <n v="4"/>
    <s v="KUDUS"/>
    <s v="BLORA"/>
    <s v="CEP"/>
    <s v="REG"/>
    <s v="AO"/>
    <s v="NEW SALES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7"/>
  </r>
  <r>
    <n v="1318"/>
    <n v="1002646863"/>
    <n v="3"/>
    <x v="4"/>
    <n v="4"/>
    <s v="KUDUS"/>
    <s v="BLORA"/>
    <s v="CEP"/>
    <s v="REG"/>
    <s v="AO"/>
    <s v="NEW SALES"/>
    <s v="1P INET"/>
    <s v="Completed (PS)"/>
    <s v="RBS-Regional 3"/>
    <d v="2026-10-21T10:17:52"/>
    <d v="2026-10-26T15:06:46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S"/>
    <s v="CEPU"/>
    <s v="NO ADDON"/>
    <n v="20261026"/>
    <s v="Complet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n v="2026"/>
    <n v="10"/>
    <n v="26"/>
    <d v="2026-10-26T00:00:00"/>
    <n v="3.6666666666642413"/>
    <x v="2"/>
    <x v="7"/>
  </r>
  <r>
    <n v="1319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20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1321"/>
    <n v="1002646862"/>
    <n v="3"/>
    <x v="4"/>
    <n v="4"/>
    <s v="KUDUS"/>
    <s v="BLORA"/>
    <s v="CEP"/>
    <s v="REG"/>
    <s v="AO"/>
    <s v="NEW SALES"/>
    <s v="1P INET"/>
    <s v="98 | OSS - CANCEL COMPLETE"/>
    <s v="RBS-Regional 3"/>
    <d v="2026-10-21T10:17:52"/>
    <d v="2026-10-26T15:51:57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s v="Kendala Pelanggan"/>
    <s v="CANCEL"/>
    <s v="CEPU"/>
    <s v="NO ADDON"/>
    <m/>
    <s v="Cancel Complet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  <x v="7"/>
  </r>
  <r>
    <n v="1322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  <x v="7"/>
  </r>
  <r>
    <n v="1323"/>
    <n v="1002642704"/>
    <n v="3"/>
    <x v="4"/>
    <n v="4"/>
    <s v="KUDUS"/>
    <s v="BLORA"/>
    <s v="NGA"/>
    <s v="REG"/>
    <s v="AO"/>
    <s v="NEW SALES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  <x v="7"/>
  </r>
  <r>
    <n v="1324"/>
    <n v="1002647033"/>
    <n v="3"/>
    <x v="4"/>
    <n v="4"/>
    <s v="KUDUS"/>
    <s v="BLORA"/>
    <s v="NGA"/>
    <s v="REG"/>
    <s v="AO"/>
    <s v="NEW SALES"/>
    <m/>
    <s v="Completed (PS)"/>
    <s v="RBS-Regional 3"/>
    <d v="2026-10-21T11:11:04"/>
    <d v="2026-10-22T14:55:14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n v="2026"/>
    <n v="10"/>
    <n v="22"/>
    <d v="2026-10-22T00:00:00"/>
    <n v="-0.45833333333575865"/>
    <x v="1"/>
    <x v="7"/>
  </r>
  <r>
    <n v="1325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  <x v="7"/>
  </r>
  <r>
    <n v="1326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  <x v="7"/>
  </r>
  <r>
    <n v="1327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328"/>
    <n v="1002649049"/>
    <n v="3"/>
    <x v="4"/>
    <n v="4"/>
    <s v="KUDUS"/>
    <s v="BLORA"/>
    <s v="RDB"/>
    <s v="REG"/>
    <s v="AO"/>
    <s v="NEW SALES"/>
    <m/>
    <s v="98 | OSS - CANCEL COMPLETE"/>
    <s v="RBS-Regional 3"/>
    <d v="2026-10-22T12:57:25"/>
    <d v="2026-10-26T14:14:27"/>
    <n v="69415084"/>
    <m/>
    <n v="142512103140"/>
    <s v="PUSKESMAS RANDULAWANG"/>
    <s v="ODP-RDB-FC/077"/>
    <s v="WO066987457"/>
    <m/>
    <m/>
    <m/>
    <n v="111.32071569999999"/>
    <n v="-7.1882646000000001"/>
    <s v="|MN00410|/Puji hartutik/087826091300/pujitutik285@gmail.com /Permintaan PSB HSI BISNIS 1S INET 200MBPS WB2/PUSKESMAS RANDULAWANG "/>
    <s v="Sales Profesional"/>
    <m/>
    <m/>
    <m/>
    <m/>
    <m/>
    <m/>
    <m/>
    <m/>
    <s v="Management Janji"/>
    <s v="2026-10-23 15:00:00|Nama :BAPAK PIAN No HP :087826091300 No Alternatif : M Janji : 23/10/2026 Jam Pasang : Pagi NoteÃ‚Â :  Hubungi terlebih dahulu sebelum ke lokasi |40931150|MYDITA"/>
    <s v="FCC"/>
    <s v="22-10-2026 13:26:08"/>
    <d v="2026-10-23T15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:BAPAK PIAN No HP :087826091300 No Alternatif : M Janji : 23/10/2026 Jam Pasang : Pagi NoteÃ‚Â :  Hubungi terlebih dahulu sebelum ke lokasi |40931150|MYDITA"/>
    <m/>
    <m/>
    <m/>
    <e v="#NUM!"/>
    <e v="#NUM!"/>
    <x v="0"/>
    <x v="7"/>
  </r>
  <r>
    <n v="1329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  <x v="7"/>
  </r>
  <r>
    <n v="1330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  <x v="7"/>
  </r>
  <r>
    <n v="1331"/>
    <n v="1002641501"/>
    <n v="3"/>
    <x v="4"/>
    <n v="4"/>
    <s v="KUDUS"/>
    <s v="PURWODADI"/>
    <s v="GDO"/>
    <s v="REG"/>
    <s v="AO"/>
    <s v="NEW SALES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  <x v="7"/>
  </r>
  <r>
    <n v="1332"/>
    <n v="1002641724"/>
    <n v="3"/>
    <x v="4"/>
    <n v="4"/>
    <s v="KUDUS"/>
    <s v="PURWODADI"/>
    <s v="GDO"/>
    <s v="REG"/>
    <s v="AO"/>
    <s v="NEW SALES"/>
    <m/>
    <s v="Completed (PS)"/>
    <s v="RBS-Regional 2"/>
    <d v="2026-10-18T07:31:58"/>
    <d v="2026-10-22T21:41:30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PS"/>
    <s v="GUBUG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n v="2026"/>
    <n v="10"/>
    <n v="22"/>
    <d v="2026-10-22T00:00:00"/>
    <n v="2.5416666666642413"/>
    <x v="2"/>
    <x v="7"/>
  </r>
  <r>
    <n v="1333"/>
    <n v="1002650773"/>
    <n v="3"/>
    <x v="4"/>
    <n v="4"/>
    <s v="KUDUS"/>
    <s v="PURWODADI"/>
    <s v="GDO"/>
    <s v="REG"/>
    <s v="AO"/>
    <s v="NEW SALES"/>
    <s v="1P INET"/>
    <s v="Completed (PS)"/>
    <s v="RBS-Regional 3"/>
    <d v="2026-10-23T11:33:45"/>
    <d v="2026-10-23T22:27:00"/>
    <n v="69415778"/>
    <m/>
    <n v="142521103489"/>
    <s v="ERABLUE SUDIRMAN GODONG"/>
    <s v="ODP-GDO-FD/039 FD/D05/039.01"/>
    <s v="WO067037591"/>
    <m/>
    <m/>
    <m/>
    <n v="110.766634"/>
    <n v="-7.0200719999999999"/>
    <s v="|MN02587|MYIA-036921478427/POI/Chaidar Syuryo/081216998674/dewik4209@gmail.com"/>
    <s v="MYIB_ASSISTANT"/>
    <m/>
    <m/>
    <m/>
    <m/>
    <m/>
    <m/>
    <m/>
    <m/>
    <s v="Management Janji"/>
    <s v="2026-10-24 08:00:00 | Nama :bapa haidar No HP :081216998674 No Alternatif : M Janji : 24/10/2026 Jam Pasang : Pagi NoteÃ‚Â :  Hubungi terlebih dahulu sebelum ke lokasi "/>
    <s v="FCC"/>
    <s v="23-10-2026 11:39:43"/>
    <d v="2026-10-24T08:00:00"/>
    <m/>
    <s v="PS"/>
    <s v="GUBUG"/>
    <s v="NO ADDON"/>
    <n v="20261023"/>
    <s v="Completed"/>
    <s v="HSI Bisnis PSB 70% - 50 Mbps"/>
    <s v="INDIBIZ"/>
    <m/>
    <m/>
    <d v="2026-10-24T08:00:00"/>
    <s v="2026-10-24 08:00:00 | Nama :bapa haidar No HP :081216998674 No Alternatif : M Janji : 24/10/2026 Jam Pasang : Pagi NoteÃ‚Â :  Hubungi terlebih dahulu sebelum ke lokasi "/>
    <n v="2026"/>
    <n v="10"/>
    <n v="23"/>
    <d v="2026-10-23T00:00:00"/>
    <n v="-1.3333333333357587"/>
    <x v="1"/>
    <x v="7"/>
  </r>
  <r>
    <n v="1334"/>
    <n v="1002639598"/>
    <n v="3"/>
    <x v="4"/>
    <n v="4"/>
    <s v="KUDUS"/>
    <s v="PURWODADI"/>
    <s v="GDO"/>
    <s v="REG"/>
    <s v="AO"/>
    <s v="NEW SALES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  <x v="7"/>
  </r>
  <r>
    <n v="1335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1336"/>
    <n v="1002642943"/>
    <n v="3"/>
    <x v="4"/>
    <n v="4"/>
    <s v="KUDUS"/>
    <s v="PURWODADI"/>
    <s v="GDO"/>
    <s v="REG"/>
    <s v="AO"/>
    <s v="NEW SALES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  <x v="7"/>
  </r>
  <r>
    <n v="1337"/>
    <n v="1002643675"/>
    <n v="3"/>
    <x v="4"/>
    <n v="4"/>
    <s v="KUDUS"/>
    <s v="PURWODADI"/>
    <s v="GDO"/>
    <s v="REG"/>
    <s v="AO"/>
    <s v="NEW SALES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  <x v="7"/>
  </r>
  <r>
    <n v="1338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  <x v="7"/>
  </r>
  <r>
    <n v="1339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340"/>
    <n v="1002637895"/>
    <n v="3"/>
    <x v="4"/>
    <n v="4"/>
    <s v="KUDUS"/>
    <s v="PURWODADI"/>
    <s v="GBU"/>
    <s v="REG"/>
    <s v="AO"/>
    <s v="NEW SALES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  <x v="7"/>
  </r>
  <r>
    <n v="1341"/>
    <n v="1002637836"/>
    <n v="3"/>
    <x v="4"/>
    <n v="4"/>
    <s v="KUDUS"/>
    <s v="PURWODADI"/>
    <s v="GBU"/>
    <s v="REG"/>
    <s v="AO"/>
    <s v="NEW SALES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  <x v="7"/>
  </r>
  <r>
    <n v="1342"/>
    <n v="1002639950"/>
    <n v="3"/>
    <x v="4"/>
    <n v="4"/>
    <s v="KUDUS"/>
    <s v="PURWODADI"/>
    <s v="GBU"/>
    <s v="REG"/>
    <s v="AO"/>
    <s v="NEW SALES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  <x v="7"/>
  </r>
  <r>
    <n v="1343"/>
    <n v="1002658322"/>
    <n v="3"/>
    <x v="4"/>
    <n v="4"/>
    <s v="KUDUS"/>
    <s v="PURWODADI"/>
    <s v="PWB"/>
    <s v="REG"/>
    <s v="AO"/>
    <s v="NEW SALES"/>
    <s v="1P INET"/>
    <s v="7 | OSS - PROVISIONING ISSUED"/>
    <s v="RBS-Regional 3"/>
    <d v="2026-10-28T17:17:53"/>
    <d v="2026-10-29T10:23:30"/>
    <n v="69418839"/>
    <m/>
    <n v="141568111855"/>
    <s v="SD NEGERI 4 PURWODADI"/>
    <s v="ODP-PWB-FP/022 FP/D02/022.01"/>
    <s v="WO067384007"/>
    <m/>
    <m/>
    <m/>
    <n v="110.91684100000001"/>
    <n v="-7.0786350000000002"/>
    <s v="|MN00410|MYIA-036295348193/POI/MAFTUKIN/088901830498/sdn4pwb@gmail.com"/>
    <s v="MYIB_ASSISTANT"/>
    <m/>
    <m/>
    <m/>
    <m/>
    <m/>
    <m/>
    <m/>
    <m/>
    <s v="Management Janji"/>
    <s v="2026-10-29 15:00:00 | Tanggal pemasangan 29/10/2026 Jam pemasangan : pagi/siang Info Tambahan : Hubungi pelanggan dulu sebelum ke lokasi. terimakasih."/>
    <s v="FCC"/>
    <s v="28-10-2026 17:24:47"/>
    <d v="2026-10-29T15:00:00"/>
    <m/>
    <s v="PI"/>
    <s v="X"/>
    <s v="NO ADDON"/>
    <m/>
    <s v="Provisioning Issued"/>
    <s v="HSI Bisnis Promo Hari Pelanggan Nasional PSB 70% - 150 Mbps"/>
    <s v="INDIBIZ"/>
    <m/>
    <m/>
    <d v="2026-10-29T15:00:00"/>
    <s v="2026-10-29 15:00:00 | Tanggal pemasangan 29/10/2026 Jam pemasangan : pagi/siang Info Tambahan : Hubungi pelanggan dulu sebelum ke lokasi. terimakasih."/>
    <m/>
    <m/>
    <m/>
    <e v="#NUM!"/>
    <e v="#NUM!"/>
    <x v="0"/>
    <x v="7"/>
  </r>
  <r>
    <n v="1344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1345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1346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  <x v="7"/>
  </r>
  <r>
    <n v="1347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1348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  <x v="7"/>
  </r>
  <r>
    <n v="1349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350"/>
    <n v="1002640854"/>
    <n v="3"/>
    <x v="4"/>
    <n v="4"/>
    <s v="KUDUS"/>
    <s v="PURWODADI"/>
    <s v="PWB"/>
    <s v="REG"/>
    <s v="AO"/>
    <s v="NEW SALES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  <x v="7"/>
  </r>
  <r>
    <n v="1351"/>
    <n v="1002639665"/>
    <n v="3"/>
    <x v="4"/>
    <n v="4"/>
    <s v="KUDUS"/>
    <s v="PURWODADI"/>
    <s v="PWB"/>
    <s v="REG"/>
    <s v="AO"/>
    <s v="NEW SALES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  <x v="7"/>
  </r>
  <r>
    <n v="1352"/>
    <n v="1002644458"/>
    <n v="3"/>
    <x v="4"/>
    <n v="4"/>
    <s v="KUDUS"/>
    <s v="PURWODADI"/>
    <s v="PWB"/>
    <s v="REG"/>
    <s v="AO"/>
    <s v="NEW SALES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  <x v="7"/>
  </r>
  <r>
    <n v="1353"/>
    <n v="1002651315"/>
    <n v="3"/>
    <x v="4"/>
    <n v="4"/>
    <s v="KUDUS"/>
    <s v="PURWODADI"/>
    <s v="PWB"/>
    <s v="REG"/>
    <s v="AO"/>
    <s v="NEW SALES"/>
    <m/>
    <s v="Completed (PS)"/>
    <s v="RBS-Regional 3"/>
    <d v="2026-10-23T15:09:02"/>
    <d v="2026-10-25T14:24:51"/>
    <n v="69416016"/>
    <m/>
    <n v="141568111842"/>
    <s v="PONDOK PESANTREN MIFTAHUT THULLAB"/>
    <s v="ODP-PWB-FD/100"/>
    <s v="WO067120547"/>
    <m/>
    <m/>
    <m/>
    <n v="110.97634770000001"/>
    <n v="-7.0120373999999996"/>
    <s v="|MN00410|/REZZA AWANG/088269314969/pmiftahutthullab@gmail.com /Permintaan PSB HSI BISNIS 1S INET 200MBPS WB2/PONDOK PESANTREN MIFTAHUT THULLAB"/>
    <s v="Sales Profesional"/>
    <m/>
    <m/>
    <m/>
    <m/>
    <m/>
    <m/>
    <m/>
    <m/>
    <s v="Management Janji"/>
    <s v="2026-10-25 15:00:00|Nama : BP REZZA AWANG SAPUTRA No Hp : 082323260940  No Hp Alternatif :  Tanggal : 25 Oktober 2026 Interval : PAGI  Note : Mohon hubungi pelanggan terlebih dahulu|40900827|MYDITA"/>
    <s v="FCC"/>
    <s v="23-10-2026 15:09:54"/>
    <d v="2026-10-25T15:00:00"/>
    <m/>
    <s v="PS"/>
    <s v="X"/>
    <s v="NO ADDON"/>
    <n v="2026102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5T15:00:00"/>
    <s v="2026-10-25 15:00:00|Nama : BP REZZA AWANG SAPUTRA No Hp : 082323260940  No Hp Alternatif :  Tanggal : 25 Oktober 2026 Interval : PAGI  Note : Mohon hubungi pelanggan terlebih dahulu|40900827|MYDITA"/>
    <n v="2026"/>
    <n v="10"/>
    <n v="25"/>
    <d v="2026-10-25T00:00:00"/>
    <n v="-0.625"/>
    <x v="1"/>
    <x v="7"/>
  </r>
  <r>
    <n v="1354"/>
    <n v="1002653837"/>
    <n v="3"/>
    <x v="4"/>
    <n v="4"/>
    <s v="KUDUS"/>
    <s v="PURWODADI"/>
    <s v="PWB"/>
    <s v="REG"/>
    <s v="AO"/>
    <s v="NEW SALES"/>
    <s v="1P INET"/>
    <s v="Completed (PS)"/>
    <s v="RBS-Regional 3"/>
    <d v="2026-10-26T12:56:52"/>
    <d v="2026-10-27T16:14:28"/>
    <n v="69417132"/>
    <m/>
    <n v="141568111849"/>
    <s v="PUSAT KESEHATAN MASYARAKAT BRATI"/>
    <s v="ODP-PWB-FA/012"/>
    <s v="WO067205579"/>
    <m/>
    <m/>
    <m/>
    <n v="110.872287"/>
    <n v="-7.0226889999999997"/>
    <s v="|MN01047|MYIA-048308102149/POI/FAJAR ARI PRASETYO/088227514673/pkm.brati@gmail.com"/>
    <s v="MYIB_ASSISTANT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3:09:41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Tanggal pemasangan: 27/10/2026 Jam pemasangan : pagi / siang Info Tambahan : Hubungi pelanggan dulu sebelum ke lokasi terima kasih."/>
    <n v="2026"/>
    <n v="10"/>
    <n v="27"/>
    <d v="2026-10-27T00:00:00"/>
    <n v="-0.45833333333575865"/>
    <x v="1"/>
    <x v="7"/>
  </r>
  <r>
    <n v="1355"/>
    <n v="1002654551"/>
    <n v="3"/>
    <x v="4"/>
    <n v="4"/>
    <s v="KUDUS"/>
    <s v="PURWODADI"/>
    <s v="PWB"/>
    <s v="REG"/>
    <s v="AO"/>
    <s v="NEW SALES"/>
    <s v="1P INET"/>
    <s v="Completed (PS)"/>
    <s v="RBS-Regional 3"/>
    <d v="2026-10-26T15:50:44"/>
    <d v="2026-10-27T17:31:35"/>
    <n v="69417378"/>
    <m/>
    <n v="141568111850"/>
    <s v="PUSAT KESEHATAN MASYARAKAT BRATI KABUPATEN GROBOGAN"/>
    <s v="ODP-PWB-FA/012 FA/D01/012.01"/>
    <s v="WO067226967"/>
    <m/>
    <m/>
    <m/>
    <n v="110.872805941716"/>
    <n v="-7.0226378267127503"/>
    <s v="|MN01047|MYIA-069920344275/POI/FAJAR ARI PRASETYO/088227514673/pkm.brati@gmail.com"/>
    <s v="MYIB_ASSISTANT"/>
    <m/>
    <m/>
    <m/>
    <m/>
    <m/>
    <m/>
    <m/>
    <m/>
    <s v="Management Janji"/>
    <s v="2026-10-27 15:00:00 | Nama PIC : PUSAT KESEHATAN MASYARAKAT BRATI KABUPATEN GROBOGAN No HP : 088227514673 Alt :  M Janji : (SELASA/27/oktober/2026) jam Pasang : 09:00 Note : hubungi pelanggan jika ingin kelokasi"/>
    <s v="FCC"/>
    <s v="26-10-2026 15:54:36"/>
    <d v="2026-10-27T15:00:00"/>
    <m/>
    <s v="PS"/>
    <s v="X"/>
    <s v="NO ADDON"/>
    <n v="20261027"/>
    <s v="Completed"/>
    <s v="HSI Bisnis Promo Hari Pelanggan Nasional PSB 70% - 50 Mbps"/>
    <s v="INDIBIZ"/>
    <m/>
    <m/>
    <d v="2026-10-27T15:00:00"/>
    <s v="2026-10-27 15:00:00 | Nama PIC : PUSAT KESEHATAN MASYARAKAT BRATI KABUPATEN GROBOGAN No HP : 088227514673 Alt :  M Janji : (SELASA/27/oktober/2026) jam Pasang : 09:00 Note : hubungi pelanggan jika ingin kelokasi"/>
    <n v="2026"/>
    <n v="10"/>
    <n v="27"/>
    <d v="2026-10-27T00:00:00"/>
    <n v="-0.625"/>
    <x v="1"/>
    <x v="7"/>
  </r>
  <r>
    <n v="1356"/>
    <n v="1002656755"/>
    <n v="3"/>
    <x v="4"/>
    <n v="4"/>
    <s v="KUDUS"/>
    <s v="PURWODADI"/>
    <s v="PWB"/>
    <s v="REG"/>
    <s v="AO"/>
    <s v="NEW SALES"/>
    <s v="1P INET"/>
    <s v="Completed (PS)"/>
    <s v="RBS-Regional 3"/>
    <d v="2026-10-27T17:23:50"/>
    <d v="2026-10-28T14:01:47"/>
    <n v="69418204"/>
    <m/>
    <n v="141568111853"/>
    <s v="MA MIFTAHUT THULLAB"/>
    <s v="ODP-PWB-FD/098 FD/D02/098.01"/>
    <s v="WO067312821"/>
    <m/>
    <m/>
    <m/>
    <n v="110.956301"/>
    <n v="-7.03606"/>
    <s v="|MN00410|MYIA-008702701592/POI/MOH FAKIH/082342103744/azkidafi52@gmil.com"/>
    <s v="MYIB_ASSISTANT"/>
    <m/>
    <m/>
    <m/>
    <m/>
    <m/>
    <m/>
    <m/>
    <m/>
    <s v="Management Janji"/>
    <s v="2026-10-28 15:00:00 | Tanggal pemasangan : 28/09/2026 Jam pemasangan : 11.00 Info Tambahan : Hubungi pelanggan dulu sebelum ke lokasi, terima kasih"/>
    <s v="FCC"/>
    <s v="27-10-2026 17:24:47"/>
    <d v="2026-10-28T15:00:00"/>
    <m/>
    <s v="PS"/>
    <s v="X"/>
    <s v="NO ADDON"/>
    <n v="20261028"/>
    <s v="Completed"/>
    <s v="HSI Bisnis Promo Hari Pelanggan Nasional PSB 70% - 150 Mbps"/>
    <s v="INDIBIZ"/>
    <m/>
    <m/>
    <d v="2026-10-28T15:00:00"/>
    <s v="2026-10-28 15:00:00 | Tanggal pemasangan : 28/09/2026 Jam pemasangan : 11.00 Info Tambahan : Hubungi pelanggan dulu sebelum ke lokasi, terima kasih"/>
    <n v="2026"/>
    <n v="10"/>
    <n v="28"/>
    <d v="2026-10-28T00:00:00"/>
    <n v="-0.625"/>
    <x v="1"/>
    <x v="7"/>
  </r>
  <r>
    <n v="1357"/>
    <n v="1002658336"/>
    <n v="3"/>
    <x v="4"/>
    <n v="4"/>
    <s v="KUDUS"/>
    <s v="PURWODADI"/>
    <s v="PWB"/>
    <s v="REG"/>
    <s v="AO"/>
    <s v="NEW SALES"/>
    <s v="1P INET"/>
    <s v="MIE - SEND SURVEY"/>
    <s v="RBS-Regional 3"/>
    <d v="2026-10-28T17:33:45"/>
    <d v="2026-10-28T17:36:01"/>
    <n v="69418843"/>
    <m/>
    <n v="141568111856"/>
    <s v="LOKASAMBAL"/>
    <s v="ODP-PWB-FK/051 FK/D02/051.01"/>
    <s v="WO067385076"/>
    <m/>
    <m/>
    <m/>
    <n v="110.918027"/>
    <n v="-7.0544440000000002"/>
    <s v="|MN01996|MYIA-041876503199/POI/NAFIKA ASNAITA YASMINE /088901830500/geyerdiamond@gmail.com"/>
    <s v="MYIB_ASSISTANT"/>
    <m/>
    <m/>
    <m/>
    <m/>
    <m/>
    <m/>
    <m/>
    <m/>
    <s v="Management Janji"/>
    <s v="2026-10-29 15:00:00 | Nama PIC:  bu nafika No HP: 088901830500 Alt: Tanggal: 29/10/2026 Jam Pasang: Sore Note: Hubungi sebelum ke lokasi, terimakasih.  "/>
    <s v="FCC"/>
    <s v="28-10-2026 17:39:44"/>
    <d v="2026-10-29T15:00:00"/>
    <m/>
    <s v="SURVEY_NEW_MANJA"/>
    <s v="X"/>
    <s v="NO ADDON"/>
    <m/>
    <s v="MIE - SEND SURVEY"/>
    <s v="HSI Bisnis Basic Promo Hari Pelanggan Nasional PSB 70% - 50 Mbps"/>
    <s v="INDIBIZ"/>
    <m/>
    <m/>
    <d v="2026-10-29T15:00:00"/>
    <s v="2026-10-29 15:00:00 | Nama PIC:  bu nafika No HP: 088901830500 Alt: Tanggal: 29/10/2026 Jam Pasang: Sore Note: Hubungi sebelum ke lokasi, terimakasih.  "/>
    <m/>
    <m/>
    <m/>
    <e v="#NUM!"/>
    <e v="#NUM!"/>
    <x v="0"/>
    <x v="7"/>
  </r>
  <r>
    <n v="1358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359"/>
    <n v="1002634710"/>
    <n v="3"/>
    <x v="4"/>
    <n v="4"/>
    <s v="KUDUS"/>
    <s v="PURWODADI"/>
    <s v="PWB"/>
    <s v="REG"/>
    <s v="AO"/>
    <s v="NEW SALES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  <x v="7"/>
  </r>
  <r>
    <n v="1360"/>
    <n v="1002643707"/>
    <n v="3"/>
    <x v="4"/>
    <n v="4"/>
    <s v="KUDUS"/>
    <s v="PURWODADI"/>
    <s v="PWB"/>
    <s v="REG"/>
    <s v="AO"/>
    <s v="NEW SALES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  <x v="7"/>
  </r>
  <r>
    <n v="1361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1362"/>
    <n v="1002656771"/>
    <n v="3"/>
    <x v="4"/>
    <n v="4"/>
    <s v="KUDUS"/>
    <s v="PURWODADI"/>
    <s v="WRO"/>
    <s v="REG"/>
    <s v="AO"/>
    <s v="NEW SALES"/>
    <s v="1P INET"/>
    <s v="Completed (PS)"/>
    <s v="RBS-Regional 3"/>
    <d v="2026-10-27T17:41:45"/>
    <d v="2026-10-28T13:51:15"/>
    <n v="69418232"/>
    <m/>
    <n v="142509107381"/>
    <s v="SPPG PESANTREN MIFTAUS"/>
    <s v="ODP-WRO-FL/063 FL/D05/063.01"/>
    <s v="WO067314183"/>
    <m/>
    <m/>
    <m/>
    <n v="111.15788499999999"/>
    <n v="-7.0879180000000002"/>
    <s v="|MN01996|MYIA-097099993394/POI/Noer Hayati/082224254711/jitmas884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PS"/>
    <s v="WIROSARI"/>
    <s v="NO ADDON"/>
    <n v="20261028"/>
    <s v="Completed"/>
    <s v="HSI Bisnis Promo Hari Pelanggan Nasional PSB 70% - 150 Mbps"/>
    <s v="INDIBIZ"/>
    <m/>
    <m/>
    <d v="2026-10-28T15:00:00"/>
    <s v="2026-10-28 15:00:00 | M Janji : (RABU/28/oktober/2026) jam Pasang : 09:00 Note : hubungi pelanggan jika ingin kelokasi"/>
    <n v="2026"/>
    <n v="10"/>
    <n v="28"/>
    <d v="2026-10-28T00:00:00"/>
    <n v="-0.625"/>
    <x v="1"/>
    <x v="7"/>
  </r>
  <r>
    <n v="1363"/>
    <n v="1002649902"/>
    <n v="3"/>
    <x v="4"/>
    <n v="4"/>
    <s v="KUDUS"/>
    <s v="PURWODADI"/>
    <s v="WRO"/>
    <s v="REG"/>
    <s v="AO"/>
    <s v="NEW SALES"/>
    <s v="1P INET"/>
    <s v="OSS - FALLOUT"/>
    <s v="RBS-Regional 3"/>
    <d v="2026-10-22T16:51:50"/>
    <d v="2026-10-23T17:20:34"/>
    <n v="69415442"/>
    <m/>
    <n v="142509107264"/>
    <s v="PONDOK PESANTREN AL-HIDAYAH SELO"/>
    <s v="ODP-WRO-FM/002 FM/D01/002.01"/>
    <s v="WO066998845"/>
    <m/>
    <m/>
    <m/>
    <n v="111.00125199999999"/>
    <n v="-7.098732"/>
    <s v="|MN01996|MYIA-016293656257/POI/Muhamad Hilmi Mustofa /081548828695/bass.koom@gmail.com"/>
    <s v="MYIB_ASSISTANT"/>
    <m/>
    <m/>
    <m/>
    <m/>
    <m/>
    <m/>
    <m/>
    <m/>
    <s v="Management Janji"/>
    <s v="2026-10-23 15:00:00 | Tgl Pasang : (23/OKTOBER/2026) jam Pasang : siang Note : hubungi pelanggan jika ingin kelokasi"/>
    <s v="FCC"/>
    <s v="22-10-2026 16:54:34"/>
    <d v="2026-10-23T15:00:00"/>
    <s v="Kendala Teknik"/>
    <s v="FO_WFM"/>
    <s v="WIROSARI"/>
    <s v="NO ADDON"/>
    <m/>
    <s v="Provisioning Failed|WFM|INF009967728|TOJ_-7.5703121,110.8303918_jarak ke odp 270 meter, butuh T7 3 batang"/>
    <s v="HSI Bisnis Promo Hari Pelanggan Nasional PSB 70% - 50 Mbps"/>
    <s v="INDIBIZ"/>
    <m/>
    <m/>
    <d v="2026-10-23T15:00:00"/>
    <s v="2026-10-23 15:00:00 | Tgl Pasang : (23/OKTOBER/2026) jam Pasang : siang Note : hubungi pelanggan jika ingin kelokasi"/>
    <m/>
    <m/>
    <m/>
    <e v="#NUM!"/>
    <e v="#NUM!"/>
    <x v="0"/>
    <x v="7"/>
  </r>
  <r>
    <n v="1364"/>
    <n v="1002656862"/>
    <n v="3"/>
    <x v="4"/>
    <n v="4"/>
    <s v="KUDUS"/>
    <s v="PURWODADI"/>
    <s v="WRO"/>
    <s v="REG"/>
    <s v="AO"/>
    <s v="NEW SALES"/>
    <m/>
    <s v="MIE - SEND SURVEY"/>
    <s v="RBS-Regional 3"/>
    <d v="2026-10-27T20:33:40"/>
    <d v="2026-10-28T14:06:06"/>
    <n v="69418283"/>
    <m/>
    <n v="142509107383"/>
    <s v="NURCAHYA JAYA LESTARI BETON"/>
    <s v="ODP-WRO-FG/138"/>
    <s v="WO067363518"/>
    <m/>
    <m/>
    <m/>
    <n v="111.0562786"/>
    <n v="-7.0874506000000004"/>
    <s v="|MN01314|/MIYA BARADIYANTI/0882003310022/cvnurcahyajayalestari@yahoo.com /Permintaan PSB HSI BASIC 1S INET 100MBPS WB2/NURCAHYA JAYA LESTARI BETON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39:54"/>
    <d v="2026-10-29T11:00:00"/>
    <m/>
    <s v="SURVEY_NEW_MANJA"/>
    <s v="WIROSARI"/>
    <s v="NO ADDON"/>
    <m/>
    <s v="MIE - SEND SURVEY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  <x v="7"/>
  </r>
  <r>
    <n v="1365"/>
    <n v="1002656865"/>
    <n v="3"/>
    <x v="4"/>
    <n v="4"/>
    <s v="KUDUS"/>
    <s v="PURWODADI"/>
    <s v="WRO"/>
    <s v="REG"/>
    <s v="AO"/>
    <s v="NEW SALES"/>
    <m/>
    <s v="MIE - SEND SURVEY"/>
    <s v="RBS-Regional 3"/>
    <d v="2026-10-27T20:42:39"/>
    <d v="2026-10-28T14:06:01"/>
    <n v="69418293"/>
    <m/>
    <n v="142509107385"/>
    <s v="NURCAHYA JAYA LESTARI BETON"/>
    <s v="ODP-WRO-FG/138"/>
    <s v="WO067363514"/>
    <m/>
    <m/>
    <m/>
    <n v="111.0562786"/>
    <n v="-7.0874506000000004"/>
    <s v="|MN01314|/MIYA BARADIYANTI/0882003310022/cvnurcahyajayalestari@yahoo.com /Permintaan PSB HSI BASIC 1S INET 50MBPS WB2/NURCAHYA JAYA LESTARI BETON 3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55:00"/>
    <d v="2026-10-29T11:00:00"/>
    <m/>
    <s v="SURVEY_NEW_MANJA"/>
    <s v="WIR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  <x v="7"/>
  </r>
  <r>
    <n v="1366"/>
    <n v="1002656867"/>
    <n v="3"/>
    <x v="4"/>
    <n v="4"/>
    <s v="KUDUS"/>
    <s v="PURWODADI"/>
    <s v="WRO"/>
    <s v="REG"/>
    <s v="AO"/>
    <s v="NEW SALES"/>
    <m/>
    <s v="MIE - SEND SURVEY"/>
    <s v="RBS-Regional 3"/>
    <d v="2026-10-27T20:46:57"/>
    <d v="2026-10-28T14:08:06"/>
    <n v="69418294"/>
    <m/>
    <n v="142509107386"/>
    <s v="NURCAHYA JAYA LESTARI BETON"/>
    <s v="ODP-WRO-FG/173"/>
    <s v="WO067363702"/>
    <m/>
    <m/>
    <m/>
    <n v="111.0562786"/>
    <n v="-7.0874506000000004"/>
    <s v="|MN01314|/MIYA BARADIYANTI/0882003310022/cvnurcahyajayalestari@yahoo.com /Permintaan PSB HSI BASIC 1S INET 50MBPS WB2/NURCAHYA JAYA LESTARI BETON 4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55:00"/>
    <d v="2026-10-29T11:00:00"/>
    <m/>
    <s v="SURVEY_NEW_MANJA"/>
    <s v="WIR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  <x v="7"/>
  </r>
  <r>
    <n v="1367"/>
    <n v="1002657844"/>
    <n v="3"/>
    <x v="4"/>
    <n v="4"/>
    <s v="KUDUS"/>
    <s v="PURWODADI"/>
    <s v="WRO"/>
    <s v="REG"/>
    <s v="AO"/>
    <s v="NEW SALES"/>
    <s v="1P INET"/>
    <s v="MIE - SEND SURVEY"/>
    <s v="RBS-Regional 3"/>
    <d v="2026-10-28T14:15:45"/>
    <d v="2026-10-28T14:18:01"/>
    <n v="69418663"/>
    <m/>
    <n v="142509107391"/>
    <s v="SDN 1 TAWANGHARJO"/>
    <s v="ODP-WRO-FA/018 FA/F01/018.01"/>
    <s v="WO067364667"/>
    <m/>
    <m/>
    <m/>
    <n v="111.0090733"/>
    <n v="-7.0870246999999997"/>
    <s v="|MN01314|MYIA-023196280365/POI/KASRIN/081390882882/sdn1tawangharjo@gmail.com"/>
    <s v="MYIB_ASSISTANT"/>
    <m/>
    <m/>
    <m/>
    <m/>
    <m/>
    <m/>
    <m/>
    <m/>
    <s v="Management Janji"/>
    <s v="2026-10-29 11:00:00 | Nama PIC : Diana  No HP : 081390882882 No Alt :  M Janji :  29  Okt 2026 Jam Pasang : Pagi / Siang Note : hubungi pelanggan jika ingin kelokasi"/>
    <s v="FCC"/>
    <s v="28-10-2026 14:24:45"/>
    <d v="2026-10-29T11:00:00"/>
    <m/>
    <s v="SURVEY_NEW_MANJA"/>
    <s v="WIROSARI"/>
    <s v="NO ADDON"/>
    <m/>
    <s v="MIE - SEND SURVEY"/>
    <s v="HSI Bisnis Promo Hari Pelanggan Nasional PSB 70% - 50 Mbps"/>
    <s v="INDIBIZ"/>
    <m/>
    <m/>
    <d v="2026-10-29T11:00:00"/>
    <s v="2026-10-29 11:00:00 | Nama PIC : Diana  No HP : 081390882882 No Alt :  M Janji :  29  Okt 2026 Jam Pasang : Pagi / Siang Note : hubungi pelanggan jika ingin kelokasi"/>
    <m/>
    <m/>
    <m/>
    <e v="#NUM!"/>
    <e v="#NUM!"/>
    <x v="0"/>
    <x v="7"/>
  </r>
  <r>
    <n v="1368"/>
    <n v="1002656864"/>
    <n v="3"/>
    <x v="4"/>
    <n v="4"/>
    <s v="KUDUS"/>
    <s v="PURWODADI"/>
    <s v="WRO"/>
    <s v="REG"/>
    <s v="AO"/>
    <s v="NEW SALES"/>
    <m/>
    <s v="FCC - HD1A - INPROGRESS FOLLOW UP"/>
    <s v="RBS-Regional 3"/>
    <d v="2026-10-27T20:38:09"/>
    <d v="2026-10-28T10:31:23"/>
    <n v="69418292"/>
    <m/>
    <n v="142509107384"/>
    <s v="NURCAHYA JAYA LESTARI BETON"/>
    <s v="ODP-WRO-FG/138"/>
    <m/>
    <m/>
    <m/>
    <m/>
    <n v="111.0562786"/>
    <n v="-7.0874506000000004"/>
    <s v="|MN01314|/MIYA BARADIYANTI/0882003310022/cvnurcahyajayalestari@yahoo.com /Permintaan PSB HSI BISNIS 1S INET 50MBPS WB2/NURCAHYA JAYA LESTARI BETON 2"/>
    <s v="Sales Profesional"/>
    <m/>
    <m/>
    <m/>
    <m/>
    <m/>
    <m/>
    <m/>
    <m/>
    <m/>
    <m/>
    <m/>
    <s v="27-10-2026 20:39:54"/>
    <m/>
    <m/>
    <s v="FCC"/>
    <s v="WIROSARI"/>
    <s v="NO ADDON"/>
    <m/>
    <s v="FOLLOW UP : Follow Up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369"/>
    <n v="1002652575"/>
    <n v="3"/>
    <x v="4"/>
    <n v="4"/>
    <s v="KUDUS"/>
    <s v="PURWODADI"/>
    <s v="WRO"/>
    <s v="REG"/>
    <s v="AO"/>
    <s v="NEW SALES"/>
    <s v="1P INET"/>
    <s v="98 | OSS - CANCEL COMPLETE"/>
    <s v="RBS-Regional 3"/>
    <d v="2026-10-25T12:44:51"/>
    <d v="2026-10-28T18:45:38"/>
    <n v="69416661"/>
    <m/>
    <n v="142509107378"/>
    <s v="MEDIA BELAJAR RECORD"/>
    <s v="ODP-WRO-FL/063 FL/D05/063.01"/>
    <s v="WO067155955"/>
    <m/>
    <m/>
    <m/>
    <n v="111.157936938107"/>
    <n v="-7.0876405223805197"/>
    <s v="MD|MYDB-20261024271332|DB10005/MB10137|MEDIA BELAJAR RECORD|088233309871"/>
    <s v="MYDIGIBIZPARTNER"/>
    <m/>
    <m/>
    <m/>
    <m/>
    <m/>
    <m/>
    <m/>
    <m/>
    <s v="Management Janji"/>
    <s v="2026-10-26 11:00:00 | M Janji : (26/10/2026) jam Pasang : 09:00 Note : hubungi pelanggan jika ingin kelokasi"/>
    <s v="FCC"/>
    <s v="25-10-2026 12:54:36"/>
    <d v="2026-10-26T11:00:00"/>
    <s v="Kendala Pelanggan"/>
    <s v="CANCEL"/>
    <s v="WIROSARI"/>
    <s v="NO ADDON"/>
    <m/>
    <s v="Cancel Completed"/>
    <s v="HSI Bisnis Promo Hari Pelanggan Nasional PSB 70% - 150 Mbps"/>
    <s v="INDIBIZ"/>
    <m/>
    <m/>
    <d v="2026-10-26T11:00:00"/>
    <s v="2026-10-26 11:00:00 | M Janji : (26/10/2026) jam Pasang : 09:00 Note : hubungi pelanggan jika ingin kelokasi"/>
    <m/>
    <m/>
    <m/>
    <e v="#NUM!"/>
    <e v="#NUM!"/>
    <x v="0"/>
    <x v="7"/>
  </r>
  <r>
    <n v="1370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1371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1372"/>
    <n v="1002638557"/>
    <n v="3"/>
    <x v="4"/>
    <n v="4"/>
    <s v="SOLO"/>
    <s v="SRAGEN"/>
    <s v="SRG"/>
    <s v="REG"/>
    <s v="AO"/>
    <s v="NEW SALES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  <x v="7"/>
  </r>
  <r>
    <n v="1373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  <x v="7"/>
  </r>
  <r>
    <n v="1374"/>
    <n v="1002651692"/>
    <n v="3"/>
    <x v="4"/>
    <n v="4"/>
    <s v="SOLO"/>
    <s v="SRAGEN"/>
    <s v="KAR"/>
    <s v="REG"/>
    <s v="AO"/>
    <s v="NEW SALES"/>
    <s v="1P INET"/>
    <s v="Completed (PS)"/>
    <s v="RBS-Regional 3"/>
    <d v="2026-10-23T16:59:44"/>
    <d v="2026-10-27T21:28:21"/>
    <n v="69416147"/>
    <m/>
    <n v="142567105099"/>
    <s v="PT. ABDI MANDIRI NUSANTARA"/>
    <s v="ODP-KAR-FCL1/002 FCL1/F01/02.01"/>
    <s v="WO067071279"/>
    <m/>
    <m/>
    <m/>
    <n v="110.96117700000001"/>
    <n v="-7.5995790000000003"/>
    <s v="MD|MYDB-20261023271277|SB00003/MB00407|PT. ABDI MANDIRI NUSANTARA|081299936206"/>
    <s v="MYDIGIBIZPARTNER"/>
    <m/>
    <m/>
    <m/>
    <m/>
    <m/>
    <m/>
    <m/>
    <m/>
    <s v="Management Janji"/>
    <s v="2026-10-24 15:00:00 | M Janji : 24/10/2026 Jam Pasang : 11:00 - 13:00  NoteÃ‚Â :  hubungi terlebih dahulu sebelum kelokasi "/>
    <s v="FCC"/>
    <s v="23-10-2026 17:39:36"/>
    <d v="2026-10-24T15:00:00"/>
    <m/>
    <s v="PS"/>
    <s v="KARANGANYAR SOLO"/>
    <s v="NO ADDON"/>
    <n v="20261027"/>
    <s v="Completed"/>
    <s v="HSI Bisnis PSB 70% - 100 Mbps"/>
    <s v="INDIBIZ"/>
    <m/>
    <m/>
    <d v="2026-10-24T15:00:00"/>
    <s v="2026-10-24 15:00:00 | M Janji : 24/10/2026 Jam Pasang : 11:00 - 13:00  NoteÃ‚Â :  hubungi terlebih dahulu sebelum kelokasi "/>
    <n v="2026"/>
    <n v="10"/>
    <n v="27"/>
    <d v="2026-10-27T00:00:00"/>
    <n v="2.375"/>
    <x v="2"/>
    <x v="7"/>
  </r>
  <r>
    <n v="1375"/>
    <n v="1002655220"/>
    <n v="3"/>
    <x v="4"/>
    <n v="4"/>
    <s v="SOLO"/>
    <s v="SRAGEN"/>
    <s v="KAR"/>
    <s v="REG"/>
    <s v="AO"/>
    <s v="NEW SALES"/>
    <m/>
    <s v="Completed (PS)"/>
    <s v="RBS-Regional 2"/>
    <d v="2026-10-27T09:36:18"/>
    <d v="2026-10-28T16:21:51"/>
    <n v="66525052"/>
    <m/>
    <n v="142567105248"/>
    <s v="PT. BANGUN INFORMASI TEKNOLOGI"/>
    <s v="ODP-KAR-FS/041"/>
    <s v="WO067286922"/>
    <m/>
    <m/>
    <m/>
    <n v="110.92776717755601"/>
    <n v="-7.5898294484076398"/>
    <s v="AMRBS;950223;ALDHIAZ;JKT OUTER;HSI Bisnis PSB 70% - 50 Mbps - (439000);CP LOKASI FARHAN 0877-7819-1985 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39:47"/>
    <d v="2026-10-28T11:00:00"/>
    <m/>
    <s v="PS"/>
    <s v="KARANGANYAR SOLO"/>
    <s v="NO ADDON"/>
    <n v="2026102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8T11:00:00"/>
    <s v="2026-10-28 11:00:00|Nama : BP SANDI (IT) No Hp : 087778113956 No Alt :  Tgl Pemasangan : 28 Oktober 2026 Interval : PAGI  Note : Hubungi pelanggan terlebih dahulu|40900827|MYDITA"/>
    <n v="2026"/>
    <n v="10"/>
    <n v="28"/>
    <d v="2026-10-28T00:00:00"/>
    <n v="-0.45833333333575865"/>
    <x v="1"/>
    <x v="7"/>
  </r>
  <r>
    <n v="1376"/>
    <n v="1002635437"/>
    <n v="3"/>
    <x v="4"/>
    <n v="4"/>
    <s v="SOLO"/>
    <s v="SRAGEN"/>
    <s v="KAR"/>
    <s v="REG"/>
    <s v="AO"/>
    <s v="NEW SALES"/>
    <m/>
    <s v="98 | OSS - CANCEL COMPLETE"/>
    <s v="RBS-Regional 3"/>
    <d v="2026-10-13T15:31:11"/>
    <d v="2026-10-26T10:44:20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s v="Kendala Teknik"/>
    <s v="CANCEL"/>
    <s v="KARANGANYAR SOLO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  <x v="7"/>
  </r>
  <r>
    <n v="1377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  <x v="7"/>
  </r>
  <r>
    <n v="1378"/>
    <n v="1002637246"/>
    <n v="3"/>
    <x v="4"/>
    <n v="4"/>
    <s v="SOLO"/>
    <s v="INNER - SOLO JATENG TIMUR"/>
    <s v="SOP"/>
    <s v="REG"/>
    <s v="AO"/>
    <s v="NEW SALES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7"/>
  </r>
  <r>
    <n v="1379"/>
    <n v="1002637195"/>
    <n v="3"/>
    <x v="4"/>
    <n v="4"/>
    <s v="SOLO"/>
    <s v="INNER - SOLO JATENG TIMUR"/>
    <s v="SOP"/>
    <s v="REG"/>
    <s v="AO"/>
    <s v="NEW SALES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  <x v="7"/>
  </r>
  <r>
    <n v="1380"/>
    <n v="1002624473"/>
    <n v="3"/>
    <x v="4"/>
    <n v="4"/>
    <s v="SOLO"/>
    <s v="INNER - SOLO JATENG TIMUR"/>
    <s v="SOP"/>
    <s v="REG"/>
    <s v="AO"/>
    <s v="NEW SALES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381"/>
    <n v="1002652095"/>
    <n v="3"/>
    <x v="4"/>
    <n v="4"/>
    <s v="SOLO"/>
    <s v="INNER - SOLO JATENG TIMUR"/>
    <s v="SOP"/>
    <s v="REG"/>
    <s v="AO"/>
    <s v="NEW SALES"/>
    <m/>
    <s v="CANCEL COMPLETED"/>
    <s v="RBS-Regional 3"/>
    <d v="2026-10-24T13:22:22"/>
    <d v="2026-10-28T02:00:13"/>
    <n v="69416375"/>
    <m/>
    <n v="142526106356"/>
    <s v="VENTARA HUB"/>
    <s v="ODP-SOP-FS/010"/>
    <m/>
    <m/>
    <m/>
    <m/>
    <n v="110.8629348"/>
    <n v="-7.5671122999999998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s v="24-10-2026 13:25:14"/>
    <m/>
    <m/>
    <s v="REJECT_FCC"/>
    <s v="SOLO PALU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82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1383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1384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1385"/>
    <n v="1002634631"/>
    <n v="3"/>
    <x v="4"/>
    <n v="4"/>
    <s v="SOLO"/>
    <s v="INNER - SOLO JATENG TIMUR"/>
    <s v="GLD"/>
    <s v="REG"/>
    <s v="AO"/>
    <s v="NEW SALES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  <x v="7"/>
  </r>
  <r>
    <n v="1386"/>
    <n v="1002639887"/>
    <n v="3"/>
    <x v="4"/>
    <n v="4"/>
    <s v="SOLO"/>
    <s v="INNER - SOLO JATENG TIMUR"/>
    <s v="GLD"/>
    <s v="REG"/>
    <s v="AO"/>
    <s v="NEW SALES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  <x v="7"/>
  </r>
  <r>
    <n v="1387"/>
    <n v="1002644239"/>
    <n v="3"/>
    <x v="4"/>
    <n v="4"/>
    <s v="SOLO"/>
    <s v="INNER - SOLO JATENG TIMUR"/>
    <s v="GLD"/>
    <s v="REG"/>
    <s v="AO"/>
    <s v="NEW SALES"/>
    <s v="1P INET"/>
    <s v="Completed (PS)"/>
    <s v="RBS-Regional 3"/>
    <d v="2026-10-19T17:50:35"/>
    <d v="2026-10-23T16:22:30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n v="2026"/>
    <n v="10"/>
    <n v="23"/>
    <d v="2026-10-23T00:00:00"/>
    <n v="0.54166666666424135"/>
    <x v="1"/>
    <x v="7"/>
  </r>
  <r>
    <n v="1388"/>
    <n v="1002649496"/>
    <n v="3"/>
    <x v="4"/>
    <n v="4"/>
    <s v="SOLO"/>
    <s v="INNER - SOLO JATENG TIMUR"/>
    <s v="GLD"/>
    <s v="REG"/>
    <s v="AO"/>
    <s v="NEW SALES"/>
    <s v="1P INET"/>
    <s v="Completed (PS)"/>
    <s v="RBS-Regional 3"/>
    <d v="2026-10-22T15:03:56"/>
    <d v="2026-10-23T19:04:57"/>
    <n v="69415251"/>
    <m/>
    <n v="146514602965"/>
    <s v="Senyum Inn Exclusive Kost Mondokan"/>
    <s v="ODP-GLD-FU/044"/>
    <s v="WO066982445"/>
    <m/>
    <m/>
    <m/>
    <n v="110.84444112820201"/>
    <n v="-7.55800273913965"/>
    <s v="|MC20234|MYIA-023734786111/POI/Yusuf Vindra Asmara/081393708414/senyuminn.kost@gmail.com"/>
    <s v="MYIB_ASSISTANT"/>
    <m/>
    <m/>
    <m/>
    <m/>
    <m/>
    <m/>
    <m/>
    <m/>
    <s v="Management Janji"/>
    <s v="2026-10-24 08:00:00 | Jam Pemasangan : 08:00 - 12.00 Tanggal Pemasangan : JUMAT 23 OKTOBER 2026 Info Tambahan : Hubungi pelanggan sebelum datang ke lokasi"/>
    <s v="FCC"/>
    <s v="22-10-2026 15:09:58"/>
    <d v="2026-10-24T08:00:00"/>
    <m/>
    <s v="PS"/>
    <s v="X"/>
    <s v="NO ADDON"/>
    <n v="20261023"/>
    <s v="Completed"/>
    <s v="HSI Bisnis Promo Hari Pelanggan Nasional PSB 70% - 200 Mbps"/>
    <s v="INDIBIZ"/>
    <m/>
    <m/>
    <d v="2026-10-24T08:00:00"/>
    <s v="2026-10-24 08:00:00 | Jam Pemasangan : 08:00 - 12.00 Tanggal Pemasangan : JUMAT 23 OKTOBER 2026 Info Tambahan : Hubungi pelanggan sebelum datang ke lokasi"/>
    <n v="2026"/>
    <n v="10"/>
    <n v="23"/>
    <d v="2026-10-23T00:00:00"/>
    <n v="-1.3333333333357587"/>
    <x v="1"/>
    <x v="7"/>
  </r>
  <r>
    <n v="1389"/>
    <n v="1002653917"/>
    <n v="3"/>
    <x v="4"/>
    <n v="4"/>
    <s v="SOLO"/>
    <s v="INNER - SOLO JATENG TIMUR"/>
    <s v="GLD"/>
    <s v="REG"/>
    <s v="AO"/>
    <s v="NEW SALES"/>
    <s v="1P INET"/>
    <s v="Completed (PS)"/>
    <s v="RBS-Regional 3"/>
    <d v="2026-10-26T13:17:54"/>
    <d v="2026-10-28T11:03:01"/>
    <n v="69417148"/>
    <m/>
    <n v="146514602976"/>
    <s v="Abbasy boutique"/>
    <s v="ODP-GLD-FAN/092 FAN/D09/092.01"/>
    <s v="WO067207752"/>
    <m/>
    <m/>
    <m/>
    <n v="110.83142049999999"/>
    <n v="-7.5880657999999999"/>
    <s v="|MN00440|MYIA-087118425584/POI/achmad yahya/087813660265/ahmad.habsyi20@gmail.com"/>
    <s v="MYIB_ASSISTANT"/>
    <m/>
    <m/>
    <m/>
    <m/>
    <m/>
    <m/>
    <m/>
    <m/>
    <s v="Management Janji"/>
    <s v="2026-10-27 11:00:00 | Nama :AHMAD No HP :087813660265 No Alternatif : M Janji : 27/10/2026 Jam Pasang : Pagi NoteÃ‚Â :  Hubungi terlebih dahulu sebelum ke lokasi "/>
    <s v="FCC"/>
    <s v="26-10-2026 13:24:41"/>
    <d v="2026-10-27T11:00:00"/>
    <m/>
    <s v="PS"/>
    <s v="X"/>
    <s v="NO ADDON"/>
    <n v="20261028"/>
    <s v="Completed"/>
    <s v="HSI Bisnis Promo Hari Pelanggan Nasional PSB 70% - 100 Mbps"/>
    <s v="INDIBIZ"/>
    <m/>
    <m/>
    <d v="2026-10-27T11:00:00"/>
    <s v="2026-10-27 11:00:00 | Nama :AHMAD No HP :087813660265 No Alternatif : M Janji : 27/10/2026 Jam Pasang : Pagi NoteÃ‚Â :  Hubungi terlebih dahulu sebelum ke lokasi "/>
    <n v="2026"/>
    <n v="10"/>
    <n v="28"/>
    <d v="2026-10-28T00:00:00"/>
    <n v="0.54166666666424135"/>
    <x v="1"/>
    <x v="7"/>
  </r>
  <r>
    <n v="1390"/>
    <n v="1002656513"/>
    <n v="3"/>
    <x v="4"/>
    <n v="4"/>
    <s v="SOLO"/>
    <s v="INNER - SOLO JATENG TIMUR"/>
    <s v="KRT"/>
    <s v="REG"/>
    <s v="AO"/>
    <s v="NEW SALES"/>
    <s v="1P INET"/>
    <s v="7 | OSS - PROVISIONING ISSUED"/>
    <s v="RBS-Regional 3"/>
    <d v="2026-10-27T15:53:44"/>
    <d v="2026-10-28T18:46:41"/>
    <n v="69418150"/>
    <m/>
    <n v="141505128070"/>
    <s v="TOKO MULATO"/>
    <s v="ODP-KRT-FAG/093 FAG/D6/07.93"/>
    <s v="WO067304296"/>
    <m/>
    <m/>
    <m/>
    <n v="110.7661088"/>
    <n v="-7.5572923999999997"/>
    <s v="|MN00396|MYIA-005745610616/POI/Mulato SE/085293036000/mltkramaindah@gmail.com"/>
    <s v="MYIB_ASSISTANT"/>
    <m/>
    <m/>
    <m/>
    <m/>
    <m/>
    <m/>
    <m/>
    <m/>
    <s v="Management Janji"/>
    <s v="2026-10-28 15:00:00 | Nama Pic : BP MULATO No Hp Pic : 085293036000 Jam Pemasangan : 08:00 - 12.00 Tanggal Pemasangan : RABU 28 OKTOBER 2026 Info Tambahan : Hubungi pelanggan sebelum datang ke lokasi"/>
    <s v="FCC"/>
    <s v="27-10-2026 15:54:39"/>
    <d v="2026-10-28T15:00:00"/>
    <m/>
    <s v="PI"/>
    <s v="X"/>
    <s v="NO ADDON"/>
    <m/>
    <s v="Provisioning Issued"/>
    <s v="HSI Bisnis Promo Hari Pelanggan Nasional PSB 70% - 50 Mbps"/>
    <s v="INDIBIZ"/>
    <m/>
    <m/>
    <d v="2026-10-28T15:00:00"/>
    <s v="2026-10-28 15:00:00 | Nama Pic : BP MULATO No Hp Pic : 085293036000 Jam Pemasangan : 08:00 - 12.00 Tanggal Pemasangan : RABU 28 OKTOBER 2026 Info Tambahan : Hubungi pelanggan sebelum datang ke lokasi"/>
    <m/>
    <m/>
    <m/>
    <e v="#NUM!"/>
    <e v="#NUM!"/>
    <x v="0"/>
    <x v="7"/>
  </r>
  <r>
    <n v="1391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1392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1393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  <x v="7"/>
  </r>
  <r>
    <n v="1394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1395"/>
    <n v="1002632982"/>
    <n v="3"/>
    <x v="4"/>
    <n v="4"/>
    <s v="SOLO"/>
    <s v="INNER - SOLO JATENG TIMUR"/>
    <s v="KRT"/>
    <s v="REG"/>
    <s v="AO"/>
    <s v="NEW SALES"/>
    <m/>
    <s v="Completed (PS)"/>
    <s v="RBS-Regional 3"/>
    <d v="2026-10-12T13:45:35"/>
    <d v="2026-10-22T17:56:1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n v="2026"/>
    <n v="10"/>
    <n v="22"/>
    <d v="2026-10-22T00:00:00"/>
    <n v="8.5416666666642413"/>
    <x v="2"/>
    <x v="7"/>
  </r>
  <r>
    <n v="1396"/>
    <n v="1002633071"/>
    <n v="3"/>
    <x v="4"/>
    <n v="4"/>
    <s v="SOLO"/>
    <s v="INNER - SOLO JATENG TIMUR"/>
    <s v="KRT"/>
    <s v="REG"/>
    <s v="AO"/>
    <s v="NEW SALES"/>
    <m/>
    <s v="Completed (PS)"/>
    <s v="RBS-Regional 3"/>
    <d v="2026-10-12T14:06:21"/>
    <d v="2026-10-22T17:55:51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S"/>
    <s v="X"/>
    <s v="NO ADDON"/>
    <n v="20261022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n v="2026"/>
    <n v="10"/>
    <n v="22"/>
    <d v="2026-10-22T00:00:00"/>
    <n v="8.375"/>
    <x v="2"/>
    <x v="7"/>
  </r>
  <r>
    <n v="1397"/>
    <n v="1002633052"/>
    <n v="3"/>
    <x v="4"/>
    <n v="4"/>
    <s v="SOLO"/>
    <s v="INNER - SOLO JATENG TIMUR"/>
    <s v="KRT"/>
    <s v="REG"/>
    <s v="AO"/>
    <s v="NEW SALES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  <x v="7"/>
  </r>
  <r>
    <n v="1398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7"/>
  </r>
  <r>
    <n v="1399"/>
    <n v="1002640733"/>
    <n v="3"/>
    <x v="4"/>
    <n v="4"/>
    <s v="SOLO"/>
    <s v="INNER - SOLO JATENG TIMUR"/>
    <s v="KRT"/>
    <s v="REG"/>
    <s v="AO"/>
    <s v="NEW SALES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  <x v="7"/>
  </r>
  <r>
    <n v="1400"/>
    <n v="1002643349"/>
    <n v="3"/>
    <x v="4"/>
    <n v="4"/>
    <s v="SOLO"/>
    <s v="INNER - SOLO JATENG TIMUR"/>
    <s v="KRT"/>
    <s v="REG"/>
    <s v="AO"/>
    <s v="NEW SALES"/>
    <m/>
    <s v="Completed (PS)"/>
    <s v="RBS-Regional 3"/>
    <d v="2026-10-19T14:05:05"/>
    <d v="2026-10-22T18:02:05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PS"/>
    <s v="X"/>
    <s v="NO ADDON"/>
    <n v="202610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n v="2026"/>
    <n v="10"/>
    <n v="22"/>
    <d v="2026-10-22T00:00:00"/>
    <n v="-0.625"/>
    <x v="1"/>
    <x v="7"/>
  </r>
  <r>
    <n v="1401"/>
    <n v="1002646579"/>
    <n v="3"/>
    <x v="4"/>
    <n v="4"/>
    <s v="SOLO"/>
    <s v="INNER - SOLO JATENG TIMUR"/>
    <s v="KRT"/>
    <s v="REG"/>
    <s v="AO"/>
    <s v="NEW SALES"/>
    <s v="1P INET"/>
    <s v="Completed (PS)"/>
    <s v="RBS-Regional 3"/>
    <d v="2026-10-21T08:56:49"/>
    <d v="2026-10-22T18:34:19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2"/>
    <d v="2026-10-22T00:00:00"/>
    <n v="-0.625"/>
    <x v="1"/>
    <x v="7"/>
  </r>
  <r>
    <n v="1402"/>
    <n v="1002654124"/>
    <n v="3"/>
    <x v="4"/>
    <n v="4"/>
    <s v="SOLO"/>
    <s v="INNER - SOLO JATENG TIMUR"/>
    <s v="KRT"/>
    <s v="REG"/>
    <s v="AO"/>
    <s v="NEW SALES"/>
    <m/>
    <s v="Completed (PS)"/>
    <s v="RBS-Regional 3"/>
    <d v="2026-10-26T14:02:21"/>
    <d v="2026-10-27T14:01:43"/>
    <n v="69417226"/>
    <m/>
    <n v="141505128486"/>
    <s v="PT Sarana Maju Rajasa"/>
    <s v="ODP-KRT-FBA/021"/>
    <s v="WO067235347"/>
    <m/>
    <m/>
    <m/>
    <n v="110.812384844175"/>
    <n v="-7.5739780730086403"/>
    <s v="MC60143|/BRITA HAPSARI/081288988819/elsamaraspace@gmail.com/ PSB 1S INET Bisnis WINBACK 2.0 150mbps ABODEMEN 620.000 BLM PPN/ TTPN DALMUDI"/>
    <s v="Sales Force DBS"/>
    <m/>
    <m/>
    <m/>
    <m/>
    <m/>
    <m/>
    <m/>
    <m/>
    <s v="Management Janji"/>
    <s v="2026-10-28 08:00:00|Nama PIC : PT Sarana Maju Rajasa No HP : 081288988819 Alt :  M Janji : (rabu/28/oktober/2026) jam Pasang : 09:00 Note : hubungi pelanggan jika ingin kelokasi|40961371|MYDITA"/>
    <s v="FCC"/>
    <s v="26-10-2026 14:09:48"/>
    <d v="2026-10-28T08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Nama PIC : PT Sarana Maju Rajasa No HP : 081288988819 Alt :  M Janji : (rabu/28/oktober/2026) jam Pasang : 09:00 Note : hubungi pelanggan jika ingin kelokasi|40961371|MYDITA"/>
    <n v="2026"/>
    <n v="10"/>
    <n v="27"/>
    <d v="2026-10-27T00:00:00"/>
    <n v="-1.3333333333357587"/>
    <x v="1"/>
    <x v="7"/>
  </r>
  <r>
    <n v="1403"/>
    <n v="1002635147"/>
    <n v="3"/>
    <x v="4"/>
    <n v="4"/>
    <s v="SOLO"/>
    <s v="INNER - SOLO JATENG TIMUR"/>
    <s v="KRT"/>
    <s v="REG"/>
    <s v="AO"/>
    <s v="NEW SALES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04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1405"/>
    <n v="1002624136"/>
    <n v="3"/>
    <x v="4"/>
    <n v="4"/>
    <s v="SOLO"/>
    <s v="INNER - SOLO JATENG TIMUR"/>
    <s v="KRT"/>
    <s v="REG"/>
    <s v="AO"/>
    <s v="NEW SALES"/>
    <s v="1P INET"/>
    <s v="98 | OSS - CANCEL COMPLETE"/>
    <s v="RBS-Regional 3"/>
    <d v="2026-10-06T12:10:34"/>
    <d v="2026-10-26T09:02:50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CANCEL"/>
    <s v="X"/>
    <s v="NO ADDON"/>
    <m/>
    <s v="Cancel Complet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1406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  <x v="7"/>
  </r>
  <r>
    <n v="1407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  <x v="7"/>
  </r>
  <r>
    <n v="1408"/>
    <n v="1002633215"/>
    <n v="3"/>
    <x v="4"/>
    <n v="4"/>
    <s v="SOLO"/>
    <s v="INNER - SOLO JATENG TIMUR"/>
    <s v="MSO"/>
    <s v="REG"/>
    <s v="AO"/>
    <s v="NEW SALES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  <x v="7"/>
  </r>
  <r>
    <n v="1409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  <x v="7"/>
  </r>
  <r>
    <n v="1410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  <x v="7"/>
  </r>
  <r>
    <n v="1411"/>
    <n v="1002637244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412"/>
    <n v="1002637251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413"/>
    <n v="1002637947"/>
    <n v="3"/>
    <x v="4"/>
    <n v="4"/>
    <s v="SOLO"/>
    <s v="INNER - SOLO JATENG TIMUR"/>
    <s v="MSO"/>
    <s v="REG"/>
    <s v="AO"/>
    <s v="NEW SALES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  <x v="7"/>
  </r>
  <r>
    <n v="1414"/>
    <n v="1002656583"/>
    <n v="3"/>
    <x v="4"/>
    <n v="4"/>
    <s v="SOLO"/>
    <s v="INNER - SOLO JATENG TIMUR"/>
    <s v="MSO"/>
    <s v="REG"/>
    <s v="AO"/>
    <s v="NEW SALES"/>
    <m/>
    <s v="Completed (PS)"/>
    <s v="RBS-Regional 2"/>
    <d v="2026-10-27T16:13:40"/>
    <d v="2026-10-28T22:33:53"/>
    <n v="69418173"/>
    <n v="2716003014"/>
    <n v="142566102475"/>
    <s v="DEPOT AIR MINUM BIRU SUMPAH PEMUDA"/>
    <s v="ODP-MSO-FC/049"/>
    <s v="WO067321656"/>
    <m/>
    <m/>
    <m/>
    <n v="110.8383082"/>
    <n v="-7.5438991"/>
    <s v="|MN00062|/ DEPOT AIR MINUM BIRU SUMPAH PEMUDA / Pic Feni Justiani Tjahjono / Cp 0818978997 - 087856066001- / sby.own@airminumbiru.com"/>
    <s v="Sales Profesional"/>
    <m/>
    <m/>
    <m/>
    <m/>
    <m/>
    <m/>
    <m/>
    <m/>
    <s v="Management Janji"/>
    <s v="2026-10-29 08:00:00|Nama : BP JAKA (OPERASIONAL) No Hp : 0818978997 No Alt : 087856066001 Tgl Pemasangan : 28 Oktober 2026 Interval : SIANG Note : Hubungi pelanggan terlebih dahulu|40900827|MYDITA"/>
    <s v="FCC"/>
    <s v="27-10-2026 16:24:47"/>
    <d v="2026-10-29T08:00:00"/>
    <m/>
    <s v="PS"/>
    <s v="SOLO PALUR"/>
    <s v="NO ADDON"/>
    <n v="2026102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9T08:00:00"/>
    <s v="2026-10-29 08:00:00|Nama : BP JAKA (OPERASIONAL) No Hp : 0818978997 No Alt : 087856066001 Tgl Pemasangan : 28 Oktober 2026 Interval : SIANG Note : Hubungi pelanggan terlebih dahulu|40900827|MYDITA"/>
    <n v="2026"/>
    <n v="10"/>
    <n v="28"/>
    <d v="2026-10-28T00:00:00"/>
    <n v="-1.3333333333357587"/>
    <x v="1"/>
    <x v="7"/>
  </r>
  <r>
    <n v="1415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416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417"/>
    <n v="1002648216"/>
    <n v="3"/>
    <x v="4"/>
    <n v="4"/>
    <s v="SOLO"/>
    <s v="WONOGIRI"/>
    <s v="BRN"/>
    <s v="REG"/>
    <s v="AO"/>
    <s v="NEW SALES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  <x v="7"/>
  </r>
  <r>
    <n v="1418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1419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1420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1421"/>
    <n v="1002637891"/>
    <n v="3"/>
    <x v="4"/>
    <n v="4"/>
    <s v="SOLO"/>
    <s v="WONOGIRI"/>
    <s v="JSO"/>
    <s v="REG"/>
    <s v="AO"/>
    <s v="NEW SALES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  <x v="7"/>
  </r>
  <r>
    <n v="1422"/>
    <n v="1002641506"/>
    <n v="3"/>
    <x v="4"/>
    <n v="4"/>
    <s v="SOLO"/>
    <s v="WONOGIRI"/>
    <s v="JSO"/>
    <s v="REG"/>
    <s v="AO"/>
    <s v="NEW SALES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  <x v="7"/>
  </r>
  <r>
    <n v="1423"/>
    <n v="1002642552"/>
    <n v="3"/>
    <x v="4"/>
    <n v="4"/>
    <s v="SOLO"/>
    <s v="WONOGIRI"/>
    <s v="JSO"/>
    <s v="REG"/>
    <s v="AO"/>
    <s v="NEW SALES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  <x v="7"/>
  </r>
  <r>
    <n v="1424"/>
    <n v="1002649899"/>
    <n v="3"/>
    <x v="4"/>
    <n v="4"/>
    <s v="SOLO"/>
    <s v="WONOGIRI"/>
    <s v="JSO"/>
    <s v="REG"/>
    <s v="AO"/>
    <s v="NEW SALES"/>
    <s v="1P INET"/>
    <s v="Completed (PS)"/>
    <s v="RBS-Regional 3"/>
    <d v="2026-10-22T16:50:44"/>
    <d v="2026-10-23T16:02:15"/>
    <n v="69415451"/>
    <m/>
    <n v="142523108888"/>
    <s v="ABDI NEGERA NUSANTARA SPPG JATISRONO"/>
    <s v="ODP-JSO-FC/050 FC/D03/050.01"/>
    <s v="WO066998688"/>
    <m/>
    <m/>
    <m/>
    <n v="111.1311362"/>
    <n v="-7.8160932000000001"/>
    <s v="|MN02255|MYIA-084348023115/POI/FAJAR PEBRI SULARTO/082324357552/sppgjatisrono@gmail.com"/>
    <s v="MYIB_ASSISTANT"/>
    <m/>
    <m/>
    <m/>
    <m/>
    <m/>
    <m/>
    <m/>
    <m/>
    <s v="Management Janji"/>
    <s v="2026-10-23 15:00:00 | M Janji : (23/10/2026) jam Pasang : 09:00 Note : hubungi pelanggan jika ingin kelokasi  "/>
    <s v="FCC"/>
    <s v="22-10-2026 16:54:34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  <x v="7"/>
  </r>
  <r>
    <n v="1425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1426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1427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1428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  <x v="7"/>
  </r>
  <r>
    <n v="1429"/>
    <n v="1002640529"/>
    <n v="3"/>
    <x v="4"/>
    <n v="4"/>
    <s v="SOLO"/>
    <s v="WONOGIRI"/>
    <s v="WNG"/>
    <s v="REG"/>
    <s v="AO"/>
    <s v="NEW SALES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430"/>
    <n v="1002641565"/>
    <n v="3"/>
    <x v="4"/>
    <n v="4"/>
    <s v="SOLO"/>
    <s v="WONOGIRI"/>
    <s v="WNG"/>
    <s v="REG"/>
    <s v="AO"/>
    <s v="NEW SALES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  <x v="7"/>
  </r>
  <r>
    <n v="1431"/>
    <n v="1002644840"/>
    <n v="3"/>
    <x v="4"/>
    <n v="4"/>
    <s v="SOLO"/>
    <s v="WONOGIRI"/>
    <s v="WNG"/>
    <s v="REG"/>
    <s v="AO"/>
    <s v="NEW SALES"/>
    <s v="1P INET"/>
    <s v="Completed (PS)"/>
    <s v="RBS-Regional 3"/>
    <d v="2026-10-20T10:05:49"/>
    <d v="2026-10-22T18:04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n v="2026"/>
    <n v="10"/>
    <n v="22"/>
    <d v="2026-10-22T00:00:00"/>
    <n v="-0.625"/>
    <x v="1"/>
    <x v="7"/>
  </r>
  <r>
    <n v="1432"/>
    <n v="1002644474"/>
    <n v="3"/>
    <x v="4"/>
    <n v="4"/>
    <s v="SOLO"/>
    <s v="WONOGIRI"/>
    <s v="WNG"/>
    <s v="REG"/>
    <s v="AO"/>
    <s v="NEW SALES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433"/>
    <n v="1002650986"/>
    <n v="3"/>
    <x v="4"/>
    <n v="4"/>
    <s v="SOLO"/>
    <s v="WONOGIRI"/>
    <s v="WNG"/>
    <s v="REG"/>
    <s v="AO"/>
    <s v="NEW SALES"/>
    <s v="1P INET"/>
    <s v="Completed (PS)"/>
    <s v="RBS-Regional 3"/>
    <d v="2026-10-23T13:35:45"/>
    <d v="2026-10-26T21:36:52"/>
    <n v="69415920"/>
    <m/>
    <n v="143554100568"/>
    <s v="PUNDI AMAL ALAMIN SPPG SELOGIRI"/>
    <s v="ODP-WNG-FM/057 FM/D05/057.01"/>
    <s v="WO067047622"/>
    <m/>
    <m/>
    <m/>
    <n v="110.8778755"/>
    <n v="-7.7566866000000001"/>
    <s v="|MN02255|MYIA-018387796954/POI/ANDI MARDIYANTO/0882008361504/andimar703@gmail.com"/>
    <s v="MYIB_ASSISTANT"/>
    <m/>
    <m/>
    <m/>
    <m/>
    <m/>
    <m/>
    <m/>
    <m/>
    <s v="Management Janji"/>
    <s v="2026-10-24 11:00:00 | Tanggal Pemasangan : 24 Oktober 2026 Jam Pemasangan : 08:00 15:00 Info Tambahan : Hubungi pelanggan dulu sebelum ke lokasi terimakasih"/>
    <s v="FCC"/>
    <s v="23-10-2026 13:39:45"/>
    <d v="2026-10-24T11:00:00"/>
    <m/>
    <s v="PS"/>
    <s v="X"/>
    <s v="NO ADDON"/>
    <n v="20261026"/>
    <s v="Completed"/>
    <s v="HSI Bisnis Promo Hari Pelanggan Nasional PSB 70% - 50 Mbps"/>
    <s v="INDIBIZ"/>
    <m/>
    <m/>
    <d v="2026-10-24T11:00:00"/>
    <s v="2026-10-24 11:00:00 | Tanggal Pemasangan : 24 Oktober 2026 Jam Pemasangan : 08:00 15:00 Info Tambahan : Hubungi pelanggan dulu sebelum ke lokasi terimakasih"/>
    <n v="2026"/>
    <n v="10"/>
    <n v="26"/>
    <d v="2026-10-26T00:00:00"/>
    <n v="1.5416666666642413"/>
    <x v="2"/>
    <x v="7"/>
  </r>
  <r>
    <n v="1434"/>
    <n v="1002653904"/>
    <n v="3"/>
    <x v="4"/>
    <n v="4"/>
    <s v="SOLO"/>
    <s v="WONOGIRI"/>
    <s v="WNG"/>
    <s v="REG"/>
    <s v="AO"/>
    <s v="NEW SALES"/>
    <s v="1P INET"/>
    <s v="Completed (PS)"/>
    <s v="RBS-Regional 3"/>
    <d v="2026-10-26T13:14:50"/>
    <d v="2026-10-26T18:49:25"/>
    <n v="69417147"/>
    <m/>
    <n v="143554100038"/>
    <s v="KANTOR KEPALA DESA SINGODUTAN"/>
    <s v="ODP-WNG-FF/058 FF/D02/058.01"/>
    <s v="WO067207525"/>
    <m/>
    <m/>
    <m/>
    <n v="110.898721218109"/>
    <n v="-7.7949773282333998"/>
    <s v="|MN02255|MYIA-029637672986/POI/TRI BUDOYO AJI SAPTONO/0895422251235/singodutandesa@gmail.com"/>
    <s v="MYIB_ASSISTANT"/>
    <m/>
    <m/>
    <m/>
    <m/>
    <m/>
    <m/>
    <m/>
    <m/>
    <s v="Management Janji"/>
    <s v="2026-10-27 11:00:00 | Jam pemasangan : 12.00 Info Tambahan : Hubungi pelanggan dulu sebelum ke lokasi terimakasih "/>
    <s v="FCC"/>
    <s v="26-10-2026 13:24:41"/>
    <d v="2026-10-27T11:00:00"/>
    <m/>
    <s v="PS"/>
    <s v="X"/>
    <s v="NO ADDON"/>
    <n v="20261026"/>
    <s v="Completed"/>
    <s v="HSI Bisnis Basic Promo Hari Pelanggan Nasional PSB 70% - 50 Mbps"/>
    <s v="INDIBIZ"/>
    <m/>
    <m/>
    <d v="2026-10-27T11:00:00"/>
    <s v="2026-10-27 11:00:00 | Jam pemasangan : 12.00 Info Tambahan : Hubungi pelanggan dulu sebelum ke lokasi terimakasih "/>
    <n v="2026"/>
    <n v="10"/>
    <n v="26"/>
    <d v="2026-10-26T00:00:00"/>
    <n v="-1.4583333333357587"/>
    <x v="1"/>
    <x v="7"/>
  </r>
  <r>
    <n v="1435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436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437"/>
    <n v="1002640395"/>
    <n v="3"/>
    <x v="4"/>
    <n v="4"/>
    <s v="SOLO"/>
    <s v="WONOGIRI"/>
    <s v="WNG"/>
    <s v="REG"/>
    <s v="AO"/>
    <s v="NEW SALES"/>
    <s v="1P INET"/>
    <s v="98 | OSS - CANCEL COMPLETE"/>
    <s v="RBS-Regional 3"/>
    <d v="2026-10-16T14:40:34"/>
    <d v="2026-10-26T11:09:1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CANCEL"/>
    <s v="X"/>
    <s v="NO ADDON"/>
    <m/>
    <s v="Cancel Completed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  <x v="7"/>
  </r>
  <r>
    <n v="1438"/>
    <n v="1002657512"/>
    <n v="3"/>
    <x v="3"/>
    <n v="5"/>
    <s v="SBY UTARA"/>
    <s v="GRESIK"/>
    <s v="BPG"/>
    <s v="REG"/>
    <s v="AO"/>
    <s v="NEW SALES"/>
    <s v="1P INET"/>
    <s v="7 | OSS - PROVISIONING ISSUED"/>
    <s v="RBS-Regional 3"/>
    <d v="2026-10-28T11:56:53"/>
    <d v="2026-10-29T08:12:12"/>
    <n v="69418495"/>
    <m/>
    <n v="152443208744"/>
    <s v="PT STONEX TIRE INDONESIA"/>
    <s v="ODP-BPG-FD/19 FD/D02/19.01"/>
    <s v="WO067350811"/>
    <m/>
    <m/>
    <m/>
    <n v="112.50109879999999"/>
    <n v="-7.2620833999999999"/>
    <s v="MD|MYDB-20261028271480|DN00001/MN00443|PT STONEX TIRE INDONESIA|081252777353"/>
    <s v="MYDIGIBIZPARTNER"/>
    <m/>
    <m/>
    <m/>
    <m/>
    <m/>
    <m/>
    <m/>
    <m/>
    <s v="Management Janji"/>
    <s v="2026-10-29 08:00:00 | Waktu pemasangan : 08.00 - 12.00 Tanggal pemasangan : 29 Oktober 2026 Mohon hubungi pelanggan sebelum ke lokasi Terima kasih"/>
    <s v="FCC"/>
    <s v="28-10-2026 12:09:50"/>
    <d v="2026-10-29T08:00:00"/>
    <m/>
    <s v="PI"/>
    <s v="NON-HERO GRESIK"/>
    <s v="NO ADDON"/>
    <m/>
    <s v="Provisioning Issued"/>
    <s v="HSI Bisnis Promo Hari Pelanggan Nasional PSB 70% - 50 Mbps"/>
    <s v="INDIBIZ"/>
    <m/>
    <m/>
    <d v="2026-10-29T08:00:00"/>
    <s v="2026-10-29 08:00:00 | Waktu pemasangan : 08.00 - 12.00 Tanggal pemasangan : 29 Oktober 2026 Mohon hubungi pelanggan sebelum ke lokasi Terima kasih"/>
    <m/>
    <m/>
    <m/>
    <e v="#NUM!"/>
    <e v="#NUM!"/>
    <x v="0"/>
    <x v="15"/>
  </r>
  <r>
    <n v="1439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  <x v="15"/>
  </r>
  <r>
    <n v="1440"/>
    <n v="1002645329"/>
    <n v="3"/>
    <x v="3"/>
    <n v="5"/>
    <s v="SBY UTARA"/>
    <s v="GRESIK"/>
    <s v="BPG"/>
    <s v="REG"/>
    <s v="AO"/>
    <s v="NEW SALES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441"/>
    <n v="1002645340"/>
    <n v="3"/>
    <x v="3"/>
    <n v="5"/>
    <s v="SBY UTARA"/>
    <s v="GRESIK"/>
    <s v="BPG"/>
    <s v="REG"/>
    <s v="AO"/>
    <s v="NEW SALES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442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6"/>
  </r>
  <r>
    <n v="1443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  <x v="16"/>
  </r>
  <r>
    <n v="1444"/>
    <n v="1002638845"/>
    <n v="3"/>
    <x v="5"/>
    <n v="5"/>
    <s v="SIDOARJO"/>
    <s v="JOMBANG"/>
    <s v="JOM"/>
    <s v="REG"/>
    <s v="AO"/>
    <s v="NEW SALES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  <x v="16"/>
  </r>
  <r>
    <n v="1445"/>
    <n v="1002644595"/>
    <n v="3"/>
    <x v="5"/>
    <n v="5"/>
    <s v="SIDOARJO"/>
    <s v="JOMBANG"/>
    <s v="JOM"/>
    <s v="REG"/>
    <s v="AO"/>
    <s v="NEW SALES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446"/>
    <n v="1002647568"/>
    <n v="3"/>
    <x v="5"/>
    <n v="5"/>
    <s v="SIDOARJO"/>
    <s v="JOMBANG"/>
    <s v="JOM"/>
    <s v="REG"/>
    <s v="AO"/>
    <s v="NEW SALES"/>
    <m/>
    <s v="Completed (PS)"/>
    <s v="RBS-Regional 3"/>
    <d v="2026-10-21T14:18:54"/>
    <d v="2026-10-22T17:09:09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2"/>
    <d v="2026-10-22T00:00:00"/>
    <n v="-1.3333333333357587"/>
    <x v="1"/>
    <x v="16"/>
  </r>
  <r>
    <n v="1447"/>
    <n v="1002647541"/>
    <n v="3"/>
    <x v="5"/>
    <n v="5"/>
    <s v="SIDOARJO"/>
    <s v="JOMBANG"/>
    <s v="JOM"/>
    <s v="REG"/>
    <s v="AO"/>
    <s v="NEW SALES"/>
    <m/>
    <s v="Completed (PS)"/>
    <s v="RBS-Regional 3"/>
    <d v="2026-10-21T14:13:49"/>
    <d v="2026-10-23T01:44:10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3"/>
    <d v="2026-10-23T00:00:00"/>
    <n v="-0.33333333333575865"/>
    <x v="1"/>
    <x v="16"/>
  </r>
  <r>
    <n v="1448"/>
    <n v="1002649342"/>
    <n v="3"/>
    <x v="5"/>
    <n v="5"/>
    <s v="SIDOARJO"/>
    <s v="JOMBANG"/>
    <s v="JOM"/>
    <s v="REG"/>
    <s v="AO"/>
    <s v="NEW SALES"/>
    <m/>
    <s v="Completed (PS)"/>
    <s v="RBS-Regional 3"/>
    <d v="2026-10-22T14:32:37"/>
    <d v="2026-10-23T13:33:10"/>
    <n v="69415201"/>
    <m/>
    <n v="152318241234"/>
    <s v="VENDE BERKAH MEDIKA"/>
    <s v="ODP-JOM-FAJ/007"/>
    <s v="WO067030193"/>
    <m/>
    <m/>
    <m/>
    <n v="112.2522044"/>
    <n v="-7.5378084000000003"/>
    <s v="|MN02084|/VENDE BERKAH MEDIKA/WINBACK 2.0 HSI B2B (1:1) 50MBPS 355RB PSB DISC 70%//vendebeautycare@gmail.com/VERA WAHYUNINTIAS, DR/82262711762"/>
    <s v="Sales Force DBS"/>
    <m/>
    <m/>
    <m/>
    <m/>
    <m/>
    <m/>
    <m/>
    <m/>
    <s v="Management Janji"/>
    <s v="2026-10-24 08:00:00|Nama PIC: bu imel  Notel: 085730612672 Alt:  Tanggal: 24/10/2026 Jam Pasang: 08.00 - 12.00 Note: Hubungi sebelum ke lokasi, terimakasih.  |40931149|MYDITA"/>
    <s v="FCC"/>
    <s v="22-10-2026 14:40:09"/>
    <d v="2026-10-24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8:00:00"/>
    <s v="2026-10-24 08:00:00|Nama PIC: bu imel  Notel: 085730612672 Alt:  Tanggal: 24/10/2026 Jam Pasang: 08.00 - 12.00 Note: Hubungi sebelum ke lokasi, terimakasih.  |40931149|MYDITA"/>
    <n v="2026"/>
    <n v="10"/>
    <n v="23"/>
    <d v="2026-10-23T00:00:00"/>
    <n v="-1.3333333333357587"/>
    <x v="1"/>
    <x v="16"/>
  </r>
  <r>
    <n v="1449"/>
    <n v="1002657434"/>
    <n v="3"/>
    <x v="5"/>
    <n v="5"/>
    <s v="SIDOARJO"/>
    <s v="JOMBANG"/>
    <s v="JOM"/>
    <s v="REG"/>
    <s v="AO"/>
    <s v="NEW SALES"/>
    <m/>
    <s v="Completed (PS)"/>
    <s v="RBS-Regional 3"/>
    <d v="2026-10-28T11:34:44"/>
    <d v="2026-10-28T16:03:08"/>
    <n v="69418470"/>
    <m/>
    <n v="152318241741"/>
    <s v="PONPES AL-HASYIM"/>
    <s v="ODP-JOM-FAB/76"/>
    <s v="WO067355118"/>
    <m/>
    <m/>
    <m/>
    <n v="112.23798840000001"/>
    <n v="-7.5384528"/>
    <s v="|MN00518|/PONPES AL-HASYIM/WINBACK 2.0 HSI B2B (1:2) 50MBPS 320RB PSB DISC 70%//nurhannan78@gmail.com/NUR HANNAN, LC M.HI/85730875537"/>
    <s v="Sales Force DBS"/>
    <m/>
    <m/>
    <m/>
    <m/>
    <m/>
    <m/>
    <m/>
    <m/>
    <s v="Management Janji"/>
    <s v="2026-10-29 11:00:00|Nama Pic : BP NUR No Hp Pic : 085730875537 Jam Pemasangan : 08:00 - 12.00 Tanggal Pemasangan : KAMIS 29 OKTOBER 2026 Info Tambahan : Hubungi pelanggan sebelum datang ke lokasi|40000798|MYDITA"/>
    <s v="FCC"/>
    <s v="28-10-2026 11:54:37"/>
    <d v="2026-10-29T11:00:00"/>
    <m/>
    <s v="PS"/>
    <s v="JOMBANG"/>
    <s v="NO ADDON"/>
    <n v="20261028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9T11:00:00"/>
    <s v="2026-10-29 11:00:00|Nama Pic : BP NUR No Hp Pic : 085730875537 Jam Pemasangan : 08:00 - 12.00 Tanggal Pemasangan : KAMIS 29 OKTOBER 2026 Info Tambahan : Hubungi pelanggan sebelum datang ke lokasi|40000798|MYDITA"/>
    <n v="2026"/>
    <n v="10"/>
    <n v="28"/>
    <d v="2026-10-28T00:00:00"/>
    <n v="-1.4583333333357587"/>
    <x v="1"/>
    <x v="16"/>
  </r>
  <r>
    <n v="1450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6"/>
  </r>
  <r>
    <n v="1451"/>
    <n v="1002637654"/>
    <n v="3"/>
    <x v="5"/>
    <n v="5"/>
    <s v="SIDOARJO"/>
    <s v="JOMBANG"/>
    <s v="MOJ"/>
    <s v="REG"/>
    <s v="AO"/>
    <s v="NEW SALES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452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6"/>
  </r>
  <r>
    <n v="1453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6"/>
  </r>
  <r>
    <n v="1454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6"/>
  </r>
  <r>
    <n v="1455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6"/>
  </r>
  <r>
    <n v="1456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6"/>
  </r>
  <r>
    <n v="1457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  <x v="16"/>
  </r>
  <r>
    <n v="1458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  <x v="16"/>
  </r>
  <r>
    <n v="1459"/>
    <n v="1002635838"/>
    <n v="3"/>
    <x v="5"/>
    <n v="5"/>
    <s v="SIDOARJO"/>
    <s v="JOMBANG"/>
    <s v="MOJ"/>
    <s v="REG"/>
    <s v="AO"/>
    <s v="NEW SALES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  <x v="16"/>
  </r>
  <r>
    <n v="1460"/>
    <n v="1002635845"/>
    <n v="3"/>
    <x v="5"/>
    <n v="5"/>
    <s v="SIDOARJO"/>
    <s v="JOMBANG"/>
    <s v="MOJ"/>
    <s v="REG"/>
    <s v="AO"/>
    <s v="NEW SALES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  <x v="16"/>
  </r>
  <r>
    <n v="1461"/>
    <n v="1002643678"/>
    <n v="3"/>
    <x v="5"/>
    <n v="5"/>
    <s v="SIDOARJO"/>
    <s v="JOMBANG"/>
    <s v="MOJ"/>
    <s v="REG"/>
    <s v="AO"/>
    <s v="NEW SALES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462"/>
    <n v="1002648572"/>
    <n v="3"/>
    <x v="5"/>
    <n v="5"/>
    <s v="SIDOARJO"/>
    <s v="JOMBANG"/>
    <s v="MOJ"/>
    <s v="REG"/>
    <s v="AO"/>
    <s v="NEW SALES"/>
    <m/>
    <s v="Completed (PS)"/>
    <s v="RBS-Regional 3"/>
    <d v="2026-10-22T09:48:18"/>
    <d v="2026-10-23T14:30:33"/>
    <n v="69414967"/>
    <n v="3215211037"/>
    <n v="152319207612"/>
    <s v="SMPN 2 MOJOWARNO"/>
    <s v="ODP-MOJ-FG/03"/>
    <s v="WO066994641"/>
    <m/>
    <m/>
    <m/>
    <n v="112.3337207"/>
    <n v="-7.6173786000000003"/>
    <s v="|MN01614|/SMPN 2 MOJOWARNO/HSI B2B (1:1) + PHONE (800 MENIT) 100MBPS 645RB PSB DISC 70%//smpn2mojowarno@gmail.com/WIWIK HIDAYATI/81325911871"/>
    <s v="Sales Force DBS"/>
    <m/>
    <m/>
    <m/>
    <m/>
    <m/>
    <m/>
    <m/>
    <m/>
    <s v="Management Janji"/>
    <s v="2026-10-23 15:00:00|Nama : wiwik No HP :081325911871 No Alternatif : M Janji : 23/10/2026 Jam Pasang : Pagi NoteÃ‚Â :  Hubungi terlebih dahulu sebelum ke lokasi |40931150|MYDITA"/>
    <s v="FCC"/>
    <s v="22-10-2026 09:54:36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15:00:00"/>
    <s v="2026-10-23 15:00:00|Nama : wiwik No HP :081325911871 No Alternatif : M Janji : 23/10/2026 Jam Pasang : Pagi NoteÃ‚Â :  Hubungi terlebih dahulu sebelum ke lokasi |40931150|MYDITA"/>
    <n v="2026"/>
    <n v="10"/>
    <n v="23"/>
    <d v="2026-10-23T00:00:00"/>
    <n v="-0.625"/>
    <x v="1"/>
    <x v="16"/>
  </r>
  <r>
    <n v="1463"/>
    <n v="1002648895"/>
    <n v="3"/>
    <x v="5"/>
    <n v="5"/>
    <s v="SIDOARJO"/>
    <s v="JOMBANG"/>
    <s v="MOJ"/>
    <s v="REG"/>
    <s v="AO"/>
    <s v="NEW SALES"/>
    <m/>
    <s v="Completed (PS)"/>
    <s v="RBS-Regional 3"/>
    <d v="2026-10-22T11:37:25"/>
    <d v="2026-10-23T16:27:41"/>
    <n v="69415065"/>
    <m/>
    <n v="152319207609"/>
    <s v="CV KARYA MANDIRI TECHNOLOGI"/>
    <s v="ODP-MOJ-FE/98"/>
    <s v="WO067005282"/>
    <m/>
    <m/>
    <m/>
    <n v="112.3412692"/>
    <n v="-7.5590975"/>
    <s v="|MN01463|/CV KARYA MANDIRI TECHNOLOGI/WINBACK 2.0 HSI B2B (1:1) 75MBPS 415RB PSB DISC 70%//sofianto173@gmail.com/MUKHAMAD SOFIANTO BAKTIAR/82320092050"/>
    <s v="Sales Force DBS"/>
    <m/>
    <m/>
    <m/>
    <m/>
    <m/>
    <m/>
    <m/>
    <m/>
    <s v="Management Janji"/>
    <s v="2026-10-23 15:00:00|Nama PIC : CV KARYA MANDIRI TECHNOLOGI No HP : 082320092050 Alt :  M Janji : 23/10/2026 Jam Pasang : 08.00 - 13:00  NoteÃ‚Â :  hubungi terlebih dahulu sebelum kelokasi|40981184|MYDITA"/>
    <s v="FCC"/>
    <s v="22-10-2026 11:40:09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PIC : CV KARYA MANDIRI TECHNOLOGI No HP : 082320092050 Alt :  M Janji : 23/10/2026 Jam Pasang : 08.00 - 13:00  NoteÃ‚Â :  hubungi terlebih dahulu sebelum kelokasi|40981184|MYDITA"/>
    <n v="2026"/>
    <n v="10"/>
    <n v="23"/>
    <d v="2026-10-23T00:00:00"/>
    <n v="-0.625"/>
    <x v="1"/>
    <x v="16"/>
  </r>
  <r>
    <n v="1464"/>
    <n v="1002650944"/>
    <n v="3"/>
    <x v="5"/>
    <n v="5"/>
    <s v="SIDOARJO"/>
    <s v="JOMBANG"/>
    <s v="MOJ"/>
    <s v="REG"/>
    <s v="AO"/>
    <s v="NEW SALES"/>
    <m/>
    <s v="Completed (PS)"/>
    <s v="RBS-Regional 3"/>
    <d v="2026-10-23T13:23:09"/>
    <d v="2026-10-23T18:37:51"/>
    <n v="69415894"/>
    <m/>
    <n v="152319207618"/>
    <s v="SLB TUNAS HARAPAN IV"/>
    <s v="ODP-MOJ-FE/37"/>
    <s v="WO067049192"/>
    <m/>
    <m/>
    <m/>
    <n v="112.3431011"/>
    <n v="-7.5212006000000002"/>
    <s v="|MN01463|/SLB TUNAS HARAPAN IV /WINBACK 2.0 HSI B2B (1:1) 50MBPS 355RB PSB DISC 70%//stilmiyah55@guru.slb.belajar.id/ST ILMIYAH /81232306626"/>
    <s v="Sales Force DBS"/>
    <m/>
    <m/>
    <m/>
    <m/>
    <m/>
    <m/>
    <m/>
    <m/>
    <s v="Management Janji"/>
    <s v="2026-10-24 11:00:00|M Janji : 24/10/2026 Jam Pasang : 08.00 - 13:00  NoteÃ‚Â :  hubungi terlebih dahulu sebelum kelokasi  |40981182|MYDITA"/>
    <s v="FCC"/>
    <s v="23-10-2026 13:25:26"/>
    <d v="2026-10-24T11:00:00"/>
    <m/>
    <s v="PS"/>
    <s v="JOMBANG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M Janji : 24/10/2026 Jam Pasang : 08.00 - 13:00  NoteÃ‚Â :  hubungi terlebih dahulu sebelum kelokasi  |40981182|MYDITA"/>
    <n v="2026"/>
    <n v="10"/>
    <n v="23"/>
    <d v="2026-10-23T00:00:00"/>
    <n v="-1.4583333333357587"/>
    <x v="1"/>
    <x v="16"/>
  </r>
  <r>
    <n v="1465"/>
    <n v="1002653933"/>
    <n v="3"/>
    <x v="5"/>
    <n v="5"/>
    <s v="SIDOARJO"/>
    <s v="JOMBANG"/>
    <s v="MOJ"/>
    <s v="REG"/>
    <s v="AO"/>
    <s v="NEW SALES"/>
    <m/>
    <s v="Completed (PS)"/>
    <s v="RBS-Regional 3"/>
    <d v="2026-10-26T13:25:03"/>
    <d v="2026-10-27T12:26:39"/>
    <n v="69417175"/>
    <m/>
    <n v="152319207773"/>
    <s v="TEGUH COMPUTER"/>
    <s v="ODP-MOJ-FK/04"/>
    <s v="WO067215194"/>
    <m/>
    <m/>
    <m/>
    <n v="112.416083"/>
    <n v="-7.5712378999999999"/>
    <s v="|MN02084|/TEGUH COMPUTER /WINBACK 2.0 HSI B2B (1:1) 100MBPS 535RB PSB DISC 70%//bankdatakumitir@gmail.com/LUKMAN TEGUH PRASETYA/85233111153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m/>
    <s v="PS"/>
    <s v="JO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1:00:00"/>
    <s v="2026-10-27 11:00:00|Tanggal pemasangan : 27 OKTOBER 2026 Jam pemasangan : pagi/siang Info Tambahan : Hubungi pelanggan dulu sebelum ke lokasi terima kasih|40010577|MYDITA"/>
    <n v="2026"/>
    <n v="10"/>
    <n v="27"/>
    <d v="2026-10-27T00:00:00"/>
    <n v="-0.45833333333575865"/>
    <x v="1"/>
    <x v="16"/>
  </r>
  <r>
    <n v="1466"/>
    <n v="1002658457"/>
    <n v="3"/>
    <x v="5"/>
    <n v="5"/>
    <s v="SIDOARJO"/>
    <s v="JOMBANG"/>
    <s v="MOJ"/>
    <s v="REG"/>
    <s v="AO"/>
    <s v="NEW SALES"/>
    <s v="1P INET"/>
    <s v="MIE - SEND SURVEY"/>
    <s v="RBS-Regional 3"/>
    <d v="2026-10-28T21:14:50"/>
    <d v="2026-10-28T21:16:01"/>
    <n v="69418920"/>
    <m/>
    <n v="152319207927"/>
    <s v="WARKOP PANDAWA 877"/>
    <s v="ODP-MOJ-FE/41 FAJ/D02/41.01"/>
    <s v="WO067394696"/>
    <m/>
    <m/>
    <m/>
    <n v="112.3352671"/>
    <n v="-7.5701830000000001"/>
    <s v="MD|MYDB-20261028271536|DN00001/MN02093|WARKOP PANDAWA 877|085157689917"/>
    <s v="MYDIGIBIZPARTNER"/>
    <m/>
    <m/>
    <m/>
    <m/>
    <m/>
    <m/>
    <m/>
    <m/>
    <s v="Management Janji"/>
    <s v="2026-10-30 11:00:00 | Nama : BP BUDI SANTOSO No Hp : 085157689917 No Alt : 085748348532 Tgl Pemasangan : 30 Oktober 2026 Interval : SIANG Note : Hubungi pelanggan terlebih dahulu"/>
    <s v="FCC"/>
    <s v="28-10-2026 21:40:13"/>
    <d v="2026-10-30T11:00:00"/>
    <m/>
    <s v="SURVEY_NEW_MANJA"/>
    <s v="JOMBANG"/>
    <s v="NETMONK"/>
    <m/>
    <s v="MIE - SEND SURVEY"/>
    <s v="HSI Bisnis Bundling Netmonk Promo 2026 PSB 70% - 150 Mbps"/>
    <s v="INDIBIZ"/>
    <m/>
    <m/>
    <d v="2026-10-30T11:00:00"/>
    <s v="2026-10-30 11:00:00 | Nama : BP BUDI SANTOSO No Hp : 085157689917 No Alt : 085748348532 Tgl Pemasangan : 30 Oktober 2026 Interval : SIANG Note : Hubungi pelanggan terlebih dahulu"/>
    <m/>
    <m/>
    <m/>
    <e v="#NUM!"/>
    <e v="#NUM!"/>
    <x v="0"/>
    <x v="16"/>
  </r>
  <r>
    <n v="1467"/>
    <n v="1002637061"/>
    <n v="3"/>
    <x v="5"/>
    <n v="5"/>
    <s v="SIDOARJO"/>
    <s v="JOMBANG"/>
    <s v="MOJ"/>
    <s v="REG"/>
    <s v="AO"/>
    <s v="NEW SALES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468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16"/>
  </r>
  <r>
    <n v="1469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  <x v="16"/>
  </r>
  <r>
    <n v="1470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  <x v="16"/>
  </r>
  <r>
    <n v="1471"/>
    <n v="1002636362"/>
    <n v="3"/>
    <x v="5"/>
    <n v="5"/>
    <s v="SIDOARJO"/>
    <s v="JOMBANG"/>
    <s v="NRJ"/>
    <s v="REG"/>
    <s v="AO"/>
    <s v="NEW SALES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  <x v="16"/>
  </r>
  <r>
    <n v="1472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6"/>
  </r>
  <r>
    <n v="1473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  <x v="16"/>
  </r>
  <r>
    <n v="1474"/>
    <n v="1002639692"/>
    <n v="3"/>
    <x v="5"/>
    <n v="5"/>
    <s v="SIDOARJO"/>
    <s v="JOMBANG"/>
    <s v="POS"/>
    <s v="REG"/>
    <s v="AO"/>
    <s v="NEW SALES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  <x v="16"/>
  </r>
  <r>
    <n v="1475"/>
    <n v="1002641746"/>
    <n v="3"/>
    <x v="5"/>
    <n v="5"/>
    <s v="SIDOARJO"/>
    <s v="JOMBANG"/>
    <s v="POS"/>
    <s v="REG"/>
    <s v="AO"/>
    <s v="NEW SALES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  <x v="16"/>
  </r>
  <r>
    <n v="1476"/>
    <n v="1002658424"/>
    <n v="3"/>
    <x v="5"/>
    <n v="5"/>
    <s v="SIDOARJO"/>
    <s v="JOMBANG"/>
    <s v="POS"/>
    <s v="REG"/>
    <s v="AO"/>
    <s v="NEW SALES"/>
    <s v="1P INET"/>
    <s v="MIE - SEND SURVEY"/>
    <s v="RBS-Regional 3"/>
    <d v="2026-10-28T19:38:50"/>
    <d v="2026-10-28T19:40:06"/>
    <n v="69418913"/>
    <m/>
    <n v="152333218629"/>
    <s v="SPPG TEMBELANG SENTUL JOMBANG"/>
    <s v="ODP-POS-FE/30"/>
    <s v="WO067391552"/>
    <m/>
    <m/>
    <m/>
    <n v="112.23701699999999"/>
    <n v="-7.46983"/>
    <s v="|MN02734|MYIA-057395832087/POI/MIKE MIRAZA/08817905067/mikemiraza83@tmails.net"/>
    <s v="MYIB_ASSISTANT"/>
    <m/>
    <m/>
    <m/>
    <m/>
    <m/>
    <m/>
    <m/>
    <m/>
    <s v="Management Janji"/>
    <s v="2026-10-30 08:00:00 | Nama : BU MIKE MIRAZA No Hp : 08817905067 No Alt :  Tgl Pemasangan : 29 Oktober 2026 Interval : PAGI  Note : Hubungi pelanggan terlebih dahulu"/>
    <s v="FCC"/>
    <s v="28-10-2026 19:40:09"/>
    <d v="2026-10-30T08:00:00"/>
    <m/>
    <s v="SURVEY_NEW_MANJA"/>
    <s v="JOMBANG"/>
    <s v="NO ADDON"/>
    <m/>
    <s v="MIE - SEND SURVEY"/>
    <s v="HSI Bisnis Promo Hari Pelanggan Nasional PSB 70% - 150 Mbps"/>
    <s v="INDIBIZ"/>
    <m/>
    <m/>
    <d v="2026-10-30T08:00:00"/>
    <s v="2026-10-30 08:00:00 | Nama : BU MIKE MIRAZA No Hp : 08817905067 No Alt :  Tgl Pemasangan : 29 Oktober 2026 Interval : PAGI  Note : Hubungi pelanggan terlebih dahulu"/>
    <m/>
    <m/>
    <m/>
    <e v="#NUM!"/>
    <e v="#NUM!"/>
    <x v="0"/>
    <x v="16"/>
  </r>
  <r>
    <n v="1477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  <x v="16"/>
  </r>
  <r>
    <n v="1478"/>
    <n v="1002657242"/>
    <n v="3"/>
    <x v="5"/>
    <n v="5"/>
    <s v="SIDOARJO"/>
    <s v="MOJOKERTO"/>
    <s v="DLA"/>
    <s v="REG"/>
    <s v="AO"/>
    <s v="NEW SALES"/>
    <m/>
    <s v="Completed (PS)"/>
    <s v="RBS-Regional 3"/>
    <d v="2026-10-28T10:26:46"/>
    <d v="2026-10-28T13:57:06"/>
    <n v="69418402"/>
    <m/>
    <n v="152329215738"/>
    <s v="WARKOP NAYAMUL"/>
    <s v="ODP-DLA-FD/39"/>
    <s v="WO067346912"/>
    <m/>
    <m/>
    <m/>
    <n v="112.4319852"/>
    <n v="-7.4631537000000003"/>
    <s v="|MN01575|/WARKOP NAYAMUL/WINBACK 2.0 HSI B2B (1:1) 50MBPS 355RB PSB DISC 70%//andikansah007@gmail.com/ANDIK/87738580555"/>
    <s v="Sales Force DBS"/>
    <m/>
    <m/>
    <m/>
    <m/>
    <m/>
    <m/>
    <m/>
    <m/>
    <s v="Management Janji"/>
    <s v="2026-10-29 08:00:00|No HP : 087738580555 Alt :  M Janji : 29/10/2026 Note : hubungi pelanggan jika ingin kelokasi|40000802|MYDITA"/>
    <s v="FCC"/>
    <s v="28-10-2026 10:39:53"/>
    <d v="2026-10-29T08:00:00"/>
    <m/>
    <s v="PS"/>
    <s v="MOJOKERT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o HP : 087738580555 Alt :  M Janji : 29/10/2026 Note : hubungi pelanggan jika ingin kelokasi|40000802|MYDITA"/>
    <n v="2026"/>
    <n v="10"/>
    <n v="28"/>
    <d v="2026-10-28T00:00:00"/>
    <n v="-1.3333333333357587"/>
    <x v="1"/>
    <x v="16"/>
  </r>
  <r>
    <n v="1479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6"/>
  </r>
  <r>
    <n v="1480"/>
    <n v="1002638386"/>
    <n v="3"/>
    <x v="5"/>
    <n v="5"/>
    <s v="SIDOARJO"/>
    <s v="MOJOKERTO"/>
    <s v="MIP"/>
    <s v="REG"/>
    <s v="AO"/>
    <s v="NEW SALES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6"/>
  </r>
  <r>
    <n v="1481"/>
    <n v="1002652707"/>
    <n v="3"/>
    <x v="5"/>
    <n v="5"/>
    <s v="SIDOARJO"/>
    <s v="MOJOKERTO"/>
    <s v="MIP"/>
    <s v="REG"/>
    <s v="AO"/>
    <s v="NEW SALES"/>
    <s v="1P INET"/>
    <s v="Completed (PS)"/>
    <s v="RBS-Regional 3"/>
    <d v="2026-10-25T17:32:51"/>
    <d v="2026-10-26T14:06:12"/>
    <n v="69416764"/>
    <m/>
    <n v="152313206755"/>
    <s v="Wahyu Redjo Perning Mojokerto"/>
    <s v="ODP-MIP-FA/10"/>
    <s v="WO067171541"/>
    <m/>
    <m/>
    <m/>
    <n v="112.4866323"/>
    <n v="-7.4064063999999998"/>
    <s v="|MN01401|MYIA-051344838521/POI/Sani/081513999957/eslilin8788@gmail.com"/>
    <s v="MYIB_ASSISTANT"/>
    <m/>
    <m/>
    <m/>
    <m/>
    <m/>
    <m/>
    <m/>
    <m/>
    <s v="Management Janji"/>
    <s v="2026-10-26 15:00:00 | Nama : BP SANI PALINTAN  No Hp : 081513999957 No Alt :  Tgl Pemasangan : 26 Oktober 2026 Interval : SIANG Note : Hubungi pelanggan terlebih dahulu"/>
    <s v="FCC"/>
    <s v="25-10-2026 17:40:14"/>
    <d v="2026-10-26T15:00:00"/>
    <m/>
    <s v="PS"/>
    <s v="MOJOKERTO"/>
    <s v="NO ADDON"/>
    <n v="20261026"/>
    <s v="Completed"/>
    <s v="HSI Bisnis Promo Hari Pelanggan Nasional PSB 70% - 50 Mbps"/>
    <s v="INDIBIZ"/>
    <m/>
    <m/>
    <d v="2026-10-26T15:00:00"/>
    <s v="2026-10-26 15:00:00 | Nama : BP SANI PALINTAN  No Hp : 081513999957 No Alt :  Tgl Pemasangan : 26 Oktober 2026 Interval : SIANG Note : Hubungi pelanggan terlebih dahulu"/>
    <n v="2026"/>
    <n v="10"/>
    <n v="26"/>
    <d v="2026-10-26T00:00:00"/>
    <n v="-0.625"/>
    <x v="1"/>
    <x v="16"/>
  </r>
  <r>
    <n v="1482"/>
    <n v="1002654447"/>
    <n v="3"/>
    <x v="5"/>
    <n v="5"/>
    <s v="SIDOARJO"/>
    <s v="MOJOKERTO"/>
    <s v="MJS"/>
    <s v="REG"/>
    <s v="AO"/>
    <s v="NEW SALES"/>
    <s v="2P INET + VOICE"/>
    <s v="100 | REVOKE COMPLETED"/>
    <s v="RBS-Regional 3"/>
    <d v="2026-10-26T15:21:49"/>
    <d v="2026-10-29T09:29:40"/>
    <n v="69417353"/>
    <n v="3215217019"/>
    <n v="152330221021"/>
    <s v="PT INTI CITRA AGUNG"/>
    <s v="ODP-MJS-FQ/38 FQ/D03/38.01"/>
    <s v="WO067223511"/>
    <m/>
    <m/>
    <m/>
    <n v="112.55782600000001"/>
    <n v="-7.5179080000000003"/>
    <s v="|MN00843|MYIA-041763202533/POI/YOHAN/081215888001/72purchasing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24:43"/>
    <d v="2026-10-27T15:00:00"/>
    <s v="Kendala Pelanggan"/>
    <s v="REVOKE"/>
    <s v="MOJOKERTO"/>
    <s v="NO ADDON"/>
    <m/>
    <s v="Revoke Completed"/>
    <s v="HSI Bisnis Basic Bundling Phone PSB 70%  Dual Band - Free 800 Menit - 10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  <x v="16"/>
  </r>
  <r>
    <n v="1483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6"/>
  </r>
  <r>
    <n v="1484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  <x v="16"/>
  </r>
  <r>
    <n v="1485"/>
    <n v="1002637966"/>
    <n v="3"/>
    <x v="5"/>
    <n v="5"/>
    <s v="SIDOARJO"/>
    <s v="MOJOKERTO"/>
    <s v="MJS"/>
    <s v="REG"/>
    <s v="AO"/>
    <s v="NEW SALES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  <x v="16"/>
  </r>
  <r>
    <n v="1486"/>
    <n v="1002643319"/>
    <n v="3"/>
    <x v="5"/>
    <n v="5"/>
    <s v="SIDOARJO"/>
    <s v="MOJOKERTO"/>
    <s v="MJS"/>
    <s v="REG"/>
    <s v="AO"/>
    <s v="NEW SALES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  <x v="16"/>
  </r>
  <r>
    <n v="1487"/>
    <n v="1002644933"/>
    <n v="3"/>
    <x v="5"/>
    <n v="5"/>
    <s v="SIDOARJO"/>
    <s v="MOJOKERTO"/>
    <s v="MJS"/>
    <s v="REG"/>
    <s v="AO"/>
    <s v="NEW SALES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488"/>
    <n v="1002653286"/>
    <n v="3"/>
    <x v="5"/>
    <n v="5"/>
    <s v="SIDOARJO"/>
    <s v="MOJOKERTO"/>
    <s v="MJS"/>
    <s v="REG"/>
    <s v="AO"/>
    <s v="NEW SALES"/>
    <s v="1P INET"/>
    <s v="Completed (PS)"/>
    <s v="RBS-Regional 3"/>
    <d v="2026-10-26T10:45:45"/>
    <d v="2026-10-26T20:16:03"/>
    <n v="69416935"/>
    <m/>
    <n v="152330221018"/>
    <s v="RDM Grosir"/>
    <s v="ODP-MJS-FT/17 FT/D03/17.01"/>
    <s v="WO067192115"/>
    <m/>
    <m/>
    <m/>
    <n v="112.5485688"/>
    <n v="-7.5235725999999996"/>
    <s v="|MN02532|MYIA-043668684521/POI/Muhammad Ramadani/085706338623/danikenyot9@gmail.com"/>
    <s v="MYIB_ASSISTANT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54:39"/>
    <d v="2026-10-27T08:00:00"/>
    <m/>
    <s v="PS"/>
    <s v="MOJOKERTO"/>
    <s v="NO ADDON"/>
    <n v="20261026"/>
    <s v="Completed"/>
    <s v="HSI Bisnis Promo Hari Pelanggan Nasional PSB 70% - 20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6"/>
    <d v="2026-10-26T00:00:00"/>
    <n v="-1.3333333333357587"/>
    <x v="1"/>
    <x v="16"/>
  </r>
  <r>
    <n v="1489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  <x v="16"/>
  </r>
  <r>
    <n v="1490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  <x v="16"/>
  </r>
  <r>
    <n v="1491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  <x v="16"/>
  </r>
  <r>
    <n v="1492"/>
    <n v="1002649144"/>
    <n v="3"/>
    <x v="5"/>
    <n v="5"/>
    <s v="SIDOARJO"/>
    <s v="MOJOKERTO"/>
    <s v="NGI"/>
    <s v="REG"/>
    <s v="AO"/>
    <s v="NEW SALES"/>
    <m/>
    <s v="Completed (PS)"/>
    <s v="RBS-Regional 3"/>
    <d v="2026-10-22T13:39:06"/>
    <d v="2026-10-23T14:30:53"/>
    <n v="69415121"/>
    <m/>
    <n v="152321204005"/>
    <s v="WARKOP DAENG"/>
    <s v="ODP-NGI-FB/17"/>
    <s v="WO066985707"/>
    <m/>
    <m/>
    <m/>
    <n v="112.5991271"/>
    <n v="-7.5293928000000001"/>
    <s v="|MN01982|/WARKOP DAENG/WINBACK 2.0 HSI B2B (1:1) 50MBPS 355RB PSB DISC 70%/SDA/dulfitamvan@gmail.com/DULFI/85895038165"/>
    <s v="Sales Force DBS"/>
    <m/>
    <m/>
    <m/>
    <m/>
    <m/>
    <m/>
    <m/>
    <m/>
    <s v="Management Janji"/>
    <s v="2026-10-23 15:00:00|PIC 085895038165|40931150|MYDITA"/>
    <s v="FCC"/>
    <s v="22-10-2026 13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PIC 085895038165|40931150|MYDITA"/>
    <n v="2026"/>
    <n v="10"/>
    <n v="23"/>
    <d v="2026-10-23T00:00:00"/>
    <n v="-0.625"/>
    <x v="1"/>
    <x v="16"/>
  </r>
  <r>
    <n v="1493"/>
    <n v="1002652657"/>
    <n v="3"/>
    <x v="5"/>
    <n v="5"/>
    <s v="SIDOARJO"/>
    <s v="MOJOKERTO"/>
    <s v="NGI"/>
    <s v="REG"/>
    <s v="AO"/>
    <s v="NEW SALES"/>
    <s v="1P INET"/>
    <s v="98 | OSS - CANCEL COMPLETE"/>
    <s v="RBS-Regional 3"/>
    <d v="2026-10-25T15:17:46"/>
    <d v="2026-10-29T09:28:51"/>
    <n v="69416722"/>
    <m/>
    <n v="152321204172"/>
    <s v="KOLAM RENANG GARDU LAUT KESEMEN"/>
    <s v="ODP-NGI-FD/13 FD/D01/13.01"/>
    <s v="WO067165029"/>
    <m/>
    <m/>
    <m/>
    <n v="112.57990635931399"/>
    <n v="-7.5904409646982298"/>
    <s v="MD|MYDB-20261017270921|DN00001/MN00443|KOLAM RENANG GARDU LAUT KESEMEN|081252222261"/>
    <s v="MYDIGIBIZPARTNER"/>
    <m/>
    <m/>
    <m/>
    <m/>
    <m/>
    <m/>
    <m/>
    <m/>
    <s v="Management Janji"/>
    <s v="2026-10-26 15:00:00 | Nama PIC : ibu caroline No HP : 081252222261 Alt :  M Janji : (SENIN/26/OKTOBER/2026) jam Pasang : 09:00 Note : hubungi pelanggan jika ingin kelokasi"/>
    <s v="FCC"/>
    <s v="25-10-2026 15:24:41"/>
    <d v="2026-10-26T15:00:00"/>
    <s v="Kendala Teknik"/>
    <s v="CANCEL"/>
    <s v="MOJOKERTO"/>
    <s v="NO ADDON"/>
    <m/>
    <s v="Cancel Completed"/>
    <s v="HSI Bisnis Promo Hari Pelanggan Nasional PSB 70% - 50 Mbps"/>
    <s v="INDIBIZ"/>
    <m/>
    <m/>
    <d v="2026-10-26T15:00:00"/>
    <s v="2026-10-26 15:00:00 | Nama PIC : ibu caroline No HP : 081252222261 Alt :  M Janji : (SENIN/26/OKTOBER/2026) jam Pasang : 09:00 Note : hubungi pelanggan jika ingin kelokasi"/>
    <m/>
    <m/>
    <m/>
    <e v="#NUM!"/>
    <e v="#NUM!"/>
    <x v="0"/>
    <x v="16"/>
  </r>
  <r>
    <n v="1494"/>
    <n v="1002648490"/>
    <n v="3"/>
    <x v="5"/>
    <n v="5"/>
    <s v="SIDOARJO"/>
    <s v="MOJOKERTO"/>
    <s v="PCT"/>
    <s v="REG"/>
    <s v="AO"/>
    <s v="NEW SALES"/>
    <m/>
    <s v="Completed (PS)"/>
    <s v="RBS-Regional 3"/>
    <d v="2026-10-22T09:26:23"/>
    <d v="2026-10-23T16:20:40"/>
    <n v="69414932"/>
    <m/>
    <n v="152324211133"/>
    <s v="UNIVERSITAS KH ABD CHALIM"/>
    <s v="ODP-PCT-FE/05"/>
    <s v="WO067030552"/>
    <m/>
    <m/>
    <m/>
    <n v="112.5521395"/>
    <n v="-7.6328445"/>
    <s v="|MN02783|/UNIVERSITAS KH ABD CHALIM/WINBACK HSI B2B + NETMONK + OCA BREACH CHECKER (1:1) 300MBPS 1,306,5RB PSB DISC 70%//praadanaa@gmail.com/MUHAMMAD ADI PRADANA/85156570880"/>
    <s v="Sales Force DBS"/>
    <m/>
    <m/>
    <m/>
    <m/>
    <m/>
    <m/>
    <m/>
    <m/>
    <s v="Management Janji"/>
    <s v="2026-10-24 08:00:00|Nama PIC : bp muh adi  No HP : 085156570880 Alt :  M Janji : 24/10/2026 Jam Pasang : 08.00 - 13:00  NoteÃ‚Â :  hubungi terlebih dahulu sebelum kelokasi|40931149|MYDITA"/>
    <s v="FCC"/>
    <s v="22-10-2026 09:39:35"/>
    <d v="2026-10-24T08:00:00"/>
    <m/>
    <s v="PS"/>
    <s v="MOJOKERTO"/>
    <s v="NETMONK - OCA"/>
    <n v="20261023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4T08:00:00"/>
    <s v="2026-10-24 08:00:00|Nama PIC : bp muh adi  No HP : 085156570880 Alt :  M Janji : 24/10/2026 Jam Pasang : 08.00 - 13:00  NoteÃ‚Â :  hubungi terlebih dahulu sebelum kelokasi|40931149|MYDITA"/>
    <n v="2026"/>
    <n v="10"/>
    <n v="23"/>
    <d v="2026-10-23T00:00:00"/>
    <n v="-1.3333333333357587"/>
    <x v="1"/>
    <x v="16"/>
  </r>
  <r>
    <n v="1495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6"/>
  </r>
  <r>
    <n v="1496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  <x v="16"/>
  </r>
  <r>
    <n v="1497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  <x v="16"/>
  </r>
  <r>
    <n v="1498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6"/>
  </r>
  <r>
    <n v="1499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6"/>
  </r>
  <r>
    <n v="1500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6"/>
  </r>
  <r>
    <n v="1501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6"/>
  </r>
  <r>
    <n v="1502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6"/>
  </r>
  <r>
    <n v="1503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  <x v="16"/>
  </r>
  <r>
    <n v="1504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  <x v="16"/>
  </r>
  <r>
    <n v="1505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  <x v="16"/>
  </r>
  <r>
    <n v="1506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  <x v="16"/>
  </r>
  <r>
    <n v="1507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  <x v="16"/>
  </r>
  <r>
    <n v="1508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  <x v="16"/>
  </r>
  <r>
    <n v="1509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  <x v="16"/>
  </r>
  <r>
    <n v="1510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  <x v="16"/>
  </r>
  <r>
    <n v="1511"/>
    <n v="1002636288"/>
    <n v="3"/>
    <x v="5"/>
    <n v="5"/>
    <s v="SIDOARJO"/>
    <s v="MOJOKERTO"/>
    <s v="MRT"/>
    <s v="REG"/>
    <s v="AO"/>
    <s v="NEW SALES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  <x v="16"/>
  </r>
  <r>
    <n v="1512"/>
    <n v="1002638113"/>
    <n v="3"/>
    <x v="5"/>
    <n v="5"/>
    <s v="SIDOARJO"/>
    <s v="MOJOKERTO"/>
    <s v="MRT"/>
    <s v="REG"/>
    <s v="AO"/>
    <s v="NEW SALES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  <x v="16"/>
  </r>
  <r>
    <n v="1513"/>
    <n v="1002637672"/>
    <n v="3"/>
    <x v="5"/>
    <n v="5"/>
    <s v="SIDOARJO"/>
    <s v="MOJOKERTO"/>
    <s v="MRT"/>
    <s v="REG"/>
    <s v="AO"/>
    <s v="NEW SALES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  <x v="16"/>
  </r>
  <r>
    <n v="1514"/>
    <n v="1002638004"/>
    <n v="3"/>
    <x v="5"/>
    <n v="5"/>
    <s v="SIDOARJO"/>
    <s v="MOJOKERTO"/>
    <s v="MRT"/>
    <s v="REG"/>
    <s v="AO"/>
    <s v="NEW SALES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  <x v="16"/>
  </r>
  <r>
    <n v="1515"/>
    <n v="1002640385"/>
    <n v="3"/>
    <x v="5"/>
    <n v="5"/>
    <s v="SIDOARJO"/>
    <s v="MOJOKERTO"/>
    <s v="MRT"/>
    <s v="REG"/>
    <s v="AO"/>
    <s v="NEW SALES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  <x v="16"/>
  </r>
  <r>
    <n v="1516"/>
    <n v="1002642973"/>
    <n v="3"/>
    <x v="5"/>
    <n v="5"/>
    <s v="SIDOARJO"/>
    <s v="MOJOKERTO"/>
    <s v="MRT"/>
    <s v="REG"/>
    <s v="AO"/>
    <s v="NEW SALES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  <x v="16"/>
  </r>
  <r>
    <n v="1517"/>
    <n v="1002644815"/>
    <n v="3"/>
    <x v="5"/>
    <n v="5"/>
    <s v="SIDOARJO"/>
    <s v="MOJOKERTO"/>
    <s v="MRT"/>
    <s v="REG"/>
    <s v="AO"/>
    <s v="NEW SALES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518"/>
    <n v="1002649561"/>
    <n v="3"/>
    <x v="5"/>
    <n v="5"/>
    <s v="SIDOARJO"/>
    <s v="MOJOKERTO"/>
    <s v="MRT"/>
    <s v="REG"/>
    <s v="AO"/>
    <s v="NEW SALES"/>
    <m/>
    <s v="Completed (PS)"/>
    <s v="RBS-Regional 3"/>
    <d v="2026-10-22T15:20:16"/>
    <d v="2026-10-23T18:35:44"/>
    <n v="69415288"/>
    <m/>
    <n v="152312243305"/>
    <s v="TOKO ARJUNO"/>
    <s v="ODP-MRT-FAF/85"/>
    <s v="WO066992958"/>
    <m/>
    <m/>
    <m/>
    <n v="112.4321619"/>
    <n v="-7.4667107000000001"/>
    <s v="|MN02774|/TOKO ARJUNO/WINBACK 2.0 HSI B2B (1:1) 75MBPS 415RB PSB DISC 70%//Dasindowo@yahoo.com/INNIKE KUSUMAWATI/8994548787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15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3"/>
    <d v="2026-10-23T00:00:00"/>
    <n v="-0.625"/>
    <x v="1"/>
    <x v="16"/>
  </r>
  <r>
    <n v="1519"/>
    <n v="1002655380"/>
    <n v="3"/>
    <x v="5"/>
    <n v="5"/>
    <s v="SIDOARJO"/>
    <s v="MOJOKERTO"/>
    <s v="MRT"/>
    <s v="REG"/>
    <s v="AO"/>
    <s v="NEW SALES"/>
    <m/>
    <s v="Completed (PS)"/>
    <s v="RBS-Regional 3"/>
    <d v="2026-10-27T10:13:55"/>
    <d v="2026-10-27T22:16:06"/>
    <n v="69417737"/>
    <m/>
    <n v="152312243712"/>
    <s v="GIRAS PRIA SHOLEH"/>
    <s v="ODP-MRT-FB/52"/>
    <s v="WO067282335"/>
    <m/>
    <m/>
    <m/>
    <n v="112.4446695"/>
    <n v="-7.4823905999999996"/>
    <s v="|MN01575|/GIRAS PRIA SHOLEH/PROMO H2 HSI B2B BISNIS + NETMONK (1:1) 150MBPS 636,1RB PSB DISC 70%//giraspriasholeh@gmail.com/ABDUL GHONI TRIAJI/82257382593"/>
    <s v="Sales Force DBS"/>
    <m/>
    <m/>
    <m/>
    <m/>
    <m/>
    <m/>
    <m/>
    <m/>
    <s v="Management Janji"/>
    <s v="2026-10-28 11:00:00|Nama PIC:  bp abdul ghony  No HP: 089509390041 Alt: 085230384292 Tanggal: 28/10/2026 Jam Pasang: Siang Note: Hubungi sebelum ke lokasi, terimakasih. |40931149|MYDITA"/>
    <s v="FCC"/>
    <s v="27-10-2026 10:24:44"/>
    <d v="2026-10-28T11:00:00"/>
    <m/>
    <s v="PS"/>
    <s v="MOJOKERTO"/>
    <s v="NETMONK"/>
    <n v="2026102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8T11:00:00"/>
    <s v="2026-10-28 11:00:00|Nama PIC:  bp abdul ghony  No HP: 089509390041 Alt: 085230384292 Tanggal: 28/10/2026 Jam Pasang: Siang Note: Hubungi sebelum ke lokasi, terimakasih. |40931149|MYDITA"/>
    <n v="2026"/>
    <n v="10"/>
    <n v="27"/>
    <d v="2026-10-27T00:00:00"/>
    <n v="-1.4583333333357587"/>
    <x v="1"/>
    <x v="16"/>
  </r>
  <r>
    <n v="1520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521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522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  <x v="17"/>
  </r>
  <r>
    <n v="1523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  <x v="17"/>
  </r>
  <r>
    <n v="1524"/>
    <n v="1002641753"/>
    <n v="3"/>
    <x v="5"/>
    <n v="5"/>
    <s v="SIDOARJO"/>
    <s v="INNER - JATIM TIMUR"/>
    <s v="KRN"/>
    <s v="REG"/>
    <s v="AO"/>
    <s v="NEW SALES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  <x v="17"/>
  </r>
  <r>
    <n v="1525"/>
    <n v="1002641743"/>
    <n v="3"/>
    <x v="5"/>
    <n v="5"/>
    <s v="SIDOARJO"/>
    <s v="INNER - JATIM TIMUR"/>
    <s v="KRN"/>
    <s v="REG"/>
    <s v="AO"/>
    <s v="NEW SALES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  <x v="17"/>
  </r>
  <r>
    <n v="1526"/>
    <n v="1002651199"/>
    <n v="3"/>
    <x v="5"/>
    <n v="5"/>
    <s v="SIDOARJO"/>
    <s v="INNER - JATIM TIMUR"/>
    <s v="KRN"/>
    <s v="REG"/>
    <s v="AO"/>
    <s v="NEW SALES"/>
    <m/>
    <s v="Completed (PS)"/>
    <s v="RBS-Regional 3"/>
    <d v="2026-10-23T14:32:07"/>
    <d v="2026-10-25T10:35:02"/>
    <n v="69415983"/>
    <m/>
    <n v="152331252236"/>
    <s v="VJ WARKOP"/>
    <s v="ODP-KRN-FAN/071"/>
    <s v="WO067079943"/>
    <m/>
    <m/>
    <m/>
    <n v="112.49262400000001"/>
    <n v="-7.4166648000000004"/>
    <s v="|MN02884|/VJ WARKOP /WINBACK 2.0 HSI B2B (1:2) 100MBPS 440RB PSB DISC 70%//vjwarkop1818@gmail.com/RIO GITA ARDIANSYAH /82320307344"/>
    <s v="Sales Force DBS"/>
    <m/>
    <m/>
    <m/>
    <m/>
    <m/>
    <m/>
    <m/>
    <m/>
    <s v="Management Janji"/>
    <s v="2026-10-25 08:00:00|Nama :BAPA RIO No HP :082320307344 No Alternatif : M Janji : 25/10/2026 Jam Pasang : Pagi NoteÃ‚Â :  Hubungi terlebih dahulu sebelum ke lokasi |40951377|MYDITA"/>
    <s v="FCC"/>
    <s v="23-10-2026 14:39:42"/>
    <d v="2026-10-25T08:00:00"/>
    <m/>
    <s v="PS"/>
    <s v="KRI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5T08:00:00"/>
    <s v="2026-10-25 08:00:00|Nama :BAPA RIO No HP :082320307344 No Alternatif : M Janji : 25/10/2026 Jam Pasang : Pagi NoteÃ‚Â :  Hubungi terlebih dahulu sebelum ke lokasi |40951377|MYDITA"/>
    <n v="2026"/>
    <n v="10"/>
    <n v="25"/>
    <d v="2026-10-25T00:00:00"/>
    <n v="-0.33333333333575865"/>
    <x v="1"/>
    <x v="17"/>
  </r>
  <r>
    <n v="1527"/>
    <n v="1002657634"/>
    <n v="3"/>
    <x v="5"/>
    <n v="5"/>
    <s v="SIDOARJO"/>
    <s v="INNER - JATIM TIMUR"/>
    <s v="KRN"/>
    <s v="REG"/>
    <s v="AO"/>
    <s v="NEW SALES"/>
    <m/>
    <s v="Completed (PS)"/>
    <s v="RBS-Regional 3"/>
    <d v="2026-10-28T13:14:04"/>
    <d v="2026-10-28T18:45:29"/>
    <n v="69418573"/>
    <m/>
    <n v="152331252303"/>
    <s v="WARKOP MAGHALY"/>
    <s v="ODP-KRN-FC/05"/>
    <s v="WO067363113"/>
    <m/>
    <m/>
    <m/>
    <n v="112.5158691"/>
    <n v="-7.3908269000000004"/>
    <s v="|MC30245|/MAGHALY DWI PUTRA MULYA EFENDI //masjecky733@gmail.com"/>
    <s v="Sales Force DBS"/>
    <m/>
    <m/>
    <m/>
    <m/>
    <m/>
    <m/>
    <m/>
    <m/>
    <s v="Management Janji"/>
    <s v="2026-10-29 11:00:00|Tanggal pemasangan : 29 OKTOBER 2026 Jam pemasangan : pagi/siang Info Tambahan : Hubungi pelanggan dulu sebelum ke lokasi terima kasih|40931149|MYDITA"/>
    <s v="FCC"/>
    <s v="28-10-2026 13:25:25"/>
    <d v="2026-10-29T11:00:00"/>
    <m/>
    <s v="PS"/>
    <s v="KRIAN"/>
    <s v="NO ADDON"/>
    <n v="2026102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9T11:00:00"/>
    <s v="2026-10-29 11:00:00|Tanggal pemasangan : 29 OKTOBER 2026 Jam pemasangan : pagi/siang Info Tambahan : Hubungi pelanggan dulu sebelum ke lokasi terima kasih|40931149|MYDITA"/>
    <n v="2026"/>
    <n v="10"/>
    <n v="28"/>
    <d v="2026-10-28T00:00:00"/>
    <n v="-1.4583333333357587"/>
    <x v="1"/>
    <x v="17"/>
  </r>
  <r>
    <n v="1528"/>
    <n v="1002651225"/>
    <n v="3"/>
    <x v="5"/>
    <n v="5"/>
    <s v="SIDOARJO"/>
    <s v="INNER - JATIM TIMUR"/>
    <s v="KRN"/>
    <s v="REG"/>
    <s v="AO"/>
    <s v="NEW SALES"/>
    <m/>
    <s v="CANCEL COMPLETED"/>
    <s v="RBS-Regional 3"/>
    <d v="2026-10-23T14:40:53"/>
    <d v="2026-10-28T10:25:19"/>
    <n v="69415988"/>
    <m/>
    <n v="152331252237"/>
    <s v="WARMIE &amp;amp; WARKOP KOST NECAD"/>
    <s v="ODP-KRN-FC/05"/>
    <m/>
    <m/>
    <m/>
    <m/>
    <n v="112.5158691"/>
    <n v="-7.3908269000000004"/>
    <s v="|MC30245|/MULIATI/81334177871/maghalyeffendi@gmail.com"/>
    <s v="Sales Force DBS"/>
    <m/>
    <m/>
    <m/>
    <m/>
    <m/>
    <m/>
    <m/>
    <m/>
    <m/>
    <m/>
    <m/>
    <s v="23-10-2026 14:54:44"/>
    <m/>
    <m/>
    <s v="REJECT_FCC"/>
    <s v="KRI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529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530"/>
    <n v="100263693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  <x v="17"/>
  </r>
  <r>
    <n v="1531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7"/>
  </r>
  <r>
    <n v="1532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7"/>
  </r>
  <r>
    <n v="1533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7"/>
  </r>
  <r>
    <n v="1534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7"/>
  </r>
  <r>
    <n v="1535"/>
    <n v="1002632699"/>
    <n v="3"/>
    <x v="5"/>
    <n v="5"/>
    <s v="SIDOARJO"/>
    <s v="INNER - JATIM TIMUR"/>
    <s v="SDA"/>
    <s v="REG"/>
    <s v="AO"/>
    <s v="NEW SALES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  <x v="17"/>
  </r>
  <r>
    <n v="1536"/>
    <n v="1002651765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23T18:11:45"/>
    <d v="2026-10-26T11:47:53"/>
    <n v="69416161"/>
    <m/>
    <n v="152316233812"/>
    <s v="SMKN 1 BUDURAN SIDOARJO"/>
    <s v="ODP-SDA-FET/01 FET/D06/01.01"/>
    <s v="WO067076936"/>
    <m/>
    <m/>
    <m/>
    <n v="112.7218697"/>
    <n v="-7.4340688999999998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No Hp Pic : 082225258344 Jam Pemasangan : 08:00 - 12.00 Tanggal Pemasangan : SABTU 24 OKTOBER 2026 Info Tambahan : Hubungi pelanggan sebelum datang ke lokasi"/>
    <s v="FCC"/>
    <s v="23-10-2026 18:24:45"/>
    <d v="2026-10-24T15:00:00"/>
    <s v="Kendala Pelanggan"/>
    <s v="REVOKE"/>
    <s v="SIDOARJO"/>
    <s v="NO ADDON"/>
    <m/>
    <s v="Follow Up Revoke Completed, New Order ID : SC1002653601"/>
    <s v="HSI Bisnis Promo Hari Pelanggan Nasional PSB 70% - 150 Mbps"/>
    <s v="INDIBIZ"/>
    <m/>
    <m/>
    <d v="2026-10-24T15:00:00"/>
    <s v="2026-10-24 15:00:00 | Nama Pic : IBU KAMILAH No Hp Pic : 082225258344 Jam Pemasangan : 08:00 - 12.00 Tanggal Pemasangan : SABTU 24 OKTOBER 2026 Info Tambahan : Hubungi pelanggan sebelum datang ke lokasi"/>
    <m/>
    <m/>
    <m/>
    <e v="#NUM!"/>
    <e v="#NUM!"/>
    <x v="0"/>
    <x v="17"/>
  </r>
  <r>
    <n v="1537"/>
    <n v="1002656694"/>
    <n v="3"/>
    <x v="5"/>
    <n v="5"/>
    <s v="SIDOARJO"/>
    <s v="INNER - JATIM TIMUR"/>
    <s v="SDA"/>
    <s v="REG"/>
    <s v="AO"/>
    <s v="NEW SALES"/>
    <s v="2P INET + VOICE"/>
    <s v="9 | WFM - UN-SCS"/>
    <s v="RBS-Regional 3"/>
    <d v="2026-10-27T16:49:27"/>
    <d v="2026-10-27T16:49:27"/>
    <n v="69416093"/>
    <m/>
    <m/>
    <s v="PT. INTI CAKRAWALA CITRA"/>
    <m/>
    <s v="WO067065901"/>
    <m/>
    <m/>
    <m/>
    <n v="112.6829"/>
    <n v="-7.4408000000000003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7-10-2026 16:54:36"/>
    <d v="2026-10-26T00:00:00"/>
    <m/>
    <s v="UNSC"/>
    <s v="SIDOARJO"/>
    <s v="NO ADDON"/>
    <m/>
    <s v="Inprogress Alpro, SC Lama : SC1002651542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  <x v="17"/>
  </r>
  <r>
    <n v="1538"/>
    <n v="1002642917"/>
    <n v="3"/>
    <x v="5"/>
    <n v="5"/>
    <s v="SIDOARJO"/>
    <s v="INNER - JATIM TIMUR"/>
    <s v="SDA"/>
    <s v="REG"/>
    <s v="AO"/>
    <s v="NEW SALES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17"/>
  </r>
  <r>
    <n v="1539"/>
    <n v="1002651597"/>
    <n v="3"/>
    <x v="5"/>
    <n v="5"/>
    <s v="SIDOARJO"/>
    <s v="INNER - JATIM TIMUR"/>
    <s v="SDA"/>
    <s v="REG"/>
    <s v="AO"/>
    <s v="NEW SALES"/>
    <s v="2P INET + VOICE"/>
    <s v="100 | REVOKE COMPLETED"/>
    <s v="RBS-Regional 3"/>
    <d v="2026-10-23T16:20:45"/>
    <d v="2026-10-28T10:19:31"/>
    <n v="69416103"/>
    <n v="3135917271"/>
    <n v="152316233807"/>
    <s v="PT. INTI CAKRAWALA CITRA"/>
    <s v="ODP-SDA-FGT/37 FGT/D03/37.01"/>
    <s v="WO067067645"/>
    <m/>
    <m/>
    <m/>
    <n v="112.67498879999999"/>
    <n v="-7.4355989999999901"/>
    <s v="MD|MYDB-20261023271276|DN00001/MN01572|PT. INTI CAKRAWALA CITRA|081804037202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6:24:38"/>
    <d v="2026-10-24T15:00:00"/>
    <s v="Kendala Pelanggan"/>
    <s v="REVOKE"/>
    <s v="SIDOARJO"/>
    <s v="NO ADDON"/>
    <m/>
    <s v="Revoke Completed"/>
    <s v="HSI Bisnis Bundling Phone Promo 2026 PSB 70% - Free 800 Menit Promo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  <x v="17"/>
  </r>
  <r>
    <n v="1540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7"/>
  </r>
  <r>
    <n v="1541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7"/>
  </r>
  <r>
    <n v="1542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7"/>
  </r>
  <r>
    <n v="1543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7"/>
  </r>
  <r>
    <n v="1544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7"/>
  </r>
  <r>
    <n v="1545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  <x v="17"/>
  </r>
  <r>
    <n v="1546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17"/>
  </r>
  <r>
    <n v="1547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  <x v="17"/>
  </r>
  <r>
    <n v="1548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  <x v="17"/>
  </r>
  <r>
    <n v="1549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550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551"/>
    <n v="1002638688"/>
    <n v="3"/>
    <x v="5"/>
    <n v="5"/>
    <s v="SIDOARJO"/>
    <s v="INNER - JATIM TIMUR"/>
    <s v="SDA"/>
    <s v="REG"/>
    <s v="AO"/>
    <s v="NEW SALES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  <x v="17"/>
  </r>
  <r>
    <n v="1552"/>
    <n v="1002638366"/>
    <n v="3"/>
    <x v="5"/>
    <n v="5"/>
    <s v="SIDOARJO"/>
    <s v="INNER - JATIM TIMUR"/>
    <s v="SDA"/>
    <s v="REG"/>
    <s v="AO"/>
    <s v="NEW SALES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7"/>
  </r>
  <r>
    <n v="1553"/>
    <n v="1002638940"/>
    <n v="3"/>
    <x v="5"/>
    <n v="5"/>
    <s v="SIDOARJO"/>
    <s v="INNER - JATIM TIMUR"/>
    <s v="SDA"/>
    <s v="REG"/>
    <s v="AO"/>
    <s v="NEW SALES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  <x v="17"/>
  </r>
  <r>
    <n v="1554"/>
    <n v="1002639985"/>
    <n v="3"/>
    <x v="5"/>
    <n v="5"/>
    <s v="SIDOARJO"/>
    <s v="INNER - JATIM TIMUR"/>
    <s v="SDA"/>
    <s v="REG"/>
    <s v="AO"/>
    <s v="NEW SALES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  <x v="17"/>
  </r>
  <r>
    <n v="1555"/>
    <n v="1002642956"/>
    <n v="3"/>
    <x v="5"/>
    <n v="5"/>
    <s v="SIDOARJO"/>
    <s v="INNER - JATIM TIMUR"/>
    <s v="SDA"/>
    <s v="REG"/>
    <s v="AO"/>
    <s v="NEW SALES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  <x v="17"/>
  </r>
  <r>
    <n v="1556"/>
    <n v="1002642295"/>
    <n v="3"/>
    <x v="5"/>
    <n v="5"/>
    <s v="SIDOARJO"/>
    <s v="INNER - JATIM TIMUR"/>
    <s v="SDA"/>
    <s v="REG"/>
    <s v="AO"/>
    <s v="NEW SALES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  <x v="17"/>
  </r>
  <r>
    <n v="1557"/>
    <n v="1002644218"/>
    <n v="3"/>
    <x v="5"/>
    <n v="5"/>
    <s v="SIDOARJO"/>
    <s v="INNER - JATIM TIMUR"/>
    <s v="SDA"/>
    <s v="REG"/>
    <s v="AO"/>
    <s v="NEW SALES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  <x v="17"/>
  </r>
  <r>
    <n v="1558"/>
    <n v="1002646646"/>
    <n v="3"/>
    <x v="5"/>
    <n v="5"/>
    <s v="SIDOARJO"/>
    <s v="INNER - JATIM TIMUR"/>
    <s v="SDA"/>
    <s v="REG"/>
    <s v="AO"/>
    <s v="NEW SALES"/>
    <m/>
    <s v="Completed (PS)"/>
    <s v="RBS-Regional 3"/>
    <d v="2026-10-21T09:18:50"/>
    <d v="2026-10-22T14:31:16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PS"/>
    <s v="SIDOARJO"/>
    <s v="NETMONK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n v="2026"/>
    <n v="10"/>
    <n v="22"/>
    <d v="2026-10-22T00:00:00"/>
    <n v="-0.45833333333575865"/>
    <x v="1"/>
    <x v="17"/>
  </r>
  <r>
    <n v="1559"/>
    <n v="1002650915"/>
    <n v="3"/>
    <x v="5"/>
    <n v="5"/>
    <s v="SIDOARJO"/>
    <s v="INNER - JATIM TIMUR"/>
    <s v="SDA"/>
    <s v="REG"/>
    <s v="AO"/>
    <s v="NEW SALES"/>
    <m/>
    <s v="Completed (PS)"/>
    <s v="RBS-Regional 3"/>
    <d v="2026-10-23T13:12:23"/>
    <d v="2026-10-25T09:49:19"/>
    <n v="69415905"/>
    <m/>
    <n v="152316233802"/>
    <s v="WARKOP JATISARI"/>
    <s v="ODP-SDA-FAQ/04"/>
    <s v="WO067050469"/>
    <m/>
    <m/>
    <m/>
    <n v="112.70411660000001"/>
    <n v="-7.4465265"/>
    <s v="|MN02332|/WARKOP JATISARI/WINBACK 2.0 HSI B2B (1:1) 100MBPS 535RB PSB DISC 70%//warkopjatisari@gmail.com/WENDI ACHMAD ARRIDO/85784230200"/>
    <s v="Sales Force DBS"/>
    <m/>
    <m/>
    <m/>
    <m/>
    <m/>
    <m/>
    <m/>
    <m/>
    <s v="Management Janji"/>
    <s v="2026-10-24 11:00:00|Nama :BAPA WENDI No HP :085784230200 No Alternatif : M Janji : 24/10/2026 Jam Pasang : Pagi NoteÃ‚Â :  Hubungi terlebih dahulu sebelum ke lokasi |40951377|MYDITA"/>
    <s v="FCC"/>
    <s v="23-10-2026 13:25:26"/>
    <d v="2026-10-24T11:00:00"/>
    <s v="Kendala Pelanggan"/>
    <s v="PS"/>
    <s v="SIDOARJO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Nama :BAPA WENDI No HP :085784230200 No Alternatif : M Janji : 24/10/2026 Jam Pasang : Pagi NoteÃ‚Â :  Hubungi terlebih dahulu sebelum ke lokasi |40951377|MYDITA"/>
    <n v="2026"/>
    <n v="10"/>
    <n v="25"/>
    <d v="2026-10-25T00:00:00"/>
    <n v="0.54166666666424135"/>
    <x v="1"/>
    <x v="17"/>
  </r>
  <r>
    <n v="1560"/>
    <n v="1002650299"/>
    <n v="3"/>
    <x v="5"/>
    <n v="5"/>
    <s v="SIDOARJO"/>
    <s v="INNER - JATIM TIMUR"/>
    <s v="SDA"/>
    <s v="REG"/>
    <s v="AO"/>
    <s v="NEW SALES"/>
    <s v="2P INET + VOICE"/>
    <s v="Completed (PS)"/>
    <s v="RBS-Regional 3"/>
    <d v="2026-10-23T09:17:50"/>
    <d v="2026-10-23T17:55:21"/>
    <n v="69415623"/>
    <n v="3135917239"/>
    <n v="152316233785"/>
    <s v="PERSEROAN KOMANDITER MITRA DUNIA PALLETINDO"/>
    <s v="ODP-SDA-FBS/03 FBS/D01/07.03"/>
    <s v="WO067023208"/>
    <m/>
    <m/>
    <m/>
    <n v="112.7103099972"/>
    <n v="-7.4417970783607599"/>
    <s v="MD|MYDB-20261023271242|DN00001/MN01572|PERSEROAN KOMANDITER MITRA DUNIA PALLETINDO|082132732708"/>
    <s v="MYDIGIBIZPARTNER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24:51"/>
    <d v="2026-10-24T08:00:00"/>
    <m/>
    <s v="PS"/>
    <s v="SIDOARJO"/>
    <s v="NO ADDON"/>
    <n v="20261023"/>
    <s v="Completed"/>
    <s v="HSI Bisnis Bundling Phone Promo 2026 PSB 70% - Free 800 Menit Promo - 50 Mbps"/>
    <s v="INDIBIZ"/>
    <m/>
    <m/>
    <d v="2026-10-24T08:00:00"/>
    <s v="2026-10-24 08:00:00 | Tanggal pemasangan : 25/09/2026 Jam pemasangan : 08.00 - 12.00 Info Tambahan : Hubungi pelanggan dulu sebelum ke lokasi, terima kasih "/>
    <n v="2026"/>
    <n v="10"/>
    <n v="23"/>
    <d v="2026-10-23T00:00:00"/>
    <n v="-1.3333333333357587"/>
    <x v="1"/>
    <x v="17"/>
  </r>
  <r>
    <n v="1561"/>
    <n v="1002652206"/>
    <n v="3"/>
    <x v="5"/>
    <n v="5"/>
    <s v="SIDOARJO"/>
    <s v="INNER - JATIM TIMUR"/>
    <s v="SDA"/>
    <s v="REG"/>
    <s v="AO"/>
    <s v="NEW SALES"/>
    <m/>
    <s v="Completed (PS)"/>
    <s v="RBS-Regional 3"/>
    <d v="2026-10-24T14:53:28"/>
    <d v="2026-10-26T15:04:55"/>
    <n v="69416446"/>
    <m/>
    <n v="152316233835"/>
    <s v="PT BIGM MARINE INDONESIA"/>
    <s v="ODP-SDA-FBK/09"/>
    <s v="WO067123944"/>
    <m/>
    <m/>
    <m/>
    <n v="112.73764370000001"/>
    <n v="-7.4602868000000004"/>
    <s v="AMRBS/403113/RACHMANTO PRIYO KUNCORO/R3/JATIM TIMUR/WINBACK 2.0 HSI B2B (1:1) 100MBPS 535RB PSB DISC 70%/SHEILA 081910036888/Sheilaajanie@gmail.com"/>
    <s v="Account Manager"/>
    <m/>
    <m/>
    <m/>
    <m/>
    <m/>
    <m/>
    <m/>
    <m/>
    <s v="Management Janji"/>
    <s v="2026-10-26 08:00:00|Nama PIC : ibu SHEILA  No HP : 081910036888 Alt :  M Janji : (senin/26/OKTOBER/2026) jam Pasang : 09:00 Note : hubungi pelanggan jika ingin kelokasi|40961371|MYDITA"/>
    <s v="FCC"/>
    <s v="24-10-2026 14:54:34"/>
    <d v="2026-10-26T08:00:00"/>
    <m/>
    <s v="PS"/>
    <s v="SIDOARJO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Nama PIC : ibu SHEILA 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  <x v="17"/>
  </r>
  <r>
    <n v="1562"/>
    <n v="1002652173"/>
    <n v="3"/>
    <x v="5"/>
    <n v="5"/>
    <s v="SIDOARJO"/>
    <s v="INNER - JATIM TIMUR"/>
    <s v="SDA"/>
    <s v="REG"/>
    <s v="AO"/>
    <s v="NEW SALES"/>
    <m/>
    <s v="Completed (PS)"/>
    <s v="RBS-Regional 3"/>
    <d v="2026-10-24T14:16:52"/>
    <d v="2026-10-26T15:03:15"/>
    <n v="69416420"/>
    <m/>
    <n v="152316233026"/>
    <s v="KANTOR DESA PUTAT"/>
    <s v="ODP-SDA-FFD/69"/>
    <s v="WO067133408"/>
    <m/>
    <m/>
    <m/>
    <n v="112.7334783"/>
    <n v="-7.5059525000000002"/>
    <s v="|MN00370|/KANTOR DESA PUTAT/WINBACK 2.0 HSI B2B (1:1) 100MBPS 535RB PSB DISC 70%/085859329305/muhammadizzuddin74@gmail.com/MUHAMMAD IZZUDDIN/-7.5061235,112.7333733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4-10-2026 14:24:41"/>
    <d v="2026-10-26T08:00:00"/>
    <m/>
    <s v="PS"/>
    <s v="SIDOARJO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8:00:00"/>
    <s v="2026-10-26 08:00:00|Tanggal Pemasangan : 26 Oktober 2026 Jam Pemasangan : 08:00 15:00 Info Tambahan : Hubungi pelanggan dulu sebelum ke lokasi terimakasih|40961370|MYDITA"/>
    <n v="2026"/>
    <n v="10"/>
    <n v="26"/>
    <d v="2026-10-26T00:00:00"/>
    <n v="-0.33333333333575865"/>
    <x v="1"/>
    <x v="17"/>
  </r>
  <r>
    <n v="1563"/>
    <n v="1002652214"/>
    <n v="3"/>
    <x v="5"/>
    <n v="5"/>
    <s v="SIDOARJO"/>
    <s v="INNER - JATIM TIMUR"/>
    <s v="SDA"/>
    <s v="REG"/>
    <s v="AO"/>
    <s v="NEW SALES"/>
    <m/>
    <s v="Completed (PS)"/>
    <s v="RBS-Regional 3"/>
    <d v="2026-10-24T15:03:42"/>
    <d v="2026-10-26T15:03:43"/>
    <n v="69416432"/>
    <m/>
    <n v="152316233836"/>
    <s v="PT BIGM MARINE INDONESIA"/>
    <s v="ODP-SDA-FBK/09"/>
    <s v="WO067124465"/>
    <m/>
    <m/>
    <m/>
    <n v="112.73764370000001"/>
    <n v="-7.4602868000000004"/>
    <s v="AMRBS/403113/RACHMANTO PRIYO KUNCORO/R3/JATIM TIMUR/PROMO H2 HSI B2B BASIC + OCA (1:2) 100MBPS 440,5RB PSB DISC 70%/SHEILA 081910036888/Sheilaajanie@gmail.com"/>
    <s v="Account Manager"/>
    <m/>
    <m/>
    <m/>
    <m/>
    <m/>
    <m/>
    <m/>
    <m/>
    <s v="Management Janji"/>
    <s v="2026-10-26 08:00:00|Nama PIC : ibu SHEILA No HP : 081910036888 Alt :  M Janji : (senin/26/OKTOBER/2026) jam Pasang : 09:00 Note : hubungi pelanggan jika ingin kelokasi|40961371|MYDITA"/>
    <s v="FCC"/>
    <s v="24-10-2026 15:25:02"/>
    <d v="2026-10-26T08:00:00"/>
    <m/>
    <s v="PS"/>
    <s v="SIDOARJO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bu SHEILA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  <x v="17"/>
  </r>
  <r>
    <n v="1564"/>
    <n v="1002653601"/>
    <n v="3"/>
    <x v="5"/>
    <n v="5"/>
    <s v="SIDOARJO"/>
    <s v="INNER - JATIM TIMUR"/>
    <s v="SDA"/>
    <s v="REG"/>
    <s v="AO"/>
    <s v="NEW SALES"/>
    <m/>
    <s v="Completed (PS)"/>
    <s v="RBS-Regional 3"/>
    <d v="2026-10-26T11:47:53"/>
    <d v="2026-10-26T17:56:24"/>
    <n v="69416161"/>
    <m/>
    <n v="152316233871"/>
    <s v="SMKN 1 BUDURAN SIDOARJO"/>
    <s v="ODP-SDA-FET/01"/>
    <s v="WO067199162"/>
    <m/>
    <m/>
    <m/>
    <n v="112.7214"/>
    <n v="-7.4339000000000004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 No Hp Pic : 082225258344  Jam Pemasangan : 08:00 - 12.00  Tanggal Pemasangan : SABTU 24 OKTOBER 2026  Info Tambahan : Hubungi pelanggan sebelum datang ke lokasi"/>
    <s v="FCC"/>
    <s v="26-10-2026 11:54:36"/>
    <m/>
    <m/>
    <s v="PS"/>
    <s v="SIDOARJO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4 15:00:00 | Nama Pic : IBU KAMILAH  No Hp Pic : 082225258344  Jam Pemasangan : 08:00 - 12.00  Tanggal Pemasangan : SABTU 24 OKTOBER 2026  Info Tambahan : Hubungi pelanggan sebelum datang ke lokasi"/>
    <n v="2026"/>
    <n v="10"/>
    <n v="26"/>
    <d v="2026-10-26T00:00:00"/>
    <n v="-0.29166666666424135"/>
    <x v="1"/>
    <x v="17"/>
  </r>
  <r>
    <n v="1565"/>
    <n v="1002654606"/>
    <n v="3"/>
    <x v="5"/>
    <n v="5"/>
    <s v="SIDOARJO"/>
    <s v="INNER - JATIM TIMUR"/>
    <s v="SDA"/>
    <s v="REG"/>
    <s v="AO"/>
    <s v="NEW SALES"/>
    <s v="1P INET"/>
    <s v="Completed (PS)"/>
    <s v="RBS-Regional 3"/>
    <d v="2026-10-26T16:05:50"/>
    <d v="2026-10-27T17:35:19"/>
    <n v="69417412"/>
    <m/>
    <n v="152316233881"/>
    <s v="PATRA DINAMIKA"/>
    <s v="ODP-SDA-FDU/32"/>
    <s v="WO067228873"/>
    <m/>
    <m/>
    <m/>
    <n v="112.7426181"/>
    <n v="-7.4662617999999998"/>
    <s v="MD|MYDB-20261026271407|DN00001/MN01572|PATRA DINAMIKA|08999613608"/>
    <s v="MYDIGIBIZPARTNER"/>
    <m/>
    <m/>
    <m/>
    <m/>
    <m/>
    <m/>
    <m/>
    <m/>
    <s v="Management Janji"/>
    <s v="2026-10-27 15:00:00 | Tanggal pemasangan : 27/09/2026 Jam pemasangan : 09.00 Info Tambahan : Hubungi pelanggan dulu sebelum ke lokasi, terima kasih"/>
    <s v="FCC"/>
    <s v="26-10-2026 16:09:43"/>
    <d v="2026-10-27T15:00:00"/>
    <m/>
    <s v="PS"/>
    <s v="SIDOARJO"/>
    <s v="NO ADDON"/>
    <n v="20261027"/>
    <s v="Completed"/>
    <s v="HSI Bisnis Promo Hari Pelanggan Nasional PSB 70% - 50 Mbps"/>
    <s v="INDIBIZ"/>
    <m/>
    <m/>
    <d v="2026-10-27T15:00:00"/>
    <s v="2026-10-27 15:00:00 | Tanggal pemasangan : 27/09/2026 Jam pemasangan : 09.00 Info Tambahan : Hubungi pelanggan dulu sebelum ke lokasi, terima kasih"/>
    <n v="2026"/>
    <n v="10"/>
    <n v="27"/>
    <d v="2026-10-27T00:00:00"/>
    <n v="-0.625"/>
    <x v="1"/>
    <x v="17"/>
  </r>
  <r>
    <n v="1566"/>
    <n v="1002655479"/>
    <n v="3"/>
    <x v="5"/>
    <n v="5"/>
    <s v="SIDOARJO"/>
    <s v="INNER - JATIM TIMUR"/>
    <s v="SDA"/>
    <s v="REG"/>
    <s v="AO"/>
    <s v="NEW SALES"/>
    <m/>
    <s v="Completed (PS)"/>
    <s v="RBS-Regional 3"/>
    <d v="2026-10-27T10:42:52"/>
    <d v="2026-10-28T16:31:42"/>
    <n v="69417780"/>
    <m/>
    <n v="152316233905"/>
    <s v="PT INDOKOM CITRA PERSADA"/>
    <s v="ODP-SDA-FE/22"/>
    <s v="WO067311418"/>
    <m/>
    <m/>
    <m/>
    <n v="112.6876055"/>
    <n v="-7.4604081999999998"/>
    <s v="|MN02580|/PT INDOKOM CITRA PERSADA/WINBACK 2.0 HSI B2B (1:1) 50MBPS 355RB PSB DISC 70%//export.icps@indokomgroup.com/FERDIAN AGA WISNU AJI/85182013216"/>
    <s v="Sales Force DBS"/>
    <m/>
    <m/>
    <m/>
    <m/>
    <m/>
    <m/>
    <m/>
    <m/>
    <s v="Management Janji"/>
    <s v="2026-11-03 08:00:00|Nama PIC : Bp Ferdian No HP : 085182013216 No Alt : - M Janji :  3 Nov 2026 Jam Pasang : Pagi / Siang Note : hubungi pelanggan jika ingin kelokasi |40951378|MYDITA"/>
    <s v="FCC"/>
    <s v="27-10-2026 10:54:35"/>
    <d v="2026-11-03T08:00:00"/>
    <m/>
    <s v="PS"/>
    <s v="SIDOARJO"/>
    <s v="NO ADDON"/>
    <n v="2026102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1-03T08:00:00"/>
    <s v="2026-11-03 08:00:00|Nama PIC : Bp Ferdian No HP : 085182013216 No Alt : - M Janji :  3 Nov 2026 Jam Pasang : Pagi / Siang Note : hubungi pelanggan jika ingin kelokasi |40951378|MYDITA"/>
    <n v="2026"/>
    <n v="10"/>
    <n v="28"/>
    <d v="2026-10-28T00:00:00"/>
    <n v="-6.3333333333357587"/>
    <x v="1"/>
    <x v="17"/>
  </r>
  <r>
    <n v="1567"/>
    <n v="1002655151"/>
    <n v="3"/>
    <x v="5"/>
    <n v="5"/>
    <s v="SIDOARJO"/>
    <s v="INNER - JATIM TIMUR"/>
    <s v="SDA"/>
    <s v="REG"/>
    <s v="AO"/>
    <s v="NEW SALES"/>
    <m/>
    <s v="Completed (PS)"/>
    <s v="RBS-Regional 3"/>
    <d v="2026-10-27T09:11:56"/>
    <d v="2026-10-27T16:16:28"/>
    <n v="69417602"/>
    <m/>
    <n v="152316233897"/>
    <s v="ES TELER CREAMY GD"/>
    <s v="ODP-SDA-FBF/10"/>
    <s v="WO067279720"/>
    <m/>
    <m/>
    <m/>
    <n v="112.71369900000001"/>
    <n v="-7.4417659"/>
    <s v="|MN02332|/ES TELER CREAMY GD/WINBACK 2.0 HSI B2B (1:1) 50MBPS 355RB PSB DISC 70%//ratnorifqi0202@gmail.com/RATNO/81216569727"/>
    <s v="Sales Force DBS"/>
    <m/>
    <m/>
    <m/>
    <m/>
    <m/>
    <m/>
    <m/>
    <m/>
    <s v="Management Janji"/>
    <s v="2026-10-28 11:00:00|Nama PIC : Bp Ratno No HP : 081216569727 No Alt : - M Janji :  28 Okt 2026 Jam Pasang : Pagi / Siang Note : hubungi pelanggan jika ingin kelokasi |40951378|MYDITA"/>
    <s v="FCC"/>
    <s v="27-10-2026 09:24:40"/>
    <d v="2026-10-28T11:00:00"/>
    <m/>
    <s v="PS"/>
    <s v="SIDOARJO"/>
    <s v="NO ADDON"/>
    <n v="2026102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11:00:00"/>
    <s v="2026-10-28 11:00:00|Nama PIC : Bp Ratno No HP : 081216569727 No Alt : - M Janji :  28 Okt 2026 Jam Pasang : Pagi / Siang Note : hubungi pelanggan jika ingin kelokasi |40951378|MYDITA"/>
    <n v="2026"/>
    <n v="10"/>
    <n v="27"/>
    <d v="2026-10-27T00:00:00"/>
    <n v="-1.4583333333357587"/>
    <x v="1"/>
    <x v="17"/>
  </r>
  <r>
    <n v="1568"/>
    <n v="1002658354"/>
    <n v="3"/>
    <x v="5"/>
    <n v="5"/>
    <s v="SIDOARJO"/>
    <s v="INNER - JATIM TIMUR"/>
    <s v="SDA"/>
    <s v="REG"/>
    <s v="AO"/>
    <s v="NEW SALES"/>
    <s v="1P INET"/>
    <s v="MIE - SEND SURVEY"/>
    <s v="RBS-Regional 3"/>
    <d v="2026-10-28T17:53:44"/>
    <d v="2026-10-28T17:56:07"/>
    <n v="69418858"/>
    <m/>
    <n v="152316233948"/>
    <s v="KOPI TUWAN 1"/>
    <s v="ODP-SDA-FFE/41 FFE/D06/41.01"/>
    <s v="WO067386201"/>
    <m/>
    <m/>
    <m/>
    <n v="112.706530094146"/>
    <n v="-7.4495431433317796"/>
    <s v="MD|MYDB-20261028271527|DN00001/MN00501|KOPI TUWAN 1|085536808823"/>
    <s v="MYDIGIBIZPARTNER"/>
    <m/>
    <m/>
    <m/>
    <m/>
    <m/>
    <m/>
    <m/>
    <m/>
    <s v="Management Janji"/>
    <s v="2026-10-29 15:00:00 | Nama PIC : Soleh  No HP : 085536808823 No Alt :  M Janji :  29  Okt 2026 Jam Pasang : Pagi / Siang Note : hubungi pelanggan jika ingin kelokasi"/>
    <s v="FCC"/>
    <s v="28-10-2026 17:54:39"/>
    <d v="2026-10-29T15:00:00"/>
    <m/>
    <s v="SURVEY_NEW_MANJA"/>
    <s v="SIDOARJO"/>
    <s v="NO ADDON"/>
    <m/>
    <s v="MIE - SEND SURVEY"/>
    <s v="HSI Bisnis Promo Hari Pelanggan Nasional PSB 70% - 50 Mbps"/>
    <s v="INDIBIZ"/>
    <m/>
    <m/>
    <d v="2026-10-29T15:00:00"/>
    <s v="2026-10-29 15:00:00 | Nama PIC : Soleh  No HP : 085536808823 No Alt :  M Janji :  29  Okt 2026 Jam Pasang : Pagi / Siang Note : hubungi pelanggan jika ingin kelokasi"/>
    <m/>
    <m/>
    <m/>
    <e v="#NUM!"/>
    <e v="#NUM!"/>
    <x v="0"/>
    <x v="17"/>
  </r>
  <r>
    <n v="1569"/>
    <n v="1002652228"/>
    <n v="3"/>
    <x v="5"/>
    <n v="5"/>
    <s v="SIDOARJO"/>
    <s v="INNER - JATIM TIMUR"/>
    <s v="SDA"/>
    <s v="REG"/>
    <s v="AO"/>
    <s v="NEW SALES"/>
    <m/>
    <s v="CANCEL COMPLETED"/>
    <s v="RBS-Regional 3"/>
    <d v="2026-10-24T15:15:29"/>
    <d v="2026-10-24T18:17:47"/>
    <n v="69416438"/>
    <m/>
    <n v="152316233837"/>
    <s v="JPCREATIVE"/>
    <s v="ODP-SDA-FW/40"/>
    <m/>
    <m/>
    <m/>
    <m/>
    <n v="112.7272569"/>
    <n v="-7.4592771000000004"/>
    <s v="|MC30211|/MUHAMAD ZAPAR SODIK/081252648256/rehanroyan99@gmail.com"/>
    <s v="Sales Force DBS"/>
    <m/>
    <m/>
    <m/>
    <m/>
    <m/>
    <m/>
    <m/>
    <m/>
    <m/>
    <m/>
    <m/>
    <s v="24-10-2026 15:25:02"/>
    <m/>
    <m/>
    <s v="REJECT_FCC"/>
    <s v="SIDOARJO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  <x v="17"/>
  </r>
  <r>
    <n v="1570"/>
    <n v="1002651542"/>
    <n v="3"/>
    <x v="5"/>
    <n v="5"/>
    <s v="SIDOARJO"/>
    <s v="INNER - JATIM TIMUR"/>
    <s v="SDA"/>
    <s v="REG"/>
    <s v="AO"/>
    <s v="NEW SALES"/>
    <s v="2P INET + VOICE"/>
    <s v="98 | OSS - CANCEL COMPLETE"/>
    <s v="RBS-Regional 3"/>
    <d v="2026-10-23T16:03:55"/>
    <d v="2026-10-27T16:50:38"/>
    <n v="69416093"/>
    <n v="3135917264"/>
    <n v="152316233805"/>
    <s v="PT. INTI CAKRAWALA CITRA"/>
    <s v="ODP-SDA-FGT/22 FGT/D03/22.01"/>
    <s v="WO067065901"/>
    <m/>
    <m/>
    <m/>
    <n v="112.67498879999999"/>
    <n v="-7.4355989999999901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3-10-2026 16:09:41"/>
    <d v="2026-10-26T08:00:00"/>
    <s v="Kendala Pelanggan"/>
    <s v="CANCEL"/>
    <s v="SIDOARJO"/>
    <s v="NO ADDON"/>
    <m/>
    <s v="Cancel Completed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  <x v="17"/>
  </r>
  <r>
    <n v="1571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8"/>
  </r>
  <r>
    <n v="1572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  <x v="18"/>
  </r>
  <r>
    <n v="1573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  <x v="18"/>
  </r>
  <r>
    <n v="1574"/>
    <n v="1002644643"/>
    <n v="3"/>
    <x v="5"/>
    <n v="5"/>
    <s v="PASURUAN"/>
    <s v="PASURUAN"/>
    <s v="BNL"/>
    <s v="REG"/>
    <s v="AO"/>
    <s v="NEW SALES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  <x v="18"/>
  </r>
  <r>
    <n v="1575"/>
    <n v="1002653640"/>
    <n v="3"/>
    <x v="5"/>
    <n v="5"/>
    <s v="PASURUAN"/>
    <s v="PASURUAN"/>
    <s v="BNL"/>
    <s v="REG"/>
    <s v="AO"/>
    <s v="NEW SALES"/>
    <s v="1P INET"/>
    <s v="Completed (PS)"/>
    <s v="RBS-Regional 3"/>
    <d v="2026-10-26T11:54:44"/>
    <d v="2026-10-27T20:46:24"/>
    <n v="69417072"/>
    <m/>
    <n v="152744222279"/>
    <s v="MTSN 1 PASURUAN"/>
    <s v="ODP-BNL-FH/11 FH/D01/11.01"/>
    <s v="WO067199442"/>
    <m/>
    <m/>
    <m/>
    <n v="112.790831"/>
    <n v="-7.5870059999999997"/>
    <s v="|MN02680|MYIA-025342629479/POI/YASIR/081358159080/mtsnegeri1pasuruan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5:06"/>
    <d v="2026-10-27T08:00:00"/>
    <m/>
    <s v="PS"/>
    <s v="BANGIL"/>
    <s v="NO ADDON"/>
    <n v="20261027"/>
    <s v="Completed"/>
    <s v="HSI Bisnis Basic Promo Hari Pelanggan Nasional PSB 70% - 100 Mbps Dual Band"/>
    <s v="INDIBIZ"/>
    <m/>
    <m/>
    <d v="2026-10-27T08:00:00"/>
    <s v="2026-10-27 08:00:00 | Jam pemasangan : 12.00 Info Tambahan : Hubungi pelanggan dulu sebelum ke lokasi terimakasih  "/>
    <n v="2026"/>
    <n v="10"/>
    <n v="27"/>
    <d v="2026-10-27T00:00:00"/>
    <n v="-0.33333333333575865"/>
    <x v="1"/>
    <x v="18"/>
  </r>
  <r>
    <n v="1576"/>
    <n v="1002655299"/>
    <n v="3"/>
    <x v="5"/>
    <n v="5"/>
    <s v="PASURUAN"/>
    <s v="PASURUAN"/>
    <s v="BNL"/>
    <s v="REG"/>
    <s v="AO"/>
    <s v="NEW SALES"/>
    <m/>
    <s v="Completed (PS)"/>
    <s v="RBS-Regional 3"/>
    <d v="2026-10-27T09:54:56"/>
    <d v="2026-10-28T18:47:59"/>
    <n v="69417697"/>
    <m/>
    <n v="152744222280"/>
    <s v="GUDANG PIER REMBANG INDUSTRI 3"/>
    <s v="ODP-BNL-FZ/29"/>
    <s v="WO067290601"/>
    <m/>
    <m/>
    <m/>
    <n v="112.81690380000001"/>
    <n v="-7.6237778"/>
    <s v="|MN02680|/GUDANG PIER REMBANG INDUSTRI 3/WINBACK 2.0 HSI B2B (1:1) 100MBPS 535RB PSB DISC 70%//hagiwhyd15@gmail.com/ACHMAD HAGI WAHYUDI/85736670406"/>
    <s v="Sales Force DBS"/>
    <m/>
    <m/>
    <m/>
    <m/>
    <m/>
    <m/>
    <m/>
    <m/>
    <s v="Management Janji"/>
    <s v="2026-10-28 11:00:00|Nama PIC:  bp Achmad No HP: 085736670406 Alt: Tanggal: 28/10/2026 Jam Pasang: 11.00 Note: Hubungi sebelum ke lokasi, terimakasih.  |40931149|MYDITA"/>
    <s v="FCC"/>
    <s v="27-10-2026 10:09:38"/>
    <d v="2026-10-28T11:00:00"/>
    <m/>
    <s v="PS"/>
    <s v="BANGIL"/>
    <s v="NO ADDON"/>
    <n v="2026102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Nama PIC:  bp Achmad No HP: 085736670406 Alt: Tanggal: 28/10/2026 Jam Pasang: 11.00 Note: Hubungi sebelum ke lokasi, terimakasih.  |40931149|MYDITA"/>
    <n v="2026"/>
    <n v="10"/>
    <n v="28"/>
    <d v="2026-10-28T00:00:00"/>
    <n v="-0.45833333333575865"/>
    <x v="1"/>
    <x v="18"/>
  </r>
  <r>
    <n v="1577"/>
    <n v="1002657040"/>
    <n v="3"/>
    <x v="5"/>
    <n v="5"/>
    <s v="PASURUAN"/>
    <s v="PASURUAN"/>
    <s v="BNL"/>
    <s v="REG"/>
    <s v="AO"/>
    <s v="NEW SALES"/>
    <m/>
    <s v="Completed (PS)"/>
    <s v="RBS-Regional 3"/>
    <d v="2026-10-28T09:23:00"/>
    <d v="2026-10-28T15:50:03"/>
    <n v="69418349"/>
    <m/>
    <n v="152744222285"/>
    <s v="TOKO KELONTONG"/>
    <s v="ODP-BNL-FA/65"/>
    <s v="WO067363194"/>
    <m/>
    <m/>
    <m/>
    <n v="112.9070632"/>
    <n v="-7.6399593000000001"/>
    <s v="|MN01809|/TOKO KELONTONG/WINBACK 2.0 HSI B2B (1:1) 50MBPS 355RB PSB DISC 70%//asepanugrahoktavian24@gmail.com/ASEP ANUGRAH OKTAVIAN/82132553678"/>
    <s v="Sales Force DBS"/>
    <m/>
    <m/>
    <m/>
    <m/>
    <m/>
    <m/>
    <m/>
    <m/>
    <s v="Management Janji"/>
    <s v="2026-10-29 11:00:00|Nama PIC : Asep No HP : 082132553678 No Alt :  M Janji :  29  Okt 2026 Jam Pasang : Pagi / Siang Note : hubungi pelanggan jika ingin kelokasi|40981184|MYDITA"/>
    <s v="FCC"/>
    <s v="28-10-2026 09:25:11"/>
    <d v="2026-10-29T11:00:00"/>
    <m/>
    <s v="PS"/>
    <s v="BANGIL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PIC : Asep No HP : 082132553678 No Alt :  M Janji :  29  Okt 2026 Jam Pasang : Pagi / Siang Note : hubungi pelanggan jika ingin kelokasi|40981184|MYDITA"/>
    <n v="2026"/>
    <n v="10"/>
    <n v="28"/>
    <d v="2026-10-28T00:00:00"/>
    <n v="-1.4583333333357587"/>
    <x v="1"/>
    <x v="18"/>
  </r>
  <r>
    <n v="1578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  <x v="18"/>
  </r>
  <r>
    <n v="1579"/>
    <n v="1002645353"/>
    <n v="3"/>
    <x v="5"/>
    <n v="5"/>
    <s v="SIDOARJO"/>
    <s v="PASURUAN"/>
    <s v="BEJ"/>
    <s v="REG"/>
    <s v="AO"/>
    <s v="NEW SALES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  <x v="18"/>
  </r>
  <r>
    <n v="1580"/>
    <n v="1002646009"/>
    <n v="3"/>
    <x v="5"/>
    <n v="5"/>
    <s v="SIDOARJO"/>
    <s v="PASURUAN"/>
    <s v="BEJ"/>
    <s v="REG"/>
    <s v="AO"/>
    <s v="NEW SALES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  <x v="18"/>
  </r>
  <r>
    <n v="1581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  <x v="18"/>
  </r>
  <r>
    <n v="1582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  <x v="18"/>
  </r>
  <r>
    <n v="1583"/>
    <n v="1002652156"/>
    <n v="3"/>
    <x v="5"/>
    <n v="5"/>
    <s v="SIDOARJO"/>
    <s v="PASURUAN"/>
    <s v="GEM"/>
    <s v="REG"/>
    <s v="AO"/>
    <s v="NEW SALES"/>
    <m/>
    <s v="Completed (PS)"/>
    <s v="RBS-Regional 3"/>
    <d v="2026-10-24T14:04:44"/>
    <d v="2026-10-25T15:15:06"/>
    <n v="69416413"/>
    <m/>
    <n v="152743216180"/>
    <s v="PT. AMARTA CARRAGEENAN INDONESIA"/>
    <s v="ODP-GEM-FAK/051"/>
    <s v="WO067124070"/>
    <m/>
    <m/>
    <m/>
    <n v="112.6803946"/>
    <n v="-7.5941238999999996"/>
    <s v="|MN02580|/PT. AMARTA CARRAGEENAN INDONESIA/WINBACK 2.0 HSI B2B (1:1) 100MBPS 535RB PSB DISC 70%/08819836221/wandik@amarta-group.co.id/NURHILAL/7.593915, 112.679108"/>
    <s v="Sales Force DBS"/>
    <m/>
    <m/>
    <m/>
    <m/>
    <m/>
    <m/>
    <m/>
    <m/>
    <s v="Management Janji"/>
    <s v="2026-10-26 08:00:00|Tanggal pemasangan : 25/09/2026 Jam pemasangan : 08.00 - 12.00 Info Tambahan : Hubungi pelanggan dulu sebelum ke lokasi, terima kasih|40951377|MYDITA"/>
    <s v="FCC"/>
    <s v="24-10-2026 14:09:43"/>
    <d v="2026-10-26T08:00:00"/>
    <m/>
    <s v="PS"/>
    <s v="PANDAAN"/>
    <s v="NO ADDON"/>
    <n v="2026102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8:00:00"/>
    <s v="2026-10-26 08:00:00|Tanggal pemasangan : 25/09/2026 Jam pemasangan : 08.00 - 12.00 Info Tambahan : Hubungi pelanggan dulu sebelum ke lokasi, terima kasih|40951377|MYDITA"/>
    <n v="2026"/>
    <n v="10"/>
    <n v="25"/>
    <d v="2026-10-25T00:00:00"/>
    <n v="-1.3333333333357587"/>
    <x v="1"/>
    <x v="18"/>
  </r>
  <r>
    <n v="1584"/>
    <n v="1002655664"/>
    <n v="3"/>
    <x v="5"/>
    <n v="5"/>
    <s v="SIDOARJO"/>
    <s v="PASURUAN"/>
    <s v="GEM"/>
    <s v="REG"/>
    <s v="AO"/>
    <s v="NEW SALES"/>
    <s v="1P INET"/>
    <s v="Completed (PS)"/>
    <s v="RBS-Regional 3"/>
    <d v="2026-10-27T11:29:45"/>
    <d v="2026-10-28T14:10:18"/>
    <n v="69417833"/>
    <m/>
    <n v="152743216014"/>
    <s v="PT DWI SURYA PERKASA"/>
    <s v="ODP-GEM-FAE/05 FAE/D01/05.01"/>
    <s v="WO067274090"/>
    <m/>
    <m/>
    <m/>
    <n v="112.6959169"/>
    <n v="-7.5200560000000003"/>
    <s v="|MN02394|MYIA-088324191894/POI/Joko Utomo /083848928870/paulusjoko@gmail.com"/>
    <s v="MYIB_ASSISTANT"/>
    <m/>
    <m/>
    <m/>
    <m/>
    <m/>
    <m/>
    <m/>
    <m/>
    <s v="Management Janji"/>
    <s v="2026-10-28 08:00:00 | Tanggal pemasangan : 28/09/2026 Jam pemasangan : 10.00 Info Tambahan : Hubungi pelanggan dulu sebelum ke lokasi, terima kasih"/>
    <s v="FCC"/>
    <s v="27-10-2026 11:39:40"/>
    <d v="2026-10-28T08:00:00"/>
    <m/>
    <s v="PS"/>
    <s v="PANDAAN"/>
    <s v="NO ADDON"/>
    <n v="20261028"/>
    <s v="Completed"/>
    <s v="HSI Bisnis Promo Hari Pelanggan Nasional PSB 70% - 50 Mbps"/>
    <s v="INDIBIZ"/>
    <m/>
    <m/>
    <d v="2026-10-28T08:00:00"/>
    <s v="2026-10-28 08:00:00 | Tanggal pemasangan : 28/09/2026 Jam pemasangan : 10.00 Info Tambahan : Hubungi pelanggan dulu sebelum ke lokasi, terima kasih"/>
    <n v="2026"/>
    <n v="10"/>
    <n v="28"/>
    <d v="2026-10-28T00:00:00"/>
    <n v="-0.33333333333575865"/>
    <x v="1"/>
    <x v="18"/>
  </r>
  <r>
    <n v="1585"/>
    <n v="1002656506"/>
    <n v="3"/>
    <x v="5"/>
    <n v="5"/>
    <s v="SIDOARJO"/>
    <s v="PASURUAN"/>
    <s v="GEM"/>
    <s v="REG"/>
    <s v="AO"/>
    <s v="NEW SALES"/>
    <m/>
    <s v="MIE - SEND SURVEY"/>
    <s v="RBS-Regional 3"/>
    <d v="2026-10-27T15:53:07"/>
    <d v="2026-10-28T16:58:01"/>
    <n v="69418147"/>
    <m/>
    <n v="152743216016"/>
    <s v="PT. PAN PACIFIC INDONESIA TRADING"/>
    <s v="ODP-GEM-FAC/09"/>
    <s v="WO067382473"/>
    <m/>
    <m/>
    <m/>
    <n v="112.69088429999999"/>
    <n v="-7.5852851000000001"/>
    <s v="|MN02680 |/PT. PAN PACIFIC INDONESIA TRADING/WINBACK 2.0 HSI B2B (1:1) 75MBPS 415RB PSB DISC 70%//panpacificindonesiatrading@gmail.com/PUTRI FAJAR DWIYANTI/8133302856"/>
    <s v="Sales Force DBS"/>
    <m/>
    <m/>
    <m/>
    <m/>
    <m/>
    <m/>
    <m/>
    <m/>
    <s v="Management Janji"/>
    <s v="2026-10-29 15:00:00|Nama PIC:  bu putri  No HP: 08133302856 Alt: Tanggal: 29/10/2026 Jam Pasang: Sore Note: Hubungi sebelum ke lokasi, terimakasih.  |40931149|MYDITA"/>
    <s v="FCC"/>
    <s v="27-10-2026 15:54:39"/>
    <d v="2026-10-29T15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5:00:00"/>
    <s v="2026-10-29 15:00:00|Nama PIC:  bu putri  No HP: 08133302856 Alt: Tanggal: 29/10/2026 Jam Pasang: Sore Note: Hubungi sebelum ke lokasi, terimakasih.  |40931149|MYDITA"/>
    <m/>
    <m/>
    <m/>
    <e v="#NUM!"/>
    <e v="#NUM!"/>
    <x v="0"/>
    <x v="18"/>
  </r>
  <r>
    <n v="1586"/>
    <n v="1002651377"/>
    <n v="3"/>
    <x v="5"/>
    <n v="5"/>
    <s v="SIDOARJO"/>
    <s v="PASURUAN"/>
    <s v="GEM"/>
    <s v="REG"/>
    <s v="AO"/>
    <s v="NEW SALES"/>
    <m/>
    <s v="CANCEL COMPLETED"/>
    <s v="RBS-Regional 3"/>
    <d v="2026-10-23T15:21:16"/>
    <d v="2026-10-24T12:32:59"/>
    <n v="69416045"/>
    <m/>
    <n v="152743216176"/>
    <s v="PT. AMARTA CARRAGEENAN INDONESIA"/>
    <s v="ODP-GEM-FAK/051"/>
    <s v="WO067109146"/>
    <m/>
    <m/>
    <m/>
    <n v="112.6803946"/>
    <n v="-7.5941238999999996"/>
    <s v="|MN02580|/PT. AMARTA CARRAGEENAN INDONESIA/WINBACK 2.0 HSI B2B (1:1) 100MBPS 535RB PSB DISC 70%//wandik@amarta-group.co.id/NURHILAL/8819836221"/>
    <s v="Sales Force DBS"/>
    <m/>
    <m/>
    <m/>
    <m/>
    <m/>
    <m/>
    <m/>
    <m/>
    <s v="Management Janji"/>
    <s v="||40951375|MYDITA"/>
    <s v="FCC"/>
    <s v="23-10-2026 15:24:43"/>
    <d v="1970-01-01T00:00:00"/>
    <m/>
    <s v="REJECT_FCC"/>
    <s v="PANDAAN"/>
    <s v="NO ADDON"/>
    <m/>
    <s v="DECLINE : Decline - Order tidak bisa dilanjutkan Ika Paramitha M 4092108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Order tidak bisa dilanjutkan Ika Paramitha M 40921089|MYDITA"/>
    <d v="1970-01-01T00:00:00"/>
    <s v="||40951375|MYDITA"/>
    <m/>
    <m/>
    <m/>
    <e v="#NUM!"/>
    <e v="#NUM!"/>
    <x v="0"/>
    <x v="18"/>
  </r>
  <r>
    <n v="1587"/>
    <n v="1002641394"/>
    <n v="3"/>
    <x v="5"/>
    <n v="5"/>
    <s v="SIDOARJO"/>
    <s v="PASURUAN"/>
    <s v="GEM"/>
    <s v="REG"/>
    <s v="AO"/>
    <s v="NEW SALES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8"/>
  </r>
  <r>
    <n v="1588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8"/>
  </r>
  <r>
    <n v="1589"/>
    <n v="1002656991"/>
    <n v="3"/>
    <x v="5"/>
    <n v="5"/>
    <s v="PASURUAN"/>
    <s v="PASURUAN"/>
    <s v="GRA"/>
    <s v="REG"/>
    <s v="AO"/>
    <s v="NEW SALES"/>
    <m/>
    <s v="8 | OSS - PONR"/>
    <s v="RBS-Regional 3"/>
    <d v="2026-10-28T09:04:56"/>
    <d v="2026-10-28T19:31:30"/>
    <n v="69418337"/>
    <m/>
    <n v="152738202638"/>
    <s v="SMPN 2 NGULING PASURUAN"/>
    <s v="ODP-GRA-FD/27"/>
    <s v="WO067376106"/>
    <m/>
    <m/>
    <m/>
    <n v="112.9070632"/>
    <n v="-7.6399593000000001"/>
    <s v="|MN00025|/SMPN 2 NGULING PASURUAN /WINBACK 2.0 HSI B2B (1:1) 75MBPS 415RB PSB DISC 70%//ngulingsmpndua@yahoo.co.id/AKHMAD SOFIONO /81249340996"/>
    <s v="Sales Force DBS"/>
    <m/>
    <m/>
    <m/>
    <m/>
    <m/>
    <m/>
    <m/>
    <m/>
    <s v="Management Janji"/>
    <s v="2026-10-30 11:00:00|Tanggal pemasangan : 29 OKTOBER 2026 Jam pemasangan : pagi/siang Info Tambahan : Hubungi pelanggan dulu sebelum ke lokasi terima kasih|40931150|MYDITA"/>
    <s v="FCC"/>
    <s v="28-10-2026 09:09:49"/>
    <d v="2026-10-30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30T11:00:00"/>
    <s v="2026-10-30 11:00:00|Tanggal pemasangan : 29 OKTOBER 2026 Jam pemasangan : pagi/siang Info Tambahan : Hubungi pelanggan dulu sebelum ke lokasi terima kasih|40931150|MYDITA"/>
    <m/>
    <m/>
    <m/>
    <e v="#NUM!"/>
    <e v="#NUM!"/>
    <x v="0"/>
    <x v="18"/>
  </r>
  <r>
    <n v="1590"/>
    <n v="1002657002"/>
    <n v="3"/>
    <x v="5"/>
    <n v="5"/>
    <s v="PASURUAN"/>
    <s v="PASURUAN"/>
    <s v="GRA"/>
    <s v="REG"/>
    <s v="AO"/>
    <s v="NEW SALES"/>
    <m/>
    <s v="8 | OSS - PONR"/>
    <s v="RBS-Regional 3"/>
    <d v="2026-10-28T09:09:46"/>
    <d v="2026-10-29T10:13:45"/>
    <n v="69418340"/>
    <m/>
    <n v="152738202639"/>
    <s v="SMPN 2 NGULING PASURUAN"/>
    <s v="ODP-GRA-FD/27"/>
    <s v="WO067373501"/>
    <m/>
    <m/>
    <m/>
    <n v="113.0175648"/>
    <n v="-7.7126203999999996"/>
    <s v="|MN00025|/SMPN 2 NGULING PASURUAN /WINBACK 2.0 HSI B2B (1:1) 75MBPS 415RB PSB DISC 70%//ngulingsmpndua@yahoo.co.id/AKHMAD SOFIONO /81249340996  "/>
    <s v="Sales Force DBS"/>
    <m/>
    <m/>
    <m/>
    <m/>
    <m/>
    <m/>
    <m/>
    <m/>
    <s v="Management Janji"/>
    <s v="2026-11-01 08:00:00|Nama Pic : BP AKHMAD No Hp Pic : 081249340996 Jam Pemasangan : 08:00 - 12.00 Tanggal Pemasangan : KAMIS 29 OKTOBER 2026 Info Tambahan : Hubungi pelanggan sebelum datang ke lokasi|40931150|MYDITA"/>
    <s v="FCC"/>
    <s v="28-10-2026 09:11:13"/>
    <d v="2026-11-01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1-01T08:00:00"/>
    <s v="2026-11-01 08:00:00|Nama Pic : BP AKHMAD No Hp Pic : 081249340996 Jam Pemasangan : 08:00 - 12.00 Tanggal Pemasangan : KAMIS 29 OKTOBER 2026 Info Tambahan : Hubungi pelanggan sebelum datang ke lokasi|40931150|MYDITA"/>
    <m/>
    <m/>
    <m/>
    <e v="#NUM!"/>
    <e v="#NUM!"/>
    <x v="0"/>
    <x v="18"/>
  </r>
  <r>
    <n v="1591"/>
    <n v="1002639602"/>
    <n v="3"/>
    <x v="5"/>
    <n v="5"/>
    <s v="SIDOARJO"/>
    <s v="PASURUAN"/>
    <s v="PDA"/>
    <s v="REG"/>
    <s v="AO"/>
    <s v="NEW SALES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  <x v="18"/>
  </r>
  <r>
    <n v="1592"/>
    <n v="1002639684"/>
    <n v="3"/>
    <x v="5"/>
    <n v="5"/>
    <s v="SIDOARJO"/>
    <s v="PASURUAN"/>
    <s v="PDA"/>
    <s v="REG"/>
    <s v="AO"/>
    <s v="NEW SALES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8"/>
  </r>
  <r>
    <n v="1593"/>
    <n v="1002650870"/>
    <n v="3"/>
    <x v="5"/>
    <n v="5"/>
    <s v="SIDOARJO"/>
    <s v="PASURUAN"/>
    <s v="PDA"/>
    <s v="REG"/>
    <s v="AO"/>
    <s v="NEW SALES"/>
    <s v="1P INET"/>
    <s v="100 | REVOKE COMPLETED"/>
    <s v="RBS-Regional 3"/>
    <d v="2026-10-23T12:33:00"/>
    <d v="2026-10-27T16:56:19"/>
    <n v="69415859"/>
    <m/>
    <n v="152741225141"/>
    <s v="Golf Pro Shop Taman Dayu (Clubhouse)"/>
    <s v="ODP-PDA-FBD/01"/>
    <s v="WO067041928"/>
    <m/>
    <m/>
    <m/>
    <n v="112.67480639999999"/>
    <n v="-7.7031757000000001"/>
    <s v="|MN02054|MYIA-020356171945/POI/Ayu putri angreani kusanto/08990794495/anext213@gmail.com"/>
    <s v="MYIB_ASSISTANT"/>
    <m/>
    <m/>
    <m/>
    <m/>
    <m/>
    <m/>
    <m/>
    <m/>
    <s v="Management Janji"/>
    <s v="2026-10-24 11:00:00 | Nama Pic :  No Hp Pic :  Jam Pemasangan : 08:00 - 12.00 Tanggal Pemasangan : SABTU 24 OKTOBER 2026 Info Tambahan : Hubungi pelanggan sebelum datang ke lokasi"/>
    <s v="FCC"/>
    <s v="23-10-2026 12:39:46"/>
    <d v="2026-10-24T11:00:00"/>
    <s v="Kendala Teknik"/>
    <s v="REVOKE"/>
    <s v="PANDAAN"/>
    <s v="NO ADDON"/>
    <m/>
    <s v="Revoke Completed"/>
    <s v="HSI Bisnis Promo Hari Pelanggan Nasional PSB 70% - 50 Mbps"/>
    <s v="INDIBIZ"/>
    <m/>
    <m/>
    <d v="2026-10-24T11:00:00"/>
    <s v="2026-10-24 11:00:00 | Nama Pic :  No Hp Pic :  Jam Pemasangan : 08:00 - 12.00 Tanggal Pemasangan : SABTU 24 OKTOBER 2026 Info Tambahan : Hubungi pelanggan sebelum datang ke lokasi"/>
    <m/>
    <m/>
    <m/>
    <e v="#NUM!"/>
    <e v="#NUM!"/>
    <x v="0"/>
    <x v="18"/>
  </r>
  <r>
    <n v="1594"/>
    <n v="1002655311"/>
    <n v="3"/>
    <x v="5"/>
    <n v="5"/>
    <s v="SIDOARJO"/>
    <s v="PASURUAN"/>
    <s v="PDA"/>
    <s v="REG"/>
    <s v="AO"/>
    <s v="NEW SALES"/>
    <m/>
    <s v="100 | REVOKE COMPLETED"/>
    <s v="RBS-Regional 3"/>
    <d v="2026-10-27T09:58:10"/>
    <d v="2026-10-29T09:26:42"/>
    <n v="69417679"/>
    <n v="3436010013"/>
    <n v="152741225147"/>
    <s v="SUPERSKIN PANDAAN"/>
    <s v="ODP-PDA-FP/12"/>
    <s v="WO067289886"/>
    <m/>
    <m/>
    <m/>
    <n v="112.6872932"/>
    <n v="-7.6532321999999997"/>
    <s v="AMRBS;403098;REG3;DANIEL MARWA DENERO;08112876658;CP.DHENNY;081329999162;PAKET 2S INET VOICE 75 MBPS (559.000);SUPERSKIN PANDAAN"/>
    <s v="Account Manager"/>
    <m/>
    <m/>
    <m/>
    <m/>
    <m/>
    <m/>
    <m/>
    <m/>
    <s v="Management Janji"/>
    <s v="2026-11-03 11:00:00|Tanggal pemasangan: 03/11/2026 Jam pemasangan : 10.00 Info Tambahan : Hubungi pelanggan dulu sebelum ke lokasi terima kasih.|40981184|MYDITA"/>
    <s v="FCC"/>
    <s v="27-10-2026 10:09:38"/>
    <d v="2026-11-03T11:00:00"/>
    <s v="Kendala Pelanggan"/>
    <s v="REVOKE"/>
    <s v="PANDAAN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1-03T11:00:00"/>
    <s v="2026-11-03 11:00:00|Tanggal pemasangan: 03/11/2026 Jam pemasangan : 10.00 Info Tambahan : Hubungi pelanggan dulu sebelum ke lokasi terima kasih.|40981184|MYDITA"/>
    <m/>
    <m/>
    <m/>
    <e v="#NUM!"/>
    <e v="#NUM!"/>
    <x v="0"/>
    <x v="18"/>
  </r>
  <r>
    <n v="1595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8"/>
  </r>
  <r>
    <n v="1596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  <x v="18"/>
  </r>
  <r>
    <n v="1597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  <x v="18"/>
  </r>
  <r>
    <n v="1598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  <x v="18"/>
  </r>
  <r>
    <n v="1599"/>
    <n v="1002643631"/>
    <n v="3"/>
    <x v="5"/>
    <n v="5"/>
    <s v="SIDOARJO"/>
    <s v="PASURUAN"/>
    <s v="PDA"/>
    <s v="REG"/>
    <s v="AO"/>
    <s v="NEW SALES"/>
    <m/>
    <s v="Completed (PS)"/>
    <s v="RBS-Regional 3"/>
    <d v="2026-10-19T15:09:39"/>
    <d v="2026-10-24T14:26:09"/>
    <n v="69413092"/>
    <m/>
    <n v="152741225209"/>
    <s v="CV ARFA SEJAHTERA"/>
    <s v="ODP-PDA-FAU/29"/>
    <s v="WO066981194"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s v="Management Janji"/>
    <s v="2026-10-24 15:00:00|Tanggal pemasangan : 23 Oct 2026 Jam pemasangan : 12.00 Info Tambahan : Hubungi pelanggan dulu sebelum ke lokasi terima kasih.|40941148|MYDITA"/>
    <s v="FCC"/>
    <s v="19-10-2026 15:24:58"/>
    <d v="2026-10-24T15:00:00"/>
    <s v="Kendala Pelanggan"/>
    <s v="PS"/>
    <s v="PANDAAN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5:00:00"/>
    <s v="2026-10-24 15:00:00|Tanggal pemasangan : 23 Oct 2026 Jam pemasangan : 12.00 Info Tambahan : Hubungi pelanggan dulu sebelum ke lokasi terima kasih.|40941148|MYDITA"/>
    <n v="2026"/>
    <n v="10"/>
    <n v="24"/>
    <d v="2026-10-24T00:00:00"/>
    <n v="-0.625"/>
    <x v="1"/>
    <x v="18"/>
  </r>
  <r>
    <n v="1600"/>
    <n v="1002645720"/>
    <n v="3"/>
    <x v="5"/>
    <n v="5"/>
    <s v="SIDOARJO"/>
    <s v="PASURUAN"/>
    <s v="PDA"/>
    <s v="REG"/>
    <s v="AO"/>
    <s v="NEW SALES"/>
    <m/>
    <s v="Completed (PS)"/>
    <s v="RBS-Regional 3"/>
    <d v="2026-10-20T14:39:10"/>
    <d v="2026-10-22T16:38:11"/>
    <n v="69413862"/>
    <m/>
    <n v="152741225211"/>
    <s v="CV. SEKAR SURYA"/>
    <s v="ODP-PDA-FAQ/07"/>
    <s v="WO066980006"/>
    <m/>
    <m/>
    <m/>
    <n v="112.6837337"/>
    <n v="-7.6283276999999998"/>
    <s v="|MC30223|/JOHANES LUDONG /81333397053/sekarsurya@hotmail.com"/>
    <s v="Sales Force DBS"/>
    <m/>
    <m/>
    <m/>
    <m/>
    <m/>
    <m/>
    <m/>
    <m/>
    <s v="Management Janji"/>
    <s v="2026-10-24 15:00:00|M Janji : 23/10/2026 Jam Pasang : 08.00 - 13:00  NoteÃ‚Â :  hubungi terlebih dahulu sebelum kelokasi |40981182|MYDITA"/>
    <s v="FCC"/>
    <s v="20-10-2026 14:39:46"/>
    <d v="2026-10-24T15:00:00"/>
    <m/>
    <s v="PS"/>
    <s v="PANDAAN"/>
    <s v="OCA"/>
    <n v="20261022"/>
    <s v="Completed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d v="2026-10-24T15:00:00"/>
    <s v="2026-10-24 15:00:00|M Janji : 23/10/2026 Jam Pasang : 08.00 - 13:00  NoteÃ‚Â :  hubungi terlebih dahulu sebelum kelokasi |40981182|MYDITA"/>
    <n v="2026"/>
    <n v="10"/>
    <n v="22"/>
    <d v="2026-10-22T00:00:00"/>
    <n v="-2.625"/>
    <x v="1"/>
    <x v="18"/>
  </r>
  <r>
    <n v="1601"/>
    <n v="1002632657"/>
    <n v="3"/>
    <x v="5"/>
    <n v="5"/>
    <s v="SIDOARJO"/>
    <s v="PASURUAN"/>
    <s v="PDA"/>
    <s v="REG"/>
    <s v="AO"/>
    <s v="NEW SALES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  <x v="18"/>
  </r>
  <r>
    <n v="1602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603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8"/>
  </r>
  <r>
    <n v="1604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8"/>
  </r>
  <r>
    <n v="1605"/>
    <n v="1002640238"/>
    <n v="3"/>
    <x v="5"/>
    <n v="5"/>
    <s v="SIDOARJO"/>
    <s v="PASURUAN"/>
    <s v="PGE"/>
    <s v="REG"/>
    <s v="AO"/>
    <s v="NEW SALES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  <x v="18"/>
  </r>
  <r>
    <n v="1606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  <x v="18"/>
  </r>
  <r>
    <n v="1607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  <x v="18"/>
  </r>
  <r>
    <n v="1608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8"/>
  </r>
  <r>
    <n v="1609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8"/>
  </r>
  <r>
    <n v="1610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18"/>
  </r>
  <r>
    <n v="1611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  <x v="18"/>
  </r>
  <r>
    <n v="1612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  <x v="18"/>
  </r>
  <r>
    <n v="1613"/>
    <n v="1002640147"/>
    <n v="3"/>
    <x v="5"/>
    <n v="5"/>
    <s v="PASURUAN"/>
    <s v="PASURUAN"/>
    <s v="PSN"/>
    <s v="REG"/>
    <s v="AO"/>
    <s v="NEW SALES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  <x v="18"/>
  </r>
  <r>
    <n v="1614"/>
    <n v="1002647670"/>
    <n v="3"/>
    <x v="5"/>
    <n v="5"/>
    <s v="PASURUAN"/>
    <s v="PASURUAN"/>
    <s v="PSN"/>
    <s v="REG"/>
    <s v="AO"/>
    <s v="NEW SALES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  <x v="18"/>
  </r>
  <r>
    <n v="1615"/>
    <n v="1002648687"/>
    <n v="3"/>
    <x v="5"/>
    <n v="5"/>
    <s v="PASURUAN"/>
    <s v="PASURUAN"/>
    <s v="PSN"/>
    <s v="REG"/>
    <s v="AO"/>
    <s v="NEW SALES"/>
    <m/>
    <s v="Completed (PS)"/>
    <s v="RBS-Regional 3"/>
    <d v="2026-10-22T10:29:08"/>
    <d v="2026-10-23T14:00:20"/>
    <n v="69415001"/>
    <m/>
    <n v="152729257036"/>
    <s v="PT NUSA PRIMA MOTOR"/>
    <s v="ODP-PSN-FP/28"/>
    <s v="WO066993762"/>
    <m/>
    <m/>
    <m/>
    <n v="112.89034770000001"/>
    <n v="-7.6679598000000002"/>
    <s v="|MC30016|/HERU KUSWANTO/085755071341 / 087855642367/sweethomehika@gmail.com"/>
    <s v="Sales Force DBS"/>
    <m/>
    <m/>
    <m/>
    <m/>
    <m/>
    <m/>
    <m/>
    <m/>
    <s v="Management Janji"/>
    <s v="2026-10-23 15:00:00|Jam pemasangan : 12.00 Info Tambahan : Hubungi pelanggan dulu sebelum ke lokasi terimakasih |40951381|MYDITA"/>
    <s v="FCC"/>
    <s v="22-10-2026 10:40:29"/>
    <d v="2026-10-23T15:00:00"/>
    <m/>
    <s v="PS"/>
    <s v="PASURUAN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15:00:00"/>
    <s v="2026-10-23 15:00:00|Jam pemasangan : 12.00 Info Tambahan : Hubungi pelanggan dulu sebelum ke lokasi terimakasih |40951381|MYDITA"/>
    <n v="2026"/>
    <n v="10"/>
    <n v="23"/>
    <d v="2026-10-23T00:00:00"/>
    <n v="-0.625"/>
    <x v="1"/>
    <x v="18"/>
  </r>
  <r>
    <n v="1616"/>
    <n v="1002650716"/>
    <n v="3"/>
    <x v="5"/>
    <n v="5"/>
    <s v="PASURUAN"/>
    <s v="PASURUAN"/>
    <s v="PSN"/>
    <s v="REG"/>
    <s v="AO"/>
    <s v="NEW SALES"/>
    <m/>
    <s v="Completed (PS)"/>
    <s v="RBS-Regional 3"/>
    <d v="2026-10-23T11:14:57"/>
    <d v="2026-10-25T12:39:57"/>
    <n v="69415774"/>
    <m/>
    <n v="152729257042"/>
    <s v="PUSKESMAS KEBONAGUNG 2"/>
    <s v="ODP-PSN-FP/104"/>
    <s v="WO067039577"/>
    <m/>
    <m/>
    <m/>
    <n v="112.89493520000001"/>
    <n v="-7.6610839999999998"/>
    <s v="|MN02680|/PUSKESMAS KEBONAGUNG 2/WINBACK 2.0 HSI B2B (1:2) 50MBPS 320RB PSB DISC 70%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  <x v="18"/>
  </r>
  <r>
    <n v="1617"/>
    <n v="1002650670"/>
    <n v="3"/>
    <x v="5"/>
    <n v="5"/>
    <s v="PASURUAN"/>
    <s v="PASURUAN"/>
    <s v="PSN"/>
    <s v="REG"/>
    <s v="AO"/>
    <s v="NEW SALES"/>
    <m/>
    <s v="Completed (PS)"/>
    <s v="RBS-Regional 3"/>
    <d v="2026-10-23T11:03:25"/>
    <d v="2026-10-25T17:12:31"/>
    <n v="69415787"/>
    <m/>
    <n v="152729256482"/>
    <s v="PUSKESMAS KEBONAGUNG 1"/>
    <s v="ODP-PSN-FP/104"/>
    <s v="WO067039735"/>
    <m/>
    <m/>
    <m/>
    <n v="112.89493520000001"/>
    <n v="-7.6610839999999998"/>
    <s v="|MN02680|/PUSKESMAS KEBONAGUNG 1/WINBACK HSI B2B BASIC + OCA BREACH CHECKER  (1:2) 100MBPS 530,5RB PSB DISC 70%/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OCA"/>
    <n v="20261025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  <x v="18"/>
  </r>
  <r>
    <n v="1618"/>
    <n v="1002653409"/>
    <n v="3"/>
    <x v="5"/>
    <n v="5"/>
    <s v="PASURUAN"/>
    <s v="PASURUAN"/>
    <s v="PSN"/>
    <s v="REG"/>
    <s v="AO"/>
    <s v="NEW SALES"/>
    <m/>
    <s v="Completed (PS)"/>
    <s v="RBS-Regional 3"/>
    <d v="2026-10-26T11:13:52"/>
    <d v="2026-10-27T19:16:59"/>
    <n v="69416974"/>
    <m/>
    <n v="152729256915"/>
    <s v="BELIK CAFE &amp; RESTO"/>
    <s v="ODP-PSN-FBK/72"/>
    <s v="WO067282770"/>
    <m/>
    <m/>
    <m/>
    <n v="112.8703253"/>
    <n v="-7.6754452000000004"/>
    <s v="|MN00025|/BELIK CAFE &amp; RESTO/WINBACK 2.0 HSI B2B (1:1) 50MBPS 355RB PSB DISC 70%//belikcaferesto@gmail.com/FAIZAH RIFQIYAH/81385168313"/>
    <s v="Sales Force DBS"/>
    <m/>
    <m/>
    <m/>
    <m/>
    <m/>
    <m/>
    <m/>
    <m/>
    <s v="Management Janji"/>
    <s v="2026-10-28 11:00:00|Nama PIC:  bp agus setiawan No HP: 085326749797 Alt: Tanggal: 28/10/2026 Jam Pasang: Siang Note: Hubungi sebelum ke lokasi, terimakasih.  |40931149|MYDITA"/>
    <s v="FCC"/>
    <s v="26-10-2026 11:24:44"/>
    <d v="2026-10-28T11:00:00"/>
    <m/>
    <s v="PS"/>
    <s v="PASURUAN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8T11:00:00"/>
    <s v="2026-10-28 11:00:00|Nama PIC:  bp agus setiawan No HP: 085326749797 Alt: Tanggal: 28/10/2026 Jam Pasang: Siang Note: Hubungi sebelum ke lokasi, terimakasih.  |40931149|MYDITA"/>
    <n v="2026"/>
    <n v="10"/>
    <n v="27"/>
    <d v="2026-10-27T00:00:00"/>
    <n v="-1.4583333333357587"/>
    <x v="1"/>
    <x v="18"/>
  </r>
  <r>
    <n v="1619"/>
    <n v="1002655090"/>
    <n v="3"/>
    <x v="5"/>
    <n v="5"/>
    <s v="PASURUAN"/>
    <s v="PASURUAN"/>
    <s v="PSN"/>
    <s v="REG"/>
    <s v="AO"/>
    <s v="NEW SALES"/>
    <m/>
    <s v="Completed (PS)"/>
    <s v="RBS-Regional 3"/>
    <d v="2026-10-27T08:59:54"/>
    <d v="2026-10-28T15:28:49"/>
    <n v="69417612"/>
    <m/>
    <n v="152729256923"/>
    <s v="PUSKESMAS NGEMPIT"/>
    <s v="ODP-PSN-FBM/17"/>
    <s v="WO067287772"/>
    <m/>
    <m/>
    <m/>
    <n v="112.8396932"/>
    <n v="-7.6661789000000002"/>
    <s v="|MN02680|/PUSKESMAS NGEMPIT/WINBACK HSI B2B + NETMONK (1:1) 100MBPS 661,1RB PSB DISC 70%//pkm.ngempit22@gmail.com/SLAMET/81333281948"/>
    <s v="Sales Force DBS"/>
    <m/>
    <m/>
    <m/>
    <m/>
    <m/>
    <m/>
    <m/>
    <m/>
    <s v="Management Janji"/>
    <s v="2026-10-28 11:00:00|Tanggal pemasangan : 28/10/2026 Jam pemasangan : pagi / siang  Info Tambahan : Hubungi pelanggan dulu sebelum ke lokasi Terimakasih|40961371|MYDITA"/>
    <s v="FCC"/>
    <s v="27-10-2026 09:10:00"/>
    <d v="2026-10-28T11:00:00"/>
    <m/>
    <s v="PS"/>
    <s v="PASURUAN"/>
    <s v="NETMONK"/>
    <n v="2026102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8T11:00:00"/>
    <s v="2026-10-28 11:00:00|Tanggal pemasangan : 28/10/2026 Jam pemasangan : pagi / siang  Info Tambahan : Hubungi pelanggan dulu sebelum ke lokasi Terimakasih|40961371|MYDITA"/>
    <n v="2026"/>
    <n v="10"/>
    <n v="28"/>
    <d v="2026-10-28T00:00:00"/>
    <n v="-0.45833333333575865"/>
    <x v="1"/>
    <x v="18"/>
  </r>
  <r>
    <n v="1620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18"/>
  </r>
  <r>
    <n v="1621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  <x v="17"/>
  </r>
  <r>
    <n v="1622"/>
    <n v="1002636462"/>
    <n v="3"/>
    <x v="5"/>
    <n v="5"/>
    <s v="SIDOARJO"/>
    <s v="INNER - JATIM TIMUR"/>
    <s v="TUN"/>
    <s v="REG"/>
    <s v="AO"/>
    <s v="NEW SALES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  <x v="17"/>
  </r>
  <r>
    <n v="1623"/>
    <n v="1002646188"/>
    <n v="3"/>
    <x v="5"/>
    <n v="5"/>
    <s v="SIDOARJO"/>
    <s v="INNER - JATIM TIMUR"/>
    <s v="TUN"/>
    <s v="REG"/>
    <s v="AO"/>
    <s v="NEW SALES"/>
    <m/>
    <s v="Completed (PS)"/>
    <s v="RBS-Regional 2"/>
    <d v="2026-10-20T16:44:56"/>
    <d v="2026-10-22T16:20:08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S"/>
    <s v="TULANGAN"/>
    <s v="NO ADDON"/>
    <n v="20261022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n v="2026"/>
    <n v="10"/>
    <n v="22"/>
    <d v="2026-10-22T00:00:00"/>
    <n v="-0.33333333333575865"/>
    <x v="1"/>
    <x v="17"/>
  </r>
  <r>
    <n v="1624"/>
    <n v="1002644981"/>
    <n v="3"/>
    <x v="5"/>
    <n v="5"/>
    <s v="SIDOARJO"/>
    <s v="INNER - JATIM TIMUR"/>
    <s v="TUN"/>
    <s v="REG"/>
    <s v="AO"/>
    <s v="NEW SALES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  <x v="17"/>
  </r>
  <r>
    <n v="1625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  <x v="17"/>
  </r>
  <r>
    <n v="1626"/>
    <n v="1002622233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10-05T11:52:35"/>
    <d v="2026-10-27T13:28:0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Follow Up Revoke Completed, New Order ID : SC1002655937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7"/>
  </r>
  <r>
    <n v="1627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  <x v="17"/>
  </r>
  <r>
    <n v="1628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  <x v="17"/>
  </r>
  <r>
    <n v="1629"/>
    <n v="1002655937"/>
    <n v="3"/>
    <x v="5"/>
    <n v="5"/>
    <s v="SIDOARJO"/>
    <s v="INNER - JATIM TIMUR"/>
    <s v="GDA"/>
    <s v="REG"/>
    <s v="AO"/>
    <s v="NEW SALES"/>
    <m/>
    <s v="Completed (PS)"/>
    <s v="RBS-Regional 3"/>
    <d v="2026-10-27T13:28:07"/>
    <d v="2026-10-27T17:05:15"/>
    <n v="69404266"/>
    <m/>
    <n v="152317262472"/>
    <s v="PT Prima Jaya Mandiri Makmur"/>
    <s v="ODP-GDA-FAH/07"/>
    <s v="WO067287544"/>
    <m/>
    <m/>
    <m/>
    <n v="112.7557"/>
    <n v="-7.3899400000000002"/>
    <s v="|MC20057|MYIA-048789209668/POI/Leonardo Oetomo/081333565834/ernest@pjmm.co.id"/>
    <s v="Sales Force DBS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s v="27-10-2026 13:39:41"/>
    <m/>
    <m/>
    <s v="PS"/>
    <s v="GEDANG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06 08:00:00 | Jam Pemasangan : 08:00 - 12.00  Tanggal Pemasangan : SELASA 06 OKTOBER 2026  Info Tambahan : Hubungi pelanggan sebelum datang ke lokasi"/>
    <n v="2026"/>
    <n v="10"/>
    <n v="27"/>
    <d v="2026-10-27T00:00:00"/>
    <n v="-0.29166666666424135"/>
    <x v="1"/>
    <x v="17"/>
  </r>
  <r>
    <n v="1630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7"/>
  </r>
  <r>
    <n v="1631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  <x v="17"/>
  </r>
  <r>
    <n v="1632"/>
    <n v="1002641987"/>
    <n v="3"/>
    <x v="5"/>
    <n v="5"/>
    <s v="SIDOARJO"/>
    <s v="INNER - JATIM TIMUR"/>
    <s v="SPJ"/>
    <s v="REG"/>
    <s v="AO"/>
    <s v="NEW SALES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  <x v="17"/>
  </r>
  <r>
    <n v="1633"/>
    <n v="1002643879"/>
    <n v="3"/>
    <x v="5"/>
    <n v="5"/>
    <s v="SIDOARJO"/>
    <s v="INNER - JATIM TIMUR"/>
    <s v="SPJ"/>
    <s v="REG"/>
    <s v="AO"/>
    <s v="NEW SALES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  <x v="17"/>
  </r>
  <r>
    <n v="1634"/>
    <n v="1002644768"/>
    <n v="3"/>
    <x v="5"/>
    <n v="5"/>
    <s v="SIDOARJO"/>
    <s v="INNER - JATIM TIMUR"/>
    <s v="SPJ"/>
    <s v="REG"/>
    <s v="AO"/>
    <s v="NEW SALES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7"/>
  </r>
  <r>
    <n v="1635"/>
    <n v="1002646797"/>
    <n v="3"/>
    <x v="5"/>
    <n v="5"/>
    <s v="SIDOARJO"/>
    <s v="INNER - JATIM TIMUR"/>
    <s v="SPJ"/>
    <s v="REG"/>
    <s v="AO"/>
    <s v="NEW SALES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  <x v="17"/>
  </r>
  <r>
    <n v="1636"/>
    <n v="1002656772"/>
    <n v="3"/>
    <x v="5"/>
    <n v="5"/>
    <s v="SIDOARJO"/>
    <s v="INNER - JATIM TIMUR"/>
    <s v="SPJ"/>
    <s v="REG"/>
    <s v="AO"/>
    <s v="NEW SALES"/>
    <s v="1P INET"/>
    <s v="Completed (PS)"/>
    <s v="RBS-Regional 3"/>
    <d v="2026-10-27T17:41:46"/>
    <d v="2026-10-28T17:33:51"/>
    <n v="69418230"/>
    <m/>
    <n v="152332253950"/>
    <s v="Warkop arek suroboyo (sepanjang)"/>
    <s v="ODP-SPJ-FBD/10 FBD/D03/10.1"/>
    <s v="WO067314141"/>
    <m/>
    <m/>
    <m/>
    <n v="112.691598"/>
    <n v="-7.3500104999999998"/>
    <s v="|MN01993|MYIA-014525578331/POI/moch. cholip/082233199528/persebaya1972@gmail.com"/>
    <s v="MYIB_ASSISTANT"/>
    <m/>
    <m/>
    <m/>
    <m/>
    <m/>
    <m/>
    <m/>
    <m/>
    <s v="Management Janji"/>
    <s v="2026-10-28 15:00:00 | Nama PIC : bapak cholip No HP : 082233199528 Alt :  M Janji : (RABU/28/OKTOBER/2026) jam Pasang : 09:00 Note : hubungi pelanggan jika ingin kelokasi"/>
    <s v="FCC"/>
    <s v="27-10-2026 17:54:39"/>
    <d v="2026-10-28T15:00:00"/>
    <m/>
    <s v="PS"/>
    <s v="SEPANJANG"/>
    <s v="NO ADDON"/>
    <n v="20261028"/>
    <s v="Completed"/>
    <s v="HSI Bisnis Promo Hari Pelanggan Nasional PSB 70% - 50 Mbps"/>
    <s v="INDIBIZ"/>
    <m/>
    <m/>
    <d v="2026-10-28T15:00:00"/>
    <s v="2026-10-28 15:00:00 | Nama PIC : bapak cholip No HP : 082233199528 Alt :  M Janji : (RABU/28/OKTOBER/2026) jam Pasang : 09:00 Note : hubungi pelanggan jika ingin kelokasi"/>
    <n v="2026"/>
    <n v="10"/>
    <n v="28"/>
    <d v="2026-10-28T00:00:00"/>
    <n v="-0.625"/>
    <x v="1"/>
    <x v="17"/>
  </r>
  <r>
    <n v="1637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638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639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  <x v="14"/>
  </r>
  <r>
    <n v="1640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14"/>
  </r>
  <r>
    <n v="1641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4"/>
  </r>
  <r>
    <n v="1642"/>
    <n v="1002656786"/>
    <n v="3"/>
    <x v="3"/>
    <n v="5"/>
    <s v="SBY SELATAN"/>
    <s v="KETINTANG"/>
    <s v="WRU"/>
    <s v="REG"/>
    <s v="AO"/>
    <s v="NEW SALES"/>
    <s v="1P INET"/>
    <s v="Completed (PS)"/>
    <s v="RBS-Regional 3"/>
    <d v="2026-10-27T18:00:49"/>
    <d v="2026-10-28T19:11:05"/>
    <n v="69418239"/>
    <m/>
    <n v="152302238689"/>
    <s v="PT RABBIN WISATA MANDIRI"/>
    <s v="ODP-WR1-FC/11 FC/D03/03.11"/>
    <s v="WO067315552"/>
    <m/>
    <m/>
    <m/>
    <n v="112.74428519999999"/>
    <n v="-7.3632599999999897"/>
    <s v="|MN00443|MYIA-044303014289/POI/Pak Ishaq/089633138834/rabbinwisatamandiri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8:09:46"/>
    <d v="2026-10-28T15:00:00"/>
    <m/>
    <s v="PS"/>
    <s v="WARU INJOKO"/>
    <s v="NO ADDON"/>
    <n v="20261028"/>
    <s v="Completed"/>
    <s v="HSI Bisnis Promo Hari Pelanggan Nasional PSB 70% - 75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  <x v="14"/>
  </r>
  <r>
    <n v="1643"/>
    <n v="1002633079"/>
    <n v="3"/>
    <x v="3"/>
    <n v="5"/>
    <s v="SBY SELATAN"/>
    <s v="KETINTANG"/>
    <s v="WRU"/>
    <s v="REG"/>
    <s v="AO"/>
    <s v="NEW SALES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4"/>
  </r>
  <r>
    <n v="1644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  <x v="14"/>
  </r>
  <r>
    <n v="1645"/>
    <n v="1002635882"/>
    <n v="3"/>
    <x v="3"/>
    <n v="5"/>
    <s v="SBY SELATAN"/>
    <s v="KETINTANG"/>
    <s v="TPO"/>
    <s v="REG"/>
    <s v="AO"/>
    <s v="NEW SALES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  <x v="14"/>
  </r>
  <r>
    <n v="1646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14"/>
  </r>
  <r>
    <n v="1647"/>
    <n v="1002639673"/>
    <n v="3"/>
    <x v="3"/>
    <n v="5"/>
    <s v="SBY SELATAN"/>
    <s v="KETINTANG"/>
    <s v="TPO"/>
    <s v="REG"/>
    <s v="AO"/>
    <s v="NEW SALES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4"/>
  </r>
  <r>
    <n v="1648"/>
    <n v="1002654182"/>
    <n v="3"/>
    <x v="3"/>
    <n v="5"/>
    <s v="SBY SELATAN"/>
    <s v="KETINTANG"/>
    <s v="TPO"/>
    <s v="REG"/>
    <s v="AO"/>
    <s v="NEW SALES"/>
    <s v="2P INET + VOICE"/>
    <s v="100 | REVOKE COMPLETED"/>
    <s v="RBS-Regional 3"/>
    <d v="2026-10-26T14:12:50"/>
    <d v="2026-10-28T13:08:29"/>
    <n v="69417238"/>
    <n v="3135942036"/>
    <n v="152305231617"/>
    <s v="CV WUJUD UNGGUL"/>
    <s v="ODP-TPO-FHS/02 FHS/D01/02.01"/>
    <s v="WO067214345"/>
    <m/>
    <m/>
    <m/>
    <n v="112.79340759999999"/>
    <n v="-7.3654827000000003"/>
    <s v="MD|MYDB-20261026271402|DN00001/MN00442|CV WUJUD UNGGUL|085836319723"/>
    <s v="MYDIGIBIZPARTNER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4:24:42"/>
    <d v="2026-10-27T11:00:00"/>
    <s v="Kendala Teknik"/>
    <s v="REVOKE"/>
    <s v="TROPODO"/>
    <s v="NO ADDON"/>
    <m/>
    <s v="Revoke Completed"/>
    <s v="HSI Bisnis Basic Bundling Phone Promo 2026 PSB 70% - Free 800 Menit Promo - 50 Mbps"/>
    <s v="INDIBIZ"/>
    <m/>
    <m/>
    <d v="2026-10-27T11:00:00"/>
    <s v="2026-10-27 11:00:00 | Tanggal pemasangan: 27/10/2026 Jam pemasangan : pagi / siang Info Tambahan : Hubungi pelanggan dulu sebelum ke lokasi terima kasih."/>
    <m/>
    <m/>
    <m/>
    <e v="#NUM!"/>
    <e v="#NUM!"/>
    <x v="0"/>
    <x v="14"/>
  </r>
  <r>
    <n v="1649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1650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1651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  <x v="14"/>
  </r>
  <r>
    <n v="1652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  <x v="14"/>
  </r>
  <r>
    <n v="1653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  <x v="14"/>
  </r>
  <r>
    <n v="1654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  <x v="14"/>
  </r>
  <r>
    <n v="1655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  <x v="14"/>
  </r>
  <r>
    <n v="1656"/>
    <n v="1002638196"/>
    <n v="3"/>
    <x v="3"/>
    <n v="5"/>
    <s v="SBY SELATAN"/>
    <s v="KETINTANG"/>
    <s v="TPO"/>
    <s v="REG"/>
    <s v="AO"/>
    <s v="NEW SALES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  <x v="14"/>
  </r>
  <r>
    <n v="1657"/>
    <n v="1002637986"/>
    <n v="3"/>
    <x v="3"/>
    <n v="5"/>
    <s v="SBY SELATAN"/>
    <s v="KETINTANG"/>
    <s v="TPO"/>
    <s v="REG"/>
    <s v="AO"/>
    <s v="NEW SALES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  <x v="14"/>
  </r>
  <r>
    <n v="1658"/>
    <n v="1002639722"/>
    <n v="3"/>
    <x v="3"/>
    <n v="5"/>
    <s v="SBY SELATAN"/>
    <s v="KETINTANG"/>
    <s v="TPO"/>
    <s v="REG"/>
    <s v="AO"/>
    <s v="NEW SALES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  <x v="14"/>
  </r>
  <r>
    <n v="1659"/>
    <n v="1002639852"/>
    <n v="3"/>
    <x v="3"/>
    <n v="5"/>
    <s v="SBY SELATAN"/>
    <s v="KETINTANG"/>
    <s v="TPO"/>
    <s v="REG"/>
    <s v="AO"/>
    <s v="NEW SALES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  <x v="14"/>
  </r>
  <r>
    <n v="1660"/>
    <n v="1002639526"/>
    <n v="3"/>
    <x v="3"/>
    <n v="5"/>
    <s v="SBY SELATAN"/>
    <s v="KETINTANG"/>
    <s v="TPO"/>
    <s v="REG"/>
    <s v="AO"/>
    <s v="NEW SALES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  <x v="14"/>
  </r>
  <r>
    <n v="1661"/>
    <n v="1002639955"/>
    <n v="3"/>
    <x v="3"/>
    <n v="5"/>
    <s v="SBY SELATAN"/>
    <s v="KETINTANG"/>
    <s v="TPO"/>
    <s v="REG"/>
    <s v="AO"/>
    <s v="NEW SALES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4"/>
  </r>
  <r>
    <n v="1662"/>
    <n v="1002656323"/>
    <n v="3"/>
    <x v="3"/>
    <n v="5"/>
    <s v="SBY SELATAN"/>
    <s v="KETINTANG"/>
    <s v="TPO"/>
    <s v="REG"/>
    <s v="AO"/>
    <s v="NEW SALES"/>
    <s v="1P INET"/>
    <s v="Completed (PS)"/>
    <s v="RBS-Regional 3"/>
    <d v="2026-10-27T15:02:52"/>
    <d v="2026-10-28T21:49:27"/>
    <n v="69418082"/>
    <m/>
    <n v="152305231351"/>
    <s v="SDN PRANTI"/>
    <s v="ODP-TPO-FGY/31 FGY/D04/31.01"/>
    <s v="WO067297782"/>
    <m/>
    <m/>
    <m/>
    <n v="112.78100000000001"/>
    <n v="-7.3682999999999996"/>
    <s v="MD|MYDB-20261027271454|DN00001/MN00442|SDN PRANTI|085706652322"/>
    <s v="MYDIGIBIZPARTNER"/>
    <m/>
    <m/>
    <m/>
    <m/>
    <m/>
    <m/>
    <m/>
    <m/>
    <s v="Management Janji"/>
    <s v="2026-10-28 11:00:00 | Jam pemasangan : 12.00 Info Tambahan : Hubungi pelanggan dulu sebelum ke lokasi terimakasih "/>
    <s v="FCC"/>
    <s v="27-10-2026 15:10:00"/>
    <d v="2026-10-28T11:00:00"/>
    <m/>
    <s v="PS"/>
    <s v="TROPODO"/>
    <s v="NO ADDON"/>
    <n v="20261028"/>
    <s v="Completed"/>
    <s v="HSI Bisnis Basic Promo Hari Pelanggan Nasional PSB 70% - 100 Mbps"/>
    <s v="INDIBIZ"/>
    <m/>
    <m/>
    <d v="2026-10-28T11:00:00"/>
    <s v="2026-10-28 11:00:00 | Jam pemasangan : 12.00 Info Tambahan : Hubungi pelanggan dulu sebelum ke lokasi terimakasih "/>
    <n v="2026"/>
    <n v="10"/>
    <n v="28"/>
    <d v="2026-10-28T00:00:00"/>
    <n v="-0.45833333333575865"/>
    <x v="1"/>
    <x v="14"/>
  </r>
  <r>
    <n v="1663"/>
    <n v="1002658016"/>
    <n v="3"/>
    <x v="3"/>
    <n v="5"/>
    <s v="SBY SELATAN"/>
    <s v="KETINTANG"/>
    <s v="TPO"/>
    <s v="REG"/>
    <s v="AO"/>
    <s v="NEW SALES"/>
    <s v="2P INET + VOICE"/>
    <s v="MIE - SEND SURVEY"/>
    <s v="RBS-Regional 3"/>
    <d v="2026-10-28T15:05:44"/>
    <d v="2026-10-28T15:08:06"/>
    <n v="69418714"/>
    <n v="3135942036"/>
    <n v="152305231643"/>
    <s v="PT CITRA CAHAYA TRIMANUNGGAL"/>
    <s v="ODP-TPO-FGT/27 FGT/D04/27.01"/>
    <s v="WO067370211"/>
    <m/>
    <m/>
    <m/>
    <n v="112.76721209999999"/>
    <n v="-7.3406282999999997"/>
    <s v="|MN00884|MYIA-017944881224/POI/IR. Stephanus Prasasto/082333648964/sema_ge@yahoo.com"/>
    <s v="MYIB_ASSISTANT"/>
    <m/>
    <m/>
    <m/>
    <m/>
    <m/>
    <m/>
    <m/>
    <m/>
    <s v="Management Janji"/>
    <s v="2026-10-29 15:00:00 | Tanggal pemasangan: 28/10/2026 Jam pemasangan : 11.00 Info Tambahan : Hubungi pelanggan dulu sebelum ke lokasi terima kasih."/>
    <s v="FCC"/>
    <s v="28-10-2026 15:09:46"/>
    <d v="2026-10-29T15:00:00"/>
    <m/>
    <s v="SURVEY_NEW_MANJA"/>
    <s v="TROPODO"/>
    <s v="NO ADDON"/>
    <m/>
    <s v="MIE - SEND SURVEY"/>
    <s v="HSI Bisnis Bundling Phone Promo 2026 PSB 70% - Free 800 Menit Promo - 50 Mbps"/>
    <s v="INDIBIZ"/>
    <m/>
    <m/>
    <d v="2026-10-29T15:00:00"/>
    <s v="2026-10-29 15:00:00 | Tanggal pemasangan: 28/10/2026 Jam pemasangan : 11.00 Info Tambahan : Hubungi pelanggan dulu sebelum ke lokasi terima kasih."/>
    <m/>
    <m/>
    <m/>
    <e v="#NUM!"/>
    <e v="#NUM!"/>
    <x v="0"/>
    <x v="14"/>
  </r>
  <r>
    <n v="1664"/>
    <n v="1002657916"/>
    <n v="3"/>
    <x v="3"/>
    <n v="5"/>
    <s v="SBY SELATAN"/>
    <s v="KETINTANG"/>
    <s v="TPO"/>
    <s v="REG"/>
    <s v="AO"/>
    <s v="NEW SALES"/>
    <s v="1P INET"/>
    <s v="MIE - SEND SURVEY"/>
    <s v="RBS-Regional 3"/>
    <d v="2026-10-28T14:35:50"/>
    <d v="2026-10-28T14:38:01"/>
    <n v="69418668"/>
    <m/>
    <n v="152305231635"/>
    <s v="BADAN GEREJA KATOLIK PAROKI SANTO PAULUS"/>
    <s v="ODP-TPO-FHV/04 FHV/D02/04.01"/>
    <s v="WO067366622"/>
    <m/>
    <m/>
    <m/>
    <n v="112.7478273"/>
    <n v="-7.3783175999999999"/>
    <s v="|MN02083|MYIA-050819887833/POI/Megawati Simbolon/08113401477/petrus.s2003@gmail.com"/>
    <s v="MYIB_ASSISTANT"/>
    <m/>
    <m/>
    <m/>
    <m/>
    <m/>
    <m/>
    <m/>
    <m/>
    <s v="Management Janji"/>
    <s v="2026-10-29 11:00:00 | Nama PIC : Petrus No HP : 08113401477 No Alt :  M Janji :  29  Okt 2026 Jam Pasang : Pagi / Siang Note : hubungi pelanggan jika ingin kelokasi"/>
    <s v="FCC"/>
    <s v="28-10-2026 14:39:44"/>
    <d v="2026-10-29T11:00:00"/>
    <m/>
    <s v="SURVEY_NEW_MANJA"/>
    <s v="TROPODO"/>
    <s v="NO ADDON"/>
    <m/>
    <s v="MIE - SEND SURVEY"/>
    <s v="HSI Bisnis Promo Hari Pelanggan Nasional PSB 70% - 100 Mbps"/>
    <s v="INDIBIZ"/>
    <m/>
    <m/>
    <d v="2026-10-29T11:00:00"/>
    <s v="2026-10-29 11:00:00 | Nama PIC : Petrus No HP : 08113401477 No Alt :  M Janji :  29  Okt 2026 Jam Pasang : Pagi / Siang Note : hubungi pelanggan jika ingin kelokasi"/>
    <m/>
    <m/>
    <m/>
    <e v="#NUM!"/>
    <e v="#NUM!"/>
    <x v="0"/>
    <x v="14"/>
  </r>
  <r>
    <n v="1665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1666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1667"/>
    <n v="1002637941"/>
    <n v="3"/>
    <x v="4"/>
    <n v="4"/>
    <s v="KUDUS"/>
    <s v="KUDUS"/>
    <s v="DMA"/>
    <s v="REG"/>
    <s v="AO"/>
    <s v="NEW SALES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  <x v="7"/>
  </r>
  <r>
    <n v="1668"/>
    <n v="1002634564"/>
    <n v="3"/>
    <x v="4"/>
    <n v="4"/>
    <s v="KUDUS"/>
    <s v="KUDUS"/>
    <s v="DMA"/>
    <s v="REG"/>
    <s v="AO"/>
    <s v="NEW SALES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  <x v="7"/>
  </r>
  <r>
    <n v="1669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  <x v="7"/>
  </r>
  <r>
    <n v="1670"/>
    <n v="1002644853"/>
    <n v="3"/>
    <x v="6"/>
    <n v="4"/>
    <s v="SEMARANG"/>
    <s v="SALATIGA"/>
    <s v="SLI"/>
    <s v="REG"/>
    <s v="AO"/>
    <s v="NEW SALES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  <x v="7"/>
  </r>
  <r>
    <n v="1671"/>
    <n v="1002652077"/>
    <n v="3"/>
    <x v="6"/>
    <n v="4"/>
    <s v="SEMARANG"/>
    <s v="SALATIGA"/>
    <s v="SLI"/>
    <s v="REG"/>
    <s v="AO"/>
    <s v="NEW SALES"/>
    <s v="1P INET"/>
    <s v="102 | FOLLOW UP COMPLETED"/>
    <s v="RBS-Regional 3"/>
    <d v="2026-10-24T13:00:45"/>
    <d v="2026-10-26T15:26:12"/>
    <n v="69416352"/>
    <m/>
    <n v="142434111948"/>
    <s v="PT EDUCA STUDIO"/>
    <s v="ODP-SLI-FG/090 FG/D06/090.01"/>
    <s v="WO067111396"/>
    <m/>
    <m/>
    <m/>
    <n v="110.50893189999999"/>
    <n v="-7.3389359000000001"/>
    <s v="|MN00238|MYIA-083171685467/POI/MUHAMMAD KHRISNA ROBBY/082224338026/office@educastudio.com"/>
    <s v="MYIB_ASSISTANT"/>
    <m/>
    <m/>
    <m/>
    <m/>
    <m/>
    <m/>
    <m/>
    <m/>
    <s v="Management Janji"/>
    <s v="2026-10-25 11:00:00 | Nama PIC:  bp khrisna No HP: 082224338026 Alt: Tanggal: 25/10/2026 Jam Pasang: Siang Note: Hubungi sebelum ke lokasi, terimakasih. "/>
    <s v="FCC"/>
    <s v="24-10-2026 13:10:49"/>
    <d v="2026-10-25T11:00:00"/>
    <s v="Kendala Pelanggan"/>
    <s v="REVOKE"/>
    <s v="X"/>
    <s v="NO ADDON"/>
    <m/>
    <s v="Follow Up Revoke Completed, New Order ID : SC1002654456"/>
    <s v="HSI Bisnis Promo Hari Pelanggan Nasional PSB 70% - 300 Mbps"/>
    <s v="INDIBIZ"/>
    <m/>
    <m/>
    <d v="2026-10-25T11:00:00"/>
    <s v="2026-10-25 11:00:00 | Nama PIC:  bp khrisna No HP: 082224338026 Alt: Tanggal: 25/10/2026 Jam Pasang: Siang Note: Hubungi sebelum ke lokasi, terimakasih. "/>
    <m/>
    <m/>
    <m/>
    <e v="#NUM!"/>
    <e v="#NUM!"/>
    <x v="0"/>
    <x v="7"/>
  </r>
  <r>
    <n v="1672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1673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1674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  <x v="7"/>
  </r>
  <r>
    <n v="1675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  <x v="7"/>
  </r>
  <r>
    <n v="1676"/>
    <n v="1002638532"/>
    <n v="3"/>
    <x v="6"/>
    <n v="4"/>
    <s v="SEMARANG"/>
    <s v="SALATIGA"/>
    <s v="SLI"/>
    <s v="REG"/>
    <s v="AO"/>
    <s v="NEW SALES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  <x v="7"/>
  </r>
  <r>
    <n v="1677"/>
    <n v="1002649952"/>
    <n v="3"/>
    <x v="6"/>
    <n v="4"/>
    <s v="SEMARANG"/>
    <s v="SALATIGA"/>
    <s v="SLI"/>
    <s v="REG"/>
    <s v="AO"/>
    <s v="NEW SALES"/>
    <s v="1P INET"/>
    <s v="Completed (PS)"/>
    <s v="RBS-Regional 3"/>
    <d v="2026-10-22T17:18:49"/>
    <d v="2026-10-23T14:42:45"/>
    <n v="69415474"/>
    <m/>
    <n v="142434111941"/>
    <s v="KOST DANADA HOUSE"/>
    <s v="ODP-SLI-FJ/168"/>
    <s v="WO067001101"/>
    <m/>
    <m/>
    <m/>
    <n v="110.4958481"/>
    <n v="-7.3261118999999999"/>
    <s v="|MN00238|MYIA-021403483377/POI/HARTANTI/08813972850/tantiarya28@gmail.com"/>
    <s v="MYIB_ASSISTANT"/>
    <m/>
    <m/>
    <m/>
    <m/>
    <m/>
    <m/>
    <m/>
    <m/>
    <s v="Management Janji"/>
    <s v="2026-10-23 15:00:00 | Nama :HARTANTI No HP :08813972850 No Alternatif : M Janji : 23/10/2026 Jam Pasang : Pagi NoteÃ‚Â :  Hubungi terlebih dahulu sebelum ke lokasi "/>
    <s v="FCC"/>
    <s v="22-10-2026 17:25:18"/>
    <d v="2026-10-23T15:00:00"/>
    <m/>
    <s v="PS"/>
    <s v="X"/>
    <s v="NO ADDON"/>
    <n v="20261023"/>
    <s v="Completed"/>
    <s v="HSI Bisnis Basic Promo Hari Pelanggan Nasional PSB 70% - 100 Mbps"/>
    <s v="INDIBIZ"/>
    <m/>
    <m/>
    <d v="2026-10-23T15:00:00"/>
    <s v="2026-10-23 15:00:00 | Nama :HARTANTI No HP :08813972850 No Alternatif : M Janji : 23/10/2026 Jam Pasang : Pagi NoteÃ‚Â :  Hubungi terlebih dahulu sebelum ke lokasi "/>
    <n v="2026"/>
    <n v="10"/>
    <n v="23"/>
    <d v="2026-10-23T00:00:00"/>
    <n v="-0.625"/>
    <x v="1"/>
    <x v="7"/>
  </r>
  <r>
    <n v="1678"/>
    <n v="1002648867"/>
    <n v="3"/>
    <x v="6"/>
    <n v="4"/>
    <s v="SEMARANG"/>
    <s v="SALATIGA"/>
    <s v="SLI"/>
    <s v="REG"/>
    <s v="AO"/>
    <s v="NEW SALES"/>
    <m/>
    <s v="Completed (PS)"/>
    <s v="RBS-Regional 3"/>
    <d v="2026-10-22T11:25:59"/>
    <d v="2026-10-22T13:17:21"/>
    <n v="69413499"/>
    <m/>
    <n v="142434111932"/>
    <s v="KANTOR KOPERASI CAB SURUH "/>
    <s v="ODP-SLI-FAP/100"/>
    <s v="WO066960485"/>
    <m/>
    <m/>
    <m/>
    <n v="110.56409486148701"/>
    <n v="-7.3675709861126801"/>
    <s v="|MN00238|MYIA-072641369418/POI/IWAN DODIK/085166400796/iffatnabilawicaksana@gmail.com"/>
    <s v="MYDIGIBIZPARTNER"/>
    <m/>
    <m/>
    <m/>
    <m/>
    <m/>
    <m/>
    <m/>
    <m/>
    <s v="Management Janji"/>
    <s v="2026-10-21 08:00:00 | Waktu pemasangan : 21 Oktober 2026  Jam pemasangan : 08.00 - 12.00  Info Tambahan : Hubungi pelanggan dulu sebelum ke lokasi  terimakasih "/>
    <s v="FCC"/>
    <s v="22-10-2026 11:40:0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1 08:00:00 | Waktu pemasangan : 21 Oktober 2026  Jam pemasangan : 08.00 - 12.00  Info Tambahan : Hubungi pelanggan dulu sebelum ke lokasi  terimakasih "/>
    <n v="2026"/>
    <n v="10"/>
    <n v="22"/>
    <d v="2026-10-22T00:00:00"/>
    <n v="-0.29166666666424135"/>
    <x v="1"/>
    <x v="7"/>
  </r>
  <r>
    <n v="1679"/>
    <n v="1002648371"/>
    <n v="3"/>
    <x v="6"/>
    <n v="4"/>
    <s v="SEMARANG"/>
    <s v="SALATIGA"/>
    <s v="SLI"/>
    <s v="REG"/>
    <s v="AO"/>
    <s v="NEW SALES"/>
    <s v="1P INET"/>
    <s v="Completed (PS)"/>
    <s v="RBS-Regional 3"/>
    <d v="2026-10-22T08:35:45"/>
    <d v="2026-10-23T13:27:39"/>
    <n v="69414877"/>
    <m/>
    <n v="142434111931"/>
    <s v="Profesional elektronika 2"/>
    <s v="ODP-SLI-FAZ/021 FAZ/D02/021.01"/>
    <s v="WO066941565"/>
    <m/>
    <m/>
    <m/>
    <n v="110.49136900000001"/>
    <n v="-7.2632760000000003"/>
    <s v="|MN00440|MYIA-006414910930/POI/dede agus Saifudin/087726660707/dedeagussaifudin@gmail.com"/>
    <s v="MYIB_ASSISTANT"/>
    <m/>
    <m/>
    <m/>
    <m/>
    <m/>
    <m/>
    <m/>
    <m/>
    <s v="Management Janji"/>
    <s v="2026-10-25 08:00:00 | M Janji : 23/10/2026 Jam Pasang : 08.00 - 13:00  NoteÃ‚Â :  hubungi terlebih dahulu sebelum kelokasi "/>
    <s v="FCC"/>
    <s v="22-10-2026 08:39:45"/>
    <d v="2026-10-25T08:00:00"/>
    <m/>
    <s v="PS"/>
    <s v="X"/>
    <s v="NO ADDON"/>
    <n v="20261023"/>
    <s v="Completed"/>
    <s v="HSI Bisnis Promo Hari Pelanggan Nasional PSB 70% - 100 Mbps"/>
    <s v="INDIBIZ"/>
    <m/>
    <m/>
    <d v="2026-10-25T08:00:00"/>
    <s v="2026-10-25 08:00:00 | M Janji : 23/10/2026 Jam Pasang : 08.00 - 13:00  NoteÃ‚Â :  hubungi terlebih dahulu sebelum kelokasi "/>
    <n v="2026"/>
    <n v="10"/>
    <n v="23"/>
    <d v="2026-10-23T00:00:00"/>
    <n v="-2.3333333333357587"/>
    <x v="1"/>
    <x v="7"/>
  </r>
  <r>
    <n v="1680"/>
    <n v="1002654456"/>
    <n v="3"/>
    <x v="6"/>
    <n v="4"/>
    <s v="SEMARANG"/>
    <s v="SALATIGA"/>
    <s v="SLI"/>
    <s v="REG"/>
    <s v="AO"/>
    <s v="NEW SALES"/>
    <m/>
    <s v="Completed (PS)"/>
    <s v="RBS-Regional 3"/>
    <d v="2026-10-26T15:26:12"/>
    <d v="2026-10-26T17:44:37"/>
    <n v="69416352"/>
    <m/>
    <n v="142434111969"/>
    <s v="PT EDUCA STUDIO"/>
    <s v="ODP-SLI-FG/090"/>
    <s v="WO067224646"/>
    <m/>
    <m/>
    <m/>
    <n v="110.50890407"/>
    <n v="-7.3388272219999999"/>
    <s v="|MN00238|MYIA-083171685467/POI/MUHAMMAD KHRISNA ROBBY/082224338026/office@educastudio.com"/>
    <s v="Account Manager"/>
    <m/>
    <m/>
    <m/>
    <m/>
    <m/>
    <m/>
    <m/>
    <m/>
    <s v="Management Janji"/>
    <s v="2026-10-25 11:00:00 | Nama PIC:  bp khrisna  No HP: 082224338026  Alt:  Tanggal: 25/10/2026  Jam Pasang: Siang  Note: Hubungi sebelum ke lokasi, terimakasih. "/>
    <s v="FCC"/>
    <s v="26-10-2026 15:39:37"/>
    <m/>
    <m/>
    <s v="PS"/>
    <s v="X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5 11:00:00 | Nama PIC:  bp khrisna  No HP: 082224338026  Alt:  Tanggal: 25/10/2026  Jam Pasang: Siang  Note: Hubungi sebelum ke lokasi, terimakasih. "/>
    <n v="2026"/>
    <n v="10"/>
    <n v="26"/>
    <d v="2026-10-26T00:00:00"/>
    <n v="-0.29166666666424135"/>
    <x v="1"/>
    <x v="7"/>
  </r>
  <r>
    <n v="1681"/>
    <n v="1002655544"/>
    <n v="3"/>
    <x v="6"/>
    <n v="4"/>
    <s v="SEMARANG"/>
    <s v="SALATIGA"/>
    <s v="SLI"/>
    <s v="REG"/>
    <s v="AO"/>
    <s v="NEW SALES"/>
    <s v="1P INET"/>
    <s v="OSS - FALLOUT"/>
    <s v="RBS-Regional 3"/>
    <d v="2026-10-27T10:57:50"/>
    <d v="2026-10-28T15:24:30"/>
    <n v="69417806"/>
    <m/>
    <n v="142434111777"/>
    <s v="CV Tirta Fertindo pratama"/>
    <s v="ODP-SLI-FAK/037 FAK/D05/037.01"/>
    <s v="WO067268963"/>
    <m/>
    <m/>
    <m/>
    <n v="110.464708402556"/>
    <n v="-7.2644835188669497"/>
    <s v="|MB00503|MYIA-043548946717/POI/ibu/081901117455/hrd.excelindo12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09:39"/>
    <d v="2026-10-28T08:00:00"/>
    <s v="Kendala Teknik"/>
    <s v="FO_WFM"/>
    <s v="X"/>
    <s v="NO ADDON"/>
    <m/>
    <s v="Provisioning Failed|WFM|INF010027861|TOJ_-7.3262814999999994,110.5051441_pst_ Lokasi pemasangan odp terdekat jarak 450 meter "/>
    <s v="HSI Bisnis Promo Hari Pelanggan Nasional PSB 70% - 75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  <x v="7"/>
  </r>
  <r>
    <n v="1682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1683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1684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1685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  <x v="7"/>
  </r>
  <r>
    <n v="1686"/>
    <n v="1002641155"/>
    <n v="3"/>
    <x v="6"/>
    <n v="4"/>
    <s v="SEMARANG"/>
    <s v="UNGARAN"/>
    <s v="ABR"/>
    <s v="REG"/>
    <s v="AO"/>
    <s v="NEW SALES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  <x v="7"/>
  </r>
  <r>
    <n v="1687"/>
    <n v="1002641451"/>
    <n v="3"/>
    <x v="6"/>
    <n v="4"/>
    <s v="SEMARANG"/>
    <s v="UNGARAN"/>
    <s v="ABR"/>
    <s v="REG"/>
    <s v="AO"/>
    <s v="NEW SALES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  <x v="7"/>
  </r>
  <r>
    <n v="1688"/>
    <n v="1002645099"/>
    <n v="3"/>
    <x v="6"/>
    <n v="4"/>
    <s v="SEMARANG"/>
    <s v="UNGARAN"/>
    <s v="ABR"/>
    <s v="REG"/>
    <s v="AO"/>
    <s v="NEW SALES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  <x v="7"/>
  </r>
  <r>
    <n v="1689"/>
    <n v="1002652675"/>
    <n v="3"/>
    <x v="6"/>
    <n v="4"/>
    <s v="SEMARANG"/>
    <s v="UNGARAN"/>
    <s v="ABR"/>
    <s v="REG"/>
    <s v="AO"/>
    <s v="NEW SALES"/>
    <s v="1P INET"/>
    <s v="Completed (PS)"/>
    <s v="RBS-Regional 3"/>
    <d v="2026-10-25T16:14:49"/>
    <d v="2026-10-26T15:37:16"/>
    <n v="69416751"/>
    <m/>
    <n v="141459109081"/>
    <s v="KOS GAMASAN"/>
    <s v="GCL-ABR-F09/001 GCL/F09/001.01"/>
    <s v="WO067168177"/>
    <m/>
    <m/>
    <m/>
    <n v="110.38654603064001"/>
    <n v="-7.2350490671522696"/>
    <s v="MD|MYDB-20261023271273|DC50007/MC50033|KOS GAMASAN|082325190106"/>
    <s v="MYDIGIBIZPARTNER"/>
    <m/>
    <m/>
    <m/>
    <m/>
    <m/>
    <m/>
    <m/>
    <m/>
    <s v="Management Janji"/>
    <s v="2026-10-26 15:00:00 | Tanggal pemasangan: 26/10//2026 Jam pemasangan : pagi/siang Info Tambahan : Hubungi pelanggan dulu sebelum ke lokasi. terima kasih"/>
    <s v="FCC"/>
    <s v="25-10-2026 16:24:39"/>
    <d v="2026-10-26T15:00:00"/>
    <m/>
    <s v="PS"/>
    <s v="AMBARAWA"/>
    <s v="NO ADDON"/>
    <n v="20261026"/>
    <s v="Completed"/>
    <s v="HSI Bisnis Promo Hari Pelanggan Nasional PSB 70% - 75 Mbps"/>
    <s v="INDIBIZ"/>
    <m/>
    <m/>
    <d v="2026-10-26T15:00:00"/>
    <s v="2026-10-26 15:00:00 | Tanggal pemasangan: 26/10//2026 Jam pemasangan : pagi/siang Info Tambahan : Hubungi pelanggan dulu sebelum ke lokasi. terima kasih"/>
    <n v="2026"/>
    <n v="10"/>
    <n v="26"/>
    <d v="2026-10-26T00:00:00"/>
    <n v="-0.625"/>
    <x v="1"/>
    <x v="7"/>
  </r>
  <r>
    <n v="1690"/>
    <n v="1002638443"/>
    <n v="3"/>
    <x v="6"/>
    <n v="4"/>
    <s v="SEMARANG"/>
    <s v="UNGARAN"/>
    <s v="BDN"/>
    <s v="REG"/>
    <s v="AO"/>
    <s v="NEW SALES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  <x v="7"/>
  </r>
  <r>
    <n v="1691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  <x v="7"/>
  </r>
  <r>
    <n v="1692"/>
    <n v="1002637738"/>
    <n v="3"/>
    <x v="6"/>
    <n v="4"/>
    <s v="SEMARANG"/>
    <s v="UNGARAN"/>
    <s v="BDN"/>
    <s v="REG"/>
    <s v="AO"/>
    <s v="NEW SALES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  <x v="7"/>
  </r>
  <r>
    <n v="1693"/>
    <n v="1002643127"/>
    <n v="3"/>
    <x v="6"/>
    <n v="4"/>
    <s v="SEMARANG"/>
    <s v="UNGARAN"/>
    <s v="BDN"/>
    <s v="REG"/>
    <s v="AO"/>
    <s v="NEW SALES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  <x v="7"/>
  </r>
  <r>
    <n v="1694"/>
    <n v="1002644257"/>
    <n v="3"/>
    <x v="6"/>
    <n v="4"/>
    <s v="SEMARANG"/>
    <s v="UNGARAN"/>
    <s v="BDN"/>
    <s v="REG"/>
    <s v="AO"/>
    <s v="NEW SALES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7"/>
  </r>
  <r>
    <n v="1695"/>
    <n v="1002644678"/>
    <n v="3"/>
    <x v="6"/>
    <n v="4"/>
    <s v="SEMARANG"/>
    <s v="UNGARAN"/>
    <s v="BDN"/>
    <s v="REG"/>
    <s v="AO"/>
    <s v="NEW SALES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7"/>
  </r>
  <r>
    <n v="1696"/>
    <n v="1002651158"/>
    <n v="3"/>
    <x v="6"/>
    <n v="4"/>
    <s v="SEMARANG"/>
    <s v="UNGARAN"/>
    <s v="BDN"/>
    <s v="REG"/>
    <s v="AO"/>
    <s v="NEW SALES"/>
    <s v="1P INET"/>
    <s v="Completed (PS)"/>
    <s v="RBS-Regional 3"/>
    <d v="2026-10-23T14:20:45"/>
    <d v="2026-10-24T13:43:43"/>
    <n v="69415973"/>
    <m/>
    <n v="141411106181"/>
    <s v="Salon dan kost putri"/>
    <s v="ODP-BDN-FA/080 FA/D06/080.01"/>
    <s v="WO067052928"/>
    <m/>
    <m/>
    <m/>
    <n v="110.3741582"/>
    <n v="-7.2243826000000002"/>
    <s v="|MN02374|MYIA-044588758868/POI/Muhammad Isrok/085956671372/0510isrok@gmail.com"/>
    <s v="MYIB_ASSISTANT"/>
    <m/>
    <m/>
    <m/>
    <m/>
    <m/>
    <m/>
    <m/>
    <m/>
    <s v="Management Janji"/>
    <s v="2026-10-24 11:00:00 | telp :085956671372  alt : manja : pagi / siang 24/10/2026 .hub sebelum ke lokasi "/>
    <s v="FCC"/>
    <s v="23-10-2026 14:24:45"/>
    <d v="2026-10-24T11:00:00"/>
    <m/>
    <s v="PS"/>
    <s v="AMBARAWA"/>
    <s v="NO ADDON"/>
    <n v="20261024"/>
    <s v="Completed"/>
    <s v="HSI Bisnis Promo Hari Pelanggan Nasional PSB 70% - 50 Mbps"/>
    <s v="INDIBIZ"/>
    <m/>
    <m/>
    <d v="2026-10-24T11:00:00"/>
    <s v="2026-10-24 11:00:00 | telp :085956671372  alt : manja : pagi / siang 24/10/2026 .hub sebelum ke lokasi "/>
    <n v="2026"/>
    <n v="10"/>
    <n v="24"/>
    <d v="2026-10-24T00:00:00"/>
    <n v="-0.45833333333575865"/>
    <x v="1"/>
    <x v="7"/>
  </r>
  <r>
    <n v="1697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  <x v="7"/>
  </r>
  <r>
    <n v="1698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7"/>
  </r>
  <r>
    <n v="1699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  <x v="7"/>
  </r>
  <r>
    <n v="1700"/>
    <n v="1002636938"/>
    <n v="3"/>
    <x v="6"/>
    <n v="4"/>
    <s v="SEMARANG"/>
    <s v="UNGARAN"/>
    <s v="BWE"/>
    <s v="REG"/>
    <s v="AO"/>
    <s v="NEW SALES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  <x v="7"/>
  </r>
  <r>
    <n v="1701"/>
    <n v="1002641957"/>
    <n v="3"/>
    <x v="6"/>
    <n v="4"/>
    <s v="SEMARANG"/>
    <s v="UNGARAN"/>
    <s v="BWE"/>
    <s v="REG"/>
    <s v="AO"/>
    <s v="NEW SALES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  <x v="7"/>
  </r>
  <r>
    <n v="1702"/>
    <n v="1002650857"/>
    <n v="3"/>
    <x v="6"/>
    <n v="4"/>
    <s v="SEMARANG"/>
    <s v="UNGARAN"/>
    <s v="BWE"/>
    <s v="REG"/>
    <s v="AO"/>
    <s v="NEW SALES"/>
    <s v="1P INET"/>
    <s v="Completed (PS)"/>
    <s v="RBS-Regional 3"/>
    <d v="2026-10-23T12:23:44"/>
    <d v="2026-10-23T19:50:13"/>
    <n v="69415856"/>
    <m/>
    <n v="141459109078"/>
    <s v="Mafia Jamu"/>
    <s v="ODP-BWE-FJ/001 FJ/D01/001.01"/>
    <s v="WO067041274"/>
    <m/>
    <m/>
    <m/>
    <n v="110.4130033"/>
    <n v="-7.2353670000000001"/>
    <s v="|MN02374|MYIA-076797055479/POI/MAFI ANWAR/085640210210/ifamanwar@gmail.com"/>
    <s v="MYIB_ASSISTANT"/>
    <m/>
    <m/>
    <m/>
    <m/>
    <m/>
    <m/>
    <m/>
    <m/>
    <s v="Management Janji"/>
    <s v="2026-10-24 11:00:00 | Nama PIC: bp mafi Notel: 085640210210 Alt:  Tanggal: 24/10/2026 Jam Pasang: 08.00 - 12.00 Note: Hubungi sebelum ke lokasi, terimakasih.  "/>
    <s v="FCC"/>
    <s v="23-10-2026 12:24:55"/>
    <d v="2026-10-24T11:00:00"/>
    <m/>
    <s v="PS"/>
    <s v="AMBARAWA"/>
    <s v="NO ADDON"/>
    <n v="20261023"/>
    <s v="Completed"/>
    <s v="HSI Bisnis Basic Promo Hari Pelanggan Nasional PSB 70% - 50 Mbps"/>
    <s v="INDIBIZ"/>
    <m/>
    <m/>
    <d v="2026-10-24T11:00:00"/>
    <s v="2026-10-24 11:00:00 | Nama PIC: bp mafi Notel: 085640210210 Alt:  Tanggal: 24/10/2026 Jam Pasang: 08.00 - 12.00 Note: Hubungi sebelum ke lokasi, terimakasih.  "/>
    <n v="2026"/>
    <n v="10"/>
    <n v="23"/>
    <d v="2026-10-23T00:00:00"/>
    <n v="-1.4583333333357587"/>
    <x v="1"/>
    <x v="7"/>
  </r>
  <r>
    <n v="1703"/>
    <n v="1002650852"/>
    <n v="3"/>
    <x v="6"/>
    <n v="4"/>
    <s v="SEMARANG"/>
    <s v="UNGARAN"/>
    <s v="UNR"/>
    <s v="REG"/>
    <s v="AO"/>
    <s v="NEW SALES"/>
    <s v="1P INET"/>
    <s v="102 | FOLLOW UP COMPLETED"/>
    <s v="RBS-Regional 3"/>
    <d v="2026-10-23T12:20:49"/>
    <d v="2026-10-26T13:51:14"/>
    <n v="69415854"/>
    <m/>
    <n v="146425112875"/>
    <s v="SMK IT MIFTAHUL ULUM SUSUKAN"/>
    <s v="ODP-UNR-FAM/124 FAM/D07/124.01"/>
    <s v="WO067041112"/>
    <m/>
    <m/>
    <m/>
    <n v="110.4176975"/>
    <n v="-7.1215953999999897"/>
    <s v="|MN00426|MYIA-062975040285/POI/Sirril Wafa/085785782856/miftahululumesemka2011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64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  <x v="7"/>
  </r>
  <r>
    <n v="1704"/>
    <n v="1002650853"/>
    <n v="3"/>
    <x v="6"/>
    <n v="4"/>
    <s v="SEMARANG"/>
    <s v="UNGARAN"/>
    <s v="UNR"/>
    <s v="REG"/>
    <s v="AO"/>
    <s v="NEW SALES"/>
    <s v="1P INET"/>
    <s v="102 | FOLLOW UP COMPLETED"/>
    <s v="RBS-Regional 3"/>
    <d v="2026-10-23T12:21:51"/>
    <d v="2026-10-26T13:46:55"/>
    <n v="69415855"/>
    <m/>
    <n v="142430202943"/>
    <s v="SMP IT Miftahul Ulum Ungaran"/>
    <s v="ODP-UNR-FAM/124 FAM/D07/124.01"/>
    <s v="WO067041164"/>
    <m/>
    <m/>
    <m/>
    <n v="110.4176975"/>
    <n v="-7.1215953999999897"/>
    <s v="|MN00426|MYIA-098508998573/POI/Trismanto/085785782856/smpitmuu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41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  <x v="7"/>
  </r>
  <r>
    <n v="1705"/>
    <n v="1002642957"/>
    <n v="3"/>
    <x v="6"/>
    <n v="4"/>
    <s v="SEMARANG"/>
    <s v="UNGARAN"/>
    <s v="UNR"/>
    <s v="REG"/>
    <s v="AO"/>
    <s v="NEW SALES"/>
    <s v="1P INET"/>
    <s v="100 | REVOKE COMPLETED"/>
    <s v="RBS-Regional 3"/>
    <d v="2026-10-19T11:53:40"/>
    <d v="2026-10-28T18:42:01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X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7"/>
  </r>
  <r>
    <n v="1706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1707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  <x v="7"/>
  </r>
  <r>
    <n v="1708"/>
    <n v="1002639834"/>
    <n v="3"/>
    <x v="6"/>
    <n v="4"/>
    <s v="SEMARANG"/>
    <s v="UNGARAN"/>
    <s v="UNR"/>
    <s v="REG"/>
    <s v="AO"/>
    <s v="NEW SALES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  <x v="7"/>
  </r>
  <r>
    <n v="1709"/>
    <n v="1002639599"/>
    <n v="3"/>
    <x v="6"/>
    <n v="4"/>
    <s v="SEMARANG"/>
    <s v="UNGARAN"/>
    <s v="UNR"/>
    <s v="REG"/>
    <s v="AO"/>
    <s v="NEW SALES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  <x v="7"/>
  </r>
  <r>
    <n v="1710"/>
    <n v="1002650148"/>
    <n v="3"/>
    <x v="6"/>
    <n v="4"/>
    <s v="SEMARANG"/>
    <s v="UNGARAN"/>
    <s v="UNR"/>
    <s v="REG"/>
    <s v="AO"/>
    <s v="NEW SALES"/>
    <m/>
    <s v="Completed (PS)"/>
    <s v="RBS-Regional 3"/>
    <d v="2026-10-23T08:22:07"/>
    <d v="2026-10-24T14:40:59"/>
    <n v="69415573"/>
    <m/>
    <n v="142430203097"/>
    <s v="RAY AUTOWASH"/>
    <s v="ODP-UNR-FV/072"/>
    <s v="WO067078324"/>
    <m/>
    <m/>
    <m/>
    <n v="110.404551029205"/>
    <n v="-7.1198412168050202"/>
    <s v="AMRBS;403538;REG3;RACHMAT;081391599400;CP.Rizaldi Fauzan;085214079416;PAKET INDIBIZ BASIC PROMO 50 MBPS ABONEMEN 280.000;RAY AUTOWASH"/>
    <s v="Account Manager"/>
    <m/>
    <m/>
    <m/>
    <m/>
    <m/>
    <m/>
    <m/>
    <m/>
    <s v="Management Janji"/>
    <s v="2026-10-29 08:00:00|Nama PIC : Bp Rizal No HP : 085214079416 No Alt : - M Janji :  29 Okt 2026 Jam Pasang : Pagi / Siang Note : hubungi pelanggan jika ingin kelokasi|40951378|MYDITA"/>
    <s v="FCC"/>
    <s v="23-10-2026 08:26:05"/>
    <d v="2026-10-29T08:00:00"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 : Bp Rizal No HP : 085214079416 No Alt : - M Janji :  29 Okt 2026 Jam Pasang : Pagi / Siang Note : hubungi pelanggan jika ingin kelokasi|40951378|MYDITA"/>
    <n v="2026"/>
    <n v="10"/>
    <n v="24"/>
    <d v="2026-10-24T00:00:00"/>
    <n v="-5.3333333333357587"/>
    <x v="1"/>
    <x v="7"/>
  </r>
  <r>
    <n v="1711"/>
    <n v="1002654041"/>
    <n v="3"/>
    <x v="6"/>
    <n v="4"/>
    <s v="SEMARANG"/>
    <s v="UNGARAN"/>
    <s v="UNR"/>
    <s v="REG"/>
    <s v="AO"/>
    <s v="NEW SALES"/>
    <m/>
    <s v="Completed (PS)"/>
    <s v="RBS-Regional 3"/>
    <d v="2026-10-26T13:46:55"/>
    <d v="2026-10-27T10:51:40"/>
    <n v="69415855"/>
    <m/>
    <n v="142430203841"/>
    <s v="SMP IT Miftahul Ulum Ungaran"/>
    <s v="ODP-UNR-FAM/124"/>
    <s v="WO067211689"/>
    <m/>
    <m/>
    <m/>
    <n v="110.41745216770801"/>
    <n v="-7.1220548220590603"/>
    <s v="|MN00426|MYIA-098508998573/POI/Trismanto/085785782856/smpitmuu@gmail.com"/>
    <s v="Account Manager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  <x v="7"/>
  </r>
  <r>
    <n v="1712"/>
    <n v="1002654064"/>
    <n v="3"/>
    <x v="6"/>
    <n v="4"/>
    <s v="SEMARANG"/>
    <s v="UNGARAN"/>
    <s v="UNR"/>
    <s v="REG"/>
    <s v="AO"/>
    <s v="NEW SALES"/>
    <m/>
    <s v="Completed (PS)"/>
    <s v="RBS-Regional 3"/>
    <d v="2026-10-26T13:51:15"/>
    <d v="2026-10-27T15:14:58"/>
    <n v="69415854"/>
    <m/>
    <n v="142430203244"/>
    <s v="SMK IT MIFTAHUL ULUM SUSUKAN"/>
    <s v="ODP-UNR-FAM/124"/>
    <s v="WO067212307"/>
    <m/>
    <m/>
    <m/>
    <n v="110.41745216770801"/>
    <n v="-7.1220548220590603"/>
    <s v="|MN00426|MYIA-062975040285/POI/Sirril Wafa/085785782856/miftahululumesemka2011@gmail.com"/>
    <s v="Sales Profesional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  <x v="7"/>
  </r>
  <r>
    <n v="1713"/>
    <n v="1002654753"/>
    <n v="3"/>
    <x v="6"/>
    <n v="4"/>
    <s v="SEMARANG"/>
    <s v="UNGARAN"/>
    <s v="UNR"/>
    <s v="REG"/>
    <s v="AO"/>
    <s v="NEW SALES"/>
    <s v="1P INET"/>
    <s v="Completed (PS)"/>
    <s v="RBS-Regional 3"/>
    <d v="2026-10-26T16:57:44"/>
    <d v="2026-10-27T12:14:17"/>
    <n v="69417462"/>
    <m/>
    <n v="142430203543"/>
    <s v="SDN Susukan 04"/>
    <s v="ODP-UNR-FAM/042 FAM/D03/042.01"/>
    <s v="WO067234171"/>
    <m/>
    <m/>
    <m/>
    <n v="110.4179378"/>
    <n v="-7.1239974999999998"/>
    <s v="|MN00426|MYIA-063445483646/POI/Gufron Dipo Setiyono/089613795242/sdnsusukan04.ungtim@gmail.com"/>
    <s v="MYIB_ASSISTANT"/>
    <m/>
    <m/>
    <m/>
    <m/>
    <m/>
    <m/>
    <m/>
    <m/>
    <s v="Management Janji"/>
    <s v="2026-10-27 15:00:00 | Tanggal pemasangan : 27 Oct 2026 Jam pemasangan : 12.00 Info Tambahan : Hubungi pelanggan dulu sebelum ke lokasi terima kasih."/>
    <s v="FCC"/>
    <s v="26-10-2026 17:09:36"/>
    <d v="2026-10-27T15:00:00"/>
    <m/>
    <s v="PS"/>
    <s v="X"/>
    <s v="NO ADDON"/>
    <n v="20261027"/>
    <s v="Completed"/>
    <s v="HSI Bisnis Basic Promo Hari Pelanggan Nasional PSB 70% - 50 Mbps"/>
    <s v="INDIBIZ"/>
    <m/>
    <m/>
    <d v="2026-10-27T15:00:00"/>
    <s v="2026-10-27 15:00:00 | Tanggal pemasangan : 27 Oct 2026 Jam pemasangan : 12.00 Info Tambahan : Hubungi pelanggan dulu sebelum ke lokasi terima kasih."/>
    <n v="2026"/>
    <n v="10"/>
    <n v="27"/>
    <d v="2026-10-27T00:00:00"/>
    <n v="-0.625"/>
    <x v="1"/>
    <x v="7"/>
  </r>
  <r>
    <n v="1714"/>
    <n v="1002657675"/>
    <n v="3"/>
    <x v="6"/>
    <n v="4"/>
    <s v="SEMARANG"/>
    <s v="UNGARAN"/>
    <s v="UNR"/>
    <s v="REG"/>
    <s v="AO"/>
    <s v="NEW SALES"/>
    <s v="1P INET"/>
    <s v="MIE - SEND SURVEY"/>
    <s v="RBS-Regional 3"/>
    <d v="2026-10-28T13:23:46"/>
    <d v="2026-10-28T13:26:07"/>
    <n v="69418563"/>
    <m/>
    <n v="146425113004"/>
    <s v="PT. SEMARANG GARMENT"/>
    <s v="ODP-UNR-FF/021 FF/D02/021.01"/>
    <s v="WO067358900"/>
    <m/>
    <m/>
    <m/>
    <n v="110.4156634"/>
    <n v="-7.1761134999999996"/>
    <s v="|MN02255|MYIA-095988137816/POI/TANIA HANDOKO /081931424443/gracia.tania87@gmail.com"/>
    <s v="MYIB_ASSISTANT"/>
    <m/>
    <m/>
    <m/>
    <m/>
    <m/>
    <m/>
    <m/>
    <m/>
    <s v="Management Janji"/>
    <s v="2026-10-29 11:00:00 | Tanggal Pemasangan : 29 Oktober 2026 Jam Pemasangan : 08:00 15:00 Info Tambahan : Hubungi pelanggan dulu sebelum ke lokasi terimakasihSC1002655008"/>
    <s v="FCC"/>
    <s v="28-10-2026 13:25:25"/>
    <d v="2026-10-29T11:00:00"/>
    <m/>
    <s v="SURVEY_NEW_MANJA"/>
    <s v="X"/>
    <s v="NO ADDON"/>
    <m/>
    <s v="MIE - SEND SURVEY"/>
    <s v="HSI Bisnis Promo Hari Pelanggan Nasional PSB 70% - 200 Mbps"/>
    <s v="INDIBIZ"/>
    <m/>
    <m/>
    <d v="2026-10-29T11:00:00"/>
    <s v="2026-10-29 11:00:00 | Tanggal Pemasangan : 29 Oktober 2026 Jam Pemasangan : 08:00 15:00 Info Tambahan : Hubungi pelanggan dulu sebelum ke lokasi terimakasihSC1002655008"/>
    <m/>
    <m/>
    <m/>
    <e v="#NUM!"/>
    <e v="#NUM!"/>
    <x v="0"/>
    <x v="7"/>
  </r>
  <r>
    <n v="1715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1716"/>
    <n v="1002641047"/>
    <n v="3"/>
    <x v="6"/>
    <n v="4"/>
    <s v="SEMARANG"/>
    <s v="UNGARAN"/>
    <s v="WNJ"/>
    <s v="REG"/>
    <s v="AO"/>
    <s v="NEW SALES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  <x v="7"/>
  </r>
  <r>
    <n v="1717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  <x v="7"/>
  </r>
  <r>
    <n v="1718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  <x v="7"/>
  </r>
  <r>
    <n v="1719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  <x v="7"/>
  </r>
  <r>
    <n v="1720"/>
    <n v="1002642143"/>
    <n v="3"/>
    <x v="4"/>
    <n v="4"/>
    <s v="KUDUS"/>
    <s v="JEPARA"/>
    <s v="BAN"/>
    <s v="REG"/>
    <s v="AO"/>
    <s v="NEW SALES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  <x v="7"/>
  </r>
  <r>
    <n v="1721"/>
    <n v="1002644219"/>
    <n v="3"/>
    <x v="4"/>
    <n v="4"/>
    <s v="KUDUS"/>
    <s v="JEPARA"/>
    <s v="BAN"/>
    <s v="REG"/>
    <s v="AO"/>
    <s v="NEW SALES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  <x v="7"/>
  </r>
  <r>
    <n v="1722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723"/>
    <n v="1002643264"/>
    <n v="3"/>
    <x v="4"/>
    <n v="4"/>
    <s v="KUDUS"/>
    <s v="JEPARA"/>
    <s v="JPR"/>
    <s v="REG"/>
    <s v="AO"/>
    <s v="NEW SALES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7"/>
  </r>
  <r>
    <n v="1724"/>
    <n v="1002638932"/>
    <n v="3"/>
    <x v="4"/>
    <n v="4"/>
    <s v="KUDUS"/>
    <s v="JEPARA"/>
    <s v="KMJ"/>
    <s v="REG"/>
    <s v="AO"/>
    <s v="NEW SALES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  <x v="7"/>
  </r>
  <r>
    <n v="1725"/>
    <n v="1002638698"/>
    <n v="3"/>
    <x v="4"/>
    <n v="4"/>
    <s v="KUDUS"/>
    <s v="JEPARA"/>
    <s v="KEL"/>
    <s v="REG"/>
    <s v="AO"/>
    <s v="NEW SALES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  <x v="7"/>
  </r>
  <r>
    <n v="1726"/>
    <n v="1002641720"/>
    <n v="3"/>
    <x v="4"/>
    <n v="4"/>
    <s v="KUDUS"/>
    <s v="JEPARA"/>
    <s v="KEL"/>
    <s v="REG"/>
    <s v="AO"/>
    <s v="NEW SALES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  <x v="7"/>
  </r>
  <r>
    <n v="1727"/>
    <n v="1002643114"/>
    <n v="3"/>
    <x v="4"/>
    <n v="4"/>
    <s v="KUDUS"/>
    <s v="JEPARA"/>
    <s v="KEL"/>
    <s v="REG"/>
    <s v="AO"/>
    <s v="NEW SALES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  <x v="7"/>
  </r>
  <r>
    <n v="1728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1729"/>
    <n v="1002635274"/>
    <n v="3"/>
    <x v="4"/>
    <n v="4"/>
    <s v="KUDUS"/>
    <s v="JEPARA"/>
    <s v="PEC"/>
    <s v="REG"/>
    <s v="AO"/>
    <s v="NEW SALES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7"/>
  </r>
  <r>
    <n v="1730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1731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  <x v="7"/>
  </r>
  <r>
    <n v="1732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  <x v="7"/>
  </r>
  <r>
    <n v="1733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7"/>
  </r>
  <r>
    <n v="1734"/>
    <n v="1002638523"/>
    <n v="3"/>
    <x v="4"/>
    <n v="4"/>
    <s v="KUDUS"/>
    <s v="JEPARA"/>
    <s v="PEC"/>
    <s v="REG"/>
    <s v="AO"/>
    <s v="NEW SALES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7"/>
  </r>
  <r>
    <n v="1735"/>
    <n v="1002645960"/>
    <n v="3"/>
    <x v="4"/>
    <n v="4"/>
    <s v="KUDUS"/>
    <s v="JEPARA"/>
    <s v="PEC"/>
    <s v="REG"/>
    <s v="AO"/>
    <s v="NEW SALES"/>
    <m/>
    <s v="Completed (PS)"/>
    <s v="RBS-Regional 3"/>
    <d v="2026-10-20T15:29:08"/>
    <d v="2026-10-23T12:26:44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PS"/>
    <s v="PECANGAAN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n v="2026"/>
    <n v="10"/>
    <n v="23"/>
    <d v="2026-10-23T00:00:00"/>
    <n v="0.375"/>
    <x v="1"/>
    <x v="7"/>
  </r>
  <r>
    <n v="1736"/>
    <n v="1002655193"/>
    <n v="3"/>
    <x v="4"/>
    <n v="4"/>
    <s v="KUDUS"/>
    <s v="JEPARA"/>
    <s v="PEC"/>
    <s v="REG"/>
    <s v="AO"/>
    <s v="NEW SALES"/>
    <s v="1P INET"/>
    <s v="Completed (PS)"/>
    <s v="RBS-Regional 3"/>
    <d v="2026-10-27T09:23:44"/>
    <d v="2026-10-28T18:42:00"/>
    <n v="69417631"/>
    <m/>
    <n v="146593115815"/>
    <s v="BALAI DESA GUWOSOBOKERTO"/>
    <s v="ODP-PEC-FL/059 FL/D04/059.01"/>
    <s v="WO067256988"/>
    <m/>
    <m/>
    <m/>
    <n v="110.70232849999999"/>
    <n v="-6.7588176000000004"/>
    <s v="|MC60028|MYIA-056710790112/POI/MOHAMAD MURSALIN/0895412665716/wifiinternet086@gmail.com"/>
    <s v="MYIB_ASSISTANT"/>
    <m/>
    <m/>
    <m/>
    <m/>
    <m/>
    <m/>
    <m/>
    <m/>
    <s v="Management Janji"/>
    <s v="2026-10-28 08:00:00 | Nama Pic : BP MURSALIN No Hp Pic : 0895412665716 Jam Pemasangan : 08:00 - 12.00 Tanggal Pemasangan : RABU 28 OKTOBER 2026 Info Tambahan : Hubungi pelanggan sebelum datang ke lokasi"/>
    <s v="FCC"/>
    <s v="27-10-2026 09:24:40"/>
    <d v="2026-10-28T08:00:00"/>
    <m/>
    <s v="PS"/>
    <s v="PECANGAAN"/>
    <s v="NO ADDON"/>
    <n v="20261028"/>
    <s v="Completed"/>
    <s v="HSI Bisnis Promo Hari Pelanggan Nasional PSB 70% - 75 Mbps"/>
    <s v="INDIBIZ"/>
    <m/>
    <m/>
    <d v="2026-10-28T08:00:00"/>
    <s v="2026-10-28 08:00:00 | Nama Pic : BP MURSALIN No Hp Pic : 0895412665716 Jam Pemasangan : 08:00 - 12.00 Tanggal Pemasangan : RABU 28 OKTOBER 2026 Info Tambahan : Hubungi pelanggan sebelum datang ke lokasi"/>
    <n v="2026"/>
    <n v="10"/>
    <n v="28"/>
    <d v="2026-10-28T00:00:00"/>
    <n v="-0.33333333333575865"/>
    <x v="1"/>
    <x v="7"/>
  </r>
  <r>
    <n v="1737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  <x v="7"/>
  </r>
  <r>
    <n v="1738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1739"/>
    <n v="1002643886"/>
    <n v="3"/>
    <x v="4"/>
    <n v="4"/>
    <s v="KUDUS"/>
    <s v="KUDUS"/>
    <s v="KUD"/>
    <s v="REG"/>
    <s v="AO"/>
    <s v="NEW SALES"/>
    <m/>
    <s v="102 | FOLLOW UP COMPLETED"/>
    <s v="RBS-Regional 3"/>
    <d v="2026-10-19T15:57:45"/>
    <d v="2026-10-23T09:31:04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REVOKE"/>
    <s v="X"/>
    <s v="NO ADDON"/>
    <m/>
    <s v="Follow Up Revoke Completed, New Order ID : SC10026503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  <x v="7"/>
  </r>
  <r>
    <n v="1740"/>
    <n v="1002656477"/>
    <n v="3"/>
    <x v="4"/>
    <n v="4"/>
    <s v="KUDUS"/>
    <s v="KUDUS"/>
    <s v="KUD"/>
    <s v="REG"/>
    <s v="AO"/>
    <s v="NEW SALES"/>
    <m/>
    <s v="7 | OSS - PROVISIONING ISSUED"/>
    <s v="RBS-Regional 3"/>
    <d v="2026-10-27T15:44:13"/>
    <d v="2026-10-29T08:12:27"/>
    <n v="69418122"/>
    <m/>
    <n v="142401146530"/>
    <s v="DINDA STORE NEW 1"/>
    <s v="ODP-KUD-FAU/064"/>
    <s v="WO067322819"/>
    <m/>
    <m/>
    <m/>
    <n v="110.863958"/>
    <n v="-6.7523796999999997"/>
    <s v="|MN01414|/Pruwanto/081225051750/tifahp2010@gmail.com /Permintaan PSB HSI BISNIS 1S INET 50MBPS REG/DINDA STORE NEW 1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  <x v="7"/>
  </r>
  <r>
    <n v="1741"/>
    <n v="1002656491"/>
    <n v="3"/>
    <x v="4"/>
    <n v="4"/>
    <s v="KUDUS"/>
    <s v="KUDUS"/>
    <s v="KUD"/>
    <s v="REG"/>
    <s v="AO"/>
    <s v="NEW SALES"/>
    <m/>
    <s v="7 | OSS - PROVISIONING ISSUED"/>
    <s v="RBS-Regional 3"/>
    <d v="2026-10-27T15:48:10"/>
    <d v="2026-10-29T08:08:49"/>
    <n v="69418123"/>
    <m/>
    <n v="142401146532"/>
    <s v="DINDA STORE NEW 2"/>
    <s v="ODP-KUD-FAU/064"/>
    <s v="WO067322833"/>
    <m/>
    <m/>
    <m/>
    <n v="110.863958"/>
    <n v="-6.7523796999999997"/>
    <s v="|MN01414|/Pruwanto/081225051750/tifahp2010@gmail.com /Permintaan PSB HSI BISNIS 1S INET 50MBPS REG/DINDA STORE NEW 2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  <x v="7"/>
  </r>
  <r>
    <n v="1742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1743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1744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  <x v="7"/>
  </r>
  <r>
    <n v="1745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  <x v="7"/>
  </r>
  <r>
    <n v="1746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  <x v="7"/>
  </r>
  <r>
    <n v="1747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  <x v="7"/>
  </r>
  <r>
    <n v="1748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  <x v="7"/>
  </r>
  <r>
    <n v="1749"/>
    <n v="1002638311"/>
    <n v="3"/>
    <x v="4"/>
    <n v="4"/>
    <s v="KUDUS"/>
    <s v="KUDUS"/>
    <s v="KUD"/>
    <s v="REG"/>
    <s v="AO"/>
    <s v="NEW SALES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  <x v="7"/>
  </r>
  <r>
    <n v="1750"/>
    <n v="1002638974"/>
    <n v="3"/>
    <x v="4"/>
    <n v="4"/>
    <s v="KUDUS"/>
    <s v="KUDUS"/>
    <s v="KUD"/>
    <s v="REG"/>
    <s v="AO"/>
    <s v="NEW SALES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  <x v="7"/>
  </r>
  <r>
    <n v="1751"/>
    <n v="1002647092"/>
    <n v="3"/>
    <x v="4"/>
    <n v="4"/>
    <s v="KUDUS"/>
    <s v="KUDUS"/>
    <s v="KUD"/>
    <s v="REG"/>
    <s v="AO"/>
    <s v="NEW SALES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  <x v="7"/>
  </r>
  <r>
    <n v="1752"/>
    <n v="1002650341"/>
    <n v="3"/>
    <x v="4"/>
    <n v="4"/>
    <s v="KUDUS"/>
    <s v="KUDUS"/>
    <s v="KUD"/>
    <s v="REG"/>
    <s v="AO"/>
    <s v="NEW SALES"/>
    <m/>
    <s v="Completed (PS)"/>
    <s v="RBS-Regional 3"/>
    <d v="2026-10-23T09:31:05"/>
    <d v="2026-10-23T12:57:52"/>
    <n v="69400625"/>
    <m/>
    <n v="142401146505"/>
    <s v="CV MEGA ANUGERAH"/>
    <s v="ODP-KUD-FAD/009"/>
    <s v="WO067024802"/>
    <m/>
    <m/>
    <m/>
    <n v="110.813373"/>
    <n v="-6.8302350000000001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 Jam pemasangan : pagi/siang  Info Tambahan : Hubungi pelanggan dulu sebelum ke lokasi  terima kasih|40010577|MYDITA"/>
    <s v="FCC"/>
    <s v="23-10-2026 09:40:06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08:00:00|Tanggal pemasangan : 21 OKTOBER 2026  Jam pemasangan : pagi/siang  Info Tambahan : Hubungi pelanggan dulu sebelum ke lokasi  terima kasih|40010577|MYDITA"/>
    <n v="2026"/>
    <n v="10"/>
    <n v="23"/>
    <d v="2026-10-23T00:00:00"/>
    <n v="-0.29166666666424135"/>
    <x v="1"/>
    <x v="7"/>
  </r>
  <r>
    <n v="1753"/>
    <n v="1002656488"/>
    <n v="3"/>
    <x v="4"/>
    <n v="4"/>
    <s v="KUDUS"/>
    <s v="KUDUS"/>
    <s v="KUD"/>
    <s v="REG"/>
    <s v="AO"/>
    <s v="NEW SALES"/>
    <s v="1P INET"/>
    <s v="Completed (PS)"/>
    <s v="RBS-Regional 3"/>
    <d v="2026-10-27T15:45:50"/>
    <d v="2026-10-28T18:42:17"/>
    <n v="69418139"/>
    <m/>
    <n v="142401146547"/>
    <s v="BHANU EXELENT"/>
    <s v="ODP-KUD-FAK/073"/>
    <s v="WO067303421"/>
    <m/>
    <m/>
    <m/>
    <n v="110.83385"/>
    <n v="-6.7739050000000001"/>
    <s v="|MN01414|MYIA-047080471380/POI/arief ispriyanto/08122898994/ariefispriyanto81@gmail.com"/>
    <s v="MYIB_ASSISTANT"/>
    <m/>
    <m/>
    <m/>
    <m/>
    <m/>
    <m/>
    <m/>
    <m/>
    <s v="Management Janji"/>
    <s v="2026-10-28 15:00:00 | Nama PIC : Bp Arief No HP : 08122898994 No Alt : - M Janji :  28 Okt 2026 Jam Pasang : Pagi / Siang Note : hubungi pelanggan jika ingin kelokasi "/>
    <s v="FCC"/>
    <s v="27-10-2026 15:54:39"/>
    <d v="2026-10-28T15:00:00"/>
    <m/>
    <s v="PS"/>
    <s v="X"/>
    <s v="NO ADDON"/>
    <n v="20261028"/>
    <s v="Completed"/>
    <s v="HSI Bisnis Promo Hari Pelanggan Nasional PSB 70% - 200 Mbps"/>
    <s v="INDIBIZ"/>
    <m/>
    <m/>
    <d v="2026-10-28T15:00:00"/>
    <s v="2026-10-28 15:00:00 | Nama PIC : Bp Arief No HP : 08122898994 No Alt : - M Janji :  28 Okt 2026 Jam Pasang : Pagi / Siang Note : hubungi pelanggan jika ingin kelokasi "/>
    <n v="2026"/>
    <n v="10"/>
    <n v="28"/>
    <d v="2026-10-28T00:00:00"/>
    <n v="-0.625"/>
    <x v="1"/>
    <x v="7"/>
  </r>
  <r>
    <n v="1754"/>
    <n v="1002650362"/>
    <n v="3"/>
    <x v="4"/>
    <n v="4"/>
    <s v="KUDUS"/>
    <s v="KUDUS"/>
    <s v="KUD"/>
    <s v="REG"/>
    <s v="AO"/>
    <s v="NEW SALES"/>
    <m/>
    <s v="MIE - SEND SURVEY"/>
    <s v="RBS-Regional 3"/>
    <d v="2026-10-23T09:45:09"/>
    <d v="2026-10-28T11:26:01"/>
    <n v="69014270"/>
    <m/>
    <n v="142401146506"/>
    <s v="SMA 2 BAE"/>
    <s v="ODP-KUD-FY/104"/>
    <s v="WO067347440"/>
    <m/>
    <m/>
    <m/>
    <n v="110.8660465"/>
    <n v="-6.7873223999999999"/>
    <s v="AMRBS;401426/A00035/ALI PUJIANTO/TREG3/KUDUS/BU ERNA 085226365991/PERMINTAAN PSB HSI WB2 1S INET ONLY 300 MBPS ABONEMEN 1.130K/ID LOP B26-225474"/>
    <s v="Account Manager"/>
    <m/>
    <m/>
    <m/>
    <m/>
    <m/>
    <m/>
    <m/>
    <m/>
    <s v="Management Janji"/>
    <s v="2026-10-29 11:00:00|M Janji : 29/10/2026 Jam Pasang : 12 SIANG  NoteÃ‚Â :  Hubungi terlebih dahulu sebelum ke lokasi|40981182|MYDITA"/>
    <s v="FCC"/>
    <s v="23-10-2026 09:54:41"/>
    <d v="2026-10-29T11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9T11:00:00"/>
    <s v="2026-10-29 11:00:00|M Janji : 29/10/2026 Jam Pasang : 12 SIANG  NoteÃ‚Â :  Hubungi terlebih dahulu sebelum ke lokasi|40981182|MYDITA"/>
    <m/>
    <m/>
    <m/>
    <e v="#NUM!"/>
    <e v="#NUM!"/>
    <x v="0"/>
    <x v="7"/>
  </r>
  <r>
    <n v="1755"/>
    <n v="1002654084"/>
    <n v="3"/>
    <x v="4"/>
    <n v="4"/>
    <s v="KUDUS"/>
    <s v="KUDUS"/>
    <s v="KUD"/>
    <s v="REG"/>
    <s v="AO"/>
    <s v="NEW SALES"/>
    <m/>
    <s v="MIE - SEND SURVEY"/>
    <s v="RBS-Regional 3"/>
    <d v="2026-10-26T13:53:46"/>
    <d v="2026-10-29T09:00:02"/>
    <n v="69417215"/>
    <m/>
    <n v="142401145916"/>
    <s v="SMK PGRI 2 KALIWUNGU KUDUS"/>
    <s v="ODP-KUD-FG/08"/>
    <s v="WO067402936"/>
    <m/>
    <m/>
    <m/>
    <n v="110.80422900000001"/>
    <n v="-6.7974158999999998"/>
    <s v="AMRBS;406740/MUHIBBUDDIN AL MARUF/TREG3/KUDUS/AM/089655504393/mustam efendi/smk.pgri02.kds@gmail.com /Permintaan PSB HSI BASIC WB2 INET 75MBPS/SMK PGRI 2 KALIWUNGU KUDUS"/>
    <s v="Account Manager"/>
    <m/>
    <m/>
    <m/>
    <m/>
    <m/>
    <m/>
    <m/>
    <m/>
    <s v="Management Janji"/>
    <s v="2026-10-30 08:00:00|Jam Pemasangan : 08:00 - 12.00 Tanggal Pemasangan : JUMAT 30 OKTOBER 2026 Info Tambahan : Hubungi pelanggan sebelum datang ke lokasi|40000798|MYDITA"/>
    <s v="FCC"/>
    <s v="26-10-2026 13:54:34"/>
    <d v="2026-10-30T08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30T08:00:00"/>
    <s v="2026-10-30 08:00:00|Jam Pemasangan : 08:00 - 12.00 Tanggal Pemasangan : JUMAT 30 OKTOBER 2026 Info Tambahan : Hubungi pelanggan sebelum datang ke lokasi|40000798|MYDITA"/>
    <m/>
    <m/>
    <m/>
    <e v="#NUM!"/>
    <e v="#NUM!"/>
    <x v="0"/>
    <x v="7"/>
  </r>
  <r>
    <n v="1756"/>
    <n v="1002658159"/>
    <n v="3"/>
    <x v="4"/>
    <n v="4"/>
    <s v="KUDUS"/>
    <s v="KUDUS"/>
    <s v="KUD"/>
    <s v="REG"/>
    <s v="AO"/>
    <s v="NEW SALES"/>
    <s v="1P INET"/>
    <s v="MIE - SEND SURVEY"/>
    <s v="RBS-Regional 3"/>
    <d v="2026-10-28T15:57:44"/>
    <d v="2026-10-28T16:00:06"/>
    <n v="69418766"/>
    <m/>
    <n v="142401146551"/>
    <s v="ALFAMIDI GOLAN TEPUS"/>
    <s v="ODP-KUD-FAG/103 FAG/D05/103.01"/>
    <s v="WO067376855"/>
    <m/>
    <m/>
    <m/>
    <n v="110.889873712723"/>
    <n v="-6.8064068676947302"/>
    <s v="|MN00843|MYIA-053117258856/POI/Bayu Arfiyan/081113705508/bayu.arfiyan@jwi.id"/>
    <s v="MYIB_ASSISTANT"/>
    <m/>
    <m/>
    <m/>
    <m/>
    <m/>
    <m/>
    <m/>
    <m/>
    <s v="Management Janji"/>
    <s v="2026-10-29 15:00:00 | Nama : BP ANANDA (STAFF) No Hp : 081113705508 No Alt :  Tgl Pemasangan : 29 Oktober 2026 Interval : PAGI  Note : Hubungi pelanggan terlebih dahulu"/>
    <s v="FCC"/>
    <s v="28-10-2026 16:09:54"/>
    <d v="2026-10-29T15:00:00"/>
    <m/>
    <s v="SURVEY_NEW_MANJA"/>
    <s v="X"/>
    <s v="NO ADDON"/>
    <m/>
    <s v="MIE - SEND SURVEY"/>
    <s v="HSI Bisnis Promo Hari Pelanggan Nasional PSB 70% - 50 Mbps"/>
    <s v="INDIBIZ"/>
    <m/>
    <m/>
    <d v="2026-10-29T15:00:00"/>
    <s v="2026-10-29 15:00:00 | Nama : BP ANANDA (STAFF) No Hp : 081113705508 No Alt :  Tgl Pemasangan : 29 Oktober 2026 Interval : PAGI  Note : Hubungi pelanggan terlebih dahulu"/>
    <m/>
    <m/>
    <m/>
    <e v="#NUM!"/>
    <e v="#NUM!"/>
    <x v="0"/>
    <x v="7"/>
  </r>
  <r>
    <n v="1757"/>
    <n v="1002656855"/>
    <n v="3"/>
    <x v="4"/>
    <n v="4"/>
    <s v="KUDUS"/>
    <s v="KUDUS"/>
    <s v="KUD"/>
    <s v="REG"/>
    <s v="AO"/>
    <s v="NEW SALES"/>
    <m/>
    <s v="CC - HD1A - INPROGRESS UNCONTACTED"/>
    <s v="RBS-Regional 3"/>
    <d v="2026-10-27T20:18:27"/>
    <d v="2026-10-28T09:32:08"/>
    <n v="69418279"/>
    <m/>
    <n v="142401146540"/>
    <s v="DINDA STORE NEW 8"/>
    <m/>
    <m/>
    <m/>
    <m/>
    <m/>
    <n v="110.86398"/>
    <n v="-6.7523419999999996"/>
    <s v="|MN01414|/Pruwanto/081225051750/tifahp2010@gmail.com /Permintaan PSB HSI BISNIS 1S INET 50MBPS WB1 BUNDLING OCA BREACH CHECKER/DINDA STORE NEW 8"/>
    <s v="Sales Profesional"/>
    <m/>
    <m/>
    <m/>
    <m/>
    <m/>
    <m/>
    <m/>
    <m/>
    <m/>
    <m/>
    <m/>
    <s v="27-10-2026 20:24:45"/>
    <m/>
    <m/>
    <s v="FCC"/>
    <s v="X"/>
    <s v="OCA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758"/>
    <n v="1002656618"/>
    <n v="3"/>
    <x v="4"/>
    <n v="4"/>
    <s v="KUDUS"/>
    <s v="KUDUS"/>
    <s v="KUD"/>
    <s v="REG"/>
    <s v="AO"/>
    <s v="NEW SALES"/>
    <m/>
    <s v="CANCEL COMPLETED"/>
    <s v="RBS-Regional 3"/>
    <d v="2026-10-27T16:23:37"/>
    <d v="2026-10-27T20:40:43"/>
    <n v="69418205"/>
    <m/>
    <n v="142401146534"/>
    <s v="DINDA STORE NEW 4"/>
    <s v="ODP-KUD-FT/139"/>
    <m/>
    <m/>
    <m/>
    <m/>
    <n v="110.863958"/>
    <n v="-6.7523796999999997"/>
    <s v="|MN01414|/Pruwanto/081225051750/tifahp2010@gmail.com /Permintaan PSB HSI BISNIS 1S INET 50MBPS WB1 BUNDLING ANTARES CAM1/DINDA STORE NEW 4"/>
    <s v="Sales Profesional"/>
    <m/>
    <m/>
    <m/>
    <m/>
    <m/>
    <m/>
    <m/>
    <m/>
    <m/>
    <m/>
    <m/>
    <s v="27-10-2026 16:24:47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  <x v="7"/>
  </r>
  <r>
    <n v="1759"/>
    <n v="1002656551"/>
    <n v="3"/>
    <x v="4"/>
    <n v="4"/>
    <s v="KUDUS"/>
    <s v="KUDUS"/>
    <s v="KUD"/>
    <s v="REG"/>
    <s v="AO"/>
    <s v="NEW SALES"/>
    <m/>
    <s v="CANCEL COMPLETED"/>
    <s v="RBS-Regional 3"/>
    <d v="2026-10-27T16:08:04"/>
    <d v="2026-10-27T20:39:38"/>
    <n v="69418159"/>
    <m/>
    <n v="142401146533"/>
    <s v="DINDA STORE NEW 3"/>
    <s v="ODP-KUD-FAU/064"/>
    <m/>
    <m/>
    <m/>
    <m/>
    <n v="110.863958"/>
    <n v="-6.7523796999999997"/>
    <s v="|MN01414|/Pruwanto/081225051750/tifahp2010@gmail.com /Permintaan PSB HSI BISNIS 1S INET 50MBPS WB1 BUNDLING ANTARES CAM1/DINDA STORE NEW 3"/>
    <s v="Sales Profesional"/>
    <m/>
    <m/>
    <m/>
    <m/>
    <m/>
    <m/>
    <m/>
    <m/>
    <m/>
    <m/>
    <m/>
    <s v="27-10-2026 16:09:58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  <x v="7"/>
  </r>
  <r>
    <n v="1760"/>
    <n v="1002656644"/>
    <n v="3"/>
    <x v="4"/>
    <n v="4"/>
    <s v="KUDUS"/>
    <s v="KUDUS"/>
    <s v="KUD"/>
    <s v="REG"/>
    <s v="AO"/>
    <s v="NEW SALES"/>
    <m/>
    <s v="CANCEL COMPLETED"/>
    <s v="RBS-Regional 3"/>
    <d v="2026-10-27T16:31:28"/>
    <d v="2026-10-27T20:42:12"/>
    <n v="69418192"/>
    <m/>
    <n v="142401146536"/>
    <s v="DINDA STORE NEW 5"/>
    <s v="ODP-KUD-FT/139"/>
    <m/>
    <m/>
    <m/>
    <m/>
    <n v="110.863958"/>
    <n v="-6.7523796999999997"/>
    <s v="|MN01414|/Pruwanto/081225051750/tifahp2010@gmail.com /Permintaan PSB HSI BISNIS 1S INET 50MBPS WB1 BUNDLING ANTARES CAM1/DINDA STORE NEW 5"/>
    <s v="Sales Profesional"/>
    <m/>
    <m/>
    <m/>
    <m/>
    <m/>
    <m/>
    <m/>
    <m/>
    <m/>
    <m/>
    <m/>
    <s v="27-10-2026 16:40:11"/>
    <m/>
    <m/>
    <s v="REJECT_FCC"/>
    <s v="X"/>
    <s v="ANTAREZ"/>
    <m/>
    <s v="DECLINE : Decline - Paket dan Harga Tidak Sesuai Novin Dwigo Prayudha 40961371|MYDITA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m/>
    <m/>
    <m/>
    <m/>
    <m/>
    <e v="#NUM!"/>
    <e v="#NUM!"/>
    <x v="0"/>
    <x v="7"/>
  </r>
  <r>
    <n v="1761"/>
    <n v="1002656850"/>
    <n v="3"/>
    <x v="4"/>
    <n v="4"/>
    <s v="KUDUS"/>
    <s v="KUDUS"/>
    <s v="KUD"/>
    <s v="REG"/>
    <s v="AO"/>
    <s v="NEW SALES"/>
    <m/>
    <s v="CANCEL COMPLETED"/>
    <s v="RBS-Regional 3"/>
    <d v="2026-10-27T20:07:51"/>
    <d v="2026-10-27T20:44:23"/>
    <n v="69418275"/>
    <m/>
    <n v="142401146538"/>
    <s v="DINDA STORE NEW 6"/>
    <s v="ODP-KUD-FT/139"/>
    <m/>
    <m/>
    <m/>
    <m/>
    <n v="110.863958"/>
    <n v="-6.7523796999999997"/>
    <s v="|MN01414|/Pruwanto/081225051750/tifahp2010@gmail.com /Permintaan PSB HSI BISNIS 1S INET 50MBPS WB1 BUNDLING OCA BREACH CHECKER/DINDA STORE NEW 6"/>
    <s v="Sales Profesional"/>
    <m/>
    <m/>
    <m/>
    <m/>
    <m/>
    <m/>
    <m/>
    <m/>
    <m/>
    <m/>
    <m/>
    <s v="27-10-2026 20:09:39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1762"/>
    <n v="1002656851"/>
    <n v="3"/>
    <x v="4"/>
    <n v="4"/>
    <s v="KUDUS"/>
    <s v="KUDUS"/>
    <s v="KUD"/>
    <s v="REG"/>
    <s v="AO"/>
    <s v="NEW SALES"/>
    <m/>
    <s v="CANCEL COMPLETED"/>
    <s v="RBS-Regional 3"/>
    <d v="2026-10-27T20:12:55"/>
    <d v="2026-10-27T20:46:11"/>
    <n v="69418276"/>
    <m/>
    <n v="142401146539"/>
    <s v="DINDA STORE NEW 7"/>
    <s v="ODP-KUD-FT/139"/>
    <m/>
    <m/>
    <m/>
    <m/>
    <n v="110.863958"/>
    <n v="-6.7523796999999997"/>
    <s v="|MN01414|/Pruwanto/081225051750/tifahp2010@gmail.com /Permintaan PSB HSI BISNIS 1S INET 50MBPS WB1 BUNDLING OCA BREACH CHECKER/DINDA STORE NEW 7"/>
    <s v="Sales Profesional"/>
    <m/>
    <m/>
    <m/>
    <m/>
    <m/>
    <m/>
    <m/>
    <m/>
    <m/>
    <m/>
    <m/>
    <s v="27-10-2026 20:24:45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aket dan Harga Tidak Sesuai Novin Dwigo Prayudha 40961371|MYDITA"/>
    <m/>
    <m/>
    <m/>
    <m/>
    <m/>
    <e v="#NUM!"/>
    <e v="#NUM!"/>
    <x v="0"/>
    <x v="7"/>
  </r>
  <r>
    <n v="1763"/>
    <n v="1002624154"/>
    <n v="3"/>
    <x v="4"/>
    <n v="4"/>
    <s v="KUDUS"/>
    <s v="KUDUS"/>
    <s v="KUD"/>
    <s v="REG"/>
    <s v="AO"/>
    <s v="NEW SALES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1764"/>
    <n v="1002638850"/>
    <n v="3"/>
    <x v="4"/>
    <n v="4"/>
    <s v="KUDUS"/>
    <s v="KUDUS"/>
    <s v="KUD"/>
    <s v="REG"/>
    <s v="AO"/>
    <s v="NEW SALES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  <x v="7"/>
  </r>
  <r>
    <n v="1765"/>
    <n v="1002645156"/>
    <n v="3"/>
    <x v="4"/>
    <n v="4"/>
    <s v="KUDUS"/>
    <s v="KUDUS"/>
    <s v="KUD"/>
    <s v="REG"/>
    <s v="AO"/>
    <s v="NEW SALES"/>
    <s v="1P INET"/>
    <s v="98 | OSS - CANCEL COMPLETE"/>
    <s v="RBS-Regional 3"/>
    <d v="2026-10-20T11:20:50"/>
    <d v="2026-10-27T15:20:34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CANCEL"/>
    <s v="X"/>
    <s v="NO ADDON"/>
    <m/>
    <s v="Cancel Completed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  <x v="7"/>
  </r>
  <r>
    <n v="1766"/>
    <n v="1002657450"/>
    <n v="3"/>
    <x v="4"/>
    <n v="4"/>
    <s v="KUDUS"/>
    <s v="PATI"/>
    <s v="JWN"/>
    <s v="REG"/>
    <s v="AO"/>
    <s v="NEW SALES"/>
    <m/>
    <s v="9 | WFM - UN-SCS"/>
    <s v="RBS-Regional 3"/>
    <d v="2026-10-28T11:38:11"/>
    <d v="2026-10-28T11:38:12"/>
    <n v="69413089"/>
    <m/>
    <m/>
    <s v="PT GLOBAL JET EXPRESS"/>
    <m/>
    <s v="WO066739386"/>
    <m/>
    <m/>
    <m/>
    <n v="111.148"/>
    <n v="-6.7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28-10-2026 11:39:48"/>
    <d v="2026-10-20T00:00:00"/>
    <m/>
    <s v="UNSC"/>
    <s v="X"/>
    <s v="NO ADDON"/>
    <m/>
    <s v="Inprogress Alpro, SC Lama : SC100264358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767"/>
    <n v="1002643962"/>
    <n v="3"/>
    <x v="4"/>
    <n v="4"/>
    <s v="KUDUS"/>
    <s v="PATI"/>
    <s v="JWN"/>
    <s v="REG"/>
    <s v="AO"/>
    <s v="NEW SALES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  <x v="7"/>
  </r>
  <r>
    <n v="1768"/>
    <n v="1002639507"/>
    <n v="3"/>
    <x v="4"/>
    <n v="4"/>
    <s v="KUDUS"/>
    <s v="PATI"/>
    <s v="JWN"/>
    <s v="REG"/>
    <s v="AO"/>
    <s v="NEW SALES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7"/>
  </r>
  <r>
    <n v="1769"/>
    <n v="1002643587"/>
    <n v="3"/>
    <x v="4"/>
    <n v="4"/>
    <s v="KUDUS"/>
    <s v="PATI"/>
    <s v="JWN"/>
    <s v="REG"/>
    <s v="AO"/>
    <s v="NEW SALES"/>
    <m/>
    <s v="98 | OSS - CANCEL COMPLETE"/>
    <s v="RBS-Regional 3"/>
    <d v="2026-10-19T15:01:59"/>
    <d v="2026-10-28T11:38:51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770"/>
    <n v="1002644939"/>
    <n v="3"/>
    <x v="4"/>
    <n v="4"/>
    <s v="KUDUS"/>
    <s v="PATI"/>
    <s v="JWN"/>
    <s v="REG"/>
    <s v="AO"/>
    <s v="NEW SALES"/>
    <s v="1P INET"/>
    <s v="98 | OSS - CANCEL COMPLETE"/>
    <s v="RBS-Regional 3"/>
    <d v="2026-10-20T10:27:49"/>
    <d v="2026-10-23T10:39:2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CANCEL"/>
    <s v="X"/>
    <s v="NO ADDON"/>
    <m/>
    <s v="Cancel 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  <x v="7"/>
  </r>
  <r>
    <n v="1771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1772"/>
    <n v="1002638911"/>
    <n v="3"/>
    <x v="4"/>
    <n v="4"/>
    <s v="KUDUS"/>
    <s v="PATI"/>
    <s v="PAT"/>
    <s v="REG"/>
    <s v="AO"/>
    <s v="NEW SALES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  <x v="7"/>
  </r>
  <r>
    <n v="1773"/>
    <n v="1002650682"/>
    <n v="3"/>
    <x v="4"/>
    <n v="4"/>
    <s v="KUDUS"/>
    <s v="PATI"/>
    <s v="PAT"/>
    <s v="REG"/>
    <s v="AO"/>
    <s v="NEW SALES"/>
    <m/>
    <s v="102 | FOLLOW UP COMPLETED"/>
    <s v="RBS-Regional 3"/>
    <d v="2026-10-23T11:30:37"/>
    <d v="2026-10-26T10:59:28"/>
    <n v="69415772"/>
    <m/>
    <n v="142551119786"/>
    <s v="SMP NEGERI 2 KAYEN"/>
    <s v="ODP-PAT-FL/043"/>
    <s v="WO067044457"/>
    <m/>
    <m/>
    <m/>
    <n v="110.99904050000001"/>
    <n v="-6.8675873000000003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No HP :081225581154 No Alternatif : M Janji : 24/10/2026 Jam Pasang : Pagi NoteÃ‚Â :  Hubungi terlebih dahulu sebelum ke lokasi |40951377|MYDITA"/>
    <s v="FCC"/>
    <s v="23-10-2026 11:39:43"/>
    <d v="2026-10-24T11:00:00"/>
    <m/>
    <s v="REVOKE"/>
    <s v="X"/>
    <s v="NO ADDON"/>
    <m/>
    <s v="Follow Up Revoke Completed, New Order ID : SC10026533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:ALI No HP :081225581154 No Alternatif : M Janji : 24/10/2026 Jam Pasang : Pagi NoteÃ‚Â :  Hubungi terlebih dahulu sebelum ke lokasi |40951377|MYDITA"/>
    <m/>
    <m/>
    <m/>
    <e v="#NUM!"/>
    <e v="#NUM!"/>
    <x v="0"/>
    <x v="7"/>
  </r>
  <r>
    <n v="1774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1775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776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  <x v="7"/>
  </r>
  <r>
    <n v="1777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778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779"/>
    <n v="1002643924"/>
    <n v="3"/>
    <x v="4"/>
    <n v="4"/>
    <s v="KUDUS"/>
    <s v="PATI"/>
    <s v="PAT"/>
    <s v="REG"/>
    <s v="AO"/>
    <s v="NEW SALES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  <x v="7"/>
  </r>
  <r>
    <n v="1780"/>
    <n v="1002643635"/>
    <n v="3"/>
    <x v="4"/>
    <n v="4"/>
    <s v="KUDUS"/>
    <s v="PATI"/>
    <s v="PAT"/>
    <s v="REG"/>
    <s v="AO"/>
    <s v="NEW SALES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  <x v="7"/>
  </r>
  <r>
    <n v="1781"/>
    <n v="1002653320"/>
    <n v="3"/>
    <x v="4"/>
    <n v="4"/>
    <s v="KUDUS"/>
    <s v="PATI"/>
    <s v="PAT"/>
    <s v="REG"/>
    <s v="AO"/>
    <s v="NEW SALES"/>
    <m/>
    <s v="Completed (PS)"/>
    <s v="RBS-Regional 3"/>
    <d v="2026-10-26T10:59:29"/>
    <d v="2026-10-26T13:05:55"/>
    <n v="69415772"/>
    <m/>
    <n v="142551119791"/>
    <s v="SMP NEGERI 2 KAYEN"/>
    <s v="ODP-PAT-FL/043"/>
    <s v="WO067193939"/>
    <m/>
    <m/>
    <m/>
    <n v="110.998952"/>
    <n v="-6.8675499999999996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 No HP :081225581154  No Alternatif :  M Janji : 24/10/2026  Jam Pasang : Pagi  NoteÃ‚Â :  Hubungi terlebih dahulu sebelum ke lokasi  |40951377|MYDITA"/>
    <s v="FCC"/>
    <s v="26-10-2026 11:10:11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4 11:00:00|Nama :ALI  No HP :081225581154  No Alternatif :  M Janji : 24/10/2026  Jam Pasang : Pagi  NoteÃ‚Â :  Hubungi terlebih dahulu sebelum ke lokasi  |40951377|MYDITA"/>
    <n v="2026"/>
    <n v="10"/>
    <n v="26"/>
    <d v="2026-10-26T00:00:00"/>
    <n v="-0.29166666666424135"/>
    <x v="1"/>
    <x v="7"/>
  </r>
  <r>
    <n v="1782"/>
    <n v="1002654783"/>
    <n v="3"/>
    <x v="4"/>
    <n v="4"/>
    <s v="KUDUS"/>
    <s v="PATI"/>
    <s v="PAT"/>
    <s v="REG"/>
    <s v="AO"/>
    <s v="NEW SALES"/>
    <s v="1P INET"/>
    <s v="Completed (PS)"/>
    <s v="RBS-Regional 3"/>
    <d v="2026-10-26T17:12:44"/>
    <d v="2026-10-27T13:56:52"/>
    <n v="69417468"/>
    <m/>
    <n v="142551119800"/>
    <s v="SMA Muhammadiyah 1 Pati (Ruang TIK)"/>
    <s v="ODP-PAT-FAG/071"/>
    <s v="WO067235345"/>
    <m/>
    <m/>
    <m/>
    <n v="111.0527457"/>
    <n v="-6.7248951999999997"/>
    <s v="|MC60053|MYIA-025516519021/POI/Anapi/085229356999/smaplusmuhipati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6-10-2026 17:24:36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7"/>
    <d v="2026-10-27T00:00:00"/>
    <n v="-1.3333333333357587"/>
    <x v="1"/>
    <x v="7"/>
  </r>
  <r>
    <n v="1783"/>
    <n v="1002654166"/>
    <n v="3"/>
    <x v="4"/>
    <n v="4"/>
    <s v="KUDUS"/>
    <s v="PATI"/>
    <s v="PAT"/>
    <s v="REG"/>
    <s v="AO"/>
    <s v="NEW SALES"/>
    <m/>
    <s v="FCC - HD1A - PROGRESS"/>
    <s v="RBS-Regional 3"/>
    <d v="2026-10-26T14:10:26"/>
    <d v="2026-10-26T14:12:04"/>
    <n v="69417234"/>
    <m/>
    <n v="142551119793"/>
    <s v="TRI JAYA TISSUE"/>
    <m/>
    <m/>
    <m/>
    <m/>
    <m/>
    <n v="110.976009"/>
    <n v="-6.7860639999999997"/>
    <s v="|MC60052|/Yonathan Setyo Nugroho/0895415510089/yonathansetyo63@gmail.com /Permintaan PSB HSI BISNIS 1S INET 150MBPS REG/TRI JAYA TISSUE"/>
    <s v="Sales Profesional"/>
    <m/>
    <m/>
    <m/>
    <m/>
    <m/>
    <m/>
    <m/>
    <m/>
    <m/>
    <m/>
    <m/>
    <s v="26-10-2026 14:24:42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1784"/>
    <n v="1002656093"/>
    <n v="3"/>
    <x v="4"/>
    <n v="4"/>
    <s v="KUDUS"/>
    <s v="PATI"/>
    <s v="PAT"/>
    <s v="REG"/>
    <s v="AO"/>
    <s v="NEW SALES"/>
    <m/>
    <s v="FCC - HD1A - PROGRESS"/>
    <s v="RBS-Regional 3"/>
    <d v="2026-10-27T14:04:03"/>
    <d v="2026-10-29T10:08:03"/>
    <n v="69418027"/>
    <m/>
    <n v="142551119802"/>
    <s v="SMP Negeri 5 Pati"/>
    <s v="ODP-PAT-FAH/127"/>
    <m/>
    <m/>
    <m/>
    <m/>
    <n v="111.0298449"/>
    <n v="-6.7512014999999996"/>
    <s v="|MC60053|/MINARSIH EKA/08111047962/didiksaputro72@guru.smp.belajar.id /Permintaan PSB HSI BASIC INET 50MBPS WB3 BUNDLING NETMONK/SMP Negeri 5 Pati"/>
    <s v="Sales Profesional"/>
    <m/>
    <m/>
    <m/>
    <m/>
    <m/>
    <m/>
    <m/>
    <m/>
    <m/>
    <m/>
    <m/>
    <s v="27-10-2026 14:09:51"/>
    <d v="2026-10-30T00:00:00"/>
    <m/>
    <s v="FCC"/>
    <s v="X"/>
    <s v="NETMONK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  <x v="7"/>
  </r>
  <r>
    <n v="1785"/>
    <n v="1002650585"/>
    <n v="3"/>
    <x v="4"/>
    <n v="4"/>
    <s v="KUDUS"/>
    <s v="REMBANG"/>
    <s v="LSE"/>
    <s v="REG"/>
    <s v="AO"/>
    <s v="NEW SALES"/>
    <m/>
    <s v="102 | FOLLOW UP COMPLETED"/>
    <s v="RBS-Regional 3"/>
    <d v="2026-10-23T10:36:27"/>
    <d v="2026-10-27T15:08:30"/>
    <n v="69415749"/>
    <m/>
    <n v="142598105630"/>
    <s v="KSP Manunggal Jaya Sejahtera Cab. Lasem"/>
    <s v="ODP-LSE-FAB/116"/>
    <s v="WO067036476"/>
    <m/>
    <m/>
    <m/>
    <n v="111.4489999"/>
    <n v="-6.7089451999999996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Jam Pasang : Pagi 08.00 NoteÃ‚Â :  Hubungi terlebih dahulu sebelum ke lokasi |40971304|MYDITA"/>
    <s v="FCC"/>
    <s v="23-10-2026 10:40:25"/>
    <d v="2026-10-24T08:00:00"/>
    <s v="Kendala Pelanggan"/>
    <s v="REVOKE"/>
    <s v="REMBANG"/>
    <s v="NO ADDON"/>
    <m/>
    <s v="Follow Up Revoke Completed, New Order ID : SC100265633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4T08:00:00"/>
    <s v="2026-10-24 08:00:00|M Janji : 24/10/2026 Jam Pasang : Pagi 08.00 NoteÃ‚Â :  Hubungi terlebih dahulu sebelum ke lokasi |40971304|MYDITA"/>
    <m/>
    <m/>
    <m/>
    <e v="#NUM!"/>
    <e v="#NUM!"/>
    <x v="0"/>
    <x v="7"/>
  </r>
  <r>
    <n v="1786"/>
    <n v="1002656336"/>
    <n v="3"/>
    <x v="4"/>
    <n v="4"/>
    <s v="KUDUS"/>
    <s v="REMBANG"/>
    <s v="LSE"/>
    <s v="REG"/>
    <s v="AO"/>
    <s v="NEW SALES"/>
    <m/>
    <s v="7 | OSS - PROVISIONING ISSUED"/>
    <s v="RBS-Regional 3"/>
    <d v="2026-10-27T15:08:31"/>
    <d v="2026-10-27T15:13:20"/>
    <n v="69415749"/>
    <m/>
    <n v="142598105730"/>
    <s v="KSP Manunggal Jaya Sejahtera Cab. Lasem"/>
    <s v="ODP-LSE-FAB/116"/>
    <s v="WO067299519"/>
    <m/>
    <m/>
    <m/>
    <n v="111.44904215619501"/>
    <n v="-6.7089198200767601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 Jam Pasang : Pagi 08.00  NoteÃ‚Â :  Hubungi terlebih dahulu sebelum ke lokasi  |40971304|MYDITA"/>
    <s v="FCC"/>
    <s v="27-10-2026 15:10:00"/>
    <m/>
    <m/>
    <s v="PI"/>
    <s v="REMBANG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7T07:00:00"/>
    <s v="2026-10-24 08:00:00|M Janji : 24/10/2026  Jam Pasang : Pagi 08.00  NoteÃ‚Â :  Hubungi terlebih dahulu sebelum ke lokasi  |40971304|MYDITA"/>
    <m/>
    <m/>
    <m/>
    <e v="#NUM!"/>
    <e v="#NUM!"/>
    <x v="0"/>
    <x v="7"/>
  </r>
  <r>
    <n v="1787"/>
    <n v="1002655006"/>
    <n v="3"/>
    <x v="4"/>
    <n v="4"/>
    <s v="KUDUS"/>
    <s v="REMBANG"/>
    <s v="LSE"/>
    <s v="REG"/>
    <s v="AO"/>
    <s v="NEW SALES"/>
    <s v="1P INET"/>
    <s v="7 | OSS - PROVISIONING ISSUED"/>
    <s v="RBS-Regional 3"/>
    <d v="2026-10-27T08:23:49"/>
    <d v="2026-10-28T11:09:44"/>
    <n v="69417577"/>
    <m/>
    <n v="142598105625"/>
    <s v="RUMAH MERAH INDONESIA"/>
    <s v="ODP-LSE-FA/073 FA/D08/073.01"/>
    <s v="WO067252720"/>
    <m/>
    <m/>
    <m/>
    <n v="111.447458"/>
    <n v="-6.6995699999999996"/>
    <s v="|MC60037|MYIA-015707853908/POI/AHMAD NI&amp; 39;AM/085287113332/okashitv3@gmail.com"/>
    <s v="MYIB_ASSISTANT"/>
    <m/>
    <m/>
    <m/>
    <m/>
    <m/>
    <m/>
    <m/>
    <m/>
    <s v="Management Janji"/>
    <s v="2026-10-28 11:00:00 | Nama :BAPA NIAM No HP :085287113332 No Alternatif : M Janji : 28/10/2026 Jam Pasang : Pagi NoteÃ‚Â :  Hubungi terlebih dahulu sebelum ke lokasi "/>
    <s v="FCC"/>
    <s v="27-10-2026 08:24:49"/>
    <d v="2026-10-28T11:00:00"/>
    <m/>
    <s v="PI"/>
    <s v="REMBANG"/>
    <s v="NO ADDON"/>
    <m/>
    <s v="Provisioning Issued"/>
    <s v="HSI Bisnis Promo Hari Pelanggan Nasional PSB 70% - 300 Mbps"/>
    <s v="INDIBIZ"/>
    <m/>
    <m/>
    <d v="2026-10-28T11:00:00"/>
    <s v="2026-10-28 11:00:00 | Nama :BAPA NIAM No HP :085287113332 No Alternatif : M Janji : 28/10/2026 Jam Pasang : Pagi NoteÃ‚Â :  Hubungi terlebih dahulu sebelum ke lokasi "/>
    <m/>
    <m/>
    <m/>
    <e v="#NUM!"/>
    <e v="#NUM!"/>
    <x v="0"/>
    <x v="7"/>
  </r>
  <r>
    <n v="1788"/>
    <n v="1002655275"/>
    <n v="3"/>
    <x v="4"/>
    <n v="4"/>
    <s v="KUDUS"/>
    <s v="REMBANG"/>
    <s v="LSE"/>
    <s v="REG"/>
    <s v="AO"/>
    <s v="NEW SALES"/>
    <s v="1P INET"/>
    <s v="7 | OSS - PROVISIONING ISSUED"/>
    <s v="RBS-Regional 3"/>
    <d v="2026-10-27T09:45:44"/>
    <d v="2026-10-28T18:39:48"/>
    <n v="69417687"/>
    <m/>
    <n v="142598105728"/>
    <s v="SMK NU LASEM"/>
    <s v="ODP-LSE-FAB/022 FAB/D03/022.01"/>
    <s v="WO067258907"/>
    <m/>
    <m/>
    <m/>
    <n v="111.452231"/>
    <n v="-6.6898289999999996"/>
    <s v="|MC60037|MYIA-031655555608/POI/TRI NOVIANTORO /085218128038/novinerazzurri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09:54:43"/>
    <d v="2026-10-28T08:00:00"/>
    <m/>
    <s v="PI"/>
    <s v="REMBANG"/>
    <s v="NO ADDON"/>
    <m/>
    <s v="Provisioning Issued"/>
    <s v="HSI Bisnis Promo Hari Pelanggan Nasional PSB 70% - 200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  <x v="7"/>
  </r>
  <r>
    <n v="1789"/>
    <n v="1002654220"/>
    <n v="3"/>
    <x v="4"/>
    <n v="4"/>
    <s v="KUDUS"/>
    <s v="REMBANG"/>
    <s v="LSE"/>
    <s v="REG"/>
    <s v="AO"/>
    <s v="NEW SALES"/>
    <m/>
    <s v="Completed (PS)"/>
    <s v="RBS-Regional 3"/>
    <d v="2026-10-26T14:25:39"/>
    <d v="2026-10-27T14:06:28"/>
    <n v="69417255"/>
    <m/>
    <n v="142598105723"/>
    <s v="SMA NEGERI 1 PAMOTAN"/>
    <s v="ODP-LSE-FAD/011"/>
    <s v="WO067234731"/>
    <m/>
    <m/>
    <m/>
    <n v="111.4839394"/>
    <n v="-6.7540468999999996"/>
    <s v="|MC60037|/RIZA WIDYA/0895364566536/rasaapel24@gmail.com /Permintaan PSB HSI BISNIS 1S INET 300MBPS WB2/SMA NEGERI 1 PAMOTAN"/>
    <s v="Sales Profesional"/>
    <m/>
    <m/>
    <m/>
    <m/>
    <m/>
    <m/>
    <m/>
    <m/>
    <s v="Management Janji"/>
    <s v="2026-10-27 15:00:00|telp : 0895364566536 alt : manja : pagi / siang 27/10/2026 hub sebelum ke lokasi|40000802|MYDITA"/>
    <s v="FCC"/>
    <s v="26-10-2026 14:39:43"/>
    <d v="2026-10-27T15:00:00"/>
    <m/>
    <s v="PS"/>
    <s v="RE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telp : 0895364566536 alt : manja : pagi / siang 27/10/2026 hub sebelum ke lokasi|40000802|MYDITA"/>
    <n v="2026"/>
    <n v="10"/>
    <n v="27"/>
    <d v="2026-10-27T00:00:00"/>
    <n v="-0.625"/>
    <x v="1"/>
    <x v="7"/>
  </r>
  <r>
    <n v="1790"/>
    <n v="1002658413"/>
    <n v="3"/>
    <x v="4"/>
    <n v="4"/>
    <s v="KUDUS"/>
    <s v="REMBANG"/>
    <s v="LSE"/>
    <s v="REG"/>
    <s v="AO"/>
    <s v="NEW SALES"/>
    <s v="1P INET"/>
    <s v="MIE - SEND SURVEY"/>
    <s v="RBS-Regional 3"/>
    <d v="2026-10-28T19:18:50"/>
    <d v="2026-10-28T19:20:01"/>
    <n v="69418895"/>
    <m/>
    <n v="142598105735"/>
    <s v="MAN 2 REMBANG"/>
    <s v="ODP-LSE-FAB/024 FAB/D03/024.01"/>
    <s v="WO067390798"/>
    <m/>
    <m/>
    <m/>
    <n v="111.451939"/>
    <n v="-6.6935770000000003"/>
    <s v="|MC60037|MYIA-035424572791/POI/AHMAD SUBHAN/081329198116/man2kabrembang@gmail.com"/>
    <s v="MYIB_ASSISTANT"/>
    <m/>
    <m/>
    <m/>
    <m/>
    <m/>
    <m/>
    <m/>
    <m/>
    <s v="Management Janji"/>
    <s v="2026-10-30 08:00:00 | Nama PIC:  BP SUBHAN No HP: 081329198116 Alt: Tanggal: 29/10/2026 Jam Pasang: Pagi Note: Hubungi sebelum ke lokasi, terimakasih.  "/>
    <s v="FCC"/>
    <s v="28-10-2026 19:25:11"/>
    <d v="2026-10-30T08:00:00"/>
    <m/>
    <s v="SURVEY_NEW_MANJA"/>
    <s v="REMBANG"/>
    <s v="NO ADDON"/>
    <m/>
    <s v="MIE - SEND SURVEY"/>
    <s v="HSI Bisnis Khusus Winback PSB 70% - 300 Mbps"/>
    <s v="INDIBIZ"/>
    <m/>
    <m/>
    <d v="2026-10-30T08:00:00"/>
    <s v="2026-10-30 08:00:00 | Nama PIC:  BP SUBHAN No HP: 081329198116 Alt: Tanggal: 29/10/2026 Jam Pasang: Pagi Note: Hubungi sebelum ke lokasi, terimakasih.  "/>
    <m/>
    <m/>
    <m/>
    <e v="#NUM!"/>
    <e v="#NUM!"/>
    <x v="0"/>
    <x v="7"/>
  </r>
  <r>
    <n v="1791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7"/>
  </r>
  <r>
    <n v="1792"/>
    <n v="1002639297"/>
    <n v="3"/>
    <x v="4"/>
    <n v="4"/>
    <s v="KUDUS"/>
    <s v="REMBANG"/>
    <s v="RBN"/>
    <s v="REG"/>
    <s v="AO"/>
    <s v="NEW SALES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  <x v="7"/>
  </r>
  <r>
    <n v="1793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7"/>
  </r>
  <r>
    <n v="1794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  <x v="7"/>
  </r>
  <r>
    <n v="1795"/>
    <n v="1002643562"/>
    <n v="3"/>
    <x v="6"/>
    <n v="4"/>
    <s v="SEMARANG"/>
    <s v="INNER - SEMARANG JATENG UTARA"/>
    <s v="BOJ"/>
    <s v="REG"/>
    <s v="AO"/>
    <s v="NEW SALES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7"/>
  </r>
  <r>
    <n v="1796"/>
    <n v="1002640848"/>
    <n v="3"/>
    <x v="6"/>
    <n v="4"/>
    <s v="SEMARANG"/>
    <s v="KENDAL"/>
    <s v="KDL"/>
    <s v="REG"/>
    <s v="AO"/>
    <s v="NEW SALES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  <x v="7"/>
  </r>
  <r>
    <n v="1797"/>
    <n v="1002640025"/>
    <n v="3"/>
    <x v="6"/>
    <n v="4"/>
    <s v="SEMARANG"/>
    <s v="KENDAL"/>
    <s v="KDL"/>
    <s v="REG"/>
    <s v="AO"/>
    <s v="NEW SALES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  <x v="7"/>
  </r>
  <r>
    <n v="1798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1799"/>
    <n v="1002637535"/>
    <n v="3"/>
    <x v="6"/>
    <n v="4"/>
    <s v="SEMARANG"/>
    <s v="KENDAL"/>
    <s v="KDL"/>
    <s v="REG"/>
    <s v="AO"/>
    <s v="NEW SALES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  <x v="7"/>
  </r>
  <r>
    <n v="1800"/>
    <n v="1002640883"/>
    <n v="3"/>
    <x v="6"/>
    <n v="4"/>
    <s v="SEMARANG"/>
    <s v="KENDAL"/>
    <s v="KDL"/>
    <s v="REG"/>
    <s v="AO"/>
    <s v="NEW SALES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  <x v="7"/>
  </r>
  <r>
    <n v="1801"/>
    <n v="1002643024"/>
    <n v="3"/>
    <x v="6"/>
    <n v="4"/>
    <s v="SEMARANG"/>
    <s v="KENDAL"/>
    <s v="KDL"/>
    <s v="REG"/>
    <s v="AO"/>
    <s v="NEW SALES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802"/>
    <n v="1002642581"/>
    <n v="3"/>
    <x v="6"/>
    <n v="4"/>
    <s v="SEMARANG"/>
    <s v="KENDAL"/>
    <s v="KDL"/>
    <s v="REG"/>
    <s v="AO"/>
    <s v="NEW SALES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  <x v="7"/>
  </r>
  <r>
    <n v="1803"/>
    <n v="1002643138"/>
    <n v="3"/>
    <x v="6"/>
    <n v="4"/>
    <s v="SEMARANG"/>
    <s v="KENDAL"/>
    <s v="KDL"/>
    <s v="REG"/>
    <s v="AO"/>
    <s v="NEW SALES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804"/>
    <n v="1002646384"/>
    <n v="3"/>
    <x v="6"/>
    <n v="4"/>
    <s v="SEMARANG"/>
    <s v="KENDAL"/>
    <s v="KDL"/>
    <s v="REG"/>
    <s v="AO"/>
    <s v="NEW SALES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  <x v="7"/>
  </r>
  <r>
    <n v="1805"/>
    <n v="1002650110"/>
    <n v="3"/>
    <x v="6"/>
    <n v="4"/>
    <s v="SEMARANG"/>
    <s v="KENDAL"/>
    <s v="KDL"/>
    <s v="REG"/>
    <s v="AO"/>
    <s v="NEW SALES"/>
    <s v="1P INET"/>
    <s v="Completed (PS)"/>
    <s v="RBS-Regional 3"/>
    <d v="2026-10-23T07:32:45"/>
    <d v="2026-10-23T14:47:26"/>
    <n v="69415547"/>
    <m/>
    <n v="146457106842"/>
    <s v="SMA N 1 Kaliwungu"/>
    <s v="ODP-KDL-FH/026 FH/D01/026.01"/>
    <s v="WO067016024"/>
    <m/>
    <m/>
    <m/>
    <n v="110.24955"/>
    <n v="-6.9769860000000001"/>
    <s v="|MB00503|MYIA-050359117621/POI/bapak/082137147679/sman1kaliwungu@gmail.com"/>
    <s v="MYIB_ASSISTANT"/>
    <m/>
    <m/>
    <m/>
    <m/>
    <m/>
    <m/>
    <m/>
    <m/>
    <s v="Management Janji"/>
    <s v="2026-10-24 08:00:00 | Nama PIC : bapak firin No HP : 082137147679 Alt :  M Janji : (SABTU/24/OKTOBER/2026) jam Pasang : 09:00 Note : hubungi pelanggan jika ingin kelokasi"/>
    <s v="FCC"/>
    <s v="23-10-2026 07:39:58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Nama PIC : bapak firin No HP : 082137147679 Alt :  M Janji : (SABTU/24/OKTOBER/2026) jam Pasang : 09:00 Note : hubungi pelanggan jika ingin kelokasi"/>
    <n v="2026"/>
    <n v="10"/>
    <n v="23"/>
    <d v="2026-10-23T00:00:00"/>
    <n v="-1.3333333333357587"/>
    <x v="1"/>
    <x v="7"/>
  </r>
  <r>
    <n v="1806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1807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1808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  <x v="7"/>
  </r>
  <r>
    <n v="1809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  <x v="7"/>
  </r>
  <r>
    <n v="1810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  <x v="7"/>
  </r>
  <r>
    <n v="1811"/>
    <n v="1002641286"/>
    <n v="3"/>
    <x v="6"/>
    <n v="4"/>
    <s v="SEMARANG"/>
    <s v="KENDAL"/>
    <s v="SKR"/>
    <s v="REG"/>
    <s v="AO"/>
    <s v="NEW SALES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  <x v="7"/>
  </r>
  <r>
    <n v="1812"/>
    <n v="1002643116"/>
    <n v="3"/>
    <x v="6"/>
    <n v="4"/>
    <s v="SEMARANG"/>
    <s v="KENDAL"/>
    <s v="SKR"/>
    <s v="REG"/>
    <s v="AO"/>
    <s v="NEW SALES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  <x v="7"/>
  </r>
  <r>
    <n v="1813"/>
    <n v="1002648162"/>
    <n v="3"/>
    <x v="6"/>
    <n v="4"/>
    <s v="SEMARANG"/>
    <s v="KENDAL"/>
    <s v="SKR"/>
    <s v="REG"/>
    <s v="AO"/>
    <s v="NEW SALES"/>
    <s v="1P INET"/>
    <s v="Completed (PS)"/>
    <s v="RBS-Regional 3"/>
    <d v="2026-10-21T17:29:45"/>
    <d v="2026-10-22T17:58:05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n v="2026"/>
    <n v="10"/>
    <n v="22"/>
    <d v="2026-10-22T00:00:00"/>
    <n v="-0.625"/>
    <x v="1"/>
    <x v="7"/>
  </r>
  <r>
    <n v="1814"/>
    <n v="1002648163"/>
    <n v="3"/>
    <x v="6"/>
    <n v="4"/>
    <s v="SEMARANG"/>
    <s v="KENDAL"/>
    <s v="SKR"/>
    <s v="REG"/>
    <s v="AO"/>
    <s v="NEW SALES"/>
    <s v="1P INET"/>
    <s v="Completed (PS)"/>
    <s v="RBS-Regional 3"/>
    <d v="2026-10-21T17:29:50"/>
    <d v="2026-10-23T10:41:22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PS"/>
    <s v="X"/>
    <s v="NO ADDON"/>
    <n v="20261023"/>
    <s v="Completed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n v="2026"/>
    <n v="10"/>
    <n v="23"/>
    <d v="2026-10-23T00:00:00"/>
    <n v="-5.4583333333357587"/>
    <x v="1"/>
    <x v="7"/>
  </r>
  <r>
    <n v="1815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  <x v="7"/>
  </r>
  <r>
    <n v="1816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  <x v="7"/>
  </r>
  <r>
    <n v="1817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818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  <x v="7"/>
  </r>
  <r>
    <n v="1819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  <x v="7"/>
  </r>
  <r>
    <n v="1820"/>
    <n v="1002644182"/>
    <n v="3"/>
    <x v="6"/>
    <n v="4"/>
    <s v="SEMARANG"/>
    <s v="KENDAL"/>
    <s v="WLR"/>
    <s v="REG"/>
    <s v="AO"/>
    <s v="NEW SALES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  <x v="7"/>
  </r>
  <r>
    <n v="1821"/>
    <n v="1002646216"/>
    <n v="3"/>
    <x v="6"/>
    <n v="4"/>
    <s v="SEMARANG"/>
    <s v="KENDAL"/>
    <s v="WLR"/>
    <s v="REG"/>
    <s v="AO"/>
    <s v="NEW SALES"/>
    <m/>
    <s v="Completed (PS)"/>
    <s v="RBS-Regional 2"/>
    <d v="2026-10-20T16:56:02"/>
    <d v="2026-10-22T17:24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S"/>
    <s v="WELERI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n v="2026"/>
    <n v="10"/>
    <n v="22"/>
    <d v="2026-10-22T00:00:00"/>
    <n v="-0.33333333333575865"/>
    <x v="1"/>
    <x v="7"/>
  </r>
  <r>
    <n v="1822"/>
    <n v="1002648164"/>
    <n v="3"/>
    <x v="6"/>
    <n v="4"/>
    <s v="SEMARANG"/>
    <s v="KENDAL"/>
    <s v="WLR"/>
    <s v="REG"/>
    <s v="AO"/>
    <s v="NEW SALES"/>
    <s v="1P INET"/>
    <s v="Completed (PS)"/>
    <s v="RBS-Regional 3"/>
    <d v="2026-10-21T17:30:44"/>
    <d v="2026-10-22T15:28:15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S"/>
    <s v="WELERI"/>
    <s v="NO ADDON"/>
    <n v="20261022"/>
    <s v="Complet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n v="2026"/>
    <n v="10"/>
    <n v="22"/>
    <d v="2026-10-22T00:00:00"/>
    <n v="-0.625"/>
    <x v="1"/>
    <x v="7"/>
  </r>
  <r>
    <n v="1823"/>
    <n v="1002657915"/>
    <n v="3"/>
    <x v="6"/>
    <n v="4"/>
    <s v="SEMARANG"/>
    <s v="KENDAL"/>
    <s v="WLR"/>
    <s v="REG"/>
    <s v="AO"/>
    <s v="NEW SALES"/>
    <s v="1P INET"/>
    <s v="MIE - SEND SURVEY"/>
    <s v="RBS-Regional 3"/>
    <d v="2026-10-28T14:35:50"/>
    <d v="2026-10-28T14:38:06"/>
    <n v="69418688"/>
    <m/>
    <n v="143407106740"/>
    <s v="WARUNG MAKAN LESEHAN SHANUM"/>
    <s v="ODP-WLR-FF/175 FF/D02/175.01"/>
    <s v="WO067366681"/>
    <m/>
    <m/>
    <m/>
    <n v="110.03315499999999"/>
    <n v="-6.9747979999999998"/>
    <s v="|MN02184|MYIA-031370161306/POI/FIRMANSAH /082322217236/shanumgemoy689@gmail.com"/>
    <s v="MYIB_ASSISTANT"/>
    <m/>
    <m/>
    <m/>
    <m/>
    <m/>
    <m/>
    <m/>
    <m/>
    <s v="Management Janji"/>
    <s v="2026-10-29 11:00:00 | Tanggal pemasangan : 29/10/2026 Jam pemasangan : 08.00 - 12.00 Info Tambahan : Hubungi pelanggan dulu sebelum ke lokasi, terima kasih"/>
    <s v="FCC"/>
    <s v="28-10-2026 14:39:44"/>
    <d v="2026-10-29T11:00:00"/>
    <m/>
    <s v="SURVEY_NEW_MANJA"/>
    <s v="WELERI"/>
    <s v="NO ADDON"/>
    <m/>
    <s v="MIE - SEND SURVEY"/>
    <s v="HSI Bisnis Basic Promo Hari Pelanggan Nasional PSB 70% - 50 Mbps"/>
    <s v="INDIBIZ"/>
    <m/>
    <m/>
    <d v="2026-10-29T11:00:00"/>
    <s v="2026-10-29 11:00:00 | Tanggal pemasangan : 29/10/2026 Jam pemasangan : 08.00 - 12.00 Info Tambahan : Hubungi pelanggan dulu sebelum ke lokasi, terima kasih"/>
    <m/>
    <m/>
    <m/>
    <e v="#NUM!"/>
    <e v="#NUM!"/>
    <x v="0"/>
    <x v="7"/>
  </r>
  <r>
    <n v="1824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825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826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1827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828"/>
    <n v="1002656769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27T17:38:45"/>
    <d v="2026-10-28T15:30:04"/>
    <n v="69418229"/>
    <m/>
    <n v="146426108044"/>
    <s v="PT ORCID MANTIS INDONESIA"/>
    <s v="ODP-MJE-FS/061 FS/D03/061.01"/>
    <s v="WO067313964"/>
    <m/>
    <m/>
    <m/>
    <n v="110.33318800000001"/>
    <n v="-7.0407339999999996"/>
    <s v="|MC80156|MYIA-021041252728/POI/FAJAR ARIYANTI/081312000682/sc.jateng@orcidmantis.co.id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7:39:41"/>
    <d v="2026-10-28T15:00:00"/>
    <m/>
    <s v="PS"/>
    <s v="SEMARANG TUGU"/>
    <s v="NO ADDON"/>
    <n v="20261028"/>
    <s v="Completed"/>
    <s v="HSI Bisnis PSB 70% - 5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  <x v="7"/>
  </r>
  <r>
    <n v="1829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1830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  <x v="7"/>
  </r>
  <r>
    <n v="1831"/>
    <n v="1002647145"/>
    <n v="3"/>
    <x v="6"/>
    <n v="4"/>
    <s v="SEMARANG"/>
    <s v="INNER - SEMARANG JATENG UTARA"/>
    <s v="MKG"/>
    <s v="REG"/>
    <s v="AO"/>
    <s v="NEW SALES"/>
    <m/>
    <s v="Completed (PS)"/>
    <s v="RBS-Regional 3"/>
    <d v="2026-10-21T11:43:15"/>
    <d v="2026-10-26T15:17:38"/>
    <n v="69414391"/>
    <m/>
    <n v="141421107084"/>
    <s v="PT. ARISA ELEKTRINDO ADIBRATA"/>
    <s v="ODP-MKG-FF/040"/>
    <s v="WO067028565"/>
    <m/>
    <m/>
    <m/>
    <n v="110.343568871478"/>
    <n v="-6.9795864735729101"/>
    <s v="AMRBS;403098;REG3;DANIEL MARWA DENERO;08112876658;CP.CANDRA;085870426162;PAKET 1S INET 50 MBPS (439.000);PT. ARISA ELEKTRINDO ADIBRATA"/>
    <s v="Account Manager"/>
    <m/>
    <m/>
    <m/>
    <m/>
    <m/>
    <m/>
    <m/>
    <m/>
    <s v="Management Janji"/>
    <s v="2026-10-26 08:00:00|M Janji : 25/10/2026 Jam Pasang : 08.00 - 13:00  NoteÃ‚Â :  hubungi terlebih dahulu sebelum kelokasi  |40981182|MYDITA"/>
    <s v="FCC"/>
    <s v="21-10-2026 11:54:42"/>
    <d v="2026-10-26T08:00:00"/>
    <m/>
    <s v="PS"/>
    <s v="SEMARANG TUGU"/>
    <s v="NO ADDON"/>
    <n v="2026102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6T08:00:00"/>
    <s v="2026-10-26 08:00:00|M Janji : 25/10/2026 Jam Pasang : 08.00 - 13:00  NoteÃ‚Â :  hubungi terlebih dahulu sebelum kelokasi  |40981182|MYDITA"/>
    <n v="2026"/>
    <n v="10"/>
    <n v="26"/>
    <d v="2026-10-26T00:00:00"/>
    <n v="-0.33333333333575865"/>
    <x v="1"/>
    <x v="7"/>
  </r>
  <r>
    <n v="1832"/>
    <n v="1002656622"/>
    <n v="3"/>
    <x v="6"/>
    <n v="4"/>
    <s v="SEMARANG"/>
    <s v="INNER - SEMARANG JATENG UTARA"/>
    <s v="MKG"/>
    <s v="REG"/>
    <s v="AO"/>
    <s v="NEW SALES"/>
    <m/>
    <s v="QC MIA - INVALID QUALITY CONTROL MIA"/>
    <s v="RBS-Regional 3"/>
    <d v="2026-10-27T16:23:03"/>
    <d v="2026-10-28T20:39:43"/>
    <n v="69418185"/>
    <n v="2435316029"/>
    <n v="141421107770"/>
    <s v="PT GLOBAL JET EXPRESS"/>
    <s v="ODP-MKG-FD/074"/>
    <m/>
    <m/>
    <m/>
    <m/>
    <n v="110.349045199551"/>
    <n v="-6.9870077966992303"/>
    <s v="AMRBS;403099;REG3;MUHAMMAD MASTUR;081226139781;CP.MUHAMMAD FAISAL KURNIAWAN;088988020318;PAKET 2S INET VOICE 50 MBPS (479.000);PT GLOBAL JET EXPRESS//BRINGIN SEMARANG"/>
    <s v="Account Manager"/>
    <m/>
    <m/>
    <m/>
    <m/>
    <m/>
    <m/>
    <m/>
    <m/>
    <m/>
    <m/>
    <m/>
    <s v="27-10-2026 16:24:47"/>
    <m/>
    <m/>
    <s v="QC1"/>
    <s v="SEMARANG TUGU"/>
    <s v="NO ADDON"/>
    <m/>
    <s v="QC MIA - INVALID QUALITY CONTROL MIA - Tidak Mengunggah Foto Lokasi Instalasi Tampak Depan Menyeluruh - Silahkan upload foto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33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  <x v="7"/>
  </r>
  <r>
    <n v="1834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  <x v="7"/>
  </r>
  <r>
    <n v="1835"/>
    <n v="1002639701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836"/>
    <n v="1002640018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  <x v="7"/>
  </r>
  <r>
    <n v="1837"/>
    <n v="1002645722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20T14:38:37"/>
    <d v="2026-10-23T15:35:15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REVOKE"/>
    <s v="SEMARANG TUGU"/>
    <s v="NO ADDON"/>
    <m/>
    <s v="Follow Up Revoke Completed, New Order ID : SC10026514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  <x v="7"/>
  </r>
  <r>
    <n v="1838"/>
    <n v="1002651407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23T15:27:44"/>
    <d v="2026-10-26T14:15:44"/>
    <n v="69416054"/>
    <m/>
    <n v="141420160607"/>
    <s v="PT WAHANA INTIMAS"/>
    <s v="ODP-SMT-FV/034 FV/D03/034.02"/>
    <s v="WO067061532"/>
    <m/>
    <m/>
    <m/>
    <n v="110.3386134"/>
    <n v="-7.0156171000000001"/>
    <s v="|MN00483|MYIA-090433024392/POI/RAMDHAN/081297250235/it.support@wahanaintimas.co.id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s v="Kendala Teknik"/>
    <s v="REVOKE"/>
    <s v="SEMARANG TUGU"/>
    <s v="NO ADDON"/>
    <m/>
    <s v="Follow Up Revoke Completed, New Order ID : SC1002654186"/>
    <s v="HSI Bisnis Promo Hari Pelanggan Nasional PSB 70% - 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  <x v="7"/>
  </r>
  <r>
    <n v="1839"/>
    <n v="1002635528"/>
    <n v="3"/>
    <x v="6"/>
    <n v="4"/>
    <s v="SEMARANG"/>
    <s v="INNER - SEMARANG JATENG UTARA"/>
    <s v="SMT"/>
    <s v="REG"/>
    <s v="AO"/>
    <s v="NEW SALES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  <x v="7"/>
  </r>
  <r>
    <n v="1840"/>
    <n v="1002655290"/>
    <n v="3"/>
    <x v="6"/>
    <n v="4"/>
    <s v="SEMARANG"/>
    <s v="INNER - SEMARANG JATENG UTARA"/>
    <s v="SMT"/>
    <s v="REG"/>
    <s v="AO"/>
    <s v="NEW SALES"/>
    <m/>
    <s v="MYDITA RBS - HD1A - FAILED"/>
    <s v="RBS-Regional 3"/>
    <d v="2026-10-27T09:52:23"/>
    <d v="2026-10-28T16:08:03"/>
    <n v="69417675"/>
    <m/>
    <n v="141420160635"/>
    <s v="CV. AMAN MAKMUR MANDIRI"/>
    <s v="ODP-SMT-FA/022"/>
    <s v="WO067377856"/>
    <m/>
    <m/>
    <m/>
    <n v="110.33915880000001"/>
    <n v="-7.0136133999999997"/>
    <s v="AMRBS;405075;REG3;KATATA VEKANIDYA;082225049060;CP.FARID KHOIRUL IKHSAN;087770003749;INET 75 MBPS 415.000;CV. AMAN MAKMUR MANDIRI"/>
    <s v="Account Manager"/>
    <m/>
    <m/>
    <m/>
    <m/>
    <m/>
    <m/>
    <m/>
    <m/>
    <s v="Management Janji"/>
    <s v="2026-10-30 08:00:00|Nama PIC:  bp farid  No HP: 087770003749 Alt: Tanggal: 30/10/2026 Jam Pasang: Pagi Note: Hubungi sebelum ke lokasi, terimakasih. |40931149|MYDITA"/>
    <s v="FCC"/>
    <s v="27-10-2026 09:54:43"/>
    <d v="2026-10-30T00:00:00"/>
    <m/>
    <m/>
    <s v="SEMARANG TUGU"/>
    <s v="NO ADDON"/>
    <m/>
    <s v="MYDITA RBS - HD1A - FAIL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30T08:00:00"/>
    <s v="2026-10-30 08:00:00|Nama PIC:  bp farid  No HP: 087770003749 Alt: Tanggal: 30/10/2026 Jam Pasang: Pagi Note: Hubungi sebelum ke lokasi, terimakasih. |40931149|MYDITA"/>
    <m/>
    <m/>
    <m/>
    <e v="#NUM!"/>
    <e v="#NUM!"/>
    <x v="0"/>
    <x v="7"/>
  </r>
  <r>
    <n v="1841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1842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1843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1844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1845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  <x v="7"/>
  </r>
  <r>
    <n v="1846"/>
    <n v="10026362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847"/>
    <n v="100263726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  <x v="7"/>
  </r>
  <r>
    <n v="1848"/>
    <n v="1002636880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  <x v="7"/>
  </r>
  <r>
    <n v="1849"/>
    <n v="1002643232"/>
    <n v="3"/>
    <x v="6"/>
    <n v="4"/>
    <s v="SEMARANG"/>
    <s v="INNER - SEMARANG JATENG UTARA"/>
    <s v="SMT"/>
    <s v="REG"/>
    <s v="AO"/>
    <s v="NEW SALES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7"/>
  </r>
  <r>
    <n v="1850"/>
    <n v="1002645759"/>
    <n v="3"/>
    <x v="6"/>
    <n v="4"/>
    <s v="SEMARANG"/>
    <s v="INNER - SEMARANG JATENG UTARA"/>
    <s v="SMT"/>
    <s v="REG"/>
    <s v="AO"/>
    <s v="NEW SALES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7"/>
  </r>
  <r>
    <n v="1851"/>
    <n v="1002648138"/>
    <n v="3"/>
    <x v="6"/>
    <n v="4"/>
    <s v="SEMARANG"/>
    <s v="INNER - SEMARANG JATENG UTARA"/>
    <s v="SMT"/>
    <s v="REG"/>
    <s v="AO"/>
    <s v="NEW SALES"/>
    <m/>
    <s v="Completed (PS)"/>
    <s v="RBS-Regional 2"/>
    <d v="2026-10-21T17:13:45"/>
    <d v="2026-10-26T20:56:18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PS"/>
    <s v="SEMARANG TUGU"/>
    <s v="NETMONK"/>
    <n v="20261026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n v="2026"/>
    <n v="10"/>
    <n v="26"/>
    <d v="2026-10-26T00:00:00"/>
    <n v="2.6666666666642413"/>
    <x v="2"/>
    <x v="7"/>
  </r>
  <r>
    <n v="1852"/>
    <n v="1002647191"/>
    <n v="3"/>
    <x v="6"/>
    <n v="4"/>
    <s v="SEMARANG"/>
    <s v="INNER - SEMARANG JATENG UTARA"/>
    <s v="SMT"/>
    <s v="REG"/>
    <s v="AO"/>
    <s v="NEW SALES"/>
    <m/>
    <s v="Completed (PS)"/>
    <s v="RBS-Regional 3"/>
    <d v="2026-10-21T11:58:49"/>
    <d v="2026-10-22T19:03:55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PS"/>
    <s v="SEMARANG TUGU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n v="2026"/>
    <n v="10"/>
    <n v="22"/>
    <d v="2026-10-22T00:00:00"/>
    <n v="-0.625"/>
    <x v="1"/>
    <x v="7"/>
  </r>
  <r>
    <n v="1853"/>
    <n v="100264963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22T15:30:49"/>
    <d v="2026-10-23T19:35:01"/>
    <n v="69415311"/>
    <m/>
    <n v="141420160610"/>
    <s v="Cosmo loving candi pawon"/>
    <s v="ODP-SMT-FAL/031"/>
    <s v="WO066986980"/>
    <m/>
    <m/>
    <m/>
    <n v="110.3820412606"/>
    <n v="-7.0130566336852302"/>
    <s v="MD|MYDB-20261022271196|DN00001/MN00300|Cosmo loving candi pawon|082211665859"/>
    <s v="MYDIGIBIZPARTNER"/>
    <m/>
    <m/>
    <m/>
    <m/>
    <m/>
    <m/>
    <m/>
    <m/>
    <s v="Management Janji"/>
    <s v="2026-10-25 11:00:00 | Cosmo loving candi pawon 082211665859"/>
    <s v="FCC"/>
    <s v="22-10-2026 15:39:39"/>
    <d v="2026-10-25T11:00:00"/>
    <m/>
    <s v="PS"/>
    <s v="SEMARANG TUGU"/>
    <s v="NO ADDON"/>
    <n v="20261023"/>
    <s v="Completed"/>
    <s v="HSI Bisnis Promo Hari Pelanggan Nasional PSB 70% - 150 Mbps"/>
    <s v="INDIBIZ"/>
    <m/>
    <m/>
    <d v="2026-10-25T11:00:00"/>
    <s v="2026-10-25 11:00:00 | Cosmo loving candi pawon 082211665859"/>
    <n v="2026"/>
    <n v="10"/>
    <n v="23"/>
    <d v="2026-10-23T00:00:00"/>
    <n v="-2.4583333333357587"/>
    <x v="1"/>
    <x v="7"/>
  </r>
  <r>
    <n v="1854"/>
    <n v="1002651435"/>
    <n v="3"/>
    <x v="6"/>
    <n v="4"/>
    <s v="SEMARANG"/>
    <s v="INNER - SEMARANG JATENG UTARA"/>
    <s v="SMT"/>
    <s v="REG"/>
    <s v="AO"/>
    <s v="NEW SALES"/>
    <m/>
    <s v="Completed (PS)"/>
    <s v="RBS-Regional 3"/>
    <d v="2026-10-23T15:35:16"/>
    <d v="2026-10-23T18:27:22"/>
    <n v="69413844"/>
    <m/>
    <n v="141420160608"/>
    <s v="PT Ruifeng Sinar Indonesia"/>
    <s v="ODP-SMT-FAE/004"/>
    <s v="WO067063374"/>
    <m/>
    <m/>
    <m/>
    <n v="110.35672"/>
    <n v="-7.006232999999999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 alt :   manja : pagi / siang 22/10/2026  hub sebelum ke lokasi |40000802|MYDITA"/>
    <s v="FCC"/>
    <s v="23-10-2026 15:39:45"/>
    <m/>
    <m/>
    <s v="PS"/>
    <s v="SEMARANG TUGU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7:00:00"/>
    <s v="2026-10-22 08:00:00|telp :085213788167   alt :   manja : pagi / siang 22/10/2026  hub sebelum ke lokasi |40000802|MYDITA"/>
    <n v="2026"/>
    <n v="10"/>
    <n v="23"/>
    <d v="2026-10-23T00:00:00"/>
    <n v="-0.29166666666424135"/>
    <x v="1"/>
    <x v="7"/>
  </r>
  <r>
    <n v="1855"/>
    <n v="1002654186"/>
    <n v="3"/>
    <x v="6"/>
    <n v="4"/>
    <s v="SEMARANG"/>
    <s v="INNER - SEMARANG JATENG UTARA"/>
    <s v="SMT"/>
    <s v="REG"/>
    <s v="AO"/>
    <s v="NEW SALES"/>
    <m/>
    <s v="Completed (PS)"/>
    <s v="RBS-Regional 3"/>
    <d v="2026-10-26T14:15:45"/>
    <d v="2026-10-26T17:19:40"/>
    <n v="69416054"/>
    <m/>
    <n v="141420160626"/>
    <s v="PT WAHANA INTIMAS"/>
    <s v="ODP-SMT-FV/034"/>
    <s v="WO067215135"/>
    <m/>
    <m/>
    <m/>
    <n v="110.3386"/>
    <n v="-7.0155000000000003"/>
    <s v="|MN00483|MYIA-090433024392/POI/RAMDHAN/081297250235/it.support@wahanaintimas.co.id"/>
    <s v="Account Manager"/>
    <m/>
    <m/>
    <m/>
    <m/>
    <m/>
    <m/>
    <m/>
    <m/>
    <s v="Management Janji"/>
    <s v="2026-10-24 15:00:00 | Tanggal Pemasangan : 24 Oktober 2026  Jam Pemasangan : 08:00 15:00  Info Tambahan : Hubungi pelanggan dulu sebelum ke lokasi terimakasih"/>
    <s v="FCC"/>
    <s v="26-10-2026 14:24:42"/>
    <m/>
    <m/>
    <s v="PS"/>
    <s v="SEMARANG TUGU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4 15:00:00 | Tanggal Pemasangan : 24 Oktober 2026  Jam Pemasangan : 08:00 15:00  Info Tambahan : Hubungi pelanggan dulu sebelum ke lokasi terimakasih"/>
    <n v="2026"/>
    <n v="10"/>
    <n v="26"/>
    <d v="2026-10-26T00:00:00"/>
    <n v="-0.29166666666424135"/>
    <x v="1"/>
    <x v="7"/>
  </r>
  <r>
    <n v="1856"/>
    <n v="1002655237"/>
    <n v="3"/>
    <x v="6"/>
    <n v="4"/>
    <s v="SEMARANG"/>
    <s v="INNER - SEMARANG JATENG UTARA"/>
    <s v="SMT"/>
    <s v="REG"/>
    <s v="AO"/>
    <s v="NEW SALES"/>
    <s v="1P INET"/>
    <s v="OSS - FALLOUT"/>
    <s v="RBS-Regional 3"/>
    <d v="2026-10-27T09:35:51"/>
    <d v="2026-10-28T09:57:26"/>
    <n v="69417658"/>
    <m/>
    <n v="141420160633"/>
    <s v="PT ROSALIA EXPRESS"/>
    <s v="ODP-SMT-FCA/014"/>
    <s v="WO067257881"/>
    <m/>
    <m/>
    <m/>
    <n v="110.357922"/>
    <n v="-6.9863619999999997"/>
    <s v="|MC20232|MYIA-048921678413/POI/DIMAS BAYU PUTRANTIO/082218130765/130rosaliaexpresskrapyak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09:39:47"/>
    <d v="2026-10-28T08:00:00"/>
    <m/>
    <s v="FO_UIM"/>
    <s v="SEMARANG TUGU"/>
    <s v="NO ADDON"/>
    <m/>
    <s v="Provisioning Failed|UIM|INF010023608|Service with External Object Id 69417658_141420160633_INTERNET already exists."/>
    <s v="HSI Bisnis Basic Promo Hari Pelanggan Nasional PSB 70% - 100 Mbps"/>
    <s v="INDIBIZ"/>
    <m/>
    <m/>
    <d v="2026-10-28T08:00:00"/>
    <s v="2026-10-28 08:00:00 | Tanggal pemasangan: 28/10/2026 Jam pemasangan : pagi Info Tambahan : Hubungi pelanggan dulu sebelum ke lokasi terima kasih."/>
    <m/>
    <m/>
    <m/>
    <e v="#NUM!"/>
    <e v="#NUM!"/>
    <x v="0"/>
    <x v="7"/>
  </r>
  <r>
    <n v="1857"/>
    <n v="1002638846"/>
    <n v="3"/>
    <x v="6"/>
    <n v="4"/>
    <s v="SEMARANG"/>
    <s v="INNER - SEMARANG JATENG UTARA"/>
    <s v="SMT"/>
    <s v="REG"/>
    <s v="AO"/>
    <s v="NEW SALES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858"/>
    <n v="1002644132"/>
    <n v="3"/>
    <x v="6"/>
    <n v="4"/>
    <s v="SEMARANG"/>
    <s v="INNER - SEMARANG JATENG UTARA"/>
    <s v="SMT"/>
    <s v="REG"/>
    <s v="AO"/>
    <s v="NEW SALES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59"/>
    <n v="1002648189"/>
    <n v="3"/>
    <x v="6"/>
    <n v="4"/>
    <s v="SEMARANG"/>
    <s v="INNER - SEMARANG JATENG UTARA"/>
    <s v="BMK"/>
    <s v="REG"/>
    <s v="AO"/>
    <s v="NEW SALES"/>
    <s v="1P INET"/>
    <s v="Completed (PS)"/>
    <s v="RBS-Regional 3"/>
    <d v="2026-10-21T17:47:44"/>
    <d v="2026-10-23T16:24:58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n v="2026"/>
    <n v="10"/>
    <n v="23"/>
    <d v="2026-10-23T00:00:00"/>
    <n v="0.375"/>
    <x v="1"/>
    <x v="7"/>
  </r>
  <r>
    <n v="1860"/>
    <n v="1002629191"/>
    <n v="3"/>
    <x v="6"/>
    <n v="4"/>
    <s v="SEMARANG"/>
    <s v="INNER - SEMARANG JATENG UTARA"/>
    <s v="SMC"/>
    <s v="REG"/>
    <s v="AO"/>
    <s v="NEW SALES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  <x v="7"/>
  </r>
  <r>
    <n v="1861"/>
    <n v="1002639608"/>
    <n v="3"/>
    <x v="6"/>
    <n v="4"/>
    <s v="SEMARANG"/>
    <s v="INNER - SEMARANG JATENG UTARA"/>
    <s v="SMC"/>
    <s v="REG"/>
    <s v="AO"/>
    <s v="NEW SALES"/>
    <s v="1P INET"/>
    <s v="100 | REVOKE COMPLETED"/>
    <s v="RBS-Regional 3"/>
    <d v="2026-10-16T09:53:34"/>
    <d v="2026-10-27T10:50:07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s v="Kendala Pelanggan"/>
    <s v="REVOKE"/>
    <s v="X"/>
    <s v="NO ADDON"/>
    <m/>
    <s v="Revoke Complet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862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1863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  <x v="7"/>
  </r>
  <r>
    <n v="1864"/>
    <n v="1002638028"/>
    <n v="3"/>
    <x v="6"/>
    <n v="4"/>
    <s v="SEMARANG"/>
    <s v="INNER - SEMARANG JATENG UTARA"/>
    <s v="SMC"/>
    <s v="REG"/>
    <s v="AO"/>
    <s v="NEW SALES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  <x v="7"/>
  </r>
  <r>
    <n v="1865"/>
    <n v="1002619811"/>
    <n v="3"/>
    <x v="6"/>
    <n v="4"/>
    <s v="SEMARANG"/>
    <s v="INNER - SEMARANG JATENG UTARA"/>
    <s v="GNK"/>
    <s v="REG"/>
    <s v="AO"/>
    <s v="NEW SALES"/>
    <m/>
    <s v="102 | FOLLOW UP COMPLETED"/>
    <s v="RBS-Regional 2"/>
    <d v="2026-10-02T13:37:19"/>
    <d v="2026-10-22T14:58:44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Follow Up Revoke Completed, New Order ID : SC100264946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1866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1867"/>
    <n v="1002639782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868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1869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1870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1871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1872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1873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1874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875"/>
    <n v="1002643035"/>
    <n v="3"/>
    <x v="6"/>
    <n v="4"/>
    <s v="SEMARANG"/>
    <s v="INNER - SEMARANG JATENG UTARA"/>
    <s v="GNK"/>
    <s v="REG"/>
    <s v="AO"/>
    <s v="NEW SALES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  <x v="7"/>
  </r>
  <r>
    <n v="1876"/>
    <n v="100264236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877"/>
    <n v="100264674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  <x v="7"/>
  </r>
  <r>
    <n v="1878"/>
    <n v="1002649462"/>
    <n v="3"/>
    <x v="6"/>
    <n v="4"/>
    <s v="SEMARANG"/>
    <s v="INNER - SEMARANG JATENG UTARA"/>
    <s v="GNK"/>
    <s v="REG"/>
    <s v="AO"/>
    <s v="NEW SALES"/>
    <m/>
    <s v="Completed (PS)"/>
    <s v="RBS-Regional 2"/>
    <d v="2026-10-22T14:58:44"/>
    <d v="2026-10-22T17:46:24"/>
    <n v="66525052"/>
    <m/>
    <n v="143424113435"/>
    <s v="PT. BANGUN INFORMASI TEKNOLOGI"/>
    <s v="ODP-GNK-FA/105"/>
    <s v="WO066982401"/>
    <m/>
    <m/>
    <m/>
    <n v="110.478504"/>
    <n v="-6.9632519999999998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 Jam Pemasangan : 08:00 15:00  Info Tambahan : Hubungi pelanggan dulu sebelum ke lokasi terimakasih|40961370|MYDITA"/>
    <s v="FCC"/>
    <s v="22-10-2026 15:09:58"/>
    <m/>
    <m/>
    <s v="PS"/>
    <s v="JOHAR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6 08:00:00|Tanggal Pemasangan : 06 Oktober 2026  Jam Pemasangan : 08:00 15:00  Info Tambahan : Hubungi pelanggan dulu sebelum ke lokasi terimakasih|40961370|MYDITA"/>
    <n v="2026"/>
    <n v="10"/>
    <n v="22"/>
    <d v="2026-10-22T00:00:00"/>
    <n v="-0.29166666666424135"/>
    <x v="1"/>
    <x v="7"/>
  </r>
  <r>
    <n v="1879"/>
    <n v="1002658061"/>
    <n v="3"/>
    <x v="6"/>
    <n v="4"/>
    <s v="SEMARANG"/>
    <s v="INNER - SEMARANG JATENG UTARA"/>
    <s v="GNK"/>
    <s v="REG"/>
    <s v="AO"/>
    <s v="NEW SALES"/>
    <s v="1P INET"/>
    <s v="MIE - SEND SURVEY"/>
    <s v="RBS-Regional 3"/>
    <d v="2026-10-28T15:21:50"/>
    <d v="2026-10-28T15:24:18"/>
    <n v="69418746"/>
    <m/>
    <n v="143424112435"/>
    <s v="ALFAMIDI PADIRAYA"/>
    <s v="ODP-GNK-F07/003 F07/03"/>
    <s v="WO067373117"/>
    <m/>
    <m/>
    <m/>
    <n v="110.466020882481"/>
    <n v="-6.9629770699471898"/>
    <s v="|MN00843|MYIA-061412362803/POI/Bayu Arfiyan/081113705508/bayu.arfiyan@jwi.id"/>
    <s v="MYIB_ASSISTANT"/>
    <m/>
    <m/>
    <m/>
    <m/>
    <m/>
    <m/>
    <m/>
    <m/>
    <s v="Management Janji"/>
    <s v="2026-10-29 15:00:00 | No HP :081113705508 Alt :  M Janji : 29/10/2026 Note : hubungi pelanggan jika ingin kelokasi"/>
    <s v="FCC"/>
    <s v="28-10-2026 15:24:51"/>
    <d v="2026-10-29T15:00:00"/>
    <m/>
    <s v="SURVEY_NEW_MANJA"/>
    <s v="JOHAR"/>
    <s v="NO ADDON"/>
    <m/>
    <s v="MIE - SEND SURVEY"/>
    <s v="HSI Bisnis Promo Hari Pelanggan Nasional PSB 70% - 50 Mbps"/>
    <s v="INDIBIZ"/>
    <m/>
    <m/>
    <d v="2026-10-29T15:00:00"/>
    <s v="2026-10-29 15:00:00 | No HP :081113705508 Alt :  M Janji : 29/10/2026 Note : hubungi pelanggan jika ingin kelokasi"/>
    <m/>
    <m/>
    <m/>
    <e v="#NUM!"/>
    <e v="#NUM!"/>
    <x v="0"/>
    <x v="7"/>
  </r>
  <r>
    <n v="1880"/>
    <n v="1002658208"/>
    <n v="3"/>
    <x v="6"/>
    <n v="4"/>
    <s v="SEMARANG"/>
    <s v="INNER - SEMARANG JATENG UTARA"/>
    <s v="GNK"/>
    <s v="REG"/>
    <s v="AO"/>
    <s v="NEW SALES"/>
    <m/>
    <s v="MIE - SEND SURVEY"/>
    <s v="RBS-Regional 3"/>
    <d v="2026-10-28T16:16:25"/>
    <d v="2026-10-28T18:46:06"/>
    <n v="69418777"/>
    <m/>
    <n v="143424113582"/>
    <s v="SINOHYDRO-ADHI.JO (ADHI)"/>
    <s v="ODP-GNK-FM/077"/>
    <s v="WO067389308"/>
    <m/>
    <m/>
    <m/>
    <n v="110.482529653768"/>
    <n v="-6.9502408417144599"/>
    <s v="|MC50030|/Yusuf /082317231727/dypsevenfour@gmail.com/Dimas Kertiyasa/403538/AM RACHMAT/PAKET 1S INET 200 MBPS (1.049.000)/SINOHYDRO-ADHI.JO (ADHI)"/>
    <s v="Account Manager"/>
    <m/>
    <m/>
    <m/>
    <m/>
    <m/>
    <m/>
    <m/>
    <m/>
    <s v="Management Janji"/>
    <s v="2026-10-29 15:00:00|Waktu pemasangan : 08.00 - 12.00 Tanggal pemasangan : 29 Oktober 2026 Mohon hubungi pelanggan sebelum ke lokasi Terima kasih|40971401|MYDITA"/>
    <s v="FCC"/>
    <s v="28-10-2026 16:25:03"/>
    <d v="2026-10-29T15:00:00"/>
    <m/>
    <s v="SURVEY_NEW_MANJA"/>
    <s v="JOHAR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15:00:00"/>
    <s v="2026-10-29 15:00:00|Waktu pemasangan : 08.00 - 12.00 Tanggal pemasangan : 29 Oktober 2026 Mohon hubungi pelanggan sebelum ke lokasi Terima kasih|40971401|MYDITA"/>
    <m/>
    <m/>
    <m/>
    <e v="#NUM!"/>
    <e v="#NUM!"/>
    <x v="0"/>
    <x v="7"/>
  </r>
  <r>
    <n v="1881"/>
    <n v="1002654396"/>
    <n v="3"/>
    <x v="6"/>
    <n v="4"/>
    <s v="SEMARANG"/>
    <s v="INNER - SEMARANG JATENG UTARA"/>
    <s v="GNK"/>
    <s v="REG"/>
    <s v="AO"/>
    <s v="NEW SALES"/>
    <s v="1P INET"/>
    <s v="WAITING AKTIFASI IHLD"/>
    <s v="RBS-Regional 3"/>
    <d v="2026-10-26T15:08:17"/>
    <d v="2026-10-26T17:45:03"/>
    <n v="69414392"/>
    <m/>
    <m/>
    <s v="PT JYNORA MEDIA SINERGI"/>
    <m/>
    <s v="WO066878525"/>
    <m/>
    <m/>
    <m/>
    <n v="110.5153"/>
    <n v="-6.97609999999999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6-10-2026 15:09:42"/>
    <d v="2026-10-22T00:00:00"/>
    <s v="Kendala Teknik"/>
    <s v="UNSC"/>
    <s v="JOHAR"/>
    <s v="NO ADDON"/>
    <m/>
    <s v="WAITING:  |MYDITA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  <x v="7"/>
  </r>
  <r>
    <n v="1882"/>
    <n v="1002647150"/>
    <n v="3"/>
    <x v="6"/>
    <n v="4"/>
    <s v="SEMARANG"/>
    <s v="INNER - SEMARANG JATENG UTARA"/>
    <s v="GNK"/>
    <s v="REG"/>
    <s v="AO"/>
    <s v="NEW SALES"/>
    <s v="1P INET"/>
    <s v="98 | OSS - CANCEL COMPLETE"/>
    <s v="RBS-Regional 3"/>
    <d v="2026-10-21T11:41:51"/>
    <d v="2026-10-26T15:09:15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s v="Kendala Teknik"/>
    <s v="CANCEL"/>
    <s v="JOHAR"/>
    <s v="NO ADDON"/>
    <m/>
    <s v="Cancel Completed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  <x v="7"/>
  </r>
  <r>
    <n v="1883"/>
    <n v="1002636404"/>
    <n v="3"/>
    <x v="6"/>
    <n v="4"/>
    <s v="SEMARANG"/>
    <s v="INNER - SEMARANG JATENG UTARA"/>
    <s v="JHR"/>
    <s v="REG"/>
    <s v="AO"/>
    <s v="NEW SALES"/>
    <m/>
    <s v="102 | FOLLOW UP COMPLETED"/>
    <s v="RBS-Regional 3"/>
    <d v="2026-10-14T10:58:51"/>
    <d v="2026-10-24T14:47:27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REVOKE"/>
    <s v="JOHAR"/>
    <s v="NO ADDON"/>
    <m/>
    <s v="Follow Up Revoke Completed, New Order ID : SC100265218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884"/>
    <n v="1002637316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885"/>
    <n v="1002637311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886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1887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1888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1889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  <x v="7"/>
  </r>
  <r>
    <n v="1890"/>
    <n v="1002640153"/>
    <n v="3"/>
    <x v="6"/>
    <n v="4"/>
    <s v="SEMARANG"/>
    <s v="INNER - SEMARANG JATENG UTARA"/>
    <s v="JHR"/>
    <s v="REG"/>
    <s v="AO"/>
    <s v="NEW SALES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  <x v="7"/>
  </r>
  <r>
    <n v="1891"/>
    <n v="1002641486"/>
    <n v="3"/>
    <x v="6"/>
    <n v="4"/>
    <s v="SEMARANG"/>
    <s v="INNER - SEMARANG JATENG UTARA"/>
    <s v="JHR"/>
    <s v="REG"/>
    <s v="AO"/>
    <s v="NEW SALES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  <x v="7"/>
  </r>
  <r>
    <n v="1892"/>
    <n v="1002641494"/>
    <n v="3"/>
    <x v="6"/>
    <n v="4"/>
    <s v="SEMARANG"/>
    <s v="INNER - SEMARANG JATENG UTARA"/>
    <s v="JHR"/>
    <s v="REG"/>
    <s v="AO"/>
    <s v="NEW SALES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  <x v="7"/>
  </r>
  <r>
    <n v="1893"/>
    <n v="1002649832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2T16:18:49"/>
    <d v="2026-10-26T17:52:04"/>
    <n v="69415420"/>
    <m/>
    <n v="142406123223"/>
    <s v="GIRAS POULTRY PS.BURUNG KARIMATA"/>
    <s v="ODP-JHR-FCH/095 FCH/D06/01.095"/>
    <s v="WO066995428"/>
    <m/>
    <m/>
    <m/>
    <n v="110.43744585767099"/>
    <n v="-6.9843913554621802"/>
    <s v="|MB10147|MYIA-091561331865/POI/ABHUSTA H/085726934673/abhistahadaya001@gmail.com"/>
    <s v="MYIB_ASSISTANT"/>
    <m/>
    <m/>
    <m/>
    <m/>
    <m/>
    <m/>
    <m/>
    <m/>
    <s v="Management Janji"/>
    <s v="2026-10-23 15:00:00 | Jam Pemasangan : 08:00 - 12.00 Tanggal Pemasangan : JUMAT 23 OKTOBER 2026 Info Tambahan : Hubungi pelanggan sebelum datang ke lokasi"/>
    <s v="FCC"/>
    <s v="22-10-2026 16:24:51"/>
    <d v="2026-10-23T15:00:00"/>
    <s v="Kendala Pelanggan"/>
    <s v="PS"/>
    <s v="JOHAR"/>
    <s v="NO ADDON"/>
    <n v="20261026"/>
    <s v="Completed"/>
    <s v="HSI Bisnis Promo Hari Pelanggan Nasional PSB 70% - 200 Mbps"/>
    <s v="INDIBIZ"/>
    <m/>
    <m/>
    <d v="2026-10-23T15:00:00"/>
    <s v="2026-10-23 15:00:00 | Jam Pemasangan : 08:00 - 12.00 Tanggal Pemasangan : JUMAT 23 OKTOBER 2026 Info Tambahan : Hubungi pelanggan sebelum datang ke lokasi"/>
    <n v="2026"/>
    <n v="10"/>
    <n v="26"/>
    <d v="2026-10-26T00:00:00"/>
    <n v="2.375"/>
    <x v="2"/>
    <x v="7"/>
  </r>
  <r>
    <n v="1894"/>
    <n v="1002652187"/>
    <n v="3"/>
    <x v="6"/>
    <n v="4"/>
    <s v="SEMARANG"/>
    <s v="INNER - SEMARANG JATENG UTARA"/>
    <s v="JHR"/>
    <s v="REG"/>
    <s v="AO"/>
    <s v="NEW SALES"/>
    <m/>
    <s v="Completed (PS)"/>
    <s v="RBS-Regional 3"/>
    <d v="2026-10-24T14:47:27"/>
    <d v="2026-10-24T16:53:53"/>
    <n v="69409949"/>
    <n v="2435314159"/>
    <n v="142406123240"/>
    <s v="HAIDILAO RESTAURANTS"/>
    <s v="ODP-JHR-FCW/023"/>
    <s v="WO067119644"/>
    <m/>
    <m/>
    <m/>
    <n v="110.413371390867"/>
    <n v="-6.983894039695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 Jam Pemasangan : 08:00 15:00  Info Tambahan : Hubungi pelanggan dulu sebelum ke lokasi terimakasih|40961370|MYDITA"/>
    <s v="FCC"/>
    <s v="24-10-2026 14:54:34"/>
    <m/>
    <m/>
    <s v="PS"/>
    <s v="JOH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17 11:00:00|Tanggal Pemasangan : 17 Oktober 2026  Jam Pemasangan : 08:00 15:00  Info Tambahan : Hubungi pelanggan dulu sebelum ke lokasi terimakasih|40961370|MYDITA"/>
    <n v="2026"/>
    <n v="10"/>
    <n v="24"/>
    <d v="2026-10-24T00:00:00"/>
    <n v="-0.29166666666424135"/>
    <x v="1"/>
    <x v="7"/>
  </r>
  <r>
    <n v="1895"/>
    <n v="100265228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4T16:06:45"/>
    <d v="2026-10-24T20:10:27"/>
    <n v="69416505"/>
    <m/>
    <n v="142406123242"/>
    <s v="Sasana Tinju / X SECTOR"/>
    <s v="ODP-JHR-FAD/069"/>
    <s v="WO067125996"/>
    <m/>
    <m/>
    <m/>
    <n v="110.43078303337001"/>
    <n v="-6.9637448430953901"/>
    <s v="|MC50018|MYIA-020291208047/POI/Nobel Adammas Rizaini/0895416096398/yucs.semarang@gmail.com"/>
    <s v="MYIB_ASSISTANT"/>
    <m/>
    <m/>
    <m/>
    <m/>
    <m/>
    <m/>
    <m/>
    <m/>
    <s v="Management Janji"/>
    <s v="2026-10-25 15:00:00 | Nama PIC:  bp nobel  No HP: 088225301988 Alt: 0895416096398 Tanggal: 25/10/2026 Jam Pasang: Sore Note: Hubungi sebelum ke lokasi, terimakasih.  "/>
    <s v="FCC"/>
    <s v="24-10-2026 16:09:53"/>
    <d v="2026-10-25T15:00:00"/>
    <m/>
    <s v="PS"/>
    <s v="JOHAR"/>
    <s v="NO ADDON"/>
    <n v="20261024"/>
    <s v="Completed"/>
    <s v="HSI Bisnis Promo Hari Pelanggan Nasional PSB 70% - 200 Mbps"/>
    <s v="INDIBIZ"/>
    <m/>
    <m/>
    <d v="2026-10-25T15:00:00"/>
    <s v="2026-10-25 15:00:00 | Nama PIC:  bp nobel  No HP: 088225301988 Alt: 0895416096398 Tanggal: 25/10/2026 Jam Pasang: Sore Note: Hubungi sebelum ke lokasi, terimakasih.  "/>
    <n v="2026"/>
    <n v="10"/>
    <n v="24"/>
    <d v="2026-10-24T00:00:00"/>
    <n v="-1.625"/>
    <x v="1"/>
    <x v="7"/>
  </r>
  <r>
    <n v="1896"/>
    <n v="100265453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6T15:44:44"/>
    <d v="2026-10-27T13:19:30"/>
    <n v="69417377"/>
    <m/>
    <n v="142406123252"/>
    <s v="KJPP Nirboyo A, Dewi A &amp; Rekan Cab. Semarang"/>
    <s v="ODP-JHR-FQ/031 FQ/D02/031.01"/>
    <s v="WO067226169"/>
    <m/>
    <m/>
    <m/>
    <n v="110.4092639"/>
    <n v="-6.9715894"/>
    <s v="MD|MYDB-20261026271411|SC20016/MC20217|KJPP Nirboyo A, Dewi A &amp; Rekan Cab. Semarang|082136881835"/>
    <s v="MYDIGIBIZPARTNER"/>
    <m/>
    <m/>
    <m/>
    <m/>
    <m/>
    <m/>
    <m/>
    <m/>
    <s v="Management Janji"/>
    <s v="2026-10-27 15:00:00 | Nama PIC : bapak dyah No HP : 082136881835 Alt :  M Janji : (SELASA/27/oktober/2026) jam Pasang : 09:00 Note : hubungi pelanggan jika ingin kelokasi"/>
    <s v="FCC"/>
    <s v="26-10-2026 15:54:36"/>
    <d v="2026-10-27T15:00:00"/>
    <m/>
    <s v="PS"/>
    <s v="JOHAR"/>
    <s v="NO ADDON"/>
    <n v="20261027"/>
    <s v="Completed"/>
    <s v="HSI Bisnis Promo Hari Pelanggan Nasional PSB 70% - 150 Mbps"/>
    <s v="INDIBIZ"/>
    <m/>
    <m/>
    <d v="2026-10-27T15:00:00"/>
    <s v="2026-10-27 15:00:00 | Nama PIC : bapak dyah No HP : 082136881835 Alt :  M Janji : (SELASA/27/oktober/2026) jam Pasang : 09:00 Note : hubungi pelanggan jika ingin kelokasi"/>
    <n v="2026"/>
    <n v="10"/>
    <n v="27"/>
    <d v="2026-10-27T00:00:00"/>
    <n v="-0.625"/>
    <x v="1"/>
    <x v="7"/>
  </r>
  <r>
    <n v="1897"/>
    <n v="1002646323"/>
    <n v="3"/>
    <x v="6"/>
    <n v="4"/>
    <s v="SEMARANG"/>
    <s v="INNER - SEMARANG JATENG UTARA"/>
    <s v="JHR"/>
    <s v="REG"/>
    <s v="AO"/>
    <s v="NEW SALES"/>
    <s v="1P INET"/>
    <s v="OSS - FALLOUT"/>
    <s v="RBS-Regional 3"/>
    <d v="2026-10-20T18:05:49"/>
    <d v="2026-10-28T12:57:58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s v="Kendala Pelanggan"/>
    <s v="FO_WFM"/>
    <s v="JOHAR"/>
    <s v="NO ADDON"/>
    <m/>
    <s v="Provisioning Failed|WFM|INF010025769|PP_-6.9704109,110.42462040000001_WO066839488 PP_PENDING PEMASANGAN KE BULAN DEPAN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  <x v="7"/>
  </r>
  <r>
    <n v="1898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899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900"/>
    <n v="1002626892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10-07T17:49:34"/>
    <d v="2026-10-26T13:58:06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Follow Up Revoke Completed, New Order ID : SC1002654110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901"/>
    <n v="1002626903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10-07T17:56:39"/>
    <d v="2026-10-26T14:08:01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Follow Up Revoke Completed, New Order ID : SC1002654150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902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1903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904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  <x v="7"/>
  </r>
  <r>
    <n v="1905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  <x v="7"/>
  </r>
  <r>
    <n v="1906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  <x v="7"/>
  </r>
  <r>
    <n v="1907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  <x v="7"/>
  </r>
  <r>
    <n v="1908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  <x v="7"/>
  </r>
  <r>
    <n v="1909"/>
    <n v="1002647206"/>
    <n v="3"/>
    <x v="6"/>
    <n v="4"/>
    <s v="SEMARANG"/>
    <s v="INNER - SEMARANG JATENG UTARA"/>
    <s v="MJP"/>
    <s v="REG"/>
    <s v="AO"/>
    <s v="NEW SALES"/>
    <m/>
    <s v="Completed (PS)"/>
    <s v="RBS-Regional 3"/>
    <d v="2026-10-21T12:03:40"/>
    <d v="2026-10-22T15:08:02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PS"/>
    <s v="MAJAPAHIT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n v="2026"/>
    <n v="10"/>
    <n v="22"/>
    <d v="2026-10-22T00:00:00"/>
    <n v="-0.45833333333575865"/>
    <x v="1"/>
    <x v="7"/>
  </r>
  <r>
    <n v="1910"/>
    <n v="1002654150"/>
    <n v="3"/>
    <x v="6"/>
    <n v="4"/>
    <s v="SEMARANG"/>
    <s v="INNER - SEMARANG JATENG UTARA"/>
    <s v="MJP"/>
    <s v="REG"/>
    <s v="AO"/>
    <s v="NEW SALES"/>
    <m/>
    <s v="Completed (PS)"/>
    <s v="RBS-Regional 3"/>
    <d v="2026-10-26T14:08:01"/>
    <d v="2026-10-26T15:37:00"/>
    <n v="69406141"/>
    <m/>
    <n v="142410347038"/>
    <s v="MAX AUTO INDONESIA"/>
    <s v="ODP-MJP-FB/015"/>
    <s v="WO067214271"/>
    <m/>
    <m/>
    <m/>
    <n v="110.473282"/>
    <n v="-7.0113139999999996"/>
    <s v="MD|MYDB-20261007270430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  <x v="7"/>
  </r>
  <r>
    <n v="1911"/>
    <n v="1002654110"/>
    <n v="3"/>
    <x v="6"/>
    <n v="4"/>
    <s v="SEMARANG"/>
    <s v="INNER - SEMARANG JATENG UTARA"/>
    <s v="MJP"/>
    <s v="REG"/>
    <s v="AO"/>
    <s v="NEW SALES"/>
    <m/>
    <s v="Completed (PS)"/>
    <s v="RBS-Regional 3"/>
    <d v="2026-10-26T13:58:06"/>
    <d v="2026-10-26T15:34:35"/>
    <n v="69406138"/>
    <m/>
    <n v="142410347037"/>
    <s v="MAX AUTO INDONESIA"/>
    <s v="ODP-MJP-FB/015"/>
    <s v="WO067213050"/>
    <m/>
    <m/>
    <m/>
    <n v="110.473348"/>
    <n v="-7.0114280000000004"/>
    <s v="MD|MYDB-20261007270432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  <x v="7"/>
  </r>
  <r>
    <n v="1912"/>
    <n v="1002658060"/>
    <n v="3"/>
    <x v="6"/>
    <n v="4"/>
    <s v="SEMARANG"/>
    <s v="INNER - SEMARANG JATENG UTARA"/>
    <s v="MJP"/>
    <s v="REG"/>
    <s v="AO"/>
    <s v="NEW SALES"/>
    <s v="1P INET"/>
    <s v="MIE - SEND SURVEY"/>
    <s v="RBS-Regional 3"/>
    <d v="2026-10-28T15:21:45"/>
    <d v="2026-10-28T15:24:30"/>
    <n v="69418747"/>
    <m/>
    <n v="142410346817"/>
    <s v="ALFAMIDI GAJAHRAYA 2"/>
    <s v="ODP-MJP-FAX/059 FAX/D04/059.01"/>
    <s v="WO067373169"/>
    <m/>
    <m/>
    <m/>
    <n v="110.448151290713"/>
    <n v="-6.9866322543635899"/>
    <s v="|MN00843|MYIA-099713234570/POI/Bayu Arfiyan/081113705508/bayu.arfiyan@jwi.id"/>
    <s v="MYIB_ASSISTANT"/>
    <m/>
    <m/>
    <m/>
    <m/>
    <m/>
    <m/>
    <m/>
    <m/>
    <s v="Management Janji"/>
    <s v="2026-10-29 15:00:00 | No HP :081113705508 Alt :  M Janji : 29/10/2026 Note : hubungi pelanggan jika ingin kelokasi"/>
    <s v="FCC"/>
    <s v="28-10-2026 15:24:51"/>
    <d v="2026-10-29T15:00:00"/>
    <m/>
    <s v="SURVEY_NEW_MANJA"/>
    <s v="MAJAPAHIT"/>
    <s v="NO ADDON"/>
    <m/>
    <s v="MIE - SEND SURVEY"/>
    <s v="HSI Bisnis Promo Hari Pelanggan Nasional PSB 70% - 50 Mbps"/>
    <s v="INDIBIZ"/>
    <m/>
    <m/>
    <d v="2026-10-29T15:00:00"/>
    <s v="2026-10-29 15:00:00 | No HP :081113705508 Alt :  M Janji : 29/10/2026 Note : hubungi pelanggan jika ingin kelokasi"/>
    <m/>
    <m/>
    <m/>
    <e v="#NUM!"/>
    <e v="#NUM!"/>
    <x v="0"/>
    <x v="7"/>
  </r>
  <r>
    <n v="1913"/>
    <n v="1002633388"/>
    <n v="3"/>
    <x v="6"/>
    <n v="4"/>
    <s v="SEMARANG"/>
    <s v="INNER - SEMARANG JATENG UTARA"/>
    <s v="MJP"/>
    <s v="REG"/>
    <s v="AO"/>
    <s v="NEW SALES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  <x v="7"/>
  </r>
  <r>
    <n v="1914"/>
    <n v="100264011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  <x v="7"/>
  </r>
  <r>
    <n v="1915"/>
    <n v="100264395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  <x v="7"/>
  </r>
  <r>
    <n v="1916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  <x v="7"/>
  </r>
  <r>
    <n v="1917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  <x v="7"/>
  </r>
  <r>
    <n v="1918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919"/>
    <n v="100263573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  <x v="7"/>
  </r>
  <r>
    <n v="1920"/>
    <n v="1002645167"/>
    <n v="3"/>
    <x v="6"/>
    <n v="4"/>
    <s v="SEMARANG"/>
    <s v="INNER - SEMARANG JATENG UTARA"/>
    <s v="SSL"/>
    <s v="REG"/>
    <s v="AO"/>
    <s v="NEW SALES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  <x v="7"/>
  </r>
  <r>
    <n v="1921"/>
    <n v="1002649065"/>
    <n v="3"/>
    <x v="6"/>
    <n v="4"/>
    <s v="SEMARANG"/>
    <s v="INNER - SEMARANG JATENG UTARA"/>
    <s v="SSL"/>
    <s v="REG"/>
    <s v="AO"/>
    <s v="NEW SALES"/>
    <m/>
    <s v="Completed (PS)"/>
    <s v="RBS-Regional 3"/>
    <d v="2026-10-22T13:11:41"/>
    <d v="2026-10-22T14:38:38"/>
    <n v="69413182"/>
    <m/>
    <n v="141408117265"/>
    <s v="NEWS HOTEL SEMARANG"/>
    <s v="ODP-SSL-FAJ/081"/>
    <s v="WO066971970"/>
    <m/>
    <m/>
    <m/>
    <n v="110.417510558202"/>
    <n v="-6.9972545661667702"/>
    <s v="|MN00443|MYIA-038034287532/POI/Pak Rachmad/081381915777/servertrillium@gmail.com"/>
    <s v="Account Manager"/>
    <m/>
    <m/>
    <m/>
    <m/>
    <m/>
    <m/>
    <m/>
    <m/>
    <s v="Management Janji"/>
    <s v="2026-10-20 15:00:00 | M Janji : 20/10/2026  Jam Pasang : Pagi  NoteÃ‚Â :  Hubungi terlebih dahulu sebelum ke lokasi"/>
    <s v="FCC"/>
    <s v="22-10-2026 13:26:08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0 15:00:00 | M Janji : 20/10/2026  Jam Pasang : Pagi  NoteÃ‚Â :  Hubungi terlebih dahulu sebelum ke lokasi"/>
    <n v="2026"/>
    <n v="10"/>
    <n v="22"/>
    <d v="2026-10-22T00:00:00"/>
    <n v="-0.29166666666424135"/>
    <x v="1"/>
    <x v="7"/>
  </r>
  <r>
    <n v="1922"/>
    <n v="1002649215"/>
    <n v="3"/>
    <x v="6"/>
    <n v="4"/>
    <s v="SEMARANG"/>
    <s v="INNER - SEMARANG JATENG UTARA"/>
    <s v="SSL"/>
    <s v="REG"/>
    <s v="AO"/>
    <s v="NEW SALES"/>
    <m/>
    <s v="QC MIA - INVALID QUALITY CONTROL MIA"/>
    <s v="RBS-Regional 3"/>
    <d v="2026-10-22T14:00:59"/>
    <d v="2026-10-28T18:53:11"/>
    <n v="69415137"/>
    <m/>
    <n v="141408116195"/>
    <s v="MEDIA CENTER KONI"/>
    <s v="ODP-SSL-FAJ/013"/>
    <m/>
    <m/>
    <m/>
    <m/>
    <n v="110.41508671492601"/>
    <n v="-6.9968747823989297"/>
    <s v="AMRBS;405678/Nighara Asmarantaka Sulya//TREG4SOLO/Putra Akis /085727774408/solusisaranamedia@gmail.com/PSB HSI BISNIS 100mbps ABODEMEN 669.000 PLUS PPN"/>
    <s v="Amex"/>
    <m/>
    <m/>
    <m/>
    <m/>
    <m/>
    <m/>
    <m/>
    <m/>
    <m/>
    <m/>
    <m/>
    <s v="22-10-2026 14:09:45"/>
    <m/>
    <m/>
    <s v="QC1"/>
    <s v="X"/>
    <s v="NO ADDON"/>
    <m/>
    <s v="QC MIA - INVALID QUALITY CONTROL MIA - Foto Dokumen Usaha Tidak Valid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7"/>
  </r>
  <r>
    <n v="1923"/>
    <n v="1002637917"/>
    <n v="3"/>
    <x v="2"/>
    <n v="4"/>
    <s v="PURWOKERTO"/>
    <s v="PURWOKERTO"/>
    <s v="AJB"/>
    <s v="REG"/>
    <s v="AO"/>
    <s v="NEW SALES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  <x v="7"/>
  </r>
  <r>
    <n v="1924"/>
    <n v="1002636461"/>
    <n v="3"/>
    <x v="2"/>
    <n v="4"/>
    <s v="PURWOKERTO"/>
    <s v="PURWOKERTO"/>
    <s v="AJB"/>
    <s v="REG"/>
    <s v="AO"/>
    <s v="NEW SALES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  <x v="7"/>
  </r>
  <r>
    <n v="1925"/>
    <n v="1002641543"/>
    <n v="3"/>
    <x v="2"/>
    <n v="4"/>
    <s v="PURWOKERTO"/>
    <s v="PURWOKERTO"/>
    <s v="AJB"/>
    <s v="REG"/>
    <s v="AO"/>
    <s v="NEW SALES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  <x v="7"/>
  </r>
  <r>
    <n v="1926"/>
    <n v="1002645557"/>
    <n v="3"/>
    <x v="2"/>
    <n v="4"/>
    <s v="PURWOKERTO"/>
    <s v="PURWOKERTO"/>
    <s v="BYM"/>
    <s v="REG"/>
    <s v="AO"/>
    <s v="NEW SALES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  <x v="7"/>
  </r>
  <r>
    <n v="1927"/>
    <n v="1002648779"/>
    <n v="3"/>
    <x v="2"/>
    <n v="4"/>
    <s v="PURWOKERTO"/>
    <s v="PURWOKERTO"/>
    <s v="BYM"/>
    <s v="REG"/>
    <s v="AO"/>
    <s v="NEW SALES"/>
    <m/>
    <s v="MYCX - SEND OPEN PAPERLESS"/>
    <s v="RBS-Regional 3"/>
    <d v="2026-10-22T11:01:54"/>
    <d v="2026-10-22T11:04:29"/>
    <n v="69415030"/>
    <m/>
    <n v="143386103351"/>
    <s v="PT HARMONI NIAGA BERSAMA"/>
    <s v="ODP-BYM-FB/011"/>
    <m/>
    <m/>
    <m/>
    <m/>
    <n v="109.29593043165499"/>
    <n v="-7.5283504238169501"/>
    <s v="PSB;MN02713;PT HARMONI NIAGA BERSAMA;087862740003;PSB HSI BASIC 50MBPS PROMO;elleniarahmadhani.16@gmail.com;BU ELLE;-7.528350423816956, 109.29593043165596"/>
    <s v="MYDIGIBIZPARTNER"/>
    <m/>
    <m/>
    <m/>
    <m/>
    <m/>
    <m/>
    <m/>
    <m/>
    <m/>
    <m/>
    <m/>
    <s v="22-10-2026 11:40:09"/>
    <m/>
    <m/>
    <s v="INPROGRESS_SC"/>
    <s v="X"/>
    <s v="NO ADDON"/>
    <m/>
    <s v="SEND PAPERLESS OPE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7"/>
  </r>
  <r>
    <n v="1928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1929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1930"/>
    <n v="1002638892"/>
    <n v="3"/>
    <x v="2"/>
    <n v="4"/>
    <s v="PURWOKERTO"/>
    <s v="PURWOKERTO"/>
    <s v="CLO"/>
    <s v="REG"/>
    <s v="AO"/>
    <s v="NEW SALES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7"/>
  </r>
  <r>
    <n v="1931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1932"/>
    <n v="1002642878"/>
    <n v="3"/>
    <x v="2"/>
    <n v="4"/>
    <s v="PURWOKERTO"/>
    <s v="PURWOKERTO"/>
    <s v="CLO"/>
    <s v="REG"/>
    <s v="AO"/>
    <s v="NEW SALES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  <x v="7"/>
  </r>
  <r>
    <n v="1933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1934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1935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  <x v="7"/>
  </r>
  <r>
    <n v="1936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  <x v="7"/>
  </r>
  <r>
    <n v="1937"/>
    <n v="1002635948"/>
    <n v="3"/>
    <x v="2"/>
    <n v="4"/>
    <s v="PURWOKERTO"/>
    <s v="PURWOKERTO"/>
    <s v="PWT"/>
    <s v="REG"/>
    <s v="AO"/>
    <s v="NEW SALES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  <x v="7"/>
  </r>
  <r>
    <n v="1938"/>
    <n v="1002638129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939"/>
    <n v="1002638133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940"/>
    <n v="1002641283"/>
    <n v="3"/>
    <x v="2"/>
    <n v="4"/>
    <s v="PURWOKERTO"/>
    <s v="PURWOKERTO"/>
    <s v="PWT"/>
    <s v="REG"/>
    <s v="AO"/>
    <s v="NEW SALES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  <x v="7"/>
  </r>
  <r>
    <n v="1941"/>
    <n v="1002650893"/>
    <n v="3"/>
    <x v="2"/>
    <n v="4"/>
    <s v="PURWOKERTO"/>
    <s v="PURWOKERTO"/>
    <s v="PWT"/>
    <s v="REG"/>
    <s v="AO"/>
    <s v="NEW SALES"/>
    <s v="1P INET"/>
    <s v="102 | FOLLOW UP COMPLETED"/>
    <s v="RBS-Regional 3"/>
    <d v="2026-10-23T12:51:50"/>
    <d v="2026-10-27T13:51:04"/>
    <n v="69415875"/>
    <m/>
    <n v="146303629659"/>
    <s v="SNAPMANNER"/>
    <s v="ODP-PWT-FBC/015 FBC/D05/015.01"/>
    <s v="WO067043427"/>
    <m/>
    <m/>
    <m/>
    <n v="109.2302248"/>
    <n v="-7.4255204999999904"/>
    <s v="|MC80052|MYIA-044748244478/POI/Tegar ade annafi/085643229176/financesnapmanner@gmail.com"/>
    <s v="MYIB_ASSISTANT"/>
    <m/>
    <m/>
    <m/>
    <m/>
    <m/>
    <m/>
    <m/>
    <m/>
    <s v="Management Janji"/>
    <s v="2026-10-24 11:00:00 | Nama Pic : BP TEGAR No Hp Pic : 085643229176 Jam Pemasangan : 08:00 - 12.00 Tanggal Pemasangan : SABTU 24 OKTOBER 2026 Info Tambahan : Hubungi pelanggan sebelum datang ke lokasi"/>
    <s v="FCC"/>
    <s v="23-10-2026 12:54:39"/>
    <d v="2026-10-24T11:00:00"/>
    <s v="Kendala Lainnya"/>
    <s v="REVOKE"/>
    <s v="X"/>
    <s v="NO ADDON"/>
    <m/>
    <s v="Follow Up Revoke Completed, New Order ID : SC1002656041"/>
    <s v="HSI Bisnis Basic Promo Hari Pelanggan Nasional PSB 70% - 100 Mbps Dual Band"/>
    <s v="INDIBIZ"/>
    <m/>
    <m/>
    <d v="2026-10-24T11:00:00"/>
    <s v="2026-10-24 11:00:00 | Nama Pic : BP TEGAR No Hp Pic : 085643229176 Jam Pemasangan : 08:00 - 12.00 Tanggal Pemasangan : SABTU 24 OKTOBER 2026 Info Tambahan : Hubungi pelanggan sebelum datang ke lokasi"/>
    <m/>
    <m/>
    <m/>
    <e v="#NUM!"/>
    <e v="#NUM!"/>
    <x v="0"/>
    <x v="7"/>
  </r>
  <r>
    <n v="1942"/>
    <n v="1002654281"/>
    <n v="3"/>
    <x v="2"/>
    <n v="4"/>
    <s v="PURWOKERTO"/>
    <s v="PURWOKERTO"/>
    <s v="PWT"/>
    <s v="REG"/>
    <s v="AO"/>
    <s v="NEW SALES"/>
    <m/>
    <s v="7 | OSS - PROVISIONING ISSUED"/>
    <s v="RBS-Regional 3"/>
    <d v="2026-10-26T14:37:25"/>
    <d v="2026-10-29T08:08:26"/>
    <n v="69417273"/>
    <m/>
    <n v="146303629686"/>
    <s v="KLINIK PERMATA SUMBANG"/>
    <s v="ODP-PWT-FAQ/009"/>
    <s v="WO067347834"/>
    <m/>
    <m/>
    <m/>
    <n v="109.246394634246"/>
    <n v="-7.4003636176302097"/>
    <s v="PSB;MN02713;CONTEN CREATOR;082159952046;PSB HSI BISNIS 75MBPS PROMO;trikwee@gmail.com ;TRI SUTRISNO;-7.400231147423526, 109.24621267116424"/>
    <s v="MYDIGIBIZPARTNER"/>
    <m/>
    <m/>
    <m/>
    <m/>
    <m/>
    <m/>
    <m/>
    <m/>
    <s v="Management Janji"/>
    <s v="2026-10-29 08:00:00|No HP :082159952046 Alt :  M Janji : 29/10/2026 Note : hubungi pelanggan jika ingin kelokasi|40000802|MYDITA"/>
    <s v="FCC"/>
    <s v="26-10-2026 14:39:43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08:00:00"/>
    <s v="2026-10-29 08:00:00|No HP :082159952046 Alt :  M Janji : 29/10/2026 Note : hubungi pelanggan jika ingin kelokasi|40000802|MYDITA"/>
    <m/>
    <m/>
    <m/>
    <e v="#NUM!"/>
    <e v="#NUM!"/>
    <x v="0"/>
    <x v="7"/>
  </r>
  <r>
    <n v="1943"/>
    <n v="1002656371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27T15:15:45"/>
    <d v="2026-10-28T18:43:18"/>
    <n v="69418109"/>
    <m/>
    <n v="146303629699"/>
    <s v="TOKO ASADEL"/>
    <s v="ODP-PWT-FBJ/143 FBJ/D10/143.01"/>
    <s v="WO067300187"/>
    <m/>
    <m/>
    <m/>
    <n v="109.267723"/>
    <n v="-7.3904379999999996"/>
    <s v="|MC00213|MYIA-095752740068/POI/NURYANI/087837149220/yanibungsu3@gmai.com"/>
    <s v="MYIB_ASSISTANT"/>
    <m/>
    <m/>
    <m/>
    <m/>
    <m/>
    <m/>
    <m/>
    <m/>
    <s v="Management Janji"/>
    <s v="2026-10-28 15:00:00 | Nama Pic : IBU NURYANI No Hp Pic : 087837149220 Jam Pemasangan : 08:00 - 12.00 Tanggal Pemasangan : RABU 28 OKTOBER 2026 Info Tambahan : Hubungi pelanggan sebelum datang ke lokasi"/>
    <s v="FCC"/>
    <s v="27-10-2026 15:24:41"/>
    <d v="2026-10-28T15:00:00"/>
    <m/>
    <s v="PI"/>
    <s v="X"/>
    <s v="NO ADDON"/>
    <m/>
    <s v="Provisioning Issued"/>
    <s v="HSI Bisnis Basic Promo Hari Pelanggan Nasional PSB 70% - 50 Mbps"/>
    <s v="INDIBIZ"/>
    <m/>
    <m/>
    <d v="2026-10-28T15:00:00"/>
    <s v="2026-10-28 15:00:00 | Nama Pic : IBU NURYANI No Hp Pic : 087837149220 Jam Pemasangan : 08:00 - 12.00 Tanggal Pemasangan : RABU 28 OKTOBER 2026 Info Tambahan : Hubungi pelanggan sebelum datang ke lokasi"/>
    <m/>
    <m/>
    <m/>
    <e v="#NUM!"/>
    <e v="#NUM!"/>
    <x v="0"/>
    <x v="7"/>
  </r>
  <r>
    <n v="1944"/>
    <n v="1002656822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27T19:03:48"/>
    <d v="2026-10-28T15:14:33"/>
    <n v="69418243"/>
    <m/>
    <n v="146303629704"/>
    <s v="SD NEGERI 1 KEBANGGAN"/>
    <s v="ODP-PWT-FBJ/003 FBJ/D01/003.01"/>
    <s v="WO067319013"/>
    <m/>
    <m/>
    <m/>
    <n v="109.260614"/>
    <n v="-7.3792679999999997"/>
    <s v="|MC00213|MYIA-000708333978/POI/FARADILA WISNU RACHMAWATI/088224175769/kebanggansdn1@g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9:09:58"/>
    <d v="2026-10-28T15:00:00"/>
    <m/>
    <s v="PI"/>
    <s v="X"/>
    <s v="NO ADDON"/>
    <m/>
    <s v="Provisioning Issued"/>
    <s v="HSI Bisnis Promo Hari Pelanggan Nasional PSB 70% - 100 Mbps Dual Band"/>
    <s v="INDIBIZ"/>
    <m/>
    <m/>
    <d v="2026-10-28T15:00:00"/>
    <s v="2026-10-28 15:00:00 | Jam pemasangan : 12.00 Info Tambahan : Hubungi pelanggan dulu sebelum ke lokasi terimakasih "/>
    <m/>
    <m/>
    <m/>
    <e v="#NUM!"/>
    <e v="#NUM!"/>
    <x v="0"/>
    <x v="7"/>
  </r>
  <r>
    <n v="1945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1946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1947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1948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1949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950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1951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  <x v="7"/>
  </r>
  <r>
    <n v="1952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  <x v="7"/>
  </r>
  <r>
    <n v="1953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  <x v="7"/>
  </r>
  <r>
    <n v="1954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  <x v="7"/>
  </r>
  <r>
    <n v="1955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  <x v="7"/>
  </r>
  <r>
    <n v="1956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957"/>
    <n v="1002636511"/>
    <n v="3"/>
    <x v="2"/>
    <n v="4"/>
    <s v="PURWOKERTO"/>
    <s v="PURWOKERTO"/>
    <s v="PWT"/>
    <s v="REG"/>
    <s v="AO"/>
    <s v="NEW SALES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958"/>
    <n v="1002638059"/>
    <n v="3"/>
    <x v="2"/>
    <n v="4"/>
    <s v="PURWOKERTO"/>
    <s v="PURWOKERTO"/>
    <s v="PWT"/>
    <s v="REG"/>
    <s v="AO"/>
    <s v="NEW SALES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  <x v="7"/>
  </r>
  <r>
    <n v="1959"/>
    <n v="1002641453"/>
    <n v="3"/>
    <x v="2"/>
    <n v="4"/>
    <s v="PURWOKERTO"/>
    <s v="PURWOKERTO"/>
    <s v="PWT"/>
    <s v="REG"/>
    <s v="AO"/>
    <s v="NEW SALES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960"/>
    <n v="1002641358"/>
    <n v="3"/>
    <x v="2"/>
    <n v="4"/>
    <s v="PURWOKERTO"/>
    <s v="PURWOKERTO"/>
    <s v="PWT"/>
    <s v="REG"/>
    <s v="AO"/>
    <s v="NEW SALES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961"/>
    <n v="1002642355"/>
    <n v="3"/>
    <x v="2"/>
    <n v="4"/>
    <s v="PURWOKERTO"/>
    <s v="PURWOKERTO"/>
    <s v="PWT"/>
    <s v="REG"/>
    <s v="AO"/>
    <s v="NEW SALES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7"/>
  </r>
  <r>
    <n v="1962"/>
    <n v="1002642843"/>
    <n v="3"/>
    <x v="2"/>
    <n v="4"/>
    <s v="PURWOKERTO"/>
    <s v="PURWOKERTO"/>
    <s v="PWT"/>
    <s v="REG"/>
    <s v="AO"/>
    <s v="NEW SALES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  <x v="7"/>
  </r>
  <r>
    <n v="1963"/>
    <n v="1002644950"/>
    <n v="3"/>
    <x v="2"/>
    <n v="4"/>
    <s v="PURWOKERTO"/>
    <s v="PURWOKERTO"/>
    <s v="PWT"/>
    <s v="REG"/>
    <s v="AO"/>
    <s v="NEW SALES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  <x v="7"/>
  </r>
  <r>
    <n v="1964"/>
    <n v="1002650597"/>
    <n v="3"/>
    <x v="2"/>
    <n v="4"/>
    <s v="PURWOKERTO"/>
    <s v="PURWOKERTO"/>
    <s v="PWT"/>
    <s v="REG"/>
    <s v="AO"/>
    <s v="NEW SALES"/>
    <s v="1P INET"/>
    <s v="Completed (PS)"/>
    <s v="RBS-Regional 3"/>
    <d v="2026-10-23T10:36:50"/>
    <d v="2026-10-26T13:55:10"/>
    <n v="69415750"/>
    <m/>
    <n v="146303629656"/>
    <s v="SMP NEGERI 2 KARANGLEWAS"/>
    <s v="ODP-PWT-FEC/022 FEC/D02/022.01"/>
    <s v="WO067030703"/>
    <m/>
    <m/>
    <m/>
    <n v="109.20876199999999"/>
    <n v="-7.4374450000000003"/>
    <s v="|MC00213|MYIA-049282320395/POI/LUHUR PAMBUDI/085728824998/smp2karanglewas@gmail.com"/>
    <s v="MYIB_ASSISTANT"/>
    <m/>
    <m/>
    <m/>
    <m/>
    <m/>
    <m/>
    <m/>
    <m/>
    <s v="Management Janji"/>
    <s v="2026-10-26 08:00:00 | Nama PIC : Bp Luhur No HP : 085728824998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Luhur No HP : 085728824998 No Alt : - M Janji :  26 Okt 2026 Jam Pasang : Pagi / Siang Note : hubungi pelanggan jika ingin kelokasi"/>
    <n v="2026"/>
    <n v="10"/>
    <n v="26"/>
    <d v="2026-10-26T00:00:00"/>
    <n v="-0.33333333333575865"/>
    <x v="1"/>
    <x v="7"/>
  </r>
  <r>
    <n v="1965"/>
    <n v="1002656041"/>
    <n v="3"/>
    <x v="2"/>
    <n v="4"/>
    <s v="PURWOKERTO"/>
    <s v="PURWOKERTO"/>
    <s v="PWT"/>
    <s v="REG"/>
    <s v="AO"/>
    <s v="NEW SALES"/>
    <m/>
    <s v="Completed (PS)"/>
    <s v="RBS-Regional 3"/>
    <d v="2026-10-27T13:51:05"/>
    <d v="2026-10-27T21:28:35"/>
    <n v="69415875"/>
    <m/>
    <n v="146303629695"/>
    <s v="SNAPMANNER"/>
    <s v="ODP-PWT-FBC/018"/>
    <s v="WO067290531"/>
    <m/>
    <m/>
    <m/>
    <n v="109.230564297203"/>
    <n v="-7.4256129331253202"/>
    <s v="|MC80052|MYIA-044748244478/POI/Tegar ade annafi/085643229176/financesnapmanner@gmail.com"/>
    <s v="Sales Profesional"/>
    <m/>
    <m/>
    <m/>
    <m/>
    <m/>
    <m/>
    <m/>
    <m/>
    <s v="Management Janji"/>
    <s v="2026-10-24 11:00:00 | Nama Pic : BP TEGAR  No Hp Pic : 085643229176  Jam Pemasangan : 08:00 - 12.00  Tanggal Pemasangan : SABTU 24 OKTOBER 2026  Info Tambahan : Hubungi pelanggan sebelum datang ke lokasi"/>
    <s v="FCC"/>
    <s v="27-10-2026 13:54:35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7T07:00:00"/>
    <s v="2026-10-24 11:00:00 | Nama Pic : BP TEGAR  No Hp Pic : 085643229176  Jam Pemasangan : 08:00 - 12.00  Tanggal Pemasangan : SABTU 24 OKTOBER 2026  Info Tambahan : Hubungi pelanggan sebelum datang ke lokasi"/>
    <n v="2026"/>
    <n v="10"/>
    <n v="27"/>
    <d v="2026-10-27T00:00:00"/>
    <n v="-0.29166666666424135"/>
    <x v="1"/>
    <x v="7"/>
  </r>
  <r>
    <n v="1966"/>
    <n v="1002655276"/>
    <n v="3"/>
    <x v="2"/>
    <n v="4"/>
    <s v="PURWOKERTO"/>
    <s v="PURWOKERTO"/>
    <s v="PWT"/>
    <s v="REG"/>
    <s v="AO"/>
    <s v="NEW SALES"/>
    <s v="1P INET"/>
    <s v="MIE - SEND SURVEY"/>
    <s v="RBS-Regional 3"/>
    <d v="2026-10-27T09:45:50"/>
    <d v="2026-10-27T09:48:01"/>
    <n v="69417671"/>
    <m/>
    <n v="146303629290"/>
    <s v="RA AL QUDS BANTARWUNI"/>
    <s v="ODP-PWT-FBJ/026 FBJ/D03/026.01"/>
    <s v="WO067258866"/>
    <m/>
    <m/>
    <m/>
    <n v="109.26803200000001"/>
    <n v="-7.3918509999999999"/>
    <s v="|MC00213|MYIA-098528266491/POI/ANGKAT ADI CAHYOKO/081542847656/angkatcahyoko25@guru.smp.belajar.id"/>
    <s v="MYIB_ASSISTANT"/>
    <m/>
    <m/>
    <m/>
    <m/>
    <m/>
    <m/>
    <m/>
    <m/>
    <s v="Management Janji"/>
    <s v="2026-10-31 08:00:00 | Nama PIC : Bp Angkat No HP : 081542847656 No Alt : - M Janji :  31 Okt 2026 Jam Pasang : Pagi / Siang Note : hubungi pelanggan jika ingin kelokasi "/>
    <s v="FCC"/>
    <s v="27-10-2026 09:54:43"/>
    <d v="2026-10-31T08:00:00"/>
    <m/>
    <s v="SURVEY_NEW_MANJA"/>
    <s v="X"/>
    <s v="NO ADDON"/>
    <m/>
    <s v="MIE - SEND SURVEY"/>
    <s v="HSI Bisnis Promo Hari Pelanggan Nasional PSB 70% - 50 Mbps"/>
    <s v="INDIBIZ"/>
    <m/>
    <m/>
    <d v="2026-10-31T08:00:00"/>
    <s v="2026-10-31 08:00:00 | Nama PIC : Bp Angkat No HP : 081542847656 No Alt : - M Janji :  31 Okt 2026 Jam Pasang : Pagi / Siang Note : hubungi pelanggan jika ingin kelokasi "/>
    <m/>
    <m/>
    <m/>
    <e v="#NUM!"/>
    <e v="#NUM!"/>
    <x v="0"/>
    <x v="7"/>
  </r>
  <r>
    <n v="1967"/>
    <n v="1002658155"/>
    <n v="3"/>
    <x v="2"/>
    <n v="4"/>
    <s v="PURWOKERTO"/>
    <s v="PURWOKERTO"/>
    <s v="PWT"/>
    <s v="REG"/>
    <s v="AO"/>
    <s v="NEW SALES"/>
    <s v="1P INET"/>
    <s v="MIE - SEND SURVEY"/>
    <s v="RBS-Regional 3"/>
    <d v="2026-10-28T15:56:52"/>
    <d v="2026-10-28T15:58:06"/>
    <n v="69418765"/>
    <m/>
    <n v="146303629714"/>
    <s v="EL KOS MUSLIMAH ADIYAKSA"/>
    <s v="ODP-PWT-FL/016 FL/D01/016.01"/>
    <s v="WO067376817"/>
    <m/>
    <m/>
    <m/>
    <n v="109.24144800000001"/>
    <n v="-7.4238049999999998"/>
    <s v="|MC00213|MYIA-006321911981/POI/LAILI IKRIMAH/08122671889/auliarahmanadiya@gmail.com"/>
    <s v="MYIB_ASSISTANT"/>
    <m/>
    <m/>
    <m/>
    <m/>
    <m/>
    <m/>
    <m/>
    <m/>
    <s v="Management Janji"/>
    <s v="2026-10-31 08:00:00 | EL KOS MUSLIMAH ADIYAKSA 08122671889"/>
    <s v="FCC"/>
    <s v="28-10-2026 16:09:54"/>
    <d v="2026-10-31T08:00:00"/>
    <m/>
    <s v="SURVEY_NEW_MANJA"/>
    <s v="X"/>
    <s v="NO ADDON"/>
    <m/>
    <s v="MIE - SEND SURVEY"/>
    <s v="HSI Bisnis Basic Promo Hari Pelanggan Nasional PSB 70% - 100 Mbps Dual Band"/>
    <s v="INDIBIZ"/>
    <m/>
    <m/>
    <d v="2026-10-31T08:00:00"/>
    <s v="2026-10-31 08:00:00 | EL KOS MUSLIMAH ADIYAKSA 08122671889"/>
    <m/>
    <m/>
    <m/>
    <e v="#NUM!"/>
    <e v="#NUM!"/>
    <x v="0"/>
    <x v="7"/>
  </r>
  <r>
    <n v="1968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1969"/>
    <n v="1002640370"/>
    <n v="3"/>
    <x v="2"/>
    <n v="4"/>
    <s v="PURWOKERTO"/>
    <s v="PURWOKERTO"/>
    <s v="PWT"/>
    <s v="REG"/>
    <s v="AO"/>
    <s v="NEW SALES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  <x v="7"/>
  </r>
  <r>
    <n v="1970"/>
    <n v="1002636175"/>
    <n v="3"/>
    <x v="2"/>
    <n v="4"/>
    <s v="PURWOKERTO"/>
    <s v="PURWOKERTO"/>
    <s v="SUK"/>
    <s v="REG"/>
    <s v="AO"/>
    <s v="NEW SALES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971"/>
    <n v="1002636176"/>
    <n v="3"/>
    <x v="2"/>
    <n v="4"/>
    <s v="PURWOKERTO"/>
    <s v="PURWOKERTO"/>
    <s v="SUK"/>
    <s v="REG"/>
    <s v="AO"/>
    <s v="NEW SALES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  <x v="7"/>
  </r>
  <r>
    <n v="1972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  <x v="7"/>
  </r>
  <r>
    <n v="1973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  <x v="7"/>
  </r>
  <r>
    <n v="1974"/>
    <n v="1002650741"/>
    <n v="3"/>
    <x v="2"/>
    <n v="4"/>
    <s v="PURWOKERTO"/>
    <s v="CILACAP"/>
    <s v="GML"/>
    <s v="REG"/>
    <s v="AO"/>
    <s v="NEW SALES"/>
    <s v="1P INET"/>
    <s v="102 | FOLLOW UP COMPLETED"/>
    <s v="RBS-Regional 3"/>
    <d v="2026-10-23T11:21:50"/>
    <d v="2026-10-27T14:44:08"/>
    <n v="69415799"/>
    <m/>
    <n v="141362105538"/>
    <s v="SDN SLARANG 01"/>
    <s v="ODP-GML-FAF/039 FAF/D03/039.01"/>
    <s v="WO067036256"/>
    <m/>
    <m/>
    <m/>
    <n v="109.1029628"/>
    <n v="-7.6616854999999999"/>
    <s v="|MN02740|MYIA-004779744045/POI/FITRIA NURBAETY/083127969643/fitriabaety@gmail.com"/>
    <s v="MYIB_ASSISTANT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3-10-2026 11:39:43"/>
    <d v="2026-10-26T08:00:00"/>
    <m/>
    <s v="REVOKE"/>
    <s v="X"/>
    <s v="NO ADDON"/>
    <m/>
    <s v="Follow Up Revoke Completed, New Order ID : SC1002656243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  <x v="7"/>
  </r>
  <r>
    <n v="1975"/>
    <n v="1002653625"/>
    <n v="3"/>
    <x v="2"/>
    <n v="4"/>
    <s v="PURWOKERTO"/>
    <s v="CILACAP"/>
    <s v="GML"/>
    <s v="REG"/>
    <s v="AO"/>
    <s v="NEW SALES"/>
    <s v="1P INET"/>
    <s v="7 | OSS - PROVISIONING ISSUED"/>
    <s v="RBS-Regional 3"/>
    <d v="2026-10-26T11:50:49"/>
    <d v="2026-10-27T08:10:54"/>
    <n v="69417055"/>
    <m/>
    <n v="141362105549"/>
    <s v="SMP NEGERI 7 CILACAP"/>
    <s v="ODP-GML-FAC/038 FAC/D01/038.01"/>
    <s v="WO067198999"/>
    <m/>
    <m/>
    <m/>
    <n v="109.06002909999999"/>
    <n v="-7.6736811999999999"/>
    <s v="|MN00648|MYIA-093656236855/POI/Neni/083126681826/smpn7cilacap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4:36"/>
    <d v="2026-10-27T08:00:00"/>
    <m/>
    <s v="PI"/>
    <s v="X"/>
    <s v="NO ADDON"/>
    <m/>
    <s v="Provisioning Issued"/>
    <s v="HSI Bisnis Promo Hari Pelanggan Nasional PSB 70% - 200 Mbps"/>
    <s v="INDIBIZ"/>
    <m/>
    <m/>
    <d v="2026-10-27T08:00:00"/>
    <s v="2026-10-27 08:00:00 | Jam pemasangan : 12.00 Info Tambahan : Hubungi pelanggan dulu sebelum ke lokasi terimakasih  "/>
    <m/>
    <m/>
    <m/>
    <e v="#NUM!"/>
    <e v="#NUM!"/>
    <x v="0"/>
    <x v="7"/>
  </r>
  <r>
    <n v="1976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1977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  <x v="7"/>
  </r>
  <r>
    <n v="1978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  <x v="7"/>
  </r>
  <r>
    <n v="1979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  <x v="7"/>
  </r>
  <r>
    <n v="1980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  <x v="7"/>
  </r>
  <r>
    <n v="1981"/>
    <n v="1002641117"/>
    <n v="3"/>
    <x v="2"/>
    <n v="4"/>
    <s v="PURWOKERTO"/>
    <s v="CILACAP"/>
    <s v="GML"/>
    <s v="REG"/>
    <s v="AO"/>
    <s v="NEW SALES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  <x v="7"/>
  </r>
  <r>
    <n v="1982"/>
    <n v="1002645377"/>
    <n v="3"/>
    <x v="2"/>
    <n v="4"/>
    <s v="PURWOKERTO"/>
    <s v="CILACAP"/>
    <s v="GML"/>
    <s v="REG"/>
    <s v="AO"/>
    <s v="NEW SALES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  <x v="7"/>
  </r>
  <r>
    <n v="1983"/>
    <n v="1002653769"/>
    <n v="3"/>
    <x v="2"/>
    <n v="4"/>
    <s v="PURWOKERTO"/>
    <s v="CILACAP"/>
    <s v="GML"/>
    <s v="REG"/>
    <s v="AO"/>
    <s v="NEW SALES"/>
    <s v="1P INET"/>
    <s v="Completed (PS)"/>
    <s v="RBS-Regional 3"/>
    <d v="2026-10-26T12:32:44"/>
    <d v="2026-10-27T17:06:56"/>
    <n v="69417103"/>
    <m/>
    <n v="141362105686"/>
    <s v="SDIT ULIL ALBAB"/>
    <s v="ODP-GML-FE/033 FE/D02/033.01"/>
    <s v="WO067203343"/>
    <m/>
    <m/>
    <m/>
    <n v="109.041695"/>
    <n v="-7.6632835999999998"/>
    <s v="|MN02740|MYIA-049145538041/POI/Khairunisa /085747943039/sditulilalbabcilacap@gmail.com"/>
    <s v="MYIB_ASSISTANT"/>
    <m/>
    <m/>
    <m/>
    <m/>
    <m/>
    <m/>
    <m/>
    <m/>
    <s v="Management Janji"/>
    <s v="2026-10-27 15:00:00 | telp : 085747943039 alt : manja : pagi / siang 27/10/2026 hub sebelum ke lokasi"/>
    <s v="FCC"/>
    <s v="26-10-2026 12:39:35"/>
    <d v="2026-10-27T15:00:00"/>
    <m/>
    <s v="PS"/>
    <s v="X"/>
    <s v="NO ADDON"/>
    <n v="20261027"/>
    <s v="Completed"/>
    <s v="HSI Bisnis Promo Hari Pelanggan Nasional PSB 70% - 100 Mbps"/>
    <s v="INDIBIZ"/>
    <m/>
    <m/>
    <d v="2026-10-27T15:00:00"/>
    <s v="2026-10-27 15:00:00 | telp : 085747943039 alt : manja : pagi / siang 27/10/2026 hub sebelum ke lokasi"/>
    <n v="2026"/>
    <n v="10"/>
    <n v="27"/>
    <d v="2026-10-27T00:00:00"/>
    <n v="-0.625"/>
    <x v="1"/>
    <x v="7"/>
  </r>
  <r>
    <n v="1984"/>
    <n v="1002656243"/>
    <n v="3"/>
    <x v="2"/>
    <n v="4"/>
    <s v="PURWOKERTO"/>
    <s v="CILACAP"/>
    <s v="GML"/>
    <s v="REG"/>
    <s v="AO"/>
    <s v="NEW SALES"/>
    <m/>
    <s v="Completed (PS)"/>
    <s v="RBS-Regional 3"/>
    <d v="2026-10-27T14:44:08"/>
    <d v="2026-10-27T18:47:44"/>
    <n v="69415799"/>
    <m/>
    <n v="141362105692"/>
    <s v="SDN SLARANG 01"/>
    <s v="ODP-GML-FAF/039"/>
    <s v="WO067296077"/>
    <m/>
    <m/>
    <m/>
    <n v="109.1029133"/>
    <n v="-7.6613688"/>
    <s v="|MN02740|MYIA-004779744045/POI/FITRIA NURBAETY/083127969643/fitriabaety@gmail.com"/>
    <s v="Amex"/>
    <m/>
    <m/>
    <m/>
    <m/>
    <m/>
    <m/>
    <m/>
    <m/>
    <s v="Management Janji"/>
    <s v="2026-10-26 08:00:00 | Tanggal Pemasangan : 26 Oktober 2026  Jam Pemasangan : 08:00 15:00  Info Tambahan : Hubungi pelanggan dulu sebelum ke lokasi terimakasih"/>
    <s v="FCC"/>
    <s v="27-10-2026 14:54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 | Tanggal Pemasangan : 26 Oktober 2026  Jam Pemasangan : 08:00 15:00  Info Tambahan : Hubungi pelanggan dulu sebelum ke lokasi terimakasih"/>
    <n v="2026"/>
    <n v="10"/>
    <n v="27"/>
    <d v="2026-10-27T00:00:00"/>
    <n v="-0.29166666666424135"/>
    <x v="1"/>
    <x v="7"/>
  </r>
  <r>
    <n v="1985"/>
    <n v="1002658078"/>
    <n v="3"/>
    <x v="2"/>
    <n v="4"/>
    <s v="PURWOKERTO"/>
    <s v="CILACAP"/>
    <s v="GML"/>
    <s v="REG"/>
    <s v="AO"/>
    <s v="NEW SALES"/>
    <s v="1P INET"/>
    <s v="MIE - SEND SURVEY"/>
    <s v="RBS-Regional 3"/>
    <d v="2026-10-28T15:29:44"/>
    <d v="2026-10-28T15:32:06"/>
    <n v="69418752"/>
    <m/>
    <n v="141362104949"/>
    <s v="ALFAMIDI URIP SUMOHARJO"/>
    <s v="ODP-GML-FC/034 FC/D06/034.01"/>
    <s v="WO067374026"/>
    <m/>
    <m/>
    <m/>
    <n v="109.05955"/>
    <n v="-7.6762439999999996"/>
    <s v="|MN00843|MYIA-079487356832/POI/Bayu Arfiyan/081113705508/bayu.arfiyan@jwi.id"/>
    <s v="MYIB_ASSISTANT"/>
    <m/>
    <m/>
    <m/>
    <m/>
    <m/>
    <m/>
    <m/>
    <m/>
    <s v="Management Janji"/>
    <s v="2026-10-31 11:00:00 | Tanggal pemasangan : 31 OKTOBER 2026 Jam pemasangan : pagi/siang Info Tambahan : Hubungi pelanggan dulu sebelum ke lokasi terima kasih"/>
    <s v="FCC"/>
    <s v="28-10-2026 15:39:44"/>
    <d v="2026-10-31T11:00:00"/>
    <m/>
    <s v="SURVEY_NEW_MANJA"/>
    <s v="X"/>
    <s v="NO ADDON"/>
    <m/>
    <s v="MIE - SEND SURVEY"/>
    <s v="HSI Bisnis Promo Hari Pelanggan Nasional PSB 70% - 50 Mbps"/>
    <s v="INDIBIZ"/>
    <m/>
    <m/>
    <d v="2026-10-31T11:00:00"/>
    <s v="2026-10-31 11:00:00 | Tanggal pemasangan : 31 OKTOBER 2026 Jam pemasangan : pagi/siang Info Tambahan : Hubungi pelanggan dulu sebelum ke lokasi terima kasih"/>
    <m/>
    <m/>
    <m/>
    <e v="#NUM!"/>
    <e v="#NUM!"/>
    <x v="0"/>
    <x v="7"/>
  </r>
  <r>
    <n v="1986"/>
    <n v="1002644646"/>
    <n v="3"/>
    <x v="2"/>
    <n v="4"/>
    <s v="PURWOKERTO"/>
    <s v="CILACAP"/>
    <s v="GML"/>
    <s v="REG"/>
    <s v="AO"/>
    <s v="NEW SALES"/>
    <s v="1P INET"/>
    <s v="98 | OSS - CANCEL COMPLETE"/>
    <s v="RBS-Regional 3"/>
    <d v="2026-10-20T09:15:50"/>
    <d v="2026-10-22T14:39:09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CANCEL"/>
    <s v="X"/>
    <s v="NO ADDON"/>
    <m/>
    <s v="Cancel Completed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  <x v="7"/>
  </r>
  <r>
    <n v="1987"/>
    <n v="1002640111"/>
    <n v="3"/>
    <x v="2"/>
    <n v="4"/>
    <s v="PURWOKERTO"/>
    <s v="CILACAP"/>
    <s v="KRY"/>
    <s v="REG"/>
    <s v="AO"/>
    <s v="NEW SALES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  <x v="7"/>
  </r>
  <r>
    <n v="1988"/>
    <n v="1002642685"/>
    <n v="3"/>
    <x v="2"/>
    <n v="4"/>
    <s v="PURWOKERTO"/>
    <s v="CILACAP"/>
    <s v="KRY"/>
    <s v="REG"/>
    <s v="AO"/>
    <s v="NEW SALES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  <x v="7"/>
  </r>
  <r>
    <n v="1989"/>
    <n v="1002650410"/>
    <n v="3"/>
    <x v="2"/>
    <n v="4"/>
    <s v="PURWOKERTO"/>
    <s v="CILACAP"/>
    <s v="KRY"/>
    <s v="REG"/>
    <s v="AO"/>
    <s v="NEW SALES"/>
    <s v="1P INET"/>
    <s v="Completed (PS)"/>
    <s v="RBS-Regional 3"/>
    <d v="2026-10-23T09:50:45"/>
    <d v="2026-10-23T14:48:18"/>
    <n v="69415680"/>
    <m/>
    <n v="143385101523"/>
    <s v="FOCUS GAMING 2"/>
    <s v="ODP-KRY-FA/073"/>
    <s v="WO067026083"/>
    <m/>
    <m/>
    <m/>
    <n v="109.243465"/>
    <n v="-7.6358199999999998"/>
    <s v="|MC00213|MYIA-034284875998/POI/YOGGY FELLANIO/085291507000/agungdono232@gmail.com"/>
    <s v="MYIB_ASSISTANT"/>
    <m/>
    <m/>
    <m/>
    <m/>
    <m/>
    <m/>
    <m/>
    <m/>
    <s v="Management Janji"/>
    <s v="2026-10-26 11:00:00 | Nama PIC: bp agung Notel: 085291507000 Alt:  Tanggal: 26/10/2026 Jam Pasang: Siang Note: Hubungi sebelum ke lokasi, terimakasih.  "/>
    <s v="FCC"/>
    <s v="23-10-2026 09:54:41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Nama PIC: bp agung Notel: 085291507000 Alt:  Tanggal: 26/10/2026 Jam Pasang: Siang Note: Hubungi sebelum ke lokasi, terimakasih.  "/>
    <n v="2026"/>
    <n v="10"/>
    <n v="23"/>
    <d v="2026-10-23T00:00:00"/>
    <n v="-3.4583333333357587"/>
    <x v="1"/>
    <x v="7"/>
  </r>
  <r>
    <n v="1990"/>
    <n v="1002650579"/>
    <n v="3"/>
    <x v="2"/>
    <n v="4"/>
    <s v="PURWOKERTO"/>
    <s v="CILACAP"/>
    <s v="KRY"/>
    <s v="REG"/>
    <s v="AO"/>
    <s v="NEW SALES"/>
    <s v="1P INET"/>
    <s v="Completed (PS)"/>
    <s v="RBS-Regional 3"/>
    <d v="2026-10-23T10:33:45"/>
    <d v="2026-10-23T16:35:30"/>
    <n v="69415732"/>
    <m/>
    <n v="143385101527"/>
    <s v="FOCUS GAMING 1"/>
    <s v="ODP-KRY-FA/053"/>
    <s v="WO067030379"/>
    <m/>
    <m/>
    <m/>
    <n v="109.243465"/>
    <n v="-7.6358199999999998"/>
    <s v="|MC00213|MYIA-018317491275/POI/YOGGY FELLANIO/085291507000/agungdono232@gmail.com"/>
    <s v="MYIB_ASSISTANT"/>
    <m/>
    <m/>
    <m/>
    <m/>
    <m/>
    <m/>
    <m/>
    <m/>
    <s v="Management Janji"/>
    <s v="2026-10-26 11:00:00 | M Janji : 24/10/2026 Jam Pasang : 08.00 - 13:00  NoteÃ‚Â :  hubungi terlebih dahulu sebelum kelokasi  "/>
    <s v="FCC"/>
    <s v="23-10-2026 10:40:25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M Janji : 24/10/2026 Jam Pasang : 08.00 - 13:00  NoteÃ‚Â :  hubungi terlebih dahulu sebelum kelokasi  "/>
    <n v="2026"/>
    <n v="10"/>
    <n v="23"/>
    <d v="2026-10-23T00:00:00"/>
    <n v="-3.4583333333357587"/>
    <x v="1"/>
    <x v="7"/>
  </r>
  <r>
    <n v="1991"/>
    <n v="1002652301"/>
    <n v="3"/>
    <x v="2"/>
    <n v="4"/>
    <s v="PURWOKERTO"/>
    <s v="CILACAP"/>
    <s v="KRY"/>
    <s v="REG"/>
    <s v="AO"/>
    <s v="NEW SALES"/>
    <m/>
    <s v="Completed (PS)"/>
    <s v="RBS-Regional 2"/>
    <d v="2026-10-24T16:31:54"/>
    <d v="2026-10-26T12:12:02"/>
    <n v="69383033"/>
    <m/>
    <n v="143385101989"/>
    <s v="PT.NETTOCYBER INDONESIA (VELO)"/>
    <s v="ODP-KRY-FC/001"/>
    <s v="WO067145867"/>
    <m/>
    <m/>
    <m/>
    <n v="109.24855909999999"/>
    <n v="-7.6325741000000003"/>
    <s v="AMRBS;402714;AMANDA OKTARIANI;JKT OUTER;HSI Bisnis PSB 70% - 300 Mbps ;CP BPK IVAN +62 81288126705;windu.mahardika@velo.co.id "/>
    <s v="Amex"/>
    <m/>
    <m/>
    <m/>
    <m/>
    <m/>
    <m/>
    <m/>
    <m/>
    <s v="Management Janji"/>
    <s v="2026-10-27 08:00:00|Tanggal pemasangan: 25/10/2026 Jam pemasangan : pagi / siang Info Tambahan : Hubungi pelanggan dulu sebelum ke lokasi terima kasih.|40951377|MYDITA"/>
    <s v="FCC"/>
    <s v="24-10-2026 16:54:34"/>
    <d v="2026-10-27T08:00:00"/>
    <m/>
    <s v="PS"/>
    <s v="KROYA"/>
    <s v="NO ADDON"/>
    <n v="20261026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08:00:00"/>
    <s v="2026-10-27 08:00:00|Tanggal pemasangan: 25/10/2026 Jam pemasangan : pagi / siang Info Tambahan : Hubungi pelanggan dulu sebelum ke lokasi terima kasih.|40951377|MYDITA"/>
    <n v="2026"/>
    <n v="10"/>
    <n v="26"/>
    <d v="2026-10-26T00:00:00"/>
    <n v="-1.3333333333357587"/>
    <x v="1"/>
    <x v="7"/>
  </r>
  <r>
    <n v="1992"/>
    <n v="1002653604"/>
    <n v="3"/>
    <x v="2"/>
    <n v="4"/>
    <s v="PURWOKERTO"/>
    <s v="CILACAP"/>
    <s v="KRY"/>
    <s v="REG"/>
    <s v="AO"/>
    <s v="NEW SALES"/>
    <s v="1P INET"/>
    <s v="Completed (PS)"/>
    <s v="RBS-Regional 3"/>
    <d v="2026-10-26T11:47:44"/>
    <d v="2026-10-27T12:13:17"/>
    <n v="69417042"/>
    <m/>
    <n v="143385101352"/>
    <s v="ERABLUE JENDRAL SUDIRMAN CILACAP"/>
    <s v="ODP-KRY-FC/031 FC/D01/031.01"/>
    <s v="WO067198764"/>
    <m/>
    <m/>
    <m/>
    <n v="109.248563"/>
    <n v="-7.6324889999999996"/>
    <s v="|MN02587|MYIA-070008202392/POI/Hasbibintaro shiddiq/081249549394/nextperdanaone@gmail.com"/>
    <s v="MYIB_ASSISTANT"/>
    <m/>
    <m/>
    <m/>
    <m/>
    <m/>
    <m/>
    <m/>
    <m/>
    <s v="Management Janji"/>
    <s v="2026-10-29 08:00:00 | Nama PIC : bapak hasbi No HP : 081249549394 Alt :  M Janji : (SELASA/27/oktober/2026) jam Pasang : 09:00 Note : hubungi pelanggan jika ingin kelokasi"/>
    <s v="FCC"/>
    <s v="26-10-2026 11:54:36"/>
    <d v="2026-10-29T08:00:00"/>
    <m/>
    <s v="PS"/>
    <s v="KROYA"/>
    <s v="NO ADDON"/>
    <n v="20261027"/>
    <s v="Completed"/>
    <s v="HSI Bisnis PSB 70% - 50 Mbps"/>
    <s v="INDIBIZ"/>
    <m/>
    <m/>
    <d v="2026-10-29T08:00:00"/>
    <s v="2026-10-29 08:00:00 | Nama PIC : bapak hasbi No HP : 081249549394 Alt :  M Janji : (SELASA/27/oktober/2026) jam Pasang : 09:00 Note : hubungi pelanggan jika ingin kelokasi"/>
    <n v="2026"/>
    <n v="10"/>
    <n v="27"/>
    <d v="2026-10-27T00:00:00"/>
    <n v="-2.3333333333357587"/>
    <x v="1"/>
    <x v="7"/>
  </r>
  <r>
    <n v="1993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1994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  <x v="7"/>
  </r>
  <r>
    <n v="1995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  <x v="7"/>
  </r>
  <r>
    <n v="1996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  <x v="7"/>
  </r>
  <r>
    <n v="1997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  <x v="7"/>
  </r>
  <r>
    <n v="1998"/>
    <n v="1002647229"/>
    <n v="3"/>
    <x v="2"/>
    <n v="4"/>
    <s v="PURWOKERTO"/>
    <s v="CILACAP"/>
    <s v="MAN"/>
    <s v="REG"/>
    <s v="AO"/>
    <s v="NEW SALES"/>
    <s v="1P INET"/>
    <s v="Completed (PS)"/>
    <s v="RBS-Regional 3"/>
    <d v="2026-10-21T12:15:44"/>
    <d v="2026-10-28T18:44:41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PS"/>
    <s v="MAJENANG"/>
    <s v="NO ADDON"/>
    <n v="20261028"/>
    <s v="Completed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n v="2026"/>
    <n v="10"/>
    <n v="28"/>
    <d v="2026-10-28T00:00:00"/>
    <n v="-0.33333333333575865"/>
    <x v="1"/>
    <x v="7"/>
  </r>
  <r>
    <n v="1999"/>
    <n v="1002653951"/>
    <n v="3"/>
    <x v="2"/>
    <n v="4"/>
    <s v="PURWOKERTO"/>
    <s v="CILACAP"/>
    <s v="MAN"/>
    <s v="REG"/>
    <s v="AO"/>
    <s v="NEW SALES"/>
    <s v="1P INET"/>
    <s v="Completed (PS)"/>
    <s v="RBS-Regional 3"/>
    <d v="2026-10-26T13:27:46"/>
    <d v="2026-10-27T13:45:24"/>
    <n v="69417178"/>
    <m/>
    <n v="146391106874"/>
    <s v="WAROENG NGUMPUL CIGARU"/>
    <s v="ODP-MAN-FCA/001"/>
    <s v="WO067209077"/>
    <m/>
    <m/>
    <m/>
    <n v="108.746875"/>
    <n v="-7.3010659999999996"/>
    <s v="|MC00213|MYIA-002177404087/POI/MAYA/081327219966/mayahalim684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6-10-2026 13:39:37"/>
    <d v="2026-10-29T08:00:00"/>
    <m/>
    <s v="PS"/>
    <s v="MAJENANG"/>
    <s v="NO ADDON"/>
    <n v="20261027"/>
    <s v="Completed"/>
    <s v="HSI Bisnis Promo Hari Pelanggan Nasional PSB 70% - 50 Mbps"/>
    <s v="INDIBIZ"/>
    <m/>
    <m/>
    <d v="2026-10-29T08:00:00"/>
    <s v="2026-10-29 08:00:00 | Jam pemasangan : 12.00 Info Tambahan : Hubungi pelanggan dulu sebelum ke lokasi terimakasih "/>
    <n v="2026"/>
    <n v="10"/>
    <n v="27"/>
    <d v="2026-10-27T00:00:00"/>
    <n v="-2.3333333333357587"/>
    <x v="1"/>
    <x v="7"/>
  </r>
  <r>
    <n v="2000"/>
    <n v="1002653976"/>
    <n v="3"/>
    <x v="2"/>
    <n v="4"/>
    <s v="PURWOKERTO"/>
    <s v="CILACAP"/>
    <s v="MAN"/>
    <s v="REG"/>
    <s v="AO"/>
    <s v="NEW SALES"/>
    <m/>
    <s v="Completed (PS)"/>
    <s v="RBS-Regional 3"/>
    <d v="2026-10-26T13:34:06"/>
    <d v="2026-10-27T16:06:52"/>
    <n v="69417154"/>
    <m/>
    <n v="146391106692"/>
    <s v="MEDIA SARANA DATA - JET DC"/>
    <s v="ODP-MAN-FE/075"/>
    <s v="WO067224352"/>
    <m/>
    <m/>
    <m/>
    <n v="108.9002527"/>
    <n v="-7.4175481999999997"/>
    <s v="AMRBS/965966/DINA MENTARI/R3/YOGYAKARTA/PSB HSI BISNIS 1S 100 MBPS PROMO HARI PELANGGAN 1:1/Aldi Prabowo/+6282324686834 / +6281779450700/finance.jogja@gmedia.id"/>
    <s v="Account Manager"/>
    <m/>
    <m/>
    <m/>
    <m/>
    <m/>
    <m/>
    <m/>
    <m/>
    <s v="Management Janji"/>
    <s v="2026-10-30 11:00:00|Nama PIC:  bu ningrum  No HP: 082324686834 Alt: Tanggal: 30/10/2026 Jam Pasang: Siang Note: Hubungi sebelum ke lokasi, terimakasih.  |40931149|MYDITA"/>
    <s v="FCC"/>
    <s v="26-10-2026 13:39:37"/>
    <d v="2026-10-30T11:00:00"/>
    <m/>
    <s v="PS"/>
    <s v="MAJENANG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30T11:00:00"/>
    <s v="2026-10-30 11:00:00|Nama PIC:  bu ningrum  No HP: 082324686834 Alt: Tanggal: 30/10/2026 Jam Pasang: Siang Note: Hubungi sebelum ke lokasi, terimakasih.  |40931149|MYDITA"/>
    <n v="2026"/>
    <n v="10"/>
    <n v="27"/>
    <d v="2026-10-27T00:00:00"/>
    <n v="-3.4583333333357587"/>
    <x v="1"/>
    <x v="7"/>
  </r>
  <r>
    <n v="2001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2002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2003"/>
    <n v="1002644447"/>
    <n v="3"/>
    <x v="2"/>
    <n v="4"/>
    <s v="PURWOKERTO"/>
    <s v="CILACAP"/>
    <s v="MAO"/>
    <s v="REG"/>
    <s v="AO"/>
    <s v="NEW SALES"/>
    <m/>
    <s v="102 | FOLLOW UP COMPLETED"/>
    <s v="RBS-Regional 3"/>
    <d v="2026-10-20T08:14:25"/>
    <d v="2026-10-24T13:31:33"/>
    <n v="69413369"/>
    <m/>
    <n v="146389103966"/>
    <s v="STIKES Serulingmas Cilacap"/>
    <s v="ODP-MAO-FF/048"/>
    <s v="WO067031122"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Jam pemasangan : 08.00 - 12.00 Info Tambahan : Hubungi pelanggan dulu sebelum ke lokasi, terima kasih |40951377|MYDITA"/>
    <s v="FCC"/>
    <s v="20-10-2026 08:40:27"/>
    <d v="2026-10-24T11:00:00"/>
    <s v="Kendala Teknik"/>
    <s v="REVOKE"/>
    <s v="KROYA"/>
    <s v="NO ADDON"/>
    <m/>
    <s v="Follow Up Revoke Completed, New Order ID : SC1002652104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4T11:00:00"/>
    <s v="2026-10-24 11:00:00|Tanggal pemasangan : 25/09/2026 Jam pemasangan : 08.00 - 12.00 Info Tambahan : Hubungi pelanggan dulu sebelum ke lokasi, terima kasih |40951377|MYDITA"/>
    <m/>
    <m/>
    <m/>
    <e v="#NUM!"/>
    <e v="#NUM!"/>
    <x v="0"/>
    <x v="7"/>
  </r>
  <r>
    <n v="2004"/>
    <n v="1002655375"/>
    <n v="3"/>
    <x v="2"/>
    <n v="4"/>
    <s v="PURWOKERTO"/>
    <s v="CILACAP"/>
    <s v="MAO"/>
    <s v="REG"/>
    <s v="AO"/>
    <s v="NEW SALES"/>
    <m/>
    <s v="9 | WFM - UN-SCS"/>
    <s v="RBS-Regional 2"/>
    <d v="2026-10-27T10:11:25"/>
    <d v="2026-10-27T10:11:26"/>
    <n v="69383033"/>
    <m/>
    <m/>
    <s v="PT.NETTOCYBER INDONESIA (VELO)"/>
    <m/>
    <s v="WO067242404"/>
    <m/>
    <m/>
    <m/>
    <n v="109.188188"/>
    <n v="-7.5626790000000002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7-10-2026 10:24:44"/>
    <d v="2026-10-28T00:00:00"/>
    <m/>
    <s v="UNSC"/>
    <s v="KROYA"/>
    <s v="NO ADDON"/>
    <m/>
    <s v="Inprogress Alpro, SC Lama : SC1002653912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  <x v="7"/>
  </r>
  <r>
    <n v="2005"/>
    <n v="1002657262"/>
    <n v="3"/>
    <x v="2"/>
    <n v="4"/>
    <s v="PURWOKERTO"/>
    <s v="CILACAP"/>
    <s v="MAO"/>
    <s v="REG"/>
    <s v="AO"/>
    <s v="NEW SALES"/>
    <s v="1P INET"/>
    <s v="9 | WFM - UN-SCS"/>
    <s v="RBS-Regional 3"/>
    <d v="2026-10-28T10:34:02"/>
    <d v="2026-10-28T10:34:03"/>
    <n v="69416900"/>
    <m/>
    <m/>
    <s v="SMA YA BAKII KESUGIHAN RUANG LAB KOMPUTER"/>
    <m/>
    <s v="WO067188021"/>
    <m/>
    <m/>
    <m/>
    <n v="109.12264999999999"/>
    <n v="-7.6164740000000002"/>
    <s v="|MC00213|MYIA-015671121144/POI/MUHAMAD FARIKH KHAMDY/087718520195/tu.smayabakiiksh@gmail.com"/>
    <s v="MYIB_ASSISTANT"/>
    <m/>
    <m/>
    <m/>
    <m/>
    <m/>
    <m/>
    <m/>
    <m/>
    <s v="Management Janji"/>
    <s v="2026-10-30 08:00:00 | Tanggal pemasangan : 30 OKTOBER 2026 Jam pemasangan : pagi/siang Info Tambahan : Hubungi pelanggan dulu sebelum ke lokasi terima kasih"/>
    <s v="FCC"/>
    <s v="28-10-2026 10:39:39"/>
    <d v="2026-10-30T00:00:00"/>
    <m/>
    <s v="UNSC"/>
    <s v="KROYA"/>
    <s v="NO ADDON"/>
    <m/>
    <s v="Inprogress Alpro, SC Lama : SC1002653142"/>
    <s v="HSI Bisnis Promo Hari Pelanggan Nasional PSB 70% - 100 Mbps Dual Band"/>
    <s v="INDIBIZ"/>
    <m/>
    <m/>
    <d v="2026-10-30T08:00:00"/>
    <s v="2026-10-30 08:00:00 | Tanggal pemasangan : 30 OKTOBER 2026 Jam pemasangan : pagi/siang Info Tambahan : Hubungi pelanggan dulu sebelum ke lokasi terima kasih"/>
    <m/>
    <m/>
    <m/>
    <e v="#NUM!"/>
    <e v="#NUM!"/>
    <x v="0"/>
    <x v="7"/>
  </r>
  <r>
    <n v="2006"/>
    <n v="1002644692"/>
    <n v="3"/>
    <x v="2"/>
    <n v="4"/>
    <s v="PURWOKERTO"/>
    <s v="CILACAP"/>
    <s v="MAO"/>
    <s v="REG"/>
    <s v="AO"/>
    <s v="NEW SALES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  <x v="7"/>
  </r>
  <r>
    <n v="2007"/>
    <n v="1002652104"/>
    <n v="3"/>
    <x v="2"/>
    <n v="4"/>
    <s v="PURWOKERTO"/>
    <s v="CILACAP"/>
    <s v="MAO"/>
    <s v="REG"/>
    <s v="AO"/>
    <s v="NEW SALES"/>
    <m/>
    <s v="Completed (PS)"/>
    <s v="RBS-Regional 3"/>
    <d v="2026-10-24T13:31:33"/>
    <d v="2026-10-24T14:47:49"/>
    <n v="69413369"/>
    <m/>
    <n v="146389104144"/>
    <s v="STIKES Serulingmas Cilacap"/>
    <s v="ODP-MAO-FF/055"/>
    <s v="WO067114125"/>
    <m/>
    <m/>
    <m/>
    <n v="109.13995794418"/>
    <n v="-7.6201192115037202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 Jam pemasangan : 08.00 - 12.00  Info Tambahan : Hubungi pelanggan dulu sebelum ke lokasi, terima kasih  |40951377|MYDITA"/>
    <s v="FCC"/>
    <s v="24-10-2026 13:39:38"/>
    <m/>
    <m/>
    <s v="PS"/>
    <s v="KROYA"/>
    <s v="NO ADDON"/>
    <n v="20261024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4T07:00:00"/>
    <s v="2026-10-24 11:00:00|Tanggal pemasangan : 25/09/2026  Jam pemasangan : 08.00 - 12.00  Info Tambahan : Hubungi pelanggan dulu sebelum ke lokasi, terima kasih  |40951377|MYDITA"/>
    <n v="2026"/>
    <n v="10"/>
    <n v="24"/>
    <d v="2026-10-24T00:00:00"/>
    <n v="-0.29166666666424135"/>
    <x v="1"/>
    <x v="7"/>
  </r>
  <r>
    <n v="2008"/>
    <n v="1002653142"/>
    <n v="3"/>
    <x v="2"/>
    <n v="4"/>
    <s v="PURWOKERTO"/>
    <s v="CILACAP"/>
    <s v="MAO"/>
    <s v="REG"/>
    <s v="AO"/>
    <s v="NEW SALES"/>
    <s v="1P INET"/>
    <s v="98 | OSS - CANCEL COMPLETE"/>
    <s v="RBS-Regional 3"/>
    <d v="2026-10-26T10:03:53"/>
    <d v="2026-10-28T10:38:40"/>
    <n v="69416900"/>
    <m/>
    <n v="146389104148"/>
    <s v="SMA YA BAKII KESUGIHAN RUANG LAB KOMPUTER"/>
    <s v="ODP-MAO-FU/101"/>
    <s v="WO067188021"/>
    <m/>
    <m/>
    <m/>
    <n v="109.122659"/>
    <n v="-7.6164740000000002"/>
    <s v="|MC00213|MYIA-015671121144/POI/MUHAMAD FARIKH KHAMDY/087718520195/tu.smayabakiiksh@gmail.com"/>
    <s v="MYIB_ASSISTANT"/>
    <m/>
    <m/>
    <m/>
    <m/>
    <m/>
    <m/>
    <m/>
    <m/>
    <s v="Management Janji"/>
    <s v="2026-10-30 08:00:00 | Tanggal pemasangan : 30 OKTOBER 2026 Jam pemasangan : pagi/siang Info Tambahan : Hubungi pelanggan dulu sebelum ke lokasi terima kasih"/>
    <s v="FCC"/>
    <s v="26-10-2026 10:09:52"/>
    <d v="2026-10-30T08:00:00"/>
    <s v="Kendala Teknik"/>
    <s v="CANCEL"/>
    <s v="KROYA"/>
    <s v="NO ADDON"/>
    <m/>
    <s v="Cancel Completed"/>
    <s v="HSI Bisnis Promo Hari Pelanggan Nasional PSB 70% - 100 Mbps Dual Band"/>
    <s v="INDIBIZ"/>
    <m/>
    <m/>
    <d v="2026-10-30T08:00:00"/>
    <s v="2026-10-30 08:00:00 | Tanggal pemasangan : 30 OKTOBER 2026 Jam pemasangan : pagi/siang Info Tambahan : Hubungi pelanggan dulu sebelum ke lokasi terima kasih"/>
    <m/>
    <m/>
    <m/>
    <e v="#NUM!"/>
    <e v="#NUM!"/>
    <x v="0"/>
    <x v="7"/>
  </r>
  <r>
    <n v="2009"/>
    <n v="1002653912"/>
    <n v="3"/>
    <x v="2"/>
    <n v="4"/>
    <s v="PURWOKERTO"/>
    <s v="CILACAP"/>
    <s v="MAO"/>
    <s v="REG"/>
    <s v="AO"/>
    <s v="NEW SALES"/>
    <m/>
    <s v="98 | OSS - CANCEL COMPLETE"/>
    <s v="RBS-Regional 2"/>
    <d v="2026-10-26T13:22:53"/>
    <d v="2026-10-27T10:12:02"/>
    <n v="69383033"/>
    <m/>
    <n v="146389104150"/>
    <s v="PT.NETTOCYBER INDONESIA (VELO)"/>
    <s v="ODP-MAO-FE/097"/>
    <s v="WO067242404"/>
    <m/>
    <m/>
    <m/>
    <n v="109.18818880000001"/>
    <n v="-7.5626797000000003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6-10-2026 13:24:41"/>
    <d v="2026-10-28T15:00:00"/>
    <s v="Kendala Pelanggan"/>
    <s v="CANCEL"/>
    <s v="KROYA"/>
    <s v="NO ADDON"/>
    <m/>
    <s v="Cancel 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  <x v="7"/>
  </r>
  <r>
    <n v="2010"/>
    <n v="1002655890"/>
    <n v="3"/>
    <x v="2"/>
    <n v="4"/>
    <s v="PURWOKERTO"/>
    <s v="CILACAP"/>
    <s v="SDJ"/>
    <s v="REG"/>
    <s v="AO"/>
    <s v="NEW SALES"/>
    <s v="1P INET"/>
    <s v="Completed (PS)"/>
    <s v="RBS-Regional 3"/>
    <d v="2026-10-27T13:12:50"/>
    <d v="2026-10-28T23:20:45"/>
    <n v="69417953"/>
    <m/>
    <n v="143390113404"/>
    <s v="Citra Warna Abadi (Gudang TA Cilacap)"/>
    <s v="ODP-SDJ-FD/013 FD/D02/013.01"/>
    <s v="WO067285126"/>
    <m/>
    <m/>
    <m/>
    <n v="108.8224716"/>
    <n v="-7.4844391999999997"/>
    <s v="|MN02229|MYIA-092332226201/POI/Rofiq Kurniawan/089690488266/tacilacap@weldon.co.id"/>
    <s v="MYIB_ASSISTANT"/>
    <m/>
    <m/>
    <m/>
    <m/>
    <m/>
    <m/>
    <m/>
    <m/>
    <s v="Management Janji"/>
    <s v="2026-10-30 15:00:00 | Jam pemasangan : 12.00 Info Tambahan : Hubungi pelanggan dulu sebelum ke lokasi terimakasih "/>
    <s v="FCC"/>
    <s v="27-10-2026 13:24:38"/>
    <d v="2026-10-30T15:00:00"/>
    <m/>
    <s v="PS"/>
    <s v="MAJENANG"/>
    <s v="NO ADDON"/>
    <n v="20261028"/>
    <s v="Completed"/>
    <s v="HSI Bisnis Promo Hari Pelanggan Nasional PSB 70% - 50 Mbps"/>
    <s v="INDIBIZ"/>
    <m/>
    <m/>
    <d v="2026-10-30T15:00:00"/>
    <s v="2026-10-30 15:00:00 | Jam pemasangan : 12.00 Info Tambahan : Hubungi pelanggan dulu sebelum ke lokasi terimakasih "/>
    <n v="2026"/>
    <n v="10"/>
    <n v="28"/>
    <d v="2026-10-28T00:00:00"/>
    <n v="-2.625"/>
    <x v="1"/>
    <x v="7"/>
  </r>
  <r>
    <n v="2011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2012"/>
    <n v="1002641436"/>
    <n v="3"/>
    <x v="2"/>
    <n v="4"/>
    <s v="PURWOKERTO"/>
    <s v="BANJARNEGARA"/>
    <s v="BJR"/>
    <s v="REG"/>
    <s v="AO"/>
    <s v="NEW SALES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  <x v="7"/>
  </r>
  <r>
    <n v="2013"/>
    <n v="1002658312"/>
    <n v="3"/>
    <x v="2"/>
    <n v="4"/>
    <s v="PURWOKERTO"/>
    <s v="BANJARNEGARA"/>
    <s v="BJR"/>
    <s v="REG"/>
    <s v="AO"/>
    <s v="NEW SALES"/>
    <s v="1P INET"/>
    <s v="7 | OSS - PROVISIONING ISSUED"/>
    <s v="RBS-Regional 3"/>
    <d v="2026-10-28T17:08:50"/>
    <d v="2026-10-29T10:17:28"/>
    <n v="69418824"/>
    <m/>
    <n v="146372103019"/>
    <s v="SD NEGERI 1 SEMAMPIR"/>
    <s v="ODP-BJR-FJ/021 FJ/D03/021.01"/>
    <s v="WO067383316"/>
    <m/>
    <m/>
    <m/>
    <n v="109.672327"/>
    <n v="-7.3983879999999997"/>
    <s v="|MN00649|MYIA-065361706337/POI/AMALI ROHMATULLOH/087700307545/allyzellx@gmail.com"/>
    <s v="MYIB_ASSISTANT"/>
    <m/>
    <m/>
    <m/>
    <m/>
    <m/>
    <m/>
    <m/>
    <m/>
    <s v="Management Janji"/>
    <s v="2026-10-31 11:00:00 | Nama :AMALI No HP :087700307545 No Alternatif : M Janji : 31/10/2026 Jam Pasang : Pagi NoteÃ‚Â :  Hubungi terlebih dahulu sebelum ke lokasi"/>
    <s v="FCC"/>
    <s v="28-10-2026 17:09:54"/>
    <d v="2026-10-31T11:00:00"/>
    <m/>
    <s v="PI"/>
    <s v="X"/>
    <s v="NO ADDON"/>
    <m/>
    <s v="Provisioning Issued"/>
    <s v="HSI Bisnis Basic Promo Hari Pelanggan Nasional PSB 70% - 50 Mbps"/>
    <s v="INDIBIZ"/>
    <m/>
    <m/>
    <d v="2026-10-31T11:00:00"/>
    <s v="2026-10-31 11:00:00 | Nama :AMALI No HP :087700307545 No Alternatif : M Janji : 31/10/2026 Jam Pasang : Pagi NoteÃ‚Â :  Hubungi terlebih dahulu sebelum ke lokasi"/>
    <m/>
    <m/>
    <m/>
    <e v="#NUM!"/>
    <e v="#NUM!"/>
    <x v="0"/>
    <x v="7"/>
  </r>
  <r>
    <n v="2014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2015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2016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2017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2018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7"/>
  </r>
  <r>
    <n v="2019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  <x v="7"/>
  </r>
  <r>
    <n v="2020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  <x v="7"/>
  </r>
  <r>
    <n v="2021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  <x v="7"/>
  </r>
  <r>
    <n v="2022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  <x v="7"/>
  </r>
  <r>
    <n v="2023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  <x v="7"/>
  </r>
  <r>
    <n v="2024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  <x v="7"/>
  </r>
  <r>
    <n v="2025"/>
    <n v="1002637085"/>
    <n v="3"/>
    <x v="2"/>
    <n v="4"/>
    <s v="PURWOKERTO"/>
    <s v="BANJARNEGARA"/>
    <s v="BJR"/>
    <s v="REG"/>
    <s v="AO"/>
    <s v="NEW SALES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  <x v="7"/>
  </r>
  <r>
    <n v="2026"/>
    <n v="1002638316"/>
    <n v="3"/>
    <x v="2"/>
    <n v="4"/>
    <s v="PURWOKERTO"/>
    <s v="BANJARNEGARA"/>
    <s v="BJR"/>
    <s v="REG"/>
    <s v="AO"/>
    <s v="NEW SALES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  <x v="7"/>
  </r>
  <r>
    <n v="2027"/>
    <n v="1002640005"/>
    <n v="3"/>
    <x v="2"/>
    <n v="4"/>
    <s v="PURWOKERTO"/>
    <s v="BANJARNEGARA"/>
    <s v="BJR"/>
    <s v="REG"/>
    <s v="AO"/>
    <s v="NEW SALES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  <x v="7"/>
  </r>
  <r>
    <n v="2028"/>
    <n v="1002643467"/>
    <n v="3"/>
    <x v="2"/>
    <n v="4"/>
    <s v="PURWOKERTO"/>
    <s v="BANJARNEGARA"/>
    <s v="BJR"/>
    <s v="REG"/>
    <s v="AO"/>
    <s v="NEW SALES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  <x v="7"/>
  </r>
  <r>
    <n v="2029"/>
    <n v="1002642604"/>
    <n v="3"/>
    <x v="2"/>
    <n v="4"/>
    <s v="PURWOKERTO"/>
    <s v="BANJARNEGARA"/>
    <s v="BJR"/>
    <s v="REG"/>
    <s v="AO"/>
    <s v="NEW SALES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  <x v="7"/>
  </r>
  <r>
    <n v="2030"/>
    <n v="1002647791"/>
    <n v="3"/>
    <x v="2"/>
    <n v="4"/>
    <s v="PURWOKERTO"/>
    <s v="BANJARNEGARA"/>
    <s v="BJR"/>
    <s v="REG"/>
    <s v="AO"/>
    <s v="NEW SALES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  <x v="7"/>
  </r>
  <r>
    <n v="2031"/>
    <n v="1002652247"/>
    <n v="3"/>
    <x v="2"/>
    <n v="4"/>
    <s v="PURWOKERTO"/>
    <s v="BANJARNEGARA"/>
    <s v="BJR"/>
    <s v="REG"/>
    <s v="AO"/>
    <s v="NEW SALES"/>
    <s v="1P INET"/>
    <s v="Completed (PS)"/>
    <s v="RBS-Regional 3"/>
    <d v="2026-10-24T15:32:46"/>
    <d v="2026-10-25T12:29:08"/>
    <n v="69416463"/>
    <m/>
    <n v="146372102832"/>
    <s v="Akusaaraa Workspace"/>
    <s v="ODP-BJR-FZ/098"/>
    <s v="WO067123556"/>
    <m/>
    <m/>
    <m/>
    <n v="109.750929401024"/>
    <n v="-7.27867690294915"/>
    <s v="|MN00909|MYIA-093137038694/POI/m ibnul jauzi/082138341173/akusaaraa@gmail.com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40:01"/>
    <d v="2026-10-26T11:00:00"/>
    <m/>
    <s v="PS"/>
    <s v="X"/>
    <s v="NO ADDON"/>
    <n v="20261025"/>
    <s v="Completed"/>
    <s v="HSI Bisnis Promo Hari Pelanggan Nasional PSB 70% - 50 Mbps"/>
    <s v="INDIBIZ"/>
    <m/>
    <m/>
    <d v="2026-10-26T11:00:00"/>
    <s v="2026-10-26 11:00:00 | Tanggal pemasangan: 25/10/2026 Jam pemasangan : pagi / siang Info Tambahan : Hubungi pelanggan dulu sebelum ke lokasi terima kasih."/>
    <n v="2026"/>
    <n v="10"/>
    <n v="25"/>
    <d v="2026-10-25T00:00:00"/>
    <n v="-1.4583333333357587"/>
    <x v="1"/>
    <x v="7"/>
  </r>
  <r>
    <n v="2032"/>
    <n v="1002654314"/>
    <n v="3"/>
    <x v="2"/>
    <n v="4"/>
    <s v="PURWOKERTO"/>
    <s v="BANJARNEGARA"/>
    <s v="BJR"/>
    <s v="REG"/>
    <s v="AO"/>
    <s v="NEW SALES"/>
    <s v="1P INET"/>
    <s v="Completed (PS)"/>
    <s v="RBS-Regional 3"/>
    <d v="2026-10-26T14:44:49"/>
    <d v="2026-10-27T13:28:21"/>
    <n v="69417291"/>
    <m/>
    <n v="146372102665"/>
    <s v="SMK MUHAMMADIYAH KARANGKOBAR"/>
    <s v="ODP-BJR-FZ/074 FZ/D03/074.01"/>
    <s v="WO067217847"/>
    <m/>
    <m/>
    <m/>
    <n v="109.730159"/>
    <n v="-7.2701900000000004"/>
    <s v="|MN00909|MYIA-035279636093/POI/meli maulina/085399663821/smkmuhammadiyahkarangkobar4@gmail.com"/>
    <s v="MYIB_ASSISTANT"/>
    <m/>
    <m/>
    <m/>
    <m/>
    <m/>
    <m/>
    <m/>
    <m/>
    <s v="Management Janji"/>
    <s v="2026-10-29 11:00:00 | Tanggal pemasangan : 27/10/2026 Jam pemasangan : pagi / siang  Info Tambahan : Hubungi pelanggan dulu sebelum ke lokasi Terimakasih"/>
    <s v="FCC"/>
    <s v="26-10-2026 14:54:35"/>
    <d v="2026-10-29T11:00:00"/>
    <m/>
    <s v="PS"/>
    <s v="X"/>
    <s v="NO ADDON"/>
    <n v="20261027"/>
    <s v="Completed"/>
    <s v="HSI Bisnis Promo Hari Pelanggan Nasional PSB 70% - 75 Mbps"/>
    <s v="INDIBIZ"/>
    <m/>
    <m/>
    <d v="2026-10-29T11:00:00"/>
    <s v="2026-10-29 11:00:00 | Tanggal pemasangan : 27/10/2026 Jam pemasangan : pagi / siang  Info Tambahan : Hubungi pelanggan dulu sebelum ke lokasi Terimakasih"/>
    <n v="2026"/>
    <n v="10"/>
    <n v="27"/>
    <d v="2026-10-27T00:00:00"/>
    <n v="-2.4583333333357587"/>
    <x v="1"/>
    <x v="7"/>
  </r>
  <r>
    <n v="2033"/>
    <n v="1002639545"/>
    <n v="3"/>
    <x v="2"/>
    <n v="4"/>
    <s v="PURWOKERTO"/>
    <s v="BANJARNEGARA"/>
    <s v="BJR"/>
    <s v="REG"/>
    <s v="AO"/>
    <s v="NEW SALES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2034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2035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2036"/>
    <n v="1002634798"/>
    <n v="3"/>
    <x v="2"/>
    <n v="4"/>
    <s v="PURWOKERTO"/>
    <s v="BANJARNEGARA"/>
    <s v="BJR"/>
    <s v="REG"/>
    <s v="AO"/>
    <s v="NEW SALES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2037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2038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2039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  <x v="7"/>
  </r>
  <r>
    <n v="2040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2041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2042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  <x v="7"/>
  </r>
  <r>
    <n v="2043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  <x v="7"/>
  </r>
  <r>
    <n v="2044"/>
    <n v="1002642411"/>
    <n v="3"/>
    <x v="2"/>
    <n v="4"/>
    <s v="PURWOKERTO"/>
    <s v="BANJARNEGARA"/>
    <s v="KLP"/>
    <s v="REG"/>
    <s v="AO"/>
    <s v="NEW SALES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  <x v="7"/>
  </r>
  <r>
    <n v="2045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7"/>
  </r>
  <r>
    <n v="2046"/>
    <n v="1002640972"/>
    <n v="3"/>
    <x v="2"/>
    <n v="4"/>
    <s v="PURWOKERTO"/>
    <s v="BANJARNEGARA"/>
    <s v="KLP"/>
    <s v="REG"/>
    <s v="AO"/>
    <s v="NEW SALES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  <x v="7"/>
  </r>
  <r>
    <n v="2047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2048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2049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2050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2051"/>
    <n v="1002636195"/>
    <n v="3"/>
    <x v="2"/>
    <n v="4"/>
    <s v="MAGELANG"/>
    <s v="WONOSOBO"/>
    <s v="WOS"/>
    <s v="REG"/>
    <s v="AO"/>
    <s v="NEW SALES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  <x v="7"/>
  </r>
  <r>
    <n v="2052"/>
    <n v="1002638167"/>
    <n v="3"/>
    <x v="2"/>
    <n v="4"/>
    <s v="MAGELANG"/>
    <s v="WONOSOBO"/>
    <s v="WOS"/>
    <s v="REG"/>
    <s v="AO"/>
    <s v="NEW SALES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  <x v="7"/>
  </r>
  <r>
    <n v="2053"/>
    <n v="1002638628"/>
    <n v="3"/>
    <x v="2"/>
    <n v="4"/>
    <s v="MAGELANG"/>
    <s v="WONOSOBO"/>
    <s v="WOS"/>
    <s v="REG"/>
    <s v="AO"/>
    <s v="NEW SALES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  <x v="7"/>
  </r>
  <r>
    <n v="2054"/>
    <n v="1002637659"/>
    <n v="3"/>
    <x v="2"/>
    <n v="4"/>
    <s v="MAGELANG"/>
    <s v="WONOSOBO"/>
    <s v="WOS"/>
    <s v="REG"/>
    <s v="AO"/>
    <s v="NEW SALES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  <x v="7"/>
  </r>
  <r>
    <n v="2055"/>
    <n v="1002640807"/>
    <n v="3"/>
    <x v="2"/>
    <n v="4"/>
    <s v="MAGELANG"/>
    <s v="WONOSOBO"/>
    <s v="WOS"/>
    <s v="REG"/>
    <s v="AO"/>
    <s v="NEW SALES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2056"/>
    <n v="1002641826"/>
    <n v="3"/>
    <x v="2"/>
    <n v="4"/>
    <s v="MAGELANG"/>
    <s v="WONOSOBO"/>
    <s v="WOS"/>
    <s v="REG"/>
    <s v="AO"/>
    <s v="NEW SALES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  <x v="7"/>
  </r>
  <r>
    <n v="2057"/>
    <n v="1002642947"/>
    <n v="3"/>
    <x v="2"/>
    <n v="4"/>
    <s v="MAGELANG"/>
    <s v="WONOSOBO"/>
    <s v="WOS"/>
    <s v="REG"/>
    <s v="AO"/>
    <s v="NEW SALES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  <x v="7"/>
  </r>
  <r>
    <n v="2058"/>
    <n v="1002656458"/>
    <n v="3"/>
    <x v="2"/>
    <n v="4"/>
    <s v="MAGELANG"/>
    <s v="WONOSOBO"/>
    <s v="WOS"/>
    <s v="REG"/>
    <s v="AO"/>
    <s v="NEW SALES"/>
    <m/>
    <s v="Completed (PS)"/>
    <s v="RBS-Regional 4"/>
    <d v="2026-10-27T15:40:40"/>
    <d v="2026-10-28T13:19:35"/>
    <n v="69418117"/>
    <m/>
    <n v="141373127885"/>
    <s v="PT. Elizabeth Hanjaya"/>
    <s v="ODP-WOS-FAE/060"/>
    <s v="WO067309351"/>
    <m/>
    <m/>
    <m/>
    <n v="109.9057705"/>
    <n v="-7.3513045000000004"/>
    <s v="|MN02491|PT. Elizabeth Hanjaya |081213000729|hamdi@elizabethbag.com|Indibiz Basic 50 Mbps 320000|Ripki Hamdi|Ruko Jitu, Jl. P. Diponegoro No.3 Kav C, Wonosobo Timur, Kec. Wonosobo, Kabupaten Wonosobo, Jawa Tengah-7.351200643181615, 109.9055773423291"/>
    <s v="Sales Force"/>
    <m/>
    <m/>
    <m/>
    <m/>
    <m/>
    <m/>
    <m/>
    <m/>
    <s v="Management Janji"/>
    <s v="2026-10-28 15:00:00|telp : 081213000729 alt : manja : pagi / siang 28/10/2026 hub sebelum ke lokasi  |40000802|MYDITA"/>
    <s v="FCC"/>
    <s v="27-10-2026 15:54:39"/>
    <d v="2026-10-28T15:00:00"/>
    <m/>
    <s v="PS"/>
    <s v="X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5:00:00"/>
    <s v="2026-10-28 15:00:00|telp : 081213000729 alt : manja : pagi / siang 28/10/2026 hub sebelum ke lokasi  |40000802|MYDITA"/>
    <n v="2026"/>
    <n v="10"/>
    <n v="28"/>
    <d v="2026-10-28T00:00:00"/>
    <n v="-0.625"/>
    <x v="1"/>
    <x v="7"/>
  </r>
  <r>
    <n v="2059"/>
    <n v="1002658343"/>
    <n v="3"/>
    <x v="2"/>
    <n v="4"/>
    <s v="MAGELANG"/>
    <s v="WONOSOBO"/>
    <s v="WOS"/>
    <s v="REG"/>
    <s v="AO"/>
    <s v="NEW SALES"/>
    <m/>
    <s v="MIE - SEND SURVEY"/>
    <s v="RBS-Regional 3"/>
    <d v="2026-10-28T17:42:05"/>
    <d v="2026-10-29T09:10:07"/>
    <n v="69418854"/>
    <m/>
    <n v="141373127748"/>
    <s v="SMP NEGERI 1 KEPIL"/>
    <s v="ODP-WOS-FK/008"/>
    <s v="WO067403673"/>
    <m/>
    <m/>
    <m/>
    <n v="110.003891"/>
    <n v="-7.5265759000000001"/>
    <s v="AMRBS ; 402717 ; AMEX ; WIRA ; TREG3 ; MAGELANG ; 1S HSI BISNIS PROMO 300 Mbps ; SETIONO 085742826399; smpn1kepilwsb@gmail.com"/>
    <s v="Amex"/>
    <m/>
    <m/>
    <m/>
    <m/>
    <m/>
    <m/>
    <m/>
    <m/>
    <s v="Management Janji"/>
    <s v="2026-10-30 08:00:00|M Janji : (30/10/2026) jam Pasang : 09:00 Note : hubungi pelanggan jika ingin kelokasi|40900827|MYDITA"/>
    <s v="FCC"/>
    <s v="28-10-2026 17:54:39"/>
    <d v="2026-10-30T08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30T08:00:00"/>
    <s v="2026-10-30 08:00:00|M Janji : (30/10/2026) jam Pasang : 09:00 Note : hubungi pelanggan jika ingin kelokasi|40900827|MYDITA"/>
    <m/>
    <m/>
    <m/>
    <e v="#NUM!"/>
    <e v="#NUM!"/>
    <x v="0"/>
    <x v="7"/>
  </r>
  <r>
    <n v="2060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2061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2062"/>
    <n v="1002656215"/>
    <n v="3"/>
    <x v="2"/>
    <n v="4"/>
    <s v="MAGELANG"/>
    <s v="WONOSOBO"/>
    <s v="WOS"/>
    <s v="REG"/>
    <s v="AO"/>
    <s v="NEW SALES"/>
    <m/>
    <s v="CANCEL COMPLETED"/>
    <s v="RBS-Regional 3"/>
    <d v="2026-10-27T14:37:57"/>
    <d v="2026-10-28T10:53:33"/>
    <n v="69418066"/>
    <m/>
    <n v="141373127884"/>
    <s v="SMP NEGERI 1 KEPIL"/>
    <s v="ODP-WOS-FK/008"/>
    <m/>
    <m/>
    <m/>
    <m/>
    <n v="110.003891"/>
    <n v="-7.5265759000000001"/>
    <s v="AMRBS ; 402717 ; AMEX ; WIRA ; TREG3 ; MAGELANG ; 1S HSI BISNIS PROMO 300 Mbps ; SETIONO 085742826399; smpn1kepilwsb@gmail.com"/>
    <s v="Amex"/>
    <m/>
    <m/>
    <m/>
    <m/>
    <m/>
    <m/>
    <m/>
    <m/>
    <m/>
    <m/>
    <m/>
    <s v="27-10-2026 14:39:42"/>
    <m/>
    <m/>
    <s v="REJECT_FCC"/>
    <s v="X"/>
    <s v="NO ADDON"/>
    <m/>
    <s v="DECLINE : Decline - Order tidak bisa dilanjutkan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063"/>
    <n v="1002640055"/>
    <n v="3"/>
    <x v="2"/>
    <n v="4"/>
    <s v="MAGELANG"/>
    <s v="WONOSOBO"/>
    <s v="WOS"/>
    <s v="REG"/>
    <s v="AO"/>
    <s v="NEW SALES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  <x v="7"/>
  </r>
  <r>
    <n v="2064"/>
    <n v="1002656729"/>
    <n v="3"/>
    <x v="6"/>
    <n v="4"/>
    <s v="PEKALONGAN"/>
    <s v="BATANG"/>
    <s v="BDY"/>
    <s v="REG"/>
    <s v="AO"/>
    <s v="NEW SALES"/>
    <s v="1P INET"/>
    <s v="7 | OSS - PROVISIONING ISSUED"/>
    <s v="RBS-Regional 3"/>
    <d v="2026-10-27T17:08:45"/>
    <d v="2026-10-28T18:42:54"/>
    <n v="69418217"/>
    <m/>
    <n v="142201106516"/>
    <s v="SPX WARUNGASEM HUB 2"/>
    <s v="ODP-BDY-FZ/007 FZ/D02/007.01"/>
    <s v="WO067311742"/>
    <m/>
    <m/>
    <m/>
    <n v="109.71439599999999"/>
    <n v="-6.9791930000000004"/>
    <s v="|MN01881|MYIA-057781644316/POI/muhammad aminudin/082313958335/muhammadaminudin261@gmail.com"/>
    <s v="MYIB_ASSISTANT"/>
    <m/>
    <m/>
    <m/>
    <m/>
    <m/>
    <m/>
    <m/>
    <m/>
    <s v="Management Janji"/>
    <s v="2026-10-28 15:00:00 | Nama PIC:  BP MUH AMIN No HP: 082313958335 Alt: Tanggal: 28/10/2026 Jam Pasang: Sore Note: Hubungi sebelum ke lokasi, terimakasih.  "/>
    <s v="FCC"/>
    <s v="27-10-2026 17:09:48"/>
    <d v="2026-10-28T15:00:00"/>
    <m/>
    <s v="PI"/>
    <s v="SUBAH"/>
    <s v="NO ADDON"/>
    <m/>
    <s v="Provisioning Issued"/>
    <s v="HSI Bisnis Promo Hari Pelanggan Nasional PSB 70% - 50 Mbps"/>
    <s v="INDIBIZ"/>
    <m/>
    <m/>
    <d v="2026-10-28T15:00:00"/>
    <s v="2026-10-28 15:00:00 | Nama PIC:  BP MUH AMIN No HP: 082313958335 Alt: Tanggal: 28/10/2026 Jam Pasang: Sore Note: Hubungi sebelum ke lokasi, terimakasih.  "/>
    <m/>
    <m/>
    <m/>
    <e v="#NUM!"/>
    <e v="#NUM!"/>
    <x v="0"/>
    <x v="7"/>
  </r>
  <r>
    <n v="2065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2066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2067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2068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2069"/>
    <n v="1002637673"/>
    <n v="3"/>
    <x v="6"/>
    <n v="4"/>
    <s v="PEKALONGAN"/>
    <s v="BATANG"/>
    <s v="BTG"/>
    <s v="REG"/>
    <s v="AO"/>
    <s v="NEW SALES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2070"/>
    <n v="1002632112"/>
    <n v="3"/>
    <x v="6"/>
    <n v="4"/>
    <s v="PEKALONGAN"/>
    <s v="BATANG"/>
    <s v="BTG"/>
    <s v="REG"/>
    <s v="AO"/>
    <s v="NEW SALES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2071"/>
    <n v="1002639964"/>
    <n v="3"/>
    <x v="6"/>
    <n v="4"/>
    <s v="PEKALONGAN"/>
    <s v="BATANG"/>
    <s v="SBA"/>
    <s v="REG"/>
    <s v="AO"/>
    <s v="NEW SALES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2072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2073"/>
    <n v="1002637477"/>
    <n v="3"/>
    <x v="6"/>
    <n v="4"/>
    <s v="PEKALONGAN"/>
    <s v="BATANG"/>
    <s v="SBA"/>
    <s v="REG"/>
    <s v="AO"/>
    <s v="NEW SALES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  <x v="7"/>
  </r>
  <r>
    <n v="2074"/>
    <n v="1002647216"/>
    <n v="3"/>
    <x v="6"/>
    <n v="4"/>
    <s v="PEKALONGAN"/>
    <s v="BATANG"/>
    <s v="SBA"/>
    <s v="REG"/>
    <s v="AO"/>
    <s v="NEW SALES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  <x v="7"/>
  </r>
  <r>
    <n v="2075"/>
    <n v="1002649944"/>
    <n v="3"/>
    <x v="6"/>
    <n v="4"/>
    <s v="PEKALONGAN"/>
    <s v="BATANG"/>
    <s v="SBA"/>
    <s v="REG"/>
    <s v="AO"/>
    <s v="NEW SALES"/>
    <s v="1P INET"/>
    <s v="Completed (PS)"/>
    <s v="RBS-Regional 3"/>
    <d v="2026-10-22T17:12:49"/>
    <d v="2026-10-23T16:04:07"/>
    <n v="69415471"/>
    <m/>
    <n v="142200107166"/>
    <s v="BALAIDESA HARJOWINANGUN TIMUR"/>
    <s v="ODP-SBA-FF/119 FF/D06/119.01"/>
    <s v="WO067000588"/>
    <m/>
    <m/>
    <m/>
    <n v="109.98621199999999"/>
    <n v="-7.0183439999999999"/>
    <s v="|MN01913|MYIA-039848794472/POI/HIRMANTO/081326333009/sofyanhirmanto@gmail.com"/>
    <s v="MYIB_ASSISTANT"/>
    <m/>
    <m/>
    <m/>
    <m/>
    <m/>
    <m/>
    <m/>
    <m/>
    <s v="Management Janji"/>
    <s v="2026-10-23 15:00:00 | Jam pemasangan : 12.00 Info Tambahan : Hubungi pelanggan dulu sebelum ke lokasi terimakasih  "/>
    <s v="FCC"/>
    <s v="22-10-2026 17:25:18"/>
    <d v="2026-10-23T15:00:00"/>
    <m/>
    <s v="PS"/>
    <s v="SUBAH"/>
    <s v="NO ADDON"/>
    <n v="20261023"/>
    <s v="Completed"/>
    <s v="HSI Bisnis Promo Hari Pelanggan Nasional PSB 70% - 50 Mbps"/>
    <s v="INDIBIZ"/>
    <m/>
    <m/>
    <d v="2026-10-23T15:00:00"/>
    <s v="2026-10-23 15:00:00 | Jam pemasangan : 12.00 Info Tambahan : Hubungi pelanggan dulu sebelum ke lokasi terimakasih  "/>
    <n v="2026"/>
    <n v="10"/>
    <n v="23"/>
    <d v="2026-10-23T00:00:00"/>
    <n v="-0.625"/>
    <x v="1"/>
    <x v="7"/>
  </r>
  <r>
    <n v="2076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2077"/>
    <n v="1002620906"/>
    <n v="3"/>
    <x v="6"/>
    <n v="4"/>
    <s v="PEKALONGAN"/>
    <s v="PEKALONGAN"/>
    <s v="PKL"/>
    <s v="REG"/>
    <s v="AO"/>
    <s v="NEW SALES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2078"/>
    <n v="1002638902"/>
    <n v="3"/>
    <x v="6"/>
    <n v="4"/>
    <s v="PEKALONGAN"/>
    <s v="PEKALONGAN"/>
    <s v="PKL"/>
    <s v="REG"/>
    <s v="AO"/>
    <s v="NEW SALES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  <x v="7"/>
  </r>
  <r>
    <n v="2079"/>
    <n v="1002644443"/>
    <n v="3"/>
    <x v="6"/>
    <n v="4"/>
    <s v="PEKALONGAN"/>
    <s v="PEKALONGAN"/>
    <s v="PKL"/>
    <s v="REG"/>
    <s v="AO"/>
    <s v="NEW SALES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  <x v="7"/>
  </r>
  <r>
    <n v="2080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  <x v="7"/>
  </r>
  <r>
    <n v="2081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  <x v="7"/>
  </r>
  <r>
    <n v="2082"/>
    <n v="1002638337"/>
    <n v="3"/>
    <x v="6"/>
    <n v="4"/>
    <s v="PEKALONGAN"/>
    <s v="PEKALONGAN"/>
    <s v="PKL"/>
    <s v="REG"/>
    <s v="AO"/>
    <s v="NEW SALES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  <x v="7"/>
  </r>
  <r>
    <n v="2083"/>
    <n v="1002643482"/>
    <n v="3"/>
    <x v="6"/>
    <n v="4"/>
    <s v="PEKALONGAN"/>
    <s v="PEKALONGAN"/>
    <s v="PKL"/>
    <s v="REG"/>
    <s v="AO"/>
    <s v="NEW SALES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  <x v="7"/>
  </r>
  <r>
    <n v="2084"/>
    <n v="1002645613"/>
    <n v="3"/>
    <x v="6"/>
    <n v="4"/>
    <s v="PEKALONGAN"/>
    <s v="PEKALONGAN"/>
    <s v="PKL"/>
    <s v="REG"/>
    <s v="AO"/>
    <s v="NEW SALES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  <x v="7"/>
  </r>
  <r>
    <n v="2085"/>
    <n v="1002646689"/>
    <n v="3"/>
    <x v="6"/>
    <n v="4"/>
    <s v="PEKALONGAN"/>
    <s v="PEKALONGAN"/>
    <s v="PKL"/>
    <s v="REG"/>
    <s v="AO"/>
    <s v="NEW SALES"/>
    <s v="1P INET"/>
    <s v="Completed (PS)"/>
    <s v="RBS-Regional 3"/>
    <d v="2026-10-21T09:26:50"/>
    <d v="2026-10-22T15:14:33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n v="2026"/>
    <n v="10"/>
    <n v="22"/>
    <d v="2026-10-22T00:00:00"/>
    <n v="-0.33333333333575865"/>
    <x v="1"/>
    <x v="7"/>
  </r>
  <r>
    <n v="2086"/>
    <n v="1002648003"/>
    <n v="3"/>
    <x v="6"/>
    <n v="4"/>
    <s v="PEKALONGAN"/>
    <s v="PEKALONGAN"/>
    <s v="PKL"/>
    <s v="REG"/>
    <s v="AO"/>
    <s v="NEW SALES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  <x v="7"/>
  </r>
  <r>
    <n v="2087"/>
    <n v="1002656780"/>
    <n v="3"/>
    <x v="6"/>
    <n v="4"/>
    <s v="PEKALONGAN"/>
    <s v="PEKALONGAN"/>
    <s v="PKL"/>
    <s v="REG"/>
    <s v="AO"/>
    <s v="NEW SALES"/>
    <s v="1P INET"/>
    <s v="Completed (PS)"/>
    <s v="RBS-Regional 3"/>
    <d v="2026-10-27T17:48:50"/>
    <d v="2026-10-28T17:32:31"/>
    <n v="69418235"/>
    <m/>
    <n v="142202155081"/>
    <s v="ON TEKNIK"/>
    <s v="ODP-PKL-FV/083"/>
    <s v="WO067314710"/>
    <m/>
    <m/>
    <m/>
    <n v="109.673258"/>
    <n v="-6.886914"/>
    <s v="|MN02086|MYIA-078736699657/POI/BADIAH/085225466532/badiaprasojo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PS"/>
    <s v="X"/>
    <s v="NO ADDON"/>
    <n v="20261028"/>
    <s v="Completed"/>
    <s v="HSI Bisnis Promo Hari Pelanggan Nasional PSB 70% - 50 Mbps"/>
    <s v="INDIBIZ"/>
    <m/>
    <m/>
    <d v="2026-10-28T15:00:00"/>
    <s v="2026-10-28 15:00:00 | M Janji : (RABU/28/oktober/2026) jam Pasang : 09:00 Note : hubungi pelanggan jika ingin kelokasi"/>
    <n v="2026"/>
    <n v="10"/>
    <n v="28"/>
    <d v="2026-10-28T00:00:00"/>
    <n v="-0.625"/>
    <x v="1"/>
    <x v="7"/>
  </r>
  <r>
    <n v="2088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  <x v="7"/>
  </r>
  <r>
    <n v="2089"/>
    <n v="1002641935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  <x v="7"/>
  </r>
  <r>
    <n v="2090"/>
    <n v="1002641947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  <x v="7"/>
  </r>
  <r>
    <n v="2091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  <x v="7"/>
  </r>
  <r>
    <n v="2092"/>
    <n v="1002643832"/>
    <n v="3"/>
    <x v="6"/>
    <n v="4"/>
    <s v="PEKALONGAN"/>
    <s v="PEKALONGAN"/>
    <s v="KJE"/>
    <s v="REG"/>
    <s v="AO"/>
    <s v="NEW SALES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  <x v="7"/>
  </r>
  <r>
    <n v="2093"/>
    <n v="1002643274"/>
    <n v="3"/>
    <x v="6"/>
    <n v="4"/>
    <s v="PEKALONGAN"/>
    <s v="PEKALONGAN"/>
    <s v="KJE"/>
    <s v="REG"/>
    <s v="AO"/>
    <s v="NEW SALES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  <x v="7"/>
  </r>
  <r>
    <n v="2094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  <x v="7"/>
  </r>
  <r>
    <n v="2095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  <x v="7"/>
  </r>
  <r>
    <n v="2096"/>
    <n v="1002656572"/>
    <n v="3"/>
    <x v="6"/>
    <n v="4"/>
    <s v="PEKALONGAN"/>
    <s v="PEKALONGAN"/>
    <s v="KDW"/>
    <s v="REG"/>
    <s v="AO"/>
    <s v="NEW SALES"/>
    <s v="1P INET"/>
    <s v="7 | OSS - PROVISIONING ISSUED"/>
    <s v="RBS-Regional 3"/>
    <d v="2026-10-27T16:08:51"/>
    <d v="2026-10-28T15:23:51"/>
    <n v="69418175"/>
    <m/>
    <n v="146285105233"/>
    <s v="Emge1994"/>
    <s v="ODP-KDW-FM/150 FM/D03/150.01"/>
    <s v="WO067305761"/>
    <m/>
    <m/>
    <m/>
    <n v="109.6889441"/>
    <n v="-6.9669515999999998"/>
    <s v="|MC50067|MYIA-038245162999/POI/MUHAMMAD RISKON KHAKIKI/085175132921/riskonkhakiki@gmail.com"/>
    <s v="MYIB_ASSISTANT"/>
    <m/>
    <m/>
    <m/>
    <m/>
    <m/>
    <m/>
    <m/>
    <m/>
    <s v="Management Janji"/>
    <s v="2026-10-28 15:00:00 | telp : 085175132921 alt : manja : pagi / siang 28/10/2026 hub sebelum ke lokasi "/>
    <s v="FCC"/>
    <s v="27-10-2026 16:09:58"/>
    <d v="2026-10-28T15:00:00"/>
    <m/>
    <s v="PI"/>
    <s v="KAJEN"/>
    <s v="NO ADDON"/>
    <m/>
    <s v="Provisioning Issued"/>
    <s v="HSI Bisnis Promo Hari Pelanggan Nasional PSB 70% - 50 Mbps"/>
    <s v="INDIBIZ"/>
    <m/>
    <m/>
    <d v="2026-10-28T15:00:00"/>
    <s v="2026-10-28 15:00:00 | telp : 085175132921 alt : manja : pagi / siang 28/10/2026 hub sebelum ke lokasi "/>
    <m/>
    <m/>
    <m/>
    <e v="#NUM!"/>
    <e v="#NUM!"/>
    <x v="0"/>
    <x v="7"/>
  </r>
  <r>
    <n v="2097"/>
    <n v="1002656753"/>
    <n v="3"/>
    <x v="6"/>
    <n v="4"/>
    <s v="PEKALONGAN"/>
    <s v="PEKALONGAN"/>
    <s v="KDW"/>
    <s v="REG"/>
    <s v="AO"/>
    <s v="NEW SALES"/>
    <m/>
    <s v="7 | OSS - PROVISIONING ISSUED"/>
    <s v="RBS-Regional 3"/>
    <d v="2026-10-27T17:24:50"/>
    <d v="2026-10-29T08:09:28"/>
    <n v="69418226"/>
    <m/>
    <n v="146285105236"/>
    <s v="ATR 2 KONVEKSI"/>
    <s v="ODP-KDW-FM/165"/>
    <s v="WO067350141"/>
    <m/>
    <m/>
    <m/>
    <n v="109.6970489"/>
    <n v="-6.9811994999999998"/>
    <s v="MN00925/rizal/081398511218/muhammadrizal.ical123@gmail.com"/>
    <s v="Sales Profesional"/>
    <m/>
    <m/>
    <m/>
    <m/>
    <m/>
    <m/>
    <m/>
    <m/>
    <s v="Management Janji"/>
    <s v="2026-10-29 08:00:00|Nama PIC:  bp rizal  No HP: 081398511218 Alt: Tanggal: 29/10/2026 Jam Pasang: Pagi Note: Hubungi sebelum ke lokasi, terimakasih.  |40931149|MYDITA"/>
    <s v="FCC"/>
    <s v="27-10-2026 17:39:41"/>
    <d v="2026-10-29T08:00:00"/>
    <m/>
    <s v="PI"/>
    <s v="KAJE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:  bp rizal  No HP: 081398511218 Alt: Tanggal: 29/10/2026 Jam Pasang: Pagi Note: Hubungi sebelum ke lokasi, terimakasih.  |40931149|MYDITA"/>
    <m/>
    <m/>
    <m/>
    <e v="#NUM!"/>
    <e v="#NUM!"/>
    <x v="0"/>
    <x v="7"/>
  </r>
  <r>
    <n v="2098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  <x v="7"/>
  </r>
  <r>
    <n v="2099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  <x v="7"/>
  </r>
  <r>
    <n v="2100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  <x v="7"/>
  </r>
  <r>
    <n v="2101"/>
    <n v="1002647104"/>
    <n v="3"/>
    <x v="6"/>
    <n v="4"/>
    <s v="PEKALONGAN"/>
    <s v="PEKALONGAN"/>
    <s v="KDW"/>
    <s v="REG"/>
    <s v="AO"/>
    <s v="NEW SALES"/>
    <s v="1P INET"/>
    <s v="Completed (PS)"/>
    <s v="RBS-Regional 3"/>
    <d v="2026-10-21T11:27:51"/>
    <d v="2026-10-22T15:13:53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S"/>
    <s v="KAJEN"/>
    <s v="NO ADDON"/>
    <n v="20261022"/>
    <s v="Complet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n v="2026"/>
    <n v="10"/>
    <n v="22"/>
    <d v="2026-10-22T00:00:00"/>
    <n v="-0.45833333333575865"/>
    <x v="1"/>
    <x v="7"/>
  </r>
  <r>
    <n v="2102"/>
    <n v="1002649471"/>
    <n v="3"/>
    <x v="6"/>
    <n v="4"/>
    <s v="PEKALONGAN"/>
    <s v="PEKALONGAN"/>
    <s v="KDW"/>
    <s v="REG"/>
    <s v="AO"/>
    <s v="NEW SALES"/>
    <s v="1P INET"/>
    <s v="Completed (PS)"/>
    <s v="RBS-Regional 3"/>
    <d v="2026-10-22T14:57:44"/>
    <d v="2026-10-24T17:12:06"/>
    <n v="69415223"/>
    <m/>
    <n v="146285105197"/>
    <s v="Batik maju lancar"/>
    <s v="ODP-KDW-FU/074"/>
    <s v="WO066982063"/>
    <m/>
    <m/>
    <m/>
    <n v="109.65664386749199"/>
    <n v="-6.9753821475957896"/>
    <s v="MD|MYDB-20261020271054|DN00001/MN00925|Batik maju lancar|0895349486789"/>
    <s v="MYDIGIBIZPARTNER"/>
    <m/>
    <m/>
    <m/>
    <m/>
    <m/>
    <m/>
    <m/>
    <m/>
    <s v="Management Janji"/>
    <s v="2026-10-25 08:00:00 | Nama PIC : Bp Sabila No HP : 0895349486789  No Alt : - M Janji : 23 Okt 2026 Jam Pasang : Pagi / Siang Note : hubungi pelanggan jika ingin ke lokasi, terima kasih"/>
    <s v="FCC"/>
    <s v="22-10-2026 15:09:58"/>
    <d v="2026-10-25T08:00:00"/>
    <m/>
    <s v="PS"/>
    <s v="KAJEN"/>
    <s v="NO ADDON"/>
    <n v="20261024"/>
    <s v="Completed"/>
    <s v="HSI Bisnis Promo Hari Pelanggan Nasional PSB 70% - 100 Mbps"/>
    <s v="INDIBIZ"/>
    <m/>
    <m/>
    <d v="2026-10-25T08:00:00"/>
    <s v="2026-10-25 08:00:00 | Nama PIC : Bp Sabila No HP : 0895349486789  No Alt : - M Janji : 23 Okt 2026 Jam Pasang : Pagi / Siang Note : hubungi pelanggan jika ingin ke lokasi, terima kasih"/>
    <n v="2026"/>
    <n v="10"/>
    <n v="24"/>
    <d v="2026-10-24T00:00:00"/>
    <n v="-1.3333333333357587"/>
    <x v="1"/>
    <x v="7"/>
  </r>
  <r>
    <n v="2103"/>
    <n v="1002650832"/>
    <n v="3"/>
    <x v="6"/>
    <n v="4"/>
    <s v="PEKALONGAN"/>
    <s v="PEKALONGAN"/>
    <s v="KDW"/>
    <s v="REG"/>
    <s v="AO"/>
    <s v="NEW SALES"/>
    <s v="1P INET"/>
    <s v="Completed (PS)"/>
    <s v="RBS-Regional 3"/>
    <d v="2026-10-23T12:02:53"/>
    <d v="2026-10-24T18:16:53"/>
    <n v="69415833"/>
    <m/>
    <n v="146285105193"/>
    <s v="ALEESHAA_FASHION"/>
    <s v="ODP-KDW-FQ/031 FQ/D01/031.01"/>
    <s v="WO067039871"/>
    <m/>
    <m/>
    <m/>
    <n v="109.682925"/>
    <n v="-7.0023160000000004"/>
    <s v="|MN01881|MYIA-036368287383/POI/muhammad suryanto/085196842368/ahengtop2001@gmail.com"/>
    <s v="MYIB_ASSISTANT"/>
    <m/>
    <m/>
    <m/>
    <m/>
    <m/>
    <m/>
    <m/>
    <m/>
    <s v="Management Janji"/>
    <s v="2026-10-24 08:00:00 | Jam Pemasangan : 08:00 - 12.00 Tanggal Pemasangan : SABTU 23 OKTOBER 2026 Info Tambahan : Hubungi pelanggan sebelum datang ke lokasi"/>
    <s v="FCC"/>
    <s v="23-10-2026 12:09:53"/>
    <d v="2026-10-24T08:00:00"/>
    <m/>
    <s v="PS"/>
    <s v="KAJEN"/>
    <s v="NO ADDON"/>
    <n v="20261024"/>
    <s v="Completed"/>
    <s v="HSI Bisnis Promo Hari Pelanggan Nasional PSB 70% - 75 Mbps"/>
    <s v="INDIBIZ"/>
    <m/>
    <m/>
    <d v="2026-10-24T08:00:00"/>
    <s v="2026-10-24 08:00:00 | Jam Pemasangan : 08:00 - 12.00 Tanggal Pemasangan : SABTU 23 OKTOBER 2026 Info Tambahan : Hubungi pelanggan sebelum datang ke lokasi"/>
    <n v="2026"/>
    <n v="10"/>
    <n v="24"/>
    <d v="2026-10-24T00:00:00"/>
    <n v="-0.33333333333575865"/>
    <x v="1"/>
    <x v="7"/>
  </r>
  <r>
    <n v="2104"/>
    <n v="1002654149"/>
    <n v="3"/>
    <x v="6"/>
    <n v="4"/>
    <s v="PEKALONGAN"/>
    <s v="PEKALONGAN"/>
    <s v="KDW"/>
    <s v="REG"/>
    <s v="AO"/>
    <s v="NEW SALES"/>
    <s v="1P INET"/>
    <s v="Completed (PS)"/>
    <s v="RBS-Regional 3"/>
    <d v="2026-10-26T14:06:50"/>
    <d v="2026-10-27T15:18:15"/>
    <n v="69417249"/>
    <m/>
    <n v="146285105216"/>
    <s v="BlackBlink Shop"/>
    <s v="ODP-KDW-FK/049 FK/D04/049.01"/>
    <s v="WO067213551"/>
    <m/>
    <m/>
    <m/>
    <n v="109.640518"/>
    <n v="-6.9785170000000001"/>
    <s v="|MN01913|MYIA-068942621289/POI/Renaldi/085719269053/kdwrenaldi@gmail.com"/>
    <s v="MYIB_ASSISTANT"/>
    <m/>
    <m/>
    <m/>
    <m/>
    <m/>
    <m/>
    <m/>
    <m/>
    <s v="Management Janji"/>
    <s v="2026-10-27 11:00:00 | Nama PIC : bapak Renaldi No HP : 085719269053 Alt :  M Janji : (SELASA/27/oktober/2026) jam Pasang : 09:00 Note : hubungi pelanggan jika ingin kelokasi"/>
    <s v="FCC"/>
    <s v="26-10-2026 14:09:48"/>
    <d v="2026-10-27T11:00:00"/>
    <m/>
    <s v="PS"/>
    <s v="KAJEN"/>
    <s v="NO ADDON"/>
    <n v="20261027"/>
    <s v="Completed"/>
    <s v="HSI Bisnis Promo Hari Pelanggan Nasional PSB 70% - 50 Mbps"/>
    <s v="INDIBIZ"/>
    <m/>
    <m/>
    <d v="2026-10-27T11:00:00"/>
    <s v="2026-10-27 11:00:00 | Nama PIC : bapak Renaldi No HP : 085719269053 Alt :  M Janji : (SELASA/27/oktober/2026) jam Pasang : 09:00 Note : hubungi pelanggan jika ingin kelokasi"/>
    <n v="2026"/>
    <n v="10"/>
    <n v="27"/>
    <d v="2026-10-27T00:00:00"/>
    <n v="-0.45833333333575865"/>
    <x v="1"/>
    <x v="7"/>
  </r>
  <r>
    <n v="2105"/>
    <n v="1002655234"/>
    <n v="3"/>
    <x v="6"/>
    <n v="4"/>
    <s v="PEKALONGAN"/>
    <s v="PEKALONGAN"/>
    <s v="KDW"/>
    <s v="REG"/>
    <s v="AO"/>
    <s v="NEW SALES"/>
    <m/>
    <s v="Completed (PS)"/>
    <s v="RBS-Regional 3"/>
    <d v="2026-10-27T09:38:52"/>
    <d v="2026-10-28T14:34:35"/>
    <n v="69417654"/>
    <m/>
    <n v="146285105225"/>
    <s v="KANTOR NOTARIS ALFI HIDAYAWATI"/>
    <s v="ODP-KDW-FV/006"/>
    <s v="WO067277392"/>
    <m/>
    <m/>
    <m/>
    <n v="109.634259461746"/>
    <n v="-6.9963280046701097"/>
    <s v=" | MN00925 | HSI 150MB |PIC TIA 081352664343 | tiazahra1998@gmail.com"/>
    <s v="Sales Profesional"/>
    <m/>
    <m/>
    <m/>
    <m/>
    <m/>
    <m/>
    <m/>
    <m/>
    <s v="Management Janji"/>
    <s v="2026-10-28 08:00:00|telp : 081352664343 alt : manja : pagi / siang 28/10/2026 hub sebelum ke lokasi |40000802|MYDITA"/>
    <s v="FCC"/>
    <s v="27-10-2026 09:39:47"/>
    <d v="2026-10-28T08:00:00"/>
    <m/>
    <s v="PS"/>
    <s v="KAJEN"/>
    <s v="NO ADDON"/>
    <n v="2026102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telp : 081352664343 alt : manja : pagi / siang 28/10/2026 hub sebelum ke lokasi |40000802|MYDITA"/>
    <n v="2026"/>
    <n v="10"/>
    <n v="28"/>
    <d v="2026-10-28T00:00:00"/>
    <n v="-0.33333333333575865"/>
    <x v="1"/>
    <x v="7"/>
  </r>
  <r>
    <n v="2106"/>
    <n v="1002640584"/>
    <n v="3"/>
    <x v="6"/>
    <n v="4"/>
    <s v="PEKALONGAN"/>
    <s v="PEKALONGAN"/>
    <s v="KDW"/>
    <s v="REG"/>
    <s v="AO"/>
    <s v="NEW SALES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  <x v="7"/>
  </r>
  <r>
    <n v="2107"/>
    <n v="1002656745"/>
    <n v="3"/>
    <x v="6"/>
    <n v="4"/>
    <s v="PEKALONGAN"/>
    <s v="PEKALONGAN"/>
    <s v="KDW"/>
    <s v="REG"/>
    <s v="AO"/>
    <s v="NEW SALES"/>
    <m/>
    <s v="MIE - SEND SURVEY"/>
    <s v="RBS-Regional 3"/>
    <d v="2026-10-27T17:18:24"/>
    <d v="2026-10-28T13:36:07"/>
    <n v="69418222"/>
    <m/>
    <n v="146285105235"/>
    <s v="ATR 1"/>
    <s v="ODP-KDW-FM/120"/>
    <s v="WO067360248"/>
    <m/>
    <m/>
    <m/>
    <n v="109.6970489"/>
    <n v="-6.9811994999999998"/>
    <s v="MN00925/rizal/081398511218/muhammadrizal.ical123@gmail.com"/>
    <s v="Sales Profesional"/>
    <m/>
    <m/>
    <m/>
    <m/>
    <m/>
    <m/>
    <m/>
    <m/>
    <s v="Management Janji"/>
    <s v="2026-10-31 08:00:00|Nama :RIZAL No HP :081398511218 No Alternatif : M Janji : 29/10/2026 Jam Pasang : Pagi NoteÃ‚Â :  Hubungi terlebih dahulu sebelum ke lokasi|40931150|MYDITA"/>
    <s v="FCC"/>
    <s v="27-10-2026 17:24:47"/>
    <d v="2026-10-31T08:00:00"/>
    <m/>
    <s v="SURVEY_NEW_MANJA"/>
    <s v="KAJE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31T08:00:00"/>
    <s v="2026-10-31 08:00:00|Nama :RIZAL No HP :081398511218 No Alternatif : M Janji : 29/10/2026 Jam Pasang : Pagi NoteÃ‚Â :  Hubungi terlebih dahulu sebelum ke lokasi|40931150|MYDITA"/>
    <m/>
    <m/>
    <m/>
    <e v="#NUM!"/>
    <e v="#NUM!"/>
    <x v="0"/>
    <x v="7"/>
  </r>
  <r>
    <n v="2108"/>
    <n v="1002654514"/>
    <n v="3"/>
    <x v="6"/>
    <n v="4"/>
    <s v="PEKALONGAN"/>
    <s v="PEKALONGAN"/>
    <s v="KDW"/>
    <s v="REG"/>
    <s v="AO"/>
    <s v="NEW SALES"/>
    <m/>
    <s v="CANCEL COMPLETED"/>
    <s v="RBS-Regional 3"/>
    <d v="2026-10-26T15:40:23"/>
    <d v="2026-10-27T15:22:56"/>
    <n v="69417372"/>
    <m/>
    <n v="146285105219"/>
    <s v="ATR 2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6-10-2026 15:54:36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2109"/>
    <n v="1002654492"/>
    <n v="3"/>
    <x v="6"/>
    <n v="4"/>
    <s v="PEKALONGAN"/>
    <s v="PEKALONGAN"/>
    <s v="KDW"/>
    <s v="REG"/>
    <s v="AO"/>
    <s v="NEW SALES"/>
    <m/>
    <s v="CANCEL COMPLETED"/>
    <s v="RBS-Regional 3"/>
    <d v="2026-10-26T15:33:40"/>
    <d v="2026-10-27T15:29:43"/>
    <n v="69417367"/>
    <m/>
    <n v="146285105218"/>
    <s v="ATR 1"/>
    <s v="ODP-KDW-FM/060"/>
    <m/>
    <m/>
    <m/>
    <m/>
    <n v="109.6970489"/>
    <n v="-6.9811994999999998"/>
    <s v="MN00925/rizal/081398511218/muhammadrizal.ical123@gmail.com"/>
    <s v="Account Manager"/>
    <m/>
    <m/>
    <m/>
    <m/>
    <m/>
    <m/>
    <m/>
    <m/>
    <m/>
    <m/>
    <m/>
    <s v="26-10-2026 15:39:37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Novin Dwigo Prayudha 40961371|MYDITA"/>
    <m/>
    <m/>
    <m/>
    <m/>
    <m/>
    <e v="#NUM!"/>
    <e v="#NUM!"/>
    <x v="0"/>
    <x v="7"/>
  </r>
  <r>
    <n v="2110"/>
    <n v="1002656054"/>
    <n v="3"/>
    <x v="6"/>
    <n v="4"/>
    <s v="PEKALONGAN"/>
    <s v="PEKALONGAN"/>
    <s v="KDW"/>
    <s v="REG"/>
    <s v="AO"/>
    <s v="NEW SALES"/>
    <m/>
    <s v="CANCEL COMPLETED"/>
    <s v="RBS-Regional 3"/>
    <d v="2026-10-27T13:53:47"/>
    <d v="2026-10-27T16:26:58"/>
    <n v="69418012"/>
    <m/>
    <n v="146285105231"/>
    <s v="ATR 1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7-10-2026 13:54:35"/>
    <m/>
    <m/>
    <s v="REJECT_FCC"/>
    <s v="KAJEN"/>
    <s v="NO ADDON"/>
    <m/>
    <s v="DECLINE : Decline - Batal Order Ilham Budhi Prasetya 4000080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Ilham Budhi Prasetya 40000802|MYDITA"/>
    <m/>
    <m/>
    <m/>
    <m/>
    <m/>
    <e v="#NUM!"/>
    <e v="#NUM!"/>
    <x v="0"/>
    <x v="7"/>
  </r>
  <r>
    <n v="2111"/>
    <n v="1002656074"/>
    <n v="3"/>
    <x v="6"/>
    <n v="4"/>
    <s v="PEKALONGAN"/>
    <s v="PEKALONGAN"/>
    <s v="KDW"/>
    <s v="REG"/>
    <s v="AO"/>
    <s v="NEW SALES"/>
    <m/>
    <s v="CANCEL COMPLETED"/>
    <s v="RBS-Regional 3"/>
    <d v="2026-10-27T13:59:03"/>
    <d v="2026-10-28T14:32:35"/>
    <n v="69418003"/>
    <m/>
    <n v="146285105232"/>
    <s v="ATR 2"/>
    <s v="ODP-KDW-FM/060"/>
    <m/>
    <m/>
    <m/>
    <m/>
    <n v="109.6970489"/>
    <n v="-6.9811994999999998"/>
    <s v="MN00925/rizal/081398511218/muhammadrizal.ical123@gmail.com"/>
    <s v="Account Manager"/>
    <m/>
    <m/>
    <m/>
    <m/>
    <m/>
    <m/>
    <m/>
    <m/>
    <m/>
    <m/>
    <m/>
    <s v="27-10-2026 14:09:51"/>
    <m/>
    <m/>
    <s v="REJECT_FCC"/>
    <s v="KAJEN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iti QoriAh 40971401|MYDITA"/>
    <m/>
    <m/>
    <m/>
    <m/>
    <m/>
    <e v="#NUM!"/>
    <e v="#NUM!"/>
    <x v="0"/>
    <x v="7"/>
  </r>
  <r>
    <n v="2112"/>
    <n v="1002636173"/>
    <n v="3"/>
    <x v="6"/>
    <n v="4"/>
    <s v="PEKALONGAN"/>
    <s v="PEMALANG"/>
    <s v="CMA"/>
    <s v="REG"/>
    <s v="AO"/>
    <s v="NEW SALES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7"/>
  </r>
  <r>
    <n v="2113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2114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2115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2116"/>
    <n v="1002638600"/>
    <n v="3"/>
    <x v="6"/>
    <n v="4"/>
    <s v="PEKALONGAN"/>
    <s v="PEMALANG"/>
    <s v="CMA"/>
    <s v="REG"/>
    <s v="AO"/>
    <s v="NEW SALES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  <x v="7"/>
  </r>
  <r>
    <n v="2117"/>
    <n v="1002641993"/>
    <n v="3"/>
    <x v="6"/>
    <n v="4"/>
    <s v="PEKALONGAN"/>
    <s v="PEMALANG"/>
    <s v="CMA"/>
    <s v="REG"/>
    <s v="AO"/>
    <s v="NEW SALES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  <x v="7"/>
  </r>
  <r>
    <n v="2118"/>
    <n v="1002651770"/>
    <n v="3"/>
    <x v="6"/>
    <n v="4"/>
    <s v="PEKALONGAN"/>
    <s v="PEMALANG"/>
    <s v="CMA"/>
    <s v="REG"/>
    <s v="AO"/>
    <s v="NEW SALES"/>
    <s v="1P INET"/>
    <s v="Completed (PS)"/>
    <s v="RBS-Regional 3"/>
    <d v="2026-10-23T18:15:45"/>
    <d v="2026-10-24T15:33:54"/>
    <n v="69416162"/>
    <m/>
    <n v="142211111743"/>
    <s v="WISHAKA CLOTHING"/>
    <s v="ODP-CMA-FJ/050"/>
    <s v="WO067077280"/>
    <m/>
    <m/>
    <m/>
    <n v="109.560767992704"/>
    <n v="-6.9346226566017499"/>
    <s v="|MN01913|MYIA-086115285477/POI/DIAN RISKIATI/082111144277/dianwishaka463@gmail.com"/>
    <s v="MYIB_ASSISTANT"/>
    <m/>
    <m/>
    <m/>
    <m/>
    <m/>
    <m/>
    <m/>
    <m/>
    <s v="Management Janji"/>
    <s v="2026-10-24 15:00:00 | Nama PIC : Dian  No HP : 082111144277 No Alt :  M Janji : 24  Okt 2026 Jam Pasang : Pagi / Siang Note : hubungi pelanggan jika ingin ke lokasi, terima kasih"/>
    <s v="FCC"/>
    <s v="23-10-2026 18:24:45"/>
    <d v="2026-10-24T15:00:00"/>
    <m/>
    <s v="PS"/>
    <s v="X"/>
    <s v="NO ADDON"/>
    <n v="20261024"/>
    <s v="Completed"/>
    <s v="HSI Bisnis Basic Promo Hari Pelanggan Nasional PSB 70% - 50 Mbps"/>
    <s v="INDIBIZ"/>
    <m/>
    <m/>
    <d v="2026-10-24T15:00:00"/>
    <s v="2026-10-24 15:00:00 | Nama PIC : Dian  No HP : 082111144277 No Alt :  M Janji : 24  Okt 2026 Jam Pasang : Pagi / Siang Note : hubungi pelanggan jika ingin ke lokasi, terima kasih"/>
    <n v="2026"/>
    <n v="10"/>
    <n v="24"/>
    <d v="2026-10-24T00:00:00"/>
    <n v="-0.625"/>
    <x v="1"/>
    <x v="7"/>
  </r>
  <r>
    <n v="2119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  <x v="7"/>
  </r>
  <r>
    <n v="2120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  <x v="7"/>
  </r>
  <r>
    <n v="2121"/>
    <n v="1002639426"/>
    <n v="3"/>
    <x v="6"/>
    <n v="4"/>
    <s v="PEKALONGAN"/>
    <s v="PEMALANG"/>
    <s v="PML"/>
    <s v="REG"/>
    <s v="AO"/>
    <s v="NEW SALES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  <x v="7"/>
  </r>
  <r>
    <n v="2122"/>
    <n v="1002641726"/>
    <n v="3"/>
    <x v="6"/>
    <n v="4"/>
    <s v="PEKALONGAN"/>
    <s v="PEMALANG"/>
    <s v="PML"/>
    <s v="REG"/>
    <s v="AO"/>
    <s v="NEW SALES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  <x v="7"/>
  </r>
  <r>
    <n v="2123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2124"/>
    <n v="1002643084"/>
    <n v="3"/>
    <x v="6"/>
    <n v="4"/>
    <s v="PEKALONGAN"/>
    <s v="PEMALANG"/>
    <s v="PML"/>
    <s v="REG"/>
    <s v="AO"/>
    <s v="NEW SALES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  <x v="7"/>
  </r>
  <r>
    <n v="2125"/>
    <n v="1002646938"/>
    <n v="3"/>
    <x v="6"/>
    <n v="4"/>
    <s v="PEKALONGAN"/>
    <s v="PEMALANG"/>
    <s v="PML"/>
    <s v="REG"/>
    <s v="AO"/>
    <s v="NEW SALES"/>
    <m/>
    <s v="Completed (PS)"/>
    <s v="RBS-Regional 3"/>
    <d v="2026-10-21T10:40:12"/>
    <d v="2026-10-27T14:36:48"/>
    <n v="69414292"/>
    <m/>
    <n v="141278102066"/>
    <s v="PT Buchon Apparel Indonesia"/>
    <s v="ODP-PML-FAC/001"/>
    <s v="WO067235031"/>
    <m/>
    <m/>
    <m/>
    <n v="109.409923553466"/>
    <n v="-6.8816498765144196"/>
    <s v="| MN00925 | PSB 50MB | 355k | PIC 087766048789 | buchonapparel.official@gmail.com"/>
    <s v="Sales Profesional"/>
    <m/>
    <m/>
    <m/>
    <m/>
    <m/>
    <m/>
    <m/>
    <m/>
    <s v="Management Janji"/>
    <s v="2026-10-27 15:00:00|Nama PIC : bapak arif No HP : 087766048789 Alt :  M Janji : (SELASA/27/oktober/2026) jam Pasang : 09:00 Note : hubungi pelanggan jika ingin kelokasi|40961371|MYDITA"/>
    <s v="FCC"/>
    <s v="21-10-2026 10:55:15"/>
    <d v="2026-10-27T15:00:00"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15:00:00"/>
    <s v="2026-10-27 15:00:00|Nama PIC : bapak arif No HP : 087766048789 Alt :  M Janji : (SELASA/27/oktober/2026) jam Pasang : 09:00 Note : hubungi pelanggan jika ingin kelokasi|40961371|MYDITA"/>
    <n v="2026"/>
    <n v="10"/>
    <n v="27"/>
    <d v="2026-10-27T00:00:00"/>
    <n v="-0.625"/>
    <x v="1"/>
    <x v="7"/>
  </r>
  <r>
    <n v="2126"/>
    <n v="1002647152"/>
    <n v="3"/>
    <x v="6"/>
    <n v="4"/>
    <s v="PEKALONGAN"/>
    <s v="PEMALANG"/>
    <s v="PML"/>
    <s v="REG"/>
    <s v="AO"/>
    <s v="NEW SALES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  <x v="7"/>
  </r>
  <r>
    <n v="2127"/>
    <n v="1002625039"/>
    <n v="3"/>
    <x v="6"/>
    <n v="4"/>
    <s v="PEKALONGAN"/>
    <s v="PEMALANG"/>
    <s v="PML"/>
    <s v="REG"/>
    <s v="AO"/>
    <s v="NEW SALES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2128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  <x v="7"/>
  </r>
  <r>
    <n v="2129"/>
    <n v="1002633352"/>
    <n v="3"/>
    <x v="6"/>
    <n v="4"/>
    <s v="PEKALONGAN"/>
    <s v="PEMALANG"/>
    <s v="PML"/>
    <s v="REG"/>
    <s v="AO"/>
    <s v="NEW SALES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2130"/>
    <n v="1002642653"/>
    <n v="3"/>
    <x v="6"/>
    <n v="4"/>
    <s v="PEKALONGAN"/>
    <s v="PEMALANG"/>
    <s v="PML"/>
    <s v="REG"/>
    <s v="AO"/>
    <s v="NEW SALES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2131"/>
    <n v="1002643018"/>
    <n v="3"/>
    <x v="6"/>
    <n v="4"/>
    <s v="PEKALONGAN"/>
    <s v="PEMALANG"/>
    <s v="RDD"/>
    <s v="REG"/>
    <s v="AO"/>
    <s v="NEW SALES"/>
    <s v="1P INET"/>
    <s v="102 | FOLLOW UP COMPLETED"/>
    <s v="RBS-Regional 3"/>
    <d v="2026-10-19T12:26:41"/>
    <d v="2026-10-26T13:43:34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REVOKE"/>
    <s v="RANDUDONGKAL"/>
    <s v="NO ADDON"/>
    <m/>
    <s v="Follow Up Revoke Completed, New Order ID : SC1002654019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  <x v="7"/>
  </r>
  <r>
    <n v="2132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2133"/>
    <n v="1002641984"/>
    <n v="3"/>
    <x v="6"/>
    <n v="4"/>
    <s v="PEKALONGAN"/>
    <s v="PEMALANG"/>
    <s v="RDD"/>
    <s v="REG"/>
    <s v="AO"/>
    <s v="NEW SALES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  <x v="7"/>
  </r>
  <r>
    <n v="2134"/>
    <n v="1002642501"/>
    <n v="3"/>
    <x v="6"/>
    <n v="4"/>
    <s v="PEKALONGAN"/>
    <s v="PEMALANG"/>
    <s v="RDD"/>
    <s v="REG"/>
    <s v="AO"/>
    <s v="NEW SALES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  <x v="7"/>
  </r>
  <r>
    <n v="2135"/>
    <n v="1002643098"/>
    <n v="3"/>
    <x v="6"/>
    <n v="4"/>
    <s v="PEKALONGAN"/>
    <s v="PEMALANG"/>
    <s v="RDD"/>
    <s v="REG"/>
    <s v="AO"/>
    <s v="NEW SALES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2136"/>
    <n v="1002654019"/>
    <n v="3"/>
    <x v="6"/>
    <n v="4"/>
    <s v="PEKALONGAN"/>
    <s v="PEMALANG"/>
    <s v="RDD"/>
    <s v="REG"/>
    <s v="AO"/>
    <s v="NEW SALES"/>
    <m/>
    <s v="Completed (PS)"/>
    <s v="RBS-Regional 3"/>
    <d v="2026-10-26T13:43:35"/>
    <d v="2026-10-26T16:42:45"/>
    <n v="69412858"/>
    <m/>
    <n v="142213107547"/>
    <s v="erablue radudongkal"/>
    <s v="ODP-RDD-FJ/049"/>
    <s v="WO067211477"/>
    <m/>
    <m/>
    <m/>
    <n v="109.33011949"/>
    <n v="-7.1864509559999998"/>
    <s v="|MN02587|MYIA-095601663624/POI/hasbibintaro shiddiq/081249549394/nextperdanaone@gmail.com"/>
    <s v="Sales Profesional"/>
    <m/>
    <m/>
    <m/>
    <m/>
    <m/>
    <m/>
    <m/>
    <m/>
    <s v="Management Janji"/>
    <s v="2026-10-20 11:00:00 | Nama : BP HASBIBINTARO SHIDDIQ  No Hp : 081249549394  No Hp Alternatif :   Tanggal : 20 Oktober 2026  Interval : PAGI   Note : Mohon hubungi pelanggan terlebih dahulu"/>
    <s v="FCC"/>
    <s v="26-10-2026 13:54:34"/>
    <m/>
    <m/>
    <s v="PS"/>
    <s v="RANDUDONGKAL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6T07:00:00"/>
    <s v="2026-10-20 11:00:00 | Nama : BP HASBIBINTARO SHIDDIQ  No Hp : 081249549394  No Hp Alternatif :   Tanggal : 20 Oktober 2026  Interval : PAGI   Note : Mohon hubungi pelanggan terlebih dahulu"/>
    <n v="2026"/>
    <n v="10"/>
    <n v="26"/>
    <d v="2026-10-26T00:00:00"/>
    <n v="-0.29166666666424135"/>
    <x v="1"/>
    <x v="7"/>
  </r>
  <r>
    <n v="2137"/>
    <n v="1002653946"/>
    <n v="3"/>
    <x v="6"/>
    <n v="4"/>
    <s v="PEKALONGAN"/>
    <s v="PEMALANG"/>
    <s v="RDD"/>
    <s v="REG"/>
    <s v="AO"/>
    <s v="NEW SALES"/>
    <m/>
    <s v="Completed (PS)"/>
    <s v="RBS-Regional 2"/>
    <d v="2026-10-26T13:33:53"/>
    <d v="2026-10-27T13:15:05"/>
    <n v="69383033"/>
    <m/>
    <n v="142213107552"/>
    <s v="PT.NETTOCYBER INDONESIA (VELO)"/>
    <s v="ODP-RDD-FJ/049"/>
    <s v="WO067237923"/>
    <m/>
    <m/>
    <m/>
    <n v="109.330748438133"/>
    <n v="-7.1865954962157002"/>
    <s v="AMRBS;402714;AMANDA OKTARIANI;JKT OUTER;HSI Bisnis PSB 70% - 300 Mbps ;CP BPK IVAN +62 81288126705;windu.mahardika@velo.co.id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26-10-2026 13:39:37"/>
    <d v="2026-10-27T15:00:00"/>
    <m/>
    <s v="PS"/>
    <s v="RANDUDONGKAL"/>
    <s v="NO ADDON"/>
    <n v="20261027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15:00:00"/>
    <s v="2026-10-27 15:00:00|Jam pemasangan : 12.00 Info Tambahan : Hubungi pelanggan dulu sebelum ke lokasi terimakasih  |40951381|MYDITA"/>
    <n v="2026"/>
    <n v="10"/>
    <n v="27"/>
    <d v="2026-10-27T00:00:00"/>
    <n v="-0.625"/>
    <x v="1"/>
    <x v="7"/>
  </r>
  <r>
    <n v="2138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2139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2140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2141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  <x v="7"/>
  </r>
  <r>
    <n v="2142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  <x v="7"/>
  </r>
  <r>
    <n v="2143"/>
    <n v="1002637310"/>
    <n v="3"/>
    <x v="2"/>
    <n v="4"/>
    <s v="PURWOKERTO"/>
    <s v="PURBALINGGA"/>
    <s v="BBT"/>
    <s v="REG"/>
    <s v="AO"/>
    <s v="NEW SALES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  <x v="7"/>
  </r>
  <r>
    <n v="2144"/>
    <n v="1002640457"/>
    <n v="3"/>
    <x v="2"/>
    <n v="4"/>
    <s v="PURWOKERTO"/>
    <s v="PURBALINGGA"/>
    <s v="BBT"/>
    <s v="REG"/>
    <s v="AO"/>
    <s v="NEW SALES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  <x v="7"/>
  </r>
  <r>
    <n v="2145"/>
    <n v="1002641765"/>
    <n v="3"/>
    <x v="2"/>
    <n v="4"/>
    <s v="PURWOKERTO"/>
    <s v="PURBALINGGA"/>
    <s v="BBT"/>
    <s v="REG"/>
    <s v="AO"/>
    <s v="NEW SALES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  <x v="7"/>
  </r>
  <r>
    <n v="2146"/>
    <n v="1002643193"/>
    <n v="3"/>
    <x v="2"/>
    <n v="4"/>
    <s v="PURWOKERTO"/>
    <s v="PURBALINGGA"/>
    <s v="BBT"/>
    <s v="REG"/>
    <s v="AO"/>
    <s v="NEW SALES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  <x v="7"/>
  </r>
  <r>
    <n v="2147"/>
    <n v="1002644923"/>
    <n v="3"/>
    <x v="2"/>
    <n v="4"/>
    <s v="PURWOKERTO"/>
    <s v="PURBALINGGA"/>
    <s v="BBT"/>
    <s v="REG"/>
    <s v="AO"/>
    <s v="NEW SALES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  <x v="7"/>
  </r>
  <r>
    <n v="2148"/>
    <n v="1002646574"/>
    <n v="3"/>
    <x v="2"/>
    <n v="4"/>
    <s v="PURWOKERTO"/>
    <s v="PURBALINGGA"/>
    <s v="BBT"/>
    <s v="REG"/>
    <s v="AO"/>
    <s v="NEW SALES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  <x v="7"/>
  </r>
  <r>
    <n v="2149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2150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2151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2152"/>
    <n v="1002640598"/>
    <n v="3"/>
    <x v="2"/>
    <n v="4"/>
    <s v="PURWOKERTO"/>
    <s v="PURBALINGGA"/>
    <s v="PBG"/>
    <s v="REG"/>
    <s v="AO"/>
    <s v="NEW SALES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  <x v="7"/>
  </r>
  <r>
    <n v="2153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2154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2155"/>
    <n v="1002631895"/>
    <n v="3"/>
    <x v="2"/>
    <n v="4"/>
    <s v="PURWOKERTO"/>
    <s v="PURBALINGGA"/>
    <s v="PBG"/>
    <s v="REG"/>
    <s v="AO"/>
    <s v="NEW SALES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  <x v="7"/>
  </r>
  <r>
    <n v="2156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  <x v="7"/>
  </r>
  <r>
    <n v="2157"/>
    <n v="1002639947"/>
    <n v="3"/>
    <x v="2"/>
    <n v="4"/>
    <s v="PURWOKERTO"/>
    <s v="PURBALINGGA"/>
    <s v="PBG"/>
    <s v="REG"/>
    <s v="AO"/>
    <s v="NEW SALES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  <x v="7"/>
  </r>
  <r>
    <n v="2158"/>
    <n v="1002641234"/>
    <n v="3"/>
    <x v="2"/>
    <n v="4"/>
    <s v="PURWOKERTO"/>
    <s v="PURBALINGGA"/>
    <s v="PBG"/>
    <s v="REG"/>
    <s v="AO"/>
    <s v="NEW SALES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  <x v="7"/>
  </r>
  <r>
    <n v="2159"/>
    <n v="1002641830"/>
    <n v="3"/>
    <x v="2"/>
    <n v="4"/>
    <s v="PURWOKERTO"/>
    <s v="PURBALINGGA"/>
    <s v="PBG"/>
    <s v="REG"/>
    <s v="AO"/>
    <s v="NEW SALES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  <x v="7"/>
  </r>
  <r>
    <n v="2160"/>
    <n v="1002642724"/>
    <n v="3"/>
    <x v="2"/>
    <n v="4"/>
    <s v="PURWOKERTO"/>
    <s v="PURBALINGGA"/>
    <s v="PBG"/>
    <s v="REG"/>
    <s v="AO"/>
    <s v="NEW SALES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2161"/>
    <n v="1002650065"/>
    <n v="3"/>
    <x v="2"/>
    <n v="4"/>
    <s v="PURWOKERTO"/>
    <s v="PURBALINGGA"/>
    <s v="PBG"/>
    <s v="REG"/>
    <s v="AO"/>
    <s v="NEW SALES"/>
    <s v="1P INET"/>
    <s v="Completed (PS)"/>
    <s v="RBS-Regional 3"/>
    <d v="2026-10-22T19:48:45"/>
    <d v="2026-10-23T16:41:43"/>
    <n v="69415540"/>
    <m/>
    <n v="143363108247"/>
    <s v="MRZ Racing Exhaust"/>
    <s v="ODP-PBG-FV/134 FV/D08/134.01"/>
    <s v="WO067009481"/>
    <m/>
    <m/>
    <m/>
    <n v="109.310417"/>
    <n v="-7.3451779999999998"/>
    <s v="|MN02834|MYIA-045044973251/POI/IMAN SETIAWAN/088237102177/salsabillaayuhanifa049@gmail.com"/>
    <s v="MYIB_ASSISTANT"/>
    <m/>
    <m/>
    <m/>
    <m/>
    <m/>
    <m/>
    <m/>
    <m/>
    <s v="Management Janji"/>
    <s v="2026-10-24 11:00:00 | Nama :IMAN No HP :088237102177 No Alternatif : M Janji : 24/10/2026 Jam Pasang : Pagi NoteÃ‚Â :  Hubungi terlebih dahulu sebelum ke lokasi "/>
    <s v="FCC"/>
    <s v="22-10-2026 19:54:37"/>
    <d v="2026-10-24T11:00:00"/>
    <m/>
    <s v="PS"/>
    <s v="X"/>
    <s v="NO ADDON"/>
    <n v="20261023"/>
    <s v="Completed"/>
    <s v="HSI Bisnis Promo Hari Pelanggan Nasional PSB 70% - 100 Mbps Dual Band"/>
    <s v="INDIBIZ"/>
    <m/>
    <m/>
    <d v="2026-10-24T11:00:00"/>
    <s v="2026-10-24 11:00:00 | Nama :IMAN No HP :088237102177 No Alternatif : M Janji : 24/10/2026 Jam Pasang : Pagi NoteÃ‚Â :  Hubungi terlebih dahulu sebelum ke lokasi "/>
    <n v="2026"/>
    <n v="10"/>
    <n v="23"/>
    <d v="2026-10-23T00:00:00"/>
    <n v="-1.4583333333357587"/>
    <x v="1"/>
    <x v="7"/>
  </r>
  <r>
    <n v="2162"/>
    <n v="1002650354"/>
    <n v="3"/>
    <x v="2"/>
    <n v="4"/>
    <s v="PURWOKERTO"/>
    <s v="PURBALINGGA"/>
    <s v="PBG"/>
    <s v="REG"/>
    <s v="AO"/>
    <s v="NEW SALES"/>
    <s v="1P INET"/>
    <s v="Completed (PS)"/>
    <s v="RBS-Regional 3"/>
    <d v="2026-10-23T09:33:52"/>
    <d v="2026-10-23T12:30:58"/>
    <n v="69415643"/>
    <m/>
    <n v="146363110944"/>
    <s v="SDN 1 KEDUNGBENDA"/>
    <s v="ODP-PBG-FAH/024 FAH/D02/024.01"/>
    <s v="WO067024576"/>
    <m/>
    <m/>
    <m/>
    <n v="109.33065000000001"/>
    <n v="-7.4734470000000002"/>
    <s v="|MC00239|MYIA-046101276491/POI/ARDI WARSITO /085328824161/kedungbenda1@gmail.com"/>
    <s v="MYIB_ASSISTANT"/>
    <m/>
    <m/>
    <m/>
    <m/>
    <m/>
    <m/>
    <m/>
    <m/>
    <s v="Management Janji"/>
    <s v="2026-10-24 08:00:00 | Tanggal pemasangan : 24 OKTOBER 2026 Jam pemasangan : pagi/siang Info Tambahan : Hubungi pelanggan dulu sebelum ke lokasi terima kasih"/>
    <s v="FCC"/>
    <s v="23-10-2026 09:40:06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pagi/siang Info Tambahan : Hubungi pelanggan dulu sebelum ke lokasi terima kasih"/>
    <n v="2026"/>
    <n v="10"/>
    <n v="23"/>
    <d v="2026-10-23T00:00:00"/>
    <n v="-1.3333333333357587"/>
    <x v="1"/>
    <x v="7"/>
  </r>
  <r>
    <n v="2163"/>
    <n v="1002656047"/>
    <n v="3"/>
    <x v="2"/>
    <n v="4"/>
    <s v="PURWOKERTO"/>
    <s v="PURBALINGGA"/>
    <s v="PBG"/>
    <s v="REG"/>
    <s v="AO"/>
    <s v="NEW SALES"/>
    <s v="1P INET"/>
    <s v="Completed (PS)"/>
    <s v="RBS-Regional 3"/>
    <d v="2026-10-27T13:50:45"/>
    <d v="2026-10-28T12:06:51"/>
    <n v="69417997"/>
    <m/>
    <n v="143363108614"/>
    <s v="MTS MUHAMMADIYAH 03 PURBALINGGA"/>
    <s v="ODP-PBG-FAA/004"/>
    <s v="WO067289648"/>
    <m/>
    <m/>
    <m/>
    <n v="109.4340976"/>
    <n v="-7.4027209999999997"/>
    <s v="|MN02834|MYIA-081011290475/POI/ISTAR RAFIQ HIDAYAT/085181839912/mtsmugabangga@gmail.com"/>
    <s v="MYIB_ASSISTANT"/>
    <m/>
    <m/>
    <m/>
    <m/>
    <m/>
    <m/>
    <m/>
    <m/>
    <s v="Management Janji"/>
    <s v="2026-10-28 15:00:00 | Nama : BP ISTAR RAFIQ HIDAYAT  No Hp : 085181839912 No Alt : 087815969757 Tgl Pemasangan : 28 Oktober 2026 Interval : PAGI  Note : Hubungi pelanggan terlebih dahulu"/>
    <s v="FCC"/>
    <s v="27-10-2026 13:54:35"/>
    <d v="2026-10-28T15:00:00"/>
    <m/>
    <s v="PS"/>
    <s v="X"/>
    <s v="NO ADDON"/>
    <n v="20261028"/>
    <s v="Completed"/>
    <s v="HSI Bisnis Promo Hari Pelanggan Nasional PSB 70% - 100 Mbps"/>
    <s v="INDIBIZ"/>
    <m/>
    <m/>
    <d v="2026-10-28T15:00:00"/>
    <s v="2026-10-28 15:00:00 | Nama : BP ISTAR RAFIQ HIDAYAT  No Hp : 085181839912 No Alt : 087815969757 Tgl Pemasangan : 28 Oktober 2026 Interval : PAGI  Note : Hubungi pelanggan terlebih dahulu"/>
    <n v="2026"/>
    <n v="10"/>
    <n v="28"/>
    <d v="2026-10-28T00:00:00"/>
    <n v="-0.625"/>
    <x v="1"/>
    <x v="7"/>
  </r>
  <r>
    <n v="2164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  <x v="7"/>
  </r>
  <r>
    <n v="2165"/>
    <n v="1002653905"/>
    <n v="3"/>
    <x v="2"/>
    <n v="4"/>
    <s v="PURWOKERTO"/>
    <s v="PURBALINGGA"/>
    <s v="PBG"/>
    <s v="REG"/>
    <s v="AO"/>
    <s v="NEW SALES"/>
    <s v="1P INET"/>
    <s v="CANCEL COMPLETED"/>
    <s v="RBS-Regional 3"/>
    <d v="2026-10-26T13:14:50"/>
    <d v="2026-10-28T15:06:12"/>
    <n v="69417140"/>
    <m/>
    <n v="143363108535"/>
    <s v="SDN 2 KARANGJENGKOL"/>
    <s v="ODP-PBG-FAP/058 FAP/D06/058.01"/>
    <s v="WO067207440"/>
    <m/>
    <m/>
    <m/>
    <n v="109.2907732"/>
    <n v="-7.2998095999999997"/>
    <s v="|MC00239|MYIA-039033058928/POI/RAHAYU SETIANINGSIH /081215155201/afaqihuddin703@gmail.com"/>
    <s v="MYIB_ASSISTANT"/>
    <m/>
    <m/>
    <m/>
    <m/>
    <m/>
    <m/>
    <m/>
    <m/>
    <s v="Management Janji"/>
    <s v="2026-10-28 08:00:00 | Nama PIC:  bp faqih No HP: 081215155201 Alt: Tanggal: 28/10/2026 Jam Pasang: Pagi Note: Hubungi sebelum ke lokasi, terimakasih.  "/>
    <s v="FCC"/>
    <s v="26-10-2026 13:24:41"/>
    <d v="2026-10-28T08:00:00"/>
    <m/>
    <s v="CANCEL"/>
    <s v="X"/>
    <s v="NO ADDON"/>
    <m/>
    <s v="CANCEL ORDER INVALID SURVEY remark : INVALID SURVEY - Kendala Jalur/Rute Tarikan response : OK"/>
    <s v="HSI Bisnis Promo Hari Pelanggan Nasional PSB 70% - 50 Mbps"/>
    <s v="INDIBIZ"/>
    <m/>
    <m/>
    <d v="2026-10-28T08:00:00"/>
    <s v="2026-10-28 08:00:00 | Nama PIC:  bp faqih No HP: 081215155201 Alt: Tanggal: 28/10/2026 Jam Pasang: Pagi Note: Hubungi sebelum ke lokasi, terimakasih.  "/>
    <m/>
    <m/>
    <m/>
    <e v="#NUM!"/>
    <e v="#NUM!"/>
    <x v="0"/>
    <x v="7"/>
  </r>
  <r>
    <n v="2166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2167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  <x v="7"/>
  </r>
  <r>
    <n v="2168"/>
    <n v="1002631745"/>
    <n v="3"/>
    <x v="2"/>
    <n v="4"/>
    <s v="PURWOKERTO"/>
    <s v="PURBALINGGA"/>
    <s v="PBG"/>
    <s v="REG"/>
    <s v="AO"/>
    <s v="NEW SALES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  <x v="7"/>
  </r>
  <r>
    <n v="2169"/>
    <n v="1002648751"/>
    <n v="3"/>
    <x v="2"/>
    <n v="4"/>
    <s v="PURWOKERTO"/>
    <s v="PURBALINGGA"/>
    <s v="PBG"/>
    <s v="REG"/>
    <s v="AO"/>
    <s v="NEW SALES"/>
    <m/>
    <s v="98 | OSS - CANCEL COMPLETE"/>
    <s v="RBS-Regional 3"/>
    <d v="2026-10-22T10:51:51"/>
    <d v="2026-10-26T14:10:57"/>
    <n v="69415015"/>
    <m/>
    <n v="143363108105"/>
    <s v="SDN 1 Kedungbenda"/>
    <s v="ODP-PBG-FAH/024"/>
    <s v="WO066994085"/>
    <m/>
    <m/>
    <m/>
    <n v="109.330654244135"/>
    <n v="-7.4735757952533"/>
    <s v="SA; MC00239 ; TREG3 ; PURBALINGGA ;PSB 1S HSI BISNIS PROMO 50 MB; SDN 1 Kedungbenda /085328824161 ; kedungbenda1@gmail.com"/>
    <s v="Sales Profesional"/>
    <m/>
    <m/>
    <m/>
    <m/>
    <m/>
    <m/>
    <m/>
    <m/>
    <s v="Management Janji"/>
    <s v="2026-10-24 11:00:00|Jam pemasangan : 12.00 Info Tambahan : Hubungi pelanggan dulu sebelum ke lokasi terimakasih |40951381|MYDITA"/>
    <s v="FCC"/>
    <s v="22-10-2026 10:54:38"/>
    <d v="2026-10-24T11:00:00"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4T11:00:00"/>
    <s v="2026-10-24 11:00:00|Jam pemasangan : 12.00 Info Tambahan : Hubungi pelanggan dulu sebelum ke lokasi terimakasih |40951381|MYDITA"/>
    <m/>
    <m/>
    <m/>
    <e v="#NUM!"/>
    <e v="#NUM!"/>
    <x v="0"/>
    <x v="7"/>
  </r>
  <r>
    <n v="2170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2171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  <x v="7"/>
  </r>
  <r>
    <n v="2172"/>
    <n v="1002644827"/>
    <n v="3"/>
    <x v="6"/>
    <n v="4"/>
    <s v="PEKALONGAN"/>
    <s v="BREBES"/>
    <s v="BRB"/>
    <s v="REG"/>
    <s v="AO"/>
    <s v="NEW SALES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2173"/>
    <n v="1002655289"/>
    <n v="3"/>
    <x v="6"/>
    <n v="4"/>
    <s v="PEKALONGAN"/>
    <s v="BREBES"/>
    <s v="BRB"/>
    <s v="REG"/>
    <s v="AO"/>
    <s v="NEW SALES"/>
    <m/>
    <s v="Completed (PS)"/>
    <s v="RBS-Regional 3"/>
    <d v="2026-10-27T09:51:36"/>
    <d v="2026-10-27T16:01:51"/>
    <n v="69417686"/>
    <n v="2838420027"/>
    <n v="146284107630"/>
    <s v="PT HAOSI KIMIA INDONESIA"/>
    <s v="ODP-BRB-FT/009"/>
    <s v="WO067299424"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09:54:43"/>
    <d v="2026-10-28T15:00:00"/>
    <m/>
    <s v="PS"/>
    <s v="X"/>
    <s v="NO ADDON"/>
    <n v="2026102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8T15:00:00"/>
    <s v="2026-10-28 15:00:00|Tanggal pemasangan : 28 OKTOBER 2026 Jam pemasangan : pagi/siang Info Tambahan : Hubungi pelanggan dulu sebelum ke lokasi terima kasih|40931149|MYDITA"/>
    <n v="2026"/>
    <n v="10"/>
    <n v="27"/>
    <d v="2026-10-27T00:00:00"/>
    <n v="-1.625"/>
    <x v="1"/>
    <x v="7"/>
  </r>
  <r>
    <n v="2174"/>
    <n v="1002654255"/>
    <n v="3"/>
    <x v="6"/>
    <n v="4"/>
    <s v="PEKALONGAN"/>
    <s v="BREBES"/>
    <s v="BRB"/>
    <s v="REG"/>
    <s v="AO"/>
    <s v="NEW SALES"/>
    <m/>
    <s v="CANCEL COMPLETED"/>
    <s v="RBS-Regional 3"/>
    <d v="2026-10-26T14:30:31"/>
    <d v="2026-10-27T12:40:47"/>
    <n v="69417257"/>
    <n v="2838420028"/>
    <n v="146284107278"/>
    <s v=" PT HAOSI KIMIA INDONESIA"/>
    <s v="ODP-BRB-FT/009"/>
    <m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m/>
    <m/>
    <m/>
    <s v="26-10-2026 14:39:43"/>
    <m/>
    <m/>
    <s v="CANCEL"/>
    <s v="X"/>
    <s v="NO ADDON"/>
    <m/>
    <s v="Order dicancel oleh SELLYNA DWI ANISTYA remark : &gt; cancel, anomali order tanpa paperless, wfm id kosong response : OK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2175"/>
    <n v="1002635782"/>
    <n v="3"/>
    <x v="6"/>
    <n v="4"/>
    <s v="PEKALONGAN"/>
    <s v="BREBES"/>
    <s v="BKA"/>
    <s v="REG"/>
    <s v="AO"/>
    <s v="NEW SALES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  <x v="7"/>
  </r>
  <r>
    <n v="2176"/>
    <n v="1002639108"/>
    <n v="3"/>
    <x v="6"/>
    <n v="4"/>
    <s v="PEKALONGAN"/>
    <s v="BREBES"/>
    <s v="BKA"/>
    <s v="REG"/>
    <s v="AO"/>
    <s v="NEW SALES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  <x v="7"/>
  </r>
  <r>
    <n v="2177"/>
    <n v="1002640578"/>
    <n v="3"/>
    <x v="6"/>
    <n v="4"/>
    <s v="PEKALONGAN"/>
    <s v="BREBES"/>
    <s v="BKA"/>
    <s v="REG"/>
    <s v="AO"/>
    <s v="NEW SALES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  <x v="7"/>
  </r>
  <r>
    <n v="2178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2179"/>
    <n v="1002618417"/>
    <n v="3"/>
    <x v="6"/>
    <n v="4"/>
    <s v="PEKALONGAN"/>
    <s v="BREBES"/>
    <s v="BMU"/>
    <s v="REG"/>
    <s v="AO"/>
    <s v="NEW SALES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  <x v="7"/>
  </r>
  <r>
    <n v="2180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2181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2182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  <x v="7"/>
  </r>
  <r>
    <n v="2183"/>
    <n v="1002643218"/>
    <n v="3"/>
    <x v="6"/>
    <n v="4"/>
    <s v="PEKALONGAN"/>
    <s v="BREBES"/>
    <s v="BMU"/>
    <s v="REG"/>
    <s v="AO"/>
    <s v="NEW SALES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  <x v="7"/>
  </r>
  <r>
    <n v="2184"/>
    <n v="1002646965"/>
    <n v="3"/>
    <x v="6"/>
    <n v="4"/>
    <s v="PEKALONGAN"/>
    <s v="BREBES"/>
    <s v="BMU"/>
    <s v="REG"/>
    <s v="AO"/>
    <s v="NEW SALES"/>
    <m/>
    <s v="Completed (PS)"/>
    <s v="RBS-Regional 2"/>
    <d v="2026-10-21T10:47:15"/>
    <d v="2026-10-23T17:41:50"/>
    <n v="69414296"/>
    <m/>
    <n v="146281108203"/>
    <s v="IndoLogam"/>
    <s v="ODP-BMU-FM/013"/>
    <s v="WO066989920"/>
    <m/>
    <m/>
    <m/>
    <n v="108.908886909484"/>
    <n v="-7.2097221104318399"/>
    <s v="|MN01243|/Abdan Ibnu aqil/081329615929/daffaalienz3@gmail.com"/>
    <s v="Sales Force DBS"/>
    <m/>
    <m/>
    <m/>
    <m/>
    <m/>
    <m/>
    <m/>
    <m/>
    <s v="Management Janji"/>
    <s v="2026-10-23 15:00:00|Nama PIC : Ibu Amira No HP : 081329615929 No Alt : - M Janji : 23 Okt 2026 Jam Pasang : Pagi / Siang Note : hubungi pelanggan jika ingin ke lokasi, terima kasih|40951378|MYDITA"/>
    <s v="FCC"/>
    <s v="21-10-2026 10:54:48"/>
    <d v="2026-10-23T15:00:00"/>
    <m/>
    <s v="PS"/>
    <s v="BUMIAYU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3T15:00:00"/>
    <s v="2026-10-23 15:00:00|Nama PIC : Ibu Amira No HP : 081329615929 No Alt : - M Janji : 23 Okt 2026 Jam Pasang : Pagi / Siang Note : hubungi pelanggan jika ingin ke lokasi, terima kasih|40951378|MYDITA"/>
    <n v="2026"/>
    <n v="10"/>
    <n v="23"/>
    <d v="2026-10-23T00:00:00"/>
    <n v="-0.625"/>
    <x v="1"/>
    <x v="7"/>
  </r>
  <r>
    <n v="2185"/>
    <n v="1002653123"/>
    <n v="3"/>
    <x v="6"/>
    <n v="4"/>
    <s v="PEKALONGAN"/>
    <s v="BREBES"/>
    <s v="KTM"/>
    <s v="REG"/>
    <s v="AO"/>
    <s v="NEW SALES"/>
    <s v="1P INET"/>
    <s v="102 | FOLLOW UP COMPLETED"/>
    <s v="RBS-Regional 3"/>
    <d v="2026-10-26T09:57:45"/>
    <d v="2026-10-27T12:09:09"/>
    <n v="69416897"/>
    <m/>
    <n v="142214105831"/>
    <s v="SDN DUKUHTENGAH 01 BREBES"/>
    <s v="ODP-KTM-FC/015 FC/D02/015.01"/>
    <s v="WO067187554"/>
    <m/>
    <m/>
    <m/>
    <n v="108.883971"/>
    <n v="-6.9300059999999997"/>
    <s v="|MN00292|MYIA-061948965412/POI/M. DIYAN ABDUL KHOLIQ FAIQI/082328299184/diyanfaiqi30@gmail.com"/>
    <s v="MYIB_ASSISTANT"/>
    <m/>
    <m/>
    <m/>
    <m/>
    <m/>
    <m/>
    <m/>
    <m/>
    <s v="Management Janji"/>
    <s v="2026-10-27 08:00:00 | Nama :bapa diyan No HP :082328299184 No Alternatif : M Janji : 27/10/2026 Jam Pasang : Pagi NoteÃ‚Â :  Hubungi terlebih dahulu sebelum ke lokasi"/>
    <s v="FCC"/>
    <s v="26-10-2026 10:09:52"/>
    <d v="2026-10-27T08:00:00"/>
    <m/>
    <s v="REVOKE"/>
    <s v="KETANGGUNGAN"/>
    <s v="NO ADDON"/>
    <m/>
    <s v="Follow Up Revoke Completed, New Order ID : SC1002655772"/>
    <s v="HSI Bisnis Promo Hari Pelanggan Nasional PSB 70% - 50 Mbps"/>
    <s v="INDIBIZ"/>
    <m/>
    <m/>
    <d v="2026-10-27T08:00:00"/>
    <s v="2026-10-27 08:00:00 | Nama :bapa diyan No HP :082328299184 No Alternatif : M Janji : 27/10/2026 Jam Pasang : Pagi NoteÃ‚Â :  Hubungi terlebih dahulu sebelum ke lokasi"/>
    <m/>
    <m/>
    <m/>
    <e v="#NUM!"/>
    <e v="#NUM!"/>
    <x v="0"/>
    <x v="7"/>
  </r>
  <r>
    <n v="2186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  <x v="7"/>
  </r>
  <r>
    <n v="2187"/>
    <n v="1002639375"/>
    <n v="3"/>
    <x v="6"/>
    <n v="4"/>
    <s v="PEKALONGAN"/>
    <s v="BREBES"/>
    <s v="KTM"/>
    <s v="REG"/>
    <s v="AO"/>
    <s v="NEW SALES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  <x v="7"/>
  </r>
  <r>
    <n v="2188"/>
    <n v="1002655772"/>
    <n v="3"/>
    <x v="6"/>
    <n v="4"/>
    <s v="PEKALONGAN"/>
    <s v="BREBES"/>
    <s v="KTM"/>
    <s v="REG"/>
    <s v="AO"/>
    <s v="NEW SALES"/>
    <m/>
    <s v="Completed (PS)"/>
    <s v="RBS-Regional 3"/>
    <d v="2026-10-27T12:09:10"/>
    <d v="2026-10-27T13:24:21"/>
    <n v="69416897"/>
    <m/>
    <n v="142214105833"/>
    <s v="SDN DUKUHTENGAH 01 BREBES"/>
    <s v="ODP-KTM-FC/060"/>
    <s v="WO067279267"/>
    <m/>
    <m/>
    <m/>
    <n v="108.883062"/>
    <n v="-6.9298330000000004"/>
    <s v="|MN00292|MYIA-061948965412/POI/M. DIYAN ABDUL KHOLIQ FAIQI/082328299184/diyanfaiqi30@gmail.com"/>
    <s v="Sales Force"/>
    <m/>
    <m/>
    <m/>
    <m/>
    <m/>
    <m/>
    <m/>
    <m/>
    <s v="Management Janji"/>
    <s v="2026-10-27 08:00:00 | Nama :bapa diyan  No HP :082328299184  No Alternatif :  M Janji : 27/10/2026  Jam Pasang : Pagi  NoteÃ‚Â :  Hubungi terlebih dahulu sebelum ke lokasi"/>
    <s v="FCC"/>
    <s v="27-10-2026 12:09:55"/>
    <m/>
    <m/>
    <s v="PS"/>
    <s v="KETANGGUNGAN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7 08:00:00 | Nama :bapa diyan  No HP :082328299184  No Alternatif :  M Janji : 27/10/2026  Jam Pasang : Pagi  NoteÃ‚Â :  Hubungi terlebih dahulu sebelum ke lokasi"/>
    <n v="2026"/>
    <n v="10"/>
    <n v="27"/>
    <d v="2026-10-27T00:00:00"/>
    <n v="-0.29166666666424135"/>
    <x v="1"/>
    <x v="7"/>
  </r>
  <r>
    <n v="2189"/>
    <n v="1002638256"/>
    <n v="3"/>
    <x v="6"/>
    <n v="4"/>
    <s v="PEKALONGAN"/>
    <s v="BREBES"/>
    <s v="KTM"/>
    <s v="REG"/>
    <s v="AO"/>
    <s v="NEW SALES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2190"/>
    <n v="1002633494"/>
    <n v="3"/>
    <x v="6"/>
    <n v="4"/>
    <s v="PEKALONGAN"/>
    <s v="BREBES"/>
    <s v="KTM"/>
    <s v="REG"/>
    <s v="AO"/>
    <s v="NEW SALES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2191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  <x v="7"/>
  </r>
  <r>
    <n v="2192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2193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2194"/>
    <n v="1002643149"/>
    <n v="3"/>
    <x v="6"/>
    <n v="4"/>
    <s v="PEKALONGAN"/>
    <s v="TEGAL"/>
    <s v="MGN"/>
    <s v="REG"/>
    <s v="AO"/>
    <s v="NEW SALES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  <x v="7"/>
  </r>
  <r>
    <n v="2195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2196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2197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2198"/>
    <n v="1002647653"/>
    <n v="3"/>
    <x v="6"/>
    <n v="4"/>
    <s v="PEKALONGAN"/>
    <s v="TEGAL"/>
    <s v="MGN"/>
    <s v="REG"/>
    <s v="AO"/>
    <s v="NEW SALES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  <x v="7"/>
  </r>
  <r>
    <n v="2199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2200"/>
    <n v="1002646335"/>
    <n v="3"/>
    <x v="6"/>
    <n v="4"/>
    <s v="PEKALONGAN"/>
    <s v="TEGAL"/>
    <s v="TEG"/>
    <s v="REG"/>
    <s v="AO"/>
    <s v="NEW SALES"/>
    <s v="1P INET"/>
    <s v="100 | REVOKE COMPLETED"/>
    <s v="RBS-Regional 3"/>
    <d v="2026-10-20T18:16:44"/>
    <d v="2026-10-26T10:35:49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REVOKE"/>
    <s v="X"/>
    <s v="NO ADDON"/>
    <m/>
    <s v="Revoke Completed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  <x v="7"/>
  </r>
  <r>
    <n v="2201"/>
    <n v="1002650287"/>
    <n v="3"/>
    <x v="6"/>
    <n v="4"/>
    <s v="PEKALONGAN"/>
    <s v="TEGAL"/>
    <s v="TEG"/>
    <s v="REG"/>
    <s v="AO"/>
    <s v="NEW SALES"/>
    <m/>
    <s v="100 | REVOKE COMPLETED"/>
    <s v="RBS-Regional 3"/>
    <d v="2026-10-23T09:15:00"/>
    <d v="2026-10-26T10:22:33"/>
    <n v="69415603"/>
    <n v="2838428407"/>
    <n v="142212130101"/>
    <s v="PT. Candrabuana Suryasemesta"/>
    <s v="ODP-TEG-FBE/022"/>
    <s v="WO067031750"/>
    <m/>
    <m/>
    <m/>
    <n v="109.1368921"/>
    <n v="-6.8618838999999996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10-24 08:00:00|Nama PIC : Nala No HP : 088216270105 No Alt :  M Janji : 24  Okt 2026 Jam Pasang : Pagi / Siang Note : hubungi pelanggan jika ingin ke lokasi, terima kasih|40981184|MYDITA"/>
    <s v="FCC"/>
    <s v="23-10-2026 09:24:51"/>
    <d v="2026-10-24T08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Nama PIC : Nala No HP : 088216270105 No Alt :  M Janji : 24  Okt 2026 Jam Pasang : Pagi / Siang Note : hubungi pelanggan jika ingin ke lokasi, terima kasih|40981184|MYDITA"/>
    <m/>
    <m/>
    <m/>
    <e v="#NUM!"/>
    <e v="#NUM!"/>
    <x v="0"/>
    <x v="7"/>
  </r>
  <r>
    <n v="2202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2203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2204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2205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  <x v="7"/>
  </r>
  <r>
    <n v="2206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2207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2208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  <x v="7"/>
  </r>
  <r>
    <n v="2209"/>
    <n v="1002636148"/>
    <n v="3"/>
    <x v="6"/>
    <n v="4"/>
    <s v="PEKALONGAN"/>
    <s v="TEGAL"/>
    <s v="TEG"/>
    <s v="REG"/>
    <s v="AO"/>
    <s v="NEW SALES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  <x v="7"/>
  </r>
  <r>
    <n v="2210"/>
    <n v="1002639476"/>
    <n v="3"/>
    <x v="6"/>
    <n v="4"/>
    <s v="PEKALONGAN"/>
    <s v="TEGAL"/>
    <s v="TEG"/>
    <s v="REG"/>
    <s v="AO"/>
    <s v="NEW SALES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7"/>
  </r>
  <r>
    <n v="2211"/>
    <n v="1002649735"/>
    <n v="3"/>
    <x v="6"/>
    <n v="4"/>
    <s v="PEKALONGAN"/>
    <s v="TEGAL"/>
    <s v="TEG"/>
    <s v="REG"/>
    <s v="AO"/>
    <s v="NEW SALES"/>
    <s v="1P INET"/>
    <s v="Completed (PS)"/>
    <s v="RBS-Regional 3"/>
    <d v="2026-10-22T15:53:50"/>
    <d v="2026-10-23T14:17:54"/>
    <n v="69415385"/>
    <m/>
    <n v="142212130109"/>
    <s v="MANDIRI TEGAL"/>
    <s v="ODP-TEG-FU/060"/>
    <s v="WO066991070"/>
    <m/>
    <m/>
    <m/>
    <n v="109.135386441368"/>
    <n v="-6.8679720329108003"/>
    <s v="|MN00347|MYIA-018026446045/POI/SUKMA PANGESTI/085804555344/sbdc.tegal@gmail.com"/>
    <s v="MYIB_ASSISTANT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5:54:40"/>
    <d v="2026-10-23T15:00:00"/>
    <m/>
    <s v="PS"/>
    <s v="X"/>
    <s v="NO ADDON"/>
    <n v="20261023"/>
    <s v="Completed"/>
    <s v="HSI Bisnis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  <x v="7"/>
  </r>
  <r>
    <n v="2212"/>
    <n v="1002656130"/>
    <n v="3"/>
    <x v="6"/>
    <n v="4"/>
    <s v="PEKALONGAN"/>
    <s v="TEGAL"/>
    <s v="TEG"/>
    <s v="REG"/>
    <s v="AO"/>
    <s v="NEW SALES"/>
    <s v="1P INET"/>
    <s v="Completed (PS)"/>
    <s v="RBS-Regional 3"/>
    <d v="2026-10-27T14:12:49"/>
    <d v="2026-10-28T13:49:15"/>
    <n v="69418030"/>
    <m/>
    <n v="142212130155"/>
    <s v="PT DOK ABADI SHIPYARD"/>
    <s v="ODP-TEG-FF/018"/>
    <s v="WO067292397"/>
    <m/>
    <m/>
    <m/>
    <n v="109.21295859999999"/>
    <n v="-6.8679360999999997"/>
    <s v="|MN00347|MYIA-018315631084/POI/EVA SEPTIANINGRUM/087768116550/dokabadi@gmail.com"/>
    <s v="MYIB_ASSISTANT"/>
    <m/>
    <m/>
    <m/>
    <m/>
    <m/>
    <m/>
    <m/>
    <m/>
    <s v="Management Janji"/>
    <s v="2026-10-28 11:00:00 | M Janji : 28/10/2026 Jam Pasang : Pagi NoteÃ‚Â :  Hubungi terlebih dahulu sebelum ke lokasi"/>
    <s v="FCC"/>
    <s v="27-10-2026 14:24:44"/>
    <d v="2026-10-28T11:00:00"/>
    <m/>
    <s v="PS"/>
    <s v="X"/>
    <s v="NO ADDON"/>
    <n v="20261028"/>
    <s v="Completed"/>
    <s v="HSI Bisnis Khusus Winback PSB 70% - 300 Mbps"/>
    <s v="INDIBIZ"/>
    <m/>
    <m/>
    <d v="2026-10-28T11:00:00"/>
    <s v="2026-10-28 11:00:00 | M Janji : 28/10/2026 Jam Pasang : Pagi NoteÃ‚Â :  Hubungi terlebih dahulu sebelum ke lokasi"/>
    <n v="2026"/>
    <n v="10"/>
    <n v="28"/>
    <d v="2026-10-28T00:00:00"/>
    <n v="-0.45833333333575865"/>
    <x v="1"/>
    <x v="7"/>
  </r>
  <r>
    <n v="2213"/>
    <n v="1002658262"/>
    <n v="3"/>
    <x v="6"/>
    <n v="4"/>
    <s v="PEKALONGAN"/>
    <s v="TEGAL"/>
    <s v="TEG"/>
    <s v="REG"/>
    <s v="AO"/>
    <s v="NEW SALES"/>
    <s v="1P INET"/>
    <s v="MIE - SEND SURVEY"/>
    <s v="RBS-Regional 3"/>
    <d v="2026-10-28T16:36:51"/>
    <d v="2026-10-28T16:38:06"/>
    <n v="69418813"/>
    <m/>
    <n v="142212130171"/>
    <s v="PT PUTRA BIRU LAUT"/>
    <s v="ODP-TEG-FBC/066 FBC/D04/066.01"/>
    <s v="WO067380676"/>
    <m/>
    <m/>
    <m/>
    <n v="109.10856030622401"/>
    <n v="-6.85746946121336"/>
    <s v="|MN00347|MYIA-042148266243/POI/M AISY HILMI/0819626626/imenganggi@gmail.com"/>
    <s v="MYIB_ASSISTANT"/>
    <m/>
    <m/>
    <m/>
    <m/>
    <m/>
    <m/>
    <m/>
    <m/>
    <s v="Management Janji"/>
    <s v="2026-10-29 15:00:00 | Waktu pemasangan : 15.00 Tanggal pemasangan : 29 Oktober 2026 Mohon hubungi pelanggan sebelum ke lokasi Terima kasih"/>
    <s v="FCC"/>
    <s v="28-10-2026 16:40:07"/>
    <d v="2026-10-29T15:00:00"/>
    <m/>
    <s v="SURVEY_NEW_MANJA"/>
    <s v="X"/>
    <s v="NO ADDON"/>
    <m/>
    <s v="MIE - SEND SURVEY"/>
    <s v="HSI Bisnis Promo Hari Pelanggan Nasional PSB 70% - 75 Mbps"/>
    <s v="INDIBIZ"/>
    <m/>
    <m/>
    <d v="2026-10-29T15:00:00"/>
    <s v="2026-10-29 15:00:00 | Waktu pemasangan : 15.00 Tanggal pemasangan : 29 Oktober 2026 Mohon hubungi pelanggan sebelum ke lokasi Terima kasih"/>
    <m/>
    <m/>
    <m/>
    <e v="#NUM!"/>
    <e v="#NUM!"/>
    <x v="0"/>
    <x v="7"/>
  </r>
  <r>
    <n v="2214"/>
    <n v="1002658379"/>
    <n v="3"/>
    <x v="6"/>
    <n v="4"/>
    <s v="PEKALONGAN"/>
    <s v="TEGAL"/>
    <s v="TEG"/>
    <s v="REG"/>
    <s v="AO"/>
    <s v="NEW SALES"/>
    <s v="1P INET"/>
    <s v="MIE - SEND SURVEY"/>
    <s v="RBS-Regional 3"/>
    <d v="2026-10-28T18:32:45"/>
    <d v="2026-10-28T18:34:01"/>
    <n v="69418862"/>
    <m/>
    <n v="142212130174"/>
    <s v="PT YONG CHENG INDONESIA"/>
    <s v="ODP-TEG-FBC/116 FBC/D04/116.01"/>
    <s v="WO067388547"/>
    <m/>
    <m/>
    <m/>
    <n v="109.11066815257"/>
    <n v="-6.8512740340884504"/>
    <s v="MD|MYDB-20261028271526|DN00001/MN00377|PT YONG CHENG INDONESIA|089514924435"/>
    <s v="MYDIGIBIZPARTNER"/>
    <m/>
    <m/>
    <m/>
    <m/>
    <m/>
    <m/>
    <m/>
    <m/>
    <s v="Management Janji"/>
    <s v="2026-10-29 15:00:00 | Nama : BU LUTFIA ADELIANA (HR) No Hp : 089514924435 No Alt :  Tgl Pemasangan : 29 Oktober 2026 Interval : PAGI  Note : Hubungi pelanggan terlebih dahulu"/>
    <s v="FCC"/>
    <s v="28-10-2026 18:40:16"/>
    <d v="2026-10-29T15:00:00"/>
    <m/>
    <s v="SURVEY_NEW_MANJA"/>
    <s v="X"/>
    <s v="NO ADDON"/>
    <m/>
    <s v="MIE - SEND SURVEY"/>
    <s v="HSI Bisnis Basic Promo Hari Pelanggan Nasional PSB 70% - 200 Mbps"/>
    <s v="INDIBIZ"/>
    <m/>
    <m/>
    <d v="2026-10-29T15:00:00"/>
    <s v="2026-10-29 15:00:00 | Nama : BU LUTFIA ADELIANA (HR) No Hp : 089514924435 No Alt :  Tgl Pemasangan : 29 Oktober 2026 Interval : PAGI  Note : Hubungi pelanggan terlebih dahulu"/>
    <m/>
    <m/>
    <m/>
    <e v="#NUM!"/>
    <e v="#NUM!"/>
    <x v="0"/>
    <x v="7"/>
  </r>
  <r>
    <n v="2215"/>
    <n v="1002649363"/>
    <n v="3"/>
    <x v="6"/>
    <n v="4"/>
    <s v="PEKALONGAN"/>
    <s v="TEGAL"/>
    <s v="TEG"/>
    <s v="REG"/>
    <s v="AO"/>
    <s v="NEW SALES"/>
    <s v="1P INET"/>
    <s v="WAITING AKTIFASI IHLD"/>
    <s v="RBS-Regional 3"/>
    <d v="2026-10-22T14:34:46"/>
    <d v="2026-10-23T09:35:08"/>
    <n v="69414284"/>
    <m/>
    <m/>
    <s v="PT Harapan Pratama Sejahtera"/>
    <m/>
    <s v="WO066869760"/>
    <m/>
    <m/>
    <m/>
    <n v="109.21026000000001"/>
    <n v="-6.867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2-10-2026 14:39:40"/>
    <d v="2026-10-22T00:00:00"/>
    <m/>
    <s v="UNSC"/>
    <s v="X"/>
    <s v="NO ADDON"/>
    <m/>
    <s v="WAITING : |MYDITA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2216"/>
    <n v="1002629774"/>
    <n v="3"/>
    <x v="6"/>
    <n v="4"/>
    <s v="PEKALONGAN"/>
    <s v="TEGAL"/>
    <s v="TEG"/>
    <s v="REG"/>
    <s v="AO"/>
    <s v="NEW SALES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2217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  <x v="7"/>
  </r>
  <r>
    <n v="2218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7"/>
  </r>
  <r>
    <n v="2219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2220"/>
    <n v="1002646948"/>
    <n v="3"/>
    <x v="6"/>
    <n v="4"/>
    <s v="PEKALONGAN"/>
    <s v="TEGAL"/>
    <s v="TEG"/>
    <s v="REG"/>
    <s v="AO"/>
    <s v="NEW SALES"/>
    <s v="1P INET"/>
    <s v="98 | OSS - CANCEL COMPLETE"/>
    <s v="RBS-Regional 3"/>
    <d v="2026-10-21T10:39:49"/>
    <d v="2026-10-22T14:35:38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s v="Kendala Teknik"/>
    <s v="CANCEL"/>
    <s v="X"/>
    <s v="NO ADDON"/>
    <m/>
    <s v="Cancel Complet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2221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2222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  <x v="7"/>
  </r>
  <r>
    <n v="2223"/>
    <n v="1002636280"/>
    <n v="3"/>
    <x v="6"/>
    <n v="4"/>
    <s v="PEKALONGAN"/>
    <s v="SLAWI"/>
    <s v="ADW"/>
    <s v="REG"/>
    <s v="AO"/>
    <s v="NEW SALES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  <x v="7"/>
  </r>
  <r>
    <n v="2224"/>
    <n v="1002641177"/>
    <n v="3"/>
    <x v="6"/>
    <n v="4"/>
    <s v="PEKALONGAN"/>
    <s v="SLAWI"/>
    <s v="ADW"/>
    <s v="REG"/>
    <s v="AO"/>
    <s v="NEW SALES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7"/>
  </r>
  <r>
    <n v="2225"/>
    <n v="1002643208"/>
    <n v="3"/>
    <x v="6"/>
    <n v="4"/>
    <s v="PEKALONGAN"/>
    <s v="SLAWI"/>
    <s v="ADW"/>
    <s v="REG"/>
    <s v="AO"/>
    <s v="NEW SALES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  <x v="7"/>
  </r>
  <r>
    <n v="2226"/>
    <n v="1002650626"/>
    <n v="3"/>
    <x v="6"/>
    <n v="4"/>
    <s v="PEKALONGAN"/>
    <s v="SLAWI"/>
    <s v="ADW"/>
    <s v="REG"/>
    <s v="AO"/>
    <s v="NEW SALES"/>
    <s v="1P INET"/>
    <s v="Completed (PS)"/>
    <s v="RBS-Regional 3"/>
    <d v="2026-10-23T10:44:44"/>
    <d v="2026-10-26T13:50:35"/>
    <n v="69415767"/>
    <m/>
    <n v="146282105804"/>
    <s v="SDN BENGLE 02 TALANG"/>
    <s v="ODP-ADW-FJ/103 FJ/D06/103.01"/>
    <s v="WO067031689"/>
    <m/>
    <m/>
    <m/>
    <n v="109.1475688"/>
    <n v="-6.9137890999999998"/>
    <s v="|MN00292|MYIA-095924539034/POI/Maulana Amir Mahfudz/089504427711/sdnegeribengle02@gmail.com"/>
    <s v="MYIB_ASSISTANT"/>
    <m/>
    <m/>
    <m/>
    <m/>
    <m/>
    <m/>
    <m/>
    <m/>
    <s v="Management Janji"/>
    <s v="2026-10-26 08:00:00 | Nama PIC : Bp Maulana No HP : 089504427711 No Alt : - M Janji :  26 Okt 2026 Jam Pasang : Pagi / Siang Note : hubungi pelanggan jika ingin kelokasi"/>
    <s v="FCC"/>
    <s v="23-10-2026 10:54:34"/>
    <d v="2026-10-26T08:00:00"/>
    <m/>
    <s v="PS"/>
    <s v="ADIWERNA"/>
    <s v="NO ADDON"/>
    <n v="20261026"/>
    <s v="Completed"/>
    <s v="HSI Bisnis Promo Hari Pelanggan Nasional PSB 70% - 50 Mbps"/>
    <s v="INDIBIZ"/>
    <m/>
    <m/>
    <d v="2026-10-26T08:00:00"/>
    <s v="2026-10-26 08:00:00 | Nama PIC : Bp Maulana No HP : 089504427711 No Alt : - M Janji :  26 Okt 2026 Jam Pasang : Pagi / Siang Note : hubungi pelanggan jika ingin kelokasi"/>
    <n v="2026"/>
    <n v="10"/>
    <n v="26"/>
    <d v="2026-10-26T00:00:00"/>
    <n v="-0.33333333333575865"/>
    <x v="1"/>
    <x v="7"/>
  </r>
  <r>
    <n v="2227"/>
    <n v="1002651053"/>
    <n v="3"/>
    <x v="6"/>
    <n v="4"/>
    <s v="PEKALONGAN"/>
    <s v="SLAWI"/>
    <s v="ADW"/>
    <s v="REG"/>
    <s v="AO"/>
    <s v="NEW SALES"/>
    <s v="1P INET"/>
    <s v="Completed (PS)"/>
    <s v="RBS-Regional 3"/>
    <d v="2026-10-23T13:53:51"/>
    <d v="2026-10-24T18:40:15"/>
    <n v="69415946"/>
    <m/>
    <n v="146282105805"/>
    <s v="PT AMARTHA MIKRO FINTEK POINT ADIWERNA"/>
    <s v="ODP-ADW-FA/062"/>
    <s v="WO067049668"/>
    <m/>
    <m/>
    <m/>
    <n v="109.1415129"/>
    <n v="-6.9605752000000001"/>
    <s v="|MN00966|MYIA-084962240781/POI/Rahmat Widianto/081326332118/rahmat.widianto@amartha.com"/>
    <s v="MYIB_ASSISTANT"/>
    <m/>
    <m/>
    <m/>
    <m/>
    <m/>
    <m/>
    <m/>
    <m/>
    <s v="Management Janji"/>
    <s v="2026-10-24 11:00:00 | telp :081326332118  alt : manja : pagi / siang 24/10/2026 .hub sebelum ke lokasi "/>
    <s v="FCC"/>
    <s v="23-10-2026 13:54:38"/>
    <d v="2026-10-24T11:00:00"/>
    <m/>
    <s v="PS"/>
    <s v="ADIWERNA"/>
    <s v="NO ADDON"/>
    <n v="20261024"/>
    <s v="Completed"/>
    <s v="HSI Bisnis Promo Hari Pelanggan Nasional PSB 70% - 50 Mbps"/>
    <s v="INDIBIZ"/>
    <m/>
    <m/>
    <d v="2026-10-24T11:00:00"/>
    <s v="2026-10-24 11:00:00 | telp :081326332118  alt : manja : pagi / siang 24/10/2026 .hub sebelum ke lokasi "/>
    <n v="2026"/>
    <n v="10"/>
    <n v="24"/>
    <d v="2026-10-24T00:00:00"/>
    <n v="-0.45833333333575865"/>
    <x v="1"/>
    <x v="7"/>
  </r>
  <r>
    <n v="2228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2229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2230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2231"/>
    <n v="1002640611"/>
    <n v="3"/>
    <x v="6"/>
    <n v="4"/>
    <s v="PEKALONGAN"/>
    <s v="SLAWI"/>
    <s v="BLU"/>
    <s v="REG"/>
    <s v="AO"/>
    <s v="NEW SALES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  <x v="7"/>
  </r>
  <r>
    <n v="2232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2233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2234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2235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  <x v="7"/>
  </r>
  <r>
    <n v="2236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7"/>
  </r>
  <r>
    <n v="2237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  <x v="7"/>
  </r>
  <r>
    <n v="2238"/>
    <n v="1002641587"/>
    <n v="3"/>
    <x v="6"/>
    <n v="4"/>
    <s v="PEKALONGAN"/>
    <s v="SLAWI"/>
    <s v="BLU"/>
    <s v="REG"/>
    <s v="AO"/>
    <s v="NEW SALES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  <x v="7"/>
  </r>
  <r>
    <n v="2239"/>
    <n v="1002643219"/>
    <n v="3"/>
    <x v="6"/>
    <n v="4"/>
    <s v="PEKALONGAN"/>
    <s v="SLAWI"/>
    <s v="BLU"/>
    <s v="REG"/>
    <s v="AO"/>
    <s v="NEW SALES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2240"/>
    <n v="1002647010"/>
    <n v="3"/>
    <x v="6"/>
    <n v="4"/>
    <s v="PEKALONGAN"/>
    <s v="SLAWI"/>
    <s v="BLU"/>
    <s v="REG"/>
    <s v="AO"/>
    <s v="NEW SALES"/>
    <s v="1P INET"/>
    <s v="Completed (PS)"/>
    <s v="RBS-Regional 3"/>
    <d v="2026-10-21T10:59:51"/>
    <d v="2026-10-22T14:58:34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PS"/>
    <s v="X"/>
    <s v="NO ADDON"/>
    <n v="20261022"/>
    <s v="Completed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2"/>
    <d v="2026-10-22T00:00:00"/>
    <n v="-0.33333333333575865"/>
    <x v="1"/>
    <x v="7"/>
  </r>
  <r>
    <n v="2241"/>
    <n v="1002653915"/>
    <n v="3"/>
    <x v="6"/>
    <n v="4"/>
    <s v="PEKALONGAN"/>
    <s v="SLAWI"/>
    <s v="BLU"/>
    <s v="REG"/>
    <s v="AO"/>
    <s v="NEW SALES"/>
    <s v="1P INET"/>
    <s v="Completed (PS)"/>
    <s v="RBS-Regional 3"/>
    <d v="2026-10-26T13:17:47"/>
    <d v="2026-10-27T15:20:45"/>
    <n v="69417150"/>
    <m/>
    <n v="142206131503"/>
    <s v="SDN Batumirah 01"/>
    <s v="ODP-BLU-FP/016 FP/D01/016.01"/>
    <s v="WO067207853"/>
    <m/>
    <m/>
    <m/>
    <n v="109.1221226"/>
    <n v="-7.1974058999999997"/>
    <s v="|MC50013|MYIA-083833359702/POI/Tri Lusi Ernawati/085200555300/triernawati91@guru.sd.belajar.id"/>
    <s v="MYIB_ASSISTANT"/>
    <m/>
    <m/>
    <m/>
    <m/>
    <m/>
    <m/>
    <m/>
    <m/>
    <s v="Management Janji"/>
    <s v="2026-10-27 11:00:00 | Nama PIC:  bu tri lusi  No HP: 085200555300 Alt: 088226410085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Promo Hari Pelanggan Nasional PSB 70% - 100 Mbps"/>
    <s v="INDIBIZ"/>
    <m/>
    <m/>
    <d v="2026-10-27T11:00:00"/>
    <s v="2026-10-27 11:00:00 | Nama PIC:  bu tri lusi  No HP: 085200555300 Alt: 088226410085 Tanggal: 27/10/2026 Jam Pasang: Siang Note: Hubungi sebelum ke lokasi, terimakasih.  "/>
    <n v="2026"/>
    <n v="10"/>
    <n v="27"/>
    <d v="2026-10-27T00:00:00"/>
    <n v="-0.45833333333575865"/>
    <x v="1"/>
    <x v="7"/>
  </r>
  <r>
    <n v="2242"/>
    <n v="1002654947"/>
    <n v="3"/>
    <x v="6"/>
    <n v="4"/>
    <s v="PEKALONGAN"/>
    <s v="SLAWI"/>
    <s v="BLU"/>
    <s v="REG"/>
    <s v="AO"/>
    <s v="NEW SALES"/>
    <s v="1P INET"/>
    <s v="Completed (PS)"/>
    <s v="RBS-Regional 3"/>
    <d v="2026-10-27T07:41:45"/>
    <d v="2026-10-27T17:36:00"/>
    <n v="69417568"/>
    <m/>
    <n v="142206131505"/>
    <s v="SMP MA&amp; 39;ARIF NU 03 TARBIYATUT THOLIBIN"/>
    <s v="ODP-BLU-FP/016 FP/D01/016.01"/>
    <s v="WO067249769"/>
    <m/>
    <m/>
    <m/>
    <n v="109.12202797830101"/>
    <n v="-7.1976778399321804"/>
    <s v="MD|MYDB-20261027271425|DN00001/MN00377|SMP MA&amp; 39;ARIF NU 03 TARBIYATUT THOLIBIN|085229161719"/>
    <s v="MYDIGIBIZPARTNER"/>
    <m/>
    <m/>
    <m/>
    <m/>
    <m/>
    <m/>
    <m/>
    <m/>
    <s v="Management Janji"/>
    <s v="2026-10-28 08:00:00 | Nama Pic : BP IKHWAN No Hp Pic : 085229161719 Jam Pemasangan : 08:00 - 12.00 Tanggal Pemasangan : RABU 28 OKTOBER 2026 Info Tambahan : Hubungi pelanggan sebelum datang ke lokasi"/>
    <s v="FCC"/>
    <s v="27-10-2026 07:54:35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Nama Pic : BP IKHWAN No Hp Pic : 085229161719 Jam Pemasangan : 08:00 - 12.00 Tanggal Pemasangan : RABU 28 OKTOBER 2026 Info Tambahan : Hubungi pelanggan sebelum datang ke lokasi"/>
    <n v="2026"/>
    <n v="10"/>
    <n v="27"/>
    <d v="2026-10-27T00:00:00"/>
    <n v="-1.3333333333357587"/>
    <x v="1"/>
    <x v="7"/>
  </r>
  <r>
    <n v="2243"/>
    <n v="1002658369"/>
    <n v="3"/>
    <x v="6"/>
    <n v="4"/>
    <s v="PEKALONGAN"/>
    <s v="SLAWI"/>
    <s v="BLU"/>
    <s v="REG"/>
    <s v="AO"/>
    <s v="NEW SALES"/>
    <s v="1P INET"/>
    <s v="MIE - SEND SURVEY"/>
    <s v="RBS-Regional 3"/>
    <d v="2026-10-28T18:17:46"/>
    <d v="2026-10-28T18:20:06"/>
    <n v="69418874"/>
    <m/>
    <n v="142206131435"/>
    <s v="SDN DUKUHBENDA 02"/>
    <s v="ODP-BLU-FP/037 FP/D02/037.01"/>
    <s v="WO067387454"/>
    <m/>
    <m/>
    <m/>
    <n v="109.10362619999999"/>
    <n v="-7.2063679"/>
    <s v="|MC50013|MYIA-045697187211/POI/Didik Haryanto/08213875212/didikharyanto085@gmail.com"/>
    <s v="MYIB_ASSISTANT"/>
    <m/>
    <m/>
    <m/>
    <m/>
    <m/>
    <m/>
    <m/>
    <m/>
    <s v="Management Janji"/>
    <s v="2026-10-29 15:00:00 | Tanggal pemasangan 29/10/2026 Jam pemasangan : pagi/siang Info Tambahan : Hubungi pelanggan dulu sebelum ke lokasi. terimakasih."/>
    <s v="FCC"/>
    <s v="28-10-2026 18:24:42"/>
    <d v="2026-10-29T15:00:00"/>
    <m/>
    <s v="SURVEY_NEW_MANJA"/>
    <s v="X"/>
    <s v="NO ADDON"/>
    <m/>
    <s v="MIE - SEND SURVEY"/>
    <s v="HSI Bisnis Promo Hari Pelanggan Nasional PSB 70% - 75 Mbps"/>
    <s v="INDIBIZ"/>
    <m/>
    <m/>
    <d v="2026-10-29T15:00:00"/>
    <s v="2026-10-29 15:00:00 | Tanggal pemasangan 29/10/2026 Jam pemasangan : pagi/siang Info Tambahan : Hubungi pelanggan dulu sebelum ke lokasi. terimakasih."/>
    <m/>
    <m/>
    <m/>
    <e v="#NUM!"/>
    <e v="#NUM!"/>
    <x v="0"/>
    <x v="7"/>
  </r>
  <r>
    <n v="2244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  <x v="7"/>
  </r>
  <r>
    <n v="2245"/>
    <n v="1002644343"/>
    <n v="3"/>
    <x v="6"/>
    <n v="4"/>
    <s v="PEKALONGAN"/>
    <s v="SLAWI"/>
    <s v="SLW"/>
    <s v="REG"/>
    <s v="AO"/>
    <s v="NEW SALES"/>
    <s v="1P INET"/>
    <s v="Completed (PS)"/>
    <s v="RBS-Regional 3"/>
    <d v="2026-10-19T19:32:34"/>
    <d v="2026-10-25T14:05:09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S"/>
    <s v="X"/>
    <s v="NO ADDON"/>
    <n v="20261025"/>
    <s v="Complet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n v="2026"/>
    <n v="10"/>
    <n v="25"/>
    <d v="2026-10-25T00:00:00"/>
    <n v="3.6666666666642413"/>
    <x v="2"/>
    <x v="7"/>
  </r>
  <r>
    <n v="2246"/>
    <n v="1002650751"/>
    <n v="3"/>
    <x v="6"/>
    <n v="4"/>
    <s v="PEKALONGAN"/>
    <s v="SLAWI"/>
    <s v="SLW"/>
    <s v="REG"/>
    <s v="AO"/>
    <s v="NEW SALES"/>
    <s v="1P INET"/>
    <s v="Completed (PS)"/>
    <s v="RBS-Regional 3"/>
    <d v="2026-10-23T11:23:51"/>
    <d v="2026-10-25T09:22:57"/>
    <n v="69415802"/>
    <m/>
    <n v="142283120121"/>
    <s v="CV Blue Lemar"/>
    <s v="ODP-SLW-FR/074 FR/D03/074.01"/>
    <s v="WO067036470"/>
    <m/>
    <m/>
    <m/>
    <n v="109.13022112101299"/>
    <n v="-6.99523924447527"/>
    <s v="MD|MYDB-20261022271237|DN00001/MN00377|CV Blue Lemar|085870173866"/>
    <s v="MYDIGIBIZPARTNER"/>
    <m/>
    <m/>
    <m/>
    <m/>
    <m/>
    <m/>
    <m/>
    <m/>
    <s v="Management Janji"/>
    <s v="2026-10-24 08:00:00 | Nama PIC: BU FINTHIHANI Notel:085870173866 Alt:  Tanggal: 24/10/2026 Jam Pasang: 08.00 - 12.00 Note: Hubungi sebelum ke lokasi, terimakasih.  "/>
    <s v="FCC"/>
    <s v="23-10-2026 11:39:43"/>
    <d v="2026-10-24T08:00:00"/>
    <m/>
    <s v="PS"/>
    <s v="X"/>
    <s v="NO ADDON"/>
    <n v="20261025"/>
    <s v="Completed"/>
    <s v="HSI Bisnis Promo Hari Pelanggan Nasional PSB 70% - 50 Mbps"/>
    <s v="INDIBIZ"/>
    <m/>
    <m/>
    <d v="2026-10-24T08:00:00"/>
    <s v="2026-10-24 08:00:00 | Nama PIC: BU FINTHIHANI Notel:085870173866 Alt:  Tanggal: 24/10/2026 Jam Pasang: 08.00 - 12.00 Note: Hubungi sebelum ke lokasi, terimakasih.  "/>
    <n v="2026"/>
    <n v="10"/>
    <n v="25"/>
    <d v="2026-10-25T00:00:00"/>
    <n v="0.66666666666424135"/>
    <x v="1"/>
    <x v="7"/>
  </r>
  <r>
    <n v="2247"/>
    <n v="1002652134"/>
    <n v="3"/>
    <x v="6"/>
    <n v="4"/>
    <s v="PEKALONGAN"/>
    <s v="SLAWI"/>
    <s v="SLW"/>
    <s v="REG"/>
    <s v="AO"/>
    <s v="NEW SALES"/>
    <s v="1P INET"/>
    <s v="Completed (PS)"/>
    <s v="RBS-Regional 3"/>
    <d v="2026-10-24T13:48:50"/>
    <d v="2026-10-25T16:32:07"/>
    <n v="69416405"/>
    <m/>
    <n v="142283120275"/>
    <s v="SD IT HARAPAN BANGSA"/>
    <s v="ODP-SLW-FT/082 FT/D02/082.01"/>
    <s v="WO067114987"/>
    <m/>
    <m/>
    <m/>
    <n v="109.12928603589501"/>
    <n v="-7.0081000322828801"/>
    <s v="MD|MYDB-20261024271315|DN00001/MN00377|SD IT HARAPAN BANGSA|085713633825"/>
    <s v="MYDIGIBIZPARTNER"/>
    <m/>
    <m/>
    <m/>
    <m/>
    <m/>
    <m/>
    <m/>
    <m/>
    <s v="Management Janji"/>
    <s v="2026-10-25 11:00:00 | Nama Pic : IBU RITA No Hp Pic : 085713633825 Jam Pemasangan : 08:00 - 12.00 Tanggal Pemasangan : MINGGU 25 OKTOBER 2026 Info Tambahan : Hubungi pelanggan sebelum datang ke lokasi"/>
    <s v="FCC"/>
    <s v="24-10-2026 13:54:36"/>
    <d v="2026-10-25T11:00:00"/>
    <m/>
    <s v="PS"/>
    <s v="X"/>
    <s v="NO ADDON"/>
    <n v="20261025"/>
    <s v="Completed"/>
    <s v="HSI Bisnis Basic Promo Hari Pelanggan Nasional PSB 70% - 50 Mbps"/>
    <s v="INDIBIZ"/>
    <m/>
    <m/>
    <d v="2026-10-25T11:00:00"/>
    <s v="2026-10-25 11:00:00 | Nama Pic : IBU RITA No Hp Pic : 085713633825 Jam Pemasangan : 08:00 - 12.00 Tanggal Pemasangan : MINGGU 25 OKTOBER 2026 Info Tambahan : Hubungi pelanggan sebelum datang ke lokasi"/>
    <n v="2026"/>
    <n v="10"/>
    <n v="25"/>
    <d v="2026-10-25T00:00:00"/>
    <n v="-0.45833333333575865"/>
    <x v="1"/>
    <x v="7"/>
  </r>
  <r>
    <n v="2248"/>
    <n v="1002654508"/>
    <n v="3"/>
    <x v="6"/>
    <n v="4"/>
    <s v="PEKALONGAN"/>
    <s v="SLAWI"/>
    <s v="SLW"/>
    <s v="REG"/>
    <s v="AO"/>
    <s v="NEW SALES"/>
    <s v="1P INET"/>
    <s v="Completed (PS)"/>
    <s v="RBS-Regional 3"/>
    <d v="2026-10-26T15:36:45"/>
    <d v="2026-10-27T13:22:57"/>
    <n v="69417370"/>
    <m/>
    <n v="142283120278"/>
    <s v="SDN Mulyoharjo 02"/>
    <s v="ODP-SLW-FV/070 FV/D03/070.01"/>
    <s v="WO067225557"/>
    <m/>
    <m/>
    <m/>
    <n v="109.07251053376601"/>
    <n v="-7.0196292438067598"/>
    <s v="|MC50013|MYIA-089375478457/POI/Kusnandar/083131291634/kusanadar@gmail.com"/>
    <s v="MYIB_ASSISTANT"/>
    <m/>
    <m/>
    <m/>
    <m/>
    <m/>
    <m/>
    <m/>
    <m/>
    <s v="Management Janji"/>
    <s v="2026-10-27 15:00:00 | Nama PIC : Bp Kusnandar No HP : 083131291634 No Alt : - M Janji :  27 Okt 2026 Jam Pasang : Pagi / Siang Note : hubungi pelanggan jika ingin kelokasi "/>
    <s v="FCC"/>
    <s v="26-10-2026 15:39:37"/>
    <d v="2026-10-27T15:00:00"/>
    <m/>
    <s v="PS"/>
    <s v="X"/>
    <s v="NO ADDON"/>
    <n v="20261027"/>
    <s v="Completed"/>
    <s v="HSI Bisnis Promo Hari Pelanggan Nasional PSB 70% - 75 Mbps"/>
    <s v="INDIBIZ"/>
    <m/>
    <m/>
    <d v="2026-10-27T15:00:00"/>
    <s v="2026-10-27 15:00:00 | Nama PIC : Bp Kusnandar No HP : 083131291634 No Alt : - M Janji :  27 Okt 2026 Jam Pasang : Pagi / Siang Note : hubungi pelanggan jika ingin kelokasi "/>
    <n v="2026"/>
    <n v="10"/>
    <n v="27"/>
    <d v="2026-10-27T00:00:00"/>
    <n v="-0.625"/>
    <x v="1"/>
    <x v="7"/>
  </r>
  <r>
    <n v="2249"/>
    <n v="1002640530"/>
    <n v="3"/>
    <x v="6"/>
    <n v="4"/>
    <s v="PEKALONGAN"/>
    <s v="SLAWI"/>
    <s v="SLW"/>
    <s v="REG"/>
    <s v="AO"/>
    <s v="NEW SALES"/>
    <s v="1P INET"/>
    <s v="CANCEL COMPLETED"/>
    <s v="RBS-Regional 3"/>
    <d v="2026-10-16T15:29:50"/>
    <d v="2026-10-27T18:51:05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2250"/>
    <n v="1002638718"/>
    <n v="3"/>
    <x v="6"/>
    <n v="4"/>
    <s v="PEKALONGAN"/>
    <s v="SLAWI"/>
    <s v="SLW"/>
    <s v="REG"/>
    <s v="AO"/>
    <s v="NEW SALES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2251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  <x v="13"/>
  </r>
  <r>
    <n v="2252"/>
    <n v="1002624054"/>
    <n v="3"/>
    <x v="3"/>
    <n v="5"/>
    <s v="SBY UTARA"/>
    <s v="TANDES"/>
    <s v="BBE"/>
    <s v="REG"/>
    <s v="AO"/>
    <s v="NEW SALES"/>
    <m/>
    <s v="100 | REVOKE COMPLETED"/>
    <s v="RBS-Regional 2"/>
    <d v="2026-10-06T11:44:44"/>
    <d v="2026-10-22T15:02:20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REVOKE"/>
    <s v="BAMBE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2253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  <x v="13"/>
  </r>
  <r>
    <n v="2254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  <x v="13"/>
  </r>
  <r>
    <n v="2255"/>
    <n v="1002638395"/>
    <n v="3"/>
    <x v="3"/>
    <n v="5"/>
    <s v="SBY UTARA"/>
    <s v="TANDES"/>
    <s v="BBE"/>
    <s v="REG"/>
    <s v="AO"/>
    <s v="NEW SALES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3"/>
  </r>
  <r>
    <n v="2256"/>
    <n v="1002644564"/>
    <n v="3"/>
    <x v="3"/>
    <n v="5"/>
    <s v="SBY UTARA"/>
    <s v="TANDES"/>
    <s v="BBE"/>
    <s v="REG"/>
    <s v="AO"/>
    <s v="NEW SALES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13"/>
  </r>
  <r>
    <n v="2257"/>
    <n v="1002637713"/>
    <n v="3"/>
    <x v="3"/>
    <n v="5"/>
    <s v="SBY UTARA"/>
    <s v="TANDES"/>
    <s v="BBE"/>
    <s v="REG"/>
    <s v="AO"/>
    <s v="NEW SALES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13"/>
  </r>
  <r>
    <n v="2258"/>
    <n v="1002646012"/>
    <n v="3"/>
    <x v="3"/>
    <n v="5"/>
    <s v="SBY UTARA"/>
    <s v="GRESIK"/>
    <s v="CRM"/>
    <s v="REG"/>
    <s v="AO"/>
    <s v="NEW SALES"/>
    <s v="1P INET"/>
    <s v="102 | FOLLOW UP COMPLETED"/>
    <s v="RBS-Regional 3"/>
    <d v="2026-10-20T15:41:44"/>
    <d v="2026-10-23T13:44:42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s v="Kendala Lainnya"/>
    <s v="REVOKE"/>
    <s v="NON-HERO GRESIK"/>
    <s v="NO ADDON"/>
    <m/>
    <s v="Follow Up Revoke Completed, New Order ID : SC1002651017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15"/>
  </r>
  <r>
    <n v="2259"/>
    <n v="1002646136"/>
    <n v="3"/>
    <x v="3"/>
    <n v="5"/>
    <s v="SBY UTARA"/>
    <s v="GRESIK"/>
    <s v="CRM"/>
    <s v="REG"/>
    <s v="AO"/>
    <s v="NEW SALES"/>
    <s v="1P INET"/>
    <s v="102 | FOLLOW UP COMPLETED"/>
    <s v="RBS-Regional 3"/>
    <d v="2026-10-20T16:18:51"/>
    <d v="2026-10-23T08:34:36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Follow Up Revoke Completed, New Order ID : SC1002650174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  <x v="15"/>
  </r>
  <r>
    <n v="2260"/>
    <n v="1002650345"/>
    <n v="3"/>
    <x v="3"/>
    <n v="5"/>
    <s v="SBY UTARA"/>
    <s v="GRESIK"/>
    <s v="CRM"/>
    <s v="REG"/>
    <s v="AO"/>
    <s v="NEW SALES"/>
    <s v="1P INET"/>
    <s v="102 | FOLLOW UP COMPLETED"/>
    <s v="RBS-Regional 3"/>
    <d v="2026-10-23T09:30:49"/>
    <d v="2026-10-23T12:04:24"/>
    <n v="69415637"/>
    <m/>
    <n v="152446246679"/>
    <s v="PKM METATU PGD"/>
    <s v="ODP-CRM-FS/55 FS/D04/55.01"/>
    <s v="WO067024314"/>
    <m/>
    <m/>
    <m/>
    <n v="112.501829601824"/>
    <n v="-7.2216880621066899"/>
    <s v="MD|MYDB-20261020271091|DN00001/MN01211|PKM METATU PGD|082257050495"/>
    <s v="MYDIGIBIZPARTNER"/>
    <m/>
    <m/>
    <m/>
    <m/>
    <m/>
    <m/>
    <m/>
    <m/>
    <s v="Management Janji"/>
    <s v="2026-10-24 08:00:00 | Nama PIC: bu alifia  Notel: 082257050495 Alt:  Tanggal: 24/10/2026 Jam Pasang: 08.00 - 12.00 Note: Hubungi sebelum ke lokasi, terimakasih.  "/>
    <s v="FCC"/>
    <s v="23-10-2026 09:40:06"/>
    <d v="2026-10-24T08:00:00"/>
    <m/>
    <s v="REVOKE"/>
    <s v="NON-HERO GRESIK"/>
    <s v="NO ADDON"/>
    <m/>
    <s v="Follow Up Revoke Completed, New Order ID : SC1002650835"/>
    <s v="HSI Bisnis Promo Hari Pelanggan Nasional PSB 70% - 50 Mbps"/>
    <s v="INDIBIZ"/>
    <m/>
    <m/>
    <d v="2026-10-24T08:00:00"/>
    <s v="2026-10-24 08:00:00 | Nama PIC: bu alifia  Notel: 082257050495 Alt:  Tanggal: 24/10/2026 Jam Pasang: 08.00 - 12.00 Note: Hubungi sebelum ke lokasi, terimakasih.  "/>
    <m/>
    <m/>
    <m/>
    <e v="#NUM!"/>
    <e v="#NUM!"/>
    <x v="0"/>
    <x v="15"/>
  </r>
  <r>
    <n v="2261"/>
    <n v="1002649318"/>
    <n v="3"/>
    <x v="3"/>
    <n v="5"/>
    <s v="SBY UTARA"/>
    <s v="GRESIK"/>
    <s v="CRM"/>
    <s v="REG"/>
    <s v="AO"/>
    <s v="NEW SALES"/>
    <m/>
    <s v="100 | REVOKE COMPLETED"/>
    <s v="RBS-Regional 3"/>
    <d v="2026-10-22T14:29:11"/>
    <d v="2026-10-22T19:35:00"/>
    <n v="69414012"/>
    <m/>
    <n v="152446246675"/>
    <s v="PKM METATU APOTEK"/>
    <s v="ODP-CRM-FS/27"/>
    <s v="WO066980273"/>
    <m/>
    <m/>
    <m/>
    <n v="112.50298384532999"/>
    <n v="-7.22109688246085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2-10-2026 14:40:09"/>
    <m/>
    <m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7:00:00"/>
    <s v="2026-10-21 15:00:00 | Nama PIC : PKM METATU APOTEK  No HP :   No Alt : -085733170665  M Janji :  21 Okt  2026  Jam Pasang : Pagi / Siang  Note : hubungi pelanggan jika ingin kelokasi"/>
    <m/>
    <m/>
    <m/>
    <e v="#NUM!"/>
    <e v="#NUM!"/>
    <x v="0"/>
    <x v="15"/>
  </r>
  <r>
    <n v="2262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5"/>
  </r>
  <r>
    <n v="2263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2264"/>
    <n v="1002640704"/>
    <n v="3"/>
    <x v="3"/>
    <n v="5"/>
    <s v="SBY UTARA"/>
    <s v="GRESIK"/>
    <s v="CRM"/>
    <s v="REG"/>
    <s v="AO"/>
    <s v="NEW SALES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  <x v="15"/>
  </r>
  <r>
    <n v="2265"/>
    <n v="1002650835"/>
    <n v="3"/>
    <x v="3"/>
    <n v="5"/>
    <s v="SBY UTARA"/>
    <s v="GRESIK"/>
    <s v="CRM"/>
    <s v="REG"/>
    <s v="AO"/>
    <s v="NEW SALES"/>
    <m/>
    <s v="Completed (PS)"/>
    <s v="RBS-Regional 3"/>
    <d v="2026-10-23T12:04:25"/>
    <d v="2026-10-23T15:03:58"/>
    <n v="69415637"/>
    <m/>
    <n v="152446246683"/>
    <s v="PKM METATU PGD"/>
    <s v="ODP-CRM-FS/64"/>
    <s v="WO067040269"/>
    <m/>
    <m/>
    <m/>
    <n v="112.49907899999999"/>
    <n v="-7.2209849999999998"/>
    <s v="MD|MYDB-20261020271091|DN00001/MN01211|PKM METATU PGD|082257050495"/>
    <s v="MYDIGIBIZPARTNER"/>
    <m/>
    <m/>
    <m/>
    <m/>
    <m/>
    <m/>
    <m/>
    <m/>
    <s v="Management Janji"/>
    <s v="2026-10-24 08:00:00 | Nama PIC: bu alifia   Notel: 082257050495  Alt:   Tanggal: 24/10/2026  Jam Pasang: 08.00 - 12.00  Note: Hubungi sebelum ke lokasi, terimakasih.   "/>
    <s v="FCC"/>
    <s v="23-10-2026 12:09:53"/>
    <m/>
    <m/>
    <s v="PS"/>
    <s v="NON-HERO GRESIK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07:00:00"/>
    <s v="2026-10-24 08:00:00 | Nama PIC: bu alifia   Notel: 082257050495  Alt:   Tanggal: 24/10/2026  Jam Pasang: 08.00 - 12.00  Note: Hubungi sebelum ke lokasi, terimakasih.   "/>
    <n v="2026"/>
    <n v="10"/>
    <n v="23"/>
    <d v="2026-10-23T00:00:00"/>
    <n v="-0.29166666666424135"/>
    <x v="1"/>
    <x v="15"/>
  </r>
  <r>
    <n v="2266"/>
    <n v="1002650174"/>
    <n v="3"/>
    <x v="3"/>
    <n v="5"/>
    <s v="SBY UTARA"/>
    <s v="GRESIK"/>
    <s v="CRM"/>
    <s v="REG"/>
    <s v="AO"/>
    <s v="NEW SALES"/>
    <m/>
    <s v="Completed (PS)"/>
    <s v="RBS-Regional 3"/>
    <d v="2026-10-23T08:34:36"/>
    <d v="2026-10-23T13:52:08"/>
    <n v="69414012"/>
    <m/>
    <n v="152446246676"/>
    <s v="PKM METATU APOTEK"/>
    <s v="ODP-CRM-FS/68"/>
    <s v="WO067020228"/>
    <m/>
    <m/>
    <m/>
    <n v="112.49918889999999"/>
    <n v="-7.22106250000000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3-10-2026 08:39:45"/>
    <m/>
    <m/>
    <s v="PS"/>
    <s v="NON-HERO GRESIK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15:00:00 | Nama PIC : PKM METATU APOTEK  No HP :   No Alt : -085733170665  M Janji :  21 Okt  2026  Jam Pasang : Pagi / Siang  Note : hubungi pelanggan jika ingin kelokasi"/>
    <n v="2026"/>
    <n v="10"/>
    <n v="23"/>
    <d v="2026-10-23T00:00:00"/>
    <n v="-0.29166666666424135"/>
    <x v="1"/>
    <x v="15"/>
  </r>
  <r>
    <n v="2267"/>
    <n v="1002651017"/>
    <n v="3"/>
    <x v="3"/>
    <n v="5"/>
    <s v="SBY UTARA"/>
    <s v="GRESIK"/>
    <s v="CRM"/>
    <s v="REG"/>
    <s v="AO"/>
    <s v="NEW SALES"/>
    <m/>
    <s v="Completed (PS)"/>
    <s v="RBS-Regional 3"/>
    <d v="2026-10-23T13:44:43"/>
    <d v="2026-10-23T20:05:16"/>
    <n v="69413966"/>
    <m/>
    <n v="152446246687"/>
    <s v="PKM METATU PENDAFTARAN"/>
    <s v="ODP-CRM-FS/64"/>
    <s v="WO067049145"/>
    <m/>
    <m/>
    <m/>
    <n v="112.499185"/>
    <n v="-7.22109199999999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3-10-2026 13:54:38"/>
    <m/>
    <m/>
    <s v="PS"/>
    <s v="NON-HERO GRESIK"/>
    <s v="NO ADDON"/>
    <n v="20261023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10-23T07:00:00"/>
    <s v="2026-10-21 15:00:00 | Tanggal Pemasangan : 21 Oktober 2026  Jam Pemasangan : 08:00 15:00  Info Tambahan : Hubungi pelanggan dulu sebelum ke lokasi terimakasih"/>
    <n v="2026"/>
    <n v="10"/>
    <n v="23"/>
    <d v="2026-10-23T00:00:00"/>
    <n v="-0.29166666666424135"/>
    <x v="1"/>
    <x v="15"/>
  </r>
  <r>
    <n v="2268"/>
    <n v="1002629849"/>
    <n v="3"/>
    <x v="3"/>
    <n v="5"/>
    <s v="SBY UTARA"/>
    <s v="GRESIK"/>
    <s v="DDS"/>
    <s v="REG"/>
    <s v="AO"/>
    <s v="NEW SALES"/>
    <s v="1P INET"/>
    <s v="100 | REVOKE COMPLETED"/>
    <s v="RBS-Regional 3"/>
    <d v="2026-10-09T14:16:41"/>
    <d v="2026-10-26T11:33:06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s v="Kendala Pelanggan"/>
    <s v="REVOKE"/>
    <s v="GRESIK"/>
    <s v="NO ADDON"/>
    <m/>
    <s v="Revoke Completed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  <x v="15"/>
  </r>
  <r>
    <n v="2269"/>
    <n v="1002635957"/>
    <n v="3"/>
    <x v="3"/>
    <n v="5"/>
    <s v="SBY UTARA"/>
    <s v="GRESIK"/>
    <s v="DDS"/>
    <s v="REG"/>
    <s v="AO"/>
    <s v="NEW SALES"/>
    <s v="1P INET"/>
    <s v="100 | REVOKE COMPLETED"/>
    <s v="RBS-Regional 3"/>
    <d v="2026-10-14T07:56:41"/>
    <d v="2026-10-26T11:27:25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REVOKE"/>
    <s v="GRESIK"/>
    <s v="NO ADDON"/>
    <m/>
    <s v="Revoke Completed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  <x v="15"/>
  </r>
  <r>
    <n v="2270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  <x v="15"/>
  </r>
  <r>
    <n v="2271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5"/>
  </r>
  <r>
    <n v="2272"/>
    <n v="1002639938"/>
    <n v="3"/>
    <x v="3"/>
    <n v="5"/>
    <s v="SBY UTARA"/>
    <s v="GRESIK"/>
    <s v="DDS"/>
    <s v="REG"/>
    <s v="AO"/>
    <s v="NEW SALES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5"/>
  </r>
  <r>
    <n v="2273"/>
    <n v="1002643492"/>
    <n v="3"/>
    <x v="3"/>
    <n v="5"/>
    <s v="SBY UTARA"/>
    <s v="GRESIK"/>
    <s v="DDS"/>
    <s v="REG"/>
    <s v="AO"/>
    <s v="NEW SALES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15"/>
  </r>
  <r>
    <n v="2274"/>
    <n v="1002647527"/>
    <n v="3"/>
    <x v="3"/>
    <n v="5"/>
    <s v="SBY UTARA"/>
    <s v="GRESIK"/>
    <s v="DDS"/>
    <s v="REG"/>
    <s v="AO"/>
    <s v="NEW SALES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  <x v="15"/>
  </r>
  <r>
    <n v="2275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5"/>
  </r>
  <r>
    <n v="2276"/>
    <n v="1002635632"/>
    <n v="3"/>
    <x v="3"/>
    <n v="5"/>
    <s v="SBY UTARA"/>
    <s v="GRESIK"/>
    <s v="GSK"/>
    <s v="REG"/>
    <s v="AO"/>
    <s v="NEW SALES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  <x v="15"/>
  </r>
  <r>
    <n v="2277"/>
    <n v="1002640912"/>
    <n v="3"/>
    <x v="3"/>
    <n v="5"/>
    <s v="SBY UTARA"/>
    <s v="GRESIK"/>
    <s v="GSK"/>
    <s v="REG"/>
    <s v="AO"/>
    <s v="NEW SALES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  <x v="15"/>
  </r>
  <r>
    <n v="2278"/>
    <n v="1002640769"/>
    <n v="3"/>
    <x v="3"/>
    <n v="5"/>
    <s v="SBY UTARA"/>
    <s v="GRESIK"/>
    <s v="GSK"/>
    <s v="REG"/>
    <s v="AO"/>
    <s v="NEW SALES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5"/>
  </r>
  <r>
    <n v="2279"/>
    <n v="1002641945"/>
    <n v="3"/>
    <x v="3"/>
    <n v="5"/>
    <s v="SBY UTARA"/>
    <s v="GRESIK"/>
    <s v="GSK"/>
    <s v="REG"/>
    <s v="AO"/>
    <s v="NEW SALES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  <x v="15"/>
  </r>
  <r>
    <n v="2280"/>
    <n v="1002635445"/>
    <n v="3"/>
    <x v="3"/>
    <n v="5"/>
    <s v="SBY UTARA"/>
    <s v="GRESIK"/>
    <s v="GSK"/>
    <s v="REG"/>
    <s v="AO"/>
    <s v="NEW SALES"/>
    <s v="1P INET"/>
    <s v="100 | REVOKE COMPLETED"/>
    <s v="RBS-Regional 3"/>
    <d v="2026-10-13T15:31:35"/>
    <d v="2026-10-27T13:58:01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REVOKE"/>
    <s v="GRESIK"/>
    <s v="NO ADDON"/>
    <m/>
    <s v="Revoke Completed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  <x v="15"/>
  </r>
  <r>
    <n v="2281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2282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2283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5"/>
  </r>
  <r>
    <n v="2284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5"/>
  </r>
  <r>
    <n v="2285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5"/>
  </r>
  <r>
    <n v="2286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5"/>
  </r>
  <r>
    <n v="2287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  <x v="15"/>
  </r>
  <r>
    <n v="2288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  <x v="15"/>
  </r>
  <r>
    <n v="2289"/>
    <n v="1002632218"/>
    <n v="3"/>
    <x v="3"/>
    <n v="5"/>
    <s v="SBY UTARA"/>
    <s v="GRESIK"/>
    <s v="GSK"/>
    <s v="REG"/>
    <s v="AO"/>
    <s v="NEW SALES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  <x v="15"/>
  </r>
  <r>
    <n v="2290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  <x v="15"/>
  </r>
  <r>
    <n v="2291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2292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  <x v="15"/>
  </r>
  <r>
    <n v="2293"/>
    <n v="1002638838"/>
    <n v="3"/>
    <x v="3"/>
    <n v="5"/>
    <s v="SBY UTARA"/>
    <s v="GRESIK"/>
    <s v="GSK"/>
    <s v="REG"/>
    <s v="AO"/>
    <s v="NEW SALES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  <x v="15"/>
  </r>
  <r>
    <n v="2294"/>
    <n v="1002640077"/>
    <n v="3"/>
    <x v="3"/>
    <n v="5"/>
    <s v="SBY UTARA"/>
    <s v="GRESIK"/>
    <s v="GSK"/>
    <s v="REG"/>
    <s v="AO"/>
    <s v="NEW SALES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5"/>
  </r>
  <r>
    <n v="2295"/>
    <n v="1002641215"/>
    <n v="3"/>
    <x v="3"/>
    <n v="5"/>
    <s v="SBY UTARA"/>
    <s v="GRESIK"/>
    <s v="GSK"/>
    <s v="REG"/>
    <s v="AO"/>
    <s v="NEW SALES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  <x v="15"/>
  </r>
  <r>
    <n v="2296"/>
    <n v="1002641507"/>
    <n v="3"/>
    <x v="3"/>
    <n v="5"/>
    <s v="SBY UTARA"/>
    <s v="GRESIK"/>
    <s v="GSK"/>
    <s v="REG"/>
    <s v="AO"/>
    <s v="NEW SALES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  <x v="15"/>
  </r>
  <r>
    <n v="2297"/>
    <n v="1002643369"/>
    <n v="3"/>
    <x v="3"/>
    <n v="5"/>
    <s v="SBY UTARA"/>
    <s v="GRESIK"/>
    <s v="GSK"/>
    <s v="REG"/>
    <s v="AO"/>
    <s v="NEW SALES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  <x v="15"/>
  </r>
  <r>
    <n v="2298"/>
    <n v="1002642902"/>
    <n v="3"/>
    <x v="3"/>
    <n v="5"/>
    <s v="SBY UTARA"/>
    <s v="GRESIK"/>
    <s v="GSK"/>
    <s v="REG"/>
    <s v="AO"/>
    <s v="NEW SALES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  <x v="15"/>
  </r>
  <r>
    <n v="2299"/>
    <n v="1002644645"/>
    <n v="3"/>
    <x v="3"/>
    <n v="5"/>
    <s v="SBY UTARA"/>
    <s v="GRESIK"/>
    <s v="GSK"/>
    <s v="REG"/>
    <s v="AO"/>
    <s v="NEW SALES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2300"/>
    <n v="1002644653"/>
    <n v="3"/>
    <x v="3"/>
    <n v="5"/>
    <s v="SBY UTARA"/>
    <s v="GRESIK"/>
    <s v="GSK"/>
    <s v="REG"/>
    <s v="AO"/>
    <s v="NEW SALES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2301"/>
    <n v="1002646182"/>
    <n v="3"/>
    <x v="3"/>
    <n v="5"/>
    <s v="SBY UTARA"/>
    <s v="GRESIK"/>
    <s v="GSK"/>
    <s v="REG"/>
    <s v="AO"/>
    <s v="NEW SALES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  <x v="15"/>
  </r>
  <r>
    <n v="2302"/>
    <n v="1002644986"/>
    <n v="3"/>
    <x v="3"/>
    <n v="5"/>
    <s v="SBY UTARA"/>
    <s v="GRESIK"/>
    <s v="GSK"/>
    <s v="REG"/>
    <s v="AO"/>
    <s v="NEW SALES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5"/>
  </r>
  <r>
    <n v="2303"/>
    <n v="1002647181"/>
    <n v="3"/>
    <x v="3"/>
    <n v="5"/>
    <s v="SBY UTARA"/>
    <s v="GRESIK"/>
    <s v="GSK"/>
    <s v="REG"/>
    <s v="AO"/>
    <s v="NEW SALES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  <x v="15"/>
  </r>
  <r>
    <n v="2304"/>
    <n v="1002647317"/>
    <n v="3"/>
    <x v="3"/>
    <n v="5"/>
    <s v="SBY UTARA"/>
    <s v="GRESIK"/>
    <s v="GSK"/>
    <s v="REG"/>
    <s v="AO"/>
    <s v="NEW SALES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15"/>
  </r>
  <r>
    <n v="2305"/>
    <n v="1002647330"/>
    <n v="3"/>
    <x v="3"/>
    <n v="5"/>
    <s v="SBY UTARA"/>
    <s v="GRESIK"/>
    <s v="GSK"/>
    <s v="REG"/>
    <s v="AO"/>
    <s v="NEW SALES"/>
    <s v="2P INET + VOICE"/>
    <s v="Completed (PS)"/>
    <s v="RBS-Regional 3"/>
    <d v="2026-10-21T13:11:45"/>
    <d v="2026-10-22T16:07:25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S"/>
    <s v="GRESIK"/>
    <s v="NO ADDON"/>
    <n v="20261022"/>
    <s v="Complet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n v="2026"/>
    <n v="10"/>
    <n v="22"/>
    <d v="2026-10-22T00:00:00"/>
    <n v="-0.45833333333575865"/>
    <x v="1"/>
    <x v="15"/>
  </r>
  <r>
    <n v="2306"/>
    <n v="1002650117"/>
    <n v="3"/>
    <x v="3"/>
    <n v="5"/>
    <s v="SBY UTARA"/>
    <s v="GRESIK"/>
    <s v="GSK"/>
    <s v="REG"/>
    <s v="AO"/>
    <s v="NEW SALES"/>
    <s v="1P INET"/>
    <s v="Completed (PS)"/>
    <s v="RBS-Regional 3"/>
    <d v="2026-10-23T07:42:44"/>
    <d v="2026-10-23T15:16:29"/>
    <n v="69415544"/>
    <m/>
    <n v="152421263380"/>
    <s v="Warkop Omah Londho"/>
    <s v="ODP-GSK-FAL/72 FAL/D09/72.01"/>
    <s v="WO067016271"/>
    <m/>
    <m/>
    <m/>
    <n v="112.6446882"/>
    <n v="-7.1651645999999998"/>
    <s v="MD|MYDB-20261022271214|DN00001/MN00018|Warkop Omah Londho|081234267670"/>
    <s v="MYDIGIBIZPARTNER"/>
    <m/>
    <m/>
    <m/>
    <m/>
    <m/>
    <m/>
    <m/>
    <m/>
    <s v="Management Janji"/>
    <s v="2026-10-24 08:00:00 | M Janji : (23/10/2026) jam Pasang : 09:00 Note : hubungi pelanggan jika ingin kelokasi  "/>
    <s v="FCC"/>
    <s v="23-10-2026 07:54:39"/>
    <d v="2026-10-24T08:00:00"/>
    <m/>
    <s v="PS"/>
    <s v="GRESIK"/>
    <s v="NO ADDON"/>
    <n v="20261023"/>
    <s v="Completed"/>
    <s v="HSI Bisnis Promo Hari Pelanggan Nasional PSB 70%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  <x v="15"/>
  </r>
  <r>
    <n v="2307"/>
    <n v="1002652908"/>
    <n v="3"/>
    <x v="3"/>
    <n v="5"/>
    <s v="SBY UTARA"/>
    <s v="GRESIK"/>
    <s v="GSK"/>
    <s v="REG"/>
    <s v="AO"/>
    <s v="NEW SALES"/>
    <s v="1P INET"/>
    <s v="Completed (PS)"/>
    <s v="RBS-Regional 3"/>
    <d v="2026-10-26T08:57:50"/>
    <d v="2026-10-26T15:20:28"/>
    <n v="69416831"/>
    <m/>
    <n v="152420259572"/>
    <s v="Kopi Tenger"/>
    <s v="ODP-GSK-FK/64 FK/D10/64.01"/>
    <s v="WO067181162"/>
    <m/>
    <m/>
    <m/>
    <n v="112.613043040037"/>
    <n v="-7.1354720134507401"/>
    <s v="MD|MYDB-20261025271357|DN00001/MN00882|Kopi Tenger|081553190019"/>
    <s v="MYDIGIBIZPARTNER"/>
    <m/>
    <m/>
    <m/>
    <m/>
    <m/>
    <m/>
    <m/>
    <m/>
    <s v="Management Janji"/>
    <s v="2026-10-27 08:00:00 | Nama Pic : IBU TUTIK No Hp Pic : 081553190019 Jam Pemasangan : 08:00 - 12.00 Tanggal Pemasangan : SELASA 27 OKTOBER 2026 Info Tambahan : Hubungi pelanggan sebelum datang ke lokasi"/>
    <s v="FCC"/>
    <s v="26-10-2026 09:10:01"/>
    <d v="2026-10-27T08:00:00"/>
    <s v="Kendala Lainnya"/>
    <s v="PS"/>
    <s v="GRESIK"/>
    <s v="NO ADDON"/>
    <n v="20261026"/>
    <s v="Completed"/>
    <s v="HSI Bisnis Promo Hari Pelanggan Nasional PSB 70% - 50 Mbps"/>
    <s v="INDIBIZ"/>
    <m/>
    <m/>
    <d v="2026-10-27T08:00:00"/>
    <s v="2026-10-27 08:00:00 | Nama Pic : IBU TUTIK No Hp Pic : 081553190019 Jam Pemasangan : 08:00 - 12.00 Tanggal Pemasangan : SELASA 27 OKTOBER 2026 Info Tambahan : Hubungi pelanggan sebelum datang ke lokasi"/>
    <n v="2026"/>
    <n v="10"/>
    <n v="26"/>
    <d v="2026-10-26T00:00:00"/>
    <n v="-1.3333333333357587"/>
    <x v="1"/>
    <x v="15"/>
  </r>
  <r>
    <n v="2308"/>
    <n v="1002654279"/>
    <n v="3"/>
    <x v="3"/>
    <n v="5"/>
    <s v="SBY UTARA"/>
    <s v="GRESIK"/>
    <s v="GSK"/>
    <s v="REG"/>
    <s v="AO"/>
    <s v="NEW SALES"/>
    <m/>
    <s v="Completed (PS)"/>
    <s v="RBS-Regional 2"/>
    <d v="2026-10-26T14:39:10"/>
    <d v="2026-10-28T17:53:23"/>
    <n v="69417224"/>
    <n v="3135947343"/>
    <n v="152421263422"/>
    <s v="PT. REJEKI BERKAH BERLIMPAH RUAH"/>
    <s v="ODP-GSK-FB/07"/>
    <s v="WO067283263"/>
    <m/>
    <m/>
    <m/>
    <n v="112.65279700000001"/>
    <n v="-7.1708762999999998"/>
    <s v="AMRBS;950104;FACHRI HUSAINI;JKT OUTER; PT. REJEKI BERKAH BERLIMPAH RUAH ; Indibiz Bizniz 50 Mbps (Internet + telphone) ;Pic Hubeib Fauzul Kabir ;Cp 085892299976 ; zul@fdcdentalclinic.co.id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6-10-2026 14:39:43"/>
    <d v="2026-10-28T11:00:00"/>
    <m/>
    <s v="PS"/>
    <s v="GRESIK"/>
    <s v="NO ADDON"/>
    <n v="2026102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n v="2026"/>
    <n v="10"/>
    <n v="28"/>
    <d v="2026-10-28T00:00:00"/>
    <n v="-0.45833333333575865"/>
    <x v="1"/>
    <x v="15"/>
  </r>
  <r>
    <n v="2309"/>
    <n v="1002652241"/>
    <n v="3"/>
    <x v="3"/>
    <n v="5"/>
    <s v="SBY UTARA"/>
    <s v="GRESIK"/>
    <s v="GSK"/>
    <s v="REG"/>
    <s v="AO"/>
    <s v="NEW SALES"/>
    <s v="1P INET"/>
    <s v="MIA - INVALID SURVEY"/>
    <s v="RBS-Regional 3"/>
    <d v="2026-10-24T15:27:45"/>
    <d v="2026-10-25T12:13:41"/>
    <n v="69416462"/>
    <m/>
    <n v="152421262933"/>
    <s v="pt langit wijaya harta"/>
    <s v="ODP-GSK-FAW/25 FAW/D01/25.01"/>
    <s v="WO067123293"/>
    <m/>
    <m/>
    <m/>
    <n v="112.612381875514"/>
    <n v="-7.1266858638512103"/>
    <s v="MD|MYDB-20261023271278|DN00001/MN00018|pt langit wijaya harta|6287765260449"/>
    <s v="MYDIGIBIZPARTNER"/>
    <m/>
    <m/>
    <m/>
    <m/>
    <m/>
    <m/>
    <m/>
    <m/>
    <s v="Management Janji"/>
    <s v="2026-10-25 15:00:00 | Tanggal pemasangan: 25/10/2026 Jam pemasangan : pagi / siang Info Tambahan : Hubungi pelanggan dulu sebelum ke lokasi terima kasih."/>
    <s v="FCC"/>
    <s v="24-10-2026 15:40:01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: 25/10/2026 Jam pemasangan : pagi / siang Info Tambahan : Hubungi pelanggan dulu sebelum ke lokasi terima kasih."/>
    <m/>
    <m/>
    <m/>
    <e v="#NUM!"/>
    <e v="#NUM!"/>
    <x v="0"/>
    <x v="15"/>
  </r>
  <r>
    <n v="2310"/>
    <n v="1002652304"/>
    <n v="3"/>
    <x v="3"/>
    <n v="5"/>
    <s v="SBY UTARA"/>
    <s v="GRESIK"/>
    <s v="GSK"/>
    <s v="REG"/>
    <s v="AO"/>
    <s v="NEW SALES"/>
    <s v="1P INET"/>
    <s v="MIA - INVALID SURVEY"/>
    <s v="RBS-Regional 3"/>
    <d v="2026-10-24T16:30:50"/>
    <d v="2026-10-25T14:09:36"/>
    <n v="69416495"/>
    <m/>
    <n v="152421263406"/>
    <s v="PT Reliance Trading Indonesia"/>
    <s v="ODP-GSK-FU/48"/>
    <s v="WO067127638"/>
    <m/>
    <m/>
    <m/>
    <n v="112.644973976619"/>
    <n v="-7.2101365096426502"/>
    <s v="|MN02394|MYIA-098285585261/POI/Irene Setyowati Sumardi /081214174010/aireensunardi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6:39:37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 : 25/09/2026 Jam pemasangan : 08.00 - 12.00 Info Tambahan : Hubungi pelanggan dulu sebelum ke lokasi, terima kasih"/>
    <m/>
    <m/>
    <m/>
    <e v="#NUM!"/>
    <e v="#NUM!"/>
    <x v="0"/>
    <x v="15"/>
  </r>
  <r>
    <n v="2311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312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2313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2314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  <x v="15"/>
  </r>
  <r>
    <n v="2315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5"/>
  </r>
  <r>
    <n v="2316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15"/>
  </r>
  <r>
    <n v="2317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  <x v="15"/>
  </r>
  <r>
    <n v="2318"/>
    <n v="1002643774"/>
    <n v="3"/>
    <x v="3"/>
    <n v="5"/>
    <s v="SBY UTARA"/>
    <s v="GRESIK"/>
    <s v="KDE"/>
    <s v="REG"/>
    <s v="AO"/>
    <s v="NEW SALES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  <x v="15"/>
  </r>
  <r>
    <n v="2319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5"/>
  </r>
  <r>
    <n v="2320"/>
    <n v="1002627224"/>
    <n v="3"/>
    <x v="3"/>
    <n v="5"/>
    <s v="SBY UTARA"/>
    <s v="GRESIK"/>
    <s v="BWN"/>
    <s v="REG"/>
    <s v="AO"/>
    <s v="NEW SALES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  <x v="15"/>
  </r>
  <r>
    <n v="2321"/>
    <n v="1002628108"/>
    <n v="3"/>
    <x v="3"/>
    <n v="5"/>
    <s v="SBY UTARA"/>
    <s v="GRESIK"/>
    <s v="BWN"/>
    <s v="REG"/>
    <s v="AO"/>
    <s v="NEW SALES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  <x v="15"/>
  </r>
  <r>
    <n v="2322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5"/>
  </r>
  <r>
    <n v="2323"/>
    <n v="1002638907"/>
    <n v="3"/>
    <x v="3"/>
    <n v="5"/>
    <s v="SBY UTARA"/>
    <s v="GRESIK"/>
    <s v="BWN"/>
    <s v="REG"/>
    <s v="AO"/>
    <s v="NEW SALES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  <x v="15"/>
  </r>
  <r>
    <n v="2324"/>
    <n v="1002639327"/>
    <n v="3"/>
    <x v="3"/>
    <n v="5"/>
    <s v="SBY UTARA"/>
    <s v="GRESIK"/>
    <s v="BWN"/>
    <s v="REG"/>
    <s v="AO"/>
    <s v="NEW SALES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  <x v="15"/>
  </r>
  <r>
    <n v="2325"/>
    <n v="1002641290"/>
    <n v="3"/>
    <x v="3"/>
    <n v="5"/>
    <s v="SBY UTARA"/>
    <s v="GRESIK"/>
    <s v="BWN"/>
    <s v="REG"/>
    <s v="AO"/>
    <s v="NEW SALES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  <x v="15"/>
  </r>
  <r>
    <n v="2326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5"/>
  </r>
  <r>
    <n v="2327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5"/>
  </r>
  <r>
    <n v="2328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5"/>
  </r>
  <r>
    <n v="2329"/>
    <n v="1002636233"/>
    <n v="3"/>
    <x v="3"/>
    <n v="5"/>
    <s v="SBY UTARA"/>
    <s v="GRESIK"/>
    <s v="SDY"/>
    <s v="REG"/>
    <s v="AO"/>
    <s v="NEW SALES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  <x v="15"/>
  </r>
  <r>
    <n v="2330"/>
    <n v="1002653879"/>
    <n v="3"/>
    <x v="3"/>
    <n v="5"/>
    <s v="SBY UTARA"/>
    <s v="GRESIK"/>
    <s v="SDY"/>
    <s v="REG"/>
    <s v="AO"/>
    <s v="NEW SALES"/>
    <s v="1P INET"/>
    <s v="102 | FOLLOW UP COMPLETED"/>
    <s v="RBS-Regional 3"/>
    <d v="2026-10-26T13:08:49"/>
    <d v="2026-10-28T15:12:00"/>
    <n v="69417124"/>
    <m/>
    <n v="152451212312"/>
    <s v="BARONGAN KOPI"/>
    <s v="ODP-SDY-FM/16 FM/D03/16.01"/>
    <s v="WO067206770"/>
    <m/>
    <m/>
    <m/>
    <n v="112.53975800000001"/>
    <n v="-7.0423087000000004"/>
    <s v="MD|MYDB-20261026271376|DN00001/MN02093|BARONGAN KOPI|085755852198"/>
    <s v="MYDIGIBIZPARTNER"/>
    <m/>
    <m/>
    <m/>
    <m/>
    <m/>
    <m/>
    <m/>
    <m/>
    <s v="Management Janji"/>
    <s v="2026-10-27 11:00:00 | Nama PIC : bapak soleh No HP : 085755852198 Alt :  M Janji : (SELASA/27/oktober/2026) jam Pasang : 09:00 Note : hubungi pelanggan jika ingin kelokasi"/>
    <s v="FCC"/>
    <s v="26-10-2026 13:09:41"/>
    <d v="2026-10-27T11:00:00"/>
    <m/>
    <s v="REVOKE"/>
    <s v="GRESIK"/>
    <s v="NO ADDON"/>
    <m/>
    <s v="Follow Up Revoke Completed, New Order ID : SC1002658027"/>
    <s v="HSI Bisnis Promo Hari Pelanggan Nasional PSB 70% - 50 Mbps"/>
    <s v="INDIBIZ"/>
    <m/>
    <m/>
    <d v="2026-10-27T11:00:00"/>
    <s v="2026-10-27 11:00:00 | Nama PIC : bapak soleh No HP : 085755852198 Alt :  M Janji : (SELASA/27/oktober/2026) jam Pasang : 09:00 Note : hubungi pelanggan jika ingin kelokasi"/>
    <m/>
    <m/>
    <m/>
    <e v="#NUM!"/>
    <e v="#NUM!"/>
    <x v="0"/>
    <x v="15"/>
  </r>
  <r>
    <n v="2331"/>
    <n v="1002655960"/>
    <n v="3"/>
    <x v="3"/>
    <n v="5"/>
    <s v="SBY UTARA"/>
    <s v="GRESIK"/>
    <s v="SDY"/>
    <s v="REG"/>
    <s v="AO"/>
    <s v="NEW SALES"/>
    <s v="1P INET"/>
    <s v="9 | WFM - UN-SCS"/>
    <s v="RBS-Regional 3"/>
    <d v="2026-10-27T13:31:47"/>
    <d v="2026-10-27T13:31:48"/>
    <n v="69412519"/>
    <m/>
    <m/>
    <s v="NUGROS COFFEE"/>
    <m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27-10-2026 13:39:41"/>
    <d v="2026-10-20T00:00:00"/>
    <m/>
    <s v="UNSC"/>
    <s v="GRESIK"/>
    <s v="NO ADDON"/>
    <m/>
    <s v="Inprogress Alpro, SC Lama : SC1002642176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2332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5"/>
  </r>
  <r>
    <n v="2333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5"/>
  </r>
  <r>
    <n v="2334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  <x v="15"/>
  </r>
  <r>
    <n v="2335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  <x v="15"/>
  </r>
  <r>
    <n v="2336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  <x v="15"/>
  </r>
  <r>
    <n v="2337"/>
    <n v="1002641091"/>
    <n v="3"/>
    <x v="3"/>
    <n v="5"/>
    <s v="SBY UTARA"/>
    <s v="GRESIK"/>
    <s v="SDY"/>
    <s v="REG"/>
    <s v="AO"/>
    <s v="NEW SALES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2338"/>
    <n v="1002645510"/>
    <n v="3"/>
    <x v="3"/>
    <n v="5"/>
    <s v="SBY UTARA"/>
    <s v="GRESIK"/>
    <s v="SDY"/>
    <s v="REG"/>
    <s v="AO"/>
    <s v="NEW SALES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  <x v="15"/>
  </r>
  <r>
    <n v="2339"/>
    <n v="1002645529"/>
    <n v="3"/>
    <x v="3"/>
    <n v="5"/>
    <s v="SBY UTARA"/>
    <s v="GRESIK"/>
    <s v="SDY"/>
    <s v="REG"/>
    <s v="AO"/>
    <s v="NEW SALES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  <x v="15"/>
  </r>
  <r>
    <n v="2340"/>
    <n v="1002645319"/>
    <n v="3"/>
    <x v="3"/>
    <n v="5"/>
    <s v="SBY UTARA"/>
    <s v="GRESIK"/>
    <s v="SDY"/>
    <s v="REG"/>
    <s v="AO"/>
    <s v="NEW SALES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15"/>
  </r>
  <r>
    <n v="2341"/>
    <n v="1002653218"/>
    <n v="3"/>
    <x v="3"/>
    <n v="5"/>
    <s v="SBY UTARA"/>
    <s v="GRESIK"/>
    <s v="SDY"/>
    <s v="REG"/>
    <s v="AO"/>
    <s v="NEW SALES"/>
    <s v="1P INET"/>
    <s v="Completed (PS)"/>
    <s v="RBS-Regional 3"/>
    <d v="2026-10-26T10:24:49"/>
    <d v="2026-10-29T09:27:05"/>
    <n v="69416926"/>
    <m/>
    <n v="152451212218"/>
    <s v="ZAIN FROZEN FOOD"/>
    <s v="ODP-SDY-FS/06 FS/D02/06.01"/>
    <s v="WO067189644"/>
    <m/>
    <m/>
    <m/>
    <n v="112.531077"/>
    <n v="-6.9126519999999996"/>
    <s v="|MN02646|MYIA-022098751050/POI/feddy rianto/089673155660/riantofeddy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25:17"/>
    <d v="2026-10-27T08:00:00"/>
    <s v="Kendala Lainnya"/>
    <s v="PS"/>
    <s v="GRESIK"/>
    <s v="OCA"/>
    <n v="20261029"/>
    <s v="Completed"/>
    <s v="HSI Bisnis Basic Bundling OCA Breach Checker Promo 2026 PSB 70% - 300 Mbps"/>
    <s v="INDIBIZ"/>
    <m/>
    <m/>
    <d v="2026-10-27T08:00:00"/>
    <s v="2026-10-27 08:00:00 | Tanggal pemasangan : 27/09/2026 Jam pemasangan : 08.00 - 12.00 Info Tambahan : Hubungi pelanggan dulu sebelum ke lokasi, terima kasih"/>
    <n v="2026"/>
    <n v="10"/>
    <n v="29"/>
    <d v="2026-10-29T00:00:00"/>
    <n v="1.6666666666642413"/>
    <x v="2"/>
    <x v="15"/>
  </r>
  <r>
    <n v="2342"/>
    <n v="1002658027"/>
    <n v="3"/>
    <x v="3"/>
    <n v="5"/>
    <s v="SBY UTARA"/>
    <s v="GRESIK"/>
    <s v="SDY"/>
    <s v="REG"/>
    <s v="AO"/>
    <s v="NEW SALES"/>
    <m/>
    <s v="Completed (PS)"/>
    <s v="RBS-Regional 3"/>
    <d v="2026-10-28T15:12:01"/>
    <d v="2026-10-28T19:54:06"/>
    <n v="69417124"/>
    <m/>
    <n v="152451212318"/>
    <s v="BARONGAN KOPI"/>
    <s v="ODP-SDY-FAB/05"/>
    <s v="WO067372501"/>
    <m/>
    <m/>
    <m/>
    <n v="112.56322299999999"/>
    <n v="-7.0516439999999996"/>
    <s v="MD|MYDB-20261026271376|DN00001/MN02093|BARONGAN KOPI|085755852198"/>
    <s v="MYDIGIBIZPARTNER"/>
    <m/>
    <m/>
    <m/>
    <m/>
    <m/>
    <m/>
    <m/>
    <m/>
    <s v="Management Janji"/>
    <s v="2026-10-27 11:00:00 | Nama PIC : bapak soleh  No HP :  085755852198  Alt :   M Janji : (SELASA/27/oktober/2026)  jam Pasang : 09:00  Note : hubungi pelanggan jika ingin kelokasi"/>
    <s v="FCC"/>
    <s v="28-10-2026 15:24:51"/>
    <m/>
    <m/>
    <s v="PS"/>
    <s v="GRESIK"/>
    <s v="NO ADDON"/>
    <n v="2026102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07:00:00"/>
    <s v="2026-10-27 11:00:00 | Nama PIC : bapak soleh  No HP :  085755852198  Alt :   M Janji : (SELASA/27/oktober/2026)  jam Pasang : 09:00  Note : hubungi pelanggan jika ingin kelokasi"/>
    <n v="2026"/>
    <n v="10"/>
    <n v="28"/>
    <d v="2026-10-28T00:00:00"/>
    <n v="-0.29166666666424135"/>
    <x v="1"/>
    <x v="15"/>
  </r>
  <r>
    <n v="2343"/>
    <n v="1002642176"/>
    <n v="3"/>
    <x v="3"/>
    <n v="5"/>
    <s v="SBY UTARA"/>
    <s v="GRESIK"/>
    <s v="SDY"/>
    <s v="REG"/>
    <s v="AO"/>
    <s v="NEW SALES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2344"/>
    <n v="1002657808"/>
    <n v="3"/>
    <x v="3"/>
    <n v="5"/>
    <s v="SBY UTARA"/>
    <s v="GRESIK"/>
    <s v="SDY"/>
    <s v="REG"/>
    <s v="AO"/>
    <s v="NEW SALES"/>
    <s v="1P INET"/>
    <s v="MIE - SEND SURVEY"/>
    <s v="RBS-Regional 3"/>
    <d v="2026-10-28T14:06:44"/>
    <d v="2026-10-28T14:08:06"/>
    <n v="69418648"/>
    <m/>
    <n v="152451212317"/>
    <s v="SMP Nusantara Bungah"/>
    <s v="ODP-SDY-FM/12 FM/D03/12.01"/>
    <s v="WO067363530"/>
    <m/>
    <m/>
    <m/>
    <n v="112.52787061491"/>
    <n v="-7.0347881768469502"/>
    <s v="|MN02280|MYIA-015828978479/POI/SHOFIYATUL AHMADAH/085175253155/smp.nusantarabungah@gmail.com"/>
    <s v="MYIB_ASSISTANT"/>
    <m/>
    <m/>
    <m/>
    <m/>
    <m/>
    <m/>
    <m/>
    <m/>
    <s v="Management Janji"/>
    <s v="2026-10-29 11:00:00 | Nama PIC : Shofi No HP : 085175253155 No Alt :  M Janji :  29  Okt 2026 Jam Pasang : Pagi / Siang Note : hubungi pelanggan jika ingin kelokasi"/>
    <s v="FCC"/>
    <s v="28-10-2026 14:09:54"/>
    <d v="2026-10-29T11:00:00"/>
    <m/>
    <s v="SURVEY_NEW_MANJA"/>
    <s v="GRESIK"/>
    <s v="NO ADDON"/>
    <m/>
    <s v="MIE - SEND SURVEY"/>
    <s v="HSI Bisnis Promo Hari Pelanggan Nasional PSB 70% - 100 Mbps Dual Band"/>
    <s v="INDIBIZ"/>
    <m/>
    <m/>
    <d v="2026-10-29T11:00:00"/>
    <s v="2026-10-29 11:00:00 | Nama PIC : Shofi No HP : 085175253155 No Alt :  M Janji :  29  Okt 2026 Jam Pasang : Pagi / Siang Note : hubungi pelanggan jika ingin kelokasi"/>
    <m/>
    <m/>
    <m/>
    <e v="#NUM!"/>
    <e v="#NUM!"/>
    <x v="0"/>
    <x v="15"/>
  </r>
  <r>
    <n v="2345"/>
    <n v="1002644635"/>
    <n v="3"/>
    <x v="3"/>
    <n v="5"/>
    <s v="SBY UTARA"/>
    <s v="GRESIK"/>
    <s v="SDY"/>
    <s v="REG"/>
    <s v="AO"/>
    <s v="NEW SALES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2346"/>
    <n v="1002639779"/>
    <n v="3"/>
    <x v="3"/>
    <n v="5"/>
    <s v="SBY UTARA"/>
    <s v="GRESIK"/>
    <s v="SDY"/>
    <s v="REG"/>
    <s v="AO"/>
    <s v="NEW SALES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2347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5"/>
  </r>
  <r>
    <n v="2348"/>
    <n v="1002647285"/>
    <n v="3"/>
    <x v="3"/>
    <n v="5"/>
    <s v="SBY UTARA"/>
    <s v="LAMONGAN"/>
    <s v="BBA"/>
    <s v="REG"/>
    <s v="AO"/>
    <s v="NEW SALES"/>
    <m/>
    <s v="102 | FOLLOW UP COMPLETED"/>
    <s v="RBS-Regional 3"/>
    <d v="2026-10-21T12:51:32"/>
    <d v="2026-10-23T16:1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s v="Kendala Teknik"/>
    <s v="REVOKE"/>
    <s v="X"/>
    <s v="NO ADDON"/>
    <m/>
    <s v="Follow Up Revoke Completed, New Order ID : SC1002651561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  <x v="15"/>
  </r>
  <r>
    <n v="2349"/>
    <n v="1002655985"/>
    <n v="3"/>
    <x v="3"/>
    <n v="5"/>
    <s v="SBY UTARA"/>
    <s v="LAMONGAN"/>
    <s v="BBA"/>
    <s v="REG"/>
    <s v="AO"/>
    <s v="NEW SALES"/>
    <m/>
    <s v="9 | WFM - UN-SCS"/>
    <s v="RBS-Regional 3"/>
    <d v="2026-10-27T13:36:50"/>
    <d v="2026-10-27T13:36:51"/>
    <n v="69410058"/>
    <m/>
    <m/>
    <s v="Bha Bhe Crispy"/>
    <m/>
    <s v="WO066474222"/>
    <m/>
    <m/>
    <m/>
    <n v="112.142971"/>
    <n v="-7.1277249999999999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27-10-2026 13:39:41"/>
    <d v="2026-10-17T00:00:00"/>
    <m/>
    <s v="UNSC"/>
    <s v="X"/>
    <s v="NO ADDON"/>
    <m/>
    <s v="Inprogress Alpro, SC Lama : SC10026366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2350"/>
    <n v="1002625399"/>
    <n v="3"/>
    <x v="3"/>
    <n v="5"/>
    <s v="SBY UTARA"/>
    <s v="LAMONGAN"/>
    <s v="BBA"/>
    <s v="REG"/>
    <s v="AO"/>
    <s v="NEW SALES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  <x v="15"/>
  </r>
  <r>
    <n v="2351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5"/>
  </r>
  <r>
    <n v="2352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5"/>
  </r>
  <r>
    <n v="2353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  <x v="15"/>
  </r>
  <r>
    <n v="2354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  <x v="15"/>
  </r>
  <r>
    <n v="2355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  <x v="15"/>
  </r>
  <r>
    <n v="2356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  <x v="15"/>
  </r>
  <r>
    <n v="2357"/>
    <n v="1002636482"/>
    <n v="3"/>
    <x v="3"/>
    <n v="5"/>
    <s v="SBY UTARA"/>
    <s v="LAMONGAN"/>
    <s v="BBA"/>
    <s v="REG"/>
    <s v="AO"/>
    <s v="NEW SALES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  <x v="15"/>
  </r>
  <r>
    <n v="2358"/>
    <n v="1002644667"/>
    <n v="3"/>
    <x v="3"/>
    <n v="5"/>
    <s v="SBY UTARA"/>
    <s v="LAMONGAN"/>
    <s v="BBA"/>
    <s v="REG"/>
    <s v="AO"/>
    <s v="NEW SALES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359"/>
    <n v="1002644657"/>
    <n v="3"/>
    <x v="3"/>
    <n v="5"/>
    <s v="SBY UTARA"/>
    <s v="LAMONGAN"/>
    <s v="BBA"/>
    <s v="REG"/>
    <s v="AO"/>
    <s v="NEW SALES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360"/>
    <n v="1002644677"/>
    <n v="3"/>
    <x v="3"/>
    <n v="5"/>
    <s v="SBY UTARA"/>
    <s v="LAMONGAN"/>
    <s v="BBA"/>
    <s v="REG"/>
    <s v="AO"/>
    <s v="NEW SALES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361"/>
    <n v="1002644697"/>
    <n v="3"/>
    <x v="3"/>
    <n v="5"/>
    <s v="SBY UTARA"/>
    <s v="LAMONGAN"/>
    <s v="BBA"/>
    <s v="REG"/>
    <s v="AO"/>
    <s v="NEW SALES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362"/>
    <n v="1002644470"/>
    <n v="3"/>
    <x v="3"/>
    <n v="5"/>
    <s v="SBY UTARA"/>
    <s v="LAMONGAN"/>
    <s v="BBA"/>
    <s v="REG"/>
    <s v="AO"/>
    <s v="NEW SALES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  <x v="15"/>
  </r>
  <r>
    <n v="2363"/>
    <n v="1002647223"/>
    <n v="3"/>
    <x v="3"/>
    <n v="5"/>
    <s v="SBY UTARA"/>
    <s v="LAMONGAN"/>
    <s v="BBA"/>
    <s v="REG"/>
    <s v="AO"/>
    <s v="NEW SALES"/>
    <m/>
    <s v="Completed (PS)"/>
    <s v="RBS-Regional 3"/>
    <d v="2026-10-21T12:14:36"/>
    <d v="2026-10-22T21:31:33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S"/>
    <s v="X"/>
    <s v="NO ADDON"/>
    <n v="20261022"/>
    <s v="Complet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n v="2026"/>
    <n v="10"/>
    <n v="22"/>
    <d v="2026-10-22T00:00:00"/>
    <n v="-0.41666666666424135"/>
    <x v="1"/>
    <x v="15"/>
  </r>
  <r>
    <n v="2364"/>
    <n v="1002651561"/>
    <n v="3"/>
    <x v="3"/>
    <n v="5"/>
    <s v="SBY UTARA"/>
    <s v="LAMONGAN"/>
    <s v="BBA"/>
    <s v="REG"/>
    <s v="AO"/>
    <s v="NEW SALES"/>
    <m/>
    <s v="Completed (PS)"/>
    <s v="RBS-Regional 3"/>
    <d v="2026-10-23T16:10:07"/>
    <d v="2026-10-23T18:17:05"/>
    <n v="69414452"/>
    <m/>
    <n v="152441211333"/>
    <s v="PKM KEDUNGPRING UGD"/>
    <s v="ODP-BBA-FAX/10"/>
    <s v="WO067067130"/>
    <m/>
    <m/>
    <m/>
    <n v="112.198627"/>
    <n v="-7.170185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 No Hp : 08563405804  No Hp Alternatif :   Tanggal : 22 Oktober 2026  Interval : PAGI   Note : Mohon hubungi pelanggan terlebih dahulu|40981184|MYDITA"/>
    <s v="FCC"/>
    <s v="23-10-2026 16:24:38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3T07:00:00"/>
    <s v="2026-10-22 15:00:00|Nama : BP BASUKI MARGOTOMO   No Hp : 08563405804  No Hp Alternatif :   Tanggal : 22 Oktober 2026  Interval : PAGI   Note : Mohon hubungi pelanggan terlebih dahulu|40981184|MYDITA"/>
    <n v="2026"/>
    <n v="10"/>
    <n v="23"/>
    <d v="2026-10-23T00:00:00"/>
    <n v="-0.29166666666424135"/>
    <x v="1"/>
    <x v="15"/>
  </r>
  <r>
    <n v="2365"/>
    <n v="1002652024"/>
    <n v="3"/>
    <x v="3"/>
    <n v="5"/>
    <s v="SBY UTARA"/>
    <s v="LAMONGAN"/>
    <s v="BBA"/>
    <s v="REG"/>
    <s v="AO"/>
    <s v="NEW SALES"/>
    <s v="1P INET"/>
    <s v="Completed (PS)"/>
    <s v="RBS-Regional 3"/>
    <d v="2026-10-24T12:11:49"/>
    <d v="2026-10-25T14:53:11"/>
    <n v="69416291"/>
    <m/>
    <n v="152441211335"/>
    <s v="coffe dulur dewe"/>
    <s v="ODP-BBA-FAG/06 FAG/D02/06.01"/>
    <s v="WO067107346"/>
    <m/>
    <m/>
    <m/>
    <n v="112.287486"/>
    <n v="-7.1585400000000003"/>
    <s v="|MN02646|MYIA-047691308101/POI/m. andrianto/089673155664/mandrianto838@gmail.com"/>
    <s v="MYIB_ASSISTANT"/>
    <m/>
    <m/>
    <m/>
    <m/>
    <m/>
    <m/>
    <m/>
    <m/>
    <s v="Management Janji"/>
    <s v="2026-10-25 10:00:00 | M Janji :  25 Okt 2026 Jam Pasang : Pagi / Siang Note : hubungi pelanggan jika ingin kelokasi"/>
    <s v="FCC"/>
    <s v="24-10-2026 12:24:46"/>
    <d v="2026-10-25T10:00:00"/>
    <m/>
    <s v="PS"/>
    <s v="X"/>
    <s v="NO ADDON"/>
    <n v="20261025"/>
    <s v="Completed"/>
    <s v="HSI Bisnis Promo Hari Pelanggan Nasional PSB 70% - 50 Mbps"/>
    <s v="INDIBIZ"/>
    <m/>
    <m/>
    <d v="2026-10-25T10:00:00"/>
    <s v="2026-10-25 10:00:00 | M Janji :  25 Okt 2026 Jam Pasang : Pagi / Siang Note : hubungi pelanggan jika ingin kelokasi"/>
    <n v="2026"/>
    <n v="10"/>
    <n v="25"/>
    <d v="2026-10-25T00:00:00"/>
    <n v="-0.41666666666424135"/>
    <x v="1"/>
    <x v="15"/>
  </r>
  <r>
    <n v="2366"/>
    <n v="1002656089"/>
    <n v="3"/>
    <x v="3"/>
    <n v="5"/>
    <s v="SBY UTARA"/>
    <s v="LAMONGAN"/>
    <s v="BBA"/>
    <s v="REG"/>
    <s v="AO"/>
    <s v="NEW SALES"/>
    <s v="1P INET"/>
    <s v="Completed (PS)"/>
    <s v="RBS-Regional 3"/>
    <d v="2026-10-27T14:00:49"/>
    <d v="2026-10-28T20:47:54"/>
    <n v="69418026"/>
    <m/>
    <n v="152441211338"/>
    <s v="PKM MODO IGD"/>
    <s v="ODP-BBA-FAQ/14 FAQ/D02/14.01"/>
    <s v="WO067291111"/>
    <m/>
    <m/>
    <m/>
    <n v="112.14641645550699"/>
    <n v="-7.2426543857237702"/>
    <s v="MD|MYDB-20261027271440|DD00001/MN01781|PKM MODO IGD|081334061337"/>
    <s v="MYDIGIBIZPARTNER"/>
    <m/>
    <m/>
    <m/>
    <m/>
    <m/>
    <m/>
    <m/>
    <m/>
    <s v="Management Janji"/>
    <s v="2026-10-28 10:00:00 | Nama PIC:  bp arindra No HP: 081334061337 Alt: Tanggal: 28/10/2026 Jam Pasang: 10.00 Note: Hubungi sebelum ke lokasi, terimakasih.  "/>
    <s v="FCC"/>
    <s v="27-10-2026 14:09:51"/>
    <d v="2026-10-28T10:00:00"/>
    <m/>
    <s v="PS"/>
    <s v="X"/>
    <s v="NO ADDON"/>
    <n v="20261028"/>
    <s v="Completed"/>
    <s v="HSI Bisnis Basic Promo Hari Pelanggan Nasional PSB 70% - 200 Mbps"/>
    <s v="INDIBIZ"/>
    <m/>
    <m/>
    <d v="2026-10-28T10:00:00"/>
    <s v="2026-10-28 10:00:00 | Nama PIC:  bp arindra No HP: 081334061337 Alt: Tanggal: 28/10/2026 Jam Pasang: 10.00 Note: Hubungi sebelum ke lokasi, terimakasih.  "/>
    <n v="2026"/>
    <n v="10"/>
    <n v="28"/>
    <d v="2026-10-28T00:00:00"/>
    <n v="-0.41666666666424135"/>
    <x v="1"/>
    <x v="15"/>
  </r>
  <r>
    <n v="2367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368"/>
    <n v="1002636191"/>
    <n v="3"/>
    <x v="3"/>
    <n v="5"/>
    <s v="SBY UTARA"/>
    <s v="LAMONGAN"/>
    <s v="BBA"/>
    <s v="REG"/>
    <s v="AO"/>
    <s v="NEW SALES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15"/>
  </r>
  <r>
    <n v="2369"/>
    <n v="1002646055"/>
    <n v="3"/>
    <x v="3"/>
    <n v="5"/>
    <s v="SBY UTARA"/>
    <s v="LAMONGAN"/>
    <s v="BBA"/>
    <s v="REG"/>
    <s v="AO"/>
    <s v="NEW SALES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370"/>
    <n v="1002644484"/>
    <n v="3"/>
    <x v="3"/>
    <n v="5"/>
    <s v="SBY UTARA"/>
    <s v="LAMONGAN"/>
    <s v="BBA"/>
    <s v="REG"/>
    <s v="AO"/>
    <s v="NEW SALES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371"/>
    <n v="1002646676"/>
    <n v="3"/>
    <x v="3"/>
    <n v="5"/>
    <s v="SBY UTARA"/>
    <s v="LAMONGAN"/>
    <s v="BBA"/>
    <s v="REG"/>
    <s v="AO"/>
    <s v="NEW SALES"/>
    <m/>
    <s v="CANCEL COMPLETED"/>
    <s v="RBS-Regional 3"/>
    <d v="2026-10-21T09:25:02"/>
    <d v="2026-10-27T19:43:29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372"/>
    <n v="1002636607"/>
    <n v="3"/>
    <x v="3"/>
    <n v="5"/>
    <s v="SBY UTARA"/>
    <s v="LAMONGAN"/>
    <s v="BBA"/>
    <s v="REG"/>
    <s v="AO"/>
    <s v="NEW SALES"/>
    <m/>
    <s v="98 | OSS - CANCEL COMPLETE"/>
    <s v="RBS-Regional 3"/>
    <d v="2026-10-14T12:06:03"/>
    <d v="2026-10-27T13:37:38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2373"/>
    <n v="1002617657"/>
    <n v="3"/>
    <x v="3"/>
    <n v="5"/>
    <s v="SBY UTARA"/>
    <s v="LAMONGAN"/>
    <s v="BDG"/>
    <s v="REG"/>
    <s v="AO"/>
    <s v="NEW SALES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5"/>
  </r>
  <r>
    <n v="2374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5"/>
  </r>
  <r>
    <n v="2375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5"/>
  </r>
  <r>
    <n v="2376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  <x v="15"/>
  </r>
  <r>
    <n v="2377"/>
    <n v="1002639351"/>
    <n v="3"/>
    <x v="3"/>
    <n v="5"/>
    <s v="SBY UTARA"/>
    <s v="LAMONGAN"/>
    <s v="BDG"/>
    <s v="REG"/>
    <s v="AO"/>
    <s v="NEW SALES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  <x v="15"/>
  </r>
  <r>
    <n v="2378"/>
    <n v="1002641979"/>
    <n v="3"/>
    <x v="3"/>
    <n v="5"/>
    <s v="SBY UTARA"/>
    <s v="LAMONGAN"/>
    <s v="BDG"/>
    <s v="REG"/>
    <s v="AO"/>
    <s v="NEW SALES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  <x v="15"/>
  </r>
  <r>
    <n v="2379"/>
    <n v="1002655343"/>
    <n v="3"/>
    <x v="3"/>
    <n v="5"/>
    <s v="SBY UTARA"/>
    <s v="LAMONGAN"/>
    <s v="BDG"/>
    <s v="REG"/>
    <s v="AO"/>
    <s v="NEW SALES"/>
    <s v="1P INET"/>
    <s v="Completed (PS)"/>
    <s v="RBS-Regional 3"/>
    <d v="2026-10-27T10:03:55"/>
    <d v="2026-10-28T17:24:28"/>
    <n v="69417684"/>
    <m/>
    <n v="152448205499"/>
    <s v="ikhwa store"/>
    <s v="ODP-BDG-FD/45 FD/D06/45.01"/>
    <s v="WO067260682"/>
    <m/>
    <m/>
    <m/>
    <n v="112.35601699999999"/>
    <n v="-6.9624670000000002"/>
    <s v="|MN02646|MYIA-055988339289/POI/ali yusli/089673155661/aliyusli573@gmail.com"/>
    <s v="MYIB_ASSISTANT"/>
    <m/>
    <m/>
    <m/>
    <m/>
    <m/>
    <m/>
    <m/>
    <m/>
    <s v="Management Janji"/>
    <s v="2026-10-28 10:00:00 | Nama Pic : BP ALI No Hp Pic : 089673155661 Jam Pemasangan : 08:00 - 12.00 Tanggal Pemasangan : RABU 28 OKTOBER 2026 Info Tambahan : Hubungi pelanggan sebelum datang ke lokasi"/>
    <s v="FCC"/>
    <s v="27-10-2026 10:09:38"/>
    <d v="2026-10-28T10:00:00"/>
    <m/>
    <s v="PS"/>
    <s v="X"/>
    <s v="NO ADDON"/>
    <n v="20261028"/>
    <s v="Completed"/>
    <s v="HSI Bisnis Basic Promo Hari Pelanggan Nasional PSB 70% - 50 Mbps"/>
    <s v="INDIBIZ"/>
    <m/>
    <m/>
    <d v="2026-10-28T10:00:00"/>
    <s v="2026-10-28 10:00:00 | Nama Pic : BP ALI No Hp Pic : 089673155661 Jam Pemasangan : 08:00 - 12.00 Tanggal Pemasangan : RABU 28 OKTOBER 2026 Info Tambahan : Hubungi pelanggan sebelum datang ke lokasi"/>
    <n v="2026"/>
    <n v="10"/>
    <n v="28"/>
    <d v="2026-10-28T00:00:00"/>
    <n v="-0.41666666666424135"/>
    <x v="1"/>
    <x v="15"/>
  </r>
  <r>
    <n v="2380"/>
    <n v="1002658419"/>
    <n v="3"/>
    <x v="3"/>
    <n v="5"/>
    <s v="SBY UTARA"/>
    <s v="LAMONGAN"/>
    <s v="BDG"/>
    <s v="REG"/>
    <s v="AO"/>
    <s v="NEW SALES"/>
    <s v="1P INET"/>
    <s v="MIE - SEND SURVEY"/>
    <s v="RBS-Regional 3"/>
    <d v="2026-10-28T19:29:44"/>
    <d v="2026-10-28T19:32:04"/>
    <n v="69418896"/>
    <m/>
    <n v="152448204870"/>
    <s v="suket teki coffee"/>
    <s v="ODP-BDG-FE/21 FE/D04/21.01"/>
    <s v="WO067391194"/>
    <m/>
    <m/>
    <m/>
    <n v="112.38573700000001"/>
    <n v="-6.8829000000000002"/>
    <s v="|MN02646|MYIA-095156690139/POI/moh syariffudin/0895639166920/mohsariffudin36@gmail.com"/>
    <s v="MYIB_ASSISTANT"/>
    <m/>
    <m/>
    <m/>
    <m/>
    <m/>
    <m/>
    <m/>
    <m/>
    <s v="Management Janji"/>
    <s v="2026-10-30 10:00:00 | Tanggal pemasangan 29/10/2026 Jam pemasangan : pagi/siang Info Tambahan : Hubungi pelanggan dulu sebelum ke lokasi. terimakasih."/>
    <s v="FCC"/>
    <s v="28-10-2026 19:40:09"/>
    <d v="2026-10-30T10:00:00"/>
    <m/>
    <s v="SURVEY_NEW_MANJA"/>
    <s v="X"/>
    <s v="NO ADDON"/>
    <m/>
    <s v="MIE - SEND SURVEY"/>
    <s v="HSI Bisnis Promo Hari Pelanggan Nasional PSB 70% - 50 Mbps"/>
    <s v="INDIBIZ"/>
    <m/>
    <m/>
    <d v="2026-10-30T10:00:00"/>
    <s v="2026-10-30 10:00:00 | Tanggal pemasangan 29/10/2026 Jam pemasangan : pagi/siang Info Tambahan : Hubungi pelanggan dulu sebelum ke lokasi. terimakasih."/>
    <m/>
    <m/>
    <m/>
    <e v="#NUM!"/>
    <e v="#NUM!"/>
    <x v="0"/>
    <x v="15"/>
  </r>
  <r>
    <n v="2381"/>
    <n v="1002639409"/>
    <n v="3"/>
    <x v="3"/>
    <n v="5"/>
    <s v="SBY UTARA"/>
    <s v="LAMONGAN"/>
    <s v="BDG"/>
    <s v="REG"/>
    <s v="AO"/>
    <s v="NEW SALES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382"/>
    <n v="1002650382"/>
    <n v="3"/>
    <x v="3"/>
    <n v="5"/>
    <s v="SBY UTARA"/>
    <s v="LAMONGAN"/>
    <s v="BDG"/>
    <s v="REG"/>
    <s v="AO"/>
    <s v="NEW SALES"/>
    <m/>
    <s v="CANCEL COMPLETED"/>
    <s v="RBS-Regional 3"/>
    <d v="2026-10-23T09:44:17"/>
    <d v="2026-10-27T02:00:16"/>
    <n v="69415669"/>
    <m/>
    <n v="152448203702"/>
    <s v="cakrudi kopi"/>
    <s v="ODP-BDG-FE/16"/>
    <m/>
    <m/>
    <m/>
    <m/>
    <n v="112.38749999999899"/>
    <n v="-6.8902025013974502"/>
    <s v="|MN02646|/cakrudi kopi/081235542577/gjekidapps@gmail.com/HSI Bisnis Winback + Antares Eazy (1:1) 150 Mbps (Rp 740.000) PSB Rp 150.000/muhammad edy susanto/-6.89020250139745, 112.38749999999999"/>
    <s v="Sales Force DBS"/>
    <m/>
    <m/>
    <m/>
    <m/>
    <m/>
    <m/>
    <m/>
    <m/>
    <m/>
    <m/>
    <m/>
    <s v="23-10-2026 09:54:41"/>
    <m/>
    <m/>
    <s v="REJECT_FCC"/>
    <s v="X"/>
    <s v="ANTAREZ"/>
    <m/>
    <s v="Order dicancel oleh SYSTEM remark : CANCEL ORDER by System : pelanggan belum melakukan upload dokumen melebihi 3 hari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383"/>
    <n v="1002637020"/>
    <n v="3"/>
    <x v="3"/>
    <n v="5"/>
    <s v="SBY UTARA"/>
    <s v="LAMONGAN"/>
    <s v="LMG"/>
    <s v="REG"/>
    <s v="AO"/>
    <s v="NEW SALES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  <x v="15"/>
  </r>
  <r>
    <n v="2384"/>
    <n v="1002633249"/>
    <n v="3"/>
    <x v="3"/>
    <n v="5"/>
    <s v="SBY UTARA"/>
    <s v="LAMONGAN"/>
    <s v="LMG"/>
    <s v="REG"/>
    <s v="AO"/>
    <s v="NEW SALES"/>
    <s v="1P INET"/>
    <s v="7 | OSS - PROVISIONING ISSUED"/>
    <s v="RBS-Regional 3"/>
    <d v="2026-10-12T14:49:29"/>
    <d v="2026-10-28T18:41:36"/>
    <n v="69405385"/>
    <m/>
    <n v="152433910357"/>
    <s v="PT Rong Yuan Indonesia"/>
    <s v="ODP-LMG-FQ/57"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29 10:00:00|PT Rong Yuan Indonesia Jl Raya Mantup km 16 blok 3 pelang Kembangbahu Lamongan |SYSTEM|MYDITA"/>
    <s v="FCC"/>
    <d v="2026-12-10T15:25:51"/>
    <d v="2026-10-29T00:00:00"/>
    <m/>
    <s v="PI"/>
    <s v="LAMONGAN"/>
    <s v="NO ADDON"/>
    <m/>
    <s v="Provisioning Issued"/>
    <s v="HSI Bisnis Promo Hari Pelanggan Nasional PSB 70% - 300 Mbps"/>
    <s v="INDIBIZ"/>
    <m/>
    <m/>
    <d v="2026-10-29T10:00:00"/>
    <s v="2026-10-29 10:00:00|PT Rong Yuan Indonesia Jl Raya Mantup km 16 blok 3 pelang Kembangbahu Lamongan |SYSTEM|MYDITA"/>
    <m/>
    <m/>
    <m/>
    <e v="#NUM!"/>
    <e v="#NUM!"/>
    <x v="0"/>
    <x v="15"/>
  </r>
  <r>
    <n v="2385"/>
    <n v="1002630636"/>
    <n v="3"/>
    <x v="3"/>
    <n v="5"/>
    <s v="SBY UTARA"/>
    <s v="LAMONGAN"/>
    <s v="LMG"/>
    <s v="REG"/>
    <s v="AO"/>
    <s v="NEW SALES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  <x v="15"/>
  </r>
  <r>
    <n v="2386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5"/>
  </r>
  <r>
    <n v="2387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5"/>
  </r>
  <r>
    <n v="2388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5"/>
  </r>
  <r>
    <n v="2389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  <x v="15"/>
  </r>
  <r>
    <n v="2390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  <x v="15"/>
  </r>
  <r>
    <n v="2391"/>
    <n v="1002637234"/>
    <n v="3"/>
    <x v="3"/>
    <n v="5"/>
    <s v="SBY UTARA"/>
    <s v="LAMONGAN"/>
    <s v="LMG"/>
    <s v="REG"/>
    <s v="AO"/>
    <s v="NEW SALES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  <x v="15"/>
  </r>
  <r>
    <n v="2392"/>
    <n v="1002640478"/>
    <n v="3"/>
    <x v="3"/>
    <n v="5"/>
    <s v="SBY UTARA"/>
    <s v="LAMONGAN"/>
    <s v="LMG"/>
    <s v="REG"/>
    <s v="AO"/>
    <s v="NEW SALES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  <x v="15"/>
  </r>
  <r>
    <n v="2393"/>
    <n v="1002641393"/>
    <n v="3"/>
    <x v="3"/>
    <n v="5"/>
    <s v="SBY UTARA"/>
    <s v="LAMONGAN"/>
    <s v="LMG"/>
    <s v="REG"/>
    <s v="AO"/>
    <s v="NEW SALES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2394"/>
    <n v="1002645961"/>
    <n v="3"/>
    <x v="3"/>
    <n v="5"/>
    <s v="SBY UTARA"/>
    <s v="LAMONGAN"/>
    <s v="LMG"/>
    <s v="REG"/>
    <s v="AO"/>
    <s v="NEW SALES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  <x v="15"/>
  </r>
  <r>
    <n v="2395"/>
    <n v="1002647068"/>
    <n v="3"/>
    <x v="3"/>
    <n v="5"/>
    <s v="SBY UTARA"/>
    <s v="LAMONGAN"/>
    <s v="LMG"/>
    <s v="REG"/>
    <s v="AO"/>
    <s v="NEW SALES"/>
    <m/>
    <s v="Completed (PS)"/>
    <s v="RBS-Regional 3"/>
    <d v="2026-10-21T11:20:07"/>
    <d v="2026-10-22T14:52:00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n v="2026"/>
    <n v="10"/>
    <n v="22"/>
    <d v="2026-10-22T00:00:00"/>
    <n v="-0.625"/>
    <x v="1"/>
    <x v="15"/>
  </r>
  <r>
    <n v="2396"/>
    <n v="1002647075"/>
    <n v="3"/>
    <x v="3"/>
    <n v="5"/>
    <s v="SBY UTARA"/>
    <s v="LAMONGAN"/>
    <s v="LMG"/>
    <s v="REG"/>
    <s v="AO"/>
    <s v="NEW SALES"/>
    <m/>
    <s v="Completed (PS)"/>
    <s v="RBS-Regional 3"/>
    <d v="2026-10-21T11:24:08"/>
    <d v="2026-10-22T18:46:41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n v="2026"/>
    <n v="10"/>
    <n v="22"/>
    <d v="2026-10-22T00:00:00"/>
    <n v="-0.625"/>
    <x v="1"/>
    <x v="15"/>
  </r>
  <r>
    <n v="2397"/>
    <n v="1002647159"/>
    <n v="3"/>
    <x v="3"/>
    <n v="5"/>
    <s v="SBY UTARA"/>
    <s v="LAMONGAN"/>
    <s v="LMG"/>
    <s v="REG"/>
    <s v="AO"/>
    <s v="NEW SALES"/>
    <m/>
    <s v="Completed (PS)"/>
    <s v="RBS-Regional 3"/>
    <d v="2026-10-21T11:48:45"/>
    <d v="2026-10-22T15:14:57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n v="2026"/>
    <n v="10"/>
    <n v="22"/>
    <d v="2026-10-22T00:00:00"/>
    <n v="-0.625"/>
    <x v="1"/>
    <x v="15"/>
  </r>
  <r>
    <n v="2398"/>
    <n v="1002655411"/>
    <n v="3"/>
    <x v="3"/>
    <n v="5"/>
    <s v="SBY UTARA"/>
    <s v="LAMONGAN"/>
    <s v="LMG"/>
    <s v="REG"/>
    <s v="AO"/>
    <s v="NEW SALES"/>
    <s v="1P INET"/>
    <s v="Completed (PS)"/>
    <s v="RBS-Regional 3"/>
    <d v="2026-10-27T10:20:44"/>
    <d v="2026-10-27T17:50:07"/>
    <n v="69417742"/>
    <m/>
    <n v="152433910348"/>
    <s v="Castro Coffee"/>
    <s v="ODP-LMG-FB/25 FB/D03/25.01"/>
    <s v="WO067264506"/>
    <m/>
    <m/>
    <m/>
    <n v="112.372482419013"/>
    <n v="-7.1017636883448096"/>
    <s v="MD|MYDB-20261026271372|DN00001/MN00882|Castro Coffee|081331700430"/>
    <s v="MYDIGIBIZPARTNER"/>
    <m/>
    <m/>
    <m/>
    <m/>
    <m/>
    <m/>
    <m/>
    <m/>
    <s v="Management Janji"/>
    <s v="2026-10-28 10:00:00 | telp : 081331700430 alt : manja : pagi / siang 28/10/2026 hub sebelum ke lokasi "/>
    <s v="FCC"/>
    <s v="27-10-2026 10:24:44"/>
    <d v="2026-10-28T10:00:00"/>
    <m/>
    <s v="PS"/>
    <s v="LAMONGAN"/>
    <s v="NO ADDON"/>
    <n v="20261027"/>
    <s v="Completed"/>
    <s v="HSI Bisnis Promo Hari Pelanggan Nasional PSB 70% - 75 Mbps"/>
    <s v="INDIBIZ"/>
    <m/>
    <m/>
    <d v="2026-10-28T10:00:00"/>
    <s v="2026-10-28 10:00:00 | telp : 081331700430 alt : manja : pagi / siang 28/10/2026 hub sebelum ke lokasi "/>
    <n v="2026"/>
    <n v="10"/>
    <n v="27"/>
    <d v="2026-10-27T00:00:00"/>
    <n v="-1.4166666666642413"/>
    <x v="1"/>
    <x v="15"/>
  </r>
  <r>
    <n v="2399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2400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2401"/>
    <n v="1002636600"/>
    <n v="3"/>
    <x v="3"/>
    <n v="5"/>
    <s v="SBY UTARA"/>
    <s v="LAMONGAN"/>
    <s v="LMG"/>
    <s v="REG"/>
    <s v="AO"/>
    <s v="NEW SALES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402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2403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  <x v="15"/>
  </r>
  <r>
    <n v="2404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  <x v="15"/>
  </r>
  <r>
    <n v="2405"/>
    <n v="1002637155"/>
    <n v="3"/>
    <x v="3"/>
    <n v="5"/>
    <s v="SBY UTARA"/>
    <s v="LAMONGAN"/>
    <s v="SDD"/>
    <s v="REG"/>
    <s v="AO"/>
    <s v="NEW SALES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  <x v="15"/>
  </r>
  <r>
    <n v="2406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  <x v="19"/>
  </r>
  <r>
    <n v="2407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  <x v="19"/>
  </r>
  <r>
    <n v="2408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  <x v="19"/>
  </r>
  <r>
    <n v="2409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  <x v="19"/>
  </r>
  <r>
    <n v="2410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  <x v="19"/>
  </r>
  <r>
    <n v="2411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  <x v="19"/>
  </r>
  <r>
    <n v="2412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19"/>
  </r>
  <r>
    <n v="2413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  <x v="19"/>
  </r>
  <r>
    <n v="2414"/>
    <n v="1002637481"/>
    <n v="3"/>
    <x v="1"/>
    <n v="5"/>
    <s v="MADIUN"/>
    <s v="BOJONEGORO"/>
    <s v="BJN"/>
    <s v="REG"/>
    <s v="AO"/>
    <s v="NEW SALES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  <x v="19"/>
  </r>
  <r>
    <n v="2415"/>
    <n v="1002636802"/>
    <n v="3"/>
    <x v="1"/>
    <n v="5"/>
    <s v="MADIUN"/>
    <s v="BOJONEGORO"/>
    <s v="BJN"/>
    <s v="REG"/>
    <s v="AO"/>
    <s v="NEW SALES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  <x v="19"/>
  </r>
  <r>
    <n v="2416"/>
    <n v="1002639904"/>
    <n v="3"/>
    <x v="1"/>
    <n v="5"/>
    <s v="MADIUN"/>
    <s v="BOJONEGORO"/>
    <s v="BJN"/>
    <s v="REG"/>
    <s v="AO"/>
    <s v="NEW SALES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  <x v="19"/>
  </r>
  <r>
    <n v="2417"/>
    <n v="1002647121"/>
    <n v="3"/>
    <x v="1"/>
    <n v="5"/>
    <s v="MADIUN"/>
    <s v="BOJONEGORO"/>
    <s v="BJN"/>
    <s v="REG"/>
    <s v="AO"/>
    <s v="NEW SALES"/>
    <s v="1P INET"/>
    <s v="Completed (PS)"/>
    <s v="RBS-Regional 3"/>
    <d v="2026-10-21T11:33:45"/>
    <d v="2026-10-23T11:07:05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PS"/>
    <s v="X"/>
    <s v="NO ADDON"/>
    <n v="20261023"/>
    <s v="Completed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n v="2026"/>
    <n v="10"/>
    <n v="23"/>
    <d v="2026-10-23T00:00:00"/>
    <n v="0.375"/>
    <x v="1"/>
    <x v="19"/>
  </r>
  <r>
    <n v="2418"/>
    <n v="1002647587"/>
    <n v="3"/>
    <x v="1"/>
    <n v="5"/>
    <s v="MADIUN"/>
    <s v="BOJONEGORO"/>
    <s v="BJN"/>
    <s v="REG"/>
    <s v="AO"/>
    <s v="NEW SALES"/>
    <s v="1P INET"/>
    <s v="Completed (PS)"/>
    <s v="RBS-Regional 3"/>
    <d v="2026-10-21T14:21:49"/>
    <d v="2026-10-23T13:32:56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n v="2026"/>
    <n v="10"/>
    <n v="23"/>
    <d v="2026-10-23T00:00:00"/>
    <n v="0.375"/>
    <x v="1"/>
    <x v="19"/>
  </r>
  <r>
    <n v="2419"/>
    <n v="1002658276"/>
    <n v="3"/>
    <x v="1"/>
    <n v="5"/>
    <s v="MADIUN"/>
    <s v="BOJONEGORO"/>
    <s v="BJN"/>
    <s v="REG"/>
    <s v="AO"/>
    <s v="NEW SALES"/>
    <s v="1P INET"/>
    <s v="MIE - SEND SURVEY"/>
    <s v="RBS-Regional 3"/>
    <d v="2026-10-28T16:44:44"/>
    <d v="2026-10-28T16:46:01"/>
    <n v="69418825"/>
    <m/>
    <n v="152609259149"/>
    <s v="SD MUHAMMADIYAH 2 BOJONEGORO"/>
    <s v="ODP-BJN-FP/72 FP/D04/72.01"/>
    <s v="WO067381293"/>
    <m/>
    <m/>
    <m/>
    <n v="111.8786655"/>
    <n v="-7.1580651999999896"/>
    <s v="|MC20184|MYIA-017051185636/POI/NURITA ALFIANI/085784654092/sdmuhbjn@gmail.com"/>
    <s v="MYIB_ASSISTANT"/>
    <m/>
    <m/>
    <m/>
    <m/>
    <m/>
    <m/>
    <m/>
    <m/>
    <s v="Management Janji"/>
    <s v="2026-10-31 08:00:00 | Nama Pic : bu NURITA ALFIANI No Hp Pic : 085784654092 No alt : - Jam Pemasangan : siang  Tanggal Pemasangan : 31 Oktober 2026"/>
    <s v="FCC"/>
    <s v="28-10-2026 16:54:40"/>
    <d v="2026-10-31T08:00:00"/>
    <m/>
    <s v="SURVEY_NEW_MANJA"/>
    <s v="X"/>
    <s v="NETMONK"/>
    <m/>
    <s v="MIE - SEND SURVEY"/>
    <s v="HSI Bisnis Bundling Netmonk Promo H2 2026 PSB 70% - 300 Mbps"/>
    <s v="INDIBIZ"/>
    <m/>
    <m/>
    <d v="2026-10-31T08:00:00"/>
    <s v="2026-10-31 08:00:00 | Nama Pic : bu NURITA ALFIANI No Hp Pic : 085784654092 No alt : - Jam Pemasangan : siang  Tanggal Pemasangan : 31 Oktober 2026"/>
    <m/>
    <m/>
    <m/>
    <e v="#NUM!"/>
    <e v="#NUM!"/>
    <x v="0"/>
    <x v="19"/>
  </r>
  <r>
    <n v="2420"/>
    <n v="1002636452"/>
    <n v="3"/>
    <x v="1"/>
    <n v="5"/>
    <s v="MADIUN"/>
    <s v="BOJONEGORO"/>
    <s v="BJN"/>
    <s v="REG"/>
    <s v="AO"/>
    <s v="NEW SALES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  <x v="19"/>
  </r>
  <r>
    <n v="2421"/>
    <n v="1002650166"/>
    <n v="3"/>
    <x v="1"/>
    <n v="5"/>
    <s v="MADIUN"/>
    <s v="BOJONEGORO"/>
    <s v="BJN"/>
    <s v="REG"/>
    <s v="AO"/>
    <s v="NEW SALES"/>
    <s v="1P INET"/>
    <s v="CANCEL COMPLETED"/>
    <s v="RBS-Regional 3"/>
    <d v="2026-10-23T08:30:50"/>
    <d v="2026-10-23T15:53:24"/>
    <n v="69415579"/>
    <m/>
    <n v="152609259101"/>
    <s v="SPBU 5462330 PARENGAN"/>
    <s v="ODP-BJN-FBN/59"/>
    <s v="WO067019697"/>
    <m/>
    <m/>
    <m/>
    <n v="111.848156"/>
    <n v="-7.0746890000000002"/>
    <s v="|MC80156|MYIA-076960675474/POI/Agus ikhsani/083110749469/agus.ikhsani76@gmail.com"/>
    <s v="MYIB_ASSISTANT"/>
    <m/>
    <m/>
    <m/>
    <m/>
    <m/>
    <m/>
    <m/>
    <m/>
    <s v="Management Janji"/>
    <s v="2026-10-24 11:00:00 | telp :083110749469  alt : manja : pagi / siang 24/10/2026 .hub sebelum ke lokasi"/>
    <s v="FCC"/>
    <s v="23-10-2026 08:39:45"/>
    <d v="2026-10-24T11:00:00"/>
    <m/>
    <s v="REJECT_FCC"/>
    <s v="X"/>
    <s v="NO ADDON"/>
    <m/>
    <s v="DECLINE : Pelanggan tidak ingin menunggu SOPHAN SOPYAN 40900827|MYDITA"/>
    <s v="HSI Bisnis Basic Promo Hari Pelanggan Nasional PSB 70% - 50 Mbps"/>
    <s v="INDIBIZ"/>
    <m/>
    <m/>
    <d v="2026-10-24T11:00:00"/>
    <s v="2026-10-24 11:00:00 | telp :083110749469  alt : manja : pagi / siang 24/10/2026 .hub sebelum ke lokasi"/>
    <m/>
    <m/>
    <m/>
    <e v="#NUM!"/>
    <e v="#NUM!"/>
    <x v="0"/>
    <x v="19"/>
  </r>
  <r>
    <n v="2422"/>
    <n v="1002641999"/>
    <n v="3"/>
    <x v="1"/>
    <n v="5"/>
    <s v="MADIUN"/>
    <s v="BOJONEGORO"/>
    <s v="KDU"/>
    <s v="REG"/>
    <s v="AO"/>
    <s v="NEW SALES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  <x v="19"/>
  </r>
  <r>
    <n v="2423"/>
    <n v="1002649893"/>
    <n v="3"/>
    <x v="1"/>
    <n v="5"/>
    <s v="MADIUN"/>
    <s v="BOJONEGORO"/>
    <s v="KDU"/>
    <s v="REG"/>
    <s v="AO"/>
    <s v="NEW SALES"/>
    <s v="1P INET"/>
    <s v="Completed (PS)"/>
    <s v="RBS-Regional 3"/>
    <d v="2026-10-22T16:47:49"/>
    <d v="2026-10-23T19:28:13"/>
    <n v="69415449"/>
    <m/>
    <n v="152643206717"/>
    <s v="Ada Kopi Kalitidu"/>
    <s v="ODP-KDU-FA/44 FA/D09/44.01"/>
    <s v="WO066998468"/>
    <m/>
    <m/>
    <m/>
    <n v="111.764531050023"/>
    <n v="-7.14214234605081"/>
    <s v="|MN00271|MYIA-022900721791/POI/Dimas Anggita Mochamad Arief /0882015123177/dimsanggita4@gmail.com"/>
    <s v="MYIB_ASSISTANT"/>
    <m/>
    <m/>
    <m/>
    <m/>
    <m/>
    <m/>
    <m/>
    <m/>
    <s v="Management Janji"/>
    <s v="2026-10-24 11:00:00 | Tanggal pemasangan : 23 Oct 2026 Jam pemasangan : 12.00 Info Tambahan : Hubungi pelanggan dulu sebelum ke lokasi terima kasih."/>
    <s v="FCC"/>
    <s v="22-10-2026 16:54:34"/>
    <d v="2026-10-24T11:00:00"/>
    <m/>
    <s v="PS"/>
    <s v="PADANGAN"/>
    <s v="NO ADDON"/>
    <n v="20261023"/>
    <s v="Completed"/>
    <s v="HSI Bisnis Basic Promo Hari Pelanggan Nasional PSB 70% - 75 Mbps"/>
    <s v="INDIBIZ"/>
    <m/>
    <m/>
    <d v="2026-10-24T11:00:00"/>
    <s v="2026-10-24 11:00:00 | Tanggal pemasangan : 23 Oct 2026 Jam pemasangan : 12.00 Info Tambahan : Hubungi pelanggan dulu sebelum ke lokasi terima kasih."/>
    <n v="2026"/>
    <n v="10"/>
    <n v="23"/>
    <d v="2026-10-23T00:00:00"/>
    <n v="-1.4583333333357587"/>
    <x v="1"/>
    <x v="19"/>
  </r>
  <r>
    <n v="2424"/>
    <n v="1002643889"/>
    <n v="3"/>
    <x v="1"/>
    <n v="5"/>
    <s v="MADIUN"/>
    <s v="BOJONEGORO"/>
    <s v="PAD"/>
    <s v="REG"/>
    <s v="AO"/>
    <s v="NEW SALES"/>
    <s v="1P INET"/>
    <s v="102 | FOLLOW UP COMPLETED"/>
    <s v="RBS-Regional 3"/>
    <d v="2026-10-19T15:53:34"/>
    <d v="2026-10-22T15:01:17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REVOKE"/>
    <s v="PADANGAN"/>
    <s v="NO ADDON"/>
    <m/>
    <s v="Follow Up Revoke Completed, New Order ID : SC1002649485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  <x v="19"/>
  </r>
  <r>
    <n v="2425"/>
    <n v="1002653272"/>
    <n v="3"/>
    <x v="1"/>
    <n v="5"/>
    <s v="MADIUN"/>
    <s v="BOJONEGORO"/>
    <s v="PAD"/>
    <s v="REG"/>
    <s v="AO"/>
    <s v="NEW SALES"/>
    <s v="1P INET"/>
    <s v="102 | FOLLOW UP COMPLETED"/>
    <s v="RBS-Regional 3"/>
    <d v="2026-10-26T10:41:49"/>
    <d v="2026-10-28T13:49:44"/>
    <n v="69416945"/>
    <m/>
    <n v="152644205875"/>
    <s v="PT RUKUN JAYA MAKMUR 3"/>
    <s v="ODP-PAZ-F07/01 FCL/F07/01.01"/>
    <s v="WO067191535"/>
    <m/>
    <m/>
    <m/>
    <n v="111.637476999999"/>
    <n v="-7.1621104999999998"/>
    <s v="|MC20010|MYIA-097710515081/POI/BLEGOH ANDRIANTO SE MM /081235998979/didit.andri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54:39"/>
    <d v="2026-10-27T08:00:00"/>
    <s v="Kendala Lainnya"/>
    <s v="REVOKE"/>
    <s v="PADANGAN"/>
    <s v="NETMONK"/>
    <m/>
    <s v="Follow Up Revoke Completed, New Order ID : SC1002657753"/>
    <s v="HSI Bisnis Bundling Netmonk Promo H2 2026 PSB 70% - 300 Mbps"/>
    <s v="INDIBIZ"/>
    <m/>
    <m/>
    <d v="2026-10-27T08:00:00"/>
    <s v="2026-10-27 08:00:00 | Tanggal pemasangan : 27/09/2026 Jam pemasangan : 08.00 - 12.00 Info Tambahan : Hubungi pelanggan dulu sebelum ke lokasi, terima kasih"/>
    <m/>
    <m/>
    <m/>
    <e v="#NUM!"/>
    <e v="#NUM!"/>
    <x v="0"/>
    <x v="19"/>
  </r>
  <r>
    <n v="2426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2427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2428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  <x v="19"/>
  </r>
  <r>
    <n v="2429"/>
    <n v="1002644163"/>
    <n v="3"/>
    <x v="1"/>
    <n v="5"/>
    <s v="MADIUN"/>
    <s v="BOJONEGORO"/>
    <s v="PAD"/>
    <s v="REG"/>
    <s v="AO"/>
    <s v="NEW SALES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  <x v="19"/>
  </r>
  <r>
    <n v="2430"/>
    <n v="1002647234"/>
    <n v="3"/>
    <x v="1"/>
    <n v="5"/>
    <s v="MADIUN"/>
    <s v="BOJONEGORO"/>
    <s v="PAD"/>
    <s v="REG"/>
    <s v="AO"/>
    <s v="NEW SALES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  <x v="19"/>
  </r>
  <r>
    <n v="2431"/>
    <n v="1002649485"/>
    <n v="3"/>
    <x v="1"/>
    <n v="5"/>
    <s v="MADIUN"/>
    <s v="BOJONEGORO"/>
    <s v="PAD"/>
    <s v="REG"/>
    <s v="AO"/>
    <s v="NEW SALES"/>
    <m/>
    <s v="Completed (PS)"/>
    <s v="RBS-Regional 3"/>
    <d v="2026-10-22T15:01:18"/>
    <d v="2026-10-22T18:15:47"/>
    <n v="69413174"/>
    <m/>
    <n v="152644205698"/>
    <s v="GAYAM SHOP"/>
    <s v="ODP-PAZ-FB/21"/>
    <s v="WO066982697"/>
    <m/>
    <m/>
    <m/>
    <n v="111.715778"/>
    <n v="-7.1717240000000002"/>
    <s v="|MN02619|MYIA-019271526702/POI/WITONO/0895343031434/itowicaksono@gmail.com"/>
    <s v="Sales Force DBS"/>
    <m/>
    <m/>
    <m/>
    <m/>
    <m/>
    <m/>
    <m/>
    <m/>
    <s v="Management Janji"/>
    <s v="2026-10-21 15:00:00 | Tanggal : 21 Oktober 2026  Jam : siang  Hubungi pelanggan sebelum ke lokasi "/>
    <s v="FCC"/>
    <s v="22-10-2026 15:09:58"/>
    <m/>
    <m/>
    <s v="PS"/>
    <s v="PADANGAN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07:00:00"/>
    <s v="2026-10-21 15:00:00 | Tanggal : 21 Oktober 2026  Jam : siang  Hubungi pelanggan sebelum ke lokasi "/>
    <n v="2026"/>
    <n v="10"/>
    <n v="22"/>
    <d v="2026-10-22T00:00:00"/>
    <n v="-0.29166666666424135"/>
    <x v="1"/>
    <x v="19"/>
  </r>
  <r>
    <n v="2432"/>
    <n v="1002657753"/>
    <n v="3"/>
    <x v="1"/>
    <n v="5"/>
    <s v="MADIUN"/>
    <s v="BOJONEGORO"/>
    <s v="PAD"/>
    <s v="REG"/>
    <s v="AO"/>
    <s v="NEW SALES"/>
    <m/>
    <s v="Completed (PS)"/>
    <s v="RBS-Regional 3"/>
    <d v="2026-10-28T13:49:45"/>
    <d v="2026-10-28T17:38:00"/>
    <n v="69416945"/>
    <m/>
    <n v="152644205881"/>
    <s v="PT RUKUN JAYA MAKMUR 3"/>
    <s v="ODP-PAZ-FF/20"/>
    <s v="WO067362307"/>
    <m/>
    <m/>
    <m/>
    <n v="111.637348"/>
    <n v="-7.1628360000000004"/>
    <s v="|MC20010|MYIA-097710515081/POI/BLEGOH ANDRIANTO SE MM /081235998979/didit.andri@gmail.com"/>
    <s v="Sales Force DBS"/>
    <m/>
    <m/>
    <m/>
    <m/>
    <m/>
    <m/>
    <m/>
    <m/>
    <s v="Management Janji"/>
    <s v="2026-10-27 08:00:00 | Tanggal pemasangan : 27/09/2026  Jam pemasangan : 08.00 - 12.00  Info Tambahan : Hubungi pelanggan dulu sebelum ke lokasi, terima kasih"/>
    <s v="FCC"/>
    <s v="28-10-2026 13:54:39"/>
    <m/>
    <m/>
    <s v="PS"/>
    <s v="PADANGAN"/>
    <s v="NETMONK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7:00:00"/>
    <s v="2026-10-27 08:00:00 | Tanggal pemasangan : 27/09/2026  Jam pemasangan : 08.00 - 12.00  Info Tambahan : Hubungi pelanggan dulu sebelum ke lokasi, terima kasih"/>
    <n v="2026"/>
    <n v="10"/>
    <n v="28"/>
    <d v="2026-10-28T00:00:00"/>
    <n v="-0.29166666666424135"/>
    <x v="1"/>
    <x v="19"/>
  </r>
  <r>
    <n v="2433"/>
    <n v="1002657756"/>
    <n v="3"/>
    <x v="1"/>
    <n v="5"/>
    <s v="MADIUN"/>
    <s v="BOJONEGORO"/>
    <s v="PAD"/>
    <s v="REG"/>
    <s v="AO"/>
    <s v="NEW SALES"/>
    <s v="1P INET"/>
    <s v="MIA - INVALID SURVEY"/>
    <s v="RBS-Regional 3"/>
    <d v="2026-10-28T13:47:51"/>
    <d v="2026-10-28T20:09:35"/>
    <n v="69418599"/>
    <m/>
    <n v="152644205880"/>
    <s v="LALA BAKERY TOBO"/>
    <s v="ODP-PAZ-FJ/07 FJ/D03/07.01"/>
    <s v="WO067361455"/>
    <m/>
    <m/>
    <m/>
    <n v="111.66190400000001"/>
    <n v="-7.1739899999999999"/>
    <s v="|MN00799|MYIA-044710270225/POI/RADITYA DAMAR GALIH/085150621278/kantorhrdlaskarbuah@gmail.com"/>
    <s v="MYIB_ASSISTANT"/>
    <m/>
    <m/>
    <m/>
    <m/>
    <m/>
    <m/>
    <m/>
    <m/>
    <s v="Management Janji"/>
    <s v="2026-10-29 11:00:00 | Nama : BP RADITYA DAMAR GALIH  No Hp : 085150621278 No Alt :  Tgl Pemasangan : 29 Oktober 2026 Interval : PAGI  Note : Hubungi pelanggan terlebih dahulu"/>
    <s v="FCC"/>
    <s v="28-10-2026 13:54:39"/>
    <d v="2026-10-29T11:00:00"/>
    <m/>
    <s v="SURVEY_NEW_MANJA"/>
    <s v="PADANGAN"/>
    <s v="NO ADDON"/>
    <m/>
    <s v="MIE - INVALID SURVEY - Pelanggan Minta Batal"/>
    <s v="HSI Bisnis Basic Promo Hari Pelanggan Nasional PSB 70% - 50 Mbps"/>
    <s v="INDIBIZ"/>
    <m/>
    <m/>
    <d v="2026-10-29T11:00:00"/>
    <s v="2026-10-29 11:00:00 | Nama : BP RADITYA DAMAR GALIH  No Hp : 085150621278 No Alt :  Tgl Pemasangan : 29 Oktober 2026 Interval : PAGI  Note : Hubungi pelanggan terlebih dahulu"/>
    <m/>
    <m/>
    <m/>
    <e v="#NUM!"/>
    <e v="#NUM!"/>
    <x v="0"/>
    <x v="19"/>
  </r>
  <r>
    <n v="2434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2435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2436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  <x v="19"/>
  </r>
  <r>
    <n v="2437"/>
    <n v="1002647312"/>
    <n v="3"/>
    <x v="1"/>
    <n v="5"/>
    <s v="MADIUN"/>
    <s v="BOJONEGORO"/>
    <s v="SMJ"/>
    <s v="REG"/>
    <s v="AO"/>
    <s v="NEW SALES"/>
    <s v="1P INET"/>
    <s v="102 | FOLLOW UP COMPLETED"/>
    <s v="RBS-Regional 3"/>
    <d v="2026-10-21T13:05:46"/>
    <d v="2026-10-24T13:33:05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s v="Kendala Lainnya"/>
    <s v="REVOKE"/>
    <s v="PADANGAN"/>
    <s v="NETMONK"/>
    <m/>
    <s v="Follow Up Revoke Completed, New Order ID : SC1002652111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  <x v="19"/>
  </r>
  <r>
    <n v="2438"/>
    <n v="1002647596"/>
    <n v="3"/>
    <x v="1"/>
    <n v="5"/>
    <s v="MADIUN"/>
    <s v="BOJONEGORO"/>
    <s v="SMJ"/>
    <s v="REG"/>
    <s v="AO"/>
    <s v="NEW SALES"/>
    <s v="1P INET"/>
    <s v="102 | FOLLOW UP COMPLETED"/>
    <s v="RBS-Regional 3"/>
    <d v="2026-10-21T14:23:51"/>
    <d v="2026-10-23T13:59:10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s v="Kendala Lainnya"/>
    <s v="REVOKE"/>
    <s v="PADANGAN"/>
    <s v="NETMONK"/>
    <m/>
    <s v="Follow Up Revoke Completed, New Order ID : SC1002651065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19"/>
  </r>
  <r>
    <n v="2439"/>
    <n v="1002652037"/>
    <n v="3"/>
    <x v="1"/>
    <n v="5"/>
    <s v="MADIUN"/>
    <s v="BOJONEGORO"/>
    <s v="SMJ"/>
    <s v="REG"/>
    <s v="AO"/>
    <s v="NEW SALES"/>
    <m/>
    <s v="100 | REVOKE COMPLETED"/>
    <s v="RBS-Regional 3"/>
    <d v="2026-10-24T12:23:56"/>
    <d v="2026-10-24T13:29:38"/>
    <n v="69414462"/>
    <m/>
    <n v="152642209204"/>
    <s v="SMPN 2 BALEN RUANG GURU"/>
    <s v="ODP-SMJ-FN/30"/>
    <s v="WO0671087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2:24:46"/>
    <m/>
    <m/>
    <s v="REVOKE"/>
    <s v="PADANGAN"/>
    <s v="NETMONK"/>
    <m/>
    <s v="Revoke 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4T07:00:00"/>
    <s v="2026-10-22 11:00:00 | Nama Pic : bp NARTO   No Hp Pic : 082143432363  No alt : -  Jam Pemasangan : pagi   Tanggal Pemasangan : 22 Oktober 2026"/>
    <m/>
    <m/>
    <m/>
    <e v="#NUM!"/>
    <e v="#NUM!"/>
    <x v="0"/>
    <x v="19"/>
  </r>
  <r>
    <n v="2440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2441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2442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2443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  <x v="19"/>
  </r>
  <r>
    <n v="2444"/>
    <n v="1002651787"/>
    <n v="3"/>
    <x v="1"/>
    <n v="5"/>
    <s v="MADIUN"/>
    <s v="BOJONEGORO"/>
    <s v="SMJ"/>
    <s v="REG"/>
    <s v="AO"/>
    <s v="NEW SALES"/>
    <s v="1P INET"/>
    <s v="Completed (PS)"/>
    <s v="RBS-Regional 3"/>
    <d v="2026-10-23T18:35:44"/>
    <d v="2026-10-26T14:50:44"/>
    <n v="69416177"/>
    <m/>
    <n v="152642209202"/>
    <s v="SMA MUHAMMADIYAH 2 SUMBERREJO"/>
    <s v="ODP-SMJ-FG/24 FG/D04/24.01"/>
    <s v="WO067078415"/>
    <m/>
    <m/>
    <m/>
    <n v="112.000210299999"/>
    <n v="-7.1782539999999999"/>
    <s v="|MC20010|MYIA-022537310681/POI/RIRIN SUGIARNIK /085645506369/smamda.sumberrejo@gmail.com"/>
    <s v="MYIB_ASSISTANT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PS"/>
    <s v="PADANGAN"/>
    <s v="NO ADDON"/>
    <n v="20261026"/>
    <s v="Completed"/>
    <s v="HSI Bisnis Promo Hari Pelanggan Nasional PSB 70% - 75 Mbps"/>
    <s v="INDIBIZ"/>
    <m/>
    <m/>
    <d v="2026-10-26T08:00:00"/>
    <s v="2026-10-26 08:00:00 | Jam Pemasangan : 08:00 - 12.00 Tanggal Pemasangan : SENIN 26 OKTOBER 2026 Info Tambahan : Hubungi pelanggan sebelum datang ke lokasi"/>
    <n v="2026"/>
    <n v="10"/>
    <n v="26"/>
    <d v="2026-10-26T00:00:00"/>
    <n v="-0.33333333333575865"/>
    <x v="1"/>
    <x v="19"/>
  </r>
  <r>
    <n v="2445"/>
    <n v="1002651065"/>
    <n v="3"/>
    <x v="1"/>
    <n v="5"/>
    <s v="MADIUN"/>
    <s v="BOJONEGORO"/>
    <s v="SMJ"/>
    <s v="REG"/>
    <s v="AO"/>
    <s v="NEW SALES"/>
    <m/>
    <s v="Completed (PS)"/>
    <s v="RBS-Regional 3"/>
    <d v="2026-10-23T13:59:11"/>
    <d v="2026-10-23T17:19:35"/>
    <n v="69414571"/>
    <m/>
    <n v="152642209201"/>
    <s v="SMPN 2 SUGIHWARAS RUANG GURU"/>
    <s v="ODP-SMJ-FJ/43"/>
    <s v="WO067051026"/>
    <m/>
    <m/>
    <m/>
    <n v="111.975443"/>
    <n v="-7.3287519999999997"/>
    <s v="|MC20010|MYIA-081773968770/POI/BENNY KURNIAWAN SPD /08123595032/smpn2sugihwarass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4:09:45"/>
    <m/>
    <m/>
    <s v="PS"/>
    <s v="PADANGAN"/>
    <s v="NETMONK"/>
    <n v="202610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  <x v="19"/>
  </r>
  <r>
    <n v="2446"/>
    <n v="1002652111"/>
    <n v="3"/>
    <x v="1"/>
    <n v="5"/>
    <s v="MADIUN"/>
    <s v="BOJONEGORO"/>
    <s v="SMJ"/>
    <s v="REG"/>
    <s v="AO"/>
    <s v="NEW SALES"/>
    <m/>
    <s v="Completed (PS)"/>
    <s v="RBS-Regional 3"/>
    <d v="2026-10-24T13:33:06"/>
    <d v="2026-10-24T19:56:53"/>
    <n v="69414462"/>
    <m/>
    <n v="152642209206"/>
    <s v="SMPN 2 BALEN RUANG GURU"/>
    <s v="ODP-SMJ-FN/30"/>
    <s v="WO0671142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3:39:38"/>
    <m/>
    <m/>
    <s v="PS"/>
    <s v="PADANGAN"/>
    <s v="NETMONK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2 11:00:00 | Nama Pic : bp NARTO   No Hp Pic : 082143432363  No alt : -  Jam Pemasangan : pagi   Tanggal Pemasangan : 22 Oktober 2026"/>
    <n v="2026"/>
    <n v="10"/>
    <n v="24"/>
    <d v="2026-10-24T00:00:00"/>
    <n v="-0.29166666666424135"/>
    <x v="1"/>
    <x v="19"/>
  </r>
  <r>
    <n v="2447"/>
    <n v="1002652054"/>
    <n v="3"/>
    <x v="1"/>
    <n v="5"/>
    <s v="MADIUN"/>
    <s v="BOJONEGORO"/>
    <s v="SMJ"/>
    <s v="REG"/>
    <s v="AO"/>
    <s v="NEW SALES"/>
    <s v="1P INET"/>
    <s v="Completed (PS)"/>
    <s v="RBS-Regional 3"/>
    <d v="2026-10-24T12:33:44"/>
    <d v="2026-10-25T14:36:02"/>
    <n v="69416301"/>
    <m/>
    <n v="152642209205"/>
    <s v="NING KENE KOPI"/>
    <s v="ODP-SMJ-FE/23 FE/D03/23.01"/>
    <s v="WO067109230"/>
    <m/>
    <m/>
    <m/>
    <n v="112.04630299999999"/>
    <n v="-7.3066149999999999"/>
    <s v="|MN00799|MYIA-037194707612/POI/SUNDARTO/088973000712/sundarto820@gmail.com"/>
    <s v="MYIB_ASSISTANT"/>
    <m/>
    <m/>
    <m/>
    <m/>
    <m/>
    <m/>
    <m/>
    <m/>
    <s v="Management Janji"/>
    <s v="2026-10-25 11:00:00 | Nama Pic : bp SUNDARTO No Hp Pic : 088973000712 No alt : - Jam Pemasangan : pagi siang  Tanggal Pemasangan : 25 Oktober 2026"/>
    <s v="FCC"/>
    <s v="24-10-2026 12:39:39"/>
    <d v="2026-10-25T11:00:00"/>
    <m/>
    <s v="PS"/>
    <s v="PADANGAN"/>
    <s v="NO ADDON"/>
    <n v="20261025"/>
    <s v="Completed"/>
    <s v="HSI Bisnis Promo Hari Pelanggan Nasional PSB 70% - 50 Mbps"/>
    <s v="INDIBIZ"/>
    <m/>
    <m/>
    <d v="2026-10-25T11:00:00"/>
    <s v="2026-10-25 11:00:00 | Nama Pic : bp SUNDARTO No Hp Pic : 088973000712 No alt : - Jam Pemasangan : pagi siang  Tanggal Pemasangan : 25 Oktober 2026"/>
    <n v="2026"/>
    <n v="10"/>
    <n v="25"/>
    <d v="2026-10-25T00:00:00"/>
    <n v="-0.45833333333575865"/>
    <x v="1"/>
    <x v="19"/>
  </r>
  <r>
    <n v="2448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  <x v="19"/>
  </r>
  <r>
    <n v="2449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2450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2451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19"/>
  </r>
  <r>
    <n v="2452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  <x v="19"/>
  </r>
  <r>
    <n v="2453"/>
    <n v="1002637296"/>
    <n v="3"/>
    <x v="1"/>
    <n v="5"/>
    <s v="MADIUN"/>
    <s v="TUBAN"/>
    <s v="JTR"/>
    <s v="REG"/>
    <s v="AO"/>
    <s v="NEW SALES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  <x v="19"/>
  </r>
  <r>
    <n v="2454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2455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2456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2457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2458"/>
    <n v="1002646460"/>
    <n v="3"/>
    <x v="1"/>
    <n v="5"/>
    <s v="MADIUN"/>
    <s v="TUBAN"/>
    <s v="KRK"/>
    <s v="REG"/>
    <s v="AO"/>
    <s v="NEW SALES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2459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19"/>
  </r>
  <r>
    <n v="2460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  <x v="19"/>
  </r>
  <r>
    <n v="2461"/>
    <n v="1002640027"/>
    <n v="3"/>
    <x v="1"/>
    <n v="5"/>
    <s v="MADIUN"/>
    <s v="TUBAN"/>
    <s v="KRK"/>
    <s v="REG"/>
    <s v="AO"/>
    <s v="NEW SALES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9"/>
  </r>
  <r>
    <n v="2462"/>
    <n v="1002653451"/>
    <n v="3"/>
    <x v="1"/>
    <n v="5"/>
    <s v="MADIUN"/>
    <s v="TUBAN"/>
    <s v="KRK"/>
    <s v="REG"/>
    <s v="AO"/>
    <s v="NEW SALES"/>
    <m/>
    <s v="Completed (PS)"/>
    <s v="RBS-Regional 3"/>
    <d v="2026-10-26T11:40:36"/>
    <d v="2026-10-27T11:15:11"/>
    <n v="69416985"/>
    <m/>
    <n v="152649201216"/>
    <s v="WARKOP KAKA"/>
    <s v="ODP-KRK-FB/17"/>
    <s v="WO067239466"/>
    <m/>
    <m/>
    <m/>
    <n v="111.88973821851"/>
    <n v="-6.95387113223269"/>
    <s v="|MN01781|/WARKOP KAKA/HSI Bisnis Promo HUT Telkom (1:1) 200 Mbps (Rp 790.000) PSB Rp 150.000/082335638773/walletpakel@gmail.com/SYAIHUL HUMAM/-6.9537410, 111.8888960/Pakel, Kabupaten Tuban Jawa Timur"/>
    <s v="Sales Force DBS"/>
    <m/>
    <m/>
    <m/>
    <m/>
    <m/>
    <m/>
    <m/>
    <m/>
    <s v="Management Janji"/>
    <s v="2026-10-27 15:00:00|M Janji : (SELASA/27/OKTOBER/2026) jam Pasang : 09:00 Note : hubungi pelanggan jika ingin kelokasi |40000802|MYDITA"/>
    <s v="FCC"/>
    <s v="26-10-2026 11:54:36"/>
    <d v="2026-10-27T15:00:00"/>
    <m/>
    <s v="PS"/>
    <s v="JATIROGO BANCAR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15:00:00"/>
    <s v="2026-10-27 15:00:00|M Janji : (SELASA/27/OKTOBER/2026) jam Pasang : 09:00 Note : hubungi pelanggan jika ingin kelokasi |40000802|MYDITA"/>
    <n v="2026"/>
    <n v="10"/>
    <n v="27"/>
    <d v="2026-10-27T00:00:00"/>
    <n v="-0.625"/>
    <x v="1"/>
    <x v="19"/>
  </r>
  <r>
    <n v="2463"/>
    <n v="1002646457"/>
    <n v="3"/>
    <x v="1"/>
    <n v="5"/>
    <s v="MADIUN"/>
    <s v="TUBAN"/>
    <s v="KRK"/>
    <s v="REG"/>
    <s v="AO"/>
    <s v="NEW SALES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2464"/>
    <n v="1002643361"/>
    <n v="3"/>
    <x v="1"/>
    <n v="5"/>
    <s v="MADIUN"/>
    <s v="TUBAN"/>
    <s v="KRK"/>
    <s v="REG"/>
    <s v="AO"/>
    <s v="NEW SALES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2465"/>
    <n v="1002643020"/>
    <n v="3"/>
    <x v="1"/>
    <n v="5"/>
    <s v="MADIUN"/>
    <s v="TUBAN"/>
    <s v="KRK"/>
    <s v="REG"/>
    <s v="AO"/>
    <s v="NEW SALES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2466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  <x v="19"/>
  </r>
  <r>
    <n v="2467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9"/>
  </r>
  <r>
    <n v="2468"/>
    <n v="1002642192"/>
    <n v="3"/>
    <x v="1"/>
    <n v="5"/>
    <s v="MADIUN"/>
    <s v="TUBAN"/>
    <s v="MRR"/>
    <s v="REG"/>
    <s v="AO"/>
    <s v="NEW SALES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  <x v="19"/>
  </r>
  <r>
    <n v="2469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2470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2471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2472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  <x v="19"/>
  </r>
  <r>
    <n v="2473"/>
    <n v="1002651755"/>
    <n v="3"/>
    <x v="1"/>
    <n v="5"/>
    <s v="MADIUN"/>
    <s v="TUBAN"/>
    <s v="RGL"/>
    <s v="REG"/>
    <s v="AO"/>
    <s v="NEW SALES"/>
    <s v="1P INET"/>
    <s v="OSS - FALLOUT"/>
    <s v="RBS-Regional 3"/>
    <d v="2026-10-23T18:02:52"/>
    <d v="2026-10-25T13:04:31"/>
    <n v="69416159"/>
    <m/>
    <n v="152646206456"/>
    <s v="toko madurasa"/>
    <s v="ODP-RGL-FAH/03 FAH/D01/03.01"/>
    <s v="WO067076365"/>
    <m/>
    <m/>
    <m/>
    <n v="112.127081398409"/>
    <n v="-7.0840894641340899"/>
    <s v="|MN02366|MYIA-047471345478/POI/sulistyowati/081553552053/tomyguevara77@gmail.com"/>
    <s v="MYIB_ASSISTANT"/>
    <m/>
    <m/>
    <m/>
    <m/>
    <m/>
    <m/>
    <m/>
    <m/>
    <s v="Management Janji"/>
    <s v="2026-10-24 15:00:00 | Nama PIC : Ibu Sulistyowati No HP : 081553552053 No Alt : - M Janji :  24 Okt 2026 Jam Pasang : Pagi / Siang Note : hubungi pelanggan jika ingin kelokasi"/>
    <s v="FCC"/>
    <s v="23-10-2026 18:09:53"/>
    <d v="2026-10-24T15:00:00"/>
    <s v="Kendala Pelanggan"/>
    <s v="FO_WFM"/>
    <s v="JATIROGO BANCAR"/>
    <s v="NO ADDON"/>
    <m/>
    <s v="Provisioning Failed|WFM|INF009985585|PP_-7.0090543,112.10864939999999_1002651755 ALPRO ODP-RGL-FAH/20,RGL-FAH/03 UNSPEC"/>
    <s v="HSI Bisnis Promo Hari Pelanggan Nasional PSB 70% - 150 Mbps"/>
    <s v="INDIBIZ"/>
    <m/>
    <m/>
    <d v="2026-10-24T15:00:00"/>
    <s v="2026-10-24 15:00:00 | Nama PIC : Ibu Sulistyowati No HP : 081553552053 No Alt : - M Janji :  24 Okt 2026 Jam Pasang : Pagi / Siang Note : hubungi pelanggan jika ingin kelokasi"/>
    <m/>
    <m/>
    <m/>
    <e v="#NUM!"/>
    <e v="#NUM!"/>
    <x v="0"/>
    <x v="19"/>
  </r>
  <r>
    <n v="2474"/>
    <n v="1002638738"/>
    <n v="3"/>
    <x v="1"/>
    <n v="5"/>
    <s v="MADIUN"/>
    <s v="TUBAN"/>
    <s v="TNZ"/>
    <s v="REG"/>
    <s v="AO"/>
    <s v="NEW SALES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  <x v="19"/>
  </r>
  <r>
    <n v="2475"/>
    <n v="1002638347"/>
    <n v="3"/>
    <x v="1"/>
    <n v="5"/>
    <s v="MADIUN"/>
    <s v="TUBAN"/>
    <s v="TNZ"/>
    <s v="REG"/>
    <s v="AO"/>
    <s v="NEW SALES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  <x v="19"/>
  </r>
  <r>
    <n v="2476"/>
    <n v="1002641100"/>
    <n v="3"/>
    <x v="1"/>
    <n v="5"/>
    <s v="MADIUN"/>
    <s v="TUBAN"/>
    <s v="TNZ"/>
    <s v="REG"/>
    <s v="AO"/>
    <s v="NEW SALES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  <x v="19"/>
  </r>
  <r>
    <n v="2477"/>
    <n v="1002655205"/>
    <n v="3"/>
    <x v="1"/>
    <n v="5"/>
    <s v="MADIUN"/>
    <s v="TUBAN"/>
    <s v="TNZ"/>
    <s v="REG"/>
    <s v="AO"/>
    <s v="NEW SALES"/>
    <s v="2P INET + VOICE"/>
    <s v="Completed (PS)"/>
    <s v="RBS-Regional 3"/>
    <d v="2026-10-27T09:27:51"/>
    <d v="2026-10-27T15:47:34"/>
    <n v="69417649"/>
    <n v="3567013017"/>
    <n v="152612240714"/>
    <s v="WORKSHOP ANDALUZIA"/>
    <s v="ODP-TNZ-FC/31"/>
    <s v="WO067257424"/>
    <m/>
    <m/>
    <m/>
    <n v="112.0558157"/>
    <n v="-6.8977341999999897"/>
    <s v="|MN00443|MYIA-017491356755/POI/Bu Deisie/08123214547/deisiec@yahoo.com"/>
    <s v="MYIB_ASSISTANT"/>
    <m/>
    <m/>
    <m/>
    <m/>
    <m/>
    <m/>
    <m/>
    <m/>
    <s v="Management Janji"/>
    <s v="2026-10-28 15:00:00 | Nama PIC : Ibu Desie No HP : 08123214547 No Alt : - M Janji :  28 Okt 2026 Jam Pasang : Pagi / Siang Note : hubungi pelanggan jika ingin kelokasi "/>
    <s v="FCC"/>
    <s v="27-10-2026 09:39:47"/>
    <d v="2026-10-28T15:00:00"/>
    <m/>
    <s v="PS"/>
    <s v="X"/>
    <s v="NO ADDON"/>
    <n v="20261027"/>
    <s v="Completed"/>
    <s v="HSI Bisnis Basic Bundling Phone Promo 2026 PSB 70% - Free 800 Menit Promo - 300 Mbps"/>
    <s v="INDIBIZ"/>
    <m/>
    <m/>
    <d v="2026-10-28T15:00:00"/>
    <s v="2026-10-28 15:00:00 | Nama PIC : Ibu Desie No HP : 08123214547 No Alt : - M Janji :  28 Okt 2026 Jam Pasang : Pagi / Siang Note : hubungi pelanggan jika ingin kelokasi "/>
    <n v="2026"/>
    <n v="10"/>
    <n v="27"/>
    <d v="2026-10-27T00:00:00"/>
    <n v="-1.625"/>
    <x v="1"/>
    <x v="19"/>
  </r>
  <r>
    <n v="2478"/>
    <n v="1002654832"/>
    <n v="3"/>
    <x v="1"/>
    <n v="5"/>
    <s v="MADIUN"/>
    <s v="TUBAN"/>
    <s v="TNZ"/>
    <s v="REG"/>
    <s v="AO"/>
    <s v="NEW SALES"/>
    <s v="2P INET + VOICE"/>
    <s v="MIA - INVALID SURVEY"/>
    <s v="RBS-Regional 3"/>
    <d v="2026-10-26T17:59:44"/>
    <d v="2026-10-27T10:56:27"/>
    <n v="69417488"/>
    <n v="3562808792"/>
    <n v="152612240712"/>
    <s v="WORKSHOP ANDALUZIA"/>
    <s v="ODP-TNZ-FD/01 FD/D01/01.01"/>
    <s v="WO067238756"/>
    <m/>
    <m/>
    <m/>
    <n v="112.0558157"/>
    <n v="-6.8977341999999897"/>
    <s v="|MN00443|MYIA-012462732468/POI/Bu Deisie/08123214547/deisiec@yahoo.com"/>
    <s v="MYIB_ASSISTANT"/>
    <m/>
    <m/>
    <m/>
    <m/>
    <m/>
    <m/>
    <m/>
    <m/>
    <s v="Management Janji"/>
    <s v="2026-10-28 08:00:00 | Tanggal pemasangan : 27/09/2026 Jam pemasangan : 08.00 - 12.00 Info Tambahan : Hubungi pelanggan dulu sebelum ke lokasi, terima kasih"/>
    <s v="FCC"/>
    <s v="26-10-2026 18:09:42"/>
    <d v="2026-10-28T08:00:00"/>
    <m/>
    <s v="SURVEY_NEW_MANJA"/>
    <s v="X"/>
    <s v="NO ADDON"/>
    <m/>
    <s v="MIE - INVALID SURVEY - Pelanggan Minta Batal"/>
    <s v="HSI Bisnis Basic Bundling Phone Promo 2026 PSB 70% - Free 800 Menit Promo - 200 Mbps"/>
    <s v="INDIBIZ"/>
    <m/>
    <m/>
    <d v="2026-10-28T08:00:00"/>
    <s v="2026-10-28 08:00:00 | Tanggal pemasangan : 27/09/2026 Jam pemasangan : 08.00 - 12.00 Info Tambahan : Hubungi pelanggan dulu sebelum ke lokasi, terima kasih"/>
    <m/>
    <m/>
    <m/>
    <e v="#NUM!"/>
    <e v="#NUM!"/>
    <x v="0"/>
    <x v="19"/>
  </r>
  <r>
    <n v="2479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480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481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2482"/>
    <n v="1002658177"/>
    <n v="3"/>
    <x v="0"/>
    <n v="5"/>
    <s v="KUPANG"/>
    <s v="ATAMBUA"/>
    <s v="ATB"/>
    <s v="REG"/>
    <s v="AO"/>
    <s v="NEW SALES"/>
    <s v="1P INET"/>
    <s v="8 | OSS - PONR"/>
    <s v="RBS-Regional 3"/>
    <d v="2026-10-28T16:02:51"/>
    <d v="2026-10-29T07:59:54"/>
    <n v="69418785"/>
    <m/>
    <n v="172521216666"/>
    <s v="SDI TANAH MERAH 1"/>
    <s v="ODP-ATB-FA/37 FA/D08/37.01"/>
    <s v="WO067377291"/>
    <m/>
    <m/>
    <m/>
    <n v="124.893505498766"/>
    <n v="-9.1091686515111405"/>
    <s v="MD|MYDB-20261028271488|SC00001/MC00133|SDI TANAH MERAH 1|081349346537"/>
    <s v="MYDIGIBIZPARTNER"/>
    <m/>
    <m/>
    <m/>
    <m/>
    <m/>
    <m/>
    <m/>
    <m/>
    <s v="Management Janji"/>
    <s v="2026-11-02 11:00:00 | Nama Pic : bp yosafet No Hp Pic : 081349346537 No alt : - Jam Pemasangan : pagi siang  Tanggal Pemasangan : 29 Oktober 2026"/>
    <s v="FCC"/>
    <s v="28-10-2026 16:09:54"/>
    <d v="2026-11-02T11:00:00"/>
    <m/>
    <s v="ACT_COM"/>
    <s v="X"/>
    <s v="NO ADDON"/>
    <m/>
    <s v="PONR"/>
    <s v="HSI Bisnis Basic Promo Hari Pelanggan Nasional PSB 70% - 200 Mbps"/>
    <s v="INDIBIZ"/>
    <m/>
    <m/>
    <d v="2026-11-02T11:00:00"/>
    <s v="2026-11-02 11:00:00 | Nama Pic : bp yosafet No Hp Pic : 081349346537 No alt : - Jam Pemasangan : pagi siang  Tanggal Pemasangan : 29 Oktober 2026"/>
    <m/>
    <m/>
    <m/>
    <e v="#NUM!"/>
    <e v="#NUM!"/>
    <x v="0"/>
    <x v="20"/>
  </r>
  <r>
    <n v="2483"/>
    <n v="1002633151"/>
    <n v="3"/>
    <x v="0"/>
    <n v="5"/>
    <s v="KUPANG"/>
    <s v="KUPANG"/>
    <s v="BAA"/>
    <s v="REG"/>
    <s v="AO"/>
    <s v="NEW SALES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  <x v="21"/>
  </r>
  <r>
    <n v="2484"/>
    <n v="1002642515"/>
    <n v="3"/>
    <x v="0"/>
    <n v="5"/>
    <s v="KUPANG"/>
    <s v="ATAMBUA"/>
    <s v="KEF"/>
    <s v="REG"/>
    <s v="AO"/>
    <s v="NEW SALES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  <x v="20"/>
  </r>
  <r>
    <n v="2485"/>
    <n v="1002651593"/>
    <n v="3"/>
    <x v="0"/>
    <n v="5"/>
    <s v="KUPANG"/>
    <s v="ATAMBUA"/>
    <s v="KEF"/>
    <s v="REG"/>
    <s v="AO"/>
    <s v="NEW SALES"/>
    <s v="1P INET"/>
    <s v="7 | OSS - PROVISIONING ISSUED"/>
    <s v="RBS-Regional 3"/>
    <d v="2026-10-23T16:18:44"/>
    <d v="2026-10-25T08:05:43"/>
    <n v="69416110"/>
    <m/>
    <n v="172518797260"/>
    <s v="KSP TLM Indonesia CABANG KEFA"/>
    <s v="ODP-KEF-FG/51 FG/D04/51.01"/>
    <s v="WO067067264"/>
    <m/>
    <m/>
    <m/>
    <n v="124.4837028"/>
    <n v="-9.4682624999999998"/>
    <s v="|MC40283|MYIA-093685765265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0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  <x v="20"/>
  </r>
  <r>
    <n v="2486"/>
    <n v="1002639987"/>
    <n v="3"/>
    <x v="0"/>
    <n v="5"/>
    <s v="KUPANG"/>
    <s v="ATAMBUA"/>
    <s v="KEF"/>
    <s v="REG"/>
    <s v="AO"/>
    <s v="NEW SALES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  <x v="20"/>
  </r>
  <r>
    <n v="2487"/>
    <n v="1002651586"/>
    <n v="3"/>
    <x v="0"/>
    <n v="5"/>
    <s v="KUPANG"/>
    <s v="ATAMBUA"/>
    <s v="KEF"/>
    <s v="REG"/>
    <s v="AO"/>
    <s v="NEW SALES"/>
    <s v="1P INET"/>
    <s v="Completed (PS)"/>
    <s v="RBS-Regional 3"/>
    <d v="2026-10-23T16:15:50"/>
    <d v="2026-10-28T16:41:08"/>
    <n v="69416099"/>
    <m/>
    <n v="172518797259"/>
    <s v="KSP TLM Indonesia CABANG KEFA"/>
    <s v="ODP-KEF-FG/51 FG/D04/51.01"/>
    <s v="WO067067189"/>
    <m/>
    <m/>
    <m/>
    <n v="124.48347750000001"/>
    <n v="-9.4682946000000001"/>
    <s v="|MC40283|MYIA-077164037798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S"/>
    <s v="X"/>
    <s v="NO ADDON"/>
    <n v="20261028"/>
    <s v="Completed"/>
    <s v="HSI Bisnis PSB 70% - 150 Mbps"/>
    <s v="INDIBIZ"/>
    <m/>
    <m/>
    <d v="2026-10-25T08:00:00"/>
    <s v="2026-10-25 08:00:00 | Jam Pemasangan : 08:00 - 12.00 Tanggal Pemasangan : SABTU 24 OKTOBER 2026 Info Tambahan : Hubungi pelanggan sebelum datang ke lokasi"/>
    <n v="2026"/>
    <n v="10"/>
    <n v="28"/>
    <d v="2026-10-28T00:00:00"/>
    <n v="2.6666666666642413"/>
    <x v="2"/>
    <x v="20"/>
  </r>
  <r>
    <n v="2488"/>
    <n v="1002651751"/>
    <n v="3"/>
    <x v="0"/>
    <n v="5"/>
    <s v="KUPANG"/>
    <s v="ATAMBUA"/>
    <s v="KEF"/>
    <s v="REG"/>
    <s v="AO"/>
    <s v="NEW SALES"/>
    <s v="1P INET"/>
    <s v="Completed (PS)"/>
    <s v="RBS-Regional 3"/>
    <d v="2026-10-23T17:53:50"/>
    <d v="2026-10-28T17:15:27"/>
    <n v="69416171"/>
    <m/>
    <n v="172518797261"/>
    <s v="JAWA BETON TIMOR"/>
    <s v="ODP-KEF-FH/35 FH/D07/35.01"/>
    <s v="WO067075545"/>
    <m/>
    <m/>
    <m/>
    <n v="124.4874166"/>
    <n v="-9.482189"/>
    <s v="|MC40283|MYIA-048754766854/POI/DIDIK STIAWAN/081252533669/mzdidiksetyawan@gmail.com"/>
    <s v="MYIB_ASSISTANT"/>
    <m/>
    <m/>
    <m/>
    <m/>
    <m/>
    <m/>
    <m/>
    <m/>
    <s v="Management Janji"/>
    <s v="2026-10-25 08:00:00 | Nama PIC : Bp Didik No HP : 081252533669 No Alt : - M Janji :  25 Okt 2026 Jam Pasang : Pagi / Siang Note : hubungi pelanggan jika ingin kelokasi"/>
    <s v="FCC"/>
    <s v="23-10-2026 17:54:38"/>
    <d v="2026-10-25T08:00:00"/>
    <m/>
    <s v="PS"/>
    <s v="X"/>
    <s v="NO ADDON"/>
    <n v="20261028"/>
    <s v="Completed"/>
    <s v="HSI Bisnis Basic Promo Hari Pelanggan Nasional PSB 70% - 50 Mbps"/>
    <s v="INDIBIZ"/>
    <m/>
    <m/>
    <d v="2026-10-25T08:00:00"/>
    <s v="2026-10-25 08:00:00 | Nama PIC : Bp Didik No HP : 081252533669 No Alt : - M Janji :  25 Okt 2026 Jam Pasang : Pagi / Siang Note : hubungi pelanggan jika ingin kelokasi"/>
    <n v="2026"/>
    <n v="10"/>
    <n v="28"/>
    <d v="2026-10-28T00:00:00"/>
    <n v="2.6666666666642413"/>
    <x v="2"/>
    <x v="20"/>
  </r>
  <r>
    <n v="2489"/>
    <n v="1002652859"/>
    <n v="3"/>
    <x v="0"/>
    <n v="5"/>
    <s v="KUPANG"/>
    <s v="ATAMBUA"/>
    <s v="KEF"/>
    <s v="REG"/>
    <s v="AO"/>
    <s v="NEW SALES"/>
    <s v="1P INET"/>
    <s v="Completed (PS)"/>
    <s v="RBS-Regional 3"/>
    <d v="2026-10-26T08:39:45"/>
    <d v="2026-10-28T17:59:02"/>
    <n v="69416801"/>
    <m/>
    <n v="172518797266"/>
    <s v="FILOGET by FILOSI cabang KEFAMENANU"/>
    <s v="ODP-KEF-FA/40 FA/D06/40.01"/>
    <s v="WO067180754"/>
    <m/>
    <m/>
    <m/>
    <n v="124.49068339999999"/>
    <n v="-9.4880960999999999"/>
    <s v="|MN01740|MYIA-049284147698/POI/RONALDO EKA PUTRA WABANG /087845712433/aldowabang@gmail.com"/>
    <s v="MYIB_ASSISTANT"/>
    <m/>
    <m/>
    <m/>
    <m/>
    <m/>
    <m/>
    <m/>
    <m/>
    <s v="Management Janji"/>
    <s v="2026-10-27 08:00:00 | Nama :ALDO No HP :087845712433 No Alternatif : M Janji : 27/10/2026 Jam Pasang : Pagi NoteÃ‚Â :  Hubungi terlebih dahulu sebelum ke lokasi"/>
    <s v="FCC"/>
    <s v="26-10-2026 08:40:18"/>
    <d v="2026-10-27T08:00:00"/>
    <m/>
    <s v="PS"/>
    <s v="X"/>
    <s v="NETMONK"/>
    <n v="20261028"/>
    <s v="Completed"/>
    <s v="HSI Bisnis Bundling Netmonk Promo H2 2026 PSB 70% - 200 Mbps"/>
    <s v="INDIBIZ"/>
    <m/>
    <m/>
    <d v="2026-10-27T08:00:00"/>
    <s v="2026-10-27 08:00:00 | Nama :ALDO No HP :087845712433 No Alternatif : M Janji : 27/10/2026 Jam Pasang : Pagi NoteÃ‚Â :  Hubungi terlebih dahulu sebelum ke lokasi"/>
    <n v="2026"/>
    <n v="10"/>
    <n v="28"/>
    <d v="2026-10-28T00:00:00"/>
    <n v="0.66666666666424135"/>
    <x v="1"/>
    <x v="20"/>
  </r>
  <r>
    <n v="2490"/>
    <n v="1002657452"/>
    <n v="3"/>
    <x v="0"/>
    <n v="5"/>
    <s v="KUPANG"/>
    <s v="ATAMBUA"/>
    <s v="KEF"/>
    <s v="REG"/>
    <s v="AO"/>
    <s v="NEW SALES"/>
    <s v="1P INET"/>
    <s v="MIE - SEND SURVEY"/>
    <s v="RBS-Regional 3"/>
    <d v="2026-10-28T11:39:50"/>
    <d v="2026-10-28T11:42:12"/>
    <n v="69418485"/>
    <m/>
    <n v="172518797279"/>
    <s v="PT PING for Badan Pertanahan Nasional TTU"/>
    <s v="ODP-KEF-FB/11"/>
    <s v="WO067348998"/>
    <m/>
    <m/>
    <m/>
    <n v="124.4766017"/>
    <n v="-9.4581561000000001"/>
    <s v="|MC40288|MYIA-064467050615/POI/Julianus Bengngu /082147245978/ptpingnetworkglobal@gmail.com"/>
    <s v="MYIB_ASSISTANT"/>
    <m/>
    <m/>
    <m/>
    <m/>
    <m/>
    <m/>
    <m/>
    <m/>
    <s v="Management Janji"/>
    <s v="2026-10-29 15:00:00 | No HP :082147245978 Alt :  M Janji : 29/10/2026 Note : hubungi pelanggan jika ingin kelokasi"/>
    <s v="FCC"/>
    <s v="28-10-2026 11:54:37"/>
    <d v="2026-10-29T15:00:00"/>
    <m/>
    <s v="SURVEY_NEW_MANJA"/>
    <s v="X"/>
    <s v="NETMONK"/>
    <m/>
    <s v="MIE - SEND SURVEY"/>
    <s v="HSI Bisnis Bundling Netmonk PSB 70% - 150 Mbps"/>
    <s v="INDIBIZ"/>
    <m/>
    <m/>
    <d v="2026-10-29T15:00:00"/>
    <s v="2026-10-29 15:00:00 | No HP :082147245978 Alt :  M Janji : 29/10/2026 Note : hubungi pelanggan jika ingin kelokasi"/>
    <m/>
    <m/>
    <m/>
    <e v="#NUM!"/>
    <e v="#NUM!"/>
    <x v="0"/>
    <x v="20"/>
  </r>
  <r>
    <n v="2491"/>
    <n v="1002655011"/>
    <n v="3"/>
    <x v="0"/>
    <n v="5"/>
    <s v="KUPANG"/>
    <s v="KUPANG"/>
    <s v="OSP"/>
    <s v="REG"/>
    <s v="AO"/>
    <s v="NEW SALES"/>
    <s v="1P INET"/>
    <s v="7 | OSS - PROVISIONING ISSUED"/>
    <s v="RBS-Regional 3"/>
    <d v="2026-10-27T08:26:50"/>
    <d v="2026-10-28T09:59:19"/>
    <n v="69417586"/>
    <m/>
    <n v="172503814026"/>
    <s v="CV SANDALOKA IDEA MANDIRI"/>
    <s v="ODP-OSP-FD/16 FD/D05/16.01"/>
    <s v="WO067252954"/>
    <m/>
    <m/>
    <m/>
    <n v="123.661683200384"/>
    <n v="-10.1414245733875"/>
    <s v="|MC40164|MYIA-072658471715/POI/JULIANA SNAK/081294365043/juliana.snak@gmail.com"/>
    <s v="MYIB_ASSISTANT"/>
    <m/>
    <m/>
    <m/>
    <m/>
    <m/>
    <m/>
    <m/>
    <m/>
    <s v="Management Janji"/>
    <s v="2026-10-28 08:00:00 | Nama :JULIANA No HP :081294365043 No Alternatif : M Janji : 28/10/2026 Jam Pasang : Pagi NoteÃ‚Â :  Hubungi terlebih dahulu sebelum ke lokasi "/>
    <s v="FCC"/>
    <s v="27-10-2026 08:39:41"/>
    <d v="2026-10-28T08:00:00"/>
    <m/>
    <s v="PI"/>
    <s v="KUPANG"/>
    <s v="NO ADDON"/>
    <m/>
    <s v="Provisioning Issued"/>
    <s v="HSI Bisnis Promo Hari Pelanggan Nasional PSB 70% - 50 Mbps"/>
    <s v="INDIBIZ"/>
    <m/>
    <m/>
    <d v="2026-10-28T08:00:00"/>
    <s v="2026-10-28 08:00:00 | Nama :JULIANA No HP :081294365043 No Alternatif : M Janji : 28/10/2026 Jam Pasang : Pagi NoteÃ‚Â :  Hubungi terlebih dahulu sebelum ke lokasi "/>
    <m/>
    <m/>
    <m/>
    <e v="#NUM!"/>
    <e v="#NUM!"/>
    <x v="0"/>
    <x v="21"/>
  </r>
  <r>
    <n v="2492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2493"/>
    <n v="1002644526"/>
    <n v="3"/>
    <x v="0"/>
    <n v="5"/>
    <s v="KUPANG"/>
    <s v="KUPANG"/>
    <s v="OSP"/>
    <s v="REG"/>
    <s v="AO"/>
    <s v="NEW SALES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2494"/>
    <n v="1002650517"/>
    <n v="3"/>
    <x v="0"/>
    <n v="5"/>
    <s v="KUPANG"/>
    <s v="KUPANG"/>
    <s v="OSP"/>
    <s v="REG"/>
    <s v="AO"/>
    <s v="NEW SALES"/>
    <m/>
    <s v="9 | WFM - UN-SCS"/>
    <s v="RBS-Regional 3"/>
    <d v="2026-10-23T10:16:51"/>
    <d v="2026-10-23T10:16:51"/>
    <n v="69409780"/>
    <m/>
    <m/>
    <s v="STIKES MARANATHA"/>
    <m/>
    <s v="WO066466306"/>
    <m/>
    <m/>
    <m/>
    <n v="123.67545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23-10-2026 10:40:25"/>
    <d v="2026-10-16T00:00:00"/>
    <m/>
    <s v="UNSC"/>
    <s v="KUPANG"/>
    <s v="NO ADDON"/>
    <m/>
    <s v="Inprogress Alpro, SC Lama : SC10026359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2495"/>
    <n v="1002632651"/>
    <n v="3"/>
    <x v="0"/>
    <n v="5"/>
    <s v="KUPANG"/>
    <s v="KUPANG"/>
    <s v="OSP"/>
    <s v="REG"/>
    <s v="AO"/>
    <s v="NEW SALES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  <x v="21"/>
  </r>
  <r>
    <n v="2496"/>
    <n v="1002632737"/>
    <n v="3"/>
    <x v="0"/>
    <n v="5"/>
    <s v="KUPANG"/>
    <s v="KUPANG"/>
    <s v="OSP"/>
    <s v="REG"/>
    <s v="AO"/>
    <s v="NEW SALES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  <x v="21"/>
  </r>
  <r>
    <n v="2497"/>
    <n v="1002647891"/>
    <n v="3"/>
    <x v="0"/>
    <n v="5"/>
    <s v="KUPANG"/>
    <s v="KUPANG"/>
    <s v="OSP"/>
    <s v="REG"/>
    <s v="AO"/>
    <s v="NEW SALES"/>
    <s v="1P INET"/>
    <s v="Completed (PS)"/>
    <s v="RBS-Regional 3"/>
    <d v="2026-10-21T15:44:49"/>
    <d v="2026-10-23T12:55:4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  <x v="21"/>
  </r>
  <r>
    <n v="2498"/>
    <n v="1002647889"/>
    <n v="3"/>
    <x v="0"/>
    <n v="5"/>
    <s v="KUPANG"/>
    <s v="KUPANG"/>
    <s v="OSP"/>
    <s v="REG"/>
    <s v="AO"/>
    <s v="NEW SALES"/>
    <s v="1P INET"/>
    <s v="Completed (PS)"/>
    <s v="RBS-Regional 3"/>
    <d v="2026-10-21T15:44:44"/>
    <d v="2026-10-23T12:54:11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  <x v="21"/>
  </r>
  <r>
    <n v="2499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2500"/>
    <n v="1002650358"/>
    <n v="3"/>
    <x v="0"/>
    <n v="5"/>
    <s v="KUPANG"/>
    <s v="KUPANG"/>
    <s v="OSP"/>
    <s v="REG"/>
    <s v="AO"/>
    <s v="NEW SALES"/>
    <m/>
    <s v="CANCEL COMPLETED"/>
    <s v="RBS-Regional 3"/>
    <d v="2026-10-23T09:37:08"/>
    <d v="2026-10-27T02:00:16"/>
    <n v="69415640"/>
    <m/>
    <n v="172503814006"/>
    <s v="STIKES MARANATHA"/>
    <s v="ODP-OSP-F01/12"/>
    <m/>
    <m/>
    <m/>
    <m/>
    <n v="123.675453466622"/>
    <n v="-10.1856602698036"/>
    <s v="|IBCARE-PI|403112|085238742345|surahardjadyah@gmail.com|-10.185660269803622, 123.67545346662223|HSI 1:1 100MBPS  "/>
    <s v="Amex"/>
    <m/>
    <m/>
    <m/>
    <m/>
    <m/>
    <m/>
    <m/>
    <m/>
    <m/>
    <m/>
    <m/>
    <s v="23-10-2026 09:40:06"/>
    <m/>
    <m/>
    <s v="REJECT_FCC"/>
    <s v="KUPA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1"/>
  </r>
  <r>
    <n v="2501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2502"/>
    <n v="1002635991"/>
    <n v="3"/>
    <x v="0"/>
    <n v="5"/>
    <s v="KUPANG"/>
    <s v="KUPANG"/>
    <s v="OSP"/>
    <s v="REG"/>
    <s v="AO"/>
    <s v="NEW SALES"/>
    <m/>
    <s v="98 | OSS - CANCEL COMPLETE"/>
    <s v="RBS-Regional 3"/>
    <d v="2026-10-14T08:34:39"/>
    <d v="2026-10-23T10:17:31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2503"/>
    <n v="1002636020"/>
    <n v="3"/>
    <x v="0"/>
    <n v="5"/>
    <s v="KUPANG"/>
    <s v="KUPANG"/>
    <s v="OSP"/>
    <s v="REG"/>
    <s v="AO"/>
    <s v="NEW SALES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2504"/>
    <n v="1002657093"/>
    <n v="3"/>
    <x v="0"/>
    <n v="5"/>
    <s v="KUPANG"/>
    <s v="KUPANG"/>
    <s v="TNA"/>
    <s v="REG"/>
    <s v="AO"/>
    <s v="NEW SALES"/>
    <m/>
    <s v="MIE - SEND SURVEY"/>
    <s v="RBS-Regional 3"/>
    <d v="2026-10-28T09:48:35"/>
    <d v="2026-10-28T15:26:07"/>
    <n v="69418356"/>
    <m/>
    <n v="172505213987"/>
    <s v="SMAN 12 KUPANG"/>
    <s v="ODP-TNA-FA/25"/>
    <s v="WO067373556"/>
    <m/>
    <m/>
    <m/>
    <n v="123.5316196"/>
    <n v="-10.2115999"/>
    <s v="|IBCARE-PI|MC40287|082340388300|arifin.dasi18@admin.sma.belajar.id|-10.211387385959753, 123.53168423599901"/>
    <s v="Sales Force DBS"/>
    <m/>
    <m/>
    <m/>
    <m/>
    <m/>
    <m/>
    <m/>
    <m/>
    <s v="Management Janji"/>
    <s v="2026-10-29 15:00:00|Tanggal pemasangan: 28/10/2026 Jam pemasangan : siang Info Tambahan : Hubungi pelanggan dulu sebelum ke lokasi terima kasih.|40951377|MYDITA"/>
    <s v="FCC"/>
    <s v="28-10-2026 09:54:41"/>
    <d v="2026-10-29T15:00:00"/>
    <m/>
    <s v="SURVEY_NEW_MANJA"/>
    <s v="KUPANG"/>
    <s v="NETMONK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9T15:00:00"/>
    <s v="2026-10-29 15:00:00|Tanggal pemasangan: 28/10/2026 Jam pemasangan : siang Info Tambahan : Hubungi pelanggan dulu sebelum ke lokasi terima kasih.|40951377|MYDITA"/>
    <m/>
    <m/>
    <m/>
    <e v="#NUM!"/>
    <e v="#NUM!"/>
    <x v="0"/>
    <x v="21"/>
  </r>
  <r>
    <n v="2505"/>
    <n v="1002652893"/>
    <n v="3"/>
    <x v="0"/>
    <n v="5"/>
    <s v="KUPANG"/>
    <s v="KUPANG"/>
    <s v="KPN"/>
    <s v="REG"/>
    <s v="AO"/>
    <s v="NEW SALES"/>
    <s v="1P INET"/>
    <s v="7 | OSS - PROVISIONING ISSUED"/>
    <s v="RBS-Regional 3"/>
    <d v="2026-10-26T08:51:50"/>
    <d v="2026-10-27T08:05:49"/>
    <n v="69416828"/>
    <m/>
    <n v="172502805701"/>
    <s v="SDK DONBOSCO 2 KUPANG"/>
    <s v="ODP-KPN-FJH/15"/>
    <s v="WO067180926"/>
    <m/>
    <m/>
    <m/>
    <n v="123.58572460000001"/>
    <n v="-10.1595218"/>
    <s v="|MN01740|MYIA-002165785002/POI/ARKADIUS LISU /081239942332/ghorieslisu@gmail.com"/>
    <s v="MYIB_ASSISTANT"/>
    <m/>
    <m/>
    <m/>
    <m/>
    <m/>
    <m/>
    <m/>
    <m/>
    <s v="Management Janji"/>
    <s v="2026-10-27 08:00:00 | Nama :BAPA ARKADIUS No HP :081239942332 No Alternatif : M Janji : 27/10/2026 Jam Pasang : Pagi NoteÃ‚Â :  Hubungi terlebih dahulu sebelum ke lokasi"/>
    <s v="FCC"/>
    <s v="26-10-2026 08:54:40"/>
    <d v="2026-10-27T08:00:00"/>
    <m/>
    <s v="PI"/>
    <s v="KUPANG"/>
    <s v="NO ADDON"/>
    <m/>
    <s v="Provisioning Issued"/>
    <s v="HSI Bisnis Promo Hari Pelanggan Nasional PSB 70% - 50 Mbps"/>
    <s v="INDIBIZ"/>
    <m/>
    <m/>
    <d v="2026-10-27T08:00:00"/>
    <s v="2026-10-27 08:00:00 | Nama :BAPA ARKADIUS No HP :081239942332 No Alternatif : M Janji : 27/10/2026 Jam Pasang : Pagi NoteÃ‚Â :  Hubungi terlebih dahulu sebelum ke lokasi"/>
    <m/>
    <m/>
    <m/>
    <e v="#NUM!"/>
    <e v="#NUM!"/>
    <x v="0"/>
    <x v="21"/>
  </r>
  <r>
    <n v="2506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2507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2508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2509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2510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2511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2512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  <x v="21"/>
  </r>
  <r>
    <n v="2513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2514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2515"/>
    <n v="1002628991"/>
    <n v="3"/>
    <x v="0"/>
    <n v="5"/>
    <s v="KUPANG"/>
    <s v="KUPANG"/>
    <s v="KPN"/>
    <s v="REG"/>
    <s v="AO"/>
    <s v="NEW SALES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  <x v="21"/>
  </r>
  <r>
    <n v="2516"/>
    <n v="1002632811"/>
    <n v="3"/>
    <x v="0"/>
    <n v="5"/>
    <s v="KUPANG"/>
    <s v="KUPANG"/>
    <s v="KPN"/>
    <s v="REG"/>
    <s v="AO"/>
    <s v="NEW SALES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  <x v="21"/>
  </r>
  <r>
    <n v="2517"/>
    <n v="1002634874"/>
    <n v="3"/>
    <x v="0"/>
    <n v="5"/>
    <s v="KUPANG"/>
    <s v="KUPANG"/>
    <s v="KPN"/>
    <s v="REG"/>
    <s v="AO"/>
    <s v="NEW SALES"/>
    <s v="1P INET"/>
    <s v="Completed (PS)"/>
    <s v="RBS-Regional 3"/>
    <d v="2026-10-13T12:31:35"/>
    <d v="2026-10-22T19:47:08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S"/>
    <s v="KUPANG"/>
    <s v="NO ADDON"/>
    <n v="20261022"/>
    <s v="Complet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n v="2026"/>
    <n v="10"/>
    <n v="22"/>
    <d v="2026-10-22T00:00:00"/>
    <n v="7.5416666666642413"/>
    <x v="2"/>
    <x v="21"/>
  </r>
  <r>
    <n v="2518"/>
    <n v="1002637508"/>
    <n v="3"/>
    <x v="0"/>
    <n v="5"/>
    <s v="KUPANG"/>
    <s v="KUPANG"/>
    <s v="KPN"/>
    <s v="REG"/>
    <s v="AO"/>
    <s v="NEW SALES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  <x v="21"/>
  </r>
  <r>
    <n v="2519"/>
    <n v="1002645616"/>
    <n v="3"/>
    <x v="0"/>
    <n v="5"/>
    <s v="KUPANG"/>
    <s v="KUPANG"/>
    <s v="KPN"/>
    <s v="REG"/>
    <s v="AO"/>
    <s v="NEW SALES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21"/>
  </r>
  <r>
    <n v="2520"/>
    <n v="1002649630"/>
    <n v="3"/>
    <x v="0"/>
    <n v="5"/>
    <s v="KUPANG"/>
    <s v="KUPANG"/>
    <s v="KPN"/>
    <s v="REG"/>
    <s v="AO"/>
    <s v="NEW SALES"/>
    <s v="1P INET"/>
    <s v="Completed (PS)"/>
    <s v="RBS-Regional 3"/>
    <d v="2026-10-22T15:30:44"/>
    <d v="2026-10-23T18:17:45"/>
    <n v="69415330"/>
    <m/>
    <n v="172502813994"/>
    <s v="PT. NUSA PRIMA MOTOR"/>
    <s v="ODP-KPN-FFC/53 FFC/D08/53.01"/>
    <s v="WO066986728"/>
    <m/>
    <m/>
    <m/>
    <n v="123.581603304946"/>
    <n v="-10.1653604835014"/>
    <s v="MD|MYDB-20261021271175|DC40005/MC40070|PT. NUSA PRIMA MOTOR|081360848300"/>
    <s v="MYDIGIBIZPARTNER"/>
    <m/>
    <m/>
    <m/>
    <m/>
    <m/>
    <m/>
    <m/>
    <m/>
    <s v="Management Janji"/>
    <s v="2026-10-25 08:00:00 | PT. NUSA PRIMA MOTOR 081360848300"/>
    <s v="FCC"/>
    <s v="22-10-2026 15:39:39"/>
    <d v="2026-10-25T08:00:00"/>
    <m/>
    <s v="PS"/>
    <s v="KUPANG"/>
    <s v="NO ADDON"/>
    <n v="20261023"/>
    <s v="Completed"/>
    <s v="HSI Bisnis Promo Hari Pelanggan Nasional PSB 70% - 50 Mbps"/>
    <s v="INDIBIZ"/>
    <m/>
    <m/>
    <d v="2026-10-25T08:00:00"/>
    <s v="2026-10-25 08:00:00 | PT. NUSA PRIMA MOTOR 081360848300"/>
    <n v="2026"/>
    <n v="10"/>
    <n v="23"/>
    <d v="2026-10-23T00:00:00"/>
    <n v="-2.3333333333357587"/>
    <x v="1"/>
    <x v="21"/>
  </r>
  <r>
    <n v="2521"/>
    <n v="1002649528"/>
    <n v="3"/>
    <x v="0"/>
    <n v="5"/>
    <s v="KUPANG"/>
    <s v="KUPANG"/>
    <s v="KPN"/>
    <s v="REG"/>
    <s v="AO"/>
    <s v="NEW SALES"/>
    <m/>
    <s v="Completed (PS)"/>
    <s v="RBS-Regional 3"/>
    <d v="2026-10-22T15:14:31"/>
    <d v="2026-10-27T13:08:16"/>
    <n v="69415277"/>
    <m/>
    <n v="172502813992"/>
    <s v="PT TERRA NET INDONESIA / HYFRESH"/>
    <s v="ODP-KPN-FE/18"/>
    <s v="WO066992973"/>
    <m/>
    <m/>
    <m/>
    <n v="123.607474"/>
    <n v="-10.194466200000001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s v="Management Janji"/>
    <s v="2026-10-23 15:00:00|telp :085813100060 alt : manja : pagi , siang 23/10/2026 hub sebelum ke lokasi    |40000802|MYDITA"/>
    <s v="FCC"/>
    <s v="22-10-2026 15:39:39"/>
    <d v="2026-10-23T15:00:00"/>
    <m/>
    <s v="PS"/>
    <s v="KUP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elp :085813100060 alt : manja : pagi , siang 23/10/2026 hub sebelum ke lokasi    |40000802|MYDITA"/>
    <n v="2026"/>
    <n v="10"/>
    <n v="27"/>
    <d v="2026-10-27T00:00:00"/>
    <n v="3.375"/>
    <x v="2"/>
    <x v="21"/>
  </r>
  <r>
    <n v="2522"/>
    <n v="1002652727"/>
    <n v="3"/>
    <x v="0"/>
    <n v="5"/>
    <s v="KUPANG"/>
    <s v="KUPANG"/>
    <s v="KPN"/>
    <s v="REG"/>
    <s v="AO"/>
    <s v="NEW SALES"/>
    <s v="1P INET"/>
    <s v="Completed (PS)"/>
    <s v="RBS-Regional 3"/>
    <d v="2026-10-25T18:18:44"/>
    <d v="2026-10-26T14:30:11"/>
    <n v="69416771"/>
    <m/>
    <n v="172502813465"/>
    <s v="Gudang EJM Vapestore Retail &amp; Distribution"/>
    <s v="ODP-KPN-FJA/28 FJA/D03/28.01"/>
    <s v="WO067173253"/>
    <m/>
    <m/>
    <m/>
    <n v="123.584907"/>
    <n v="-10.1909569"/>
    <s v="|MN00365|MYIA-068811501120/POI/Dody Rivaldy Eluama/085814631110/jurkep2023@gmail.com"/>
    <s v="MYIB_ASSISTANT"/>
    <m/>
    <m/>
    <m/>
    <m/>
    <m/>
    <m/>
    <m/>
    <m/>
    <s v="Management Janji"/>
    <s v="2026-10-26 15:00:00 | Tanggal Pemasangan : 26 Oktober 2026 Jam Pemasangan : 08:00 15:00 Info Tambahan : Hubungi pelanggan dulu sebelum ke lokasi terimakasih"/>
    <s v="FCC"/>
    <s v="25-10-2026 18:24:43"/>
    <d v="2026-10-26T15:00:00"/>
    <m/>
    <s v="PS"/>
    <s v="KUPANG"/>
    <s v="NO ADDON"/>
    <n v="20261026"/>
    <s v="Completed"/>
    <s v="HSI Bisnis Promo Hari Pelanggan Nasional PSB 70% - 150 Mbps"/>
    <s v="INDIBIZ"/>
    <m/>
    <m/>
    <d v="2026-10-26T15:00:00"/>
    <s v="2026-10-26 15:00:00 | Tanggal Pemasangan : 26 Oktober 2026 Jam Pemasangan : 08:00 15:00 Info Tambahan : Hubungi pelanggan dulu sebelum ke lokasi terimakasih"/>
    <n v="2026"/>
    <n v="10"/>
    <n v="26"/>
    <d v="2026-10-26T00:00:00"/>
    <n v="-0.625"/>
    <x v="1"/>
    <x v="21"/>
  </r>
  <r>
    <n v="2523"/>
    <n v="1002652794"/>
    <n v="3"/>
    <x v="0"/>
    <n v="5"/>
    <s v="KUPANG"/>
    <s v="KUPANG"/>
    <s v="KPN"/>
    <s v="REG"/>
    <s v="AO"/>
    <s v="NEW SALES"/>
    <s v="1P INET"/>
    <s v="Completed (PS)"/>
    <s v="RBS-Regional 3"/>
    <d v="2026-10-26T08:05:49"/>
    <d v="2026-10-28T12:53:42"/>
    <n v="69416810"/>
    <m/>
    <n v="172502813466"/>
    <s v="Ruang Guru SD Inpres Oebobo 1"/>
    <s v="ODP-KPN-FU/36 FU/D06/36.01"/>
    <s v="WO067179791"/>
    <m/>
    <m/>
    <m/>
    <n v="123.6111659"/>
    <n v="-10.164647499999999"/>
    <s v="|MN00365|MYIA-047502581095/POI/Yafet Erastus Rido/085239786747/yafetrido81@guru.sd.belajar.id"/>
    <s v="MYIB_ASSISTANT"/>
    <m/>
    <m/>
    <m/>
    <m/>
    <m/>
    <m/>
    <m/>
    <m/>
    <s v="Management Janji"/>
    <s v="2026-10-27 08:00:00 | Nama :BAPAK YAFET No HP :085239786747 No Alternatif : M Janji : 27/10/2026 Jam Pasang : Pagi NoteÃ‚Â :  Hubungi terlebih dahulu sebelum ke lokasi"/>
    <s v="FCC"/>
    <s v="26-10-2026 08:09:42"/>
    <d v="2026-10-27T08:00:00"/>
    <m/>
    <s v="PS"/>
    <s v="KUPANG"/>
    <s v="NO ADDON"/>
    <n v="20261028"/>
    <s v="Completed"/>
    <s v="HSI Bisnis Basic Promo Hari Pelanggan Nasional PSB 70% - 50 Mbps"/>
    <s v="INDIBIZ"/>
    <m/>
    <m/>
    <d v="2026-10-27T08:00:00"/>
    <s v="2026-10-27 08:00:00 | Nama :BAPAK YAFET No HP :085239786747 No Alternatif : M Janji : 27/10/2026 Jam Pasang : Pagi NoteÃ‚Â :  Hubungi terlebih dahulu sebelum ke lokasi"/>
    <n v="2026"/>
    <n v="10"/>
    <n v="28"/>
    <d v="2026-10-28T00:00:00"/>
    <n v="0.66666666666424135"/>
    <x v="1"/>
    <x v="21"/>
  </r>
  <r>
    <n v="2524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2525"/>
    <n v="1002654972"/>
    <n v="3"/>
    <x v="0"/>
    <n v="5"/>
    <s v="KUPANG"/>
    <s v="KUPANG"/>
    <s v="KPN"/>
    <s v="REG"/>
    <s v="AO"/>
    <s v="NEW SALES"/>
    <m/>
    <s v="MYCX - SEND OPEN PAPERLESS"/>
    <s v="RBS-Regional 3"/>
    <d v="2026-10-27T08:08:30"/>
    <d v="2026-10-27T08:10:07"/>
    <n v="69417557"/>
    <m/>
    <n v="172502813104"/>
    <s v="SMP NEGERI 21 KUPANG"/>
    <s v="ODP-KPN-FYA/51"/>
    <m/>
    <m/>
    <m/>
    <m/>
    <n v="123.624717371164"/>
    <n v="-10.169064580148699"/>
    <s v="|IBCARE-PI|403112|Kadek Dyah intansari|082147247003|smpnduapuluhsatukupang@gmail.com|-10.169064580148738, 123.62471737116493"/>
    <s v="Amex"/>
    <m/>
    <m/>
    <m/>
    <m/>
    <m/>
    <m/>
    <m/>
    <m/>
    <m/>
    <m/>
    <m/>
    <s v="27-10-2026 08:09:47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1"/>
  </r>
  <r>
    <n v="2526"/>
    <n v="1002649325"/>
    <n v="3"/>
    <x v="0"/>
    <n v="5"/>
    <s v="KUPANG"/>
    <s v="KUPANG"/>
    <s v="KPN"/>
    <s v="REG"/>
    <s v="AO"/>
    <s v="NEW SALES"/>
    <m/>
    <s v="CANCEL COMPLETED"/>
    <s v="RBS-Regional 3"/>
    <d v="2026-10-22T14:30:24"/>
    <d v="2026-10-22T15:05:31"/>
    <n v="69415191"/>
    <m/>
    <n v="172502813816"/>
    <s v="PT TERRA NET INDONESIA / HYFRESH"/>
    <s v="ODP-KPN-FE/18"/>
    <m/>
    <m/>
    <m/>
    <m/>
    <n v="123.60747550000001"/>
    <n v="-10.1944667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m/>
    <m/>
    <m/>
    <s v="22-10-2026 14:39:40"/>
    <m/>
    <m/>
    <s v="REJECT_FCC"/>
    <s v="KUPANG"/>
    <s v="NO ADDON"/>
    <m/>
    <s v="DECLINE : Decline - Salah Tagging Lokasi / Venue HANIF NUROHMAN 40981182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DECLINE : Decline - Salah Tagging Lokasi / Venue HANIF NUROHMAN 40981182|MYDITA"/>
    <m/>
    <m/>
    <m/>
    <m/>
    <m/>
    <e v="#NUM!"/>
    <e v="#NUM!"/>
    <x v="0"/>
    <x v="21"/>
  </r>
  <r>
    <n v="2527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2528"/>
    <n v="1002632827"/>
    <n v="3"/>
    <x v="0"/>
    <n v="5"/>
    <s v="KUPANG"/>
    <s v="KUPANG"/>
    <s v="KPN"/>
    <s v="REG"/>
    <s v="AO"/>
    <s v="NEW SALES"/>
    <s v="1P INET"/>
    <s v="98 | OSS - CANCEL COMPLETE"/>
    <s v="RBS-Regional 3"/>
    <d v="2026-10-12T12:52:41"/>
    <d v="2026-10-26T09:40:34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CANCEL"/>
    <s v="KUPANG"/>
    <s v="NO ADDON"/>
    <m/>
    <s v="Cancel Completed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  <x v="21"/>
  </r>
  <r>
    <n v="2529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  <x v="22"/>
  </r>
  <r>
    <n v="2530"/>
    <n v="1002645091"/>
    <n v="3"/>
    <x v="0"/>
    <n v="5"/>
    <s v="KUPANG"/>
    <s v="WAINGAPU"/>
    <s v="SEB"/>
    <s v="REG"/>
    <s v="AO"/>
    <s v="NEW SALES"/>
    <s v="1P INET"/>
    <s v="Completed (PS)"/>
    <s v="RBS-Regional 3"/>
    <d v="2026-10-20T11:03:55"/>
    <d v="2026-10-27T16:33:10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S"/>
    <s v="X"/>
    <s v="NO ADDON"/>
    <n v="20261027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7"/>
    <d v="2026-10-27T00:00:00"/>
    <n v="5.6666666666642413"/>
    <x v="2"/>
    <x v="22"/>
  </r>
  <r>
    <n v="2531"/>
    <n v="1002658399"/>
    <n v="3"/>
    <x v="0"/>
    <n v="5"/>
    <s v="KUPANG"/>
    <s v="WAINGAPU"/>
    <s v="SEB"/>
    <s v="REG"/>
    <s v="AO"/>
    <s v="NEW SALES"/>
    <s v="1P INET"/>
    <s v="MIE - SEND SURVEY"/>
    <s v="RBS-Regional 3"/>
    <d v="2026-10-28T19:00:45"/>
    <d v="2026-10-28T19:02:01"/>
    <n v="69418887"/>
    <m/>
    <n v="172504801034"/>
    <s v="SD GMIT RAELIU ODP"/>
    <s v="ODP-SEB-FA/31 FA/D06/31.01"/>
    <s v="WO067389924"/>
    <m/>
    <m/>
    <m/>
    <n v="121.81192900000001"/>
    <n v="-10.513726999999999"/>
    <s v="|MN00122|MYIA-014387941291/POI/Iega Ludji Jawa/081339744551/iegadw1973@gmail.com"/>
    <s v="MYIB_ASSISTANT"/>
    <m/>
    <m/>
    <m/>
    <m/>
    <m/>
    <m/>
    <m/>
    <m/>
    <s v="Management Janji"/>
    <s v="2026-11-01 08:00:00 | Nama PIC : Iega  No HP : 081339744551 No Alt :  M Janji :  29  Okt 2026 Jam Pasang : Pagi / Siang Note : hubungi pelanggan jika ingin kelokasi"/>
    <s v="FCC"/>
    <s v="28-10-2026 19:09:39"/>
    <d v="2026-11-01T08:00:00"/>
    <m/>
    <s v="SURVEY_NEW_MANJA"/>
    <s v="X"/>
    <s v="NO ADDON"/>
    <m/>
    <s v="MIE - SEND SURVEY"/>
    <s v="HSI Bisnis Promo Hari Pelanggan Nasional PSB 70% - 50 Mbps"/>
    <s v="INDIBIZ"/>
    <m/>
    <m/>
    <d v="2026-11-01T08:00:00"/>
    <s v="2026-11-01 08:00:00 | Nama PIC : Iega  No HP : 081339744551 No Alt :  M Janji :  29  Okt 2026 Jam Pasang : Pagi / Siang Note : hubungi pelanggan jika ingin kelokasi"/>
    <m/>
    <m/>
    <m/>
    <e v="#NUM!"/>
    <e v="#NUM!"/>
    <x v="0"/>
    <x v="22"/>
  </r>
  <r>
    <n v="2532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2533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2534"/>
    <n v="1002658433"/>
    <n v="3"/>
    <x v="0"/>
    <n v="5"/>
    <s v="KUPANG"/>
    <s v="WAIKABUBAK"/>
    <s v="WKB"/>
    <s v="REG"/>
    <s v="AO"/>
    <s v="NEW SALES"/>
    <s v="1P INET"/>
    <s v="MIE - SEND SURVEY"/>
    <s v="RBS-Regional 3"/>
    <d v="2026-10-28T19:57:45"/>
    <d v="2026-10-28T20:00:06"/>
    <n v="69418900"/>
    <m/>
    <n v="172516597875"/>
    <s v="PT. ALPHA TEKNOLOGI SOLUSI"/>
    <s v="ODP-WKB-FD/96 FD/D09/96.01"/>
    <s v="WO067392305"/>
    <m/>
    <m/>
    <m/>
    <n v="119.408777"/>
    <n v="-9.6350049999999996"/>
    <s v="|MN00122|MYIA-065012066735/POI/Hilal Abdillah/081339071718/hilal@alphatechsolution.co.id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20:09:54"/>
    <d v="2026-10-30T08:00:00"/>
    <m/>
    <s v="SURVEY_NEW_MANJA"/>
    <s v="WAIKABUBAK"/>
    <s v="NO ADDON"/>
    <m/>
    <s v="MIE - SEND SURVEY"/>
    <s v="HSI Bisnis Promo Hari Pelanggan Nasional PSB 70% - 100 Mbps"/>
    <s v="INDIBIZ"/>
    <m/>
    <m/>
    <d v="2026-10-30T08:00:00"/>
    <s v="2026-10-30 08:00:00 | Tanggal pemasangan 29/10/2026 Jam pemasangan : pagi/siang Info Tambahan : Hubungi pelanggan dulu sebelum ke lokasi. terimakasih."/>
    <m/>
    <m/>
    <m/>
    <e v="#NUM!"/>
    <e v="#NUM!"/>
    <x v="0"/>
    <x v="22"/>
  </r>
  <r>
    <n v="2535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2536"/>
    <n v="1002640361"/>
    <n v="3"/>
    <x v="0"/>
    <n v="5"/>
    <s v="KUPANG"/>
    <s v="WAIKABUBAK"/>
    <s v="WKB"/>
    <s v="REG"/>
    <s v="AO"/>
    <s v="NEW SALES"/>
    <s v="1P INET"/>
    <s v="98 | OSS - CANCEL COMPLETE"/>
    <s v="RBS-Regional 3"/>
    <d v="2026-10-16T14:29:40"/>
    <d v="2026-10-26T09:42:12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s v="Kendala Pelanggan"/>
    <s v="CANCEL"/>
    <s v="WAIKABUBAK"/>
    <s v="NO ADDON"/>
    <m/>
    <s v="Cancel Complet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  <x v="22"/>
  </r>
  <r>
    <n v="2537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  <x v="22"/>
  </r>
  <r>
    <n v="2538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2539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  <x v="22"/>
  </r>
  <r>
    <n v="2540"/>
    <n v="1002649771"/>
    <n v="3"/>
    <x v="0"/>
    <n v="5"/>
    <s v="KUPANG"/>
    <s v="WAINGAPU"/>
    <s v="WGP"/>
    <s v="REG"/>
    <s v="AO"/>
    <s v="NEW SALES"/>
    <m/>
    <s v="Completed (PS)"/>
    <s v="RBS-Regional 2"/>
    <d v="2026-10-22T16:03:16"/>
    <d v="2026-10-28T18:46:02"/>
    <n v="69415395"/>
    <n v="3872511017"/>
    <n v="172517222710"/>
    <s v="PT. NIPSEA PAINT AND CHEMICALS"/>
    <s v="ODP-WGP-FD/02"/>
    <s v="WO067042123"/>
    <m/>
    <m/>
    <m/>
    <n v="120.2484204"/>
    <n v="-9.6437092"/>
    <s v="AMRBS;402709;IKHSAN NUR MUTMAINAH;JKT OUTER;HSI Bisnis Bundling Phone PSB 70% - Free 800 Menit - 100 Mbps - (709000);CP BPK UMBU 082339460951;henry.cahyo@nipponpaint-indonesia.com    "/>
    <s v="Amex"/>
    <m/>
    <m/>
    <m/>
    <m/>
    <m/>
    <m/>
    <m/>
    <m/>
    <s v="Management Janji"/>
    <s v="2026-10-27 08:00:00|Nama PIC: BP UNGGU  Notel: 082339460951 Alt:  Tanggal: 27/10/2026 Jam Pasang: 08.00 - 12.00 Note: Hubungi sebelum ke lokasi, terimakasih.  |40931149|MYDITA"/>
    <s v="FCC"/>
    <s v="22-10-2026 16:09:46"/>
    <d v="2026-10-27T08:00:00"/>
    <m/>
    <s v="PS"/>
    <s v="X"/>
    <s v="NO ADDON"/>
    <n v="2026102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8:00:00"/>
    <s v="2026-10-27 08:00:00|Nama PIC: BP UNGGU  Notel: 082339460951 Alt:  Tanggal: 27/10/2026 Jam Pasang: 08.00 - 12.00 Note: Hubungi sebelum ke lokasi, terimakasih.  |40931149|MYDITA"/>
    <n v="2026"/>
    <n v="10"/>
    <n v="28"/>
    <d v="2026-10-28T00:00:00"/>
    <n v="0.66666666666424135"/>
    <x v="1"/>
    <x v="22"/>
  </r>
  <r>
    <n v="2541"/>
    <n v="1002638713"/>
    <n v="3"/>
    <x v="5"/>
    <n v="5"/>
    <s v="JEMBER"/>
    <s v="BANYUWANGI"/>
    <s v="BWG"/>
    <s v="REG"/>
    <s v="AO"/>
    <s v="NEW SALES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23"/>
  </r>
  <r>
    <n v="2542"/>
    <n v="1002649321"/>
    <n v="3"/>
    <x v="5"/>
    <n v="5"/>
    <s v="JEMBER"/>
    <s v="BANYUWANGI"/>
    <s v="BWG"/>
    <s v="REG"/>
    <s v="AO"/>
    <s v="NEW SALES"/>
    <s v="1P INET"/>
    <s v="Completed (PS)"/>
    <s v="RBS-Regional 3"/>
    <d v="2026-10-22T14:27:45"/>
    <d v="2026-10-23T11:32:12"/>
    <n v="69415192"/>
    <m/>
    <n v="152503269818"/>
    <s v="Firma Konsultan Pajak Eka"/>
    <s v="ODP-BWG-FU/31"/>
    <s v="WO066979735"/>
    <m/>
    <m/>
    <m/>
    <n v="114.348439984023"/>
    <n v="-8.2390721325569292"/>
    <s v="MD|MYDB-20261021271172|DC30004/MC30051|Firma Konsultan Pajak Eka|08224588588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4:39:40"/>
    <d v="2026-10-23T11:00:00"/>
    <m/>
    <s v="PS"/>
    <s v="BANYUWANGI"/>
    <s v="NO ADDON"/>
    <n v="20261023"/>
    <s v="Completed"/>
    <s v="HSI Bisnis Promo Hari Pelanggan Nasional PSB 70% - 10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  <x v="23"/>
  </r>
  <r>
    <n v="2543"/>
    <n v="1002637302"/>
    <n v="3"/>
    <x v="5"/>
    <n v="5"/>
    <s v="JEMBER"/>
    <s v="BANYUWANGI"/>
    <s v="BWG"/>
    <s v="REG"/>
    <s v="AO"/>
    <s v="NEW SALES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  <x v="23"/>
  </r>
  <r>
    <n v="2544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23"/>
  </r>
  <r>
    <n v="2545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23"/>
  </r>
  <r>
    <n v="2546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3"/>
  </r>
  <r>
    <n v="2547"/>
    <n v="1002655010"/>
    <n v="3"/>
    <x v="5"/>
    <n v="5"/>
    <s v="JEMBER"/>
    <s v="BANYUWANGI"/>
    <s v="BCK"/>
    <s v="REG"/>
    <s v="AO"/>
    <s v="NEW SALES"/>
    <s v="1P INET"/>
    <s v="Completed (PS)"/>
    <s v="RBS-Regional 3"/>
    <d v="2026-10-27T08:26:45"/>
    <d v="2026-10-27T16:59:15"/>
    <n v="69417580"/>
    <m/>
    <n v="152524211939"/>
    <s v="TERATE SHOP "/>
    <s v="ODP-BCK-FN/24 FN/D01/24.01"/>
    <s v="WO067252881"/>
    <m/>
    <m/>
    <m/>
    <n v="114.172336868941"/>
    <n v="-8.4401682471187396"/>
    <s v="MD|MYDB-20261026271409|DC30004/MC30051|TERATE SHOP |085168958525"/>
    <s v="MYDIGIBIZPARTNER"/>
    <m/>
    <m/>
    <m/>
    <m/>
    <m/>
    <m/>
    <m/>
    <m/>
    <s v="Management Janji"/>
    <s v="2026-10-28 08:00:00 | Nama Pic : IBU LINTANG No Hp Pic : 085168958525 Jam Pemasangan : 08:00 - 12.00 Tanggal Pemasangan : RABU 28 OKTOBER 2026 Info Tambahan : Hubungi pelanggan sebelum datang ke lokasi"/>
    <s v="FCC"/>
    <s v="27-10-2026 08:39:41"/>
    <d v="2026-10-28T08:00:00"/>
    <m/>
    <s v="PS"/>
    <s v="GENTENG"/>
    <s v="NO ADDON"/>
    <n v="20261027"/>
    <s v="Completed"/>
    <s v="HSI Bisnis Promo Hari Pelanggan Nasional PSB 70% - 100 Mbps"/>
    <s v="INDIBIZ"/>
    <m/>
    <m/>
    <d v="2026-10-28T08:00:00"/>
    <s v="2026-10-28 08:00:00 | Nama Pic : IBU LINTANG No Hp Pic : 085168958525 Jam Pemasangan : 08:00 - 12.00 Tanggal Pemasangan : RABU 28 OKTOBER 2026 Info Tambahan : Hubungi pelanggan sebelum datang ke lokasi"/>
    <n v="2026"/>
    <n v="10"/>
    <n v="27"/>
    <d v="2026-10-27T00:00:00"/>
    <n v="-1.3333333333357587"/>
    <x v="1"/>
    <x v="23"/>
  </r>
  <r>
    <n v="2548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2549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2550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2551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  <x v="23"/>
  </r>
  <r>
    <n v="2552"/>
    <n v="1002643284"/>
    <n v="3"/>
    <x v="5"/>
    <n v="5"/>
    <s v="JEMBER"/>
    <s v="BANYUWANGI"/>
    <s v="GEN"/>
    <s v="REG"/>
    <s v="AO"/>
    <s v="NEW SALES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23"/>
  </r>
  <r>
    <n v="2553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2554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2555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23"/>
  </r>
  <r>
    <n v="2556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  <x v="23"/>
  </r>
  <r>
    <n v="2557"/>
    <n v="1002652042"/>
    <n v="3"/>
    <x v="5"/>
    <n v="5"/>
    <s v="JEMBER"/>
    <s v="BANYUWANGI"/>
    <s v="KBR"/>
    <s v="REG"/>
    <s v="AO"/>
    <s v="NEW SALES"/>
    <s v="1P INET"/>
    <s v="Completed (PS)"/>
    <s v="RBS-Regional 3"/>
    <d v="2026-10-24T12:26:49"/>
    <d v="2026-10-24T16:28:54"/>
    <n v="69416326"/>
    <m/>
    <n v="152520202745"/>
    <s v="TOKO SUMBER BERKAH JAYA ABADI"/>
    <s v="ODP-KBR-FB/21 FB/D03/21.01"/>
    <s v="WO067108582"/>
    <m/>
    <m/>
    <m/>
    <n v="113.99941116571399"/>
    <n v="-8.29135485440327"/>
    <s v="MD|MYDB-20261023271283|DC30004/MC30050|TOKO SUMBER BERKAH JAYA ABADI|081803734332"/>
    <s v="MYDIGIBIZPARTNER"/>
    <m/>
    <m/>
    <m/>
    <m/>
    <m/>
    <m/>
    <m/>
    <m/>
    <s v="Management Janji"/>
    <s v="2026-10-25 11:00:00 | Nama PIC:  bu ayu  No HP: 081803734332 Alt: Tanggal: 25/9/2026 Jam Pasang: Siang Note: Hubungi sebelum ke lokasi, terimakasih. "/>
    <s v="FCC"/>
    <s v="24-10-2026 12:39:39"/>
    <d v="2026-10-25T11:00:00"/>
    <m/>
    <s v="PS"/>
    <s v="GENTENG"/>
    <s v="NO ADDON"/>
    <n v="20261024"/>
    <s v="Completed"/>
    <s v="HSI Bisnis Khusus Winback PSB 70% - 200 Mbps"/>
    <s v="INDIBIZ"/>
    <m/>
    <m/>
    <d v="2026-10-25T11:00:00"/>
    <s v="2026-10-25 11:00:00 | Nama PIC:  bu ayu  No HP: 081803734332 Alt: Tanggal: 25/9/2026 Jam Pasang: Siang Note: Hubungi sebelum ke lokasi, terimakasih. "/>
    <n v="2026"/>
    <n v="10"/>
    <n v="24"/>
    <d v="2026-10-24T00:00:00"/>
    <n v="-1.4583333333357587"/>
    <x v="1"/>
    <x v="23"/>
  </r>
  <r>
    <n v="2558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  <x v="23"/>
  </r>
  <r>
    <n v="2559"/>
    <n v="1002638444"/>
    <n v="3"/>
    <x v="5"/>
    <n v="5"/>
    <s v="JEMBER"/>
    <s v="BANYUWANGI"/>
    <s v="MCR"/>
    <s v="REG"/>
    <s v="AO"/>
    <s v="NEW SALES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  <x v="23"/>
  </r>
  <r>
    <n v="2560"/>
    <n v="1002640063"/>
    <n v="3"/>
    <x v="5"/>
    <n v="5"/>
    <s v="JEMBER"/>
    <s v="BANYUWANGI"/>
    <s v="MCR"/>
    <s v="REG"/>
    <s v="AO"/>
    <s v="NEW SALES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  <x v="23"/>
  </r>
  <r>
    <n v="2561"/>
    <n v="1002643072"/>
    <n v="3"/>
    <x v="5"/>
    <n v="5"/>
    <s v="JEMBER"/>
    <s v="BANYUWANGI"/>
    <s v="MCR"/>
    <s v="REG"/>
    <s v="AO"/>
    <s v="NEW SALES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  <x v="23"/>
  </r>
  <r>
    <n v="2562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2563"/>
    <n v="1002647537"/>
    <n v="3"/>
    <x v="5"/>
    <n v="5"/>
    <s v="JEMBER"/>
    <s v="BANYUWANGI"/>
    <s v="PSG"/>
    <s v="REG"/>
    <s v="AO"/>
    <s v="NEW SALES"/>
    <s v="1P INET"/>
    <s v="Completed (PS)"/>
    <s v="RBS-Regional 3"/>
    <d v="2026-10-21T14:11:50"/>
    <d v="2026-10-22T20:50:54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PS"/>
    <s v="GENTENG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23"/>
  </r>
  <r>
    <n v="2564"/>
    <n v="1002650503"/>
    <n v="3"/>
    <x v="5"/>
    <n v="5"/>
    <s v="JEMBER"/>
    <s v="BANYUWANGI"/>
    <s v="RGJ"/>
    <s v="REG"/>
    <s v="AO"/>
    <s v="NEW SALES"/>
    <s v="2P INET + VOICE"/>
    <s v="102 | FOLLOW UP COMPLETED"/>
    <s v="RBS-Regional 3"/>
    <d v="2026-10-23T10:12:50"/>
    <d v="2026-10-27T15:44:15"/>
    <n v="69415704"/>
    <n v="3332817017"/>
    <n v="152516207943"/>
    <s v="XIAOMI ROGOJAMPI BANYUWANGI"/>
    <s v="ODP-RGJ-FC/31 FC/D03/31.01"/>
    <s v="WO067028412"/>
    <m/>
    <m/>
    <m/>
    <n v="114.293533"/>
    <n v="-8.3082630000000002"/>
    <s v="|MN00062|MYIA-085270844043/POI/Iwan Sanjana/081999552999/dl-rutinfinance@erajaya.com"/>
    <s v="MYIB_ASSISTANT"/>
    <m/>
    <m/>
    <m/>
    <m/>
    <m/>
    <m/>
    <m/>
    <m/>
    <s v="Management Janji"/>
    <s v="2026-10-24 08:00:00 | Nama PIC : Bp Iwan No HP : 081999552999 No Alt : - M Janji :  24 Okt 2026 Jam Pasang : Pagi / Siang Note : hubungi pelanggan jika ingin kelokasi"/>
    <s v="FCC"/>
    <s v="23-10-2026 10:40:25"/>
    <d v="2026-10-24T08:00:00"/>
    <s v="Kendala Pelanggan"/>
    <s v="REVOKE"/>
    <s v="BANYUWANGI"/>
    <s v="NO ADDON"/>
    <m/>
    <s v="Follow Up Revoke Completed, New Order ID : SC1002656474"/>
    <s v="HSI Bisnis Bundling Phone Promo 2026 PSB 70% - Free 800 Menit Promo - 50 Mbps"/>
    <s v="INDIBIZ"/>
    <m/>
    <m/>
    <d v="2026-10-24T08:00:00"/>
    <s v="2026-10-24 08:00:00 | Nama PIC : Bp Iwan No HP : 081999552999 No Alt : - M Janji :  24 Okt 2026 Jam Pasang : Pagi / Siang Note : hubungi pelanggan jika ingin kelokasi"/>
    <m/>
    <m/>
    <m/>
    <e v="#NUM!"/>
    <e v="#NUM!"/>
    <x v="0"/>
    <x v="23"/>
  </r>
  <r>
    <n v="2565"/>
    <n v="1002646340"/>
    <n v="3"/>
    <x v="5"/>
    <n v="5"/>
    <s v="JEMBER"/>
    <s v="BANYUWANGI"/>
    <s v="RGJ"/>
    <s v="REG"/>
    <s v="AO"/>
    <s v="NEW SALES"/>
    <s v="1P INET"/>
    <s v="100 | REVOKE COMPLETED"/>
    <s v="RBS-Regional 3"/>
    <d v="2026-10-20T18:20:50"/>
    <d v="2026-10-22T16:53:2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s v="Kendala Lainnya"/>
    <s v="REVOKE"/>
    <s v="BANYUWANGI"/>
    <s v="NO ADDON"/>
    <m/>
    <s v="Revoke Complet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23"/>
  </r>
  <r>
    <n v="2566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  <x v="23"/>
  </r>
  <r>
    <n v="2567"/>
    <n v="1002649809"/>
    <n v="3"/>
    <x v="5"/>
    <n v="5"/>
    <s v="JEMBER"/>
    <s v="BANYUWANGI"/>
    <s v="RGJ"/>
    <s v="REG"/>
    <s v="AO"/>
    <s v="NEW SALES"/>
    <s v="1P INET"/>
    <s v="Completed (PS)"/>
    <s v="RBS-Regional 3"/>
    <d v="2026-10-22T16:11:44"/>
    <d v="2026-10-23T17:38:10"/>
    <n v="69415402"/>
    <m/>
    <n v="152516207783"/>
    <s v="TOKO SUMBER BERKAH"/>
    <s v="ODP-RGJ-FH/68 FH/D03/68.01"/>
    <s v="WO066994068"/>
    <m/>
    <m/>
    <m/>
    <n v="114.26925319999999"/>
    <n v="-8.3000243000000005"/>
    <s v="MD|MYDB-20261022271203|DC30004/MC30050|TOKO SUMBER BERKAH|082228212405"/>
    <s v="MYDIGIBIZPARTNER"/>
    <m/>
    <m/>
    <m/>
    <m/>
    <m/>
    <m/>
    <m/>
    <m/>
    <s v="Management Janji"/>
    <s v="2026-10-23 15:00:00 | PIC 082228212405"/>
    <s v="FCC"/>
    <s v="22-10-2026 16:24:51"/>
    <d v="2026-10-23T15:00:00"/>
    <m/>
    <s v="PS"/>
    <s v="BANYUWANGI"/>
    <s v="NO ADDON"/>
    <n v="20261023"/>
    <s v="Completed"/>
    <s v="HSI Bisnis Promo Hari Pelanggan Nasional PSB 70% - 100 Mbps"/>
    <s v="INDIBIZ"/>
    <m/>
    <m/>
    <d v="2026-10-23T15:00:00"/>
    <s v="2026-10-23 15:00:00 | PIC 082228212405"/>
    <n v="2026"/>
    <n v="10"/>
    <n v="23"/>
    <d v="2026-10-23T00:00:00"/>
    <n v="-0.625"/>
    <x v="1"/>
    <x v="23"/>
  </r>
  <r>
    <n v="2568"/>
    <n v="1002656474"/>
    <n v="3"/>
    <x v="5"/>
    <n v="5"/>
    <s v="JEMBER"/>
    <s v="BANYUWANGI"/>
    <s v="RGJ"/>
    <s v="REG"/>
    <s v="AO"/>
    <s v="NEW SALES"/>
    <m/>
    <s v="OSS - FALLOUT"/>
    <s v="RBS-Regional 3"/>
    <d v="2026-10-27T15:44:16"/>
    <d v="2026-10-28T17:10:57"/>
    <n v="69415704"/>
    <n v="3332817024"/>
    <n v="152516207946"/>
    <s v="XIAOMI ROGOJAMPI BANYUWANGI"/>
    <s v="ODP-RGJ-FC/31"/>
    <s v="WO067303810"/>
    <m/>
    <m/>
    <m/>
    <n v="114.29364099999999"/>
    <n v="-8.3080829999999999"/>
    <s v="|MN00062|MYIA-085270844043/POI/Iwan Sanjana/081999552999/dl-rutinfinance@erajaya.com"/>
    <s v="Sales Force DBS"/>
    <m/>
    <m/>
    <m/>
    <m/>
    <m/>
    <m/>
    <m/>
    <m/>
    <s v="Management Janji"/>
    <s v="2026-10-24 08:00:00 | Nama PIC : Bp Iwan  No HP : 081999552999  No Alt : -  M Janji :  24 Okt 2026  Jam Pasang : Pagi / Siang  Note : hubungi pelanggan jika ingin kelokasi"/>
    <s v="FCC"/>
    <s v="27-10-2026 15:54:39"/>
    <m/>
    <s v="Kendala Lainnya"/>
    <s v="FO_WFM"/>
    <s v="BANYUWANGI"/>
    <s v="NO ADDON"/>
    <m/>
    <s v="Provisioning Failed|WFM|INF010029671|LPL_-8.3102631,114.2923167_CATUAN LISTRIK TIDAK AD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7:00:00"/>
    <s v="2026-10-24 08:00:00 | Nama PIC : Bp Iwan  No HP : 081999552999  No Alt : -  M Janji :  24 Okt 2026  Jam Pasang : Pagi / Siang  Note : hubungi pelanggan jika ingin kelokasi"/>
    <m/>
    <m/>
    <m/>
    <e v="#NUM!"/>
    <e v="#NUM!"/>
    <x v="0"/>
    <x v="23"/>
  </r>
  <r>
    <n v="2569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2570"/>
    <n v="1002647799"/>
    <n v="3"/>
    <x v="5"/>
    <n v="5"/>
    <s v="JEMBER"/>
    <s v="BONDOWOSO"/>
    <s v="BOW"/>
    <s v="REG"/>
    <s v="AO"/>
    <s v="NEW SALES"/>
    <s v="1P INET"/>
    <s v="102 | FOLLOW UP COMPLETED"/>
    <s v="RBS-Regional 3"/>
    <d v="2026-10-21T15:21:50"/>
    <d v="2026-10-24T13:36:16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s v="Kendala Lainnya"/>
    <s v="REVOKE"/>
    <s v="BONDOWOSO"/>
    <s v="NO ADDON"/>
    <m/>
    <s v="Follow Up Revoke Completed, New Order ID : SC1002652113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  <x v="24"/>
  </r>
  <r>
    <n v="2571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2572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2573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  <x v="24"/>
  </r>
  <r>
    <n v="2574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4"/>
  </r>
  <r>
    <n v="2575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  <x v="24"/>
  </r>
  <r>
    <n v="2576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  <x v="24"/>
  </r>
  <r>
    <n v="2577"/>
    <n v="1002641109"/>
    <n v="3"/>
    <x v="5"/>
    <n v="5"/>
    <s v="JEMBER"/>
    <s v="BONDOWOSO"/>
    <s v="BOW"/>
    <s v="REG"/>
    <s v="AO"/>
    <s v="NEW SALES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2578"/>
    <n v="1002641226"/>
    <n v="3"/>
    <x v="5"/>
    <n v="5"/>
    <s v="JEMBER"/>
    <s v="BONDOWOSO"/>
    <s v="BOW"/>
    <s v="REG"/>
    <s v="AO"/>
    <s v="NEW SALES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2579"/>
    <n v="1002641725"/>
    <n v="3"/>
    <x v="5"/>
    <n v="5"/>
    <s v="JEMBER"/>
    <s v="BONDOWOSO"/>
    <s v="BOW"/>
    <s v="REG"/>
    <s v="AO"/>
    <s v="NEW SALES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  <x v="24"/>
  </r>
  <r>
    <n v="2580"/>
    <n v="1002641867"/>
    <n v="3"/>
    <x v="5"/>
    <n v="5"/>
    <s v="JEMBER"/>
    <s v="BONDOWOSO"/>
    <s v="BOW"/>
    <s v="REG"/>
    <s v="AO"/>
    <s v="NEW SALES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  <x v="24"/>
  </r>
  <r>
    <n v="2581"/>
    <n v="1002641741"/>
    <n v="3"/>
    <x v="5"/>
    <n v="5"/>
    <s v="JEMBER"/>
    <s v="BONDOWOSO"/>
    <s v="BOW"/>
    <s v="REG"/>
    <s v="AO"/>
    <s v="NEW SALES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  <x v="24"/>
  </r>
  <r>
    <n v="2582"/>
    <n v="1002647775"/>
    <n v="3"/>
    <x v="5"/>
    <n v="5"/>
    <s v="JEMBER"/>
    <s v="BONDOWOSO"/>
    <s v="BOW"/>
    <s v="REG"/>
    <s v="AO"/>
    <s v="NEW SALES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  <x v="24"/>
  </r>
  <r>
    <n v="2583"/>
    <n v="1002647118"/>
    <n v="3"/>
    <x v="5"/>
    <n v="5"/>
    <s v="JEMBER"/>
    <s v="BONDOWOSO"/>
    <s v="BOW"/>
    <s v="REG"/>
    <s v="AO"/>
    <s v="NEW SALES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  <x v="24"/>
  </r>
  <r>
    <n v="2584"/>
    <n v="1002647053"/>
    <n v="3"/>
    <x v="5"/>
    <n v="5"/>
    <s v="JEMBER"/>
    <s v="BONDOWOSO"/>
    <s v="BOW"/>
    <s v="REG"/>
    <s v="AO"/>
    <s v="NEW SALES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2585"/>
    <n v="1002647414"/>
    <n v="3"/>
    <x v="5"/>
    <n v="5"/>
    <s v="JEMBER"/>
    <s v="BONDOWOSO"/>
    <s v="BOW"/>
    <s v="REG"/>
    <s v="AO"/>
    <s v="NEW SALES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24"/>
  </r>
  <r>
    <n v="2586"/>
    <n v="1002648402"/>
    <n v="3"/>
    <x v="5"/>
    <n v="5"/>
    <s v="JEMBER"/>
    <s v="BONDOWOSO"/>
    <s v="BOW"/>
    <s v="REG"/>
    <s v="AO"/>
    <s v="NEW SALES"/>
    <s v="1P INET"/>
    <s v="Completed (PS)"/>
    <s v="RBS-Regional 3"/>
    <d v="2026-10-22T08:47:55"/>
    <d v="2026-10-22T20:40:07"/>
    <n v="69414882"/>
    <m/>
    <n v="152507225456"/>
    <s v="Kos Putri Mai"/>
    <s v="ODP-BOW-FV/50 FV/D05/50.01"/>
    <s v="WO066942294"/>
    <m/>
    <m/>
    <m/>
    <n v="113.92226431562599"/>
    <n v="-7.9622450066651798"/>
    <s v="|MC30280|MYIA-076522208110/POI/maidatul imamah/085139176511/maidatulimamah45@gmail.com"/>
    <s v="MYIB_ASSISTANT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54:34"/>
    <m/>
    <m/>
    <s v="PS"/>
    <s v="BONDOWOSO"/>
    <s v="OCA"/>
    <n v="20261022"/>
    <s v="Completed"/>
    <s v="HSI Bisnis Bundling OCA Breach Checker Promo H2 2026 PSB 70% - 300 Mbps"/>
    <s v="INDIBIZ"/>
    <m/>
    <m/>
    <d v="2026-10-23T08:00:00"/>
    <s v="2026-10-23 08:00:00 | Jam Pemasangan : 08:00 - 12.00 Tanggal Pemasangan : JUMAT 23 OKTOBER 2026 Info Tambahan : Hubungi pelanggan sebelum datang ke lokasi"/>
    <n v="2026"/>
    <n v="10"/>
    <n v="22"/>
    <d v="2026-10-22T00:00:00"/>
    <n v="-1.3333333333357587"/>
    <x v="1"/>
    <x v="24"/>
  </r>
  <r>
    <n v="2587"/>
    <n v="1002652113"/>
    <n v="3"/>
    <x v="5"/>
    <n v="5"/>
    <s v="JEMBER"/>
    <s v="BONDOWOSO"/>
    <s v="BOW"/>
    <s v="REG"/>
    <s v="AO"/>
    <s v="NEW SALES"/>
    <m/>
    <s v="Completed (PS)"/>
    <s v="RBS-Regional 3"/>
    <d v="2026-10-24T13:36:17"/>
    <d v="2026-10-24T16:47:53"/>
    <n v="69414651"/>
    <m/>
    <n v="152507225635"/>
    <s v="outlet 23 bondowoso"/>
    <s v="ODP-BOW-FA/26"/>
    <s v="WO067114359"/>
    <m/>
    <m/>
    <m/>
    <n v="113.82689999999999"/>
    <n v="-7.9234"/>
    <s v="|MN00515|MYIA-000015228984/POI/Wahyudi Wijaksono/087768303949/elisabethjacinta9@gmail.com"/>
    <s v="Sales Force DBS"/>
    <m/>
    <m/>
    <m/>
    <m/>
    <m/>
    <m/>
    <m/>
    <m/>
    <s v="Management Janji"/>
    <s v="2026-10-22 15:00:00 | Tgl pemasangan : 22 Oktober 2026  Jam pemasangan : pagi siang  Info Tambahan : Hubungi pelanggan dulu sebelum ke lokasi  terimakasih   "/>
    <s v="FCC"/>
    <s v="24-10-2026 13:39:38"/>
    <m/>
    <m/>
    <s v="PS"/>
    <s v="BONDOWOSO"/>
    <s v="NO ADDON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7:00:00"/>
    <s v="2026-10-22 15:00:00 | Tgl pemasangan : 22 Oktober 2026  Jam pemasangan : pagi siang  Info Tambahan : Hubungi pelanggan dulu sebelum ke lokasi  terimakasih   "/>
    <n v="2026"/>
    <n v="10"/>
    <n v="24"/>
    <d v="2026-10-24T00:00:00"/>
    <n v="-0.29166666666424135"/>
    <x v="1"/>
    <x v="24"/>
  </r>
  <r>
    <n v="2588"/>
    <n v="1002652240"/>
    <n v="3"/>
    <x v="5"/>
    <n v="5"/>
    <s v="JEMBER"/>
    <s v="BONDOWOSO"/>
    <s v="BOW"/>
    <s v="REG"/>
    <s v="AO"/>
    <s v="NEW SALES"/>
    <m/>
    <s v="Completed (PS)"/>
    <s v="RBS-Regional 3"/>
    <d v="2026-10-24T15:28:37"/>
    <d v="2026-10-25T13:45:40"/>
    <n v="69416461"/>
    <m/>
    <n v="152507225636"/>
    <s v="RUMAH KOST FADEL"/>
    <s v="ODP-BOW-FX/89"/>
    <s v="WO067126120"/>
    <m/>
    <m/>
    <m/>
    <n v="113.7610284"/>
    <n v="-8.0287781000000003"/>
    <s v="|MN02331|/RUMAH KOST FADEL/WINBACK HSI B2B + NETMONK (1:1) 50MBPS 461,1RB PSB DISC 70%/082230752531/ajsalweh@gmail.com/MOHAMMAD FADEL/-8.028851, 113.761031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5:40:01"/>
    <d v="2026-10-25T15:00:00"/>
    <m/>
    <s v="PS"/>
    <s v="BONDOWOSO"/>
    <s v="NETMONK"/>
    <n v="2026102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5T15:00:00"/>
    <s v="2026-10-25 15:00:00|Tanggal Pemasangan : 25 Oktober 2026 Jam Pemasangan : 08:00 15:00 Info Tambahan : Hubungi pelanggan dulu sebelum ke lokasi terimakasih|40961370|MYDITA"/>
    <n v="2026"/>
    <n v="10"/>
    <n v="25"/>
    <d v="2026-10-25T00:00:00"/>
    <n v="-0.625"/>
    <x v="1"/>
    <x v="24"/>
  </r>
  <r>
    <n v="2589"/>
    <n v="1002655733"/>
    <n v="3"/>
    <x v="5"/>
    <n v="5"/>
    <s v="JEMBER"/>
    <s v="BONDOWOSO"/>
    <s v="BOW"/>
    <s v="REG"/>
    <s v="AO"/>
    <s v="NEW SALES"/>
    <s v="1P INET"/>
    <s v="Completed (PS)"/>
    <s v="RBS-Regional 3"/>
    <d v="2026-10-27T11:48:45"/>
    <d v="2026-10-27T14:42:40"/>
    <n v="69417867"/>
    <m/>
    <n v="152507225814"/>
    <s v="TOKO EMAS DEWA DEWI"/>
    <s v="ODP-BOW-FB/85 FB/D10/85.01"/>
    <s v="WO067276395"/>
    <m/>
    <m/>
    <m/>
    <n v="113.827731"/>
    <n v="-7.9132579999999999"/>
    <s v="|MN02617|MYIA-072951739346/POI/DJUNAIDI WIDJAYA/0817715801/siiiiiip@yahoo.com"/>
    <s v="MYIB_ASSISTANT"/>
    <m/>
    <m/>
    <m/>
    <m/>
    <m/>
    <m/>
    <m/>
    <m/>
    <s v="Management Janji"/>
    <s v="2026-10-28 08:00:00 | M Janji : (RABU/28/oktober/2026) jam Pasang : 09:00 Note : hubungi pelanggan jika ingin kelokasi"/>
    <s v="FCC"/>
    <s v="27-10-2026 11:54:36"/>
    <d v="2026-10-28T08:00:00"/>
    <m/>
    <s v="PS"/>
    <s v="BONDOWOSO"/>
    <s v="OCA"/>
    <n v="20261027"/>
    <s v="Completed"/>
    <s v="HSI Bisnis Bundling OCA Breach Checker Promo H2 2026 PSB 70% - 100 Mbps"/>
    <s v="INDIBIZ"/>
    <m/>
    <m/>
    <d v="2026-10-28T08:00:00"/>
    <s v="2026-10-28 08:00:00 | M Janji : (RABU/28/oktober/2026) jam Pasang : 09:00 Note : hubungi pelanggan jika ingin kelokasi"/>
    <n v="2026"/>
    <n v="10"/>
    <n v="27"/>
    <d v="2026-10-27T00:00:00"/>
    <n v="-1.3333333333357587"/>
    <x v="1"/>
    <x v="24"/>
  </r>
  <r>
    <n v="2590"/>
    <n v="1002658337"/>
    <n v="3"/>
    <x v="5"/>
    <n v="5"/>
    <s v="JEMBER"/>
    <s v="BONDOWOSO"/>
    <s v="BOW"/>
    <s v="REG"/>
    <s v="AO"/>
    <s v="NEW SALES"/>
    <s v="1P INET"/>
    <s v="MIE - SEND SURVEY"/>
    <s v="RBS-Regional 3"/>
    <d v="2026-10-28T17:33:51"/>
    <d v="2026-10-28T17:36:06"/>
    <n v="69418842"/>
    <m/>
    <n v="152507225996"/>
    <s v="PT. GLOBAL JET EXPRESS"/>
    <s v="ODP-BOW-FC/39 FC/D05/39.01"/>
    <s v="WO067385045"/>
    <m/>
    <m/>
    <m/>
    <n v="113.89370497316099"/>
    <n v="-7.9776078706752598"/>
    <s v="MD|MYDB-20261028271511|DN00001/MN00906|PT. Global Jet Express|081357338145"/>
    <s v="MYDIGIBIZPARTNER"/>
    <m/>
    <m/>
    <m/>
    <m/>
    <m/>
    <m/>
    <m/>
    <m/>
    <s v="Management Janji"/>
    <s v="2026-10-30 08:00:00 | No HP :081357338145 Alt :  M Janji : 30/10/2026 Note : hubungi pelanggan jika ingin kelokas"/>
    <s v="FCC"/>
    <s v="28-10-2026 17:39:44"/>
    <d v="2026-10-30T08:00:00"/>
    <m/>
    <s v="SURVEY_NEW_MANJA"/>
    <s v="BONDOWOSO"/>
    <s v="NO ADDON"/>
    <m/>
    <s v="MIE - SEND SURVEY"/>
    <s v="HSI Bisnis Promo Hari Pelanggan Nasional PSB 70% - 50 Mbps"/>
    <s v="INDIBIZ"/>
    <m/>
    <m/>
    <d v="2026-10-30T08:00:00"/>
    <s v="2026-10-30 08:00:00 | No HP :081357338145 Alt :  M Janji : 30/10/2026 Note : hubungi pelanggan jika ingin kelokas"/>
    <m/>
    <m/>
    <m/>
    <e v="#NUM!"/>
    <e v="#NUM!"/>
    <x v="0"/>
    <x v="24"/>
  </r>
  <r>
    <n v="2591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  <x v="24"/>
  </r>
  <r>
    <n v="2592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24"/>
  </r>
  <r>
    <n v="2593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  <x v="24"/>
  </r>
  <r>
    <n v="2594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  <x v="24"/>
  </r>
  <r>
    <n v="2595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24"/>
  </r>
  <r>
    <n v="2596"/>
    <n v="1002635151"/>
    <n v="3"/>
    <x v="5"/>
    <n v="5"/>
    <s v="JEMBER"/>
    <s v="BONDOWOSO"/>
    <s v="SKS"/>
    <s v="REG"/>
    <s v="AO"/>
    <s v="NEW SALES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  <x v="24"/>
  </r>
  <r>
    <n v="2597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2598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  <x v="23"/>
  </r>
  <r>
    <n v="2599"/>
    <n v="1002641471"/>
    <n v="3"/>
    <x v="5"/>
    <n v="5"/>
    <s v="JEMBER"/>
    <s v="SITUBONDO"/>
    <s v="SIT"/>
    <s v="REG"/>
    <s v="AO"/>
    <s v="NEW SALES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  <x v="23"/>
  </r>
  <r>
    <n v="2600"/>
    <n v="1002646069"/>
    <n v="3"/>
    <x v="5"/>
    <n v="5"/>
    <s v="JEMBER"/>
    <s v="SITUBONDO"/>
    <s v="SIT"/>
    <s v="REG"/>
    <s v="AO"/>
    <s v="NEW SALES"/>
    <s v="1P INET"/>
    <s v="102 | FOLLOW UP COMPLETED"/>
    <s v="RBS-Regional 3"/>
    <d v="2026-10-20T15:57:49"/>
    <d v="2026-10-23T16:55:1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REVOKE"/>
    <s v="SITUBONDO"/>
    <s v="NO ADDON"/>
    <m/>
    <s v="Follow Up Revoke Completed, New Order ID : SC1002651683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  <x v="23"/>
  </r>
  <r>
    <n v="2601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  <x v="23"/>
  </r>
  <r>
    <n v="2602"/>
    <n v="1002639753"/>
    <n v="3"/>
    <x v="5"/>
    <n v="5"/>
    <s v="JEMBER"/>
    <s v="SITUBONDO"/>
    <s v="SIT"/>
    <s v="REG"/>
    <s v="AO"/>
    <s v="NEW SALES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  <x v="23"/>
  </r>
  <r>
    <n v="2603"/>
    <n v="1002643890"/>
    <n v="3"/>
    <x v="5"/>
    <n v="5"/>
    <s v="JEMBER"/>
    <s v="SITUBONDO"/>
    <s v="SIT"/>
    <s v="REG"/>
    <s v="AO"/>
    <s v="NEW SALES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  <x v="23"/>
  </r>
  <r>
    <n v="2604"/>
    <n v="1002651683"/>
    <n v="3"/>
    <x v="5"/>
    <n v="5"/>
    <s v="JEMBER"/>
    <s v="SITUBONDO"/>
    <s v="SIT"/>
    <s v="REG"/>
    <s v="AO"/>
    <s v="NEW SALES"/>
    <m/>
    <s v="Completed (PS)"/>
    <s v="RBS-Regional 3"/>
    <d v="2026-10-23T16:55:12"/>
    <d v="2026-10-23T18:23:25"/>
    <n v="69413997"/>
    <m/>
    <n v="152506219341"/>
    <s v="PT. Alpha Media Teknokom"/>
    <s v="ODP-SIT-FK/96"/>
    <s v="WO067071433"/>
    <m/>
    <m/>
    <m/>
    <n v="113.9985619"/>
    <n v="-7.7081080999999996"/>
    <s v="|MN02749|MYIA-070691766509/POI/Mochamad Arief Mashudi/083830278338/arif.masudi@rds.co.id"/>
    <s v="Sales Force DBS"/>
    <m/>
    <m/>
    <m/>
    <m/>
    <m/>
    <m/>
    <m/>
    <m/>
    <s v="Management Janji"/>
    <s v="2026-10-21 15:00:00 | M Janji : (RABU/21/OKTOBER/2026)  jam Pasang : 09:00  Note : hubungi pelanggan jika ingin kelokasi"/>
    <s v="FCC"/>
    <s v="23-10-2026 17:39:36"/>
    <m/>
    <m/>
    <s v="PS"/>
    <s v="SITUBONDO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1 15:00:00 | M Janji : (RABU/21/OKTOBER/2026)  jam Pasang : 09:00  Note : hubungi pelanggan jika ingin kelokasi"/>
    <n v="2026"/>
    <n v="10"/>
    <n v="23"/>
    <d v="2026-10-23T00:00:00"/>
    <n v="-0.29166666666424135"/>
    <x v="1"/>
    <x v="23"/>
  </r>
  <r>
    <n v="2605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2606"/>
    <n v="1002640471"/>
    <n v="3"/>
    <x v="5"/>
    <n v="5"/>
    <s v="JEMBER"/>
    <s v="JEMBER"/>
    <s v="JER"/>
    <s v="REG"/>
    <s v="AO"/>
    <s v="NEW SALES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  <x v="24"/>
  </r>
  <r>
    <n v="2607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2608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2609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24"/>
  </r>
  <r>
    <n v="2610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  <x v="24"/>
  </r>
  <r>
    <n v="2611"/>
    <n v="1002639735"/>
    <n v="3"/>
    <x v="5"/>
    <n v="5"/>
    <s v="JEMBER"/>
    <s v="JEMBER"/>
    <s v="JER"/>
    <s v="REG"/>
    <s v="AO"/>
    <s v="NEW SALES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  <x v="24"/>
  </r>
  <r>
    <n v="2612"/>
    <n v="1002643474"/>
    <n v="3"/>
    <x v="5"/>
    <n v="5"/>
    <s v="JEMBER"/>
    <s v="JEMBER"/>
    <s v="JER"/>
    <s v="REG"/>
    <s v="AO"/>
    <s v="NEW SALES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  <x v="24"/>
  </r>
  <r>
    <n v="2613"/>
    <n v="1002643927"/>
    <n v="3"/>
    <x v="5"/>
    <n v="5"/>
    <s v="JEMBER"/>
    <s v="JEMBER"/>
    <s v="JER"/>
    <s v="REG"/>
    <s v="AO"/>
    <s v="NEW SALES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  <x v="24"/>
  </r>
  <r>
    <n v="2614"/>
    <n v="1002649939"/>
    <n v="3"/>
    <x v="5"/>
    <n v="5"/>
    <s v="JEMBER"/>
    <s v="JEMBER"/>
    <s v="JER"/>
    <s v="REG"/>
    <s v="AO"/>
    <s v="NEW SALES"/>
    <s v="1P INET"/>
    <s v="Completed (PS)"/>
    <s v="RBS-Regional 3"/>
    <d v="2026-10-22T17:08:46"/>
    <d v="2026-10-23T12:29:49"/>
    <n v="69415460"/>
    <m/>
    <n v="152501281162"/>
    <s v="TK LATANZA"/>
    <s v="ODP-JER-FAD/38"/>
    <s v="WO067000287"/>
    <m/>
    <m/>
    <m/>
    <n v="113.657740317285"/>
    <n v="-8.1927353504860996"/>
    <s v="MD|MYDB-20261022271199|DN00001/MN00906|TK LATANZA|089682666831"/>
    <s v="MYDIGIBIZPARTNER"/>
    <m/>
    <m/>
    <m/>
    <m/>
    <m/>
    <m/>
    <m/>
    <m/>
    <s v="Management Janji"/>
    <s v="2026-10-23 15:00:00 | Tanggal pemasangan : 23 Oct 2026 Jam pemasangan : 08.00 Info Tambahan : Hubungi pelanggan dulu sebelum ke lokasi terima kasih."/>
    <s v="FCC"/>
    <s v="22-10-2026 17:10:49"/>
    <d v="2026-10-23T15:00:00"/>
    <m/>
    <s v="PS"/>
    <s v="JEMBER"/>
    <s v="NO ADDON"/>
    <n v="20261023"/>
    <s v="Completed"/>
    <s v="HSI Bisnis Promo Hari Pelanggan Nasional PSB 70% - 200 Mbps"/>
    <s v="INDIBIZ"/>
    <m/>
    <m/>
    <d v="2026-10-23T15:00:00"/>
    <s v="2026-10-23 15:00:00 | Tanggal pemasangan : 23 Oct 2026 Jam pemasangan : 08.00 Info Tambahan : Hubungi pelanggan dulu sebelum ke lokasi terima kasih."/>
    <n v="2026"/>
    <n v="10"/>
    <n v="23"/>
    <d v="2026-10-23T00:00:00"/>
    <n v="-0.625"/>
    <x v="1"/>
    <x v="24"/>
  </r>
  <r>
    <n v="2615"/>
    <n v="1002657981"/>
    <n v="3"/>
    <x v="5"/>
    <n v="5"/>
    <s v="JEMBER"/>
    <s v="JEMBER"/>
    <s v="JER"/>
    <s v="REG"/>
    <s v="AO"/>
    <s v="NEW SALES"/>
    <s v="2P INET + VOICE"/>
    <s v="MIE - SEND SURVEY"/>
    <s v="RBS-Regional 3"/>
    <d v="2026-10-28T14:53:50"/>
    <d v="2026-10-28T14:56:01"/>
    <n v="69418703"/>
    <n v="3314919338"/>
    <n v="152501281181"/>
    <s v="TOM SUSHI"/>
    <s v="ODP-JER-FX/30 FX/D01/30.01"/>
    <s v="WO067368882"/>
    <m/>
    <m/>
    <m/>
    <n v="113.66263549999999"/>
    <n v="-8.1828962000000001"/>
    <s v="MD|MYDB-20261028271517|DN00001/MN00906|TOM SUSHI|08569801350"/>
    <s v="MYDIGIBIZPARTNER"/>
    <m/>
    <m/>
    <m/>
    <m/>
    <m/>
    <m/>
    <m/>
    <m/>
    <s v="Management Janji"/>
    <s v="2026-11-02 08:00:00 | Tanggal : 2 NOV 2026 Jam : pagi  Hubungi pelanggan sebelum ke lokasi "/>
    <s v="FCC"/>
    <s v="28-10-2026 14:54:40"/>
    <d v="2026-11-02T08:00:00"/>
    <m/>
    <s v="SURVEY_NEW_MANJA"/>
    <s v="JEMBER"/>
    <s v="NO ADDON"/>
    <m/>
    <s v="MIE - SEND SURVEY"/>
    <s v="HSI Bisnis Bundling Phone Promo 2026 PSB 70% - Free 800 Menit Promo - 50 Mbps"/>
    <s v="INDIBIZ"/>
    <m/>
    <m/>
    <d v="2026-11-02T08:00:00"/>
    <s v="2026-11-02 08:00:00 | Tanggal : 2 NOV 2026 Jam : pagi  Hubungi pelanggan sebelum ke lokasi "/>
    <m/>
    <m/>
    <m/>
    <e v="#NUM!"/>
    <e v="#NUM!"/>
    <x v="0"/>
    <x v="24"/>
  </r>
  <r>
    <n v="2616"/>
    <n v="1002657862"/>
    <n v="3"/>
    <x v="5"/>
    <n v="5"/>
    <s v="JEMBER"/>
    <s v="JEMBER"/>
    <s v="JER"/>
    <s v="REG"/>
    <s v="AO"/>
    <s v="NEW SALES"/>
    <s v="1P INET"/>
    <s v="MIE - SEND SURVEY"/>
    <s v="RBS-Regional 3"/>
    <d v="2026-10-28T14:20:45"/>
    <d v="2026-10-28T14:22:01"/>
    <n v="69418636"/>
    <m/>
    <n v="152501281180"/>
    <s v="Tom Sushi"/>
    <s v="ODP-JER-FX/100 FX/D03/100.01"/>
    <s v="WO067365101"/>
    <m/>
    <m/>
    <m/>
    <n v="113.663979135453"/>
    <n v="-8.1841730829914301"/>
    <s v="MD|MYDB-20261028271513|DN00001/MN00906|Tom Sushi|08569801350"/>
    <s v="MYDIGIBIZPARTNER"/>
    <m/>
    <m/>
    <m/>
    <m/>
    <m/>
    <m/>
    <m/>
    <m/>
    <s v="Management Janji"/>
    <s v="2026-11-02 08:00:00 | Tanggal Pemasangan : 02/11/2026 Jam Pemasangan : 08:00 15:00 Info Tambahan : Hubungi pelanggan dulu sebelum ke lokasi terimakasihSC1002655008"/>
    <s v="FCC"/>
    <s v="28-10-2026 14:24:45"/>
    <d v="2026-11-02T08:00:00"/>
    <m/>
    <s v="SURVEY_NEW_MANJA"/>
    <s v="JEMBER"/>
    <s v="NO ADDON"/>
    <m/>
    <s v="MIE - SEND SURVEY"/>
    <s v="HSI Bisnis Promo Hari Pelanggan Nasional PSB 70% - 50 Mbps"/>
    <s v="INDIBIZ"/>
    <m/>
    <m/>
    <d v="2026-11-02T08:00:00"/>
    <s v="2026-11-02 08:00:00 | Tanggal Pemasangan : 02/11/2026 Jam Pemasangan : 08:00 15:00 Info Tambahan : Hubungi pelanggan dulu sebelum ke lokasi terimakasihSC1002655008"/>
    <m/>
    <m/>
    <m/>
    <e v="#NUM!"/>
    <e v="#NUM!"/>
    <x v="0"/>
    <x v="24"/>
  </r>
  <r>
    <n v="2617"/>
    <n v="1002637000"/>
    <n v="3"/>
    <x v="5"/>
    <n v="5"/>
    <s v="JEMBER"/>
    <s v="JEMBER"/>
    <s v="JGW"/>
    <s v="REG"/>
    <s v="AO"/>
    <s v="NEW SALES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  <x v="24"/>
  </r>
  <r>
    <n v="2618"/>
    <n v="1002636916"/>
    <n v="3"/>
    <x v="5"/>
    <n v="5"/>
    <s v="JEMBER"/>
    <s v="JEMBER"/>
    <s v="JGW"/>
    <s v="REG"/>
    <s v="AO"/>
    <s v="NEW SALES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  <x v="24"/>
  </r>
  <r>
    <n v="2619"/>
    <n v="1002648428"/>
    <n v="3"/>
    <x v="5"/>
    <n v="5"/>
    <s v="JEMBER"/>
    <s v="JEMBER"/>
    <s v="JGW"/>
    <s v="REG"/>
    <s v="AO"/>
    <s v="NEW SALES"/>
    <m/>
    <s v="Completed (PS)"/>
    <s v="RBS-Regional 3"/>
    <d v="2026-10-22T09:00:22"/>
    <d v="2026-10-25T06:59:39"/>
    <n v="69414898"/>
    <m/>
    <n v="152514214884"/>
    <s v="CV.CIPTA INOVASI BERSAMA MANGARAN"/>
    <s v="ODP-JGW-FA/46"/>
    <s v="WO066985717"/>
    <m/>
    <m/>
    <m/>
    <n v="113.63638160000001"/>
    <n v="-8.2656750999999993"/>
    <s v="|MN02301|/CV.CIPTA INOVASI BERSAMA MANGARAN/HSI BISNIS MTC 6 + 1 BULAN (BISNIS MTC-67) - 50 MBPS 2.912.184//panjie123456@gmail.com/MOKHAMAD PANJIE ANCANG WICARA /81381144178"/>
    <s v="Sales Force DBS"/>
    <m/>
    <m/>
    <m/>
    <m/>
    <m/>
    <m/>
    <m/>
    <m/>
    <s v="Management Janji"/>
    <s v="2026-10-25 08:00:00|CV.CIPTA INOVASI BERSAMA MANGARAN 081381144178|40931150|MYDITA"/>
    <s v="FCC"/>
    <s v="22-10-2026 09:25:15"/>
    <m/>
    <s v="Kendala Teknik"/>
    <s v="PS"/>
    <s v="AMBULU"/>
    <s v="NO ADDON"/>
    <n v="20261025"/>
    <s v="Completed"/>
    <s v="- 11_11446;Biaya PSB HSI EBIS Tunai di Depan ~ 11[150000]  - SP_NOSS;SP_NOSS ~ Internet NOSS Multispeed Network[0]  - E25037;E25037 ~ ES25 - Perangkat ONT MTC 7 Bulan[0]  - E25037~null~104979;E25037||11||Abodemen 0[0]  - E25037~null~E25037_SWONT;SWONT ~ B"/>
    <s v="INDIBIZ"/>
    <m/>
    <m/>
    <d v="2026-10-25T08:00:00"/>
    <s v="2026-10-25 08:00:00|CV.CIPTA INOVASI BERSAMA MANGARAN 081381144178|40931150|MYDITA"/>
    <n v="2026"/>
    <n v="10"/>
    <n v="25"/>
    <d v="2026-10-25T00:00:00"/>
    <n v="-0.33333333333575865"/>
    <x v="1"/>
    <x v="24"/>
  </r>
  <r>
    <n v="2620"/>
    <n v="1002652487"/>
    <n v="3"/>
    <x v="5"/>
    <n v="5"/>
    <s v="JEMBER"/>
    <s v="JEMBER"/>
    <s v="KLT"/>
    <s v="REG"/>
    <s v="AO"/>
    <s v="NEW SALES"/>
    <s v="1P INET"/>
    <s v="102 | FOLLOW UP COMPLETED"/>
    <s v="RBS-Regional 3"/>
    <d v="2026-10-25T10:42:45"/>
    <d v="2026-10-27T11:01:15"/>
    <n v="69416646"/>
    <m/>
    <n v="152538204270"/>
    <s v="PT BINTANG EMAS SUKSES SEJAHTERA BERSAMA"/>
    <s v="ODP-KLT-FH/23 FH/D04/23.01"/>
    <s v="WO067148575"/>
    <m/>
    <m/>
    <m/>
    <n v="113.791831992566"/>
    <n v="-8.1835279436393495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10:54:36"/>
    <d v="2026-10-26T08:00:00"/>
    <s v="Kendala Pelanggan"/>
    <s v="REVOKE"/>
    <s v="JEMBER"/>
    <s v="NO ADDON"/>
    <m/>
    <s v="Follow Up Revoke Completed, New Order ID : SC1002655552"/>
    <s v="HSI Bisnis Promo Hari Pelanggan Nasional PSB 70% - 75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24"/>
  </r>
  <r>
    <n v="2621"/>
    <n v="1002642042"/>
    <n v="3"/>
    <x v="5"/>
    <n v="5"/>
    <s v="JEMBER"/>
    <s v="JEMBER"/>
    <s v="KLT"/>
    <s v="REG"/>
    <s v="AO"/>
    <s v="NEW SALES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  <x v="24"/>
  </r>
  <r>
    <n v="2622"/>
    <n v="1002655552"/>
    <n v="3"/>
    <x v="5"/>
    <n v="5"/>
    <s v="JEMBER"/>
    <s v="JEMBER"/>
    <s v="KLT"/>
    <s v="REG"/>
    <s v="AO"/>
    <s v="NEW SALES"/>
    <m/>
    <s v="Completed (PS)"/>
    <s v="RBS-Regional 3"/>
    <d v="2026-10-27T11:01:16"/>
    <d v="2026-10-27T12:47:31"/>
    <n v="69416646"/>
    <m/>
    <n v="152538204275"/>
    <s v="PT BINTANG EMAS SUKSES SEJAHTERA BERSAMA"/>
    <s v="ODP-KLT-FH/23"/>
    <s v="WO067270086"/>
    <m/>
    <m/>
    <m/>
    <n v="113.79198789596499"/>
    <n v="-8.1834714275117797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 Jam pemasangan : pagi / siang  Info Tambahan : Hubungi pelanggan dulu sebelum ke lokasi  terima kasih."/>
    <s v="FCC"/>
    <s v="27-10-2026 11:09:39"/>
    <m/>
    <m/>
    <s v="PS"/>
    <s v="JEMBER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08:00:00 | Tanggal pemasangan: 25/10/2026  Jam pemasangan : pagi / siang  Info Tambahan : Hubungi pelanggan dulu sebelum ke lokasi  terima kasih."/>
    <n v="2026"/>
    <n v="10"/>
    <n v="27"/>
    <d v="2026-10-27T00:00:00"/>
    <n v="-0.29166666666424135"/>
    <x v="1"/>
    <x v="24"/>
  </r>
  <r>
    <n v="2623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  <x v="24"/>
  </r>
  <r>
    <n v="2624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24"/>
  </r>
  <r>
    <n v="2625"/>
    <n v="1002637112"/>
    <n v="3"/>
    <x v="5"/>
    <n v="5"/>
    <s v="JEMBER"/>
    <s v="JEMBER"/>
    <s v="KBS"/>
    <s v="REG"/>
    <s v="AO"/>
    <s v="NEW SALES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  <x v="24"/>
  </r>
  <r>
    <n v="2626"/>
    <n v="1002646872"/>
    <n v="3"/>
    <x v="5"/>
    <n v="5"/>
    <s v="JEMBER"/>
    <s v="JEMBER"/>
    <s v="KBS"/>
    <s v="REG"/>
    <s v="AO"/>
    <s v="NEW SALES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2627"/>
    <n v="1002653991"/>
    <n v="3"/>
    <x v="5"/>
    <n v="5"/>
    <s v="JEMBER"/>
    <s v="JEMBER"/>
    <s v="KBS"/>
    <s v="REG"/>
    <s v="AO"/>
    <s v="NEW SALES"/>
    <m/>
    <s v="Completed (PS)"/>
    <s v="RBS-Regional 2"/>
    <d v="2026-10-26T13:43:39"/>
    <d v="2026-10-27T13:22:17"/>
    <n v="69380503"/>
    <m/>
    <n v="152502217180"/>
    <s v="PT PADI INTERNET"/>
    <s v="ODP-KBS-FF/112"/>
    <s v="WO067276245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8 11:00:00|telp : 081388779117 alt : manja : pagi / siang 28/10/2026 hub sebelum ke lokasi |40000802|MYDITA"/>
    <s v="FCC"/>
    <s v="26-10-2026 13:54:58"/>
    <d v="2026-10-28T11:00:00"/>
    <m/>
    <s v="PS"/>
    <s v="KEBON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telp : 081388779117 alt : manja : pagi / siang 28/10/2026 hub sebelum ke lokasi |40000802|MYDITA"/>
    <n v="2026"/>
    <n v="10"/>
    <n v="27"/>
    <d v="2026-10-27T00:00:00"/>
    <n v="-1.4583333333357587"/>
    <x v="1"/>
    <x v="24"/>
  </r>
  <r>
    <n v="2628"/>
    <n v="1002643158"/>
    <n v="3"/>
    <x v="5"/>
    <n v="5"/>
    <s v="JEMBER"/>
    <s v="JEMBER"/>
    <s v="KBS"/>
    <s v="REG"/>
    <s v="AO"/>
    <s v="NEW SALES"/>
    <m/>
    <s v="CANCEL COMPLETED"/>
    <s v="RBS-Regional 2"/>
    <d v="2026-10-19T13:24:32"/>
    <d v="2026-10-23T04:47:1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CANCEL"/>
    <s v="KEBONSARI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  <x v="24"/>
  </r>
  <r>
    <n v="2629"/>
    <n v="1002645170"/>
    <n v="3"/>
    <x v="5"/>
    <n v="5"/>
    <s v="JEMBER"/>
    <s v="JEMBER"/>
    <s v="RBP"/>
    <s v="REG"/>
    <s v="AO"/>
    <s v="NEW SALES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  <x v="24"/>
  </r>
  <r>
    <n v="2630"/>
    <n v="1002647302"/>
    <n v="3"/>
    <x v="5"/>
    <n v="5"/>
    <s v="JEMBER"/>
    <s v="JEMBER"/>
    <s v="SPO"/>
    <s v="REG"/>
    <s v="AO"/>
    <s v="NEW SALES"/>
    <s v="1P INET"/>
    <s v="Completed (PS)"/>
    <s v="RBS-Regional 3"/>
    <d v="2026-10-21T13:00:49"/>
    <d v="2026-10-22T21:14:17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S"/>
    <s v="KEBONSARI"/>
    <s v="NO ADDON"/>
    <n v="20261022"/>
    <s v="Complet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n v="2026"/>
    <n v="10"/>
    <n v="22"/>
    <d v="2026-10-22T00:00:00"/>
    <n v="-0.45833333333575865"/>
    <x v="1"/>
    <x v="24"/>
  </r>
  <r>
    <n v="2631"/>
    <n v="1002639733"/>
    <n v="3"/>
    <x v="5"/>
    <n v="5"/>
    <s v="PASURUAN"/>
    <s v="LUMAJANG"/>
    <s v="JTO"/>
    <s v="REG"/>
    <s v="AO"/>
    <s v="NEW SALES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  <x v="25"/>
  </r>
  <r>
    <n v="2632"/>
    <n v="1002639611"/>
    <n v="3"/>
    <x v="5"/>
    <n v="5"/>
    <s v="PASURUAN"/>
    <s v="LUMAJANG"/>
    <s v="JTO"/>
    <s v="REG"/>
    <s v="AO"/>
    <s v="NEW SALES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  <x v="25"/>
  </r>
  <r>
    <n v="2633"/>
    <n v="1002642194"/>
    <n v="3"/>
    <x v="5"/>
    <n v="5"/>
    <s v="PASURUAN"/>
    <s v="LUMAJANG"/>
    <s v="JTO"/>
    <s v="REG"/>
    <s v="AO"/>
    <s v="NEW SALES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  <x v="25"/>
  </r>
  <r>
    <n v="2634"/>
    <n v="1002641473"/>
    <n v="3"/>
    <x v="5"/>
    <n v="5"/>
    <s v="PASURUAN"/>
    <s v="LUMAJANG"/>
    <s v="KKH"/>
    <s v="REG"/>
    <s v="AO"/>
    <s v="NEW SALES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  <x v="25"/>
  </r>
  <r>
    <n v="2635"/>
    <n v="1002641915"/>
    <n v="3"/>
    <x v="5"/>
    <n v="5"/>
    <s v="PASURUAN"/>
    <s v="LUMAJANG"/>
    <s v="KKH"/>
    <s v="REG"/>
    <s v="AO"/>
    <s v="NEW SALES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636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  <x v="25"/>
  </r>
  <r>
    <n v="2637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  <x v="25"/>
  </r>
  <r>
    <n v="2638"/>
    <n v="1002637029"/>
    <n v="3"/>
    <x v="5"/>
    <n v="5"/>
    <s v="PASURUAN"/>
    <s v="LUMAJANG"/>
    <s v="LMJ"/>
    <s v="REG"/>
    <s v="AO"/>
    <s v="NEW SALES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25"/>
  </r>
  <r>
    <n v="2639"/>
    <n v="1002645653"/>
    <n v="3"/>
    <x v="5"/>
    <n v="5"/>
    <s v="PASURUAN"/>
    <s v="LUMAJANG"/>
    <s v="LMJ"/>
    <s v="REG"/>
    <s v="AO"/>
    <s v="NEW SALES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  <x v="25"/>
  </r>
  <r>
    <n v="2640"/>
    <n v="1002646953"/>
    <n v="3"/>
    <x v="5"/>
    <n v="5"/>
    <s v="PASURUAN"/>
    <s v="LUMAJANG"/>
    <s v="LMJ"/>
    <s v="REG"/>
    <s v="AO"/>
    <s v="NEW SALES"/>
    <m/>
    <s v="Completed (PS)"/>
    <s v="RBS-Regional 3"/>
    <d v="2026-10-21T10:42:42"/>
    <d v="2026-10-26T15:45:12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n v="2026"/>
    <n v="10"/>
    <n v="26"/>
    <d v="2026-10-26T00:00:00"/>
    <n v="-2.3333333333357587"/>
    <x v="1"/>
    <x v="25"/>
  </r>
  <r>
    <n v="2641"/>
    <n v="1002646889"/>
    <n v="3"/>
    <x v="5"/>
    <n v="5"/>
    <s v="PASURUAN"/>
    <s v="LUMAJANG"/>
    <s v="LMJ"/>
    <s v="REG"/>
    <s v="AO"/>
    <s v="NEW SALES"/>
    <m/>
    <s v="Completed (PS)"/>
    <s v="RBS-Regional 3"/>
    <d v="2026-10-21T10:25:10"/>
    <d v="2026-10-28T10:18:3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PS"/>
    <s v="LUMAJANG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n v="2026"/>
    <n v="10"/>
    <n v="28"/>
    <d v="2026-10-28T00:00:00"/>
    <n v="-0.33333333333575865"/>
    <x v="1"/>
    <x v="25"/>
  </r>
  <r>
    <n v="2642"/>
    <n v="1002646990"/>
    <n v="3"/>
    <x v="5"/>
    <n v="5"/>
    <s v="PASURUAN"/>
    <s v="LUMAJANG"/>
    <s v="LMJ"/>
    <s v="REG"/>
    <s v="AO"/>
    <s v="NEW SALES"/>
    <m/>
    <s v="Completed (PS)"/>
    <s v="RBS-Regional 3"/>
    <d v="2026-10-21T10:53:28"/>
    <d v="2026-10-26T14:44:47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n v="2026"/>
    <n v="10"/>
    <n v="26"/>
    <d v="2026-10-26T00:00:00"/>
    <n v="-2.3333333333357587"/>
    <x v="1"/>
    <x v="25"/>
  </r>
  <r>
    <n v="2643"/>
    <n v="1002647147"/>
    <n v="3"/>
    <x v="5"/>
    <n v="5"/>
    <s v="PASURUAN"/>
    <s v="LUMAJANG"/>
    <s v="LMJ"/>
    <s v="REG"/>
    <s v="AO"/>
    <s v="NEW SALES"/>
    <m/>
    <s v="Completed (PS)"/>
    <s v="RBS-Regional 3"/>
    <d v="2026-10-21T11:42:43"/>
    <d v="2026-10-26T14:37:36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n v="2026"/>
    <n v="10"/>
    <n v="26"/>
    <d v="2026-10-26T00:00:00"/>
    <n v="3.5416666666642413"/>
    <x v="2"/>
    <x v="25"/>
  </r>
  <r>
    <n v="2644"/>
    <n v="1002647015"/>
    <n v="3"/>
    <x v="5"/>
    <n v="5"/>
    <s v="PASURUAN"/>
    <s v="LUMAJANG"/>
    <s v="LMJ"/>
    <s v="REG"/>
    <s v="AO"/>
    <s v="NEW SALES"/>
    <m/>
    <s v="Completed (PS)"/>
    <s v="RBS-Regional 3"/>
    <d v="2026-10-21T11:03:48"/>
    <d v="2026-10-26T17:54:14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PS"/>
    <s v="LUMAJ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6"/>
    <d v="2026-10-26T00:00:00"/>
    <n v="3.6666666666642413"/>
    <x v="2"/>
    <x v="25"/>
  </r>
  <r>
    <n v="2645"/>
    <n v="1002647111"/>
    <n v="3"/>
    <x v="5"/>
    <n v="5"/>
    <s v="PASURUAN"/>
    <s v="LUMAJANG"/>
    <s v="LMJ"/>
    <s v="REG"/>
    <s v="AO"/>
    <s v="NEW SALES"/>
    <m/>
    <s v="Completed (PS)"/>
    <s v="RBS-Regional 3"/>
    <d v="2026-10-21T11:31:39"/>
    <d v="2026-10-28T18:43:51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PS"/>
    <s v="LUMAJANG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n v="2026"/>
    <n v="10"/>
    <n v="28"/>
    <d v="2026-10-28T00:00:00"/>
    <n v="5.6666666666642413"/>
    <x v="2"/>
    <x v="25"/>
  </r>
  <r>
    <n v="2646"/>
    <n v="1002647040"/>
    <n v="3"/>
    <x v="5"/>
    <n v="5"/>
    <s v="PASURUAN"/>
    <s v="LUMAJANG"/>
    <s v="LMJ"/>
    <s v="REG"/>
    <s v="AO"/>
    <s v="NEW SALES"/>
    <m/>
    <s v="Completed (PS)"/>
    <s v="RBS-Regional 3"/>
    <d v="2026-10-21T11:12:53"/>
    <d v="2026-10-28T10:35:25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PS"/>
    <s v="LUMAJANG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n v="2026"/>
    <n v="10"/>
    <n v="28"/>
    <d v="2026-10-28T00:00:00"/>
    <n v="-0.33333333333575865"/>
    <x v="1"/>
    <x v="25"/>
  </r>
  <r>
    <n v="2647"/>
    <n v="1002649686"/>
    <n v="3"/>
    <x v="5"/>
    <n v="5"/>
    <s v="PASURUAN"/>
    <s v="LUMAJANG"/>
    <s v="LMJ"/>
    <s v="REG"/>
    <s v="AO"/>
    <s v="NEW SALES"/>
    <m/>
    <s v="Completed (PS)"/>
    <s v="RBS-Regional 3"/>
    <d v="2026-10-22T15:46:29"/>
    <d v="2026-10-23T20:11:26"/>
    <n v="69415321"/>
    <m/>
    <n v="152504261642"/>
    <s v="SMAK MGR SOEGIJAPRANATA LUMAJANG"/>
    <s v="ODP-LMJ-FC/149"/>
    <s v="WO067001550"/>
    <m/>
    <m/>
    <m/>
    <n v="113.2286051"/>
    <n v="-8.1335321"/>
    <s v="|MN02178|/SMAK MGR SOEGIJAPRANATA LUMAJANG /WINBACK 2.0 HSI B2B (1:1) 50MBPS 355RB PSB DISC 70%//smak_supra.sekolah@yahoo.co.id/SYLVESTER STANLY HOSANA/085604400006"/>
    <s v="Sales Force DBS"/>
    <m/>
    <m/>
    <m/>
    <m/>
    <m/>
    <m/>
    <m/>
    <m/>
    <s v="Management Janji"/>
    <s v="2026-10-23 15:00:00|telp :085604400006 alt : manja : pagi , siang 23/10/2026 hub sebelum ke lokasi    |40000802|MYDITA"/>
    <s v="FCC"/>
    <s v="22-10-2026 15:54:40"/>
    <d v="2026-10-23T15:00:00"/>
    <m/>
    <s v="PS"/>
    <s v="LUMAJANG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15:00:00"/>
    <s v="2026-10-23 15:00:00|telp :085604400006 alt : manja : pagi , siang 23/10/2026 hub sebelum ke lokasi    |40000802|MYDITA"/>
    <n v="2026"/>
    <n v="10"/>
    <n v="23"/>
    <d v="2026-10-23T00:00:00"/>
    <n v="-0.625"/>
    <x v="1"/>
    <x v="25"/>
  </r>
  <r>
    <n v="2648"/>
    <n v="1002652359"/>
    <n v="3"/>
    <x v="5"/>
    <n v="5"/>
    <s v="PASURUAN"/>
    <s v="LUMAJANG"/>
    <s v="LMJ"/>
    <s v="REG"/>
    <s v="AO"/>
    <s v="NEW SALES"/>
    <s v="1P INET"/>
    <s v="Completed (PS)"/>
    <s v="RBS-Regional 3"/>
    <d v="2026-10-24T18:12:50"/>
    <d v="2026-10-25T10:14:01"/>
    <n v="69416534"/>
    <m/>
    <n v="152504261738"/>
    <s v="jpcreative"/>
    <s v="ODP-LMJ-FK/35 FK/D03/35.01"/>
    <s v="WO067133094"/>
    <m/>
    <m/>
    <m/>
    <n v="113.233496141603"/>
    <n v="-8.1055167974481108"/>
    <s v="|MC30211|MYIA-001118562352/POI/muhamad zapar sodik/081252648256/rehanroyan99@gmail.com"/>
    <s v="MYIB_ASSISTANT"/>
    <m/>
    <m/>
    <m/>
    <m/>
    <m/>
    <m/>
    <m/>
    <m/>
    <s v="Management Janji"/>
    <s v="2026-10-25 15:00:00 | M Janji :  25 Okt 2026 Jam Pasang : Pagi / Siang Note : hubungi pelanggan jika ingin kelokasi "/>
    <s v="FCC"/>
    <s v="24-10-2026 18:25:20"/>
    <d v="2026-10-25T15:00:00"/>
    <m/>
    <s v="PS"/>
    <s v="LUMAJANG"/>
    <s v="NO ADDON"/>
    <n v="20261025"/>
    <s v="Completed"/>
    <s v="HSI Bisnis Promo Hari Pelanggan Nasional PSB 70% - 50 Mbps"/>
    <s v="INDIBIZ"/>
    <m/>
    <m/>
    <d v="2026-10-25T15:00:00"/>
    <s v="2026-10-25 15:00:00 | M Janji :  25 Okt 2026 Jam Pasang : Pagi / Siang Note : hubungi pelanggan jika ingin kelokasi "/>
    <n v="2026"/>
    <n v="10"/>
    <n v="25"/>
    <d v="2026-10-25T00:00:00"/>
    <n v="-0.625"/>
    <x v="1"/>
    <x v="25"/>
  </r>
  <r>
    <n v="2649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25"/>
  </r>
  <r>
    <n v="2650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2651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2652"/>
    <n v="1002639657"/>
    <n v="3"/>
    <x v="5"/>
    <n v="5"/>
    <s v="PASURUAN"/>
    <s v="LUMAJANG"/>
    <s v="PII"/>
    <s v="REG"/>
    <s v="AO"/>
    <s v="NEW SALES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  <x v="25"/>
  </r>
  <r>
    <n v="2653"/>
    <n v="1002633401"/>
    <n v="3"/>
    <x v="5"/>
    <n v="5"/>
    <s v="PASURUAN"/>
    <s v="LUMAJANG"/>
    <s v="PII"/>
    <s v="REG"/>
    <s v="AO"/>
    <s v="NEW SALES"/>
    <s v="1P INET"/>
    <s v="98 | OSS - CANCEL COMPLETE"/>
    <s v="RBS-Regional 3"/>
    <d v="2026-10-12T15:31:35"/>
    <d v="2026-10-27T11:35:32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CANCEL"/>
    <s v="X"/>
    <s v="NO ADDON"/>
    <m/>
    <s v="Cancel Complete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  <x v="25"/>
  </r>
  <r>
    <n v="2654"/>
    <n v="1002640190"/>
    <n v="3"/>
    <x v="5"/>
    <n v="5"/>
    <s v="PASURUAN"/>
    <s v="LUMAJANG"/>
    <s v="SDO"/>
    <s v="REG"/>
    <s v="AO"/>
    <s v="NEW SALES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  <x v="25"/>
  </r>
  <r>
    <n v="2655"/>
    <n v="1002641400"/>
    <n v="3"/>
    <x v="5"/>
    <n v="5"/>
    <s v="PASURUAN"/>
    <s v="LUMAJANG"/>
    <s v="SDO"/>
    <s v="REG"/>
    <s v="AO"/>
    <s v="NEW SALES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  <x v="25"/>
  </r>
  <r>
    <n v="2656"/>
    <n v="1002637305"/>
    <n v="3"/>
    <x v="5"/>
    <n v="5"/>
    <s v="PASURUAN"/>
    <s v="LUMAJANG"/>
    <s v="TPH"/>
    <s v="REG"/>
    <s v="AO"/>
    <s v="NEW SALES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  <x v="25"/>
  </r>
  <r>
    <n v="2657"/>
    <n v="1002656872"/>
    <n v="3"/>
    <x v="5"/>
    <n v="5"/>
    <s v="PASURUAN"/>
    <s v="LUMAJANG"/>
    <s v="YSN"/>
    <s v="REG"/>
    <s v="AO"/>
    <s v="NEW SALES"/>
    <s v="1P INET"/>
    <s v="Completed (PS)"/>
    <s v="RBS-Regional 3"/>
    <d v="2026-10-27T21:06:49"/>
    <d v="2026-10-28T18:44:01"/>
    <n v="69418299"/>
    <m/>
    <n v="152535203950"/>
    <s v="DESA ROWOKANGKUNG DUSUN KRAJAN TIMUR"/>
    <s v="ODP-YSN-FA/32 FA/D01/32.01"/>
    <s v="WO067323710"/>
    <m/>
    <m/>
    <m/>
    <n v="113.330252990126"/>
    <n v="-8.1932500563302906"/>
    <s v="MD|MYDB-20261027271465|DN00001/MN02178|DESA ROWOKANGKUNG DUSUN KRAJAN TIMUR|081333235693"/>
    <s v="MYDIGIBIZPARTNER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09:43"/>
    <d v="2026-10-29T08:00:00"/>
    <m/>
    <s v="PS"/>
    <s v="X"/>
    <s v="NO ADDON"/>
    <n v="20261028"/>
    <s v="Completed"/>
    <s v="HSI Bisnis Promo Hari Pelanggan Nasional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8"/>
    <d v="2026-10-28T00:00:00"/>
    <n v="-1.3333333333357587"/>
    <x v="1"/>
    <x v="25"/>
  </r>
  <r>
    <n v="2658"/>
    <n v="1002656026"/>
    <n v="3"/>
    <x v="5"/>
    <n v="5"/>
    <s v="PASURUAN"/>
    <s v="LUMAJANG"/>
    <s v="YSN"/>
    <s v="REG"/>
    <s v="AO"/>
    <s v="NEW SALES"/>
    <m/>
    <s v="CANCEL COMPLETED"/>
    <s v="RBS-Regional 3"/>
    <d v="2026-10-27T13:47:21"/>
    <d v="2026-10-27T15:45:22"/>
    <n v="69417996"/>
    <m/>
    <n v="152535203949"/>
    <s v="DESA ROWOKANGKUNG DUSUN KRAJAN TIMUR"/>
    <s v="ODP-YSN-FA/32"/>
    <m/>
    <m/>
    <m/>
    <m/>
    <n v="113.33038860000001"/>
    <n v="-8.1932530000000003"/>
    <s v="|MN02178|/DESA ROWOKANGKUNG DUSUN KRAJAN TIMUR/WINBACK 2.0 HSI B2B (1:1) 50MBPS 355RB PSB DISC 70%//desarowokangkung9@gmail.com/DAVID ADI PURWANTO/81333235693"/>
    <s v="Sales Force DBS"/>
    <m/>
    <m/>
    <m/>
    <m/>
    <m/>
    <m/>
    <m/>
    <m/>
    <m/>
    <m/>
    <m/>
    <s v="27-10-2026 13:54:35"/>
    <m/>
    <m/>
    <s v="REJECT_FCC"/>
    <s v="X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659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  <x v="25"/>
  </r>
  <r>
    <n v="2660"/>
    <n v="1002644546"/>
    <n v="3"/>
    <x v="5"/>
    <n v="5"/>
    <s v="PASURUAN"/>
    <s v="PROBOLINGGO"/>
    <s v="GND"/>
    <s v="REG"/>
    <s v="AO"/>
    <s v="NEW SALES"/>
    <m/>
    <s v="Completed (PS)"/>
    <s v="RBS-Regional 3"/>
    <d v="2026-10-20T08:50:06"/>
    <d v="2026-10-22T14:26:46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n v="2026"/>
    <n v="10"/>
    <n v="22"/>
    <d v="2026-10-22T00:00:00"/>
    <n v="0.54166666666424135"/>
    <x v="1"/>
    <x v="25"/>
  </r>
  <r>
    <n v="2661"/>
    <n v="1002647714"/>
    <n v="3"/>
    <x v="5"/>
    <n v="5"/>
    <s v="PASURUAN"/>
    <s v="PROBOLINGGO"/>
    <s v="GND"/>
    <s v="REG"/>
    <s v="AO"/>
    <s v="NEW SALES"/>
    <m/>
    <s v="Completed (PS)"/>
    <s v="RBS-Regional 3"/>
    <d v="2026-10-21T15:00:53"/>
    <d v="2026-10-22T16:36:0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n v="2026"/>
    <n v="10"/>
    <n v="22"/>
    <d v="2026-10-22T00:00:00"/>
    <n v="-0.625"/>
    <x v="1"/>
    <x v="25"/>
  </r>
  <r>
    <n v="2662"/>
    <n v="1002649204"/>
    <n v="3"/>
    <x v="5"/>
    <n v="5"/>
    <s v="PASURUAN"/>
    <s v="PROBOLINGGO"/>
    <s v="GND"/>
    <s v="REG"/>
    <s v="AO"/>
    <s v="NEW SALES"/>
    <m/>
    <s v="Completed (PS)"/>
    <s v="RBS-Regional 3"/>
    <d v="2026-10-22T13:57:02"/>
    <d v="2026-10-23T18:34:03"/>
    <n v="69415135"/>
    <m/>
    <n v="152510206317"/>
    <s v="PT. SINERGI GULA NUSANTARA"/>
    <s v="ODP-GND-FD/16"/>
    <s v="WO066986528"/>
    <m/>
    <m/>
    <m/>
    <n v="113.31276320000001"/>
    <n v="-7.8111766999999999"/>
    <s v="|MN00836|/PT. SINERGI GULA NUSANTARA/WINBACK 2.0 HSI B2B (1:2) 50MBPS 320RB PSB DISC 70%//teknikpg.gending@gmail.com/ACHMAD KHOMARUDIN/82234575202"/>
    <s v="Sales Force DBS"/>
    <m/>
    <m/>
    <m/>
    <m/>
    <m/>
    <m/>
    <m/>
    <m/>
    <s v="Management Janji"/>
    <s v="2026-10-23 15:00:00|Tanggal pemasangan : 23 Oct 2026 Jam pemasangan : 12.00 Info Tambahan : Hubungi pelanggan dulu sebelum ke lokasi terima kasih.|40941148|MYDITA"/>
    <s v="FCC"/>
    <s v="22-10-2026 14:09:45"/>
    <d v="2026-10-23T15:00:00"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3T15:00:00"/>
    <s v="2026-10-23 15:00:00|Tanggal pemasangan : 23 Oct 2026 Jam pemasangan : 12.00 Info Tambahan : Hubungi pelanggan dulu sebelum ke lokasi terima kasih.|40941148|MYDITA"/>
    <n v="2026"/>
    <n v="10"/>
    <n v="23"/>
    <d v="2026-10-23T00:00:00"/>
    <n v="-0.625"/>
    <x v="1"/>
    <x v="25"/>
  </r>
  <r>
    <n v="2663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2664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  <x v="25"/>
  </r>
  <r>
    <n v="2665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  <x v="25"/>
  </r>
  <r>
    <n v="2666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  <x v="25"/>
  </r>
  <r>
    <n v="2667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  <x v="25"/>
  </r>
  <r>
    <n v="2668"/>
    <n v="1002654773"/>
    <n v="3"/>
    <x v="5"/>
    <n v="5"/>
    <s v="PASURUAN"/>
    <s v="PROBOLINGGO"/>
    <s v="KRZ"/>
    <s v="REG"/>
    <s v="AO"/>
    <s v="NEW SALES"/>
    <m/>
    <s v="Completed (PS)"/>
    <s v="RBS-Regional 3"/>
    <d v="2026-10-26T17:09:04"/>
    <d v="2026-10-27T17:11:46"/>
    <n v="69417464"/>
    <m/>
    <n v="152509216460"/>
    <s v="YAYASAN AL-MASHDUQIAH 2"/>
    <s v="ODP-KRZ-FH/34"/>
    <s v="WO067260307"/>
    <m/>
    <m/>
    <m/>
    <n v="113.4155729"/>
    <n v="-7.8049089"/>
    <s v="|MN00836|/YAYASAN AL-MASHDUQIAH 2/WINBACK 2.0 HSI B2B (1:2)  100MBPS 460RB PSB DISC 70%/Ilmudzakry@gmajl.com/ILMU ZEKRI/85330219770"/>
    <s v="Sales Force DBS"/>
    <m/>
    <m/>
    <m/>
    <m/>
    <m/>
    <m/>
    <m/>
    <m/>
    <s v="Management Janji"/>
    <s v="2026-10-28 08:00:00|Nama PIC : BP ZEKRI No HP : 085330219770 No Alt :  Note : Tinggal Aktivasi|40981184|MYDITA"/>
    <s v="FCC"/>
    <s v="26-10-2026 17:09:36"/>
    <d v="2026-10-28T08:00:00"/>
    <m/>
    <s v="PS"/>
    <s v="KRAKSAAN"/>
    <s v="NO ADDON"/>
    <n v="2026102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8T08:00:00"/>
    <s v="2026-10-28 08:00:00|Nama PIC : BP ZEKRI No HP : 085330219770 No Alt :  Note : Tinggal Aktivasi|40981184|MYDITA"/>
    <n v="2026"/>
    <n v="10"/>
    <n v="27"/>
    <d v="2026-10-27T00:00:00"/>
    <n v="-1.3333333333357587"/>
    <x v="1"/>
    <x v="25"/>
  </r>
  <r>
    <n v="2669"/>
    <n v="1002639567"/>
    <n v="3"/>
    <x v="5"/>
    <n v="5"/>
    <s v="PASURUAN"/>
    <s v="PROBOLINGGO"/>
    <s v="LCE"/>
    <s v="REG"/>
    <s v="AO"/>
    <s v="NEW SALES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  <x v="25"/>
  </r>
  <r>
    <n v="2670"/>
    <n v="1002652430"/>
    <n v="3"/>
    <x v="5"/>
    <n v="5"/>
    <s v="PASURUAN"/>
    <s v="PROBOLINGGO"/>
    <s v="LCE"/>
    <s v="REG"/>
    <s v="AO"/>
    <s v="NEW SALES"/>
    <m/>
    <s v="Completed (PS)"/>
    <s v="RBS-Regional 3"/>
    <d v="2026-10-25T08:47:03"/>
    <d v="2026-10-26T20:36:26"/>
    <n v="69416597"/>
    <m/>
    <n v="152511206500"/>
    <s v="YAYASAN SUNAN BONANG 2"/>
    <s v="ODP-LCE-FF/22"/>
    <s v="WO067186966"/>
    <m/>
    <m/>
    <m/>
    <n v="113.2753953"/>
    <n v="-7.8137394999999996"/>
    <s v="|MN00836|/YAYASAN SUNAN BONANG 2/WINBACK 2.0 HSI B2B (1:2) 100MBPS 440RB PSB DISC 70%//madinsunanbonang@gmail.com/MOH. AMIN/85330123381"/>
    <s v="Sales Force DBS"/>
    <m/>
    <m/>
    <m/>
    <m/>
    <m/>
    <m/>
    <m/>
    <m/>
    <s v="Management Janji"/>
    <s v="2026-10-27 08:00:00|Tanggal pemasangan : 27 OKTOBER 2026 Jam pemasangan : pagi/siang Info Tambahan : Hubungi pelanggan dulu sebelum ke lokasi terima kasih|40010577|MYDITA"/>
    <s v="FCC"/>
    <s v="25-10-2026 09:10:08"/>
    <d v="2026-10-27T08:00:00"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7 OKTOBER 2026 Jam pemasangan : pagi/siang Info Tambahan : Hubungi pelanggan dulu sebelum ke lokasi terima kasih|40010577|MYDITA"/>
    <n v="2026"/>
    <n v="10"/>
    <n v="26"/>
    <d v="2026-10-26T00:00:00"/>
    <n v="-1.3333333333357587"/>
    <x v="1"/>
    <x v="25"/>
  </r>
  <r>
    <n v="2671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2672"/>
    <n v="1002639418"/>
    <n v="3"/>
    <x v="5"/>
    <n v="5"/>
    <s v="PASURUAN"/>
    <s v="PROBOLINGGO"/>
    <s v="PTN"/>
    <s v="REG"/>
    <s v="AO"/>
    <s v="NEW SALES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  <x v="25"/>
  </r>
  <r>
    <n v="2673"/>
    <n v="1002639480"/>
    <n v="3"/>
    <x v="5"/>
    <n v="5"/>
    <s v="PASURUAN"/>
    <s v="PROBOLINGGO"/>
    <s v="PTN"/>
    <s v="REG"/>
    <s v="AO"/>
    <s v="NEW SALES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  <x v="25"/>
  </r>
  <r>
    <n v="2674"/>
    <n v="1002642533"/>
    <n v="3"/>
    <x v="5"/>
    <n v="5"/>
    <s v="PASURUAN"/>
    <s v="PROBOLINGGO"/>
    <s v="PTN"/>
    <s v="REG"/>
    <s v="AO"/>
    <s v="NEW SALES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25"/>
  </r>
  <r>
    <n v="2675"/>
    <n v="1002637870"/>
    <n v="3"/>
    <x v="5"/>
    <n v="5"/>
    <s v="PASURUAN"/>
    <s v="PROBOLINGGO"/>
    <s v="SKP"/>
    <s v="REG"/>
    <s v="AO"/>
    <s v="NEW SALES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  <x v="25"/>
  </r>
  <r>
    <n v="2676"/>
    <n v="1002638245"/>
    <n v="3"/>
    <x v="5"/>
    <n v="5"/>
    <s v="PASURUAN"/>
    <s v="PROBOLINGGO"/>
    <s v="SKP"/>
    <s v="REG"/>
    <s v="AO"/>
    <s v="NEW SALES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  <x v="25"/>
  </r>
  <r>
    <n v="2677"/>
    <n v="1002641170"/>
    <n v="3"/>
    <x v="5"/>
    <n v="5"/>
    <s v="PASURUAN"/>
    <s v="PROBOLINGGO"/>
    <s v="SKP"/>
    <s v="REG"/>
    <s v="AO"/>
    <s v="NEW SALES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  <x v="25"/>
  </r>
  <r>
    <n v="2678"/>
    <n v="1002641856"/>
    <n v="3"/>
    <x v="5"/>
    <n v="5"/>
    <s v="PASURUAN"/>
    <s v="PROBOLINGGO"/>
    <s v="SKP"/>
    <s v="REG"/>
    <s v="AO"/>
    <s v="NEW SALES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  <x v="25"/>
  </r>
  <r>
    <n v="2679"/>
    <n v="1002655936"/>
    <n v="3"/>
    <x v="5"/>
    <n v="5"/>
    <s v="PASURUAN"/>
    <s v="PROBOLINGGO"/>
    <s v="SKP"/>
    <s v="REG"/>
    <s v="AO"/>
    <s v="NEW SALES"/>
    <s v="1P INET"/>
    <s v="Completed (PS)"/>
    <s v="RBS-Regional 3"/>
    <d v="2026-10-27T13:26:49"/>
    <d v="2026-10-28T16:32:37"/>
    <n v="69417969"/>
    <m/>
    <n v="152528204120"/>
    <s v="JIWA JAWA 2"/>
    <s v="ODP-SKP-FA/62 FA/D05/62.01"/>
    <s v="WO067286885"/>
    <m/>
    <m/>
    <m/>
    <n v="113.049467951059"/>
    <n v="-7.8836830249895504"/>
    <s v="MD|MYDB-20261027271448|DN00001/MN01316|JIWA JAWA 2|082141685254"/>
    <s v="MYDIGIBIZPARTNER"/>
    <m/>
    <m/>
    <m/>
    <m/>
    <m/>
    <m/>
    <m/>
    <m/>
    <s v="Management Janji"/>
    <s v="2026-10-28 11:00:00 | Nama Pic : BP RIAN No Hp Pic : 082141685254 Jam Pemasangan : 08:00 - 12.00 Tanggal Pemasangan : RABU 28 OKTOBER 2026 Info Tambahan : Hubungi pelanggan sebelum datang ke lokasi"/>
    <s v="FCC"/>
    <s v="27-10-2026 13:39:41"/>
    <d v="2026-10-28T11:00:00"/>
    <m/>
    <s v="PS"/>
    <s v="X"/>
    <s v="NO ADDON"/>
    <n v="20261028"/>
    <s v="Completed"/>
    <s v="HSI Bisnis Basic Promo Hari Pelanggan Nasional PSB 70% - 50 Mbps"/>
    <s v="INDIBIZ"/>
    <m/>
    <m/>
    <d v="2026-10-28T11:00:00"/>
    <s v="2026-10-28 11:00:00 | Nama Pic : BP RIAN No Hp Pic : 082141685254 Jam Pemasangan : 08:00 - 12.00 Tanggal Pemasangan : RABU 28 OKTOBER 2026 Info Tambahan : Hubungi pelanggan sebelum datang ke lokasi"/>
    <n v="2026"/>
    <n v="10"/>
    <n v="28"/>
    <d v="2026-10-28T00:00:00"/>
    <n v="-0.45833333333575865"/>
    <x v="1"/>
    <x v="25"/>
  </r>
  <r>
    <n v="2680"/>
    <n v="1002640320"/>
    <n v="3"/>
    <x v="5"/>
    <n v="5"/>
    <s v="PASURUAN"/>
    <s v="PROBOLINGGO"/>
    <s v="TGS"/>
    <s v="REG"/>
    <s v="AO"/>
    <s v="NEW SALES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  <x v="25"/>
  </r>
  <r>
    <n v="2681"/>
    <n v="1002638329"/>
    <n v="3"/>
    <x v="5"/>
    <n v="5"/>
    <s v="PASURUAN"/>
    <s v="PROBOLINGGO"/>
    <s v="TGS"/>
    <s v="REG"/>
    <s v="AO"/>
    <s v="NEW SALES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  <x v="25"/>
  </r>
  <r>
    <n v="2682"/>
    <n v="1002640280"/>
    <n v="3"/>
    <x v="5"/>
    <n v="5"/>
    <s v="PASURUAN"/>
    <s v="PROBOLINGGO"/>
    <s v="TGS"/>
    <s v="REG"/>
    <s v="AO"/>
    <s v="NEW SALES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25"/>
  </r>
  <r>
    <n v="2683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  <x v="25"/>
  </r>
  <r>
    <n v="2684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685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686"/>
    <n v="1002637942"/>
    <n v="3"/>
    <x v="5"/>
    <n v="5"/>
    <s v="PASURUAN"/>
    <s v="PROBOLINGGO"/>
    <s v="PBL"/>
    <s v="REG"/>
    <s v="AO"/>
    <s v="NEW SALES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  <x v="25"/>
  </r>
  <r>
    <n v="2687"/>
    <n v="1002637787"/>
    <n v="3"/>
    <x v="5"/>
    <n v="5"/>
    <s v="PASURUAN"/>
    <s v="PROBOLINGGO"/>
    <s v="PBL"/>
    <s v="REG"/>
    <s v="AO"/>
    <s v="NEW SALES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  <x v="25"/>
  </r>
  <r>
    <n v="2688"/>
    <n v="1002639332"/>
    <n v="3"/>
    <x v="5"/>
    <n v="5"/>
    <s v="PASURUAN"/>
    <s v="PROBOLINGGO"/>
    <s v="PBL"/>
    <s v="REG"/>
    <s v="AO"/>
    <s v="NEW SALES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  <x v="25"/>
  </r>
  <r>
    <n v="2689"/>
    <n v="1002641147"/>
    <n v="3"/>
    <x v="5"/>
    <n v="5"/>
    <s v="PASURUAN"/>
    <s v="PROBOLINGGO"/>
    <s v="PBL"/>
    <s v="REG"/>
    <s v="AO"/>
    <s v="NEW SALES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  <x v="25"/>
  </r>
  <r>
    <n v="2690"/>
    <n v="1002641111"/>
    <n v="3"/>
    <x v="5"/>
    <n v="5"/>
    <s v="PASURUAN"/>
    <s v="PROBOLINGGO"/>
    <s v="PBL"/>
    <s v="REG"/>
    <s v="AO"/>
    <s v="NEW SALES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  <x v="25"/>
  </r>
  <r>
    <n v="2691"/>
    <n v="1002643788"/>
    <n v="3"/>
    <x v="5"/>
    <n v="5"/>
    <s v="PASURUAN"/>
    <s v="PROBOLINGGO"/>
    <s v="PBL"/>
    <s v="REG"/>
    <s v="AO"/>
    <s v="NEW SALES"/>
    <s v="1P INET"/>
    <s v="Completed (PS)"/>
    <s v="RBS-Regional 3"/>
    <d v="2026-10-19T15:37:34"/>
    <d v="2026-10-26T14:02:36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PS"/>
    <s v="PROBOLINGGO"/>
    <s v="NO ADDON"/>
    <n v="20261026"/>
    <s v="Completed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n v="2026"/>
    <n v="10"/>
    <n v="26"/>
    <d v="2026-10-26T00:00:00"/>
    <n v="5.375"/>
    <x v="2"/>
    <x v="25"/>
  </r>
  <r>
    <n v="2692"/>
    <n v="1002643970"/>
    <n v="3"/>
    <x v="5"/>
    <n v="5"/>
    <s v="PASURUAN"/>
    <s v="PROBOLINGGO"/>
    <s v="PBL"/>
    <s v="REG"/>
    <s v="AO"/>
    <s v="NEW SALES"/>
    <m/>
    <s v="Completed (PS)"/>
    <s v="RBS-Regional 3"/>
    <d v="2026-10-19T16:09:32"/>
    <d v="2026-10-22T14:45:13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S"/>
    <s v="PROBOLINGG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n v="2026"/>
    <n v="10"/>
    <n v="22"/>
    <d v="2026-10-22T00:00:00"/>
    <n v="1.375"/>
    <x v="2"/>
    <x v="25"/>
  </r>
  <r>
    <n v="2693"/>
    <n v="1002642990"/>
    <n v="3"/>
    <x v="5"/>
    <n v="5"/>
    <s v="PASURUAN"/>
    <s v="PROBOLINGGO"/>
    <s v="PBL"/>
    <s v="REG"/>
    <s v="AO"/>
    <s v="NEW SALES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25"/>
  </r>
  <r>
    <n v="2694"/>
    <n v="1002646219"/>
    <n v="3"/>
    <x v="5"/>
    <n v="5"/>
    <s v="PASURUAN"/>
    <s v="PROBOLINGGO"/>
    <s v="PBL"/>
    <s v="REG"/>
    <s v="AO"/>
    <s v="NEW SALES"/>
    <s v="1P INET"/>
    <s v="Completed (PS)"/>
    <s v="RBS-Regional 3"/>
    <d v="2026-10-20T16:51:44"/>
    <d v="2026-10-22T17:54:15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PS"/>
    <s v="PROBOLINGGO"/>
    <s v="NO ADDON"/>
    <n v="20261022"/>
    <s v="Completed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n v="2026"/>
    <n v="10"/>
    <n v="22"/>
    <d v="2026-10-22T00:00:00"/>
    <n v="0.375"/>
    <x v="1"/>
    <x v="25"/>
  </r>
  <r>
    <n v="2695"/>
    <n v="1002646383"/>
    <n v="3"/>
    <x v="5"/>
    <n v="5"/>
    <s v="PASURUAN"/>
    <s v="PROBOLINGGO"/>
    <s v="PBL"/>
    <s v="REG"/>
    <s v="AO"/>
    <s v="NEW SALES"/>
    <s v="1P INET"/>
    <s v="Completed (PS)"/>
    <s v="RBS-Regional 3"/>
    <d v="2026-10-20T19:26:49"/>
    <d v="2026-10-22T17:05:4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S"/>
    <s v="PROBOLINGGO"/>
    <s v="NO ADDON"/>
    <n v="20261022"/>
    <s v="Complet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n v="2026"/>
    <n v="10"/>
    <n v="22"/>
    <d v="2026-10-22T00:00:00"/>
    <n v="-0.33333333333575865"/>
    <x v="1"/>
    <x v="25"/>
  </r>
  <r>
    <n v="2696"/>
    <n v="1002651133"/>
    <n v="3"/>
    <x v="5"/>
    <n v="5"/>
    <s v="PASURUAN"/>
    <s v="PROBOLINGGO"/>
    <s v="PBL"/>
    <s v="REG"/>
    <s v="AO"/>
    <s v="NEW SALES"/>
    <s v="1P INET"/>
    <s v="Completed (PS)"/>
    <s v="RBS-Regional 3"/>
    <d v="2026-10-23T14:15:51"/>
    <d v="2026-10-24T15:19:14"/>
    <n v="69415969"/>
    <m/>
    <n v="152505341488"/>
    <s v="TOKO SRC SULAIMAH"/>
    <s v="ODP-PBL-FAA/131 FAA/D07/131.01"/>
    <s v="WO067052314"/>
    <m/>
    <m/>
    <m/>
    <n v="113.145367316901"/>
    <n v="-7.7864954070679504"/>
    <s v="MD|MYDB-20261023271266|DN00001/MN01316|TOKO SRC SULAIMAH|085113106284"/>
    <s v="MYDIGIBIZPARTNER"/>
    <m/>
    <m/>
    <m/>
    <m/>
    <m/>
    <m/>
    <m/>
    <m/>
    <s v="Management Janji"/>
    <s v="2026-10-24 11:00:00 | Nama PIC : Ibu Humaida No HP : 085113106284 No Alt : - M Janji :  24 Okt 2026 Jam Pasang : Pagi / Siang Note : hubungi pelanggan jika ingin kelokasi"/>
    <s v="FCC"/>
    <s v="23-10-2026 14:24:45"/>
    <d v="2026-10-24T11:00:00"/>
    <m/>
    <s v="PS"/>
    <s v="PROBOLINGGO"/>
    <s v="NO ADDON"/>
    <n v="20261024"/>
    <s v="Completed"/>
    <s v="HSI Bisnis Basic Promo Hari Pelanggan Nasional PSB 70% - 50 Mbps"/>
    <s v="INDIBIZ"/>
    <m/>
    <m/>
    <d v="2026-10-24T11:00:00"/>
    <s v="2026-10-24 11:00:00 | Nama PIC : Ibu Humaida No HP : 085113106284 No Alt : - M Janji :  24 Okt 2026 Jam Pasang : Pagi / Siang Note : hubungi pelanggan jika ingin kelokasi"/>
    <n v="2026"/>
    <n v="10"/>
    <n v="24"/>
    <d v="2026-10-24T00:00:00"/>
    <n v="-0.45833333333575865"/>
    <x v="1"/>
    <x v="25"/>
  </r>
  <r>
    <n v="2697"/>
    <n v="1002655183"/>
    <n v="3"/>
    <x v="5"/>
    <n v="5"/>
    <s v="PASURUAN"/>
    <s v="PROBOLINGGO"/>
    <s v="PBL"/>
    <s v="REG"/>
    <s v="AO"/>
    <s v="NEW SALES"/>
    <m/>
    <s v="Completed (PS)"/>
    <s v="RBS-Regional 3"/>
    <d v="2026-10-27T09:22:46"/>
    <d v="2026-10-28T18:43:10"/>
    <n v="69417629"/>
    <m/>
    <n v="152505341543"/>
    <s v="SMPN 4 PROBOLINGGO/MEETING ROOM"/>
    <s v="ODP-PBL-FT/06"/>
    <s v="WO067268682"/>
    <m/>
    <m/>
    <m/>
    <n v="113.22770389999999"/>
    <n v="-7.7809125000000003"/>
    <s v="|MN01068|/SMPN 4 PROBOLINGGO/MEETING ROOM/WINBACK 2.0 HSI B2B (1:1) 100MBPS 535RB PSB DISC 70%//smpn4pbl@gmail.com/MOKHDOR/895703257768"/>
    <s v="Sales Force DBS"/>
    <m/>
    <m/>
    <m/>
    <m/>
    <m/>
    <m/>
    <m/>
    <m/>
    <s v="Management Janji"/>
    <s v="2026-10-28 08:00:00|Nama PIC : Bp Mokhdor No HP : 0895703257768 No Alt : - M Janji :  28 Okt 2026 Jam Pasang : Pagi / Siang Note : hubungi pelanggan jika ingin kelokasi |40951378|MYDITA"/>
    <s v="FCC"/>
    <s v="27-10-2026 09:24:40"/>
    <d v="2026-10-28T08:00:00"/>
    <m/>
    <s v="PS"/>
    <s v="PROBOLINGG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 : Bp Mokhdor No HP : 0895703257768 No Alt : - M Janji :  28 Okt 2026 Jam Pasang : Pagi / Siang Note : hubungi pelanggan jika ingin kelokasi |40951378|MYDITA"/>
    <n v="2026"/>
    <n v="10"/>
    <n v="28"/>
    <d v="2026-10-28T00:00:00"/>
    <n v="-0.33333333333575865"/>
    <x v="1"/>
    <x v="25"/>
  </r>
  <r>
    <n v="2698"/>
    <n v="1002656075"/>
    <n v="3"/>
    <x v="5"/>
    <n v="5"/>
    <s v="PASURUAN"/>
    <s v="PROBOLINGGO"/>
    <s v="PBL"/>
    <s v="REG"/>
    <s v="AO"/>
    <s v="NEW SALES"/>
    <m/>
    <s v="Completed (PS)"/>
    <s v="RBS-Regional 3"/>
    <d v="2026-10-27T14:00:50"/>
    <d v="2026-10-28T19:42:58"/>
    <n v="69418018"/>
    <m/>
    <n v="152505341550"/>
    <s v="CV ANUGERAH SEJATI / AHASS"/>
    <s v="ODP-PBL-FV/46"/>
    <s v="WO067362749"/>
    <m/>
    <m/>
    <m/>
    <n v="113.21584009999999"/>
    <n v="-7.7441461"/>
    <s v="|MN01068|/CV ANUGERAH SEJATI / AHASS/WINBACK 2.0 HSI B2B (1:2) 50MBPS 320RB PSB DISC 70%//ahass06941@gmail.com/ABDULLAH/83839171125"/>
    <s v="Sales Force DBS"/>
    <m/>
    <m/>
    <m/>
    <m/>
    <m/>
    <m/>
    <m/>
    <m/>
    <s v="Management Janji"/>
    <s v="2026-10-29 11:00:00|Nama : BP ABDULLAH MUGHNI  No Hp : 083839171125 No Alt :  Tgl Pemasangan : 29 Oktober 2026 Interval : PAGI  Note : Hubungi pelanggan terlebih dahulu|40981182|MYDITA"/>
    <s v="FCC"/>
    <s v="27-10-2026 14:09:51"/>
    <d v="2026-10-29T11:00:00"/>
    <m/>
    <s v="PS"/>
    <s v="PROBOLINGGO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9T11:00:00"/>
    <s v="2026-10-29 11:00:00|Nama : BP ABDULLAH MUGHNI  No Hp : 083839171125 No Alt :  Tgl Pemasangan : 29 Oktober 2026 Interval : PAGI  Note : Hubungi pelanggan terlebih dahulu|40981182|MYDITA"/>
    <n v="2026"/>
    <n v="10"/>
    <n v="28"/>
    <d v="2026-10-28T00:00:00"/>
    <n v="-1.4583333333357587"/>
    <x v="1"/>
    <x v="25"/>
  </r>
  <r>
    <n v="2699"/>
    <n v="1002655296"/>
    <n v="3"/>
    <x v="5"/>
    <n v="5"/>
    <s v="PASURUAN"/>
    <s v="PROBOLINGGO"/>
    <s v="PBL"/>
    <s v="REG"/>
    <s v="AO"/>
    <s v="NEW SALES"/>
    <m/>
    <s v="OSS - PROVISIONING START"/>
    <s v="RBS-Regional 2"/>
    <d v="2026-10-27T09:54:25"/>
    <d v="2026-10-28T18:45:53"/>
    <n v="66525052"/>
    <m/>
    <n v="152505341544"/>
    <s v="PT. BANGUN INFORMASI TEKNOLOGI"/>
    <s v="ODP-PBL-F01/02"/>
    <s v="WO067286780"/>
    <m/>
    <m/>
    <m/>
    <n v="113.21717977523799"/>
    <n v="-7.7525175042907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8 11:00:00|M Janji : (RABU/28/oktober/2026) jam Pasang : 09:00 Note : hubungi pelanggan jika ingin kelokasi|40951378|MYDITA"/>
    <s v="FCC"/>
    <s v="27-10-2026 09:54:43"/>
    <d v="2026-10-28T11:00:00"/>
    <m/>
    <s v="PRE_PI"/>
    <s v="PROBOLINGGO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M Janji : (RABU/28/oktober/2026) jam Pasang : 09:00 Note : hubungi pelanggan jika ingin kelokasi|40951378|MYDITA"/>
    <m/>
    <m/>
    <m/>
    <e v="#NUM!"/>
    <e v="#NUM!"/>
    <x v="0"/>
    <x v="25"/>
  </r>
  <r>
    <n v="2700"/>
    <n v="1002656917"/>
    <n v="3"/>
    <x v="5"/>
    <n v="5"/>
    <s v="PASURUAN"/>
    <s v="PROBOLINGGO"/>
    <s v="PBL"/>
    <s v="REG"/>
    <s v="AO"/>
    <s v="NEW SALES"/>
    <m/>
    <s v="MIA - INVALID SURVEY"/>
    <s v="RBS-Regional 3"/>
    <d v="2026-10-28T08:27:28"/>
    <d v="2026-10-28T17:31:25"/>
    <n v="69418331"/>
    <m/>
    <n v="152505341561"/>
    <s v="SMPIT PERMATA PROBOLINGGO /TU"/>
    <s v="ODP-PBL-FAE/01"/>
    <s v="WO067372960"/>
    <m/>
    <m/>
    <m/>
    <n v="113.21584009999999"/>
    <n v="-7.7441461"/>
    <s v="|MN01068|/SMPIT PERMATA PROBOLINGGO /TU/WINBACK 2.0 HSI B2B (1:2) 100MBPS 440RB PSB DISC 70%//probolinggo.smp.permata@gmail.com/YUGO ACHMAD/83839171108"/>
    <s v="Sales Force DBS"/>
    <m/>
    <m/>
    <m/>
    <m/>
    <m/>
    <m/>
    <m/>
    <m/>
    <s v="Management Janji"/>
    <s v="2026-10-31 08:00:00|Nama Pic : bp yugo No Hp Pic : 083839171108 No alt : - Jam Pemasangan : pagi siang  Tanggal Pemasangan : 29 Oktober 2026|40931150|MYDITA"/>
    <s v="FCC"/>
    <s v="28-10-2026 08:39:54"/>
    <d v="2026-10-31T08:00:00"/>
    <m/>
    <s v="SURVEY_NEW_MANJA"/>
    <s v="PROBOLINGG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31T08:00:00"/>
    <s v="2026-10-31 08:00:00|Nama Pic : bp yugo No Hp Pic : 083839171108 No alt : - Jam Pemasangan : pagi siang  Tanggal Pemasangan : 29 Oktober 2026|40931150|MYDITA"/>
    <m/>
    <m/>
    <m/>
    <e v="#NUM!"/>
    <e v="#NUM!"/>
    <x v="0"/>
    <x v="25"/>
  </r>
  <r>
    <n v="2701"/>
    <n v="1002632327"/>
    <n v="3"/>
    <x v="5"/>
    <n v="5"/>
    <s v="PASURUAN"/>
    <s v="PROBOLINGGO"/>
    <s v="PBL"/>
    <s v="REG"/>
    <s v="AO"/>
    <s v="NEW SALES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  <x v="25"/>
  </r>
  <r>
    <n v="2702"/>
    <n v="1002650204"/>
    <n v="3"/>
    <x v="0"/>
    <n v="5"/>
    <s v="KUPANG"/>
    <s v="ATAMBUA"/>
    <s v="KLH"/>
    <s v="REG"/>
    <s v="AO"/>
    <s v="NEW SALES"/>
    <s v="1P INET"/>
    <s v="7 | OSS - PROVISIONING ISSUED"/>
    <s v="RBS-Regional 3"/>
    <d v="2026-10-23T08:45:44"/>
    <d v="2026-10-24T16:04:53"/>
    <n v="69415592"/>
    <m/>
    <n v="172515214034"/>
    <s v="PT Ping For Kantor Bandara Mali Alor"/>
    <s v="ODP-KLH-FC/21 FC/D02/21.01"/>
    <s v="WO067020810"/>
    <m/>
    <m/>
    <m/>
    <n v="124.59341980000001"/>
    <n v="-8.1357558999999995"/>
    <s v="|MC40288|MYIA-055263746254/POI/Julianus Bengngu /082147245978/ptpingnetworkglobal@gmail.com"/>
    <s v="MYIB_ASSISTANT"/>
    <m/>
    <m/>
    <m/>
    <m/>
    <m/>
    <m/>
    <m/>
    <m/>
    <s v="Management Janji"/>
    <s v="2026-10-24 08:00:00 | Nama : BU MARGARETHA (ADMIN) No Hp : 082147245978 No Hp Alternatif :  Tanggal : 24 Oktober 2026 Interval : PAGI  Note : Mohon hubungi pelanggan terlebih dahulu"/>
    <s v="FCC"/>
    <s v="23-10-2026 08:54:37"/>
    <d v="2026-10-24T08:00:00"/>
    <m/>
    <s v="PI"/>
    <s v="KALABAHI"/>
    <s v="NETMONK"/>
    <m/>
    <s v="Provisioning Issued"/>
    <s v="HSI Bisnis Bundling Netmonk PSB 70% - 50 Mbps"/>
    <s v="INDIBIZ"/>
    <m/>
    <m/>
    <d v="2026-10-24T08:00:00"/>
    <s v="2026-10-24 08:00:00 | Nama : BU MARGARETHA (ADMIN) No Hp : 082147245978 No Hp Alternatif :  Tanggal : 24 Oktober 2026 Interval : PAGI  Note : Mohon hubungi pelanggan terlebih dahulu"/>
    <m/>
    <m/>
    <m/>
    <e v="#NUM!"/>
    <e v="#NUM!"/>
    <x v="0"/>
    <x v="20"/>
  </r>
  <r>
    <n v="2703"/>
    <n v="1002636864"/>
    <n v="3"/>
    <x v="0"/>
    <n v="5"/>
    <s v="KUPANG"/>
    <s v="ATAMBUA"/>
    <s v="KLH"/>
    <s v="REG"/>
    <s v="AO"/>
    <s v="NEW SALES"/>
    <m/>
    <s v="Completed (PS)"/>
    <s v="RBS-Regional 3"/>
    <d v="2026-10-14T14:01:27"/>
    <d v="2026-10-23T13:30:3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S"/>
    <s v="KALABAH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n v="2026"/>
    <n v="10"/>
    <n v="23"/>
    <d v="2026-10-23T00:00:00"/>
    <n v="7.5416666666642413"/>
    <x v="2"/>
    <x v="20"/>
  </r>
  <r>
    <n v="2704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2705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2706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2707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2708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  <x v="26"/>
  </r>
  <r>
    <n v="2709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  <x v="26"/>
  </r>
  <r>
    <n v="2710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  <x v="26"/>
  </r>
  <r>
    <n v="2711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26"/>
  </r>
  <r>
    <n v="2712"/>
    <n v="1002640318"/>
    <n v="3"/>
    <x v="0"/>
    <n v="5"/>
    <s v="KUPANG"/>
    <s v="ENDE"/>
    <s v="END"/>
    <s v="REG"/>
    <s v="AO"/>
    <s v="NEW SALES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  <x v="26"/>
  </r>
  <r>
    <n v="2713"/>
    <n v="1002653113"/>
    <n v="3"/>
    <x v="0"/>
    <n v="5"/>
    <s v="KUPANG"/>
    <s v="ENDE"/>
    <s v="END"/>
    <s v="REG"/>
    <s v="AO"/>
    <s v="NEW SALES"/>
    <s v="1P INET"/>
    <s v="Completed (PS)"/>
    <s v="RBS-Regional 3"/>
    <d v="2026-10-26T09:54:44"/>
    <d v="2026-10-27T17:08:22"/>
    <n v="69416895"/>
    <m/>
    <n v="172506789544"/>
    <s v="KIOS ASSYARIAH"/>
    <s v="ODP-END-FB/04 FB/D02/04.01"/>
    <s v="WO067187433"/>
    <m/>
    <m/>
    <m/>
    <n v="121.660838127136"/>
    <n v="-8.8430319433168005"/>
    <s v="|MC40142|MYIA-093200894729/POI/SARWO EDY MUHAMAD/082342267685/rosnia805@gmail.com"/>
    <s v="MYIB_ASSISTANT"/>
    <m/>
    <m/>
    <m/>
    <m/>
    <m/>
    <m/>
    <m/>
    <m/>
    <s v="Management Janji"/>
    <s v="2026-10-27 08:00:00 | Nama :sarwo edy No HP :082342267685 No Alternatif : M Janji : 27/10/2026 Jam Pasang : Pagi NoteÃ‚Â :  Hubungi terlebih dahulu sebelum ke lokasi"/>
    <s v="FCC"/>
    <s v="26-10-2026 10:09:52"/>
    <d v="2026-10-27T08:00:00"/>
    <m/>
    <s v="PS"/>
    <s v="ENDE"/>
    <s v="NO ADDON"/>
    <n v="20261027"/>
    <s v="Completed"/>
    <s v="HSI Bisnis Promo Hari Pelanggan Nasional PSB 70% - 50 Mbps"/>
    <s v="INDIBIZ"/>
    <m/>
    <m/>
    <d v="2026-10-27T08:00:00"/>
    <s v="2026-10-27 08:00:00 | Nama :sarwo edy No HP :082342267685 No Alternatif : M Janji : 27/10/2026 Jam Pasang : Pagi NoteÃ‚Â :  Hubungi terlebih dahulu sebelum ke lokasi"/>
    <n v="2026"/>
    <n v="10"/>
    <n v="27"/>
    <d v="2026-10-27T00:00:00"/>
    <n v="-0.33333333333575865"/>
    <x v="1"/>
    <x v="26"/>
  </r>
  <r>
    <n v="2714"/>
    <n v="1002658010"/>
    <n v="3"/>
    <x v="0"/>
    <n v="5"/>
    <s v="KUPANG"/>
    <s v="ENDE"/>
    <s v="END"/>
    <s v="REG"/>
    <s v="AO"/>
    <s v="NEW SALES"/>
    <s v="1P INET"/>
    <s v="Completed (PS)"/>
    <s v="RBS-Regional 3"/>
    <d v="2026-10-28T15:03:52"/>
    <d v="2026-10-28T17:29:00"/>
    <n v="69418683"/>
    <m/>
    <n v="172506789560"/>
    <s v="Kosan Deprigan"/>
    <s v="ODP-END-FD/69 FD/D02/69.01"/>
    <s v="WO067370047"/>
    <m/>
    <m/>
    <m/>
    <n v="121.665578398001"/>
    <n v="-8.8397997929124497"/>
    <s v="|MC40142|MYIA-097533088519/POI/Diana L Kadju/082144502377/laurensiadianakadju@gmail.com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15:09:46"/>
    <d v="2026-10-30T08:00:00"/>
    <m/>
    <s v="PS"/>
    <s v="ENDE"/>
    <s v="NO ADDON"/>
    <n v="20261028"/>
    <s v="Completed"/>
    <s v="HSI Bisnis Basic Promo Hari Pelanggan Nasional PSB 70% - 50 Mbps"/>
    <s v="INDIBIZ"/>
    <m/>
    <m/>
    <d v="2026-10-30T08:00:00"/>
    <s v="2026-10-30 08:00:00 | Tanggal pemasangan 29/10/2026 Jam pemasangan : pagi/siang Info Tambahan : Hubungi pelanggan dulu sebelum ke lokasi. terimakasih."/>
    <n v="2026"/>
    <n v="10"/>
    <n v="28"/>
    <d v="2026-10-28T00:00:00"/>
    <n v="-2.3333333333357587"/>
    <x v="1"/>
    <x v="26"/>
  </r>
  <r>
    <n v="2715"/>
    <n v="1002658122"/>
    <n v="3"/>
    <x v="0"/>
    <n v="5"/>
    <s v="KUPANG"/>
    <s v="ENDE"/>
    <s v="END"/>
    <s v="REG"/>
    <s v="AO"/>
    <s v="NEW SALES"/>
    <s v="1P INET"/>
    <s v="Completed (PS)"/>
    <s v="RBS-Regional 3"/>
    <d v="2026-10-28T15:44:50"/>
    <d v="2026-10-28T21:28:45"/>
    <n v="69418759"/>
    <m/>
    <n v="172506789561"/>
    <s v="Kios Naomi"/>
    <s v="ODP-END-FD/50 FD/D04/50.01"/>
    <s v="WO067375643"/>
    <m/>
    <m/>
    <m/>
    <n v="121.665595067398"/>
    <n v="-8.8308564270625993"/>
    <s v="|MC40142|MYIA-090486436005/POI/melkiades buga/081222911578/ampapesablon13@gmail.com"/>
    <s v="MYIB_ASSISTANT"/>
    <m/>
    <m/>
    <m/>
    <m/>
    <m/>
    <m/>
    <m/>
    <m/>
    <s v="Management Janji"/>
    <s v="2026-10-30 08:00:00 | Nama : BP MELKIADES BUGA  No Hp : 081222911578 No Alt :  Tgl Pemasangan : 29 Oktober 2026 Interval : PAGI  Note : Hubungi pelanggan terlebih dahulu"/>
    <s v="FCC"/>
    <s v="28-10-2026 15:54:40"/>
    <d v="2026-10-30T08:00:00"/>
    <m/>
    <s v="PS"/>
    <s v="ENDE"/>
    <s v="NO ADDON"/>
    <n v="20261028"/>
    <s v="Completed"/>
    <s v="HSI Bisnis Basic Promo Hari Pelanggan Nasional PSB 70% - 50 Mbps"/>
    <s v="INDIBIZ"/>
    <m/>
    <m/>
    <d v="2026-10-30T08:00:00"/>
    <s v="2026-10-30 08:00:00 | Nama : BP MELKIADES BUGA  No Hp : 081222911578 No Alt :  Tgl Pemasangan : 29 Oktober 2026 Interval : PAGI  Note : Hubungi pelanggan terlebih dahulu"/>
    <n v="2026"/>
    <n v="10"/>
    <n v="28"/>
    <d v="2026-10-28T00:00:00"/>
    <n v="-2.3333333333357587"/>
    <x v="1"/>
    <x v="26"/>
  </r>
  <r>
    <n v="2716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  <x v="26"/>
  </r>
  <r>
    <n v="2717"/>
    <n v="1002628166"/>
    <n v="3"/>
    <x v="0"/>
    <n v="5"/>
    <s v="KUPANG"/>
    <s v="ENDE"/>
    <s v="WWR"/>
    <s v="REG"/>
    <s v="AO"/>
    <s v="NEW SALES"/>
    <s v="1P INET"/>
    <s v="Completed (PS)"/>
    <s v="RBS-Regional 3"/>
    <d v="2026-10-08T16:05:34"/>
    <d v="2026-10-25T06:49:52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S"/>
    <s v="X"/>
    <s v="NO ADDON"/>
    <n v="20261025"/>
    <s v="Complet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n v="2026"/>
    <n v="10"/>
    <n v="25"/>
    <d v="2026-10-25T00:00:00"/>
    <n v="15.375"/>
    <x v="2"/>
    <x v="26"/>
  </r>
  <r>
    <n v="2718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2719"/>
    <n v="1002653836"/>
    <n v="3"/>
    <x v="0"/>
    <n v="5"/>
    <s v="KUPANG"/>
    <s v="MAUMERE"/>
    <s v="LRT"/>
    <s v="REG"/>
    <s v="AO"/>
    <s v="NEW SALES"/>
    <s v="1P INET"/>
    <s v="7 | OSS - PROVISIONING ISSUED"/>
    <s v="RBS-Regional 3"/>
    <d v="2026-10-26T12:56:48"/>
    <d v="2026-10-28T18:39:02"/>
    <n v="69417116"/>
    <m/>
    <n v="172509796826"/>
    <s v="Biara Susteran DST Waiwerang"/>
    <s v="ODP-LRT-FG/21 FG/D01/21.01"/>
    <s v="WO067205491"/>
    <m/>
    <m/>
    <m/>
    <n v="123.174871020019"/>
    <n v="-8.3837168283615604"/>
    <s v="MD|MYDB-20261026271389|SC00001/MC00079|Biara Susteran DST Waiwerang|081228733278"/>
    <s v="MYDIGIBIZPARTNER"/>
    <m/>
    <m/>
    <m/>
    <m/>
    <m/>
    <m/>
    <m/>
    <m/>
    <s v="Management Janji"/>
    <s v="2026-10-28 08:00:00 | Nama PIC:  BU DORCE  No HP: 081228733278 Alt: Tanggal: 28/10/2026 Jam Pasang: Pagi Note: Hubungi sebelum ke lokasi, terimakasih.  "/>
    <s v="FCC"/>
    <s v="26-10-2026 13:09:41"/>
    <d v="2026-10-28T08:00:00"/>
    <m/>
    <s v="PI"/>
    <s v="X"/>
    <s v="NETMONK"/>
    <m/>
    <s v="Provisioning Issued"/>
    <s v="HSI Bisnis Basic Bundling Netmonk PSB 70% - 50 Mbps"/>
    <s v="INDIBIZ"/>
    <m/>
    <m/>
    <d v="2026-10-28T08:00:00"/>
    <s v="2026-10-28 08:00:00 | Nama PIC:  BU DORCE  No HP: 081228733278 Alt: Tanggal: 28/10/2026 Jam Pasang: Pagi Note: Hubungi sebelum ke lokasi, terimakasih.  "/>
    <m/>
    <m/>
    <m/>
    <e v="#NUM!"/>
    <e v="#NUM!"/>
    <x v="0"/>
    <x v="27"/>
  </r>
  <r>
    <n v="2720"/>
    <n v="1002657164"/>
    <n v="3"/>
    <x v="0"/>
    <n v="5"/>
    <s v="KUPANG"/>
    <s v="MAUMERE"/>
    <s v="LRT"/>
    <s v="REG"/>
    <s v="AO"/>
    <s v="NEW SALES"/>
    <s v="1P INET"/>
    <s v="9 | WFM - UN-SCS"/>
    <s v="RBS-Regional 3"/>
    <d v="2026-10-28T09:59:02"/>
    <d v="2026-10-28T09:59:03"/>
    <n v="69408958"/>
    <m/>
    <m/>
    <s v="KOPDIT IKAMALA"/>
    <m/>
    <s v="WO066288364"/>
    <m/>
    <m/>
    <m/>
    <n v="123.16186"/>
    <n v="-8.3857400000000002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s v="28-10-2026 10:09:43"/>
    <d v="2026-10-14T00:00:00"/>
    <m/>
    <s v="UNSC"/>
    <s v="X"/>
    <s v="NO ADDON"/>
    <m/>
    <s v="Inprogress Alpro, SC Lama : SC1002633791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2721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2722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2723"/>
    <n v="1002647270"/>
    <n v="3"/>
    <x v="0"/>
    <n v="5"/>
    <s v="KUPANG"/>
    <s v="MAUMERE"/>
    <s v="LRT"/>
    <s v="REG"/>
    <s v="AO"/>
    <s v="NEW SALES"/>
    <s v="1P INET"/>
    <s v="Completed (PS)"/>
    <s v="RBS-Regional 3"/>
    <d v="2026-10-21T12:38:44"/>
    <d v="2026-10-28T21:19:34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S"/>
    <s v="X"/>
    <s v="NO ADDON"/>
    <n v="20261028"/>
    <s v="Completed"/>
    <s v="HSI Bisnis Basic Promo Hari Pelanggan Nasional PSB 70% - 50 Mbps"/>
    <s v="INDIBIZ"/>
    <m/>
    <m/>
    <d v="2026-10-22T11:00:00"/>
    <s v="2026-10-22 11:00:00 | telp :081337988737 alt :  manja : pagi / siang 22/10/2026 hub sebelum ke lokasi "/>
    <n v="2026"/>
    <n v="10"/>
    <n v="28"/>
    <d v="2026-10-28T00:00:00"/>
    <n v="5.5416666666642413"/>
    <x v="2"/>
    <x v="27"/>
  </r>
  <r>
    <n v="2724"/>
    <n v="1002658239"/>
    <n v="3"/>
    <x v="0"/>
    <n v="5"/>
    <s v="KUPANG"/>
    <s v="MAUMERE"/>
    <s v="LRT"/>
    <s v="REG"/>
    <s v="AO"/>
    <s v="NEW SALES"/>
    <s v="1P INET"/>
    <s v="MIE - SEND SURVEY"/>
    <s v="RBS-Regional 3"/>
    <d v="2026-10-28T16:24:51"/>
    <d v="2026-10-28T16:26:03"/>
    <n v="69418808"/>
    <m/>
    <n v="172509796745"/>
    <s v="Sekretariat GMNI Flores Timur"/>
    <s v="ODP-LRT-FC/37 FC/D04/37.01"/>
    <s v="WO067379586"/>
    <m/>
    <m/>
    <m/>
    <n v="122.96749904751699"/>
    <n v="-8.3498561035519003"/>
    <s v="MD|MYDB-20261026271392|SC00001/MC00079|Sekretariat GMNI Flores Timur|085339005966"/>
    <s v="MYDIGIBIZPARTNER"/>
    <m/>
    <m/>
    <m/>
    <m/>
    <m/>
    <m/>
    <m/>
    <m/>
    <s v="Management Janji"/>
    <s v="2026-10-29 15:00:00 | Tanggal pemasangan: 28/10/2026 Jam pemasangan : siang Info Tambahan : Hubungi pelanggan dulu sebelum ke lokasi terima kasih."/>
    <s v="FCC"/>
    <s v="28-10-2026 16:40:07"/>
    <d v="2026-10-29T15:00:00"/>
    <m/>
    <s v="SURVEY_NEW_MANJA"/>
    <s v="X"/>
    <s v="NO ADDON"/>
    <m/>
    <s v="MIE - SEND SURVEY"/>
    <s v="HSI Bisnis Basic Promo Hari Pelanggan Nasional PSB 70% - 50 Mbps"/>
    <s v="INDIBIZ"/>
    <m/>
    <m/>
    <d v="2026-10-29T15:00:00"/>
    <s v="2026-10-29 15:00:00 | Tanggal pemasangan: 28/10/2026 Jam pemasangan : siang Info Tambahan : Hubungi pelanggan dulu sebelum ke lokasi terima kasih."/>
    <m/>
    <m/>
    <m/>
    <e v="#NUM!"/>
    <e v="#NUM!"/>
    <x v="0"/>
    <x v="27"/>
  </r>
  <r>
    <n v="2725"/>
    <n v="1002633791"/>
    <n v="3"/>
    <x v="0"/>
    <n v="5"/>
    <s v="KUPANG"/>
    <s v="MAUMERE"/>
    <s v="LRT"/>
    <s v="REG"/>
    <s v="AO"/>
    <s v="NEW SALES"/>
    <s v="1P INET"/>
    <s v="SIBEL - CREATE ORDER"/>
    <s v="RBS-Regional 3"/>
    <d v="2026-10-12T18:10:35"/>
    <d v="2026-10-28T10:00:09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INPROGRESS_SC"/>
    <s v="X"/>
    <s v="NO ADDON"/>
    <m/>
    <s v="SIEBEL_INFO=3-389843479813|Successfully Order Creation 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2726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  <x v="27"/>
  </r>
  <r>
    <n v="2727"/>
    <n v="1002657317"/>
    <n v="3"/>
    <x v="0"/>
    <n v="5"/>
    <s v="KUPANG"/>
    <s v="MAUMERE"/>
    <s v="MMR"/>
    <s v="REG"/>
    <s v="AO"/>
    <s v="NEW SALES"/>
    <s v="1P INET"/>
    <s v="7 | OSS - PROVISIONING ISSUED"/>
    <s v="RBS-Regional 3"/>
    <d v="2026-10-28T10:51:51"/>
    <d v="2026-10-29T08:10:57"/>
    <n v="69418417"/>
    <m/>
    <n v="172508209940"/>
    <s v="PT Ping For Kantor Bandara Frans Seda Maumere"/>
    <s v="ODP-MMR-FC/37 FC/D05/37.01"/>
    <s v="WO067342772"/>
    <m/>
    <m/>
    <m/>
    <n v="122.2375567"/>
    <n v="-8.6369357000000004"/>
    <s v="|MC40288|MYIA-017278442840/POI/Julianus Bengngu /082147245978/ptpingnetworkglobal@gmail.com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0:54:38"/>
    <d v="2026-10-29T08:00:00"/>
    <m/>
    <s v="PI"/>
    <s v="X"/>
    <s v="NETMONK"/>
    <m/>
    <s v="Provisioning Issued"/>
    <s v="HSI Bisnis Bundling Netmonk PSB 70% - 5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  <x v="27"/>
  </r>
  <r>
    <n v="2728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2729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2730"/>
    <n v="1002621495"/>
    <n v="3"/>
    <x v="0"/>
    <n v="5"/>
    <s v="KUPANG"/>
    <s v="MAUMERE"/>
    <s v="MMR"/>
    <s v="REG"/>
    <s v="AO"/>
    <s v="NEW SALES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  <x v="27"/>
  </r>
  <r>
    <n v="2731"/>
    <n v="1002636481"/>
    <n v="3"/>
    <x v="0"/>
    <n v="5"/>
    <s v="KUPANG"/>
    <s v="MAUMERE"/>
    <s v="MMR"/>
    <s v="REG"/>
    <s v="AO"/>
    <s v="NEW SALES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  <x v="27"/>
  </r>
  <r>
    <n v="2732"/>
    <n v="1002640489"/>
    <n v="3"/>
    <x v="0"/>
    <n v="5"/>
    <s v="KUPANG"/>
    <s v="MAUMERE"/>
    <s v="MMR"/>
    <s v="REG"/>
    <s v="AO"/>
    <s v="NEW SALES"/>
    <s v="1P INET"/>
    <s v="Completed (PS)"/>
    <s v="RBS-Regional 3"/>
    <d v="2026-10-16T15:14:34"/>
    <d v="2026-10-26T09:18:19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S"/>
    <s v="X"/>
    <s v="NETMONK"/>
    <n v="20261026"/>
    <s v="Complet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n v="2026"/>
    <n v="10"/>
    <n v="26"/>
    <d v="2026-10-26T00:00:00"/>
    <n v="6.5416666666642413"/>
    <x v="2"/>
    <x v="27"/>
  </r>
  <r>
    <n v="2733"/>
    <n v="1002642697"/>
    <n v="3"/>
    <x v="0"/>
    <n v="5"/>
    <s v="KUPANG"/>
    <s v="MAUMERE"/>
    <s v="MMR"/>
    <s v="REG"/>
    <s v="AO"/>
    <s v="NEW SALES"/>
    <m/>
    <s v="Completed (PS)"/>
    <s v="RBS-Regional 2"/>
    <d v="2026-10-19T10:44:32"/>
    <d v="2026-10-28T18:44:08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PS"/>
    <s v="X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n v="2026"/>
    <n v="10"/>
    <n v="28"/>
    <d v="2026-10-28T00:00:00"/>
    <n v="1.5416666666642413"/>
    <x v="2"/>
    <x v="27"/>
  </r>
  <r>
    <n v="2734"/>
    <n v="1002654487"/>
    <n v="3"/>
    <x v="0"/>
    <n v="5"/>
    <s v="KUPANG"/>
    <s v="LABOAN BAJO"/>
    <s v="REO"/>
    <s v="REG"/>
    <s v="AO"/>
    <s v="NEW SALES"/>
    <s v="1P INET"/>
    <s v="7 | OSS - PROVISIONING ISSUED"/>
    <s v="RBS-Regional 3"/>
    <d v="2026-10-26T15:30:45"/>
    <d v="2026-10-27T15:19:08"/>
    <n v="69417366"/>
    <m/>
    <n v="172513217900"/>
    <s v="PT GADAI MAS NUSANTARA"/>
    <s v="ODP-REO-FA/99 FA/D07/99.01"/>
    <s v="WO067224791"/>
    <m/>
    <m/>
    <m/>
    <n v="120.4885902"/>
    <n v="-8.3121227999999991"/>
    <s v="|MN01740|MYIA-006676011390/POI/MARSEL FERDINAN KASEH /082236338952/marselkaseh07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39:37"/>
    <d v="2026-10-27T15:00:00"/>
    <m/>
    <s v="PI"/>
    <s v="X"/>
    <s v="NO ADDON"/>
    <m/>
    <s v="Provisioning Issued"/>
    <s v="HSI Bisnis Basic Promo Hari Pelanggan Nasional PSB 70% - 5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  <x v="28"/>
  </r>
  <r>
    <n v="2735"/>
    <n v="1002654690"/>
    <n v="3"/>
    <x v="0"/>
    <n v="5"/>
    <s v="KUPANG"/>
    <s v="LABOAN BAJO"/>
    <s v="REO"/>
    <s v="REG"/>
    <s v="AO"/>
    <s v="NEW SALES"/>
    <m/>
    <s v="MIE - SEND SURVEY"/>
    <s v="RBS-Regional 2"/>
    <d v="2026-10-26T16:39:08"/>
    <d v="2026-10-28T12:06:07"/>
    <n v="69195783"/>
    <m/>
    <n v="172513217901"/>
    <s v="PT AMARTHA MIKRO FINTEK"/>
    <s v="ODP-REO-FA/01"/>
    <s v="WO067351910"/>
    <m/>
    <m/>
    <m/>
    <n v="120.4931285"/>
    <n v="-8.3083296000000004"/>
    <s v="AMRBS;404508;AM MOH. HAFID D/ADAM NURFADHILLAH-085220101016/Agung-082136949867/Ahmad-087752653389/adam.nurfadillah@amartha.com"/>
    <s v="Amex"/>
    <m/>
    <m/>
    <m/>
    <m/>
    <m/>
    <m/>
    <m/>
    <m/>
    <s v="Management Janji"/>
    <s v="2026-10-29 11:00:00|Tanggal pemasangan : 28/09/2026 Jam pemasangan : 08.00 - 12.00 Info Tambahan : Hubungi pelanggan dulu sebelum ke lokasi, terima kasih|40951377|MYDITA"/>
    <s v="FCC"/>
    <s v="26-10-2026 16:39:49"/>
    <d v="2026-10-29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 : 28/09/2026 Jam pemasangan : 08.00 - 12.00 Info Tambahan : Hubungi pelanggan dulu sebelum ke lokasi, terima kasih|40951377|MYDITA"/>
    <m/>
    <m/>
    <m/>
    <e v="#NUM!"/>
    <e v="#NUM!"/>
    <x v="0"/>
    <x v="28"/>
  </r>
  <r>
    <n v="2736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2737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2738"/>
    <n v="1002641846"/>
    <n v="3"/>
    <x v="0"/>
    <n v="5"/>
    <s v="KUPANG"/>
    <s v="LABOAN BAJO"/>
    <s v="LBO"/>
    <s v="REG"/>
    <s v="AO"/>
    <s v="NEW SALES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  <x v="28"/>
  </r>
  <r>
    <n v="2739"/>
    <n v="1002644810"/>
    <n v="3"/>
    <x v="0"/>
    <n v="5"/>
    <s v="KUPANG"/>
    <s v="LABOAN BAJO"/>
    <s v="LBO"/>
    <s v="REG"/>
    <s v="AO"/>
    <s v="NEW SALES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  <x v="28"/>
  </r>
  <r>
    <n v="2740"/>
    <n v="1002647017"/>
    <n v="3"/>
    <x v="0"/>
    <n v="5"/>
    <s v="KUPANG"/>
    <s v="LABOAN BAJO"/>
    <s v="LBO"/>
    <s v="REG"/>
    <s v="AO"/>
    <s v="NEW SALES"/>
    <s v="1P INET"/>
    <s v="Completed (PS)"/>
    <s v="RBS-Regional 3"/>
    <d v="2026-10-21T11:03:49"/>
    <d v="2026-10-26T16:27:33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PS"/>
    <s v="LABUAN BAJO"/>
    <s v="NO ADDON"/>
    <n v="20261026"/>
    <s v="Completed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n v="2026"/>
    <n v="10"/>
    <n v="26"/>
    <d v="2026-10-26T00:00:00"/>
    <n v="3.6666666666642413"/>
    <x v="2"/>
    <x v="28"/>
  </r>
  <r>
    <n v="2741"/>
    <n v="1002647316"/>
    <n v="3"/>
    <x v="0"/>
    <n v="5"/>
    <s v="KUPANG"/>
    <s v="LABOAN BAJO"/>
    <s v="RTE"/>
    <s v="REG"/>
    <s v="AO"/>
    <s v="NEW SALES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  <x v="28"/>
  </r>
  <r>
    <n v="2742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  <x v="28"/>
  </r>
  <r>
    <n v="2743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  <x v="28"/>
  </r>
  <r>
    <n v="2744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2745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2746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  <x v="28"/>
  </r>
  <r>
    <n v="2747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  <x v="28"/>
  </r>
  <r>
    <n v="2748"/>
    <n v="1002636408"/>
    <n v="3"/>
    <x v="0"/>
    <n v="5"/>
    <s v="KUPANG"/>
    <s v="LABOAN BAJO"/>
    <s v="RTE"/>
    <s v="REG"/>
    <s v="AO"/>
    <s v="NEW SALES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  <x v="28"/>
  </r>
  <r>
    <n v="2749"/>
    <n v="1002639936"/>
    <n v="3"/>
    <x v="0"/>
    <n v="5"/>
    <s v="KUPANG"/>
    <s v="LABOAN BAJO"/>
    <s v="RTE"/>
    <s v="REG"/>
    <s v="AO"/>
    <s v="NEW SALES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  <x v="28"/>
  </r>
  <r>
    <n v="2750"/>
    <n v="1002639946"/>
    <n v="3"/>
    <x v="0"/>
    <n v="5"/>
    <s v="KUPANG"/>
    <s v="LABOAN BAJO"/>
    <s v="RTE"/>
    <s v="REG"/>
    <s v="AO"/>
    <s v="NEW SALES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  <x v="28"/>
  </r>
  <r>
    <n v="2751"/>
    <n v="1002642642"/>
    <n v="3"/>
    <x v="0"/>
    <n v="5"/>
    <s v="KUPANG"/>
    <s v="LABOAN BAJO"/>
    <s v="RTE"/>
    <s v="REG"/>
    <s v="AO"/>
    <s v="NEW SALES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  <x v="28"/>
  </r>
  <r>
    <n v="2752"/>
    <n v="1002644736"/>
    <n v="3"/>
    <x v="0"/>
    <n v="5"/>
    <s v="KUPANG"/>
    <s v="LABOAN BAJO"/>
    <s v="RTE"/>
    <s v="REG"/>
    <s v="AO"/>
    <s v="NEW SALES"/>
    <s v="1P INET"/>
    <s v="Completed (PS)"/>
    <s v="RBS-Regional 3"/>
    <d v="2026-10-20T09:36:44"/>
    <d v="2026-10-24T18:30:24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PS"/>
    <s v="X"/>
    <s v="NO ADDON"/>
    <n v="20261024"/>
    <s v="Completed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n v="2026"/>
    <n v="10"/>
    <n v="24"/>
    <d v="2026-10-24T00:00:00"/>
    <n v="2.6666666666642413"/>
    <x v="2"/>
    <x v="28"/>
  </r>
  <r>
    <n v="2753"/>
    <n v="1002648153"/>
    <n v="3"/>
    <x v="0"/>
    <n v="5"/>
    <s v="KUPANG"/>
    <s v="LABOAN BAJO"/>
    <s v="RTE"/>
    <s v="REG"/>
    <s v="AO"/>
    <s v="NEW SALES"/>
    <s v="1P INET"/>
    <s v="Completed (PS)"/>
    <s v="RBS-Regional 3"/>
    <d v="2026-10-21T17:21:47"/>
    <d v="2026-10-24T13:00:27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PS"/>
    <s v="X"/>
    <s v="NO ADDON"/>
    <n v="20261024"/>
    <s v="Completed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4"/>
    <d v="2026-10-24T00:00:00"/>
    <n v="1.375"/>
    <x v="2"/>
    <x v="28"/>
  </r>
  <r>
    <n v="2754"/>
    <n v="1002648205"/>
    <n v="3"/>
    <x v="0"/>
    <n v="5"/>
    <s v="KUPANG"/>
    <s v="LABOAN BAJO"/>
    <s v="RTE"/>
    <s v="REG"/>
    <s v="AO"/>
    <s v="NEW SALES"/>
    <s v="1P INET"/>
    <s v="Completed (PS)"/>
    <s v="RBS-Regional 3"/>
    <d v="2026-10-21T18:09:45"/>
    <d v="2026-10-24T12:51:33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PS"/>
    <s v="X"/>
    <s v="NO ADDON"/>
    <n v="20261024"/>
    <s v="Completed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n v="2026"/>
    <n v="10"/>
    <n v="24"/>
    <d v="2026-10-24T00:00:00"/>
    <n v="1.375"/>
    <x v="2"/>
    <x v="28"/>
  </r>
  <r>
    <n v="2755"/>
    <n v="1002657155"/>
    <n v="3"/>
    <x v="0"/>
    <n v="5"/>
    <s v="KUPANG"/>
    <s v="ENDE"/>
    <s v="BJW"/>
    <s v="REG"/>
    <s v="AO"/>
    <s v="NEW SALES"/>
    <m/>
    <s v="9 | WFM - UN-SCS"/>
    <s v="RBS-Regional 2"/>
    <d v="2026-10-28T09:56:03"/>
    <d v="2026-10-28T09:56:04"/>
    <n v="69195783"/>
    <m/>
    <m/>
    <s v="PT AMARTHA MIKRO FINTEK"/>
    <m/>
    <s v="WO064994002"/>
    <m/>
    <m/>
    <m/>
    <n v="121.04510999999999"/>
    <n v="-8.7173269999999992"/>
    <s v="AMRBS;404508;AM MOH. HAFID D/ADAM NURFADHILLAH-085220101016/Ahmad-087752653389/Maria-082147654621/adam.nurfadillah@amartha.com"/>
    <s v="Amex"/>
    <m/>
    <m/>
    <m/>
    <m/>
    <m/>
    <m/>
    <m/>
    <m/>
    <s v="Management Janji"/>
    <s v="2026-09-25 11:00:00|Nama PIC : Adam No HP : 085220101016 Alt :  M Janji : 25/09/2026 Jam Pasang : 08.00 - 13:00  NoteÃ‚Â :  hubungi terlebih dahulu sebelum kelokasi |40981184|MYDITA"/>
    <s v="FCC"/>
    <s v="28-10-2026 10:09:43"/>
    <d v="2026-09-25T00:00:00"/>
    <m/>
    <s v="UNSC"/>
    <s v="BAJAWA"/>
    <s v="NO ADDON"/>
    <m/>
    <s v="Inprogress Alpro, SC Lama : SC1002604115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5T11:00:00"/>
    <s v="2026-09-25 11:00:00|Nama PIC : Adam No HP : 085220101016 Alt :  M Janji : 25/09/2026 Jam Pasang : 08.00 - 13:00  NoteÃ‚Â :  hubungi terlebih dahulu sebelum kelokasi |40981184|MYDITA"/>
    <m/>
    <m/>
    <m/>
    <e v="#NUM!"/>
    <e v="#NUM!"/>
    <x v="0"/>
    <x v="26"/>
  </r>
  <r>
    <n v="2756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2757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2758"/>
    <n v="1002635047"/>
    <n v="3"/>
    <x v="0"/>
    <n v="5"/>
    <s v="KUPANG"/>
    <s v="ENDE"/>
    <s v="BJW"/>
    <s v="REG"/>
    <s v="AO"/>
    <s v="NEW SALES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  <x v="26"/>
  </r>
  <r>
    <n v="2759"/>
    <n v="1002648129"/>
    <n v="3"/>
    <x v="0"/>
    <n v="5"/>
    <s v="KUPANG"/>
    <s v="ENDE"/>
    <s v="BJW"/>
    <s v="REG"/>
    <s v="AO"/>
    <s v="NEW SALES"/>
    <s v="1P INET"/>
    <s v="Completed (PS)"/>
    <s v="RBS-Regional 3"/>
    <d v="2026-10-21T17:03:58"/>
    <d v="2026-10-25T07:00:03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PS"/>
    <s v="BAJAWA"/>
    <s v="NETMONK"/>
    <n v="20261025"/>
    <s v="Completed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n v="2026"/>
    <n v="10"/>
    <n v="25"/>
    <d v="2026-10-25T00:00:00"/>
    <n v="2.375"/>
    <x v="2"/>
    <x v="26"/>
  </r>
  <r>
    <n v="2760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29"/>
  </r>
  <r>
    <n v="2761"/>
    <n v="1002643008"/>
    <n v="3"/>
    <x v="7"/>
    <n v="5"/>
    <s v="SINGARJA"/>
    <s v="SINGARAJA"/>
    <s v="SRR"/>
    <s v="REG"/>
    <s v="AO"/>
    <s v="NEW SALES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762"/>
    <n v="1002657023"/>
    <n v="3"/>
    <x v="7"/>
    <n v="5"/>
    <s v="SINGARJA"/>
    <s v="SINGARAJA"/>
    <s v="SRR"/>
    <s v="REG"/>
    <s v="AO"/>
    <s v="NEW SALES"/>
    <m/>
    <s v="9 | WFM - UN-SCS"/>
    <s v="RBS-Regional 3"/>
    <d v="2026-10-28T09:16:33"/>
    <d v="2026-10-28T09:16:33"/>
    <n v="69416288"/>
    <m/>
    <m/>
    <s v="KOST AKASIA"/>
    <m/>
    <s v="WO067115535"/>
    <m/>
    <m/>
    <m/>
    <n v="114.9589"/>
    <n v="-8.1915499999999994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8-10-2026 09:25:11"/>
    <d v="2026-10-25T00:00:00"/>
    <m/>
    <s v="UNSC"/>
    <s v="X"/>
    <s v="NO ADDON"/>
    <m/>
    <s v="Inprogress Alpro, SC Lama : SC1002652021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  <x v="29"/>
  </r>
  <r>
    <n v="2763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2764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  <x v="29"/>
  </r>
  <r>
    <n v="2765"/>
    <n v="1002650045"/>
    <n v="3"/>
    <x v="7"/>
    <n v="5"/>
    <s v="SINGARJA"/>
    <s v="SINGARAJA"/>
    <s v="SRR"/>
    <s v="REG"/>
    <s v="AO"/>
    <s v="NEW SALES"/>
    <s v="2P INET + VOICE"/>
    <s v="Completed (PS)"/>
    <s v="RBS-Regional 3"/>
    <d v="2026-10-22T19:02:52"/>
    <d v="2026-10-27T10:21:48"/>
    <n v="69415532"/>
    <n v="3627331006"/>
    <n v="172425708622"/>
    <s v="PT BANK PEREKONOMIAN RAKYAT ADI JAYA MULIA"/>
    <s v="ODP-SRR-FM/13 FM/D02/13.01"/>
    <s v="WO067007422"/>
    <m/>
    <m/>
    <m/>
    <n v="114.624080881476"/>
    <n v="-8.1471990078032306"/>
    <s v="MD|MYDB-20261022271232|DN00001/MN00737|PT BANK PEREKONOMIAN RAKYAT ADI JAYA MULIA|087762760424"/>
    <s v="MYDIGIBIZPARTNER"/>
    <m/>
    <m/>
    <m/>
    <m/>
    <m/>
    <m/>
    <m/>
    <m/>
    <s v="Management Janji"/>
    <s v="2026-10-23 15:00:00 | Nama :i gusti madis wardana No HP :087762760424 No Alternatif : M Janji : 23/10/2026 Jam Pasang : Pagi NoteÃ‚Â :  Hubungi terlebih dahulu sebelum ke lokasi "/>
    <s v="FCC"/>
    <s v="22-10-2026 19:25:23"/>
    <d v="2026-10-23T15:00:00"/>
    <m/>
    <s v="PS"/>
    <s v="X"/>
    <s v="NO ADDON"/>
    <n v="20261027"/>
    <s v="Completed"/>
    <s v="HSI Bisnis Bundling Phone PSB 70% - Free 800 Menit Promo - 100 Mbps"/>
    <s v="INDIBIZ"/>
    <m/>
    <m/>
    <d v="2026-10-23T15:00:00"/>
    <s v="2026-10-23 15:00:00 | Nama :i gusti madis wardana No HP :087762760424 No Alternatif : M Janji : 23/10/2026 Jam Pasang : Pagi NoteÃ‚Â :  Hubungi terlebih dahulu sebelum ke lokasi "/>
    <n v="2026"/>
    <n v="10"/>
    <n v="27"/>
    <d v="2026-10-27T00:00:00"/>
    <n v="3.375"/>
    <x v="2"/>
    <x v="29"/>
  </r>
  <r>
    <n v="2766"/>
    <n v="1002652680"/>
    <n v="3"/>
    <x v="7"/>
    <n v="5"/>
    <s v="SINGARJA"/>
    <s v="SINGARAJA"/>
    <s v="SRR"/>
    <s v="REG"/>
    <s v="AO"/>
    <s v="NEW SALES"/>
    <s v="1P INET"/>
    <s v="Completed (PS)"/>
    <s v="RBS-Regional 3"/>
    <d v="2026-10-25T16:29:45"/>
    <d v="2026-10-26T16:14:21"/>
    <n v="69416755"/>
    <m/>
    <n v="172425708655"/>
    <s v="Homestay Mawar"/>
    <s v="ODP-SRR-FM/11"/>
    <s v="WO067168868"/>
    <m/>
    <m/>
    <m/>
    <n v="114.612137"/>
    <n v="-8.1416210000000007"/>
    <s v="|MN00176|MYIA-022451333657/POI/Syaifullah/085858859015/antingkarna10@gmail.com"/>
    <s v="MYIB_ASSISTANT"/>
    <m/>
    <m/>
    <m/>
    <m/>
    <m/>
    <m/>
    <m/>
    <m/>
    <s v="Management Janji"/>
    <s v="2026-10-28 08:00:00 | Tanggal pemasangan : 26/09/2026 Jam pemasangan : 08.00 - 12.00 Info Tambahan : Hubungi pelanggan dulu sebelum ke lokasi, terima kasih "/>
    <s v="FCC"/>
    <s v="25-10-2026 16:39:37"/>
    <d v="2026-10-28T08:00:00"/>
    <m/>
    <s v="PS"/>
    <s v="X"/>
    <s v="OCA"/>
    <n v="20261026"/>
    <s v="Completed"/>
    <s v="HSI Bisnis Bundling OCA AI Lite PSB 70% - 300 Mbps"/>
    <s v="INDIBIZ"/>
    <m/>
    <m/>
    <d v="2026-10-28T08:00:00"/>
    <s v="2026-10-28 08:00:00 | Tanggal pemasangan : 26/09/2026 Jam pemasangan : 08.00 - 12.00 Info Tambahan : Hubungi pelanggan dulu sebelum ke lokasi, terima kasih "/>
    <n v="2026"/>
    <n v="10"/>
    <n v="26"/>
    <d v="2026-10-26T00:00:00"/>
    <n v="-2.3333333333357587"/>
    <x v="1"/>
    <x v="29"/>
  </r>
  <r>
    <n v="2767"/>
    <n v="1002623759"/>
    <n v="3"/>
    <x v="7"/>
    <n v="5"/>
    <s v="SINGARJA"/>
    <s v="SINGARAJA"/>
    <s v="SRR"/>
    <s v="REG"/>
    <s v="AO"/>
    <s v="NEW SALES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768"/>
    <n v="1002652021"/>
    <n v="3"/>
    <x v="7"/>
    <n v="5"/>
    <s v="SINGARJA"/>
    <s v="SINGARAJA"/>
    <s v="SRR"/>
    <s v="REG"/>
    <s v="AO"/>
    <s v="NEW SALES"/>
    <m/>
    <s v="98 | OSS - CANCEL COMPLETE"/>
    <s v="RBS-Regional 3"/>
    <d v="2026-10-24T12:09:04"/>
    <d v="2026-10-28T18:39:18"/>
    <n v="69416288"/>
    <m/>
    <n v="172425708643"/>
    <s v="KOST AKASIA"/>
    <s v="ODP-SRR-FD/46"/>
    <s v="WO067115535"/>
    <m/>
    <m/>
    <m/>
    <n v="114.9614634"/>
    <n v="-8.1945093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4-10-2026 12:09:43"/>
    <d v="2026-10-25T11:00:00"/>
    <s v="Kendala Teknik"/>
    <s v="CANCEL"/>
    <s v="X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  <x v="29"/>
  </r>
  <r>
    <n v="2769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  <x v="29"/>
  </r>
  <r>
    <n v="2770"/>
    <n v="1002642180"/>
    <n v="3"/>
    <x v="7"/>
    <n v="5"/>
    <s v="SINGARJA"/>
    <s v="SINGARAJA"/>
    <s v="SGR"/>
    <s v="REG"/>
    <s v="AO"/>
    <s v="NEW SALES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  <x v="29"/>
  </r>
  <r>
    <n v="2771"/>
    <n v="1002647251"/>
    <n v="3"/>
    <x v="7"/>
    <n v="5"/>
    <s v="SINGARJA"/>
    <s v="JEMBRANA"/>
    <s v="GMK"/>
    <s v="REG"/>
    <s v="AO"/>
    <s v="NEW SALES"/>
    <s v="1P INET"/>
    <s v="102 | FOLLOW UP COMPLETED"/>
    <s v="RBS-Regional 3"/>
    <d v="2026-10-21T12:27:45"/>
    <d v="2026-10-23T12:24:14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REVOKE"/>
    <s v="NEGARA"/>
    <s v="NO ADDON"/>
    <m/>
    <s v="Follow Up Revoke Completed, New Order ID : SC1002650855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30"/>
  </r>
  <r>
    <n v="2772"/>
    <n v="1002650855"/>
    <n v="3"/>
    <x v="7"/>
    <n v="5"/>
    <s v="SINGARJA"/>
    <s v="JEMBRANA"/>
    <s v="GMK"/>
    <s v="REG"/>
    <s v="AO"/>
    <s v="NEW SALES"/>
    <m/>
    <s v="Completed (PS)"/>
    <s v="RBS-Regional 3"/>
    <d v="2026-10-23T12:24:14"/>
    <d v="2026-10-23T20:47:00"/>
    <n v="69414446"/>
    <m/>
    <n v="172412213498"/>
    <s v="TOKO KARYA LESTARI"/>
    <s v="ODP-GMK-FA/27"/>
    <s v="WO067041632"/>
    <m/>
    <m/>
    <m/>
    <n v="114.52628905458801"/>
    <n v="-8.2782744353021496"/>
    <s v="|MB00503|MYIA-097135069592/POI/bapak/087866156519/karyalestari204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2:24:55"/>
    <m/>
    <m/>
    <s v="PS"/>
    <s v="NEGARA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  <x v="30"/>
  </r>
  <r>
    <n v="2773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  <x v="31"/>
  </r>
  <r>
    <n v="2774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2775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2776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2777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2778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2779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  <x v="30"/>
  </r>
  <r>
    <n v="2780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  <x v="30"/>
  </r>
  <r>
    <n v="2781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0"/>
  </r>
  <r>
    <n v="2782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  <x v="30"/>
  </r>
  <r>
    <n v="2783"/>
    <n v="1002636891"/>
    <n v="3"/>
    <x v="7"/>
    <n v="5"/>
    <s v="SINGARJA"/>
    <s v="TABANAN"/>
    <s v="TBN"/>
    <s v="REG"/>
    <s v="AO"/>
    <s v="NEW SALES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  <x v="30"/>
  </r>
  <r>
    <n v="2784"/>
    <n v="1002652269"/>
    <n v="3"/>
    <x v="7"/>
    <n v="5"/>
    <s v="SINGARJA"/>
    <s v="TABANAN"/>
    <s v="TBN"/>
    <s v="REG"/>
    <s v="AO"/>
    <s v="NEW SALES"/>
    <m/>
    <s v="102 | FOLLOW UP COMPLETED"/>
    <s v="RBS-Regional 3"/>
    <d v="2026-10-24T15:52:35"/>
    <d v="2026-10-26T17:15:43"/>
    <n v="69416473"/>
    <m/>
    <n v="172413245431"/>
    <s v="MAYA BALIAN"/>
    <s v="ODP-TBN-FU/22"/>
    <s v="WO06714419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5:54:32"/>
    <d v="2026-10-26T08:00:00"/>
    <m/>
    <s v="REVOKE"/>
    <s v="TABANAN"/>
    <s v="NO ADDON"/>
    <m/>
    <s v="Follow Up Revoke Completed, New Order ID : SC100265478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  <x v="30"/>
  </r>
  <r>
    <n v="2785"/>
    <n v="1002652263"/>
    <n v="3"/>
    <x v="7"/>
    <n v="5"/>
    <s v="SINGARJA"/>
    <s v="TABANAN"/>
    <s v="TBN"/>
    <s v="REG"/>
    <s v="AO"/>
    <s v="NEW SALES"/>
    <m/>
    <s v="102 | FOLLOW UP COMPLETED"/>
    <s v="RBS-Regional 3"/>
    <d v="2026-10-24T15:48:27"/>
    <d v="2026-10-26T16:38:52"/>
    <n v="69416489"/>
    <m/>
    <n v="172413245430"/>
    <s v="MAYA BALIAN"/>
    <s v="ODP-TBN-FU/22"/>
    <s v="WO06714420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REVOKE"/>
    <s v="TABANAN"/>
    <s v="NO ADDON"/>
    <m/>
    <s v="Follow Up Revoke Completed, New Order ID : SC10026547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  <x v="30"/>
  </r>
  <r>
    <n v="2786"/>
    <n v="1002652276"/>
    <n v="3"/>
    <x v="7"/>
    <n v="5"/>
    <s v="SINGARJA"/>
    <s v="TABANAN"/>
    <s v="TBN"/>
    <s v="REG"/>
    <s v="AO"/>
    <s v="NEW SALES"/>
    <m/>
    <s v="102 | FOLLOW UP COMPLETED"/>
    <s v="RBS-Regional 3"/>
    <d v="2026-10-24T15:58:55"/>
    <d v="2026-10-27T11:08:20"/>
    <n v="69416478"/>
    <m/>
    <n v="172413245432"/>
    <s v="MAYA BALIAN"/>
    <s v="ODP-TBN-FU/21"/>
    <s v="WO067144425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6:09:53"/>
    <d v="2026-10-26T08:00:00"/>
    <m/>
    <s v="REVOKE"/>
    <s v="TABANAN"/>
    <s v="NO ADDON"/>
    <m/>
    <s v="Follow Up Revoke Completed, New Order ID : SC100265558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  <x v="30"/>
  </r>
  <r>
    <n v="2787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88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89"/>
    <n v="1002653060"/>
    <n v="3"/>
    <x v="7"/>
    <n v="5"/>
    <s v="SINGARJA"/>
    <s v="TABANAN"/>
    <s v="TBN"/>
    <s v="REG"/>
    <s v="AO"/>
    <s v="NEW SALES"/>
    <m/>
    <s v="9 | WFM - UN-SCS"/>
    <s v="RBS-Regional 3"/>
    <d v="2026-10-26T09:40:23"/>
    <d v="2026-10-26T09:40:24"/>
    <n v="69404038"/>
    <m/>
    <m/>
    <s v="Guest House Margarete"/>
    <m/>
    <s v="WO065770278"/>
    <m/>
    <m/>
    <m/>
    <n v="114.9573"/>
    <n v="-8.4964999999999993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s v="26-10-2026 09:54:37"/>
    <d v="2026-10-06T00:00:00"/>
    <m/>
    <s v="UNSC"/>
    <s v="TABANAN"/>
    <s v="NO ADDON"/>
    <m/>
    <s v="Inprogress Alpro, SC Lama : SC10026216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2790"/>
    <n v="1002657029"/>
    <n v="3"/>
    <x v="7"/>
    <n v="5"/>
    <s v="SINGARJA"/>
    <s v="TABANAN"/>
    <s v="TBN"/>
    <s v="REG"/>
    <s v="AO"/>
    <s v="NEW SALES"/>
    <m/>
    <s v="9 | WFM - UN-SCS"/>
    <s v="RBS-Regional 3"/>
    <d v="2026-10-28T09:17:51"/>
    <d v="2026-10-28T09:17:52"/>
    <n v="69416539"/>
    <m/>
    <m/>
    <s v="Ikan Bakar Puspa"/>
    <m/>
    <s v="WO067136943"/>
    <m/>
    <m/>
    <m/>
    <n v="115.19978"/>
    <n v="-8.5469100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8-10-2026 09:25:11"/>
    <d v="2026-10-26T00:00:00"/>
    <m/>
    <s v="UNSC"/>
    <s v="TABANAN"/>
    <s v="NO ADDON"/>
    <m/>
    <s v="Inprogress Alpro, SC Lama : SC10026523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  <x v="30"/>
  </r>
  <r>
    <n v="2791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  <x v="30"/>
  </r>
  <r>
    <n v="2792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2793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0"/>
  </r>
  <r>
    <n v="2794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  <x v="30"/>
  </r>
  <r>
    <n v="2795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  <x v="30"/>
  </r>
  <r>
    <n v="2796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  <x v="30"/>
  </r>
  <r>
    <n v="2797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  <x v="30"/>
  </r>
  <r>
    <n v="2798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  <x v="30"/>
  </r>
  <r>
    <n v="2799"/>
    <n v="1002636217"/>
    <n v="3"/>
    <x v="7"/>
    <n v="5"/>
    <s v="SINGARJA"/>
    <s v="TABANAN"/>
    <s v="TBN"/>
    <s v="REG"/>
    <s v="AO"/>
    <s v="NEW SALES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  <x v="30"/>
  </r>
  <r>
    <n v="2800"/>
    <n v="1002637200"/>
    <n v="3"/>
    <x v="7"/>
    <n v="5"/>
    <s v="SINGARJA"/>
    <s v="TABANAN"/>
    <s v="TBN"/>
    <s v="REG"/>
    <s v="AO"/>
    <s v="NEW SALES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  <x v="30"/>
  </r>
  <r>
    <n v="2801"/>
    <n v="1002645704"/>
    <n v="3"/>
    <x v="7"/>
    <n v="5"/>
    <s v="SINGARJA"/>
    <s v="TABANAN"/>
    <s v="TBN"/>
    <s v="REG"/>
    <s v="AO"/>
    <s v="NEW SALES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  <x v="30"/>
  </r>
  <r>
    <n v="2802"/>
    <n v="1002652222"/>
    <n v="3"/>
    <x v="7"/>
    <n v="5"/>
    <s v="SINGARJA"/>
    <s v="TABANAN"/>
    <s v="TBN"/>
    <s v="REG"/>
    <s v="AO"/>
    <s v="NEW SALES"/>
    <m/>
    <s v="Completed (PS)"/>
    <s v="RBS-Regional 3"/>
    <d v="2026-10-24T15:07:47"/>
    <d v="2026-10-26T17:35:52"/>
    <n v="69416434"/>
    <m/>
    <n v="172413245058"/>
    <s v="MAYA BALIAN"/>
    <s v="ODP-TBN-FU/22"/>
    <s v="WO067145234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  <x v="30"/>
  </r>
  <r>
    <n v="2803"/>
    <n v="1002652259"/>
    <n v="3"/>
    <x v="7"/>
    <n v="5"/>
    <s v="SINGARJA"/>
    <s v="TABANAN"/>
    <s v="TBN"/>
    <s v="REG"/>
    <s v="AO"/>
    <s v="NEW SALES"/>
    <m/>
    <s v="Completed (PS)"/>
    <s v="RBS-Regional 3"/>
    <d v="2026-10-24T15:43:46"/>
    <d v="2026-10-27T10:52:30"/>
    <n v="69416485"/>
    <m/>
    <n v="172413245429"/>
    <s v="MAYA BALIAN"/>
    <s v="ODP-TBN-FU/22"/>
    <s v="WO067144267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 : 26/09/2026 Jam pemasangan : 08.00 - 12.00 Info Tambahan : Hubungi pelanggan dulu sebelum ke lokasi, terima kasih |40971401|MYDITA"/>
    <n v="2026"/>
    <n v="10"/>
    <n v="27"/>
    <d v="2026-10-27T00:00:00"/>
    <n v="0.66666666666424135"/>
    <x v="1"/>
    <x v="30"/>
  </r>
  <r>
    <n v="2804"/>
    <n v="1002652226"/>
    <n v="3"/>
    <x v="7"/>
    <n v="5"/>
    <s v="SINGARJA"/>
    <s v="TABANAN"/>
    <s v="TBN"/>
    <s v="REG"/>
    <s v="AO"/>
    <s v="NEW SALES"/>
    <m/>
    <s v="Completed (PS)"/>
    <s v="RBS-Regional 3"/>
    <d v="2026-10-24T15:13:12"/>
    <d v="2026-10-26T17:17:54"/>
    <n v="69416451"/>
    <m/>
    <n v="172413245426"/>
    <s v="MAYA BALIAN"/>
    <s v="ODP-TBN-FU/22"/>
    <s v="WO067145188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  <x v="30"/>
  </r>
  <r>
    <n v="2805"/>
    <n v="1002652233"/>
    <n v="3"/>
    <x v="7"/>
    <n v="5"/>
    <s v="SINGARJA"/>
    <s v="TABANAN"/>
    <s v="TBN"/>
    <s v="REG"/>
    <s v="AO"/>
    <s v="NEW SALES"/>
    <m/>
    <s v="Completed (PS)"/>
    <s v="RBS-Regional 3"/>
    <d v="2026-10-24T15:17:48"/>
    <d v="2026-10-28T18:40:37"/>
    <n v="69416439"/>
    <m/>
    <n v="172413245427"/>
    <s v="MAYA BALIAN"/>
    <s v="ODP-TBN-FU/22"/>
    <s v="WO06714382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: 25/10/2026 Jam pemasangan : pagi / siang Info Tambahan : Hubungi pelanggan dulu sebelum ke lokasi terima kasih.|40951377|MYDITA"/>
    <s v="FCC"/>
    <s v="24-10-2026 15:25:02"/>
    <d v="2026-10-26T08:00:00"/>
    <m/>
    <s v="PS"/>
    <s v="TABANAN"/>
    <s v="NO ADDON"/>
    <n v="2026102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: 25/10/2026 Jam pemasangan : pagi / siang Info Tambahan : Hubungi pelanggan dulu sebelum ke lokasi terima kasih.|40951377|MYDITA"/>
    <n v="2026"/>
    <n v="10"/>
    <n v="28"/>
    <d v="2026-10-28T00:00:00"/>
    <n v="1.6666666666642413"/>
    <x v="2"/>
    <x v="30"/>
  </r>
  <r>
    <n v="2806"/>
    <n v="1002652252"/>
    <n v="3"/>
    <x v="7"/>
    <n v="5"/>
    <s v="SINGARJA"/>
    <s v="TABANAN"/>
    <s v="TBN"/>
    <s v="REG"/>
    <s v="AO"/>
    <s v="NEW SALES"/>
    <m/>
    <s v="Completed (PS)"/>
    <s v="RBS-Regional 3"/>
    <d v="2026-10-24T15:38:04"/>
    <d v="2026-10-26T18:43:34"/>
    <n v="69416467"/>
    <m/>
    <n v="172413245428"/>
    <s v="MAYA BALIAN"/>
    <s v="ODP-TBN-FU/22"/>
    <s v="WO067144074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40:01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  <x v="30"/>
  </r>
  <r>
    <n v="2807"/>
    <n v="1002652283"/>
    <n v="3"/>
    <x v="7"/>
    <n v="5"/>
    <s v="SINGARJA"/>
    <s v="TABANAN"/>
    <s v="TBN"/>
    <s v="REG"/>
    <s v="AO"/>
    <s v="NEW SALES"/>
    <m/>
    <s v="Completed (PS)"/>
    <s v="RBS-Regional 3"/>
    <d v="2026-10-24T16:04:04"/>
    <d v="2026-10-27T13:04:08"/>
    <n v="69416483"/>
    <m/>
    <n v="172413245433"/>
    <s v="MAYA BALIAN"/>
    <s v="ODP-TBN-FU/34"/>
    <s v="WO06714431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6:09:53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M Janji : 26 Okt 2026 Jam Pasang : Pagi 08.00 Note : hubungi pelanggan jika ingin ke lokasi, terima kasih|40971304|MYDITA"/>
    <n v="2026"/>
    <n v="10"/>
    <n v="27"/>
    <d v="2026-10-27T00:00:00"/>
    <n v="0.66666666666424135"/>
    <x v="1"/>
    <x v="30"/>
  </r>
  <r>
    <n v="2808"/>
    <n v="1002654707"/>
    <n v="3"/>
    <x v="7"/>
    <n v="5"/>
    <s v="SINGARJA"/>
    <s v="TABANAN"/>
    <s v="TBN"/>
    <s v="REG"/>
    <s v="AO"/>
    <s v="NEW SALES"/>
    <m/>
    <s v="Completed (PS)"/>
    <s v="RBS-Regional 3"/>
    <d v="2026-10-26T16:38:52"/>
    <d v="2026-10-26T18:35:03"/>
    <n v="69416489"/>
    <m/>
    <n v="172413245467"/>
    <s v="MAYA BALIAN"/>
    <s v="ODP-TBN-FU/45"/>
    <s v="WO067232498"/>
    <m/>
    <m/>
    <m/>
    <n v="114.950380325317"/>
    <n v="-8.4897114954036894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  |40971401|MYDITA"/>
    <s v="FCC"/>
    <s v="26-10-2026 16:39:49"/>
    <m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6 08:00:00|Tanggal pemasangan : 26/09/2026  Jam pemasangan : 08.00 - 12.00  Info Tambahan : Hubungi pelanggan dulu sebelum ke lokasi, terima kasih  |40971401|MYDITA"/>
    <n v="2026"/>
    <n v="10"/>
    <n v="26"/>
    <d v="2026-10-26T00:00:00"/>
    <n v="-0.29166666666424135"/>
    <x v="1"/>
    <x v="30"/>
  </r>
  <r>
    <n v="2809"/>
    <n v="1002654786"/>
    <n v="3"/>
    <x v="7"/>
    <n v="5"/>
    <s v="SINGARJA"/>
    <s v="TABANAN"/>
    <s v="TBN"/>
    <s v="REG"/>
    <s v="AO"/>
    <s v="NEW SALES"/>
    <m/>
    <s v="Completed (PS)"/>
    <s v="RBS-Regional 3"/>
    <d v="2026-10-26T17:15:43"/>
    <d v="2026-10-26T18:41:44"/>
    <n v="69416473"/>
    <m/>
    <n v="172413245468"/>
    <s v="MAYA BALIAN"/>
    <s v="ODP-TBN-FU/45"/>
    <s v="WO067235925"/>
    <m/>
    <m/>
    <m/>
    <n v="114.94913800641601"/>
    <n v="-8.4900190370842097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6-10-2026 17:24:36"/>
    <m/>
    <m/>
    <s v="PS"/>
    <s v="TABANAN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6 08:00:00|Tanggal pemasangan : 26/09/2026  Jam pemasangan : 08.00 - 12.00  Info Tambahan : Hubungi pelanggan dulu sebelum ke lokasi, terima kasih|40971401|MYDITA"/>
    <n v="2026"/>
    <n v="10"/>
    <n v="26"/>
    <d v="2026-10-26T00:00:00"/>
    <n v="-0.29166666666424135"/>
    <x v="1"/>
    <x v="30"/>
  </r>
  <r>
    <n v="2810"/>
    <n v="1002655586"/>
    <n v="3"/>
    <x v="7"/>
    <n v="5"/>
    <s v="SINGARJA"/>
    <s v="TABANAN"/>
    <s v="TBN"/>
    <s v="REG"/>
    <s v="AO"/>
    <s v="NEW SALES"/>
    <m/>
    <s v="Completed (PS)"/>
    <s v="RBS-Regional 3"/>
    <d v="2026-10-27T11:08:21"/>
    <d v="2026-10-27T12:10:26"/>
    <n v="69416478"/>
    <m/>
    <n v="172413245471"/>
    <s v="MAYA BALIAN"/>
    <s v="ODP-TBN-FU/45"/>
    <s v="WO067271485"/>
    <m/>
    <m/>
    <m/>
    <n v="114.951066970825"/>
    <n v="-8.4887140343845608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7-10-2026 11:09:39"/>
    <m/>
    <m/>
    <s v="PS"/>
    <s v="TABANAN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|Tanggal pemasangan : 26/09/2026  Jam pemasangan : 08.00 - 12.00  Info Tambahan : Hubungi pelanggan dulu sebelum ke lokasi, terima kasih|40971401|MYDITA"/>
    <n v="2026"/>
    <n v="10"/>
    <n v="27"/>
    <d v="2026-10-27T00:00:00"/>
    <n v="-0.29166666666424135"/>
    <x v="1"/>
    <x v="30"/>
  </r>
  <r>
    <n v="2811"/>
    <n v="1002626101"/>
    <n v="3"/>
    <x v="7"/>
    <n v="5"/>
    <s v="SINGARJA"/>
    <s v="TABANAN"/>
    <s v="TBN"/>
    <s v="REG"/>
    <s v="AO"/>
    <s v="NEW SALES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  <x v="30"/>
  </r>
  <r>
    <n v="2812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2813"/>
    <n v="1002653063"/>
    <n v="3"/>
    <x v="7"/>
    <n v="5"/>
    <s v="SINGARJA"/>
    <s v="TABANAN"/>
    <s v="TBN"/>
    <s v="REG"/>
    <s v="AO"/>
    <s v="NEW SALES"/>
    <m/>
    <s v="WAITING AKTIFASI IHLD"/>
    <s v="RBS-Regional 3"/>
    <d v="2026-10-26T09:41:29"/>
    <d v="2026-10-26T15:24:02"/>
    <n v="69402795"/>
    <m/>
    <m/>
    <s v="Guest House Margarete"/>
    <m/>
    <s v="WO065572895"/>
    <m/>
    <m/>
    <m/>
    <n v="114.95829999999999"/>
    <n v="-8.497180000000000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s v="26-10-2026 09:54:37"/>
    <d v="2026-10-03T00:00:00"/>
    <m/>
    <s v="UNSC"/>
    <s v="TABANAN"/>
    <s v="NETMONK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2814"/>
    <n v="1002653057"/>
    <n v="3"/>
    <x v="7"/>
    <n v="5"/>
    <s v="SINGARJA"/>
    <s v="TABANAN"/>
    <s v="TBN"/>
    <s v="REG"/>
    <s v="AO"/>
    <s v="NEW SALES"/>
    <m/>
    <s v="WAITING AKTIFASI IHLD"/>
    <s v="RBS-Regional 3"/>
    <d v="2026-10-26T09:39:24"/>
    <d v="2026-10-26T11:54:03"/>
    <n v="69413805"/>
    <m/>
    <m/>
    <s v="Dayu Cosmetic &amp; Accesories"/>
    <m/>
    <s v="WO066809864"/>
    <m/>
    <m/>
    <m/>
    <n v="115.032"/>
    <n v="-8.5020000000000007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6-10-2026 09:40:04"/>
    <d v="2026-10-21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0"/>
  </r>
  <r>
    <n v="2815"/>
    <n v="1002622681"/>
    <n v="3"/>
    <x v="7"/>
    <n v="5"/>
    <s v="SINGARJA"/>
    <s v="TABANAN"/>
    <s v="TBN"/>
    <s v="REG"/>
    <s v="AO"/>
    <s v="NEW SALES"/>
    <m/>
    <s v="INPROGRESS"/>
    <s v="RBS-Regional 3"/>
    <d v="2026-10-05T14:32:11"/>
    <d v="2026-10-25T12:51:00"/>
    <n v="69403301"/>
    <m/>
    <n v="172413245450"/>
    <s v="resort MAYA Balian"/>
    <s v="ODP-TBN-FU/45"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4:40:19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816"/>
    <n v="1002622687"/>
    <n v="3"/>
    <x v="7"/>
    <n v="5"/>
    <s v="SINGARJA"/>
    <s v="TABANAN"/>
    <s v="TBN"/>
    <s v="REG"/>
    <s v="AO"/>
    <s v="NEW SALES"/>
    <m/>
    <s v="INPROGRESS"/>
    <s v="RBS-Regional 3"/>
    <d v="2026-10-05T14:34:31"/>
    <d v="2026-10-25T14:21:01"/>
    <n v="69403328"/>
    <m/>
    <n v="172413245443"/>
    <s v="MAYA Balian"/>
    <s v="ODP-TBN-FU/45"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5-10T14:40:19"/>
    <d v="2026-10-26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  <x v="30"/>
  </r>
  <r>
    <n v="2817"/>
    <n v="1002622699"/>
    <n v="3"/>
    <x v="7"/>
    <n v="5"/>
    <s v="SINGARJA"/>
    <s v="TABANAN"/>
    <s v="TBN"/>
    <s v="REG"/>
    <s v="AO"/>
    <s v="NEW SALES"/>
    <m/>
    <s v="INPROGRESS"/>
    <s v="RBS-Regional 3"/>
    <d v="2026-10-05T14:40:16"/>
    <d v="2026-10-25T12:53:00"/>
    <n v="69403340"/>
    <m/>
    <n v="172413245449"/>
    <s v="MAYA Balian"/>
    <s v="ODP-TBN-FU/45"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5:11:09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818"/>
    <n v="1002623520"/>
    <n v="3"/>
    <x v="7"/>
    <n v="5"/>
    <s v="SINGARJA"/>
    <s v="TABANAN"/>
    <s v="TBN"/>
    <s v="REG"/>
    <s v="AO"/>
    <s v="NEW SALES"/>
    <m/>
    <s v="INPROGRESS"/>
    <s v="RBS-Regional 3"/>
    <d v="2026-10-06T09:06:05"/>
    <d v="2026-10-25T12:57:00"/>
    <n v="69403334"/>
    <m/>
    <n v="172413245448"/>
    <s v="Resort MAYA Balian"/>
    <s v="ODP-TBN-FU/45"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819"/>
    <n v="1002623524"/>
    <n v="3"/>
    <x v="7"/>
    <n v="5"/>
    <s v="SINGARJA"/>
    <s v="TABANAN"/>
    <s v="TBN"/>
    <s v="REG"/>
    <s v="AO"/>
    <s v="NEW SALES"/>
    <m/>
    <s v="INPROGRESS"/>
    <s v="RBS-Regional 3"/>
    <d v="2026-10-06T09:07:15"/>
    <d v="2026-10-25T12:57:00"/>
    <n v="69403349"/>
    <m/>
    <n v="172413245446"/>
    <s v="Resort MAYA Balian"/>
    <s v="ODP-TBN-FU/45"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820"/>
    <n v="1002623506"/>
    <n v="3"/>
    <x v="7"/>
    <n v="5"/>
    <s v="SINGARJA"/>
    <s v="TABANAN"/>
    <s v="TBN"/>
    <s v="REG"/>
    <s v="AO"/>
    <s v="NEW SALES"/>
    <m/>
    <s v="INPROGRESS"/>
    <s v="RBS-Regional 3"/>
    <d v="2026-10-06T09:02:15"/>
    <d v="2026-10-25T12:55:00"/>
    <n v="69403369"/>
    <m/>
    <n v="172413245447"/>
    <s v="MAYA Balian Resort"/>
    <s v="ODP-TBN-FU/45"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821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  <x v="30"/>
  </r>
  <r>
    <n v="2822"/>
    <n v="1002623518"/>
    <n v="3"/>
    <x v="7"/>
    <n v="5"/>
    <s v="SINGARJA"/>
    <s v="TABANAN"/>
    <s v="TBN"/>
    <s v="REG"/>
    <s v="AO"/>
    <s v="NEW SALES"/>
    <m/>
    <s v="INPROGRESS"/>
    <s v="RBS-Regional 3"/>
    <d v="2026-10-06T09:05:01"/>
    <d v="2026-10-25T14:05:02"/>
    <n v="69403323"/>
    <m/>
    <n v="172413245445"/>
    <s v="MAYA Balian"/>
    <s v="ODP-TBN-FU/45"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  <x v="30"/>
  </r>
  <r>
    <n v="2823"/>
    <n v="1002652383"/>
    <n v="3"/>
    <x v="7"/>
    <n v="5"/>
    <s v="SINGARJA"/>
    <s v="TABANAN"/>
    <s v="TBN"/>
    <s v="REG"/>
    <s v="AO"/>
    <s v="NEW SALES"/>
    <m/>
    <s v="Cancel Order"/>
    <s v="RBS-Regional 3"/>
    <d v="2026-10-24T19:26:50"/>
    <d v="2026-10-28T09:17:53"/>
    <n v="69416539"/>
    <m/>
    <n v="172413245435"/>
    <s v="Ikan Bakar Puspa"/>
    <s v="ODP-TBN-FW/36"/>
    <s v="WO067136943"/>
    <m/>
    <m/>
    <m/>
    <n v="115.19968"/>
    <n v="-8.5482738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4-10-2026 19:40:34"/>
    <d v="2026-10-26T08:00:00"/>
    <s v="Kendala Teknik"/>
    <s v="CANCEL"/>
    <s v="TABANAN"/>
    <s v="NO ADDON"/>
    <m/>
    <s v="Order dicancel oleh CHRISTOPHORUS DRYANTORO| reason cancel : Kendala jaringan remark : kendala jaringan odp jauh response :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  <x v="30"/>
  </r>
  <r>
    <n v="2824"/>
    <n v="1002622743"/>
    <n v="3"/>
    <x v="7"/>
    <n v="5"/>
    <s v="SINGARJA"/>
    <s v="TABANAN"/>
    <s v="TBN"/>
    <s v="REG"/>
    <s v="AO"/>
    <s v="NEW SALES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25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  <x v="30"/>
  </r>
  <r>
    <n v="2826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  <x v="30"/>
  </r>
  <r>
    <n v="2827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2828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29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0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1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2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3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4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5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6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7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8"/>
    <n v="1002621601"/>
    <n v="3"/>
    <x v="7"/>
    <n v="5"/>
    <s v="SINGARJA"/>
    <s v="TABANAN"/>
    <s v="TBN"/>
    <s v="REG"/>
    <s v="AO"/>
    <s v="NEW SALES"/>
    <m/>
    <s v="98 | OSS - CANCEL COMPLETE"/>
    <s v="RBS-Regional 3"/>
    <d v="2026-10-05T08:38:34"/>
    <d v="2026-10-26T09:42:12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2839"/>
    <n v="1002645517"/>
    <n v="3"/>
    <x v="7"/>
    <n v="5"/>
    <s v="SINGARJA"/>
    <s v="TABANAN"/>
    <s v="TBN"/>
    <s v="REG"/>
    <s v="AO"/>
    <s v="NEW SALES"/>
    <m/>
    <s v="98 | OSS - CANCEL COMPLETE"/>
    <s v="RBS-Regional 3"/>
    <d v="2026-10-20T13:45:09"/>
    <d v="2026-10-26T09:40:22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0"/>
  </r>
  <r>
    <n v="2840"/>
    <n v="1002619183"/>
    <n v="3"/>
    <x v="7"/>
    <n v="5"/>
    <s v="SINGARJA"/>
    <s v="TABANAN"/>
    <s v="TBN"/>
    <s v="REG"/>
    <s v="AO"/>
    <s v="NEW SALES"/>
    <m/>
    <s v="97 | SIBEL - CANCEL COMPLETE"/>
    <s v="RBS-Regional 3"/>
    <d v="2026-10-02T09:46:18"/>
    <d v="2026-10-26T09:41:36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CANCEL"/>
    <s v="TABANAN"/>
    <s v="NETMONK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 "/>
    <s v="Order dicancel oleh CHRISTOPHORUS DRYANTORO| reason cancel : Kendala jaringan remark : kendala jaringan odp jauh response : transactionID : SC1002619183| AccountID CA :  | Order is published."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2841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2"/>
  </r>
  <r>
    <n v="2842"/>
    <n v="1002640181"/>
    <n v="3"/>
    <x v="7"/>
    <n v="5"/>
    <s v="DENPASAR"/>
    <s v="UBUNG"/>
    <s v="SMY"/>
    <s v="REG"/>
    <s v="AO"/>
    <s v="NEW SALES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  <x v="32"/>
  </r>
  <r>
    <n v="2843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  <x v="32"/>
  </r>
  <r>
    <n v="2844"/>
    <n v="1002642940"/>
    <n v="3"/>
    <x v="7"/>
    <n v="5"/>
    <s v="DENPASAR"/>
    <s v="UBUNG"/>
    <s v="SMY"/>
    <s v="REG"/>
    <s v="AO"/>
    <s v="NEW SALES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  <x v="32"/>
  </r>
  <r>
    <n v="2845"/>
    <n v="1002649165"/>
    <n v="3"/>
    <x v="7"/>
    <n v="5"/>
    <s v="DENPASAR"/>
    <s v="UBUNG"/>
    <s v="SMY"/>
    <s v="REG"/>
    <s v="AO"/>
    <s v="NEW SALES"/>
    <m/>
    <s v="Completed (PS)"/>
    <s v="RBS-Regional 3"/>
    <d v="2026-10-22T13:49:35"/>
    <d v="2026-10-24T21:22:41"/>
    <n v="69415125"/>
    <m/>
    <n v="172416798069"/>
    <s v="NAGA HUB"/>
    <s v="ODP-SMY-FJ/17"/>
    <s v="WO067035373"/>
    <m/>
    <m/>
    <m/>
    <n v="115.16854530000001"/>
    <n v="-8.6301830000000006"/>
    <s v="|MN02647|/CP PAK JIMMY SANJAYA/081125582345/nagavapestore888@gmail.com"/>
    <s v="Sales Force DBS"/>
    <m/>
    <m/>
    <m/>
    <m/>
    <m/>
    <m/>
    <m/>
    <m/>
    <s v="Management Janji"/>
    <s v="2026-10-24 08:00:00|Nama : BP JIMMY SANJAYA  No Hp : 081125582345 No Hp Alternatif :  Tanggal : 24 Oktober 2026 Interval : PAGI  Note : Mohon hubungi pelanggan terlebih dahulu|40900827|MYDITA"/>
    <s v="FCC"/>
    <s v="22-10-2026 13:54:35"/>
    <d v="2026-10-24T08:00:00"/>
    <m/>
    <s v="PS"/>
    <s v="SEMINYAK"/>
    <s v="NO ADDON"/>
    <n v="2026102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4T08:00:00"/>
    <s v="2026-10-24 08:00:00|Nama : BP JIMMY SANJAYA  No Hp : 081125582345 No Hp Alternatif :  Tanggal : 24 Oktober 2026 Interval : PAGI  Note : Mohon hubungi pelanggan terlebih dahulu|40900827|MYDITA"/>
    <n v="2026"/>
    <n v="10"/>
    <n v="24"/>
    <d v="2026-10-24T00:00:00"/>
    <n v="-0.33333333333575865"/>
    <x v="1"/>
    <x v="32"/>
  </r>
  <r>
    <n v="2846"/>
    <n v="1002636202"/>
    <n v="3"/>
    <x v="7"/>
    <n v="5"/>
    <s v="DENPASAR"/>
    <s v="UBUNG"/>
    <s v="SMY"/>
    <s v="REG"/>
    <s v="AO"/>
    <s v="NEW SALES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  <x v="32"/>
  </r>
  <r>
    <n v="2847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2"/>
  </r>
  <r>
    <n v="2848"/>
    <n v="1002646144"/>
    <n v="3"/>
    <x v="7"/>
    <n v="5"/>
    <s v="DENPASAR"/>
    <s v="UBUNG"/>
    <s v="UBN"/>
    <s v="REG"/>
    <s v="AO"/>
    <s v="NEW SALES"/>
    <m/>
    <s v="102 | FOLLOW UP COMPLETED"/>
    <s v="RBS-Regional 3"/>
    <d v="2026-10-20T16:23:22"/>
    <d v="2026-10-23T13:55:05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REVOKE"/>
    <s v="UBUNG"/>
    <s v="OCA"/>
    <m/>
    <s v="Follow Up Revoke Completed, New Order ID : SC10026510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32"/>
  </r>
  <r>
    <n v="2849"/>
    <n v="1002647164"/>
    <n v="3"/>
    <x v="7"/>
    <n v="5"/>
    <s v="DENPASAR"/>
    <s v="UBUNG"/>
    <s v="UBN"/>
    <s v="REG"/>
    <s v="AO"/>
    <s v="NEW SALES"/>
    <s v="2P INET + VOICE"/>
    <s v="102 | FOLLOW UP COMPLETED"/>
    <s v="RBS-Regional 3"/>
    <d v="2026-10-21T11:45:49"/>
    <d v="2026-10-26T11:12:36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s v="Kendala Teknik"/>
    <s v="REVOKE"/>
    <s v="UBUNG"/>
    <s v="NO ADDON"/>
    <m/>
    <s v="Follow Up Revoke Completed, New Order ID : SC1002653387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  <x v="32"/>
  </r>
  <r>
    <n v="2850"/>
    <n v="1002649508"/>
    <n v="3"/>
    <x v="7"/>
    <n v="5"/>
    <s v="DENPASAR"/>
    <s v="UBUNG"/>
    <s v="UBN"/>
    <s v="REG"/>
    <s v="AO"/>
    <s v="NEW SALES"/>
    <s v="1P INET"/>
    <s v="102 | FOLLOW UP COMPLETED"/>
    <s v="RBS-Regional 3"/>
    <d v="2026-10-22T15:05:49"/>
    <d v="2026-10-27T13:43:43"/>
    <n v="69415272"/>
    <m/>
    <n v="172418759724"/>
    <s v="PT ANEKA MAHAKARYA DEWATA"/>
    <s v="ODP-UBN-FG/22 FG/D02/22.01"/>
    <s v="WO066982545"/>
    <m/>
    <m/>
    <m/>
    <n v="115.1091284"/>
    <n v="-8.6338074999999996"/>
    <s v="|MN02665|MYIA-029280513667/POI/BUDI SUSANTO/087750050342/info@atmasahita.com"/>
    <s v="MYIB_ASSISTANT"/>
    <m/>
    <m/>
    <m/>
    <m/>
    <m/>
    <m/>
    <m/>
    <m/>
    <s v="Management Janji"/>
    <s v="2026-10-23 15:00:00 | Nama Pic : bp wahdi  No Hp Pic : 087750050342 No alt : - Jam Pemasangan : pagi siang  Tanggal Pemasangan : 23 Oktober 2026"/>
    <s v="FCC"/>
    <s v="22-10-2026 15:09:58"/>
    <d v="2026-10-23T15:00:00"/>
    <m/>
    <s v="REVOKE"/>
    <s v="UBUNG"/>
    <s v="OCA"/>
    <m/>
    <s v="Follow Up Revoke Completed, New Order ID : SC1002656011"/>
    <s v="HSI Bisnis Bundling OCA Breach Checker Promo H2 2026 PSB 70% - 200 Mbps"/>
    <s v="INDIBIZ"/>
    <m/>
    <m/>
    <d v="2026-10-23T15:00:00"/>
    <s v="2026-10-23 15:00:00 | Nama Pic : bp wahdi  No Hp Pic : 087750050342 No alt : - Jam Pemasangan : pagi siang  Tanggal Pemasangan : 23 Oktober 2026"/>
    <m/>
    <m/>
    <m/>
    <e v="#NUM!"/>
    <e v="#NUM!"/>
    <x v="0"/>
    <x v="32"/>
  </r>
  <r>
    <n v="2851"/>
    <n v="1002652419"/>
    <n v="3"/>
    <x v="7"/>
    <n v="5"/>
    <s v="DENPASAR"/>
    <s v="UBUNG"/>
    <s v="UBN"/>
    <s v="REG"/>
    <s v="AO"/>
    <s v="NEW SALES"/>
    <s v="1P INET"/>
    <s v="102 | FOLLOW UP COMPLETED"/>
    <s v="RBS-Regional 3"/>
    <d v="2026-10-25T08:02:53"/>
    <d v="2026-10-26T11:16:47"/>
    <n v="69416573"/>
    <m/>
    <n v="172418759771"/>
    <s v="VILLA BUTTERFLY"/>
    <s v="ODP-UBN-FDA/112 FDA/D07/112.02"/>
    <s v="WO067141954"/>
    <m/>
    <m/>
    <m/>
    <n v="115.2110047"/>
    <n v="-8.5784398999999993"/>
    <s v="|MN02631|MYIA-021104613550/POI/suwardika/085792213432/suwardikamade58@gmail.com"/>
    <s v="MYIB_ASSISTANT"/>
    <m/>
    <m/>
    <m/>
    <m/>
    <m/>
    <m/>
    <m/>
    <m/>
    <s v="Management Janji"/>
    <s v="2026-10-26 08:00:00 | Tanggal pemasangan : 26/09/2026 Jam pemasangan : 08.00 - 12.00 Info Tambahan : Hubungi pelanggan dulu sebelum ke lokasi, terima kasih"/>
    <s v="FCC"/>
    <s v="25-10-2026 08:09:53"/>
    <d v="2026-10-26T08:00:00"/>
    <s v="Kendala Lainnya"/>
    <s v="REVOKE"/>
    <s v="UBUNG"/>
    <s v="NO ADDON"/>
    <m/>
    <s v="Follow Up Revoke Completed, New Order ID : SC1002653429"/>
    <s v="HSI Bisnis Basic Promo Hari Pelanggan Nasional PSB 70% - 50 Mbps"/>
    <s v="INDIBIZ"/>
    <m/>
    <m/>
    <d v="2026-10-26T08:00:00"/>
    <s v="2026-10-26 08:00:00 | Tanggal pemasangan : 26/09/2026 Jam pemasangan : 08.00 - 12.00 Info Tambahan : Hubungi pelanggan dulu sebelum ke lokasi, terima kasih"/>
    <m/>
    <m/>
    <m/>
    <e v="#NUM!"/>
    <e v="#NUM!"/>
    <x v="0"/>
    <x v="32"/>
  </r>
  <r>
    <n v="2852"/>
    <n v="1002651775"/>
    <n v="3"/>
    <x v="7"/>
    <n v="5"/>
    <s v="DENPASAR"/>
    <s v="UBUNG"/>
    <s v="UBN"/>
    <s v="REG"/>
    <s v="AO"/>
    <s v="NEW SALES"/>
    <m/>
    <s v="7 | OSS - PROVISIONING ISSUED"/>
    <s v="RBS-Regional 3"/>
    <d v="2026-10-23T18:27:03"/>
    <d v="2026-10-27T08:05:59"/>
    <n v="69416163"/>
    <m/>
    <n v="172418759748"/>
    <s v="PT KULINER ARTISAN SEHAT"/>
    <s v="ODP-UBN-FK/67"/>
    <s v="WO067117375"/>
    <m/>
    <m/>
    <m/>
    <n v="115.1422963"/>
    <n v="-8.6373194000000009"/>
    <s v="|MN00737|/CP I DEWA AYU NOPIYANTI/081246569631/plantbistrocangguadmpurchase@gmail.com"/>
    <s v="Sales Force DBS"/>
    <m/>
    <m/>
    <m/>
    <m/>
    <m/>
    <m/>
    <m/>
    <m/>
    <s v="Management Janji"/>
    <s v="2026-10-27 08:00:00|PT KULINER ARTISAN SEHAT 081246569631|40931150|MYDITA"/>
    <s v="FCC"/>
    <s v="23-10-2026 18:39:44"/>
    <d v="2026-10-27T08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PT KULINER ARTISAN SEHAT 081246569631|40931150|MYDITA"/>
    <m/>
    <m/>
    <m/>
    <e v="#NUM!"/>
    <e v="#NUM!"/>
    <x v="0"/>
    <x v="32"/>
  </r>
  <r>
    <n v="2853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2"/>
  </r>
  <r>
    <n v="2854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  <x v="32"/>
  </r>
  <r>
    <n v="2855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  <x v="32"/>
  </r>
  <r>
    <n v="2856"/>
    <n v="1002637080"/>
    <n v="3"/>
    <x v="7"/>
    <n v="5"/>
    <s v="DENPASAR"/>
    <s v="UBUNG"/>
    <s v="UBN"/>
    <s v="REG"/>
    <s v="AO"/>
    <s v="NEW SALES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  <x v="32"/>
  </r>
  <r>
    <n v="2857"/>
    <n v="1002651052"/>
    <n v="3"/>
    <x v="7"/>
    <n v="5"/>
    <s v="DENPASAR"/>
    <s v="UBUNG"/>
    <s v="UBN"/>
    <s v="REG"/>
    <s v="AO"/>
    <s v="NEW SALES"/>
    <m/>
    <s v="Completed (PS)"/>
    <s v="RBS-Regional 3"/>
    <d v="2026-10-23T13:55:06"/>
    <d v="2026-10-23T19:38:14"/>
    <n v="69414010"/>
    <m/>
    <n v="172418759743"/>
    <s v="VILLA SHANIA"/>
    <s v="ODP-UBN-FC/21"/>
    <s v="WO067050584"/>
    <m/>
    <m/>
    <m/>
    <n v="115.13784099999999"/>
    <n v="-8.613175"/>
    <s v="|MN02545|/PIC ISTIANA/085859165648/samsularifÃ„Â±n13514@gmail.com"/>
    <s v="Sales Force DBS"/>
    <m/>
    <m/>
    <m/>
    <m/>
    <m/>
    <m/>
    <m/>
    <m/>
    <s v="Management Janji"/>
    <s v="2026-10-22 08:00:00|M Janji : 22 Okt 2026  Jam Pasang : Pagi 08.00  Note : hubungi pelanggan jika ingin kelokasi|40971304|MYDITA"/>
    <s v="FCC"/>
    <s v="23-10-2026 14:09:45"/>
    <m/>
    <m/>
    <s v="PS"/>
    <s v="UBUNG"/>
    <s v="OCA"/>
    <n v="202610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23T07:00:00"/>
    <s v="2026-10-22 08:00:00|M Janji : 22 Okt 2026  Jam Pasang : Pagi 08.00  Note : hubungi pelanggan jika ingin kelokasi|40971304|MYDITA"/>
    <n v="2026"/>
    <n v="10"/>
    <n v="23"/>
    <d v="2026-10-23T00:00:00"/>
    <n v="-0.29166666666424135"/>
    <x v="1"/>
    <x v="32"/>
  </r>
  <r>
    <n v="2858"/>
    <n v="1002653387"/>
    <n v="3"/>
    <x v="7"/>
    <n v="5"/>
    <s v="DENPASAR"/>
    <s v="UBUNG"/>
    <s v="UBN"/>
    <s v="REG"/>
    <s v="AO"/>
    <s v="NEW SALES"/>
    <m/>
    <s v="Completed (PS)"/>
    <s v="RBS-Regional 3"/>
    <d v="2026-10-26T11:12:37"/>
    <d v="2026-10-27T18:19:35"/>
    <n v="69414376"/>
    <n v="3612100755"/>
    <n v="172418759793"/>
    <s v="Flex Gym"/>
    <s v="ODP-UBN-FK/66"/>
    <s v="WO067195555"/>
    <m/>
    <m/>
    <m/>
    <n v="115.145237445831"/>
    <n v="-8.6362780916020103"/>
    <s v="MD|MYID-4042610190010|RBIZHERO|Flex Gym|081294517824"/>
    <s v="MYDIGIBIZPARTNER"/>
    <m/>
    <m/>
    <m/>
    <m/>
    <m/>
    <m/>
    <m/>
    <m/>
    <s v="Management Janji"/>
    <s v="2026-10-22 08:00:00 | telp :081294517824  alt :   manja : pagi / siang 22/10/2026  hub sebelum ke lokasi "/>
    <s v="FCC"/>
    <s v="26-10-2026 11:24:44"/>
    <m/>
    <m/>
    <s v="PS"/>
    <s v="UBUNG"/>
    <s v="NO ADDON"/>
    <n v="2026102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26T07:00:00"/>
    <s v="2026-10-22 08:00:00 | telp :081294517824  alt :   manja : pagi / siang 22/10/2026  hub sebelum ke lokasi "/>
    <n v="2026"/>
    <n v="10"/>
    <n v="27"/>
    <d v="2026-10-27T00:00:00"/>
    <n v="0.70833333333575865"/>
    <x v="1"/>
    <x v="32"/>
  </r>
  <r>
    <n v="2859"/>
    <n v="1002654555"/>
    <n v="3"/>
    <x v="7"/>
    <n v="5"/>
    <s v="DENPASAR"/>
    <s v="UBUNG"/>
    <s v="UBN"/>
    <s v="REG"/>
    <s v="AO"/>
    <s v="NEW SALES"/>
    <s v="1P INET"/>
    <s v="Completed (PS)"/>
    <s v="RBS-Regional 3"/>
    <d v="2026-10-26T15:51:44"/>
    <d v="2026-10-27T15:52:10"/>
    <n v="69417380"/>
    <m/>
    <n v="172418759796"/>
    <s v="Greensky"/>
    <s v="ODP-UBN-FAU/45 FAU/D05/45.01"/>
    <s v="WO067227188"/>
    <m/>
    <m/>
    <m/>
    <n v="115.181353"/>
    <n v="-8.6589430000000007"/>
    <s v="|MN00843|MYIA-083088921061/POI/I Made Kanha Wenangga Tanunjana/082237444429/kanha.wenangga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5:54:36"/>
    <d v="2026-10-27T15:00:00"/>
    <m/>
    <s v="PS"/>
    <s v="UBUNG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  <x v="32"/>
  </r>
  <r>
    <n v="2860"/>
    <n v="1002654475"/>
    <n v="3"/>
    <x v="7"/>
    <n v="5"/>
    <s v="DENPASAR"/>
    <s v="UBUNG"/>
    <s v="UBN"/>
    <s v="REG"/>
    <s v="AO"/>
    <s v="NEW SALES"/>
    <m/>
    <s v="Completed (PS)"/>
    <s v="RBS-Regional 2"/>
    <d v="2026-10-26T15:32:42"/>
    <d v="2026-10-29T09:09:57"/>
    <n v="69417354"/>
    <n v="3612101635"/>
    <n v="172418759765"/>
    <s v="PT. WILL CORP INDONESIA"/>
    <s v="ODP-UBN-FAG/30"/>
    <s v="WO067232891"/>
    <m/>
    <m/>
    <m/>
    <n v="115.17865061754399"/>
    <n v="-8.6370612546398497"/>
    <s v="MN02716; NURKHAMID 085173306144; khamidn688@gmail.com; HSI BISNIS + PHONE 100 MBPS 709K; AR Musliana Dewanti; Jl. Gatot Subroto Barat, Kerobokan Kaja, Kec. Kuta Utara, Kota Denpasar, Bali 80361"/>
    <s v="Sales Force DBS"/>
    <m/>
    <m/>
    <m/>
    <m/>
    <m/>
    <m/>
    <m/>
    <m/>
    <s v="Management Janji"/>
    <s v="2026-10-27 15:00:00|Tanggal pemasangan : 27/09/2026 Jam pemasangan : 13.00 Info Tambahan : Hubungi pelanggan dulu sebelum ke lokasi, terima kasih|40971401|MYDITA"/>
    <s v="FCC"/>
    <s v="26-10-2026 15:39:37"/>
    <d v="2026-10-27T15:00:00"/>
    <m/>
    <s v="PS"/>
    <s v="UBUNG"/>
    <s v="NO ADDON"/>
    <n v="2026102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15:00:00"/>
    <s v="2026-10-27 15:00:00|Tanggal pemasangan : 27/09/2026 Jam pemasangan : 13.00 Info Tambahan : Hubungi pelanggan dulu sebelum ke lokasi, terima kasih|40971401|MYDITA"/>
    <n v="2026"/>
    <n v="10"/>
    <n v="29"/>
    <d v="2026-10-29T00:00:00"/>
    <n v="1.375"/>
    <x v="2"/>
    <x v="32"/>
  </r>
  <r>
    <n v="2861"/>
    <n v="1002656011"/>
    <n v="3"/>
    <x v="7"/>
    <n v="5"/>
    <s v="DENPASAR"/>
    <s v="UBUNG"/>
    <s v="UBN"/>
    <s v="REG"/>
    <s v="AO"/>
    <s v="NEW SALES"/>
    <m/>
    <s v="Completed (PS)"/>
    <s v="RBS-Regional 3"/>
    <d v="2026-10-27T13:43:44"/>
    <d v="2026-10-27T15:58:41"/>
    <n v="69415272"/>
    <m/>
    <n v="172418759831"/>
    <s v="PT ANEKA MAHAKARYA DEWATA"/>
    <s v="ODP-UBN-FG/17"/>
    <s v="WO067289532"/>
    <m/>
    <m/>
    <m/>
    <n v="115.10656535625399"/>
    <n v="-8.6432204317031491"/>
    <s v="|MN02665|MYIA-029280513667/POI/BUDI SUSANTO/087750050342/info@atmasahita.com"/>
    <s v="MYDIGIBIZPARTNER"/>
    <m/>
    <m/>
    <m/>
    <m/>
    <m/>
    <m/>
    <m/>
    <m/>
    <s v="Management Janji"/>
    <s v="2026-10-23 15:00:00 | Nama Pic : bp wahdi   No Hp Pic : 087750050342  No alt : -  Jam Pemasangan : pagi siang   Tanggal Pemasangan : 23 Oktober 2026"/>
    <s v="FCC"/>
    <s v="27-10-2026 13:54:35"/>
    <m/>
    <m/>
    <s v="PS"/>
    <s v="UBUNG"/>
    <s v="OCA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3 15:00:00 | Nama Pic : bp wahdi   No Hp Pic : 087750050342  No alt : -  Jam Pemasangan : pagi siang   Tanggal Pemasangan : 23 Oktober 2026"/>
    <n v="2026"/>
    <n v="10"/>
    <n v="27"/>
    <d v="2026-10-27T00:00:00"/>
    <n v="-0.29166666666424135"/>
    <x v="1"/>
    <x v="32"/>
  </r>
  <r>
    <n v="2862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2"/>
  </r>
  <r>
    <n v="2863"/>
    <n v="1002630105"/>
    <n v="3"/>
    <x v="7"/>
    <n v="5"/>
    <s v="DENPASAR"/>
    <s v="UBUNG"/>
    <s v="UBN"/>
    <s v="REG"/>
    <s v="AO"/>
    <s v="NEW SALES"/>
    <m/>
    <s v="98 | OSS - CANCEL COMPLETE"/>
    <s v="RBS-Regional 3"/>
    <d v="2026-10-09T15:16:35"/>
    <d v="2026-10-24T10:01:36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CANCEL"/>
    <s v="UBUNG"/>
    <s v="OCA"/>
    <m/>
    <s v="Cancel Complet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  <x v="32"/>
  </r>
  <r>
    <n v="2864"/>
    <n v="1002625984"/>
    <n v="3"/>
    <x v="7"/>
    <n v="5"/>
    <s v="DENPASAR"/>
    <s v="UBUNG"/>
    <s v="MMN"/>
    <s v="REG"/>
    <s v="AO"/>
    <s v="NEW SALES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  <x v="32"/>
  </r>
  <r>
    <n v="2865"/>
    <n v="1002625512"/>
    <n v="3"/>
    <x v="7"/>
    <n v="5"/>
    <s v="DENPASAR"/>
    <s v="UBUNG"/>
    <s v="MMN"/>
    <s v="REG"/>
    <s v="AO"/>
    <s v="NEW SALES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  <x v="32"/>
  </r>
  <r>
    <n v="2866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32"/>
  </r>
  <r>
    <n v="2867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868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869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870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  <x v="32"/>
  </r>
  <r>
    <n v="2871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32"/>
  </r>
  <r>
    <n v="2872"/>
    <n v="1002640194"/>
    <n v="3"/>
    <x v="7"/>
    <n v="5"/>
    <s v="DENPASAR"/>
    <s v="UBUNG"/>
    <s v="MMN"/>
    <s v="REG"/>
    <s v="AO"/>
    <s v="NEW SALES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  <x v="32"/>
  </r>
  <r>
    <n v="2873"/>
    <n v="1002647843"/>
    <n v="3"/>
    <x v="7"/>
    <n v="5"/>
    <s v="DENPASAR"/>
    <s v="UBUNG"/>
    <s v="MMN"/>
    <s v="REG"/>
    <s v="AO"/>
    <s v="NEW SALES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  <x v="32"/>
  </r>
  <r>
    <n v="2874"/>
    <n v="1002642980"/>
    <n v="3"/>
    <x v="7"/>
    <n v="5"/>
    <s v="DENPASAR"/>
    <s v="UBUNG"/>
    <s v="MMN"/>
    <s v="REG"/>
    <s v="AO"/>
    <s v="NEW SALES"/>
    <m/>
    <s v="OSS - FALLOUT"/>
    <s v="RBS-Regional 3"/>
    <d v="2026-10-19T12:04:06"/>
    <d v="2026-10-27T10:19:3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s v="Kendala Teknik"/>
    <s v="FO_WFM"/>
    <s v="MONANG MANING"/>
    <s v="NO ADDON"/>
    <m/>
    <s v="Provisioning Failed|WFM|INF010007213|TOR_-8.1916492,114.9569632_ODP LO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  <x v="32"/>
  </r>
  <r>
    <n v="2875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3"/>
  </r>
  <r>
    <n v="2876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3"/>
  </r>
  <r>
    <n v="2877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  <x v="33"/>
  </r>
  <r>
    <n v="2878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  <x v="33"/>
  </r>
  <r>
    <n v="2879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  <x v="33"/>
  </r>
  <r>
    <n v="2880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  <x v="33"/>
  </r>
  <r>
    <n v="2881"/>
    <n v="1002648539"/>
    <n v="3"/>
    <x v="7"/>
    <n v="5"/>
    <s v="DENPASAR"/>
    <s v="SANUR"/>
    <s v="TOP"/>
    <s v="REG"/>
    <s v="AO"/>
    <s v="NEW SALES"/>
    <m/>
    <s v="Completed (PS)"/>
    <s v="RBS-Regional 3"/>
    <d v="2026-10-22T09:37:25"/>
    <d v="2026-10-23T19:55:04"/>
    <n v="69414949"/>
    <m/>
    <n v="172422213061"/>
    <s v="MELINDA INTERIOR"/>
    <s v="ODP-TOP-FD/17"/>
    <s v="WO066979561"/>
    <m/>
    <m/>
    <m/>
    <n v="115.24905529999999"/>
    <n v="-8.6385334"/>
    <s v="|MN02885|/PIC LINDA WATI NJOO/082341505148/melinda.interior@yahoo.com"/>
    <s v="Sales Force DBS"/>
    <m/>
    <m/>
    <m/>
    <m/>
    <m/>
    <m/>
    <m/>
    <m/>
    <s v="Management Janji"/>
    <s v="2026-10-23 11:00:00|telp :082341505148 alt : manja : pagi , siang 23/10/2026 hub sebelum ke lokasi    |40000802|MYDITA"/>
    <s v="FCC"/>
    <s v="22-10-2026 09:39:35"/>
    <d v="2026-10-23T11:00:00"/>
    <m/>
    <s v="PS"/>
    <s v="TOHPATI SUKAWAT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1:00:00"/>
    <s v="2026-10-23 11:00:00|telp :082341505148 alt : manja : pagi , siang 23/10/2026 hub sebelum ke lokasi    |40000802|MYDITA"/>
    <n v="2026"/>
    <n v="10"/>
    <n v="23"/>
    <d v="2026-10-23T00:00:00"/>
    <n v="-0.45833333333575865"/>
    <x v="1"/>
    <x v="33"/>
  </r>
  <r>
    <n v="2882"/>
    <n v="1002653429"/>
    <n v="3"/>
    <x v="7"/>
    <n v="5"/>
    <s v="DENPASAR"/>
    <s v="SANUR"/>
    <s v="TOP"/>
    <s v="REG"/>
    <s v="AO"/>
    <s v="NEW SALES"/>
    <m/>
    <s v="Completed (PS)"/>
    <s v="RBS-Regional 3"/>
    <d v="2026-10-26T11:16:48"/>
    <d v="2026-10-26T12:18:03"/>
    <n v="69416573"/>
    <m/>
    <n v="172422212911"/>
    <s v="VILLA BUTTERFLY"/>
    <s v="ODP-TOP-FX/147"/>
    <s v="WO067196150"/>
    <m/>
    <m/>
    <m/>
    <n v="115.210363329967"/>
    <n v="-8.5702904512889706"/>
    <s v="|MN02631|MYIA-021104613550/POI/suwardika/085792213432/suwardikamade58@gmail.com"/>
    <s v="Sales Force DBS"/>
    <m/>
    <m/>
    <m/>
    <m/>
    <m/>
    <m/>
    <m/>
    <m/>
    <s v="Management Janji"/>
    <s v="2026-10-26 08:00:00 | Tanggal pemasangan : 26/09/2026  Jam pemasangan : 08.00 - 12.00  Info Tambahan : Hubungi pelanggan dulu sebelum ke lokasi, terima kasih"/>
    <s v="FCC"/>
    <s v="26-10-2026 11:24:44"/>
    <m/>
    <m/>
    <s v="PS"/>
    <s v="TOHPATI SUKAWATI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6 08:00:00 | Tanggal pemasangan : 26/09/2026  Jam pemasangan : 08.00 - 12.00  Info Tambahan : Hubungi pelanggan dulu sebelum ke lokasi, terima kasih"/>
    <n v="2026"/>
    <n v="10"/>
    <n v="26"/>
    <d v="2026-10-26T00:00:00"/>
    <n v="-0.29166666666424135"/>
    <x v="1"/>
    <x v="33"/>
  </r>
  <r>
    <n v="2883"/>
    <n v="1002653485"/>
    <n v="3"/>
    <x v="7"/>
    <n v="5"/>
    <s v="DENPASAR"/>
    <s v="SANUR"/>
    <s v="TOP"/>
    <s v="REG"/>
    <s v="AO"/>
    <s v="NEW SALES"/>
    <m/>
    <s v="Completed (PS)"/>
    <s v="RBS-Regional 3"/>
    <d v="2026-10-26T11:27:47"/>
    <d v="2026-10-29T10:06:29"/>
    <n v="69417013"/>
    <m/>
    <n v="172422213078"/>
    <s v="SDN 4 PENATIH"/>
    <s v="ODP-TOP-FR/96"/>
    <s v="WO067287142"/>
    <m/>
    <m/>
    <m/>
    <n v="115.25079890000001"/>
    <n v="-8.6212038999999994"/>
    <s v="|MN02545|/CP IBU NI KADEK SURYANONGSIH/087761835213-0895334556601/sdn4penatih@gmail.com"/>
    <s v="Sales Force DBS"/>
    <m/>
    <m/>
    <m/>
    <m/>
    <m/>
    <m/>
    <m/>
    <m/>
    <s v="Management Janji"/>
    <s v="2026-10-28 11:00:00|Nama PIC : Ibu Ni Kadek No HP : 087761835213 No Alt : - M Janji :  28 Okt 2026 Jam Pasang : Pagi / Siang Note : hubungi pelanggan jika ingin kelokasi |40951378|MYDITA"/>
    <s v="FCC"/>
    <s v="26-10-2026 11:39:40"/>
    <d v="2026-10-28T11:00:00"/>
    <m/>
    <s v="PS"/>
    <s v="TOHPATI SUKAWATI"/>
    <s v="NO ADDON"/>
    <n v="2026102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8T11:00:00"/>
    <s v="2026-10-28 11:00:00|Nama PIC : Ibu Ni Kadek No HP : 087761835213 No Alt : - M Janji :  28 Okt 2026 Jam Pasang : Pagi / Siang Note : hubungi pelanggan jika ingin kelokasi |40951378|MYDITA"/>
    <n v="2026"/>
    <n v="10"/>
    <n v="29"/>
    <d v="2026-10-29T00:00:00"/>
    <n v="0.54166666666424135"/>
    <x v="1"/>
    <x v="33"/>
  </r>
  <r>
    <n v="2884"/>
    <n v="1002653855"/>
    <n v="3"/>
    <x v="7"/>
    <n v="5"/>
    <s v="DENPASAR"/>
    <s v="SANUR"/>
    <s v="TOP"/>
    <s v="REG"/>
    <s v="AO"/>
    <s v="NEW SALES"/>
    <m/>
    <s v="OSS - FALLOUT"/>
    <s v="RBS-Regional 3"/>
    <d v="2026-10-26T13:25:04"/>
    <d v="2026-10-27T12:46:03"/>
    <n v="69417118"/>
    <m/>
    <n v="172422213081"/>
    <s v="PT Mustika Harapan Jaya"/>
    <s v="ODP-TOP-FT/55"/>
    <s v="WO067217657"/>
    <m/>
    <m/>
    <m/>
    <n v="115.2649357"/>
    <n v="-8.6499134000000009"/>
    <s v="|MN02750|/PIC I KADEK SUKARIASA/081529462798/Harapanjaya17@gmail.com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s v="Kendala Pelanggan"/>
    <s v="FO_WFM"/>
    <s v="TOHPATI SUKAWATI"/>
    <s v="NO ADDON"/>
    <m/>
    <s v="Provisioning Failed|WFM|INF010009970|PRK_-8.6503724,115.2420133_plg minta dikunjungi besok pagi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11:00:00"/>
    <s v="2026-10-27 11:00:00|Tanggal pemasangan : 27 OKTOBER 2026 Jam pemasangan : pagi/siang Info Tambahan : Hubungi pelanggan dulu sebelum ke lokasi terima kasih|40010577|MYDITA"/>
    <m/>
    <m/>
    <m/>
    <e v="#NUM!"/>
    <e v="#NUM!"/>
    <x v="0"/>
    <x v="33"/>
  </r>
  <r>
    <n v="2885"/>
    <n v="1002657612"/>
    <n v="3"/>
    <x v="7"/>
    <n v="5"/>
    <s v="DENPASAR"/>
    <s v="SANUR"/>
    <s v="TOP"/>
    <s v="REG"/>
    <s v="AO"/>
    <s v="NEW SALES"/>
    <m/>
    <s v="MIE - SEND SURVEY"/>
    <s v="RBS-Regional 3"/>
    <d v="2026-10-28T13:07:44"/>
    <d v="2026-10-28T14:14:01"/>
    <n v="69418553"/>
    <m/>
    <n v="172422213086"/>
    <s v="PT SWARNA HUTAMA LOKA"/>
    <s v="ODP-TOP-FD/79"/>
    <s v="WO067364417"/>
    <m/>
    <m/>
    <m/>
    <n v="115.2458792"/>
    <n v="-8.6390586000000003"/>
    <s v="|MN02647| PAK DONNY LAKSMANA/081936103004/hc.shlasia@gmail.com"/>
    <s v="Sales Force DBS"/>
    <m/>
    <m/>
    <m/>
    <m/>
    <m/>
    <m/>
    <m/>
    <m/>
    <s v="Management Janji"/>
    <s v="2026-10-30 08:00:00|Nama Pic : BP DONNY No Hp Pic : 081936103004 Jam Pemasangan : 08:00 - 12.00 Tanggal Pemasangan : 30 OKTOBER 2026 Info Tambahan : Hubungi pelanggan sebelum datang ke lokasi|40000798|MYDITA"/>
    <s v="FCC"/>
    <s v="28-10-2026 13:09:48"/>
    <d v="2026-10-30T08:00:00"/>
    <m/>
    <s v="SURVEY_NEW_MANJA"/>
    <s v="TOHPATI SUKAWATI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Nama Pic : BP DONNY No Hp Pic : 081936103004 Jam Pemasangan : 08:00 - 12.00 Tanggal Pemasangan : 30 OKTOBER 2026 Info Tambahan : Hubungi pelanggan sebelum datang ke lokasi|40000798|MYDITA"/>
    <m/>
    <m/>
    <m/>
    <e v="#NUM!"/>
    <e v="#NUM!"/>
    <x v="0"/>
    <x v="33"/>
  </r>
  <r>
    <n v="2886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3"/>
  </r>
  <r>
    <n v="2887"/>
    <n v="1002650778"/>
    <n v="3"/>
    <x v="7"/>
    <n v="5"/>
    <s v="DENPASAR"/>
    <s v="SANUR"/>
    <s v="TOP"/>
    <s v="REG"/>
    <s v="AO"/>
    <s v="NEW SALES"/>
    <m/>
    <s v="CANCEL COMPLETED"/>
    <s v="RBS-Regional 3"/>
    <d v="2026-10-23T11:36:33"/>
    <d v="2026-10-24T17:44:28"/>
    <n v="69415813"/>
    <m/>
    <n v="172422213063"/>
    <s v="SDN 4 PENATIH"/>
    <s v="ODP-TOP-FR/95"/>
    <m/>
    <m/>
    <m/>
    <m/>
    <n v="115.25069980000001"/>
    <n v="-8.6211806000000006"/>
    <s v="|MN02545|/CP NI WAYAN SUCIATI/087860699807-0851935483954/n.wayan66@gmail.com"/>
    <s v="Sales Force DBS"/>
    <m/>
    <m/>
    <m/>
    <m/>
    <m/>
    <m/>
    <m/>
    <m/>
    <m/>
    <m/>
    <m/>
    <s v="23-10-2026 11:39:43"/>
    <m/>
    <m/>
    <s v="REJECT_FCC"/>
    <s v="TOHPATI SUKAWATI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33"/>
  </r>
  <r>
    <n v="2888"/>
    <n v="1002638542"/>
    <n v="3"/>
    <x v="7"/>
    <n v="5"/>
    <s v="DENPASAR"/>
    <s v="JIMBARAN"/>
    <s v="JBR"/>
    <s v="REG"/>
    <s v="AO"/>
    <s v="NEW SALES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  <x v="34"/>
  </r>
  <r>
    <n v="2889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  <x v="34"/>
  </r>
  <r>
    <n v="2890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  <x v="34"/>
  </r>
  <r>
    <n v="2891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  <x v="34"/>
  </r>
  <r>
    <n v="2892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  <x v="34"/>
  </r>
  <r>
    <n v="2893"/>
    <n v="1002642433"/>
    <n v="3"/>
    <x v="7"/>
    <n v="5"/>
    <s v="DENPASAR"/>
    <s v="JIMBARAN"/>
    <s v="JBR"/>
    <s v="REG"/>
    <s v="AO"/>
    <s v="NEW SALES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  <x v="34"/>
  </r>
  <r>
    <n v="2894"/>
    <n v="1002648361"/>
    <n v="3"/>
    <x v="7"/>
    <n v="5"/>
    <s v="DENPASAR"/>
    <s v="JIMBARAN"/>
    <s v="JBR"/>
    <s v="REG"/>
    <s v="AO"/>
    <s v="NEW SALES"/>
    <m/>
    <s v="Completed (PS)"/>
    <s v="RBS-Regional 3"/>
    <d v="2026-10-22T08:31:25"/>
    <d v="2026-10-24T20:16:16"/>
    <n v="69414873"/>
    <m/>
    <n v="172415798970"/>
    <s v="VILLA YUDISTIRA 77"/>
    <s v="ODP-JBR-FY/28"/>
    <s v="WO067000615"/>
    <m/>
    <m/>
    <m/>
    <n v="115.1418414"/>
    <n v="-8.8229009999999999"/>
    <s v="|MN02545|/PIC ADEK TULA SABSOR/082147103715/baliskynet@gmail.com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08:39:45"/>
    <d v="2026-10-23T15:00:00"/>
    <m/>
    <s v="PS"/>
    <s v="JIMBARAN NUSA DUA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4"/>
    <d v="2026-10-24T00:00:00"/>
    <n v="0.375"/>
    <x v="1"/>
    <x v="34"/>
  </r>
  <r>
    <n v="2895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4"/>
  </r>
  <r>
    <n v="2896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  <x v="34"/>
  </r>
  <r>
    <n v="2897"/>
    <n v="1002644600"/>
    <n v="3"/>
    <x v="7"/>
    <n v="5"/>
    <s v="DENPASAR"/>
    <s v="JIMBARAN"/>
    <s v="JBR"/>
    <s v="REG"/>
    <s v="AO"/>
    <s v="NEW SALES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  <x v="34"/>
  </r>
  <r>
    <n v="2898"/>
    <n v="1002625250"/>
    <n v="3"/>
    <x v="7"/>
    <n v="5"/>
    <s v="DENPASAR"/>
    <s v="JIMBARAN"/>
    <s v="JBR"/>
    <s v="REG"/>
    <s v="AO"/>
    <s v="NEW SALES"/>
    <s v="1P INET"/>
    <s v="98 | OSS - CANCEL COMPLETE"/>
    <s v="RBS-Regional 3"/>
    <d v="2026-10-07T07:35:40"/>
    <d v="2026-10-24T09:54:15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CANCEL"/>
    <s v="JIMBARAN NUSA DUA"/>
    <s v="NO ADDON"/>
    <m/>
    <s v="Cancel Complet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34"/>
  </r>
  <r>
    <n v="2899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  <x v="34"/>
  </r>
  <r>
    <n v="2900"/>
    <n v="1002645730"/>
    <n v="3"/>
    <x v="7"/>
    <n v="5"/>
    <s v="DENPASAR"/>
    <s v="JIMBARAN"/>
    <s v="KUT"/>
    <s v="REG"/>
    <s v="AO"/>
    <s v="NEW SALES"/>
    <s v="1P INET"/>
    <s v="102 | FOLLOW UP COMPLETED"/>
    <s v="RBS-Regional 3"/>
    <d v="2026-10-20T14:38:50"/>
    <d v="2026-10-27T14:02:04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REVOKE"/>
    <s v="KUTA"/>
    <s v="NO ADDON"/>
    <m/>
    <s v="Follow Up Revoke Completed, New Order ID : SC1002656091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34"/>
  </r>
  <r>
    <n v="2901"/>
    <n v="1002653098"/>
    <n v="3"/>
    <x v="7"/>
    <n v="5"/>
    <s v="DENPASAR"/>
    <s v="JIMBARAN"/>
    <s v="KUT"/>
    <s v="REG"/>
    <s v="AO"/>
    <s v="NEW SALES"/>
    <m/>
    <s v="9 | WFM - UN-SCS"/>
    <s v="RBS-Regional 3"/>
    <d v="2026-10-26T09:49:36"/>
    <d v="2026-10-26T09:49:36"/>
    <n v="69403135"/>
    <m/>
    <m/>
    <s v="Cafe Temiri"/>
    <m/>
    <s v="WO065672667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s v="26-10-2026 09:54:37"/>
    <d v="2026-10-04T00:00:00"/>
    <m/>
    <s v="UNSC"/>
    <s v="KUTA"/>
    <s v="NETMONK"/>
    <m/>
    <s v="Inprogress Alpro, SC Lama : SC100261991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902"/>
    <n v="1002653083"/>
    <n v="3"/>
    <x v="7"/>
    <n v="5"/>
    <s v="DENPASAR"/>
    <s v="JIMBARAN"/>
    <s v="KUT"/>
    <s v="REG"/>
    <s v="AO"/>
    <s v="NEW SALES"/>
    <m/>
    <s v="9 | WFM - UN-SCS"/>
    <s v="RBS-Regional 3"/>
    <d v="2026-10-26T09:47:03"/>
    <d v="2026-10-26T09:47:04"/>
    <n v="69404024"/>
    <m/>
    <m/>
    <s v="PT. Temiri Bali Persada"/>
    <m/>
    <s v="WO065760211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s v="26-10-2026 09:54:37"/>
    <d v="2026-10-06T00:00:00"/>
    <m/>
    <s v="UNSC"/>
    <s v="KUTA"/>
    <s v="NO ADDON"/>
    <m/>
    <s v="Inprogress Alpro, SC Lama : SC100262159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903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2904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  <x v="34"/>
  </r>
  <r>
    <n v="2905"/>
    <n v="1002643355"/>
    <n v="3"/>
    <x v="7"/>
    <n v="5"/>
    <s v="DENPASAR"/>
    <s v="JIMBARAN"/>
    <s v="KUT"/>
    <s v="REG"/>
    <s v="AO"/>
    <s v="NEW SALES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  <x v="34"/>
  </r>
  <r>
    <n v="2906"/>
    <n v="1002656091"/>
    <n v="3"/>
    <x v="7"/>
    <n v="5"/>
    <s v="DENPASAR"/>
    <s v="JIMBARAN"/>
    <s v="KUT"/>
    <s v="REG"/>
    <s v="AO"/>
    <s v="NEW SALES"/>
    <m/>
    <s v="Completed (PS)"/>
    <s v="RBS-Regional 3"/>
    <d v="2026-10-27T14:02:04"/>
    <d v="2026-10-27T16:01:16"/>
    <n v="69413875"/>
    <m/>
    <n v="172416429558"/>
    <s v="AMANAH KARYA KREASI"/>
    <s v="ODP-KUT-FT/18"/>
    <s v="WO067291713"/>
    <m/>
    <m/>
    <m/>
    <n v="115.17125077"/>
    <n v="-8.7405864940000004"/>
    <s v="|MC80156|MYIA-071054649688/POI/FERDINAN TRISNA MUKTI /082174058511/amanahkaryakreasi@gmail.com"/>
    <s v="MYDIGIBIZPARTNER"/>
    <m/>
    <m/>
    <m/>
    <m/>
    <m/>
    <m/>
    <m/>
    <m/>
    <s v="Management Janji"/>
    <s v="2026-10-21 11:00:00 | Jam pemasangan : 12.00  Info Tambahan : Hubungi pelanggan dulu sebelum ke lokasi  terimakasih "/>
    <s v="FCC"/>
    <s v="27-10-2026 14:09:51"/>
    <m/>
    <m/>
    <s v="PS"/>
    <s v="KUTA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1 11:00:00 | Jam pemasangan : 12.00  Info Tambahan : Hubungi pelanggan dulu sebelum ke lokasi  terimakasih "/>
    <n v="2026"/>
    <n v="10"/>
    <n v="27"/>
    <d v="2026-10-27T00:00:00"/>
    <n v="-0.29166666666424135"/>
    <x v="1"/>
    <x v="34"/>
  </r>
  <r>
    <n v="2907"/>
    <n v="1002642684"/>
    <n v="3"/>
    <x v="7"/>
    <n v="5"/>
    <s v="DENPASAR"/>
    <s v="JIMBARAN"/>
    <s v="KUT"/>
    <s v="REG"/>
    <s v="AO"/>
    <s v="NEW SALES"/>
    <m/>
    <s v="MIE - SEND SURVEY"/>
    <s v="RBS-Regional 3"/>
    <d v="2026-10-19T10:43:05"/>
    <d v="2026-10-29T09:41:13"/>
    <n v="69412714"/>
    <m/>
    <n v="172416429569"/>
    <s v="Green Village Mawun"/>
    <s v="ODP-KUT-FAN/01"/>
    <s v="WO067238142"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19-10-2026 10:55:23"/>
    <m/>
    <m/>
    <s v="SURVEY_NEW_MANJA"/>
    <s v="KUTA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7T15:00:00"/>
    <s v="2026-10-27 15:00:00|Jam pemasangan : 12.00 Info Tambahan : Hubungi pelanggan dulu sebelum ke lokasi terimakasih  |40951381|MYDITA"/>
    <m/>
    <m/>
    <m/>
    <e v="#NUM!"/>
    <e v="#NUM!"/>
    <x v="0"/>
    <x v="34"/>
  </r>
  <r>
    <n v="2908"/>
    <n v="1002653078"/>
    <n v="3"/>
    <x v="7"/>
    <n v="5"/>
    <s v="DENPASAR"/>
    <s v="JIMBARAN"/>
    <s v="KUT"/>
    <s v="REG"/>
    <s v="AO"/>
    <s v="NEW SALES"/>
    <s v="1P INET"/>
    <s v="WAITING AKTIFASI IHLD"/>
    <s v="RBS-Regional 3"/>
    <d v="2026-10-26T09:45:16"/>
    <d v="2026-10-26T12:45:03"/>
    <n v="69414214"/>
    <m/>
    <m/>
    <s v="PT TEMIRI BALI PERSADA"/>
    <m/>
    <s v="WO066861448"/>
    <m/>
    <m/>
    <m/>
    <n v="115.18300000000001"/>
    <n v="-8.7050000000000001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6-10-2026 09:54:37"/>
    <d v="2026-10-22T00:00:00"/>
    <m/>
    <s v="UNSC"/>
    <s v="KUTA"/>
    <s v="OCA"/>
    <m/>
    <s v="WAITING:  |MYDITA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  <x v="34"/>
  </r>
  <r>
    <n v="2909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910"/>
    <n v="1002619911"/>
    <n v="3"/>
    <x v="7"/>
    <n v="5"/>
    <s v="DENPASAR"/>
    <s v="JIMBARAN"/>
    <s v="KUT"/>
    <s v="REG"/>
    <s v="AO"/>
    <s v="NEW SALES"/>
    <m/>
    <s v="98 | OSS - CANCEL COMPLETE"/>
    <s v="RBS-Regional 3"/>
    <d v="2026-10-02T14:06:42"/>
    <d v="2026-10-26T09:51:03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CANCEL"/>
    <s v="KUTA"/>
    <s v="NETMONK"/>
    <m/>
    <s v="Cancel 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911"/>
    <n v="1002621594"/>
    <n v="3"/>
    <x v="7"/>
    <n v="5"/>
    <s v="DENPASAR"/>
    <s v="JIMBARAN"/>
    <s v="KUT"/>
    <s v="REG"/>
    <s v="AO"/>
    <s v="NEW SALES"/>
    <m/>
    <s v="98 | OSS - CANCEL COMPLETE"/>
    <s v="RBS-Regional 3"/>
    <d v="2026-10-05T08:33:15"/>
    <d v="2026-10-26T09:47:4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CANCEL"/>
    <s v="KUT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912"/>
    <n v="1002626636"/>
    <n v="3"/>
    <x v="7"/>
    <n v="5"/>
    <s v="DENPASAR"/>
    <s v="JIMBARAN"/>
    <s v="KUT"/>
    <s v="REG"/>
    <s v="AO"/>
    <s v="NEW SALES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  <x v="34"/>
  </r>
  <r>
    <n v="2913"/>
    <n v="1002646675"/>
    <n v="3"/>
    <x v="7"/>
    <n v="5"/>
    <s v="DENPASAR"/>
    <s v="JIMBARAN"/>
    <s v="KUT"/>
    <s v="REG"/>
    <s v="AO"/>
    <s v="NEW SALES"/>
    <s v="1P INET"/>
    <s v="98 | OSS - CANCEL COMPLETE"/>
    <s v="RBS-Regional 3"/>
    <d v="2026-10-21T09:23:50"/>
    <d v="2026-10-26T09:47:23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s v="Kendala Teknik"/>
    <s v="CANCEL"/>
    <s v="KUTA"/>
    <s v="OCA"/>
    <m/>
    <s v="Cancel Completed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  <x v="34"/>
  </r>
  <r>
    <n v="2914"/>
    <n v="1002645074"/>
    <n v="3"/>
    <x v="7"/>
    <n v="5"/>
    <s v="DENPASAR"/>
    <s v="JIMBARAN"/>
    <s v="NSD"/>
    <s v="REG"/>
    <s v="AO"/>
    <s v="NEW SALES"/>
    <m/>
    <s v="Completed (PS)"/>
    <s v="RBS-Regional 3"/>
    <d v="2026-10-20T11:00:06"/>
    <d v="2026-10-22T19:01:33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n v="2026"/>
    <n v="10"/>
    <n v="22"/>
    <d v="2026-10-22T00:00:00"/>
    <n v="0.375"/>
    <x v="1"/>
    <x v="34"/>
  </r>
  <r>
    <n v="2915"/>
    <n v="1002649500"/>
    <n v="3"/>
    <x v="7"/>
    <n v="5"/>
    <s v="DENPASAR"/>
    <s v="JIMBARAN"/>
    <s v="NSD"/>
    <s v="REG"/>
    <s v="AO"/>
    <s v="NEW SALES"/>
    <s v="1P INET"/>
    <s v="Completed (PS)"/>
    <s v="RBS-Regional 3"/>
    <d v="2026-10-22T15:04:01"/>
    <d v="2026-10-23T17:49:31"/>
    <n v="69415270"/>
    <m/>
    <n v="172417225898"/>
    <s v="PT SEA SIX ENERGY INDONESIA"/>
    <s v="ODP-NDA-FG/72 FG/D05/72.01"/>
    <s v="WO066982520"/>
    <m/>
    <m/>
    <m/>
    <n v="115.21755013614801"/>
    <n v="-8.7989461031803504"/>
    <s v="MD|MYDB-20261021271178|DN00001/MN00737|PT SEA SIX ENERGY INDONESIA|085333929814"/>
    <s v="MYDIGIBIZPARTNER"/>
    <m/>
    <m/>
    <m/>
    <m/>
    <m/>
    <m/>
    <m/>
    <m/>
    <s v="Management Janji"/>
    <s v="2026-10-23 15:00:00 | Tanggal pemasangan : 23 OKTOBER 2026 Jam pemasangan : pagi/siang Info Tambahan : Hubungi pelanggan dulu sebelum ke lokasi terima kasih"/>
    <s v="FCC"/>
    <s v="22-10-2026 15:09:58"/>
    <d v="2026-10-23T15:00:00"/>
    <m/>
    <s v="PS"/>
    <s v="X"/>
    <s v="NO ADDON"/>
    <n v="20261023"/>
    <s v="Completed"/>
    <s v="HSI Bisnis Basic Promo Hari Pelanggan Nasional PSB 70% - 200 Mbps"/>
    <s v="INDIBIZ"/>
    <m/>
    <m/>
    <d v="2026-10-23T15:00:00"/>
    <s v="2026-10-23 15:00:00 | Tanggal pemasangan : 23 OKTOBER 2026 Jam pemasangan : pagi/siang Info Tambahan : Hubungi pelanggan dulu sebelum ke lokasi terima kasih"/>
    <n v="2026"/>
    <n v="10"/>
    <n v="23"/>
    <d v="2026-10-23T00:00:00"/>
    <n v="-0.625"/>
    <x v="1"/>
    <x v="34"/>
  </r>
  <r>
    <n v="2916"/>
    <n v="1002658128"/>
    <n v="3"/>
    <x v="7"/>
    <n v="5"/>
    <s v="DENPASAR"/>
    <s v="JIMBARAN"/>
    <s v="NSD"/>
    <s v="REG"/>
    <s v="AO"/>
    <s v="NEW SALES"/>
    <s v="2P INET + VOICE"/>
    <s v="MIE - SEND SURVEY"/>
    <s v="RBS-Regional 3"/>
    <d v="2026-10-28T15:45:45"/>
    <d v="2026-10-28T15:48:06"/>
    <n v="69418760"/>
    <n v="3619589116"/>
    <n v="172417225365"/>
    <s v="PT. WARNA ABADI MITRA BERSAMA"/>
    <s v="ODP-NDA-FV/02 FV/D01/02.01"/>
    <s v="WO067375702"/>
    <m/>
    <m/>
    <m/>
    <n v="115.196083"/>
    <n v="-8.8087230000000005"/>
    <s v="|MN02631|MYIA-000136157911/POI/pak arsa/089527440131/oprluarjawa.wamb@gmail.com"/>
    <s v="MYIB_ASSISTANT"/>
    <m/>
    <m/>
    <m/>
    <m/>
    <m/>
    <m/>
    <m/>
    <m/>
    <s v="Management Janji"/>
    <s v="2026-10-29 15:00:00 | Nama :I PUTU ARSADANA No HP :089527440131 No Alternatif : M Janji : 29/10/2026 Jam Pasang : Pagi NoteÃ‚Â :  Hubungi terlebih dahulu sebelum ke lokasi"/>
    <s v="FCC"/>
    <s v="28-10-2026 15:54:40"/>
    <d v="2026-10-29T15:00:00"/>
    <m/>
    <s v="SURVEY_NEW_MANJA"/>
    <s v="X"/>
    <s v="NO ADDON"/>
    <m/>
    <s v="MIE - SEND SURVEY"/>
    <s v="HSI Bisnis Basic Bundling Phone PSB 70% - Free 800 Menit - 50 Mbps"/>
    <s v="INDIBIZ"/>
    <m/>
    <m/>
    <d v="2026-10-29T15:00:00"/>
    <s v="2026-10-29 15:00:00 | Nama :I PUTU ARSADANA No HP :089527440131 No Alternatif : M Janji : 29/10/2026 Jam Pasang : Pagi NoteÃ‚Â :  Hubungi terlebih dahulu sebelum ke lokasi"/>
    <m/>
    <m/>
    <m/>
    <e v="#NUM!"/>
    <e v="#NUM!"/>
    <x v="0"/>
    <x v="34"/>
  </r>
  <r>
    <n v="2917"/>
    <n v="1002648457"/>
    <n v="3"/>
    <x v="7"/>
    <n v="5"/>
    <s v="DENPASAR"/>
    <s v="JIMBARAN"/>
    <s v="NSD"/>
    <s v="REG"/>
    <s v="AO"/>
    <s v="NEW SALES"/>
    <m/>
    <s v="FCC - HD1A - INPROGRESS FOLLOW UP"/>
    <s v="RBS-Regional 3"/>
    <d v="2026-10-22T09:13:18"/>
    <d v="2026-10-22T10:33:41"/>
    <n v="69414908"/>
    <m/>
    <n v="172417225682"/>
    <s v="PT SEA SIX ENERGY INDONESIA"/>
    <s v="ODP-NDA-FY/07"/>
    <m/>
    <m/>
    <m/>
    <m/>
    <n v="115.2179802"/>
    <n v="-8.7989815999999994"/>
    <s v="|MN00737|/CP PAK AGUS SASTRA WIGUNA/085936680614/agus@sea6energy.com"/>
    <s v="Sales Force DBS"/>
    <m/>
    <m/>
    <m/>
    <m/>
    <m/>
    <m/>
    <m/>
    <m/>
    <m/>
    <m/>
    <m/>
    <s v="22-10-2026 09:25:15"/>
    <m/>
    <m/>
    <s v="FCC"/>
    <s v="X"/>
    <s v="NO ADDON"/>
    <m/>
    <s v="FOLLOW UP : Follow Up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918"/>
    <n v="1002652163"/>
    <n v="3"/>
    <x v="7"/>
    <n v="5"/>
    <s v="DENPASAR"/>
    <s v="JIMBARAN"/>
    <s v="BNO"/>
    <s v="REG"/>
    <s v="AO"/>
    <s v="NEW SALES"/>
    <m/>
    <s v="102 | FOLLOW UP COMPLETED"/>
    <s v="RBS-Regional 3"/>
    <d v="2026-10-24T14:12:33"/>
    <d v="2026-10-28T11:35:48"/>
    <n v="69416417"/>
    <m/>
    <n v="172402208342"/>
    <s v="SMP TUNAS HARAPAN JAYA"/>
    <s v="ODP-BNO-FAC/33"/>
    <s v="WO067153851"/>
    <m/>
    <m/>
    <m/>
    <n v="115.2036372"/>
    <n v="-8.7072433999999994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Jam pemasangan : 08.00 - 12.00 Info Tambahan : Hubungi pelanggan dulu sebelum ke lokasi, terima kasih|40971401|MYDITA"/>
    <s v="FCC"/>
    <s v="24-10-2026 14:24:41"/>
    <d v="2026-10-26T11:00:00"/>
    <m/>
    <s v="REVOKE"/>
    <s v="BENOA"/>
    <s v="NO ADDON"/>
    <m/>
    <s v="Follow Up Revoke Completed, New Order ID : SC10026574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Tanggal pemasangan : 26/09/2026 Jam pemasangan : 08.00 - 12.00 Info Tambahan : Hubungi pelanggan dulu sebelum ke lokasi, terima kasih|40971401|MYDITA"/>
    <m/>
    <m/>
    <m/>
    <e v="#NUM!"/>
    <e v="#NUM!"/>
    <x v="0"/>
    <x v="34"/>
  </r>
  <r>
    <n v="2919"/>
    <n v="1002652140"/>
    <n v="3"/>
    <x v="7"/>
    <n v="5"/>
    <s v="DENPASAR"/>
    <s v="JIMBARAN"/>
    <s v="BNO"/>
    <s v="REG"/>
    <s v="AO"/>
    <s v="NEW SALES"/>
    <m/>
    <s v="102 | FOLLOW UP COMPLETED"/>
    <s v="RBS-Regional 3"/>
    <d v="2026-10-24T13:56:00"/>
    <d v="2026-10-28T13:19:35"/>
    <n v="69416408"/>
    <m/>
    <n v="172402208338"/>
    <s v="SMP TUNAS HARAPAN JAYA"/>
    <s v="ODP-BNO-FAB/42"/>
    <s v="WO067153755"/>
    <m/>
    <m/>
    <m/>
    <n v="115.20362799999999"/>
    <n v="-8.7072927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s v="Kendala Pelanggan"/>
    <s v="REVOKE"/>
    <s v="BENOA"/>
    <s v="NO ADDON"/>
    <m/>
    <s v="Follow Up Revoke Completed, New Order ID : SC10026576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  <x v="34"/>
  </r>
  <r>
    <n v="2920"/>
    <n v="1002652148"/>
    <n v="3"/>
    <x v="7"/>
    <n v="5"/>
    <s v="DENPASAR"/>
    <s v="JIMBARAN"/>
    <s v="BNO"/>
    <s v="REG"/>
    <s v="AO"/>
    <s v="NEW SALES"/>
    <m/>
    <s v="102 | FOLLOW UP COMPLETED"/>
    <s v="RBS-Regional 3"/>
    <d v="2026-10-24T14:01:42"/>
    <d v="2026-10-28T11:28:28"/>
    <n v="69416411"/>
    <m/>
    <n v="172402208339"/>
    <s v="SMP TUNAS HARAPAN JAYA"/>
    <s v="ODP-BNO-FAB/42"/>
    <s v="WO067153852"/>
    <m/>
    <m/>
    <m/>
    <n v="115.2036284"/>
    <n v="-8.7072908000000009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REVOKE"/>
    <s v="BENOA"/>
    <s v="NO ADDON"/>
    <m/>
    <s v="Follow Up Revoke Completed, New Order ID : SC100265741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  <x v="34"/>
  </r>
  <r>
    <n v="2921"/>
    <n v="1002652157"/>
    <n v="3"/>
    <x v="7"/>
    <n v="5"/>
    <s v="DENPASAR"/>
    <s v="JIMBARAN"/>
    <s v="BNO"/>
    <s v="REG"/>
    <s v="AO"/>
    <s v="NEW SALES"/>
    <m/>
    <s v="102 | FOLLOW UP COMPLETED"/>
    <s v="RBS-Regional 3"/>
    <d v="2026-10-24T14:07:05"/>
    <d v="2026-10-28T13:48:15"/>
    <n v="69416414"/>
    <m/>
    <n v="172402208341"/>
    <s v="SMP TUNAS HARAPAN JAYA"/>
    <s v="ODP-BNO-FAC/33"/>
    <s v="WO067153018"/>
    <m/>
    <m/>
    <m/>
    <n v="115.2036363"/>
    <n v="-8.7072479000000005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4:09:43"/>
    <d v="2026-10-26T08:00:00"/>
    <m/>
    <s v="REVOKE"/>
    <s v="BENOA"/>
    <s v="NO ADDON"/>
    <m/>
    <s v="Follow Up Revoke Completed, New Order ID : SC1002657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4"/>
  </r>
  <r>
    <n v="2922"/>
    <n v="1002648507"/>
    <n v="3"/>
    <x v="7"/>
    <n v="5"/>
    <s v="DENPASAR"/>
    <s v="JIMBARAN"/>
    <s v="BNO"/>
    <s v="REG"/>
    <s v="AO"/>
    <s v="NEW SALES"/>
    <m/>
    <s v="7 | OSS - PROVISIONING ISSUED"/>
    <s v="RBS-Regional 3"/>
    <d v="2026-10-22T09:31:45"/>
    <d v="2026-10-29T08:10:45"/>
    <n v="69414918"/>
    <m/>
    <n v="172402209836"/>
    <s v="Graha Oxar Global"/>
    <s v="ODP-BNO-FG/83"/>
    <s v="WO067172370"/>
    <m/>
    <m/>
    <m/>
    <n v="115.22022490000001"/>
    <n v="-8.7108355999999993"/>
    <s v="|MN02364|/PIC AHMAD AHYAR HADI/089685940436-081331514118/ahmadahyarhadi@gmail.com"/>
    <s v="Sales Force DBS"/>
    <m/>
    <m/>
    <m/>
    <m/>
    <m/>
    <m/>
    <m/>
    <m/>
    <s v="Management Janji"/>
    <s v="2026-10-29 08:00:00|Nama PIC : AHYAR  No HP : 089685940436 Alt : 081331514118 M Janji : 23/10/2026 Jam Pasang : 08.00 - 13:00  NoteÃ‚Â :  hubungi terlebih dahulu sebelum kelokasi |40931150|MYDITA"/>
    <s v="FCC"/>
    <s v="22-10-2026 09:39:35"/>
    <d v="2026-10-29T08:00:00"/>
    <m/>
    <s v="PI"/>
    <s v="BENOA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08:00:00"/>
    <s v="2026-10-29 08:00:00|Nama PIC : AHYAR  No HP : 089685940436 Alt : 081331514118 M Janji : 23/10/2026 Jam Pasang : 08.00 - 13:00  NoteÃ‚Â :  hubungi terlebih dahulu sebelum kelokasi |40931150|MYDITA"/>
    <m/>
    <m/>
    <m/>
    <e v="#NUM!"/>
    <e v="#NUM!"/>
    <x v="0"/>
    <x v="34"/>
  </r>
  <r>
    <n v="2923"/>
    <n v="1002647140"/>
    <n v="3"/>
    <x v="7"/>
    <n v="5"/>
    <s v="DENPASAR"/>
    <s v="JIMBARAN"/>
    <s v="BNO"/>
    <s v="REG"/>
    <s v="AO"/>
    <s v="NEW SALES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  <x v="34"/>
  </r>
  <r>
    <n v="2924"/>
    <n v="1002651761"/>
    <n v="3"/>
    <x v="7"/>
    <n v="5"/>
    <s v="DENPASAR"/>
    <s v="JIMBARAN"/>
    <s v="BNO"/>
    <s v="REG"/>
    <s v="AO"/>
    <s v="NEW SALES"/>
    <s v="1P INET"/>
    <s v="Completed (PS)"/>
    <s v="RBS-Regional 3"/>
    <d v="2026-10-23T18:08:49"/>
    <d v="2026-10-24T15:15:53"/>
    <n v="69416160"/>
    <m/>
    <n v="172402207934"/>
    <s v="Graha Oxar Global"/>
    <s v="ODP-BNO-FG/83 FG/D01/83.01"/>
    <s v="WO067076797"/>
    <m/>
    <m/>
    <m/>
    <n v="115.2202458"/>
    <n v="-8.7107072999999993"/>
    <s v="|MN02364|MYIA-035069365970/POI/Ahmad Ahyar Hadi/089685940436/ahmadahyarhadi@gmail.com"/>
    <s v="MYIB_ASSISTANT"/>
    <m/>
    <m/>
    <m/>
    <m/>
    <m/>
    <m/>
    <m/>
    <m/>
    <s v="Management Janji"/>
    <s v="2026-10-24 15:00:00 | Nama PIC : Bp Ahmad No HP : 089685940436 No Alt : - M Janji :  24 Okt 2026 Jam Pasang : Pagi / Siang Note : hubungi pelanggan jika ingin kelokasi"/>
    <s v="FCC"/>
    <s v="23-10-2026 18:09:53"/>
    <d v="2026-10-24T15:00:00"/>
    <m/>
    <s v="PS"/>
    <s v="BENOA"/>
    <s v="OCA"/>
    <n v="20261024"/>
    <s v="Completed"/>
    <s v="HSI Bisnis Basic Bundling OCA Breach Checker PSB 70% Promo - 100 Mbps"/>
    <s v="INDIBIZ"/>
    <m/>
    <m/>
    <d v="2026-10-24T15:00:00"/>
    <s v="2026-10-24 15:00:00 | Nama PIC : Bp Ahmad No HP : 089685940436 No Alt : - M Janji :  24 Okt 2026 Jam Pasang : Pagi / Siang Note : hubungi pelanggan jika ingin kelokasi"/>
    <n v="2026"/>
    <n v="10"/>
    <n v="24"/>
    <d v="2026-10-24T00:00:00"/>
    <n v="-0.625"/>
    <x v="1"/>
    <x v="34"/>
  </r>
  <r>
    <n v="2925"/>
    <n v="1002652114"/>
    <n v="3"/>
    <x v="7"/>
    <n v="5"/>
    <s v="DENPASAR"/>
    <s v="JIMBARAN"/>
    <s v="BNO"/>
    <s v="REG"/>
    <s v="AO"/>
    <s v="NEW SALES"/>
    <m/>
    <s v="Completed (PS)"/>
    <s v="RBS-Regional 3"/>
    <d v="2026-10-24T13:36:06"/>
    <d v="2026-10-26T20:28:30"/>
    <n v="69416383"/>
    <m/>
    <n v="172402208487"/>
    <s v="SMP TUNAS HARAPAN JAYA"/>
    <s v="ODP-BNO-FAB/40"/>
    <s v="WO067152394"/>
    <m/>
    <m/>
    <m/>
    <n v="115.20364480000001"/>
    <n v="-8.7072023999999999"/>
    <s v="|MN00737|/CP IBU NI WAYAN ELGIMAHARANI/082144635365/tunasharapanjayasmp@gmail.com"/>
    <s v="Sales Force DBS"/>
    <m/>
    <m/>
    <m/>
    <m/>
    <m/>
    <m/>
    <m/>
    <m/>
    <s v="Management Janji"/>
    <s v="2026-10-26 08:00:00|Nama Pic : bp wayan astiana  No Hp Pic : 082144635365 No alt : - Jam Pemasangan : pagi  Tanggal Pemasangan : 26 Oktober 2026|40951375|MYDITA"/>
    <s v="FCC"/>
    <s v="24-10-2026 13:39:38"/>
    <d v="2026-10-26T08:00:00"/>
    <m/>
    <s v="PS"/>
    <s v="BENOA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bp wayan astiana  No Hp Pic : 082144635365 No alt : - Jam Pemasangan : pagi  Tanggal Pemasangan : 26 Oktober 2026|40951375|MYDITA"/>
    <n v="2026"/>
    <n v="10"/>
    <n v="26"/>
    <d v="2026-10-26T00:00:00"/>
    <n v="-0.33333333333575865"/>
    <x v="1"/>
    <x v="34"/>
  </r>
  <r>
    <n v="2926"/>
    <n v="1002652123"/>
    <n v="3"/>
    <x v="7"/>
    <n v="5"/>
    <s v="DENPASAR"/>
    <s v="JIMBARAN"/>
    <s v="BNO"/>
    <s v="REG"/>
    <s v="AO"/>
    <s v="NEW SALES"/>
    <m/>
    <s v="Completed (PS)"/>
    <s v="RBS-Regional 3"/>
    <d v="2026-10-24T13:41:23"/>
    <d v="2026-10-26T15:14:37"/>
    <n v="69416386"/>
    <m/>
    <n v="172402208333"/>
    <s v="SMP TUNAS HARAPAN JAYA"/>
    <s v="ODP-BNO-FU/51"/>
    <s v="WO067153618"/>
    <m/>
    <m/>
    <m/>
    <n v="115.2036287"/>
    <n v="-8.7072889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  <x v="34"/>
  </r>
  <r>
    <n v="2927"/>
    <n v="1002652129"/>
    <n v="3"/>
    <x v="7"/>
    <n v="5"/>
    <s v="DENPASAR"/>
    <s v="JIMBARAN"/>
    <s v="BNO"/>
    <s v="REG"/>
    <s v="AO"/>
    <s v="NEW SALES"/>
    <m/>
    <s v="Completed (PS)"/>
    <s v="RBS-Regional 3"/>
    <d v="2026-10-24T13:49:10"/>
    <d v="2026-10-26T15:16:07"/>
    <n v="69416362"/>
    <m/>
    <n v="172402208337"/>
    <s v="SMP TUNAS HARAPAN JAYA"/>
    <s v="ODP-BNO-FU/51"/>
    <s v="WO067152538"/>
    <m/>
    <m/>
    <m/>
    <n v="115.2036317"/>
    <n v="-8.7072728999999995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  <x v="34"/>
  </r>
  <r>
    <n v="2928"/>
    <n v="1002652043"/>
    <n v="3"/>
    <x v="7"/>
    <n v="5"/>
    <s v="DENPASAR"/>
    <s v="JIMBARAN"/>
    <s v="BNO"/>
    <s v="REG"/>
    <s v="AO"/>
    <s v="NEW SALES"/>
    <m/>
    <s v="Completed (PS)"/>
    <s v="RBS-Regional 3"/>
    <d v="2026-10-24T12:29:39"/>
    <d v="2026-10-26T20:28:10"/>
    <n v="69416323"/>
    <m/>
    <n v="172402208159"/>
    <s v="SMP TUNAS HARAPAN JAYA"/>
    <s v="ODP-BNO-FAB/40"/>
    <s v="WO067153523"/>
    <m/>
    <m/>
    <m/>
    <n v="115.2036351"/>
    <n v="-8.7072543000000007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2:39:39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  <x v="34"/>
  </r>
  <r>
    <n v="2929"/>
    <n v="1002654371"/>
    <n v="3"/>
    <x v="7"/>
    <n v="5"/>
    <s v="DENPASAR"/>
    <s v="JIMBARAN"/>
    <s v="BNO"/>
    <s v="REG"/>
    <s v="AO"/>
    <s v="NEW SALES"/>
    <m/>
    <s v="Completed (PS)"/>
    <s v="RBS-Regional 3"/>
    <d v="2026-10-26T15:02:43"/>
    <d v="2026-10-26T19:15:43"/>
    <n v="69415828"/>
    <m/>
    <n v="172402206000"/>
    <s v="UNIVERSAL SCHOOL DENPASAR"/>
    <s v="ODP-BNO-FL/55"/>
    <s v="WO067220793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 Jam Pemasangan : 08:00 15:00  Info Tambahan : Hubungi pelanggan dulu sebelum ke lokasi terimakasih|40931150|MYDITA"/>
    <s v="FCC"/>
    <s v="26-10-2026 15:09:42"/>
    <m/>
    <m/>
    <s v="PS"/>
    <s v="BENOA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7 08:00:00|Tanggal Pemasangan : 26 Oktober 2026  Jam Pemasangan : 08:00 15:00  Info Tambahan : Hubungi pelanggan dulu sebelum ke lokasi terimakasih|40931150|MYDITA"/>
    <n v="2026"/>
    <n v="10"/>
    <n v="26"/>
    <d v="2026-10-26T00:00:00"/>
    <n v="-0.29166666666424135"/>
    <x v="1"/>
    <x v="34"/>
  </r>
  <r>
    <n v="2930"/>
    <n v="1002657441"/>
    <n v="3"/>
    <x v="7"/>
    <n v="5"/>
    <s v="DENPASAR"/>
    <s v="JIMBARAN"/>
    <s v="BNO"/>
    <s v="REG"/>
    <s v="AO"/>
    <s v="NEW SALES"/>
    <m/>
    <s v="Completed (PS)"/>
    <s v="RBS-Regional 3"/>
    <d v="2026-10-28T11:35:48"/>
    <d v="2026-10-28T17:05:06"/>
    <n v="69416417"/>
    <m/>
    <n v="172402206535"/>
    <s v="SMP TUNAS HARAPAN JAYA"/>
    <s v="ODP-BNO-FAC/102"/>
    <s v="WO067349135"/>
    <m/>
    <m/>
    <m/>
    <n v="115.203576"/>
    <n v="-8.7074440000000006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 Jam pemasangan : 08.00 - 12.00  Info Tambahan : Hubungi pelanggan dulu sebelum ke lokasi, terima kasih|40971401|MYDITA"/>
    <s v="FCC"/>
    <s v="28-10-2026 11:39:48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 : 26/09/2026  Jam pemasangan : 08.00 - 12.00  Info Tambahan : Hubungi pelanggan dulu sebelum ke lokasi, terima kasih|40971401|MYDITA"/>
    <n v="2026"/>
    <n v="10"/>
    <n v="28"/>
    <d v="2026-10-28T00:00:00"/>
    <n v="-0.29166666666424135"/>
    <x v="1"/>
    <x v="34"/>
  </r>
  <r>
    <n v="2931"/>
    <n v="1002657419"/>
    <n v="3"/>
    <x v="7"/>
    <n v="5"/>
    <s v="DENPASAR"/>
    <s v="JIMBARAN"/>
    <s v="BNO"/>
    <s v="REG"/>
    <s v="AO"/>
    <s v="NEW SALES"/>
    <m/>
    <s v="Completed (PS)"/>
    <s v="RBS-Regional 3"/>
    <d v="2026-10-28T11:28:28"/>
    <d v="2026-10-28T18:45:12"/>
    <n v="69416411"/>
    <m/>
    <n v="172402206364"/>
    <s v="SMP TUNAS HARAPAN JAYA"/>
    <s v="ODP-BNO-FAC/102"/>
    <s v="WO067348234"/>
    <m/>
    <m/>
    <m/>
    <n v="115.204806621114"/>
    <n v="-8.7093028652383904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 Jam pemasangan : pagi/siang  Info Tambahan : Hubungi pelanggan dulu sebelum ke lokasi.  terima kasih|40921089|MYDITA"/>
    <s v="FCC"/>
    <s v="28-10-2026 11:39:48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: 26/10//2026  Jam pemasangan : pagi/siang  Info Tambahan : Hubungi pelanggan dulu sebelum ke lokasi.  terima kasih|40921089|MYDITA"/>
    <n v="2026"/>
    <n v="10"/>
    <n v="28"/>
    <d v="2026-10-28T00:00:00"/>
    <n v="-0.29166666666424135"/>
    <x v="1"/>
    <x v="34"/>
  </r>
  <r>
    <n v="2932"/>
    <n v="1002657645"/>
    <n v="3"/>
    <x v="7"/>
    <n v="5"/>
    <s v="DENPASAR"/>
    <s v="JIMBARAN"/>
    <s v="BNO"/>
    <s v="REG"/>
    <s v="AO"/>
    <s v="NEW SALES"/>
    <m/>
    <s v="Completed (PS)"/>
    <s v="RBS-Regional 3"/>
    <d v="2026-10-28T13:19:36"/>
    <d v="2026-10-28T16:20:10"/>
    <n v="69416408"/>
    <m/>
    <n v="172402803141"/>
    <s v="SMP TUNAS HARAPAN JAYA"/>
    <s v="ODP-BNO-FAC/102"/>
    <s v="WO067359121"/>
    <m/>
    <m/>
    <m/>
    <n v="115.20354866981501"/>
    <n v="-8.7074455852599506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 Jam pemasangan : pagi/siang  Info Tambahan : Hubungi pelanggan dulu sebelum ke lokasi.  terima kasih|40921089|MYDITA"/>
    <s v="FCC"/>
    <s v="28-10-2026 13:25:25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: 26/10//2026  Jam pemasangan : pagi/siang  Info Tambahan : Hubungi pelanggan dulu sebelum ke lokasi.  terima kasih|40921089|MYDITA"/>
    <n v="2026"/>
    <n v="10"/>
    <n v="28"/>
    <d v="2026-10-28T00:00:00"/>
    <n v="-0.29166666666424135"/>
    <x v="1"/>
    <x v="34"/>
  </r>
  <r>
    <n v="2933"/>
    <n v="1002657754"/>
    <n v="3"/>
    <x v="7"/>
    <n v="5"/>
    <s v="DENPASAR"/>
    <s v="JIMBARAN"/>
    <s v="BNO"/>
    <s v="REG"/>
    <s v="AO"/>
    <s v="NEW SALES"/>
    <m/>
    <s v="Completed (PS)"/>
    <s v="RBS-Regional 3"/>
    <d v="2026-10-28T13:48:15"/>
    <d v="2026-10-28T18:44:01"/>
    <n v="69416414"/>
    <m/>
    <n v="172402208318"/>
    <s v="SMP TUNAS HARAPAN JAYA"/>
    <s v="ODP-BNO-FAC/102"/>
    <s v="WO067362080"/>
    <m/>
    <m/>
    <m/>
    <n v="115.2047872"/>
    <n v="-8.7092997000000008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 Jam Pasang : Pagi 08.00  Note : hubungi pelanggan jika ingin ke lokasi, terima kasih|40971304|MYDITA"/>
    <s v="FCC"/>
    <s v="28-10-2026 13:54:39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08:00:00|M Janji : 26 Okt 2026  Jam Pasang : Pagi 08.00  Note : hubungi pelanggan jika ingin ke lokasi, terima kasih|40971304|MYDITA"/>
    <n v="2026"/>
    <n v="10"/>
    <n v="28"/>
    <d v="2026-10-28T00:00:00"/>
    <n v="-0.29166666666424135"/>
    <x v="1"/>
    <x v="34"/>
  </r>
  <r>
    <n v="2934"/>
    <n v="1002639630"/>
    <n v="3"/>
    <x v="7"/>
    <n v="5"/>
    <s v="DENPASAR"/>
    <s v="SANUR"/>
    <s v="KLM"/>
    <s v="REG"/>
    <s v="AO"/>
    <s v="NEW SALES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  <x v="33"/>
  </r>
  <r>
    <n v="2935"/>
    <n v="1002649395"/>
    <n v="3"/>
    <x v="7"/>
    <n v="5"/>
    <s v="DENPASAR"/>
    <s v="SANUR"/>
    <s v="KLM"/>
    <s v="REG"/>
    <s v="AO"/>
    <s v="NEW SALES"/>
    <m/>
    <s v="102 | FOLLOW UP COMPLETED"/>
    <s v="RBS-Regional 3"/>
    <d v="2026-10-22T14:44:47"/>
    <d v="2026-10-26T12:03:58"/>
    <n v="69415182"/>
    <m/>
    <n v="172401794292"/>
    <s v="SDN 2 DANGIN PURI"/>
    <s v="ODP-KLM-FBW/14"/>
    <s v="WO067040463"/>
    <m/>
    <m/>
    <m/>
    <n v="115.216940289148"/>
    <n v="-8.64979675134507"/>
    <s v="|MN02631| BAPAK KETUT YASA/082146544172/kertiyasa7@gmail.com"/>
    <s v="Sales Force DBS"/>
    <m/>
    <m/>
    <m/>
    <m/>
    <m/>
    <m/>
    <m/>
    <m/>
    <s v="Management Janji"/>
    <s v="2026-10-24 11:00:00|M Janji : 24/10/2026 Jam Pasang : Pagi 08.00 NoteÃ‚Â :  Hubungi terlebih dahulu sebelum ke lokasi |40971304|MYDITA"/>
    <s v="FCC"/>
    <s v="22-10-2026 14:54:36"/>
    <d v="2026-10-24T11:00:00"/>
    <s v="Kendala Lainnya"/>
    <s v="REVOKE"/>
    <s v="KALIASEM"/>
    <s v="OCA"/>
    <m/>
    <s v="Follow Up Revoke Completed, New Order ID : SC100265368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M Janji : 24/10/2026 Jam Pasang : Pagi 08.00 NoteÃ‚Â :  Hubungi terlebih dahulu sebelum ke lokasi |40971304|MYDITA"/>
    <m/>
    <m/>
    <m/>
    <e v="#NUM!"/>
    <e v="#NUM!"/>
    <x v="0"/>
    <x v="33"/>
  </r>
  <r>
    <n v="2936"/>
    <n v="1002650874"/>
    <n v="3"/>
    <x v="7"/>
    <n v="5"/>
    <s v="DENPASAR"/>
    <s v="SANUR"/>
    <s v="KLM"/>
    <s v="REG"/>
    <s v="AO"/>
    <s v="NEW SALES"/>
    <m/>
    <s v="102 | FOLLOW UP COMPLETED"/>
    <s v="RBS-Regional 3"/>
    <d v="2026-10-23T12:39:40"/>
    <d v="2026-10-26T15:02:42"/>
    <n v="69415828"/>
    <m/>
    <n v="172401793968"/>
    <s v="UNIVERSAL SCHOOL DENPASAR"/>
    <s v="ODP-KLM-FCW/58"/>
    <s v="WO067114848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Jam Pemasangan : 08:00 15:00 Info Tambahan : Hubungi pelanggan dulu sebelum ke lokasi terimakasih|40931150|MYDITA"/>
    <s v="FCC"/>
    <s v="23-10-2026 12:54:39"/>
    <d v="2026-10-27T08:00:00"/>
    <s v="Kendala Teknik"/>
    <s v="REVOKE"/>
    <s v="KALIASEM"/>
    <s v="OCA"/>
    <m/>
    <s v="Follow Up Revoke Completed, New Order ID : SC10026543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6 Oktober 2026 Jam Pemasangan : 08:00 15:00 Info Tambahan : Hubungi pelanggan dulu sebelum ke lokasi terimakasih|40931150|MYDITA"/>
    <m/>
    <m/>
    <m/>
    <e v="#NUM!"/>
    <e v="#NUM!"/>
    <x v="0"/>
    <x v="33"/>
  </r>
  <r>
    <n v="2937"/>
    <n v="1002653407"/>
    <n v="3"/>
    <x v="7"/>
    <n v="5"/>
    <s v="DENPASAR"/>
    <s v="SANUR"/>
    <s v="KLM"/>
    <s v="REG"/>
    <s v="AO"/>
    <s v="NEW SALES"/>
    <s v="1P INET"/>
    <s v="7 | OSS - PROVISIONING ISSUED"/>
    <s v="RBS-Regional 3"/>
    <d v="2026-10-26T11:12:45"/>
    <d v="2026-10-29T09:44:05"/>
    <n v="69416973"/>
    <m/>
    <n v="172401787305"/>
    <s v="Sandat Guest House"/>
    <s v="ODP-KLM-FAN/58 FAN/D01/58.01"/>
    <s v="WO067195173"/>
    <m/>
    <m/>
    <m/>
    <n v="115.2264926"/>
    <n v="-8.6481221000000001"/>
    <s v="|MN02364|MYIA-082886129927/POI/putu yudha Aditya/085936727044/yudhaaditya714@gmail.com"/>
    <s v="MYIB_ASSISTANT"/>
    <m/>
    <m/>
    <m/>
    <m/>
    <m/>
    <m/>
    <m/>
    <m/>
    <s v="Management Janji"/>
    <s v="2026-10-27 08:00:00 | Nama PIC:  bp yudha No HP: 085936727044 Alt: Tanggal: 27/10/2026 Jam Pasang: Pagi Note: Hubungi sebelum ke lokasi, terimakasih.  "/>
    <s v="FCC"/>
    <s v="26-10-2026 11:24:44"/>
    <d v="2026-10-27T08:00:00"/>
    <m/>
    <s v="PI"/>
    <s v="KALIASEM"/>
    <s v="OCA"/>
    <m/>
    <s v="Provisioning Issued"/>
    <s v="HSI Bisnis Basic Bundling OCA Breach Checker Promo H2 2026 PSB 70% - 50 Mbps"/>
    <s v="INDIBIZ"/>
    <m/>
    <m/>
    <d v="2026-10-27T08:00:00"/>
    <s v="2026-10-27 08:00:00 | Nama PIC:  bp yudha No HP: 085936727044 Alt: Tanggal: 27/10/2026 Jam Pasang: Pagi Note: Hubungi sebelum ke lokasi, terimakasih.  "/>
    <m/>
    <m/>
    <m/>
    <e v="#NUM!"/>
    <e v="#NUM!"/>
    <x v="0"/>
    <x v="33"/>
  </r>
  <r>
    <n v="2938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3"/>
  </r>
  <r>
    <n v="2939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  <x v="33"/>
  </r>
  <r>
    <n v="2940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  <x v="33"/>
  </r>
  <r>
    <n v="2941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  <x v="33"/>
  </r>
  <r>
    <n v="2942"/>
    <n v="1002636845"/>
    <n v="3"/>
    <x v="7"/>
    <n v="5"/>
    <s v="DENPASAR"/>
    <s v="SANUR"/>
    <s v="KLM"/>
    <s v="REG"/>
    <s v="AO"/>
    <s v="NEW SALES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  <x v="33"/>
  </r>
  <r>
    <n v="2943"/>
    <n v="1002638415"/>
    <n v="3"/>
    <x v="7"/>
    <n v="5"/>
    <s v="DENPASAR"/>
    <s v="SANUR"/>
    <s v="KLM"/>
    <s v="REG"/>
    <s v="AO"/>
    <s v="NEW SALES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  <x v="33"/>
  </r>
  <r>
    <n v="2944"/>
    <n v="1002640802"/>
    <n v="3"/>
    <x v="7"/>
    <n v="5"/>
    <s v="DENPASAR"/>
    <s v="SANUR"/>
    <s v="KLM"/>
    <s v="REG"/>
    <s v="AO"/>
    <s v="NEW SALES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  <x v="33"/>
  </r>
  <r>
    <n v="2945"/>
    <n v="1002643892"/>
    <n v="3"/>
    <x v="7"/>
    <n v="5"/>
    <s v="DENPASAR"/>
    <s v="SANUR"/>
    <s v="KLM"/>
    <s v="REG"/>
    <s v="AO"/>
    <s v="NEW SALES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  <x v="33"/>
  </r>
  <r>
    <n v="2946"/>
    <n v="1002643835"/>
    <n v="3"/>
    <x v="7"/>
    <n v="5"/>
    <s v="DENPASAR"/>
    <s v="SANUR"/>
    <s v="KLM"/>
    <s v="REG"/>
    <s v="AO"/>
    <s v="NEW SALES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33"/>
  </r>
  <r>
    <n v="2947"/>
    <n v="1002649291"/>
    <n v="3"/>
    <x v="7"/>
    <n v="5"/>
    <s v="DENPASAR"/>
    <s v="SANUR"/>
    <s v="KLM"/>
    <s v="REG"/>
    <s v="AO"/>
    <s v="NEW SALES"/>
    <m/>
    <s v="Completed (PS)"/>
    <s v="RBS-Regional 3"/>
    <d v="2026-10-22T14:23:57"/>
    <d v="2026-10-25T10:39:19"/>
    <n v="69415144"/>
    <m/>
    <n v="172401794290"/>
    <s v="SDN 2 DANGIN PURI"/>
    <s v="ODP-KLM-FAQ/12"/>
    <s v="WO066982350"/>
    <m/>
    <m/>
    <m/>
    <n v="115.217208888992"/>
    <n v="-8.6499720758682397"/>
    <s v="|MN02631| BAPAK KETUT YASA/082146544172/kertiyasa7@gmail.com"/>
    <s v="Sales Force DBS"/>
    <m/>
    <m/>
    <m/>
    <m/>
    <m/>
    <m/>
    <m/>
    <m/>
    <s v="Management Janji"/>
    <s v="2026-10-23 11:00:00|Waktu pemasangan : 23 Oktober 2026 Jam pemasangan : 08.00 - 12.00 Info Tambahan : Hubungi pelanggan dulu sebelum ke lokasi terimakasih |40971401|MYDITA"/>
    <s v="FCC"/>
    <s v="22-10-2026 14:24:42"/>
    <d v="2026-10-23T11:00:00"/>
    <m/>
    <s v="PS"/>
    <s v="KALIASEM"/>
    <s v="OCA"/>
    <n v="2026102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3T11:00:00"/>
    <s v="2026-10-23 11:00:00|Waktu pemasangan : 23 Oktober 2026 Jam pemasangan : 08.00 - 12.00 Info Tambahan : Hubungi pelanggan dulu sebelum ke lokasi terimakasih |40971401|MYDITA"/>
    <n v="2026"/>
    <n v="10"/>
    <n v="25"/>
    <d v="2026-10-25T00:00:00"/>
    <n v="1.5416666666642413"/>
    <x v="2"/>
    <x v="33"/>
  </r>
  <r>
    <n v="2948"/>
    <n v="1002649367"/>
    <n v="3"/>
    <x v="7"/>
    <n v="5"/>
    <s v="DENPASAR"/>
    <s v="SANUR"/>
    <s v="KLM"/>
    <s v="REG"/>
    <s v="AO"/>
    <s v="NEW SALES"/>
    <m/>
    <s v="Completed (PS)"/>
    <s v="RBS-Regional 3"/>
    <d v="2026-10-22T14:38:40"/>
    <d v="2026-10-26T07:49:01"/>
    <n v="69415175"/>
    <m/>
    <n v="172401794291"/>
    <s v="SDN 2 DANGIN PURI"/>
    <s v="ODP-KLM-FAQ/12"/>
    <s v="WO066987763"/>
    <m/>
    <m/>
    <m/>
    <n v="115.21728755402199"/>
    <n v="-8.6498898134759301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39:40"/>
    <d v="2026-10-23T15:00:00"/>
    <m/>
    <s v="PS"/>
    <s v="KALIASEM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6"/>
    <d v="2026-10-26T00:00:00"/>
    <n v="2.375"/>
    <x v="2"/>
    <x v="33"/>
  </r>
  <r>
    <n v="2949"/>
    <n v="1002649323"/>
    <n v="3"/>
    <x v="7"/>
    <n v="5"/>
    <s v="DENPASAR"/>
    <s v="SANUR"/>
    <s v="KLM"/>
    <s v="REG"/>
    <s v="AO"/>
    <s v="NEW SALES"/>
    <m/>
    <s v="Completed (PS)"/>
    <s v="RBS-Regional 3"/>
    <d v="2026-10-22T14:30:43"/>
    <d v="2026-10-23T16:47:51"/>
    <n v="69415193"/>
    <m/>
    <n v="172401793960"/>
    <s v="SDN 2 DANGIN PURI"/>
    <s v="ODP-KLM-FAQ/12"/>
    <s v="WO066984771"/>
    <m/>
    <m/>
    <m/>
    <n v="115.21727160789401"/>
    <n v="-8.6499110270835899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40:09"/>
    <d v="2026-10-23T15:00:00"/>
    <m/>
    <s v="PS"/>
    <s v="KALIASEM"/>
    <s v="OCA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3"/>
    <d v="2026-10-23T00:00:00"/>
    <n v="-0.625"/>
    <x v="1"/>
    <x v="33"/>
  </r>
  <r>
    <n v="2950"/>
    <n v="1002653680"/>
    <n v="3"/>
    <x v="7"/>
    <n v="5"/>
    <s v="DENPASAR"/>
    <s v="SANUR"/>
    <s v="KLM"/>
    <s v="REG"/>
    <s v="AO"/>
    <s v="NEW SALES"/>
    <m/>
    <s v="Completed (PS)"/>
    <s v="RBS-Regional 3"/>
    <d v="2026-10-26T12:03:59"/>
    <d v="2026-10-26T18:10:26"/>
    <n v="69415182"/>
    <m/>
    <n v="172401794012"/>
    <s v="SDN 2 DANGIN PURI"/>
    <s v="ODP-KLM-FAQ/11"/>
    <s v="WO067200837"/>
    <m/>
    <m/>
    <m/>
    <n v="115.217281579971"/>
    <n v="-8.6497914058824499"/>
    <s v="|MN02631| BAPAK KETUT YASA/082146544172/kertiyasa7@gmail.com"/>
    <s v="Sales Force DBS"/>
    <m/>
    <m/>
    <m/>
    <m/>
    <m/>
    <m/>
    <m/>
    <m/>
    <s v="Management Janji"/>
    <s v="2026-10-24 11:00:00|M Janji : 24/10/2026  Jam Pasang : Pagi 08.00  NoteÃ‚Â :  Hubungi terlebih dahulu sebelum ke lokasi  |40971304|MYDITA"/>
    <s v="FCC"/>
    <s v="26-10-2026 12:09:45"/>
    <m/>
    <m/>
    <s v="PS"/>
    <s v="KALIASEM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4 11:00:00|M Janji : 24/10/2026  Jam Pasang : Pagi 08.00  NoteÃ‚Â :  Hubungi terlebih dahulu sebelum ke lokasi  |40971304|MYDITA"/>
    <n v="2026"/>
    <n v="10"/>
    <n v="26"/>
    <d v="2026-10-26T00:00:00"/>
    <n v="-0.29166666666424135"/>
    <x v="1"/>
    <x v="33"/>
  </r>
  <r>
    <n v="2951"/>
    <n v="1002650283"/>
    <n v="3"/>
    <x v="7"/>
    <n v="5"/>
    <s v="DENPASAR"/>
    <s v="SANUR"/>
    <s v="KLM"/>
    <s v="REG"/>
    <s v="AO"/>
    <s v="NEW SALES"/>
    <m/>
    <s v="QC MIA - INVALID QUALITY CONTROL MIA"/>
    <s v="RBS-Regional 3"/>
    <d v="2026-10-23T09:17:38"/>
    <d v="2026-10-23T09:28:52"/>
    <n v="69415599"/>
    <m/>
    <n v="172401794299"/>
    <s v="UNIVERSAL SCHOOL DENPASAR"/>
    <s v="ODP-KLM-FCW/58"/>
    <m/>
    <m/>
    <m/>
    <m/>
    <n v="115.234233435577"/>
    <n v="-8.6966668753350707"/>
    <s v="|MN02647| BAPAK BUNNY GAWAH/085101507789/universal15bc@gmail.com"/>
    <s v="Sales Force DBS"/>
    <m/>
    <m/>
    <m/>
    <m/>
    <m/>
    <m/>
    <m/>
    <m/>
    <m/>
    <m/>
    <m/>
    <s v="23-10-2026 09:24:51"/>
    <m/>
    <m/>
    <s v="QC1"/>
    <s v="KALIASEM"/>
    <s v="OCA"/>
    <m/>
    <s v="QC MIA - INVALID QUALITY CONTROL MIA - Upload Kartu Identitas Tidak Sesuai - uploadkan foto KTP fisiknya yg asli bukan fotoco"/>
    <s v="- SP_NOSS;SP_NOSS ~ Internet NOSS Multispeed Network[0]  - E23015;E23015 ~ ES23 - Perangkat ONT[0]  - E23015~null~44292;E23015||11||Abodemen 0[0]  - E23015~null~E23015_SWONTPREM;SWONTPREM ~ Biaya Sewa ONT Premium ~ E23015[50000]  - E26017;E26017 ~ ES26 - "/>
    <s v="INDIBIZ"/>
    <m/>
    <m/>
    <m/>
    <m/>
    <m/>
    <m/>
    <m/>
    <e v="#NUM!"/>
    <e v="#NUM!"/>
    <x v="0"/>
    <x v="33"/>
  </r>
  <r>
    <n v="2952"/>
    <n v="1002658201"/>
    <n v="3"/>
    <x v="7"/>
    <n v="5"/>
    <s v="DENPASAR"/>
    <s v="SANUR"/>
    <s v="KLM"/>
    <s v="REG"/>
    <s v="AO"/>
    <s v="NEW SALES"/>
    <s v="1P INET"/>
    <s v="MIE - SEND SURVEY"/>
    <s v="RBS-Regional 3"/>
    <d v="2026-10-28T16:11:49"/>
    <d v="2026-10-28T16:16:06"/>
    <n v="69418778"/>
    <m/>
    <n v="172401794347"/>
    <s v="PT. ANGGATHA SURYA ENERGI"/>
    <s v="ODP-KLM-FBP/39 FBP/D06/39.01"/>
    <s v="WO067378299"/>
    <m/>
    <m/>
    <m/>
    <n v="115.2110315"/>
    <n v="-8.6697205999999998"/>
    <s v="|MN02515|MYIA-025406202227/POI/FITRI HANI NURMALA/082314191614/finance.rakkipanda@gmail.com"/>
    <s v="MYIB_ASSISTANT"/>
    <m/>
    <m/>
    <m/>
    <m/>
    <m/>
    <m/>
    <m/>
    <m/>
    <s v="Management Janji"/>
    <s v="2026-10-29 15:00:00 | Tanggal pemasangan : 29/10/2026 Jam pemasangan : 08.00 - 12.00 Info Tambahan : Hubungi pelanggan dulu sebelum ke lokasi, terima kasih"/>
    <s v="FCC"/>
    <s v="28-10-2026 16:25:03"/>
    <d v="2026-10-29T15:00:00"/>
    <m/>
    <s v="SURVEY_NEW_MANJA"/>
    <s v="KALIASEM"/>
    <s v="NO ADDON"/>
    <m/>
    <s v="MIE - SEND SURVEY"/>
    <s v="HSI Bisnis PSB 70% - 100 Mbps"/>
    <s v="INDIBIZ"/>
    <m/>
    <m/>
    <d v="2026-10-29T15:00:00"/>
    <s v="2026-10-29 15:00:00 | Tanggal pemasangan : 29/10/2026 Jam pemasangan : 08.00 - 12.00 Info Tambahan : Hubungi pelanggan dulu sebelum ke lokasi, terima kasih"/>
    <m/>
    <m/>
    <m/>
    <e v="#NUM!"/>
    <e v="#NUM!"/>
    <x v="0"/>
    <x v="33"/>
  </r>
  <r>
    <n v="2953"/>
    <n v="1002656813"/>
    <n v="3"/>
    <x v="7"/>
    <n v="5"/>
    <s v="DENPASAR"/>
    <s v="SANUR"/>
    <s v="SAU"/>
    <s v="REG"/>
    <s v="AO"/>
    <s v="NEW SALES"/>
    <s v="1P INET"/>
    <s v="102 | FOLLOW UP COMPLETED"/>
    <s v="RBS-Regional 3"/>
    <d v="2026-10-27T18:47:44"/>
    <d v="2026-10-29T08:59:43"/>
    <n v="69418261"/>
    <m/>
    <n v="172401298426"/>
    <s v="BIOSYSTEMS"/>
    <s v="ODP-SAU-FD/80 FD/D07/80.01"/>
    <s v="WO067318108"/>
    <m/>
    <m/>
    <m/>
    <n v="115.25070700000001"/>
    <n v="-8.7040202999999998"/>
    <s v="|MN02665|MYIA-050761125744/POI/LESTARI /087768996769/biosystemadmin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8:54:33"/>
    <d v="2026-10-28T15:00:00"/>
    <s v="Kendala Teknik"/>
    <s v="REVOKE"/>
    <s v="SANUR"/>
    <s v="OCA"/>
    <m/>
    <s v="Follow Up Revoke Completed, New Order ID : SC1002658574"/>
    <s v="HSI Bisnis Basic Bundling OCA Breach Checker Promo H2 2026 PSB 70% - 3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  <x v="33"/>
  </r>
  <r>
    <n v="2954"/>
    <n v="1002654780"/>
    <n v="3"/>
    <x v="7"/>
    <n v="5"/>
    <s v="DENPASAR"/>
    <s v="SANUR"/>
    <s v="SAU"/>
    <s v="REG"/>
    <s v="AO"/>
    <s v="NEW SALES"/>
    <s v="1P INET"/>
    <s v="7 | OSS - PROVISIONING ISSUED"/>
    <s v="RBS-Regional 3"/>
    <d v="2026-10-26T17:11:44"/>
    <d v="2026-10-27T15:30:42"/>
    <n v="69417467"/>
    <m/>
    <n v="172401298363"/>
    <s v="PT. Varnion Technology Semesta"/>
    <s v="ODP-SAU-FM/18 FM/D04/18.01"/>
    <s v="WO067235267"/>
    <m/>
    <m/>
    <m/>
    <n v="115.264888"/>
    <n v="-8.6980330000000006"/>
    <s v="|MN00843|MYIA-053107630442/POI/Anita Nur Octavia/081325889709/anita.octavia@varnion.com"/>
    <s v="MYIB_ASSISTANT"/>
    <m/>
    <m/>
    <m/>
    <m/>
    <m/>
    <m/>
    <m/>
    <m/>
    <s v="Management Janji"/>
    <s v="2026-10-27 15:00:00 | telp : 081325889709 alt : manja : pagi / siang 27/10/2026 hub sebelum ke lokasi"/>
    <s v="FCC"/>
    <s v="26-10-2026 17:24:36"/>
    <d v="2026-10-27T15:00:00"/>
    <m/>
    <s v="PI"/>
    <s v="SANUR"/>
    <s v="NO ADDON"/>
    <m/>
    <s v="Provisioning Issued"/>
    <s v="HSI Bisnis Promo Hari Pelanggan Nasional PSB 70% - 200 Mbps"/>
    <s v="INDIBIZ"/>
    <m/>
    <m/>
    <d v="2026-10-27T15:00:00"/>
    <s v="2026-10-27 15:00:00 | telp : 081325889709 alt : manja : pagi / siang 27/10/2026 hub sebelum ke lokasi"/>
    <m/>
    <m/>
    <m/>
    <e v="#NUM!"/>
    <e v="#NUM!"/>
    <x v="0"/>
    <x v="33"/>
  </r>
  <r>
    <n v="2955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2956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  <x v="29"/>
  </r>
  <r>
    <n v="2957"/>
    <n v="1002639951"/>
    <n v="3"/>
    <x v="7"/>
    <n v="5"/>
    <s v="SINGARJA"/>
    <s v="SINGARAJA"/>
    <s v="KNT"/>
    <s v="REG"/>
    <s v="AO"/>
    <s v="NEW SALES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  <x v="29"/>
  </r>
  <r>
    <n v="2958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5"/>
  </r>
  <r>
    <n v="2959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5"/>
  </r>
  <r>
    <n v="2960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5"/>
  </r>
  <r>
    <n v="2961"/>
    <n v="1002643580"/>
    <n v="3"/>
    <x v="7"/>
    <n v="5"/>
    <s v="SINGARJA"/>
    <s v="GIANYAR"/>
    <s v="GIN"/>
    <s v="REG"/>
    <s v="AO"/>
    <s v="NEW SALES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  <x v="35"/>
  </r>
  <r>
    <n v="2962"/>
    <n v="1002656576"/>
    <n v="3"/>
    <x v="7"/>
    <n v="5"/>
    <s v="SINGARJA"/>
    <s v="GIANYAR"/>
    <s v="GIN"/>
    <s v="REG"/>
    <s v="AO"/>
    <s v="NEW SALES"/>
    <m/>
    <s v="102 | FOLLOW UP COMPLETED"/>
    <s v="RBS-Regional 3"/>
    <d v="2026-10-27T16:11:19"/>
    <d v="2026-10-29T09:33:52"/>
    <n v="69418176"/>
    <m/>
    <n v="172407214312"/>
    <s v="LPD DESA ADAT GIANYAR"/>
    <s v="ODP-GIN-FAF/12"/>
    <s v="WO067351186"/>
    <m/>
    <m/>
    <m/>
    <n v="115.3316604"/>
    <n v="-8.5418430000000001"/>
    <s v="|MN02658|/PIC GUSTI AYU RATNA PALGUNA/0895338114569/LPDDAGIANYAR@gmail.com"/>
    <s v="Sales Force DBS"/>
    <m/>
    <m/>
    <m/>
    <m/>
    <m/>
    <m/>
    <m/>
    <m/>
    <s v="Management Janji"/>
    <s v="2026-10-29 08:00:00|Tanggal Pemasangan : 29 Oktober 2026 Jam Pemasangan : 08:00 15:00 Info Tambahan : Hubungi pelanggan dulu sebelum ke lokasi terimakasih|40961370|MYDITA"/>
    <s v="FCC"/>
    <s v="27-10-2026 16:24:47"/>
    <d v="2026-10-29T08:00:00"/>
    <m/>
    <s v="REVOKE"/>
    <s v="GIANYAR"/>
    <s v="NO ADDON"/>
    <m/>
    <s v="Follow Up Revoke Completed, New Order ID : SC100265868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Tanggal Pemasangan : 29 Oktober 2026 Jam Pemasangan : 08:00 15:00 Info Tambahan : Hubungi pelanggan dulu sebelum ke lokasi terimakasih|40961370|MYDITA"/>
    <m/>
    <m/>
    <m/>
    <e v="#NUM!"/>
    <e v="#NUM!"/>
    <x v="0"/>
    <x v="35"/>
  </r>
  <r>
    <n v="2963"/>
    <n v="1002643644"/>
    <n v="3"/>
    <x v="7"/>
    <n v="5"/>
    <s v="SINGARJA"/>
    <s v="GIANYAR"/>
    <s v="GIN"/>
    <s v="REG"/>
    <s v="AO"/>
    <s v="NEW SALES"/>
    <m/>
    <s v="7 | OSS - PROVISIONING ISSUED"/>
    <s v="RBS-Regional 3"/>
    <d v="2026-10-19T15:12:39"/>
    <d v="2026-10-25T11:14:05"/>
    <n v="69413106"/>
    <m/>
    <n v="172407213231"/>
    <s v="Queen International Gianyar"/>
    <s v="ODP-GIN-FJ/21"/>
    <s v="WO067112108"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s v="Management Janji"/>
    <s v="2026-10-25 11:00:00|M Janji :  25 Okt 2026 Jam Pasang : Pagi / Siang Note : hubungi pelanggan jika ingin kelokasi |40981182|MYDITA"/>
    <s v="FCC"/>
    <s v="19-10-2026 15:24:58"/>
    <d v="2026-10-25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5T11:00:00"/>
    <s v="2026-10-25 11:00:00|M Janji :  25 Okt 2026 Jam Pasang : Pagi / Siang Note : hubungi pelanggan jika ingin kelokasi |40981182|MYDITA"/>
    <m/>
    <m/>
    <m/>
    <e v="#NUM!"/>
    <e v="#NUM!"/>
    <x v="0"/>
    <x v="35"/>
  </r>
  <r>
    <n v="2964"/>
    <n v="1002654565"/>
    <n v="3"/>
    <x v="7"/>
    <n v="5"/>
    <s v="SINGARJA"/>
    <s v="GIANYAR"/>
    <s v="GIN"/>
    <s v="REG"/>
    <s v="AO"/>
    <s v="NEW SALES"/>
    <m/>
    <s v="7 | OSS - PROVISIONING ISSUED"/>
    <s v="RBS-Regional 3"/>
    <d v="2026-10-26T15:54:29"/>
    <d v="2026-10-28T18:38:59"/>
    <n v="69417381"/>
    <m/>
    <n v="172407214135"/>
    <s v="SD NEGERI 5 TULIKUP"/>
    <s v="ODP-GIN-FAH/96"/>
    <s v="WO067271816"/>
    <m/>
    <m/>
    <m/>
    <n v="115.36107509999999"/>
    <n v="-8.5576142999999991"/>
    <s v="|MN02658|/PIC I GUSTI AYU ARIPIN KURNIAWATI/081239962295/5tulikup@gmail.com"/>
    <s v="Sales Force DBS"/>
    <m/>
    <m/>
    <m/>
    <m/>
    <m/>
    <m/>
    <m/>
    <m/>
    <s v="Management Janji"/>
    <s v="2026-10-28 08:00:00|Jam pemasangan : 12.00 Info Tambahan : Hubungi pelanggan dulu sebelum ke lokasi terimakasih |40951381|MYDITA"/>
    <s v="FCC"/>
    <s v="26-10-2026 16:09:43"/>
    <d v="2026-10-28T08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8T08:00:00"/>
    <s v="2026-10-28 08:00:00|Jam pemasangan : 12.00 Info Tambahan : Hubungi pelanggan dulu sebelum ke lokasi terimakasih |40951381|MYDITA"/>
    <m/>
    <m/>
    <m/>
    <e v="#NUM!"/>
    <e v="#NUM!"/>
    <x v="0"/>
    <x v="35"/>
  </r>
  <r>
    <n v="2965"/>
    <n v="1002654538"/>
    <n v="3"/>
    <x v="7"/>
    <n v="5"/>
    <s v="SINGARJA"/>
    <s v="GIANYAR"/>
    <s v="GIN"/>
    <s v="REG"/>
    <s v="AO"/>
    <s v="NEW SALES"/>
    <m/>
    <s v="7 | OSS - PROVISIONING ISSUED"/>
    <s v="RBS-Regional 3"/>
    <d v="2026-10-26T15:48:32"/>
    <d v="2026-10-28T10:00:39"/>
    <n v="69417340"/>
    <m/>
    <n v="172407214134"/>
    <s v="LPD Desa Adat Tulikup Kelod"/>
    <s v="ODP-GIN-FAH/25"/>
    <s v="WO067234605"/>
    <m/>
    <m/>
    <m/>
    <n v="115.36201800000001"/>
    <n v="-8.5590316000000009"/>
    <s v="|MN02658|/PIC NGAKAN NYOMAN SUSILA/08174711378/lilikrisnawati28@gmail.com"/>
    <s v="Sales Force DBS"/>
    <m/>
    <m/>
    <m/>
    <m/>
    <m/>
    <m/>
    <m/>
    <m/>
    <s v="Management Janji"/>
    <s v="2026-10-28 08:00:00|Tanggal pemasangan : 28/09/2026 Jam pemasangan : 08.00 - 12.00 Info Tambahan : Hubungi pelanggan dulu sebelum ke lokasi, terima kasih |40971401|MYDITA"/>
    <s v="FCC"/>
    <s v="26-10-2026 15:54:36"/>
    <d v="2026-10-28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anggal pemasangan : 28/09/2026 Jam pemasangan : 08.00 - 12.00 Info Tambahan : Hubungi pelanggan dulu sebelum ke lokasi, terima kasih |40971401|MYDITA"/>
    <m/>
    <m/>
    <m/>
    <e v="#NUM!"/>
    <e v="#NUM!"/>
    <x v="0"/>
    <x v="35"/>
  </r>
  <r>
    <n v="2966"/>
    <n v="1002656560"/>
    <n v="3"/>
    <x v="7"/>
    <n v="5"/>
    <s v="SINGARJA"/>
    <s v="GIANYAR"/>
    <s v="GIN"/>
    <s v="REG"/>
    <s v="AO"/>
    <s v="NEW SALES"/>
    <m/>
    <s v="7 | OSS - PROVISIONING ISSUED"/>
    <s v="RBS-Regional 3"/>
    <d v="2026-10-27T16:05:50"/>
    <d v="2026-10-28T18:43:18"/>
    <n v="69418170"/>
    <m/>
    <n v="172407214311"/>
    <s v="TK Negeri Mutiara Gianyar"/>
    <s v="ODP-GIN-FAF/12"/>
    <s v="WO067312480"/>
    <m/>
    <m/>
    <m/>
    <n v="115.3316604"/>
    <n v="-8.5418430000000001"/>
    <s v="|MN02658|/PIC NI LUH PUTU SUNARINI/081338574552/tknegerimutiaragianyar@gmail.com"/>
    <s v="Sales Force DBS"/>
    <m/>
    <m/>
    <m/>
    <m/>
    <m/>
    <m/>
    <m/>
    <m/>
    <s v="Management Janji"/>
    <s v="2026-10-28 15:00:00|telp : 081338574552 alt : manja : pagi / siang 28/10/2026 hub sebelum ke lokasi |40000802|MYDITA"/>
    <s v="FCC"/>
    <s v="27-10-2026 16:09:58"/>
    <d v="2026-10-28T15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5:00:00"/>
    <s v="2026-10-28 15:00:00|telp : 081338574552 alt : manja : pagi / siang 28/10/2026 hub sebelum ke lokasi |40000802|MYDITA"/>
    <m/>
    <m/>
    <m/>
    <e v="#NUM!"/>
    <e v="#NUM!"/>
    <x v="0"/>
    <x v="35"/>
  </r>
  <r>
    <n v="2967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2968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5"/>
  </r>
  <r>
    <n v="2969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2970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5"/>
  </r>
  <r>
    <n v="2971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  <x v="35"/>
  </r>
  <r>
    <n v="2972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2973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  <x v="35"/>
  </r>
  <r>
    <n v="2974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  <x v="35"/>
  </r>
  <r>
    <n v="2975"/>
    <n v="1002643606"/>
    <n v="3"/>
    <x v="7"/>
    <n v="5"/>
    <s v="SINGARJA"/>
    <s v="GIANYAR"/>
    <s v="GIN"/>
    <s v="REG"/>
    <s v="AO"/>
    <s v="NEW SALES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  <x v="35"/>
  </r>
  <r>
    <n v="2976"/>
    <n v="1002646047"/>
    <n v="3"/>
    <x v="7"/>
    <n v="5"/>
    <s v="SINGARJA"/>
    <s v="GIANYAR"/>
    <s v="GIN"/>
    <s v="REG"/>
    <s v="AO"/>
    <s v="NEW SALES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  <x v="35"/>
  </r>
  <r>
    <n v="2977"/>
    <n v="1002646063"/>
    <n v="3"/>
    <x v="7"/>
    <n v="5"/>
    <s v="SINGARJA"/>
    <s v="GIANYAR"/>
    <s v="GIN"/>
    <s v="REG"/>
    <s v="AO"/>
    <s v="NEW SALES"/>
    <m/>
    <s v="Completed (PS)"/>
    <s v="RBS-Regional 3"/>
    <d v="2026-10-20T15:58:04"/>
    <d v="2026-10-22T15:58:09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PS"/>
    <s v="GIANYA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2"/>
    <d v="2026-10-22T00:00:00"/>
    <n v="-0.33333333333575865"/>
    <x v="1"/>
    <x v="35"/>
  </r>
  <r>
    <n v="2978"/>
    <n v="1002646347"/>
    <n v="3"/>
    <x v="7"/>
    <n v="5"/>
    <s v="SINGARJA"/>
    <s v="GIANYAR"/>
    <s v="GIN"/>
    <s v="REG"/>
    <s v="AO"/>
    <s v="NEW SALES"/>
    <s v="1P INET"/>
    <s v="Completed (PS)"/>
    <s v="RBS-Regional 3"/>
    <d v="2026-10-20T18:29:49"/>
    <d v="2026-10-22T19:18:45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S"/>
    <s v="GIANYAR"/>
    <s v="NO ADDON"/>
    <n v="20261022"/>
    <s v="Complet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n v="2026"/>
    <n v="10"/>
    <n v="22"/>
    <d v="2026-10-22T00:00:00"/>
    <n v="-0.33333333333575865"/>
    <x v="1"/>
    <x v="35"/>
  </r>
  <r>
    <n v="2979"/>
    <n v="1002647846"/>
    <n v="3"/>
    <x v="7"/>
    <n v="5"/>
    <s v="SINGARJA"/>
    <s v="GIANYAR"/>
    <s v="GIN"/>
    <s v="REG"/>
    <s v="AO"/>
    <s v="NEW SALES"/>
    <m/>
    <s v="Completed (PS)"/>
    <s v="RBS-Regional 3"/>
    <d v="2026-10-21T15:35:40"/>
    <d v="2026-10-23T18:26:42"/>
    <n v="69414661"/>
    <m/>
    <n v="172407213763"/>
    <s v="SD NEGERI 4 SIDAN"/>
    <s v="ODP-GIN-FAL/01"/>
    <s v="WO066986369"/>
    <m/>
    <m/>
    <m/>
    <n v="115.34797829999999"/>
    <n v="-8.5341494999999998"/>
    <s v="|MN02658|/PIC NYOMAN SRIMASRAWI/085737449182/sdn4sidan@gmail.com"/>
    <s v="Sales Force DBS"/>
    <m/>
    <m/>
    <m/>
    <m/>
    <m/>
    <m/>
    <m/>
    <m/>
    <s v="Management Janji"/>
    <s v="2026-10-23 15:00:00|M Janji : 23/10/2026 Jam Pasang : 08.00  NoteÃ‚Â :  hubungi terlebih dahulu sebelum kelokasi  |40981182|MYDITA"/>
    <s v="FCC"/>
    <s v="21-10-2026 15:39:52"/>
    <d v="2026-10-23T15:00:00"/>
    <m/>
    <s v="PS"/>
    <s v="GIANYAR"/>
    <s v="NETMONK"/>
    <n v="202610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15:00:00"/>
    <s v="2026-10-23 15:00:00|M Janji : 23/10/2026 Jam Pasang : 08.00  NoteÃ‚Â :  hubungi terlebih dahulu sebelum kelokasi  |40981182|MYDITA"/>
    <n v="2026"/>
    <n v="10"/>
    <n v="23"/>
    <d v="2026-10-23T00:00:00"/>
    <n v="-0.625"/>
    <x v="1"/>
    <x v="35"/>
  </r>
  <r>
    <n v="2980"/>
    <n v="1002647922"/>
    <n v="3"/>
    <x v="7"/>
    <n v="5"/>
    <s v="SINGARJA"/>
    <s v="GIANYAR"/>
    <s v="GIN"/>
    <s v="REG"/>
    <s v="AO"/>
    <s v="NEW SALES"/>
    <m/>
    <s v="Completed (PS)"/>
    <s v="RBS-Regional 3"/>
    <d v="2026-10-21T15:53:55"/>
    <d v="2026-10-26T09:52:54"/>
    <n v="69414706"/>
    <m/>
    <n v="172407213590"/>
    <s v="SD NEGERI 2 SIDAN"/>
    <s v="ODP-GIN-FDA/12"/>
    <s v="WO067079858"/>
    <m/>
    <m/>
    <m/>
    <n v="115.356038"/>
    <n v="-8.5270977000000006"/>
    <s v="|MN02658|/PIC I PUTU IRWAN WEDANTARA/081916018592/Sdnduasidan@gmail.com"/>
    <s v="Sales Force DBS"/>
    <m/>
    <m/>
    <m/>
    <m/>
    <m/>
    <m/>
    <m/>
    <m/>
    <s v="Management Janji"/>
    <s v="2026-10-25 08:00:00|M Janji : 24/10/2026 Jam Pasang : Pagi 08.00 NoteÃ‚Â :  Hubungi terlebih dahulu sebelum ke lokasi |40971304|MYDITA"/>
    <s v="FCC"/>
    <s v="21-10-2026 15:55:01"/>
    <d v="2026-10-25T08:00:00"/>
    <m/>
    <s v="PS"/>
    <s v="GIANYAR"/>
    <s v="NETMONK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24/10/2026 Jam Pasang : Pagi 08.00 NoteÃ‚Â :  Hubungi terlebih dahulu sebelum ke lokasi |40971304|MYDITA"/>
    <n v="2026"/>
    <n v="10"/>
    <n v="26"/>
    <d v="2026-10-26T00:00:00"/>
    <n v="0.66666666666424135"/>
    <x v="1"/>
    <x v="35"/>
  </r>
  <r>
    <n v="2981"/>
    <n v="1002647345"/>
    <n v="3"/>
    <x v="7"/>
    <n v="5"/>
    <s v="SINGARJA"/>
    <s v="GIANYAR"/>
    <s v="GIN"/>
    <s v="REG"/>
    <s v="AO"/>
    <s v="NEW SALES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  <x v="35"/>
  </r>
  <r>
    <n v="2982"/>
    <n v="1002648565"/>
    <n v="3"/>
    <x v="7"/>
    <n v="5"/>
    <s v="SINGARJA"/>
    <s v="GIANYAR"/>
    <s v="GIN"/>
    <s v="REG"/>
    <s v="AO"/>
    <s v="NEW SALES"/>
    <m/>
    <s v="Completed (PS)"/>
    <s v="RBS-Regional 3"/>
    <d v="2026-10-22T09:46:34"/>
    <d v="2026-10-24T17:12:26"/>
    <n v="69414957"/>
    <m/>
    <n v="172407213938"/>
    <s v="SDN 2 SERONGGA"/>
    <s v="ODP-GIN-FD/37"/>
    <s v="WO067000798"/>
    <m/>
    <m/>
    <m/>
    <n v="115.33712920000001"/>
    <n v="-8.5630702000000003"/>
    <s v="|MN02545|/CP PAK PANDE NYOMAN RUDI YULIANA/082266074349-085792183010/sdnegeriserongga@gmail.com"/>
    <s v="Sales Force DBS"/>
    <m/>
    <m/>
    <m/>
    <m/>
    <m/>
    <m/>
    <m/>
    <m/>
    <s v="Management Janji"/>
    <s v="2026-10-23 15:00:00|Tanggal pemasangan : 23 Oct 2026 Jam pemasangan : 08.00 12.00 Info Tambahan : Hubungi pelanggan dulu sebelum ke lokasi terima kasih.|40931150|MYDITA"/>
    <s v="FCC"/>
    <s v="22-10-2026 09:54:36"/>
    <d v="2026-10-23T15:00:00"/>
    <m/>
    <s v="PS"/>
    <s v="GIANY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anggal pemasangan : 23 Oct 2026 Jam pemasangan : 08.00 12.00 Info Tambahan : Hubungi pelanggan dulu sebelum ke lokasi terima kasih.|40931150|MYDITA"/>
    <n v="2026"/>
    <n v="10"/>
    <n v="24"/>
    <d v="2026-10-24T00:00:00"/>
    <n v="0.375"/>
    <x v="1"/>
    <x v="35"/>
  </r>
  <r>
    <n v="2983"/>
    <n v="1002650589"/>
    <n v="3"/>
    <x v="7"/>
    <n v="5"/>
    <s v="SINGARJA"/>
    <s v="GIANYAR"/>
    <s v="GIN"/>
    <s v="REG"/>
    <s v="AO"/>
    <s v="NEW SALES"/>
    <m/>
    <s v="Completed (PS)"/>
    <s v="RBS-Regional 3"/>
    <d v="2026-10-23T10:38:33"/>
    <d v="2026-10-23T16:54:52"/>
    <n v="69415735"/>
    <m/>
    <n v="172407213770"/>
    <s v="SDN 2 SERONGGA"/>
    <s v="ODP-GIN-FD/37"/>
    <s v="WO067042336"/>
    <m/>
    <m/>
    <m/>
    <n v="115.334124"/>
    <n v="-8.5640283000000004"/>
    <s v="|MN02545|/CP PAK PANDE NYOMAN RUDI YULIANA/082266074349-085792183010/sdnegeriserongga@gmail.com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0:40:25"/>
    <d v="2026-10-24T11:00:00"/>
    <m/>
    <s v="PS"/>
    <s v="GIANYA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3"/>
    <d v="2026-10-23T00:00:00"/>
    <n v="-1.4583333333357587"/>
    <x v="1"/>
    <x v="35"/>
  </r>
  <r>
    <n v="2984"/>
    <n v="1002652297"/>
    <n v="3"/>
    <x v="7"/>
    <n v="5"/>
    <s v="SINGARJA"/>
    <s v="GIANYAR"/>
    <s v="GIN"/>
    <s v="REG"/>
    <s v="AO"/>
    <s v="NEW SALES"/>
    <m/>
    <s v="Completed (PS)"/>
    <s v="RBS-Regional 3"/>
    <d v="2026-10-24T16:23:45"/>
    <d v="2026-10-27T12:58:37"/>
    <n v="69416510"/>
    <m/>
    <n v="172407213948"/>
    <s v="SDN 1 TULIKUP"/>
    <s v="ODP-GIN-FAH/30"/>
    <s v="WO067131162"/>
    <m/>
    <m/>
    <m/>
    <n v="115.357147"/>
    <n v="-8.5496981999999999"/>
    <s v="|MN02658|/PIC ELOK JANOWATI/081933043962/sdn.1tulikup@yahoo.co.id"/>
    <s v="Sales Force DBS"/>
    <m/>
    <m/>
    <m/>
    <m/>
    <m/>
    <m/>
    <m/>
    <m/>
    <s v="Management Janji"/>
    <s v="2026-10-26 08:00:00|M Janji :  26 Okt 2026 Jam Pasang : Pagi / Siang Note : hubungi pelanggan jika ingin kelokasi |40981182|MYDITA"/>
    <s v="FCC"/>
    <s v="24-10-2026 16:25:16"/>
    <d v="2026-10-26T08:00:00"/>
    <m/>
    <s v="PS"/>
    <s v="GIANYAR"/>
    <s v="NO ADDON"/>
    <n v="2026102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 26 Okt 2026 Jam Pasang : Pagi / Siang Note : hubungi pelanggan jika ingin kelokasi |40981182|MYDITA"/>
    <n v="2026"/>
    <n v="10"/>
    <n v="27"/>
    <d v="2026-10-27T00:00:00"/>
    <n v="0.66666666666424135"/>
    <x v="1"/>
    <x v="35"/>
  </r>
  <r>
    <n v="2985"/>
    <n v="1002654594"/>
    <n v="3"/>
    <x v="7"/>
    <n v="5"/>
    <s v="SINGARJA"/>
    <s v="GIANYAR"/>
    <s v="GIN"/>
    <s v="REG"/>
    <s v="AO"/>
    <s v="NEW SALES"/>
    <m/>
    <s v="OSS - PROVISIONING START"/>
    <s v="RBS-Regional 3"/>
    <d v="2026-10-26T16:03:11"/>
    <d v="2026-10-28T18:38:50"/>
    <n v="69417409"/>
    <m/>
    <n v="172407214136"/>
    <s v="SD NEGERI 2 BITERA"/>
    <s v="ODP-GIN-FZ/04"/>
    <s v="WO067252438"/>
    <m/>
    <m/>
    <m/>
    <n v="115.315433"/>
    <n v="-8.5362006000000008"/>
    <s v="|MN02658|/PIC I MADE WIYASA/081949762167/sdduabitera@gmail.com"/>
    <s v="Sales Force DBS"/>
    <m/>
    <m/>
    <m/>
    <m/>
    <m/>
    <m/>
    <m/>
    <m/>
    <s v="Management Janji"/>
    <s v="2026-10-28 08:00:00|Nama :i made wiyasa No HP :081949762167 No Alternatif : M Janji : 28/10/2026 Jam Pasang : Pagi NoteÃ‚Â :  Hubungi terlebih dahulu sebelum ke lokasi |40951377|MYDITA"/>
    <s v="FCC"/>
    <s v="26-10-2026 16:09:43"/>
    <d v="2026-10-28T08:00:00"/>
    <m/>
    <s v="PRE_PI"/>
    <s v="GIANYAR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08:00:00"/>
    <s v="2026-10-28 08:00:00|Nama :i made wiyasa No HP :081949762167 No Alternatif : M Janji : 28/10/2026 Jam Pasang : Pagi NoteÃ‚Â :  Hubungi terlebih dahulu sebelum ke lokasi |40951377|MYDITA"/>
    <m/>
    <m/>
    <m/>
    <e v="#NUM!"/>
    <e v="#NUM!"/>
    <x v="0"/>
    <x v="35"/>
  </r>
  <r>
    <n v="2986"/>
    <n v="1002651744"/>
    <n v="3"/>
    <x v="7"/>
    <n v="5"/>
    <s v="SINGARJA"/>
    <s v="GIANYAR"/>
    <s v="GIN"/>
    <s v="REG"/>
    <s v="AO"/>
    <s v="NEW SALES"/>
    <s v="1P INET"/>
    <s v="OSS - FALLOUT"/>
    <s v="RBS-Regional 3"/>
    <d v="2026-10-23T17:45:51"/>
    <d v="2026-10-27T10:24:23"/>
    <n v="69416170"/>
    <m/>
    <n v="172407214119"/>
    <s v="PT. Indofood CBP Sukses Makmur. Tbk"/>
    <s v="ODP-GIN-FG/08 FG/D01/01.08"/>
    <s v="WO067074931"/>
    <m/>
    <m/>
    <m/>
    <n v="115.32382200000001"/>
    <n v="-8.6036520000000003"/>
    <s v="|MN00518|MYIA-090481827815/POI/I Putu Bagus Adhi Pradana/082338988153/bagus.adhi@icbp.indofood.co.id"/>
    <s v="MYIB_ASSISTANT"/>
    <m/>
    <m/>
    <m/>
    <m/>
    <m/>
    <m/>
    <m/>
    <m/>
    <s v="Management Janji"/>
    <s v="2026-10-26 08:00:00 | Nama PIC : Bp Bagus No HP : 082338988153 No Alt : - M Janji :  26 Okt 2026 Jam Pasang : Pagi / Siang Note : hubungi pelanggan jika ingin kelokasi"/>
    <s v="FCC"/>
    <s v="23-10-2026 17:54:38"/>
    <d v="2026-10-26T08:00:00"/>
    <s v="Kendala Teknik"/>
    <s v="FO_WFM"/>
    <s v="GIANYAR"/>
    <s v="NO ADDON"/>
    <m/>
    <s v="Provisioning Failed|WFM|INF010007266|TKJ_-8.184186500000001,114.9832409_crosing bypass"/>
    <s v="HSI Bisnis Promo Hari Pelanggan Nasional PSB 70% - 100 Mbps"/>
    <s v="INDIBIZ"/>
    <m/>
    <m/>
    <d v="2026-10-26T08:00:00"/>
    <s v="2026-10-26 08:00:00 | Nama PIC : Bp Bagus No HP : 082338988153 No Alt : - M Janji :  26 Okt 2026 Jam Pasang : Pagi / Siang Note : hubungi pelanggan jika ingin kelokasi"/>
    <m/>
    <m/>
    <m/>
    <e v="#NUM!"/>
    <e v="#NUM!"/>
    <x v="0"/>
    <x v="35"/>
  </r>
  <r>
    <n v="2987"/>
    <n v="1002656595"/>
    <n v="3"/>
    <x v="7"/>
    <n v="5"/>
    <s v="SINGARJA"/>
    <s v="GIANYAR"/>
    <s v="GIN"/>
    <s v="REG"/>
    <s v="AO"/>
    <s v="NEW SALES"/>
    <m/>
    <s v="OSS - FALLOUT"/>
    <s v="RBS-Regional 3"/>
    <d v="2026-10-27T16:16:16"/>
    <d v="2026-10-29T07:40:22"/>
    <n v="69418164"/>
    <m/>
    <n v="172407214313"/>
    <s v="LPD Desa Adat Tulikup Kaler"/>
    <s v="ODP-GIN-FAH/44"/>
    <s v="WO067313469"/>
    <m/>
    <m/>
    <m/>
    <n v="115.3561655"/>
    <n v="-8.5396265000000007"/>
    <s v="|MN02658|/PIC I KETUT PASTIKA/081916234400/lpd2likup@Gmail.com"/>
    <s v="Sales Force DBS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16:24:47"/>
    <d v="2026-10-28T15:00:00"/>
    <s v="Kendala Pelanggan"/>
    <s v="FO_WFM"/>
    <s v="GIANYAR"/>
    <s v="NO ADDON"/>
    <m/>
    <s v="Provisioning Failed|WFM|INF010033948|PP_-8.5109495,115.3189701_pending,minta di pasang besok tgl 30/10/2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15:00:00"/>
    <s v="2026-10-28 15:00:00|Tanggal pemasangan : 28 OKTOBER 2026 Jam pemasangan : pagi/siang Info Tambahan : Hubungi pelanggan dulu sebelum ke lokasi terima kasih|40931149|MYDITA"/>
    <m/>
    <m/>
    <m/>
    <e v="#NUM!"/>
    <e v="#NUM!"/>
    <x v="0"/>
    <x v="35"/>
  </r>
  <r>
    <n v="2988"/>
    <n v="1002658233"/>
    <n v="3"/>
    <x v="7"/>
    <n v="5"/>
    <s v="SINGARJA"/>
    <s v="GIANYAR"/>
    <s v="GIN"/>
    <s v="REG"/>
    <s v="AO"/>
    <s v="NEW SALES"/>
    <m/>
    <s v="MIE - SEND SURVEY"/>
    <s v="RBS-Regional 3"/>
    <d v="2026-10-28T16:23:25"/>
    <d v="2026-10-28T17:28:01"/>
    <n v="69418807"/>
    <m/>
    <n v="172407214315"/>
    <s v="Kantor Desa Temesi"/>
    <s v="ODP-GIN-FAH/76"/>
    <s v="WO067384783"/>
    <m/>
    <m/>
    <m/>
    <n v="115.3494345"/>
    <n v="-8.5467479999999991"/>
    <s v="|MN02658|/PIC PANDE MADE SAMA/085737060555/desatemesi@gmail.com"/>
    <s v="Sales Force DBS"/>
    <m/>
    <m/>
    <m/>
    <m/>
    <m/>
    <m/>
    <m/>
    <m/>
    <s v="Management Janji"/>
    <s v="2026-10-30 08:00:00|Nama PIC:  bp pande made  No HP: 085737060555 Alt: Tanggal: 30/10/2026 Jam Pasang: Pagi Note: Hubungi sebelum ke lokasi, terimakasih.  |40931149|MYDITA"/>
    <s v="FCC"/>
    <s v="28-10-2026 16:25:03"/>
    <d v="2026-10-30T08:00:00"/>
    <m/>
    <s v="SURVEY_NEW_MANJA"/>
    <s v="GIANYA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30T08:00:00"/>
    <s v="2026-10-30 08:00:00|Nama PIC:  bp pande made  No HP: 085737060555 Alt: Tanggal: 30/10/2026 Jam Pasang: Pagi Note: Hubungi sebelum ke lokasi, terimakasih.  |40931149|MYDITA"/>
    <m/>
    <m/>
    <m/>
    <e v="#NUM!"/>
    <e v="#NUM!"/>
    <x v="0"/>
    <x v="35"/>
  </r>
  <r>
    <n v="2989"/>
    <n v="1002647981"/>
    <n v="3"/>
    <x v="7"/>
    <n v="5"/>
    <s v="SINGARJA"/>
    <s v="GIANYAR"/>
    <s v="GIN"/>
    <s v="REG"/>
    <s v="AO"/>
    <s v="NEW SALES"/>
    <m/>
    <s v="CC - HD1A - INPROGRESS UNCONTACTED"/>
    <s v="RBS-Regional 3"/>
    <d v="2026-10-21T16:09:29"/>
    <d v="2026-10-29T09:07:12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990"/>
    <n v="1002651896"/>
    <n v="3"/>
    <x v="7"/>
    <n v="5"/>
    <s v="SINGARJA"/>
    <s v="GIANYAR"/>
    <s v="GIN"/>
    <s v="REG"/>
    <s v="AO"/>
    <s v="NEW SALES"/>
    <m/>
    <s v="CC - HD1A - INPROGRESS UNCONTACTED"/>
    <s v="RBS-Regional 3"/>
    <d v="2026-10-23T20:18:43"/>
    <d v="2026-10-28T19:03:10"/>
    <n v="69416204"/>
    <m/>
    <n v="172407213774"/>
    <s v="SD NEGERI 4 TULIKUP"/>
    <s v="ODP-GIN-FAH/25"/>
    <m/>
    <m/>
    <m/>
    <m/>
    <n v="115.3532185"/>
    <n v="-8.5492170999999999"/>
    <s v="|MN02658|/PIC I GUSTI AYU EKA TRISNAWATI/083117231455/sdn4tulikup@gmail.com"/>
    <s v="Sales Force DBS"/>
    <m/>
    <m/>
    <m/>
    <m/>
    <m/>
    <m/>
    <m/>
    <m/>
    <m/>
    <m/>
    <m/>
    <s v="23-10-2026 20:24:54"/>
    <m/>
    <m/>
    <s v="FCC"/>
    <s v="GIANYAR"/>
    <s v="ANTAREZ"/>
    <m/>
    <s v="UNCONTACTED : Mail Box - Memo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991"/>
    <n v="1002658223"/>
    <n v="3"/>
    <x v="7"/>
    <n v="5"/>
    <s v="SINGARJA"/>
    <s v="GIANYAR"/>
    <s v="GIN"/>
    <s v="REG"/>
    <s v="AO"/>
    <s v="NEW SALES"/>
    <m/>
    <s v="MYCX - SEND OPEN PAPERLESS"/>
    <s v="RBS-Regional 3"/>
    <d v="2026-10-28T16:19:48"/>
    <d v="2026-10-28T16:22:09"/>
    <n v="69418805"/>
    <m/>
    <n v="172407214485"/>
    <s v="Kantor Desa Temesi"/>
    <s v="ODP-GIN-FAH/76"/>
    <m/>
    <m/>
    <m/>
    <m/>
    <n v="115.34941875514301"/>
    <n v="-8.5466106393430099"/>
    <s v="|MN02750|/PIC PANDE MADE SAMA/085737060555/desatemesi@gmail.com"/>
    <s v="Sales Force DBS"/>
    <m/>
    <m/>
    <m/>
    <m/>
    <m/>
    <m/>
    <m/>
    <m/>
    <m/>
    <m/>
    <m/>
    <s v="28-10-2026 16:25:03"/>
    <m/>
    <m/>
    <s v="INPROGRESS_SC"/>
    <s v="GIANYAR"/>
    <s v="NO ADDON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2992"/>
    <n v="1002651886"/>
    <n v="3"/>
    <x v="7"/>
    <n v="5"/>
    <s v="SINGARJA"/>
    <s v="GIANYAR"/>
    <s v="GIN"/>
    <s v="REG"/>
    <s v="AO"/>
    <s v="NEW SALES"/>
    <m/>
    <s v="CANCEL COMPLETED"/>
    <s v="RBS-Regional 3"/>
    <d v="2026-10-23T20:06:21"/>
    <d v="2026-10-24T13:36:53"/>
    <n v="69416203"/>
    <m/>
    <n v="172407213773"/>
    <s v="SD NEGERI 1 TULIKUP"/>
    <s v="ODP-GIN-FAH/32"/>
    <m/>
    <m/>
    <m/>
    <m/>
    <n v="115.36201800000001"/>
    <n v="-8.5590316000000009"/>
    <s v="|MN02658|/PIC ELOK JANOWATI/081933043962/sdn.1tulikup@yahoo.co.id"/>
    <s v="Sales Force DBS"/>
    <m/>
    <m/>
    <m/>
    <m/>
    <m/>
    <m/>
    <m/>
    <m/>
    <m/>
    <m/>
    <m/>
    <s v="23-10-2026 20:09:54"/>
    <m/>
    <m/>
    <s v="REJECT_FCC"/>
    <s v="GIANYAR"/>
    <s v="ANTAREZ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Paket dan Harga Tidak Sesuai RIRIN RISNAWATI 40931149|MYDITA"/>
    <m/>
    <m/>
    <m/>
    <m/>
    <m/>
    <e v="#NUM!"/>
    <e v="#NUM!"/>
    <x v="0"/>
    <x v="35"/>
  </r>
  <r>
    <n v="2993"/>
    <n v="1002655050"/>
    <n v="3"/>
    <x v="7"/>
    <n v="5"/>
    <s v="SINGARJA"/>
    <s v="GIANYAR"/>
    <s v="GIN"/>
    <s v="REG"/>
    <s v="AO"/>
    <s v="NEW SALES"/>
    <m/>
    <s v="CANCEL COMPLETED"/>
    <s v="RBS-Regional 3"/>
    <d v="2026-10-27T08:53:45"/>
    <d v="2026-10-28T15:36:01"/>
    <n v="69417606"/>
    <m/>
    <n v="172407214308"/>
    <s v="Coffe Cafe"/>
    <s v="ODP-GIN-FAJ/28"/>
    <m/>
    <m/>
    <m/>
    <m/>
    <n v="115.31345349999999"/>
    <n v="-8.6049007"/>
    <s v="|MN02364|/PIC Gusti Ayu Made Ratna Dewi/087761000739/ratnadewigustiayu@gmail.com"/>
    <s v="Sales Force DBS"/>
    <m/>
    <m/>
    <m/>
    <m/>
    <m/>
    <m/>
    <m/>
    <m/>
    <m/>
    <m/>
    <m/>
    <s v="27-10-2026 08:54:39"/>
    <m/>
    <m/>
    <s v="REJECT_FCC"/>
    <s v="GIANYAR"/>
    <s v="OCA"/>
    <m/>
    <s v="DECLINE : Decline - Batal Order Benita Lailani 40951377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s v="DECLINE : Decline - Batal Order Benita Lailani 40951377|MYDITA"/>
    <m/>
    <m/>
    <m/>
    <m/>
    <m/>
    <e v="#NUM!"/>
    <e v="#NUM!"/>
    <x v="0"/>
    <x v="35"/>
  </r>
  <r>
    <n v="2994"/>
    <n v="1002646089"/>
    <n v="3"/>
    <x v="7"/>
    <n v="5"/>
    <s v="SINGARJA"/>
    <s v="GIANYAR"/>
    <s v="GIN"/>
    <s v="REG"/>
    <s v="AO"/>
    <s v="NEW SALES"/>
    <m/>
    <s v="98 | OSS - CANCEL COMPLETE"/>
    <s v="RBS-Regional 3"/>
    <d v="2026-10-20T16:05:27"/>
    <d v="2026-10-27T15:59:34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s v="Kendala Pelanggan"/>
    <s v="CANCEL"/>
    <s v="GIANYAR"/>
    <s v="NETMONK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  <x v="35"/>
  </r>
  <r>
    <n v="2995"/>
    <n v="1002647941"/>
    <n v="3"/>
    <x v="7"/>
    <n v="5"/>
    <s v="SINGARJA"/>
    <s v="GIANYAR"/>
    <s v="GIN"/>
    <s v="REG"/>
    <s v="AO"/>
    <s v="NEW SALES"/>
    <m/>
    <s v="98 | OSS - CANCEL COMPLETE"/>
    <s v="RBS-Regional 3"/>
    <d v="2026-10-21T15:59:37"/>
    <d v="2026-10-27T15:29:20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Teknik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996"/>
    <n v="1002647957"/>
    <n v="3"/>
    <x v="7"/>
    <n v="5"/>
    <s v="SINGARJA"/>
    <s v="GIANYAR"/>
    <s v="GIN"/>
    <s v="REG"/>
    <s v="AO"/>
    <s v="NEW SALES"/>
    <m/>
    <s v="98 | OSS - CANCEL COMPLETE"/>
    <s v="RBS-Regional 3"/>
    <d v="2026-10-21T16:03:51"/>
    <d v="2026-10-27T15:28:40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Lainnya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997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  <x v="33"/>
  </r>
  <r>
    <n v="2998"/>
    <n v="1002657934"/>
    <n v="3"/>
    <x v="7"/>
    <n v="5"/>
    <s v="DENPASAR"/>
    <s v="SANUR"/>
    <s v="SWI"/>
    <s v="REG"/>
    <s v="AO"/>
    <s v="NEW SALES"/>
    <m/>
    <s v="QC MIA - INVALID QUALITY CONTROL MIA"/>
    <s v="RBS-Regional 3"/>
    <d v="2026-10-28T14:46:32"/>
    <d v="2026-10-28T14:54:17"/>
    <n v="69418690"/>
    <m/>
    <n v="172423220885"/>
    <s v="COFFE CAFE"/>
    <s v="ODP-SWI-FN/31"/>
    <m/>
    <m/>
    <m/>
    <m/>
    <n v="115.313323"/>
    <n v="-8.6049659999999992"/>
    <s v="|MN02364| RATNA DEWI/082342467969/ratnadewigustiayu@gmail.com"/>
    <s v="Sales Force DBS"/>
    <m/>
    <m/>
    <m/>
    <m/>
    <m/>
    <m/>
    <m/>
    <m/>
    <m/>
    <m/>
    <m/>
    <s v="28-10-2026 14:54:40"/>
    <m/>
    <m/>
    <s v="QC1"/>
    <s v="TOHPATI SUKAWATI"/>
    <s v="OCA"/>
    <m/>
    <s v="QC MIA - INVALID QUALITY CONTROL MIA - Tidak Mengunggah Foto Lokasi Instalasi Tampak Depan Menyeluruh - upload foto lokasi pe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33"/>
  </r>
  <r>
    <n v="2999"/>
    <n v="1002657100"/>
    <n v="3"/>
    <x v="7"/>
    <n v="5"/>
    <s v="DENPASAR"/>
    <s v="SANUR"/>
    <s v="SWI"/>
    <s v="REG"/>
    <s v="AO"/>
    <s v="NEW SALES"/>
    <m/>
    <s v="MIE - SEND SURVEY"/>
    <s v="RBS-Regional 3"/>
    <d v="2026-10-28T09:41:58"/>
    <d v="2026-10-28T17:06:07"/>
    <n v="69418375"/>
    <m/>
    <n v="172423221225"/>
    <s v="Coffe Cafe"/>
    <s v="ODP-SWI-FN/30"/>
    <s v="WO067383023"/>
    <m/>
    <m/>
    <m/>
    <n v="115.31345349999999"/>
    <n v="-8.6049007"/>
    <s v="|MN02364|/PIC Gusti Ayu Made Ratna Dewi/087761000739/ratnadewigustiayu@gmail.com"/>
    <s v="Sales Force DBS"/>
    <m/>
    <m/>
    <m/>
    <m/>
    <m/>
    <m/>
    <m/>
    <m/>
    <s v="Management Janji"/>
    <s v="2026-10-29 15:00:00|Tanggal: 29/10/2026 Jam Pasang: 08.00 - 12.00 Note: Hubungi sebelum ke lokasi, terimakasih.  |40931149|MYDITA"/>
    <s v="FCC"/>
    <s v="28-10-2026 09:54:41"/>
    <d v="2026-10-29T15:00:00"/>
    <m/>
    <s v="SURVEY_NEW_MANJA"/>
    <s v="TOHPATI SUKAWATI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29T15:00:00"/>
    <s v="2026-10-29 15:00:00|Tanggal: 29/10/2026 Jam Pasang: 08.00 - 12.00 Note: Hubungi sebelum ke lokasi, terimakasih.  |40931149|MYDITA"/>
    <m/>
    <m/>
    <m/>
    <e v="#NUM!"/>
    <e v="#NUM!"/>
    <x v="0"/>
    <x v="33"/>
  </r>
  <r>
    <n v="3000"/>
    <n v="1002657791"/>
    <n v="3"/>
    <x v="7"/>
    <n v="5"/>
    <s v="DENPASAR"/>
    <s v="SANUR"/>
    <s v="SWI"/>
    <s v="REG"/>
    <s v="AO"/>
    <s v="NEW SALES"/>
    <m/>
    <s v="MYCX - SEND OPEN PAPERLESS"/>
    <s v="RBS-Regional 3"/>
    <d v="2026-10-28T14:04:36"/>
    <d v="2026-10-28T14:06:07"/>
    <n v="69418616"/>
    <m/>
    <n v="172423220883"/>
    <s v="NAVAL CARGO"/>
    <s v="ODP-SWI-FB/38"/>
    <m/>
    <m/>
    <m/>
    <m/>
    <n v="115.263453981886"/>
    <n v="-8.6020979367196002"/>
    <s v="|MN02665| IBU WIDIASTINI/0895321203912/businessdevelopment@navalcargo.com"/>
    <s v="Sales Force DBS"/>
    <m/>
    <m/>
    <m/>
    <m/>
    <m/>
    <m/>
    <m/>
    <m/>
    <m/>
    <m/>
    <m/>
    <s v="28-10-2026 14:09:54"/>
    <m/>
    <m/>
    <s v="INPROGRESS_SC"/>
    <s v="TOHPATI SUKAWATI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33"/>
  </r>
  <r>
    <n v="3001"/>
    <n v="1002641584"/>
    <n v="3"/>
    <x v="7"/>
    <n v="5"/>
    <s v="SINGARJA"/>
    <s v="GIANYAR"/>
    <s v="UBU"/>
    <s v="REG"/>
    <s v="AO"/>
    <s v="NEW SALES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  <x v="35"/>
  </r>
  <r>
    <n v="3002"/>
    <n v="1002655796"/>
    <n v="3"/>
    <x v="7"/>
    <n v="5"/>
    <s v="SINGARJA"/>
    <s v="GIANYAR"/>
    <s v="UBU"/>
    <s v="REG"/>
    <s v="AO"/>
    <s v="NEW SALES"/>
    <s v="1P INET"/>
    <s v="7 | OSS - PROVISIONING ISSUED"/>
    <s v="RBS-Regional 3"/>
    <d v="2026-10-27T12:20:48"/>
    <d v="2026-10-28T11:29:34"/>
    <n v="69417904"/>
    <m/>
    <n v="172408248524"/>
    <s v="Adidas Monkey foest"/>
    <s v="ODP-UBU-FBE/22 FBE/D01/22.01"/>
    <s v="WO067279875"/>
    <m/>
    <m/>
    <m/>
    <n v="115.26060699999999"/>
    <n v="-8.514011"/>
    <s v="|MN02054|MYIA-003867608097/POI/Ayu putri angreani kusanto/08990794495/anext213@gmail.com"/>
    <s v="MYIB_ASSISTANT"/>
    <m/>
    <m/>
    <m/>
    <m/>
    <m/>
    <m/>
    <m/>
    <m/>
    <s v="Management Janji"/>
    <s v="2026-10-28 11:00:00 | M Janji : (RABU/28/oktober/2026) jam Pasang : 09:00 Note : hubungi pelanggan jika ingin kelokasi"/>
    <s v="FCC"/>
    <s v="27-10-2026 12:24:42"/>
    <d v="2026-10-28T11:00:00"/>
    <m/>
    <s v="PI"/>
    <s v="UBUD"/>
    <s v="NO ADDON"/>
    <m/>
    <s v="Provisioning Issued"/>
    <s v="HSI Bisnis Promo Hari Pelanggan Nasional PSB 70% - 100 Mbps"/>
    <s v="INDIBIZ"/>
    <m/>
    <m/>
    <d v="2026-10-28T11:00:00"/>
    <s v="2026-10-28 11:00:00 | M Janji : (RABU/28/oktober/2026) jam Pasang : 09:00 Note : hubungi pelanggan jika ingin kelokasi"/>
    <m/>
    <m/>
    <m/>
    <e v="#NUM!"/>
    <e v="#NUM!"/>
    <x v="0"/>
    <x v="35"/>
  </r>
  <r>
    <n v="3003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5"/>
  </r>
  <r>
    <n v="3004"/>
    <n v="1002641590"/>
    <n v="3"/>
    <x v="7"/>
    <n v="5"/>
    <s v="SINGARJA"/>
    <s v="GIANYAR"/>
    <s v="UBU"/>
    <s v="REG"/>
    <s v="AO"/>
    <s v="NEW SALES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  <x v="35"/>
  </r>
  <r>
    <n v="3005"/>
    <n v="1002643402"/>
    <n v="3"/>
    <x v="7"/>
    <n v="5"/>
    <s v="SINGARJA"/>
    <s v="GIANYAR"/>
    <s v="UBU"/>
    <s v="REG"/>
    <s v="AO"/>
    <s v="NEW SALES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  <x v="35"/>
  </r>
  <r>
    <n v="3006"/>
    <n v="1002643716"/>
    <n v="3"/>
    <x v="7"/>
    <n v="5"/>
    <s v="SINGARJA"/>
    <s v="GIANYAR"/>
    <s v="UBU"/>
    <s v="REG"/>
    <s v="AO"/>
    <s v="NEW SALES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  <x v="35"/>
  </r>
  <r>
    <n v="3007"/>
    <n v="1002641578"/>
    <n v="3"/>
    <x v="7"/>
    <n v="5"/>
    <s v="SINGARJA"/>
    <s v="GIANYAR"/>
    <s v="UBU"/>
    <s v="REG"/>
    <s v="AO"/>
    <s v="NEW SALES"/>
    <m/>
    <s v="QC MIA - INVALID QUALITY CONTROL MIA"/>
    <s v="RBS-Regional 3"/>
    <d v="2026-10-17T16:46:57"/>
    <d v="2026-10-27T18:24:47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3008"/>
    <n v="1002643732"/>
    <n v="3"/>
    <x v="7"/>
    <n v="5"/>
    <s v="SINGARJA"/>
    <s v="GIANYAR"/>
    <s v="UBU"/>
    <s v="REG"/>
    <s v="AO"/>
    <s v="NEW SALES"/>
    <m/>
    <s v="QC MIA - INVALID QUALITY CONTROL MIA"/>
    <s v="RBS-Regional 3"/>
    <d v="2026-10-19T15:29:12"/>
    <d v="2026-10-28T18:10:47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Lampirkan dokumen NIB yang relevan, NIB yang diuplo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3009"/>
    <n v="1002642038"/>
    <n v="3"/>
    <x v="7"/>
    <n v="5"/>
    <s v="SINGARJA"/>
    <s v="GIANYAR"/>
    <s v="UBU"/>
    <s v="REG"/>
    <s v="AO"/>
    <s v="NEW SALES"/>
    <m/>
    <s v="98 | OSS - CANCEL COMPLETE"/>
    <s v="RBS-Regional 3"/>
    <d v="2026-10-18T18:10:36"/>
    <d v="2026-10-24T10:01:36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CANCEL"/>
    <s v="UBUD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  <x v="35"/>
  </r>
  <r>
    <n v="3010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  <x v="36"/>
  </r>
  <r>
    <n v="3011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  <x v="36"/>
  </r>
  <r>
    <n v="3012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  <x v="36"/>
  </r>
  <r>
    <n v="3013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  <x v="36"/>
  </r>
  <r>
    <n v="3014"/>
    <n v="1002641527"/>
    <n v="3"/>
    <x v="7"/>
    <n v="5"/>
    <s v="SINGARJA"/>
    <s v="KLUNGKUNG"/>
    <s v="APR"/>
    <s v="REG"/>
    <s v="AO"/>
    <s v="NEW SALES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  <x v="36"/>
  </r>
  <r>
    <n v="3015"/>
    <n v="1002641228"/>
    <n v="3"/>
    <x v="7"/>
    <n v="5"/>
    <s v="SINGARJA"/>
    <s v="KLUNGKUNG"/>
    <s v="APR"/>
    <s v="REG"/>
    <s v="AO"/>
    <s v="NEW SALES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  <x v="36"/>
  </r>
  <r>
    <n v="3016"/>
    <n v="1002656456"/>
    <n v="3"/>
    <x v="7"/>
    <n v="5"/>
    <s v="SINGARJA"/>
    <s v="KLUNGKUNG"/>
    <s v="CDS"/>
    <s v="REG"/>
    <s v="AO"/>
    <s v="NEW SALES"/>
    <s v="1P INET"/>
    <s v="7 | OSS - PROVISIONING ISSUED"/>
    <s v="RBS-Regional 3"/>
    <d v="2026-10-27T15:38:44"/>
    <d v="2026-10-28T15:19:33"/>
    <n v="69418136"/>
    <m/>
    <n v="172404695177"/>
    <s v="Snap Parking Padangbai"/>
    <s v="ODP-CDS-FH/50 FH/D04/50.01"/>
    <s v="WO067302734"/>
    <m/>
    <m/>
    <m/>
    <n v="115.5083281"/>
    <n v="-8.5298125000000002"/>
    <s v="MD|MYID-4042610270011|RBIZrizkisc14|Snap Parking Padangbai|08113867601"/>
    <s v="SOBIZ"/>
    <m/>
    <m/>
    <m/>
    <m/>
    <m/>
    <m/>
    <m/>
    <m/>
    <s v="Management Janji"/>
    <s v="2026-10-28 15:00:00 | Jam pemasangan : 12.00 Info Tambahan : Hubungi pelanggan dulu sebelum ke lokasi terimakasih  "/>
    <s v="FCC"/>
    <s v="27-10-2026 15:40:09"/>
    <d v="2026-10-28T15:00:00"/>
    <m/>
    <s v="PI"/>
    <s v="KARANGASEM"/>
    <s v="NO ADDON"/>
    <m/>
    <s v="Provisioning Issued"/>
    <s v="HSI Bisnis Promo Hari Pelanggan Nasional PSB 70% - 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  <x v="36"/>
  </r>
  <r>
    <n v="3017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  <x v="36"/>
  </r>
  <r>
    <n v="3018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6"/>
  </r>
  <r>
    <n v="3019"/>
    <n v="1002633139"/>
    <n v="3"/>
    <x v="7"/>
    <n v="5"/>
    <s v="SINGARJA"/>
    <s v="KLUNGKUNG"/>
    <s v="SMA"/>
    <s v="REG"/>
    <s v="AO"/>
    <s v="NEW SALES"/>
    <m/>
    <s v="102 | FOLLOW UP COMPLETED"/>
    <s v="RBS-Regional 3"/>
    <d v="2026-10-12T14:26:22"/>
    <d v="2026-10-28T15:30:09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REVOKE"/>
    <s v="SEMARAPURA"/>
    <s v="NO ADDON"/>
    <m/>
    <s v="Follow Up Revoke Completed, New Order ID : SC1002658077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  <x v="36"/>
  </r>
  <r>
    <n v="3020"/>
    <n v="1002637641"/>
    <n v="3"/>
    <x v="7"/>
    <n v="5"/>
    <s v="SINGARJA"/>
    <s v="KLUNGKUNG"/>
    <s v="SMA"/>
    <s v="REG"/>
    <s v="AO"/>
    <s v="NEW SALES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36"/>
  </r>
  <r>
    <n v="3021"/>
    <n v="1002646588"/>
    <n v="3"/>
    <x v="7"/>
    <n v="5"/>
    <s v="SINGARJA"/>
    <s v="KLUNGKUNG"/>
    <s v="SMA"/>
    <s v="REG"/>
    <s v="AO"/>
    <s v="NEW SALES"/>
    <m/>
    <s v="102 | FOLLOW UP COMPLETED"/>
    <s v="RBS-Regional 3"/>
    <d v="2026-10-21T08:59:52"/>
    <d v="2026-10-26T16:20:44"/>
    <n v="69414180"/>
    <n v="3665512035"/>
    <n v="172428816280"/>
    <s v="KANTOR PERBEKEL DESA PESINGGAHAN"/>
    <s v="ODP-SMA-FR/62"/>
    <s v="WO066990546"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No HP : 082147591464  No Alt : - M Janji : 23 Okt 2026 Jam Pasang : Pagi / Siang Note : hubungi pelanggan jika ingin ke lokasi, terima kasih|40951378|MYDITA"/>
    <s v="FCC"/>
    <s v="21-10-2026 09:26:22"/>
    <d v="2026-10-23T15:00:00"/>
    <m/>
    <s v="REVOKE"/>
    <s v="SEMARAPURA"/>
    <s v="NO ADDON"/>
    <m/>
    <s v="Follow Up Revoke Completed, New Order ID : SC100265465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3T15:00:00"/>
    <s v="2026-10-23 15:00:00|Nama PIC : Bp I Nyoman No HP : 082147591464  No Alt : - M Janji : 23 Okt 2026 Jam Pasang : Pagi / Siang Note : hubungi pelanggan jika ingin ke lokasi, terima kasih|40951378|MYDITA"/>
    <m/>
    <m/>
    <m/>
    <e v="#NUM!"/>
    <e v="#NUM!"/>
    <x v="0"/>
    <x v="36"/>
  </r>
  <r>
    <n v="3022"/>
    <n v="1002653066"/>
    <n v="3"/>
    <x v="7"/>
    <n v="5"/>
    <s v="SINGARJA"/>
    <s v="KLUNGKUNG"/>
    <s v="SMA"/>
    <s v="REG"/>
    <s v="AO"/>
    <s v="NEW SALES"/>
    <s v="1P INET"/>
    <s v="9 | WFM - UN-SCS"/>
    <s v="RBS-Regional 3"/>
    <d v="2026-10-26T09:42:08"/>
    <d v="2026-10-26T09:42:08"/>
    <n v="69398152"/>
    <m/>
    <m/>
    <s v="PT AUSTIN LINTAS INFORMATIKA"/>
    <m/>
    <s v="WO065039026"/>
    <m/>
    <m/>
    <m/>
    <n v="115.448956"/>
    <n v="-8.6661520000000003"/>
    <s v="|MN02665|MYIA-078625132491/POI/AZZA/087800019777/rokiyoshi823@gmail.com"/>
    <s v="MYIB_ASSISTANT"/>
    <m/>
    <m/>
    <m/>
    <m/>
    <m/>
    <m/>
    <m/>
    <m/>
    <s v="Management Janji"/>
    <s v="2026-09-26 08:00:00 | Nama Pic : BP AZZA No Hp Pic : 087800019777 Jam Pemasangan : 08:00 - 12.00 Tanggal Pemasangan : KAMIS 24 SEPTEMBER 2025 Info Tambahan : Hubungi pelanggan sebelum datang ke lokasi"/>
    <s v="FCC"/>
    <s v="26-10-2026 09:54:37"/>
    <d v="2026-09-26T00:00:00"/>
    <m/>
    <s v="UNSC"/>
    <s v="SEMARAPURA"/>
    <s v="OCA"/>
    <m/>
    <s v="Inprogress Alpro, SC Lama : SC1002607604"/>
    <s v="HSI Bisnis Bundling OCA Breach Checker Promo H2 2026 PSB 70% - 200 Mbps"/>
    <s v="INDIBIZ"/>
    <m/>
    <m/>
    <d v="2026-09-26T08:00:00"/>
    <s v="2026-09-26 08:00:00 | Nama Pic : BP AZZA No Hp Pic : 087800019777 Jam Pemasangan : 08:00 - 12.00 Tanggal Pemasangan : KAMIS 24 SEPTEMBER 2025 Info Tambahan : Hubungi pelanggan sebelum datang ke lokasi"/>
    <m/>
    <m/>
    <m/>
    <e v="#NUM!"/>
    <e v="#NUM!"/>
    <x v="0"/>
    <x v="36"/>
  </r>
  <r>
    <n v="3023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36"/>
  </r>
  <r>
    <n v="3024"/>
    <n v="1002635252"/>
    <n v="3"/>
    <x v="7"/>
    <n v="5"/>
    <s v="SINGARJA"/>
    <s v="KLUNGKUNG"/>
    <s v="SMA"/>
    <s v="REG"/>
    <s v="AO"/>
    <s v="NEW SALES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  <x v="36"/>
  </r>
  <r>
    <n v="3025"/>
    <n v="1002636335"/>
    <n v="3"/>
    <x v="7"/>
    <n v="5"/>
    <s v="SINGARJA"/>
    <s v="KLUNGKUNG"/>
    <s v="SMA"/>
    <s v="REG"/>
    <s v="AO"/>
    <s v="NEW SALES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  <x v="36"/>
  </r>
  <r>
    <n v="3026"/>
    <n v="1002642340"/>
    <n v="3"/>
    <x v="7"/>
    <n v="5"/>
    <s v="SINGARJA"/>
    <s v="KLUNGKUNG"/>
    <s v="SMA"/>
    <s v="REG"/>
    <s v="AO"/>
    <s v="NEW SALES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  <x v="36"/>
  </r>
  <r>
    <n v="3027"/>
    <n v="1002644469"/>
    <n v="3"/>
    <x v="7"/>
    <n v="5"/>
    <s v="SINGARJA"/>
    <s v="KLUNGKUNG"/>
    <s v="SMA"/>
    <s v="REG"/>
    <s v="AO"/>
    <s v="NEW SALES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  <x v="36"/>
  </r>
  <r>
    <n v="3028"/>
    <n v="1002650441"/>
    <n v="3"/>
    <x v="7"/>
    <n v="5"/>
    <s v="SINGARJA"/>
    <s v="KLUNGKUNG"/>
    <s v="SMA"/>
    <s v="REG"/>
    <s v="AO"/>
    <s v="NEW SALES"/>
    <m/>
    <s v="Completed (PS)"/>
    <s v="RBS-Regional 3"/>
    <d v="2026-10-23T10:01:57"/>
    <d v="2026-10-23T22:11:12"/>
    <n v="69415688"/>
    <m/>
    <n v="172428816296"/>
    <s v="Homestay Nengah"/>
    <s v="ODP-SMA-FAH/07"/>
    <s v="WO067064015"/>
    <m/>
    <m/>
    <m/>
    <n v="115.4465709"/>
    <n v="-8.4808534000000009"/>
    <s v="|MN02750|/PIC I NENGAH SUDIANA/089512777005/sudiananengah45@gmail.com"/>
    <s v="Sales Force DBS"/>
    <m/>
    <m/>
    <m/>
    <m/>
    <m/>
    <m/>
    <m/>
    <m/>
    <s v="Management Janji"/>
    <s v="2026-10-24 15:00:00|Tanggal pemasangan : 24 OKTOBER 2026 Jam pemasangan : pagi/siang Info Tambahan : Hubungi pelanggan dulu sebelum ke lokasi terima kasih|40010577|MYDITA"/>
    <s v="FCC"/>
    <s v="23-10-2026 10:40:25"/>
    <d v="2026-10-24T15:00:00"/>
    <m/>
    <s v="PS"/>
    <s v="SEMARAPURA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4T15:00:00"/>
    <s v="2026-10-24 15:00:00|Tanggal pemasangan : 24 OKTOBER 2026 Jam pemasangan : pagi/siang Info Tambahan : Hubungi pelanggan dulu sebelum ke lokasi terima kasih|40010577|MYDITA"/>
    <n v="2026"/>
    <n v="10"/>
    <n v="23"/>
    <d v="2026-10-23T00:00:00"/>
    <n v="-1.625"/>
    <x v="1"/>
    <x v="36"/>
  </r>
  <r>
    <n v="3029"/>
    <n v="1002654650"/>
    <n v="3"/>
    <x v="7"/>
    <n v="5"/>
    <s v="SINGARJA"/>
    <s v="KLUNGKUNG"/>
    <s v="SMA"/>
    <s v="REG"/>
    <s v="AO"/>
    <s v="NEW SALES"/>
    <m/>
    <s v="Completed (PS)"/>
    <s v="RBS-Regional 3"/>
    <d v="2026-10-26T16:20:45"/>
    <d v="2026-10-26T17:56:39"/>
    <n v="69414180"/>
    <n v="3665512023"/>
    <n v="172428816301"/>
    <s v="KANTOR PERBEKEL DESA PESINGGAHAN"/>
    <s v="ODP-SMA-FR/61"/>
    <s v="WO067230818"/>
    <m/>
    <m/>
    <m/>
    <n v="115.462578633134"/>
    <n v="-8.5516283856665805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 No HP : 082147591464   No Alt : -  M Janji : 23 Okt 2026  Jam Pasang : Pagi / Siang  Note : hubungi pelanggan jika ingin ke lokasi, terima kasih|40951378|MYDITA"/>
    <s v="FCC"/>
    <s v="26-10-2026 16:24:41"/>
    <m/>
    <m/>
    <s v="PS"/>
    <s v="SEMARAPURA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3 15:00:00|Nama PIC : Bp I Nyoman  No HP : 082147591464   No Alt : -  M Janji : 23 Okt 2026  Jam Pasang : Pagi / Siang  Note : hubungi pelanggan jika ingin ke lokasi, terima kasih|40951378|MYDITA"/>
    <n v="2026"/>
    <n v="10"/>
    <n v="26"/>
    <d v="2026-10-26T00:00:00"/>
    <n v="-0.29166666666424135"/>
    <x v="1"/>
    <x v="36"/>
  </r>
  <r>
    <n v="3030"/>
    <n v="1002658077"/>
    <n v="3"/>
    <x v="7"/>
    <n v="5"/>
    <s v="SINGARJA"/>
    <s v="KLUNGKUNG"/>
    <s v="SMA"/>
    <s v="REG"/>
    <s v="AO"/>
    <s v="NEW SALES"/>
    <m/>
    <s v="Completed (PS)"/>
    <s v="RBS-Regional 3"/>
    <d v="2026-10-28T15:30:10"/>
    <d v="2026-10-28T19:14:42"/>
    <n v="69408696"/>
    <m/>
    <n v="172428816308"/>
    <s v="PT HARAPAN JAYA UTAMA"/>
    <s v="ODP-SMA-FN/22"/>
    <s v="WO067374609"/>
    <m/>
    <m/>
    <m/>
    <n v="115.3735178"/>
    <n v="-8.5731850999999999"/>
    <s v="|MN02750|/PIC  NI LUH MARIANI/081337509706/spbu.bali.5480705@gmail.com"/>
    <s v="Sales Force DBS"/>
    <m/>
    <m/>
    <m/>
    <m/>
    <m/>
    <m/>
    <m/>
    <m/>
    <s v="Management Janji"/>
    <s v="2026-10-13 15:00:00|Nama :IBU MARIANI  No HP :081337509706  No Alternatif :  M Janji : 13/10/2026  Jam Pasang : Pagi  NoteÃ‚Â :  Hubungi terlebih dahulu sebelum ke lokasi  |40951377|MYDITA"/>
    <s v="FCC"/>
    <s v="28-10-2026 15:39:44"/>
    <m/>
    <m/>
    <s v="PS"/>
    <s v="SEMARAPUR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13 15:00:00|Nama :IBU MARIANI  No HP :081337509706  No Alternatif :  M Janji : 13/10/2026  Jam Pasang : Pagi  NoteÃ‚Â :  Hubungi terlebih dahulu sebelum ke lokasi  |40951377|MYDITA"/>
    <n v="2026"/>
    <n v="10"/>
    <n v="28"/>
    <d v="2026-10-28T00:00:00"/>
    <n v="-0.29166666666424135"/>
    <x v="1"/>
    <x v="36"/>
  </r>
  <r>
    <n v="3031"/>
    <n v="1002643522"/>
    <n v="3"/>
    <x v="7"/>
    <n v="5"/>
    <s v="SINGARJA"/>
    <s v="KLUNGKUNG"/>
    <s v="SMA"/>
    <s v="REG"/>
    <s v="AO"/>
    <s v="NEW SALES"/>
    <m/>
    <s v="OSS - FALLOUT"/>
    <s v="RBS-Regional 3"/>
    <d v="2026-10-19T14:47:18"/>
    <d v="2026-10-27T10:25:10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s v="Kendala Pelanggan"/>
    <s v="FO_WFM"/>
    <s v="SEMARAPURA"/>
    <s v="NO ADDON"/>
    <m/>
    <s v="Provisioning Failed|WFM|INF010007292|PP_-8.181461899999999,114.987691_remanj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  <x v="36"/>
  </r>
  <r>
    <n v="3032"/>
    <n v="1002643068"/>
    <n v="3"/>
    <x v="7"/>
    <n v="5"/>
    <s v="SINGARJA"/>
    <s v="KLUNGKUNG"/>
    <s v="SMA"/>
    <s v="REG"/>
    <s v="AO"/>
    <s v="NEW SALES"/>
    <m/>
    <s v="QC MIA - INVALID QUALITY CONTROL MIA"/>
    <s v="RBS-Regional 3"/>
    <d v="2026-10-19T13:01:09"/>
    <d v="2026-10-28T19:45:05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Tidak mengunggah foto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n v="3033"/>
    <n v="1002645537"/>
    <n v="3"/>
    <x v="7"/>
    <n v="5"/>
    <s v="SINGARJA"/>
    <s v="KLUNGKUNG"/>
    <s v="SMA"/>
    <s v="REG"/>
    <s v="AO"/>
    <s v="NEW SALES"/>
    <m/>
    <s v="QC MIA - INVALID QUALITY CONTROL MIA"/>
    <s v="RBS-Regional 3"/>
    <d v="2026-10-20T13:49:11"/>
    <d v="2026-10-28T20:37:28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upload foto lokasi 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3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4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</r>
  <r>
    <n v="5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</r>
  <r>
    <n v="6"/>
    <n v="1002634596"/>
    <n v="3"/>
    <x v="0"/>
    <n v="5"/>
    <s v="MATARAM"/>
    <s v="LOMBOK BARAT TENGAH"/>
    <s v="GER"/>
    <s v="REG"/>
    <s v="AO"/>
    <x v="0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</r>
  <r>
    <n v="7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8"/>
    <n v="1002638915"/>
    <n v="3"/>
    <x v="0"/>
    <n v="5"/>
    <s v="MATARAM"/>
    <s v="LOMBOK BARAT TENGAH"/>
    <s v="GER"/>
    <s v="REG"/>
    <s v="AO"/>
    <x v="0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</r>
  <r>
    <n v="9"/>
    <n v="1002641865"/>
    <n v="3"/>
    <x v="0"/>
    <n v="5"/>
    <s v="MATARAM"/>
    <s v="LOMBOK BARAT TENGAH"/>
    <s v="GER"/>
    <s v="REG"/>
    <s v="AO"/>
    <x v="0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</r>
  <r>
    <n v="10"/>
    <n v="1002647837"/>
    <n v="3"/>
    <x v="0"/>
    <n v="5"/>
    <s v="MATARAM"/>
    <s v="LOMBOK BARAT TENGAH"/>
    <s v="GER"/>
    <s v="REG"/>
    <s v="AO"/>
    <x v="0"/>
    <s v="1P INET"/>
    <s v="Completed (PS)"/>
    <s v="RBS-Regional 3"/>
    <d v="2026-10-21T15:32:45"/>
    <d v="2026-10-23T18:04:13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PS"/>
    <s v="LOMBOK TENGAH"/>
    <s v="NO ADDON"/>
    <n v="20261023"/>
    <s v="Completed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n v="2026"/>
    <n v="10"/>
    <n v="23"/>
    <d v="2026-10-23T00:00:00"/>
    <n v="-0.33333333333575865"/>
    <x v="1"/>
  </r>
  <r>
    <n v="11"/>
    <n v="1002652100"/>
    <n v="3"/>
    <x v="0"/>
    <n v="5"/>
    <s v="MATARAM"/>
    <s v="LOMBOK BARAT TENGAH"/>
    <s v="GER"/>
    <s v="REG"/>
    <s v="AO"/>
    <x v="0"/>
    <s v="1P INET"/>
    <s v="Completed (PS)"/>
    <s v="RBS-Regional 3"/>
    <d v="2026-10-24T13:24:45"/>
    <d v="2026-10-24T17:51:29"/>
    <n v="69416377"/>
    <m/>
    <n v="172602205390"/>
    <s v="TOKO CITRA"/>
    <s v="ODP-GER-FAC/27 FAC/D07/27.01"/>
    <s v="WO067113250"/>
    <m/>
    <m/>
    <m/>
    <n v="116.067044"/>
    <n v="-8.7161650000000002"/>
    <s v="|MC40170|MYIA-072219209408/POI/FARIDA CITRA ROSIANA/082230778027/tokocitra2090@gmail.com"/>
    <s v="MYIB_ASSISTANT"/>
    <m/>
    <m/>
    <m/>
    <m/>
    <m/>
    <m/>
    <m/>
    <m/>
    <s v="Management Janji"/>
    <s v="2026-10-25 11:00:00 | Nama Pic : IBU PARIDA No Hp Pic : 082230778027 Jam Pemasangan : 08:00 - 12.00 Tanggal Pemasangan : MINGGU 25 OKTOBER 2026 Info Tambahan : Hubungi pelanggan sebelum datang ke lokasi"/>
    <s v="FCC"/>
    <s v="24-10-2026 13:25:14"/>
    <d v="2026-10-25T11:00:00"/>
    <m/>
    <s v="PS"/>
    <s v="LOMBOK TENGAH"/>
    <s v="NO ADDON"/>
    <n v="20261024"/>
    <s v="Completed"/>
    <s v="HSI Bisnis Promo Hari Pelanggan Nasional PSB 70% - 50 Mbps"/>
    <s v="INDIBIZ"/>
    <m/>
    <m/>
    <d v="2026-10-25T11:00:00"/>
    <s v="2026-10-25 11:00:00 | Nama Pic : IBU PARIDA No Hp Pic : 082230778027 Jam Pemasangan : 08:00 - 12.00 Tanggal Pemasangan : MINGGU 25 OKTOBER 2026 Info Tambahan : Hubungi pelanggan sebelum datang ke lokasi"/>
    <n v="2026"/>
    <n v="10"/>
    <n v="24"/>
    <d v="2026-10-24T00:00:00"/>
    <n v="-1.4583333333357587"/>
    <x v="1"/>
  </r>
  <r>
    <n v="12"/>
    <n v="1002647456"/>
    <n v="3"/>
    <x v="0"/>
    <n v="5"/>
    <s v="MATARAM"/>
    <s v="LOMBOK BARAT TENGAH"/>
    <s v="GER"/>
    <s v="REG"/>
    <s v="AO"/>
    <x v="0"/>
    <s v="1P INET"/>
    <s v="CC - HD1A - INPROGRESS UNCONTACTED"/>
    <s v="RBS-Regional 3"/>
    <d v="2026-10-21T13:51:34"/>
    <d v="2026-10-28T12:44:55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Mail Box - Memo Benita Lailani 40951377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</r>
  <r>
    <n v="13"/>
    <n v="1002637270"/>
    <n v="3"/>
    <x v="0"/>
    <n v="5"/>
    <s v="MATARAM"/>
    <s v="LOMBOK BARAT TENGAH"/>
    <s v="GER"/>
    <s v="REG"/>
    <s v="AO"/>
    <x v="0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"/>
    <n v="1002642555"/>
    <n v="3"/>
    <x v="0"/>
    <n v="5"/>
    <s v="MATARAM"/>
    <s v="LOMBOK BARAT TENGAH"/>
    <s v="GER"/>
    <s v="REG"/>
    <s v="AO"/>
    <x v="0"/>
    <s v="1P INET"/>
    <s v="98 | OSS - CANCEL COMPLETE"/>
    <s v="RBS-Regional 3"/>
    <d v="2026-10-19T10:13:39"/>
    <d v="2026-10-28T14:43:4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s v="Kendala Pelanggan"/>
    <s v="CANCEL"/>
    <s v="LOMBOK TENGAH"/>
    <s v="NO ADDON"/>
    <m/>
    <s v="Cancel Complet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15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16"/>
    <n v="1002643387"/>
    <n v="3"/>
    <x v="0"/>
    <n v="5"/>
    <s v="MATARAM"/>
    <s v="INNER - NUSA TENGGARA"/>
    <s v="SWE"/>
    <s v="REG"/>
    <s v="AO"/>
    <x v="0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</r>
  <r>
    <n v="17"/>
    <n v="1002645352"/>
    <n v="3"/>
    <x v="0"/>
    <n v="5"/>
    <s v="MATARAM"/>
    <s v="INNER - NUSA TENGGARA"/>
    <s v="SWE"/>
    <s v="REG"/>
    <s v="AO"/>
    <x v="0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</r>
  <r>
    <n v="18"/>
    <n v="1002645154"/>
    <n v="3"/>
    <x v="0"/>
    <n v="5"/>
    <s v="MATARAM"/>
    <s v="INNER - NUSA TENGGARA"/>
    <s v="SWE"/>
    <s v="REG"/>
    <s v="AO"/>
    <x v="0"/>
    <s v="1P INET"/>
    <s v="102 | FOLLOW UP COMPLETED"/>
    <s v="RBS-Regional 3"/>
    <d v="2026-10-20T11:20:45"/>
    <d v="2026-10-22T17:15:57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s v="Kendala Lainnya"/>
    <s v="REVOKE"/>
    <s v="X"/>
    <s v="NO ADDON"/>
    <m/>
    <s v="Follow Up Revoke Completed, New Order ID : SC1002649946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</r>
  <r>
    <n v="19"/>
    <n v="1002652257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24T15:39:49"/>
    <d v="2026-10-25T15:23:47"/>
    <n v="69416469"/>
    <m/>
    <n v="172605804692"/>
    <s v="DIKA SERVICE ELLECTRONIC"/>
    <s v="ODP-SWE-FAD/98 FAD/D09/98.01"/>
    <s v="WO067124178"/>
    <m/>
    <m/>
    <m/>
    <n v="116.163313128054"/>
    <n v="-8.5730798307112206"/>
    <s v="MD|MYDB-20261024271318|DB10005/MB10137|DIKA SERVICE ELLECTRONIC|081772848401"/>
    <s v="MYDIGIBIZPARTNER"/>
    <m/>
    <m/>
    <m/>
    <m/>
    <m/>
    <m/>
    <m/>
    <m/>
    <s v="Management Janji"/>
    <s v="2026-10-25 15:00:00 | M Janji :  25 Okt 2026 Jam Pasang : Pagi / Siang Note : hubungi pelanggan jika ingin kelokasi "/>
    <s v="FCC"/>
    <s v="24-10-2026 15:54:32"/>
    <d v="2026-10-25T15:00:00"/>
    <m/>
    <s v="PI"/>
    <s v="X"/>
    <s v="NO ADDON"/>
    <m/>
    <s v="Provisioning Issued"/>
    <s v="HSI Bisnis Promo Hari Pelanggan Nasional PSB 70% - 300 Mbps"/>
    <s v="INDIBIZ"/>
    <m/>
    <m/>
    <d v="2026-10-25T15:00:00"/>
    <s v="2026-10-25 15:00:00 | M Janji :  25 Okt 2026 Jam Pasang : Pagi / Siang Note : hubungi pelanggan jika ingin kelokasi "/>
    <m/>
    <m/>
    <m/>
    <e v="#NUM!"/>
    <e v="#NUM!"/>
    <x v="0"/>
  </r>
  <r>
    <n v="20"/>
    <n v="1002657947"/>
    <n v="3"/>
    <x v="0"/>
    <n v="5"/>
    <s v="MATARAM"/>
    <s v="INNER - NUSA TENGGARA"/>
    <s v="SWE"/>
    <s v="REG"/>
    <s v="AO"/>
    <x v="0"/>
    <m/>
    <s v="9 | WFM - UN-SCS"/>
    <s v="RBS-Regional 2"/>
    <d v="2026-10-28T14:44:53"/>
    <d v="2026-10-28T14:44:54"/>
    <n v="69414985"/>
    <m/>
    <m/>
    <s v="PT Debale Prakasa Konstruksi"/>
    <m/>
    <s v="WO067000710"/>
    <m/>
    <m/>
    <m/>
    <n v="116.1277"/>
    <n v="-8.643589999999999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8-10-2026 14:54:40"/>
    <d v="2026-10-23T00:00:00"/>
    <m/>
    <s v="UNSC"/>
    <s v="X"/>
    <s v="NO ADDON"/>
    <m/>
    <s v="Inprogress Alpro, SC Lama : SC10026486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</r>
  <r>
    <n v="21"/>
    <n v="1002657955"/>
    <n v="3"/>
    <x v="0"/>
    <n v="5"/>
    <s v="MATARAM"/>
    <s v="INNER - NUSA TENGGARA"/>
    <s v="SWE"/>
    <s v="REG"/>
    <s v="AO"/>
    <x v="0"/>
    <s v="1P INET"/>
    <s v="9 | WFM - UN-SCS"/>
    <s v="RBS-Regional 3"/>
    <d v="2026-10-28T14:46:50"/>
    <d v="2026-10-28T14:46:51"/>
    <n v="69405399"/>
    <m/>
    <m/>
    <s v="TEMAS MART"/>
    <m/>
    <s v="WO065892427"/>
    <m/>
    <m/>
    <m/>
    <n v="116.2099"/>
    <n v="-8.5912000000000006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s v="28-10-2026 14:54:40"/>
    <d v="2026-10-08T00:00:00"/>
    <m/>
    <s v="UNSC"/>
    <s v="X"/>
    <s v="NO ADDON"/>
    <m/>
    <s v="Inprogress Alpro, SC Lama : SC1002625199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22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23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24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</r>
  <r>
    <n v="25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</r>
  <r>
    <n v="26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27"/>
    <n v="1002637406"/>
    <n v="3"/>
    <x v="0"/>
    <n v="5"/>
    <s v="MATARAM"/>
    <s v="INNER - NUSA TENGGARA"/>
    <s v="SWE"/>
    <s v="REG"/>
    <s v="AO"/>
    <x v="0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</r>
  <r>
    <n v="28"/>
    <n v="1002638343"/>
    <n v="3"/>
    <x v="0"/>
    <n v="5"/>
    <s v="MATARAM"/>
    <s v="INNER - NUSA TENGGARA"/>
    <s v="SWE"/>
    <s v="REG"/>
    <s v="AO"/>
    <x v="0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</r>
  <r>
    <n v="29"/>
    <n v="1002645040"/>
    <n v="3"/>
    <x v="0"/>
    <n v="5"/>
    <s v="MATARAM"/>
    <s v="INNER - NUSA TENGGARA"/>
    <s v="SWE"/>
    <s v="REG"/>
    <s v="AO"/>
    <x v="0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30"/>
    <n v="1002649946"/>
    <n v="3"/>
    <x v="0"/>
    <n v="5"/>
    <s v="MATARAM"/>
    <s v="INNER - NUSA TENGGARA"/>
    <s v="SWE"/>
    <s v="REG"/>
    <s v="AO"/>
    <x v="0"/>
    <m/>
    <s v="Completed (PS)"/>
    <s v="RBS-Regional 3"/>
    <d v="2026-10-22T17:15:58"/>
    <d v="2026-10-23T08:22:42"/>
    <n v="69413624"/>
    <m/>
    <n v="172605804681"/>
    <s v="toko zian"/>
    <s v="ODP-SWE-FAL/41"/>
    <s v="WO067001236"/>
    <m/>
    <m/>
    <m/>
    <n v="116.15415034"/>
    <n v="-8.6132946439999998"/>
    <s v="|MC40234|MYIA-075704182833/POI/zian hakim/081912710230/kenarisenja90@gmail.com"/>
    <s v="MYDIGIBIZPARTNER"/>
    <m/>
    <m/>
    <m/>
    <m/>
    <m/>
    <m/>
    <m/>
    <m/>
    <s v="Management Janji"/>
    <s v="2026-10-21 08:00:00 | Nama PIC : Bp Zian  No HP : 081912710230  No Alt : -  M Janji : 21 Okt 2026  Jam Pasang : Pagi / Siang  Note : hubungi pelanggan jika ingin kelokasi"/>
    <s v="FCC"/>
    <s v="22-10-2026 17:25:18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1 08:00:00 | Nama PIC : Bp Zian  No HP : 081912710230  No Alt : -  M Janji : 21 Okt 2026  Jam Pasang : Pagi / Siang  Note : hubungi pelanggan jika ingin kelokasi"/>
    <n v="2026"/>
    <n v="10"/>
    <n v="23"/>
    <d v="2026-10-23T00:00:00"/>
    <n v="0.70833333333575865"/>
    <x v="1"/>
  </r>
  <r>
    <n v="31"/>
    <n v="1002648764"/>
    <n v="3"/>
    <x v="0"/>
    <n v="5"/>
    <s v="MATARAM"/>
    <s v="INNER - NUSA TENGGARA"/>
    <s v="SWE"/>
    <s v="REG"/>
    <s v="AO"/>
    <x v="0"/>
    <m/>
    <s v="Completed (PS)"/>
    <s v="RBS-Regional 3"/>
    <d v="2026-10-22T10:53:01"/>
    <d v="2026-10-22T11:51:54"/>
    <n v="69413719"/>
    <m/>
    <n v="172605804672"/>
    <s v="PT. GLOBAL JET EXPRESS"/>
    <s v="ODP-SWE-FAZ/112"/>
    <s v="WO066955696"/>
    <m/>
    <m/>
    <m/>
    <n v="116.1991203"/>
    <n v="-8.5741457000000008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 No Hp : 085739042532  No Hp Alternatif : 087865870836  Tanggal : 21 Oktober 2026  Interval : PAGI   Note : Mohon hubungi pelanggan terlebih dahulu|40000798|MYDITA"/>
    <s v="FCC"/>
    <s v="22-10-2026 10:54:38"/>
    <m/>
    <m/>
    <s v="PS"/>
    <s v="X"/>
    <s v="NO ADDON"/>
    <n v="2026102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2T07:00:00"/>
    <s v="2026-10-21 15:00:00|Nama : BP ADI (KOORDINATOR)  No Hp : 085739042532  No Hp Alternatif : 087865870836  Tanggal : 21 Oktober 2026  Interval : PAGI   Note : Mohon hubungi pelanggan terlebih dahulu|40000798|MYDITA"/>
    <n v="2026"/>
    <n v="10"/>
    <n v="22"/>
    <d v="2026-10-22T00:00:00"/>
    <n v="-0.29166666666424135"/>
    <x v="1"/>
  </r>
  <r>
    <n v="32"/>
    <n v="1002649115"/>
    <n v="3"/>
    <x v="0"/>
    <n v="5"/>
    <s v="MATARAM"/>
    <s v="INNER - NUSA TENGGARA"/>
    <s v="SWE"/>
    <s v="REG"/>
    <s v="AO"/>
    <x v="0"/>
    <m/>
    <s v="Completed (PS)"/>
    <s v="RBS-Regional 3"/>
    <d v="2026-10-22T13:27:47"/>
    <d v="2026-10-22T18:14:56"/>
    <n v="69413027"/>
    <m/>
    <n v="172605804675"/>
    <s v="TOKO MARIADI"/>
    <s v="ODP-SWE-FAU/70"/>
    <s v="WO066973319"/>
    <m/>
    <m/>
    <m/>
    <n v="116.2891734"/>
    <n v="-8.5671385999999998"/>
    <s v="|MC40256|MYIA-052089324893/POI/MARIADI/085126890003/mariadidmok@gmail.com"/>
    <s v="Sales Profesional"/>
    <m/>
    <m/>
    <m/>
    <m/>
    <m/>
    <m/>
    <m/>
    <m/>
    <s v="Management Janji"/>
    <s v="2026-10-20 11:00:00 | Jam pemasangan : 12.00  Info Tambahan : Hubungi pelanggan dulu sebelum ke lokasi  terimakasih"/>
    <s v="FCC"/>
    <s v="22-10-2026 13:39:3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0 11:00:00 | Jam pemasangan : 12.00  Info Tambahan : Hubungi pelanggan dulu sebelum ke lokasi  terimakasih"/>
    <n v="2026"/>
    <n v="10"/>
    <n v="22"/>
    <d v="2026-10-22T00:00:00"/>
    <n v="-0.29166666666424135"/>
    <x v="1"/>
  </r>
  <r>
    <n v="33"/>
    <n v="1002649880"/>
    <n v="3"/>
    <x v="0"/>
    <n v="5"/>
    <s v="MATARAM"/>
    <s v="INNER - NUSA TENGGARA"/>
    <s v="SWE"/>
    <s v="REG"/>
    <s v="AO"/>
    <x v="0"/>
    <s v="1P INET"/>
    <s v="Completed (PS)"/>
    <s v="RBS-Regional 3"/>
    <d v="2026-10-22T16:39:50"/>
    <d v="2026-10-24T17:08:49"/>
    <n v="69415445"/>
    <m/>
    <n v="172605804678"/>
    <s v="Toko Ibu Ely"/>
    <s v="ODP-SWE-FAJ/112 FAJ/D12/112.01"/>
    <s v="WO066997819"/>
    <m/>
    <m/>
    <m/>
    <n v="116.177822872996"/>
    <n v="-8.6580125858627497"/>
    <s v="MD|MYDB-20261022271225|SC00001/MC00090|Toko Ibu Ely|087765502629"/>
    <s v="MYDIGIBIZPARTNER"/>
    <m/>
    <m/>
    <m/>
    <m/>
    <m/>
    <m/>
    <m/>
    <m/>
    <s v="Management Janji"/>
    <s v="2026-10-23 15:00:00 | Tanggal pemasangan : 23 Oct 2026 Jam pemasangan : 12.00 Info Tambahan : Hubungi pelanggan dulu sebelum ke lokasi terima kasih."/>
    <s v="FCC"/>
    <s v="22-10-2026 16:54:34"/>
    <d v="2026-10-23T15:00:00"/>
    <m/>
    <s v="PS"/>
    <s v="X"/>
    <s v="OCA"/>
    <n v="20261024"/>
    <s v="Completed"/>
    <s v="HSI Bisnis Bundling OCA Breach PSB 70% - 200 Mbps"/>
    <s v="INDIBIZ"/>
    <m/>
    <m/>
    <d v="2026-10-23T15:00:00"/>
    <s v="2026-10-23 15:00:00 | Tanggal pemasangan : 23 Oct 2026 Jam pemasangan : 12.00 Info Tambahan : Hubungi pelanggan dulu sebelum ke lokasi terima kasih."/>
    <n v="2026"/>
    <n v="10"/>
    <n v="24"/>
    <d v="2026-10-24T00:00:00"/>
    <n v="0.375"/>
    <x v="1"/>
  </r>
  <r>
    <n v="34"/>
    <n v="1002652713"/>
    <n v="3"/>
    <x v="0"/>
    <n v="5"/>
    <s v="MATARAM"/>
    <s v="INNER - NUSA TENGGARA"/>
    <s v="SWE"/>
    <s v="REG"/>
    <s v="AO"/>
    <x v="0"/>
    <s v="1P INET"/>
    <s v="Completed (PS)"/>
    <s v="RBS-Regional 3"/>
    <d v="2026-10-25T17:36:44"/>
    <d v="2026-10-26T15:17:57"/>
    <n v="69416765"/>
    <m/>
    <n v="172605804703"/>
    <s v="TOKO YUSUF"/>
    <s v="ODP-SWE-FAY/08"/>
    <s v="WO067171751"/>
    <m/>
    <m/>
    <m/>
    <n v="116.249921321868"/>
    <n v="-8.6146282018825406"/>
    <s v="|MC40256|MYIA-080766522602/POI/SENI WATI/082341881680/seniwati12977@gmail.com"/>
    <s v="MYIB_ASSISTANT"/>
    <m/>
    <m/>
    <m/>
    <m/>
    <m/>
    <m/>
    <m/>
    <m/>
    <s v="Management Janji"/>
    <s v="2026-10-26 15:00:00 | Nama : BP HAFIZ (ADIK) No Hp : 082341881680 No Alt :  Tgl Pemasangan : 26 Oktober 2026 Interval : PAGI  Note : Hubungi pelanggan terlebih dahulu"/>
    <s v="FCC"/>
    <s v="25-10-2026 17:40:14"/>
    <d v="2026-10-26T15:00:00"/>
    <m/>
    <s v="PS"/>
    <s v="X"/>
    <s v="NO ADDON"/>
    <n v="20261026"/>
    <s v="Completed"/>
    <s v="HSI Bisnis Promo Hari Pelanggan Nasional PSB 70% - 150 Mbps"/>
    <s v="INDIBIZ"/>
    <m/>
    <m/>
    <d v="2026-10-26T15:00:00"/>
    <s v="2026-10-26 15:00:00 | Nama : BP HAFIZ (ADIK) No Hp : 082341881680 No Alt :  Tgl Pemasangan : 26 Oktober 2026 Interval : PAGI  Note : Hubungi pelanggan terlebih dahulu"/>
    <n v="2026"/>
    <n v="10"/>
    <n v="26"/>
    <d v="2026-10-26T00:00:00"/>
    <n v="-0.625"/>
    <x v="1"/>
  </r>
  <r>
    <n v="35"/>
    <n v="1002654209"/>
    <n v="3"/>
    <x v="0"/>
    <n v="5"/>
    <s v="MATARAM"/>
    <s v="INNER - NUSA TENGGARA"/>
    <s v="SWE"/>
    <s v="REG"/>
    <s v="AO"/>
    <x v="0"/>
    <s v="1P INET"/>
    <s v="Completed (PS)"/>
    <s v="RBS-Regional 3"/>
    <d v="2026-10-26T14:17:46"/>
    <d v="2026-10-28T16:35:08"/>
    <n v="69417250"/>
    <m/>
    <n v="172605804704"/>
    <s v="TOKO HARI"/>
    <s v="ODP-SWE-FAJ/22 FAJ/D06/22.01"/>
    <s v="WO067214734"/>
    <m/>
    <m/>
    <m/>
    <n v="116.15986380726"/>
    <n v="-8.6647566500004505"/>
    <s v="MD|MYDB-20261026271403|SC00001/MC00090|TOKO HARI|087730198308"/>
    <s v="MYDIGIBIZPARTNER"/>
    <m/>
    <m/>
    <m/>
    <m/>
    <m/>
    <m/>
    <m/>
    <m/>
    <s v="Management Janji"/>
    <s v="2026-10-27 11:00:00 | telp : 087730198308 alt : manja : pagi / siang 27/10/2026 hub sebelum ke lokasi "/>
    <s v="FCC"/>
    <s v="26-10-2026 14:24:42"/>
    <d v="2026-10-27T11:00:00"/>
    <m/>
    <s v="PS"/>
    <s v="X"/>
    <s v="OCA"/>
    <n v="20261028"/>
    <s v="Completed"/>
    <s v="HSI Bisnis Bundling OCA Breach PSB 70% - 200 Mbps"/>
    <s v="INDIBIZ"/>
    <m/>
    <m/>
    <d v="2026-10-27T11:00:00"/>
    <s v="2026-10-27 11:00:00 | telp : 087730198308 alt : manja : pagi / siang 27/10/2026 hub sebelum ke lokasi "/>
    <n v="2026"/>
    <n v="10"/>
    <n v="28"/>
    <d v="2026-10-28T00:00:00"/>
    <n v="0.54166666666424135"/>
    <x v="1"/>
  </r>
  <r>
    <n v="36"/>
    <n v="1002656389"/>
    <n v="3"/>
    <x v="0"/>
    <n v="5"/>
    <s v="MATARAM"/>
    <s v="INNER - NUSA TENGGARA"/>
    <s v="SWE"/>
    <s v="REG"/>
    <s v="AO"/>
    <x v="0"/>
    <s v="1P INET"/>
    <s v="8 | OSS - PONR"/>
    <s v="RBS-Regional 3"/>
    <d v="2026-10-27T15:18:50"/>
    <d v="2026-10-29T09:41:47"/>
    <n v="69418103"/>
    <m/>
    <n v="172605804713"/>
    <s v="ROBERT ONLINE SHOP"/>
    <s v="ODP-SWE-FAD/52 FAD/D03/06.52"/>
    <s v="WO067300499"/>
    <m/>
    <m/>
    <m/>
    <n v="116.148630045354"/>
    <n v="-8.5823098433510108"/>
    <s v="MD|MYDB-20261026271377|SC00001/MC00025|ROBERT ONLINE SHOP|0818547055"/>
    <s v="MYDIGIBIZPARTNER"/>
    <m/>
    <m/>
    <m/>
    <m/>
    <m/>
    <m/>
    <m/>
    <m/>
    <s v="Management Janji"/>
    <s v="2026-10-28 15:00:00 | Nama PIC : bapak ROBERT No HP : 0818547055 Alt :  M Janji : (RABU/28/OKTOBER/2026) jam Pasang : 09:00 Note : hubungi pelanggan jika ingin kelokasi"/>
    <s v="FCC"/>
    <s v="27-10-2026 15:24:41"/>
    <d v="2026-10-28T15:00:00"/>
    <m/>
    <s v="ACT_COM"/>
    <s v="X"/>
    <s v="NO ADDON"/>
    <m/>
    <s v="PONR"/>
    <s v="HSI Bisnis PSB 70% - 50 Mbps"/>
    <s v="INDIBIZ"/>
    <m/>
    <m/>
    <d v="2026-10-28T15:00:00"/>
    <s v="2026-10-28 15:00:00 | Nama PIC : bapak ROBERT No HP : 0818547055 Alt :  M Janji : (RABU/28/OKTOBER/2026) jam Pasang : 09:00 Note : hubungi pelanggan jika ingin kelokasi"/>
    <m/>
    <m/>
    <m/>
    <e v="#NUM!"/>
    <e v="#NUM!"/>
    <x v="0"/>
  </r>
  <r>
    <n v="37"/>
    <n v="1002625199"/>
    <n v="3"/>
    <x v="0"/>
    <n v="5"/>
    <s v="MATARAM"/>
    <s v="INNER - NUSA TENGGARA"/>
    <s v="SWE"/>
    <s v="REG"/>
    <s v="AO"/>
    <x v="0"/>
    <s v="1P INET"/>
    <s v="98 | OSS - CANCEL COMPLETE"/>
    <s v="RBS-Regional 3"/>
    <d v="2026-10-06T19:19:35"/>
    <d v="2026-10-28T14:47:22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s v="Kendala Teknik"/>
    <s v="CANCEL"/>
    <s v="X"/>
    <s v="NO ADDON"/>
    <m/>
    <s v="Cancel Complet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38"/>
    <n v="1002647572"/>
    <n v="3"/>
    <x v="0"/>
    <n v="5"/>
    <s v="MATARAM"/>
    <s v="INNER - NUSA TENGGARA"/>
    <s v="SWE"/>
    <s v="REG"/>
    <s v="AO"/>
    <x v="0"/>
    <m/>
    <s v="98 | OSS - CANCEL COMPLETE"/>
    <s v="RBS-Regional 3"/>
    <d v="2026-10-21T14:20:17"/>
    <d v="2026-10-29T09:27:38"/>
    <n v="69414557"/>
    <m/>
    <n v="172605804666"/>
    <s v="Peternakan Ayam Lebah Sempage"/>
    <s v="ODP-SWE-FAZ/55"/>
    <s v="WO067194417"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s v="Management Janji"/>
    <s v="2026-10-27 08:00:00|M Janji : (SELASA/27/OKTOBER/2026) jam Pasang : 09:00 Note : hubungi pelanggan jika ingin kelokasi|40000802|MYDITA"/>
    <s v="FCC"/>
    <s v="21-10-2026 14:24:47"/>
    <d v="2026-10-27T08:00:00"/>
    <s v="Kendala Teknik"/>
    <s v="CANCEL"/>
    <s v="X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7T08:00:00"/>
    <s v="2026-10-27 08:00:00|M Janji : (SELASA/27/OKTOBER/2026) jam Pasang : 09:00 Note : hubungi pelanggan jika ingin kelokasi|40000802|MYDITA"/>
    <m/>
    <m/>
    <m/>
    <e v="#NUM!"/>
    <e v="#NUM!"/>
    <x v="0"/>
  </r>
  <r>
    <n v="39"/>
    <n v="1002648607"/>
    <n v="3"/>
    <x v="0"/>
    <n v="5"/>
    <s v="MATARAM"/>
    <s v="INNER - NUSA TENGGARA"/>
    <s v="SWE"/>
    <s v="REG"/>
    <s v="AO"/>
    <x v="0"/>
    <m/>
    <s v="98 | OSS - CANCEL COMPLETE"/>
    <s v="RBS-Regional 2"/>
    <d v="2026-10-22T09:59:23"/>
    <d v="2026-10-28T18:43:50"/>
    <n v="69414985"/>
    <m/>
    <n v="172605804669"/>
    <s v="PT Debale Prakasa Konstruksi"/>
    <s v="ODP-SWE-FAP/39"/>
    <s v="WO067000710"/>
    <m/>
    <m/>
    <m/>
    <n v="116.1277796"/>
    <n v="-8.643591000000000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2-10-2026 10:10:31"/>
    <d v="2026-10-23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</r>
  <r>
    <n v="40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41"/>
    <n v="1002620766"/>
    <n v="3"/>
    <x v="0"/>
    <n v="5"/>
    <s v="MATARAM"/>
    <s v="LOMBOK BARAT TENGAH"/>
    <s v="PRY"/>
    <s v="REG"/>
    <s v="AO"/>
    <x v="0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42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43"/>
    <n v="1002647473"/>
    <n v="3"/>
    <x v="0"/>
    <n v="5"/>
    <s v="MATARAM"/>
    <s v="LOMBOK BARAT TENGAH"/>
    <s v="PRY"/>
    <s v="REG"/>
    <s v="AO"/>
    <x v="0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</r>
  <r>
    <n v="44"/>
    <n v="1002649931"/>
    <n v="3"/>
    <x v="0"/>
    <n v="5"/>
    <s v="MATARAM"/>
    <s v="LOMBOK BARAT TENGAH"/>
    <s v="PRY"/>
    <s v="REG"/>
    <s v="AO"/>
    <x v="0"/>
    <s v="1P INET"/>
    <s v="7 | OSS - PROVISIONING ISSUED"/>
    <s v="RBS-Regional 3"/>
    <d v="2026-10-22T17:02:57"/>
    <d v="2026-10-24T16:34:02"/>
    <n v="69415467"/>
    <m/>
    <n v="172603792046"/>
    <s v="Solah Wellness Gerupuk"/>
    <s v="ODP-PYA-FAT/12 FAT/D02/12.01"/>
    <s v="WO066999790"/>
    <m/>
    <m/>
    <m/>
    <n v="116.3437316"/>
    <n v="-8.9097597999999998"/>
    <s v="|MC40311|MYIA-007028429888/POI/LAURA ANDRIANI HALIMAN/08118873833/solahwellness@gmail.com"/>
    <s v="MYIB_ASSISTANT"/>
    <m/>
    <m/>
    <m/>
    <m/>
    <m/>
    <m/>
    <m/>
    <m/>
    <s v="Management Janji"/>
    <s v="2026-10-24 08:00:00 | Nama PIC : Ibu Laura No HP : 08118873833 No Alt : - M Janji : 24 Okt 2026 Jam Pasang : Pagi / Siang Note : hubungi pelanggan jika ingin ke lokasi, terima kasih"/>
    <s v="FCC"/>
    <s v="22-10-2026 17:10:49"/>
    <d v="2026-10-24T08:00:00"/>
    <m/>
    <s v="PI"/>
    <s v="LOMBOK TENGAH"/>
    <s v="NO ADDON"/>
    <m/>
    <s v="Provisioning Issued"/>
    <s v="HSI Bisnis Promo Hari Pelanggan Nasional PSB 70% - 50 Mbps"/>
    <s v="INDIBIZ"/>
    <m/>
    <m/>
    <d v="2026-10-24T08:00:00"/>
    <s v="2026-10-24 08:00:00 | Nama PIC : Ibu Laura No HP : 08118873833 No Alt : - M Janji : 24 Okt 2026 Jam Pasang : Pagi / Siang Note : hubungi pelanggan jika ingin ke lokasi, terima kasih"/>
    <m/>
    <m/>
    <m/>
    <e v="#NUM!"/>
    <e v="#NUM!"/>
    <x v="0"/>
  </r>
  <r>
    <n v="45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</r>
  <r>
    <n v="46"/>
    <n v="1002647467"/>
    <n v="3"/>
    <x v="0"/>
    <n v="5"/>
    <s v="MATARAM"/>
    <s v="LOMBOK BARAT TENGAH"/>
    <s v="PRY"/>
    <s v="REG"/>
    <s v="AO"/>
    <x v="0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47"/>
    <n v="1002657605"/>
    <n v="3"/>
    <x v="0"/>
    <n v="5"/>
    <s v="MATARAM"/>
    <s v="LOMBOK BARAT TENGAH"/>
    <s v="PRY"/>
    <s v="REG"/>
    <s v="AO"/>
    <x v="0"/>
    <m/>
    <s v="9 | WFM - UN-SCS"/>
    <s v="RBS-Regional 3"/>
    <d v="2026-10-28T12:58:34"/>
    <d v="2026-10-28T12:58:34"/>
    <n v="69405544"/>
    <m/>
    <m/>
    <s v="Giri Rose Boutique Hotel"/>
    <m/>
    <s v="WO066094937"/>
    <m/>
    <m/>
    <m/>
    <n v="116.285"/>
    <n v="-8.8925999999999998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s v="28-10-2026 13:09:48"/>
    <d v="2026-10-10T00:00:00"/>
    <m/>
    <s v="UNSC"/>
    <s v="LOMBOK TENGAH"/>
    <s v="NO ADDON"/>
    <m/>
    <s v="Inprogress Alpro, SC Lama : SC10026256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48"/>
    <n v="1002657604"/>
    <n v="3"/>
    <x v="0"/>
    <n v="5"/>
    <s v="MATARAM"/>
    <s v="LOMBOK BARAT TENGAH"/>
    <s v="PRY"/>
    <s v="REG"/>
    <s v="AO"/>
    <x v="0"/>
    <m/>
    <s v="9 | WFM - UN-SCS"/>
    <s v="RBS-Regional 3"/>
    <d v="2026-10-28T12:57:26"/>
    <d v="2026-10-28T12:57:27"/>
    <n v="69405218"/>
    <m/>
    <m/>
    <s v="Giri Rose Boutique Hotel"/>
    <m/>
    <s v="WO065882665"/>
    <m/>
    <m/>
    <m/>
    <n v="116.285"/>
    <n v="-8.8925999999999998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s v="28-10-2026 13:09:48"/>
    <d v="2026-10-08T00:00:00"/>
    <m/>
    <s v="UNSC"/>
    <s v="LOMBOK TENGAH"/>
    <s v="NO ADDON"/>
    <m/>
    <s v="Inprogress Alpro, SC Lama : SC10026247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49"/>
    <n v="1002637630"/>
    <n v="3"/>
    <x v="0"/>
    <n v="5"/>
    <s v="MATARAM"/>
    <s v="LOMBOK BARAT TENGAH"/>
    <s v="PRY"/>
    <s v="REG"/>
    <s v="AO"/>
    <x v="0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</r>
  <r>
    <n v="50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51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52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53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54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55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56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57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</r>
  <r>
    <n v="58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</r>
  <r>
    <n v="59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</r>
  <r>
    <n v="60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</r>
  <r>
    <n v="61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</r>
  <r>
    <n v="62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</r>
  <r>
    <n v="63"/>
    <n v="1002638315"/>
    <n v="3"/>
    <x v="0"/>
    <n v="5"/>
    <s v="MATARAM"/>
    <s v="LOMBOK BARAT TENGAH"/>
    <s v="PRY"/>
    <s v="REG"/>
    <s v="AO"/>
    <x v="0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</r>
  <r>
    <n v="64"/>
    <n v="1002639640"/>
    <n v="3"/>
    <x v="0"/>
    <n v="5"/>
    <s v="MATARAM"/>
    <s v="LOMBOK BARAT TENGAH"/>
    <s v="PRY"/>
    <s v="REG"/>
    <s v="AO"/>
    <x v="0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</r>
  <r>
    <n v="65"/>
    <n v="1002646170"/>
    <n v="3"/>
    <x v="0"/>
    <n v="5"/>
    <s v="MATARAM"/>
    <s v="LOMBOK BARAT TENGAH"/>
    <s v="PRY"/>
    <s v="REG"/>
    <s v="AO"/>
    <x v="0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</r>
  <r>
    <n v="66"/>
    <n v="1002651634"/>
    <n v="3"/>
    <x v="0"/>
    <n v="5"/>
    <s v="MATARAM"/>
    <s v="LOMBOK BARAT TENGAH"/>
    <s v="PRY"/>
    <s v="REG"/>
    <s v="AO"/>
    <x v="0"/>
    <s v="1P INET"/>
    <s v="Completed (PS)"/>
    <s v="RBS-Regional 3"/>
    <d v="2026-10-23T16:35:45"/>
    <d v="2026-10-24T18:28:34"/>
    <n v="69416130"/>
    <m/>
    <n v="172603791727"/>
    <s v="Bengkel Jeno"/>
    <s v="ODP-PYA-FBM/30"/>
    <s v="WO067069157"/>
    <m/>
    <m/>
    <m/>
    <n v="116.34059600000001"/>
    <n v="-8.5882059999999996"/>
    <s v="|MC80156|MYIA-052297801549/POI/Janoar/087849600509/janoar12@guru.smk.belajar.id"/>
    <s v="MYIB_ASSISTANT"/>
    <m/>
    <m/>
    <m/>
    <m/>
    <m/>
    <m/>
    <m/>
    <m/>
    <s v="Management Janji"/>
    <s v="2026-10-24 15:00:00 | Nama PIC : Bp Janoar No HP : 087849600509 No Alt : - M Janji :  24 Okt 2026 Jam Pasang : Pagi / Siang Note : hubungi pelanggan jika ingin kelokasi"/>
    <s v="FCC"/>
    <s v="23-10-2026 16:39:40"/>
    <d v="2026-10-24T15:00:00"/>
    <m/>
    <s v="PS"/>
    <s v="LOMBOK TENGAH"/>
    <s v="NO ADDON"/>
    <n v="20261024"/>
    <s v="Completed"/>
    <s v="HSI Bisnis PSB 70% Dual Band - 100 Mbps"/>
    <s v="INDIBIZ"/>
    <m/>
    <m/>
    <d v="2026-10-24T15:00:00"/>
    <s v="2026-10-24 15:00:00 | Nama PIC : Bp Janoar No HP : 087849600509 No Alt : - M Janji :  24 Okt 2026 Jam Pasang : Pagi / Siang Note : hubungi pelanggan jika ingin kelokasi"/>
    <n v="2026"/>
    <n v="10"/>
    <n v="24"/>
    <d v="2026-10-24T00:00:00"/>
    <n v="-0.625"/>
    <x v="1"/>
  </r>
  <r>
    <n v="67"/>
    <n v="1002655048"/>
    <n v="3"/>
    <x v="0"/>
    <n v="5"/>
    <s v="MATARAM"/>
    <s v="LOMBOK BARAT TENGAH"/>
    <s v="PRY"/>
    <s v="REG"/>
    <s v="AO"/>
    <x v="0"/>
    <m/>
    <s v="MIE - SEND SURVEY"/>
    <s v="RBS-Regional 3"/>
    <d v="2026-10-27T08:47:09"/>
    <d v="2026-10-28T13:56:03"/>
    <n v="69417584"/>
    <m/>
    <n v="172603792091"/>
    <s v="VILLA CASA AZUL"/>
    <s v="ODP-PYA-FAS/08"/>
    <s v="WO067362422"/>
    <m/>
    <m/>
    <m/>
    <n v="116.276563704013"/>
    <n v="-8.8855804675101204"/>
    <s v="RBS|HSI|MC40002|VILLA CASA AZUL|081338032773|INDIBIZ 1S 75MBPS"/>
    <s v="Sales Profesional"/>
    <m/>
    <m/>
    <m/>
    <m/>
    <m/>
    <m/>
    <m/>
    <m/>
    <s v="Management Janji"/>
    <s v="2026-10-29 11:00:00|Nama Pic : BP SANDI No Hp Pic : 081338032773 Jam Pemasangan : 08:00 - 12.00 Tanggal Pemasangan : KAMIS 29 OKTOBER 2026 Info Tambahan : Hubungi pelanggan sebelum datang ke lokasi|40000798|MYDITA"/>
    <s v="FCC"/>
    <s v="27-10-2026 08:54:39"/>
    <d v="2026-10-29T11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Pic : BP SANDI No Hp Pic : 081338032773 Jam Pemasangan : 08:00 - 12.00 Tanggal Pemasangan : KAMIS 29 OKTOBER 2026 Info Tambahan : Hubungi pelanggan sebelum datang ke lokasi|40000798|MYDITA"/>
    <m/>
    <m/>
    <m/>
    <e v="#NUM!"/>
    <e v="#NUM!"/>
    <x v="0"/>
  </r>
  <r>
    <n v="68"/>
    <n v="1002658217"/>
    <n v="3"/>
    <x v="0"/>
    <n v="5"/>
    <s v="MATARAM"/>
    <s v="LOMBOK BARAT TENGAH"/>
    <s v="PRY"/>
    <s v="REG"/>
    <s v="AO"/>
    <x v="0"/>
    <m/>
    <s v="MIE - SEND SURVEY"/>
    <s v="RBS-Regional 3"/>
    <d v="2026-10-28T16:18:29"/>
    <d v="2026-10-28T17:28:07"/>
    <n v="69418790"/>
    <m/>
    <n v="172603792102"/>
    <s v="PT KLEO MANDALIKA RESORT"/>
    <s v="ODP-PYA-FAS/45"/>
    <s v="WO067384770"/>
    <m/>
    <m/>
    <m/>
    <n v="116.2655438"/>
    <n v="-8.8800339000000008"/>
    <s v="RBS HSI |ADE RAGIL PURWANDANI | 406650 | TREG 3 | PT KLEO MANDALIKA RESORT | BP ROFIQUL | 081238774524 | PSB INET NETMONK 100 MBPS"/>
    <s v="Amex"/>
    <m/>
    <m/>
    <m/>
    <m/>
    <m/>
    <m/>
    <m/>
    <m/>
    <s v="Management Janji"/>
    <s v="2026-10-29 15:00:00|Nama PIC : Wali No HP : 081238774524 No Alt :  M Janji :  29  Okt 2026 Jam Pasang : Pagi / Siang Note : hubungi pelanggan jika ingin kelokasi|40981184|MYDITA"/>
    <s v="FCC"/>
    <s v="28-10-2026 16:25:03"/>
    <d v="2026-10-29T15:00:00"/>
    <m/>
    <s v="SURVEY_NEW_MANJA"/>
    <s v="LOMBOK TENGAH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9T15:00:00"/>
    <s v="2026-10-29 15:00:00|Nama PIC : Wali No HP : 081238774524 No Alt :  M Janji :  29  Okt 2026 Jam Pasang : Pagi / Siang Note : hubungi pelanggan jika ingin kelokasi|40981184|MYDITA"/>
    <m/>
    <m/>
    <m/>
    <e v="#NUM!"/>
    <e v="#NUM!"/>
    <x v="0"/>
  </r>
  <r>
    <n v="69"/>
    <n v="1002655227"/>
    <n v="3"/>
    <x v="0"/>
    <n v="5"/>
    <s v="MATARAM"/>
    <s v="LOMBOK BARAT TENGAH"/>
    <s v="PRY"/>
    <s v="REG"/>
    <s v="AO"/>
    <x v="0"/>
    <m/>
    <s v="MYCX - SEND OPEN PAPERLESS"/>
    <s v="RBS-Regional 3"/>
    <d v="2026-10-27T09:34:29"/>
    <d v="2026-10-27T09:36:07"/>
    <n v="69417657"/>
    <m/>
    <n v="172603792097"/>
    <s v="VILLA CASA AZUL 7"/>
    <s v="ODP-PYA-FAS/56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0"/>
    <n v="1002655206"/>
    <n v="3"/>
    <x v="0"/>
    <n v="5"/>
    <s v="MATARAM"/>
    <s v="LOMBOK BARAT TENGAH"/>
    <s v="PRY"/>
    <s v="REG"/>
    <s v="AO"/>
    <x v="0"/>
    <m/>
    <s v="MYCX - SEND OPEN PAPERLESS"/>
    <s v="RBS-Regional 3"/>
    <d v="2026-10-27T09:29:10"/>
    <d v="2026-10-27T09:32:08"/>
    <n v="69417648"/>
    <m/>
    <n v="172603792096"/>
    <s v="VILLA CASA AZUL 6"/>
    <s v="ODP-PYA-FAS/105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1"/>
    <n v="1002655067"/>
    <n v="3"/>
    <x v="0"/>
    <n v="5"/>
    <s v="MATARAM"/>
    <s v="LOMBOK BARAT TENGAH"/>
    <s v="PRY"/>
    <s v="REG"/>
    <s v="AO"/>
    <x v="0"/>
    <m/>
    <s v="MYCX - SEND OPEN PAPERLESS"/>
    <s v="RBS-Regional 3"/>
    <d v="2026-10-27T08:57:12"/>
    <d v="2026-10-27T09:00:12"/>
    <n v="69417592"/>
    <m/>
    <n v="172603792092"/>
    <s v="VILLA CASA AZUL 2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72"/>
    <n v="1002655146"/>
    <n v="3"/>
    <x v="0"/>
    <n v="5"/>
    <s v="MATARAM"/>
    <s v="LOMBOK BARAT TENGAH"/>
    <s v="PRY"/>
    <s v="REG"/>
    <s v="AO"/>
    <x v="0"/>
    <m/>
    <s v="MYCX - SEND OPEN PAPERLESS"/>
    <s v="RBS-Regional 3"/>
    <d v="2026-10-27T09:10:32"/>
    <d v="2026-10-27T09:12:08"/>
    <n v="69417621"/>
    <m/>
    <n v="172603792095"/>
    <s v="VILLA CASA AZUL 5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24:40"/>
    <m/>
    <m/>
    <s v="INPROGRESS_SC"/>
    <s v="LOMBOK TENGAH"/>
    <s v="NO ADDON"/>
    <m/>
    <s v="SEND PAPERLESS OPEN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m/>
    <m/>
    <m/>
    <m/>
    <m/>
    <e v="#NUM!"/>
    <e v="#NUM!"/>
    <x v="0"/>
  </r>
  <r>
    <n v="73"/>
    <n v="1002655101"/>
    <n v="3"/>
    <x v="0"/>
    <n v="5"/>
    <s v="MATARAM"/>
    <s v="LOMBOK BARAT TENGAH"/>
    <s v="PRY"/>
    <s v="REG"/>
    <s v="AO"/>
    <x v="0"/>
    <m/>
    <s v="MYCX - SEND OPEN PAPERLESS"/>
    <s v="RBS-Regional 3"/>
    <d v="2026-10-27T09:01:30"/>
    <d v="2026-10-27T09:04:07"/>
    <n v="69417598"/>
    <m/>
    <n v="172603792093"/>
    <s v="VILLA CASA AZUL 3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74"/>
    <n v="1002655126"/>
    <n v="3"/>
    <x v="0"/>
    <n v="5"/>
    <s v="MATARAM"/>
    <s v="LOMBOK BARAT TENGAH"/>
    <s v="PRY"/>
    <s v="REG"/>
    <s v="AO"/>
    <x v="0"/>
    <m/>
    <s v="MYCX - SEND OPEN PAPERLESS"/>
    <s v="RBS-Regional 3"/>
    <d v="2026-10-27T09:04:34"/>
    <d v="2026-10-27T09:06:10"/>
    <n v="69417619"/>
    <m/>
    <n v="172603792094"/>
    <s v="VILLA CASA AZUL 4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5"/>
    <n v="1002644637"/>
    <n v="3"/>
    <x v="0"/>
    <n v="5"/>
    <s v="MATARAM"/>
    <s v="LOMBOK BARAT TENGAH"/>
    <s v="PRY"/>
    <s v="REG"/>
    <s v="AO"/>
    <x v="0"/>
    <m/>
    <s v="FCC - HD1A - SUBMIT"/>
    <s v="RBS-Regional 3"/>
    <d v="2026-10-20T09:15:12"/>
    <d v="2026-10-29T09:46:06"/>
    <n v="69413436"/>
    <m/>
    <n v="172603791995"/>
    <s v="Green Village Mawun 9"/>
    <s v="ODP-PYA-FAZ/12"/>
    <s v="WO067406786"/>
    <m/>
    <m/>
    <m/>
    <n v="116.237998"/>
    <n v="-8.8930810000000005"/>
    <s v="RBS|HSI|MC40002|Green Village Mawun|82341455536|INDIBIZ 1S 50MBPS"/>
    <s v="Sales Profesional"/>
    <m/>
    <m/>
    <m/>
    <m/>
    <m/>
    <m/>
    <m/>
    <m/>
    <s v="Management Janji"/>
    <s v="2026-10-30 08:00:00|M Janji : (30/10/2026) jam Pasang : 09:00 Note : hubungi pelanggan jika ingin kelokasi|40900827|MYDITA"/>
    <s v="FCC"/>
    <s v="20-10-2026 09:54:38"/>
    <d v="2026-10-30T00:00:00"/>
    <m/>
    <s v="FCC"/>
    <s v="LOMBOK TENGAH"/>
    <s v="NO ADDON"/>
    <m/>
    <s v="AGREE : Lanjut berlangganan b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M Janji : (30/10/2026) jam Pasang : 09:00 Note : hubungi pelanggan jika ingin kelokasi|40900827|MYDITA"/>
    <m/>
    <m/>
    <m/>
    <e v="#NUM!"/>
    <e v="#NUM!"/>
    <x v="0"/>
  </r>
  <r>
    <n v="76"/>
    <n v="1002643405"/>
    <n v="3"/>
    <x v="0"/>
    <n v="5"/>
    <s v="MATARAM"/>
    <s v="LOMBOK BARAT TENGAH"/>
    <s v="PRY"/>
    <s v="REG"/>
    <s v="AO"/>
    <x v="0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7"/>
    <n v="1002644630"/>
    <n v="3"/>
    <x v="0"/>
    <n v="5"/>
    <s v="MATARAM"/>
    <s v="LOMBOK BARAT TENGAH"/>
    <s v="PRY"/>
    <s v="REG"/>
    <s v="AO"/>
    <x v="0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78"/>
    <n v="1002644580"/>
    <n v="3"/>
    <x v="0"/>
    <n v="5"/>
    <s v="MATARAM"/>
    <s v="LOMBOK BARAT TENGAH"/>
    <s v="PRY"/>
    <s v="REG"/>
    <s v="AO"/>
    <x v="0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"/>
    <n v="1002644649"/>
    <n v="3"/>
    <x v="0"/>
    <n v="5"/>
    <s v="MATARAM"/>
    <s v="LOMBOK BARAT TENGAH"/>
    <s v="PRY"/>
    <s v="REG"/>
    <s v="AO"/>
    <x v="0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"/>
    <n v="1002644660"/>
    <n v="3"/>
    <x v="0"/>
    <n v="5"/>
    <s v="MATARAM"/>
    <s v="LOMBOK BARAT TENGAH"/>
    <s v="PRY"/>
    <s v="REG"/>
    <s v="AO"/>
    <x v="0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1"/>
    <n v="1002644618"/>
    <n v="3"/>
    <x v="0"/>
    <n v="5"/>
    <s v="MATARAM"/>
    <s v="LOMBOK BARAT TENGAH"/>
    <s v="PRY"/>
    <s v="REG"/>
    <s v="AO"/>
    <x v="0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2"/>
    <n v="1002644556"/>
    <n v="3"/>
    <x v="0"/>
    <n v="5"/>
    <s v="MATARAM"/>
    <s v="LOMBOK BARAT TENGAH"/>
    <s v="PRY"/>
    <s v="REG"/>
    <s v="AO"/>
    <x v="0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83"/>
    <n v="1002644542"/>
    <n v="3"/>
    <x v="0"/>
    <n v="5"/>
    <s v="MATARAM"/>
    <s v="LOMBOK BARAT TENGAH"/>
    <s v="PRY"/>
    <s v="REG"/>
    <s v="AO"/>
    <x v="0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84"/>
    <n v="1002644524"/>
    <n v="3"/>
    <x v="0"/>
    <n v="5"/>
    <s v="MATARAM"/>
    <s v="LOMBOK BARAT TENGAH"/>
    <s v="PRY"/>
    <s v="REG"/>
    <s v="AO"/>
    <x v="0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85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86"/>
    <n v="1002654338"/>
    <n v="3"/>
    <x v="0"/>
    <n v="5"/>
    <s v="MATARAM"/>
    <s v="LOMBOK BARAT TENGAH"/>
    <s v="PRY"/>
    <s v="REG"/>
    <s v="AO"/>
    <x v="0"/>
    <m/>
    <s v="CANCEL COMPLETED"/>
    <s v="RBS-Regional 3"/>
    <d v="2026-10-26T14:53:38"/>
    <d v="2026-10-28T15:03:29"/>
    <n v="69417308"/>
    <m/>
    <n v="172603792087"/>
    <s v="PT KLEO MANDALIKA RESORT"/>
    <s v="ODP-PYA-FAS/45"/>
    <m/>
    <m/>
    <m/>
    <m/>
    <n v="116.2655438"/>
    <n v="-8.8800339000000008"/>
    <s v="RBS HSI |ADE RAGIL PURWANDANI | 406650 | TREG 3 | PT KLEO MANDALIKA RESORT | IBU SUKARNINGSIH| 082330304300 | PSB INET NETMONK 100 MBPS"/>
    <s v="Amex"/>
    <m/>
    <m/>
    <m/>
    <m/>
    <m/>
    <m/>
    <m/>
    <m/>
    <m/>
    <m/>
    <m/>
    <s v="26-10-2026 14:54:35"/>
    <m/>
    <m/>
    <s v="REJECT_FCC"/>
    <s v="LOMBOK TENGAH"/>
    <s v="NETMONK"/>
    <m/>
    <s v="DECLINE : Decline - Tidak Merasa Melakukan Registr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Tidak Merasa Melakukan Registrasi Yusnani Manalu 40951378|MYDITA"/>
    <m/>
    <m/>
    <m/>
    <m/>
    <m/>
    <e v="#NUM!"/>
    <e v="#NUM!"/>
    <x v="0"/>
  </r>
  <r>
    <n v="87"/>
    <n v="1002624744"/>
    <n v="3"/>
    <x v="0"/>
    <n v="5"/>
    <s v="MATARAM"/>
    <s v="LOMBOK BARAT TENGAH"/>
    <s v="PRY"/>
    <s v="REG"/>
    <s v="AO"/>
    <x v="0"/>
    <m/>
    <s v="98 | OSS - CANCEL COMPLETE"/>
    <s v="RBS-Regional 3"/>
    <d v="2026-10-06T15:25:44"/>
    <d v="2026-10-28T18:42:26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88"/>
    <n v="1002625600"/>
    <n v="3"/>
    <x v="0"/>
    <n v="5"/>
    <s v="MATARAM"/>
    <s v="LOMBOK BARAT TENGAH"/>
    <s v="PRY"/>
    <s v="REG"/>
    <s v="AO"/>
    <x v="0"/>
    <m/>
    <s v="98 | OSS - CANCEL COMPLETE"/>
    <s v="RBS-Regional 3"/>
    <d v="2026-10-07T10:24:48"/>
    <d v="2026-10-28T12:59:12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89"/>
    <n v="1002628503"/>
    <n v="3"/>
    <x v="0"/>
    <n v="5"/>
    <s v="MATARAM"/>
    <s v="LOMBOK BARAT TENGAH"/>
    <s v="PRY"/>
    <s v="REG"/>
    <s v="AO"/>
    <x v="0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</r>
  <r>
    <n v="90"/>
    <n v="1002638417"/>
    <n v="3"/>
    <x v="0"/>
    <n v="5"/>
    <s v="MATARAM"/>
    <s v="LOMBOK TIMUR UTARA"/>
    <s v="MBG"/>
    <s v="REG"/>
    <s v="AO"/>
    <x v="0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91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</r>
  <r>
    <n v="92"/>
    <n v="1002636601"/>
    <n v="3"/>
    <x v="0"/>
    <n v="5"/>
    <s v="MATARAM"/>
    <s v="LOMBOK TIMUR UTARA"/>
    <s v="MBG"/>
    <s v="REG"/>
    <s v="AO"/>
    <x v="0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</r>
  <r>
    <n v="93"/>
    <n v="1002646130"/>
    <n v="3"/>
    <x v="0"/>
    <n v="5"/>
    <s v="MATARAM"/>
    <s v="LOMBOK TIMUR UTARA"/>
    <s v="MBG"/>
    <s v="REG"/>
    <s v="AO"/>
    <x v="0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</r>
  <r>
    <n v="94"/>
    <n v="1002654813"/>
    <n v="3"/>
    <x v="0"/>
    <n v="5"/>
    <s v="MATARAM"/>
    <s v="LOMBOK TIMUR UTARA"/>
    <s v="MBG"/>
    <s v="REG"/>
    <s v="AO"/>
    <x v="0"/>
    <s v="1P INET"/>
    <s v="Completed (PS)"/>
    <s v="RBS-Regional 3"/>
    <d v="2026-10-26T17:38:51"/>
    <d v="2026-10-27T13:24:57"/>
    <n v="69417474"/>
    <m/>
    <n v="172620205164"/>
    <s v="Toko Azam"/>
    <s v="ODP-MBG-FAE/75 FAE/D05/75.01"/>
    <s v="WO067237207"/>
    <m/>
    <m/>
    <m/>
    <n v="116.419396698474"/>
    <n v="-8.5550375440171393"/>
    <s v="MD|MYDB-20261026271396|SC00001/MC00149|Toko Azam|087777990813"/>
    <s v="MYDIGIBIZPARTNER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LOMBOK TIMUR"/>
    <s v="NO ADDON"/>
    <n v="20261027"/>
    <s v="Completed"/>
    <s v="HSI Bisnis Promo Hari Pelanggan Nasional PSB 70% - 15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</r>
  <r>
    <n v="95"/>
    <n v="1002635720"/>
    <n v="3"/>
    <x v="0"/>
    <n v="5"/>
    <s v="MATARAM"/>
    <s v="LOMBOK TIMUR UTARA"/>
    <s v="SEL"/>
    <s v="REG"/>
    <s v="AO"/>
    <x v="0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</r>
  <r>
    <n v="96"/>
    <n v="1002635413"/>
    <n v="3"/>
    <x v="0"/>
    <n v="5"/>
    <s v="MATARAM"/>
    <s v="LOMBOK TIMUR UTARA"/>
    <s v="SEL"/>
    <s v="REG"/>
    <s v="AO"/>
    <x v="0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</r>
  <r>
    <n v="97"/>
    <n v="1002647170"/>
    <n v="3"/>
    <x v="0"/>
    <n v="5"/>
    <s v="MATARAM"/>
    <s v="LOMBOK TIMUR UTARA"/>
    <s v="SEL"/>
    <s v="REG"/>
    <s v="AO"/>
    <x v="0"/>
    <s v="1P INET"/>
    <s v="102 | FOLLOW UP COMPLETED"/>
    <s v="RBS-Regional 3"/>
    <d v="2026-10-21T11:48:44"/>
    <d v="2026-10-23T13:59:39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s v="Kendala Teknik"/>
    <s v="REVOKE"/>
    <s v="LOMBOK TIMUR"/>
    <s v="NO ADDON"/>
    <m/>
    <s v="Follow Up Revoke Completed, New Order ID : SC1002651062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</r>
  <r>
    <n v="98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99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100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101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</r>
  <r>
    <n v="102"/>
    <n v="1002643479"/>
    <n v="3"/>
    <x v="0"/>
    <n v="5"/>
    <s v="MATARAM"/>
    <s v="LOMBOK TIMUR UTARA"/>
    <s v="SEL"/>
    <s v="REG"/>
    <s v="AO"/>
    <x v="0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</r>
  <r>
    <n v="103"/>
    <n v="1002643071"/>
    <n v="3"/>
    <x v="0"/>
    <n v="5"/>
    <s v="MATARAM"/>
    <s v="LOMBOK TIMUR UTARA"/>
    <s v="SEL"/>
    <s v="REG"/>
    <s v="AO"/>
    <x v="0"/>
    <s v="1P INET"/>
    <s v="Completed (PS)"/>
    <s v="RBS-Regional 3"/>
    <d v="2026-10-19T13:01:36"/>
    <d v="2026-10-23T12:58:42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S"/>
    <s v="LOMBOK TIMUR"/>
    <s v="NO ADDON"/>
    <n v="20261023"/>
    <s v="Complet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n v="2026"/>
    <n v="10"/>
    <n v="23"/>
    <d v="2026-10-23T00:00:00"/>
    <n v="1.375"/>
    <x v="2"/>
  </r>
  <r>
    <n v="104"/>
    <n v="1002648140"/>
    <n v="3"/>
    <x v="0"/>
    <n v="5"/>
    <s v="MATARAM"/>
    <s v="LOMBOK TIMUR UTARA"/>
    <s v="SEL"/>
    <s v="REG"/>
    <s v="AO"/>
    <x v="0"/>
    <s v="1P INET"/>
    <s v="Completed (PS)"/>
    <s v="RBS-Regional 3"/>
    <d v="2026-10-21T17:09:44"/>
    <d v="2026-10-22T16:13:11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PS"/>
    <s v="LOMBOK TIMUR"/>
    <s v="NO ADDON"/>
    <n v="20261022"/>
    <s v="Completed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n v="2026"/>
    <n v="10"/>
    <n v="22"/>
    <d v="2026-10-22T00:00:00"/>
    <n v="-2.625"/>
    <x v="1"/>
  </r>
  <r>
    <n v="105"/>
    <n v="1002648871"/>
    <n v="3"/>
    <x v="0"/>
    <n v="5"/>
    <s v="MATARAM"/>
    <s v="LOMBOK TIMUR UTARA"/>
    <s v="SEL"/>
    <s v="REG"/>
    <s v="AO"/>
    <x v="0"/>
    <m/>
    <s v="Completed (PS)"/>
    <s v="RBS-Regional 3"/>
    <d v="2026-10-22T11:27:43"/>
    <d v="2026-10-22T14:22:05"/>
    <n v="69409671"/>
    <m/>
    <n v="172619203613"/>
    <s v="TOKO MIDA"/>
    <s v="ODP-SEL-FAL/07"/>
    <s v="WO066960731"/>
    <m/>
    <m/>
    <m/>
    <n v="116.658716703227"/>
    <n v="-8.5052429728035897"/>
    <s v="MD|MYDB-20261013270703|EC40001/MC40003|TOKO MIDA|081928037440"/>
    <s v="MYDIGIBIZPARTNER"/>
    <m/>
    <m/>
    <m/>
    <m/>
    <m/>
    <m/>
    <m/>
    <m/>
    <s v="Management Janji"/>
    <s v="2026-10-14 15:00:00 | Nama PIC : Ibu Mida  No HP : 081928037440  No Alt : -  M Janji : 14 Okt 2026  Jam Pasang : Pagi / Siang  Note : hubungi pelanggan jika ingin ke lokasi, terima kasih"/>
    <s v="FCC"/>
    <s v="22-10-2026 11:40:09"/>
    <m/>
    <m/>
    <s v="PS"/>
    <s v="LOMBOK TIMU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14 15:00:00 | Nama PIC : Ibu Mida  No HP : 081928037440  No Alt : -  M Janji : 14 Okt 2026  Jam Pasang : Pagi / Siang  Note : hubungi pelanggan jika ingin ke lokasi, terima kasih"/>
    <n v="2026"/>
    <n v="10"/>
    <n v="22"/>
    <d v="2026-10-22T00:00:00"/>
    <n v="-0.29166666666424135"/>
    <x v="1"/>
  </r>
  <r>
    <n v="106"/>
    <n v="1002649464"/>
    <n v="3"/>
    <x v="0"/>
    <n v="5"/>
    <s v="MATARAM"/>
    <s v="LOMBOK TIMUR UTARA"/>
    <s v="SEL"/>
    <s v="REG"/>
    <s v="AO"/>
    <x v="0"/>
    <s v="1P INET"/>
    <s v="Completed (PS)"/>
    <s v="RBS-Regional 3"/>
    <d v="2026-10-22T14:56:44"/>
    <d v="2026-10-28T15:14:31"/>
    <n v="69415222"/>
    <m/>
    <n v="172619203616"/>
    <s v="Toko Hermanto"/>
    <s v="ODP-SEL-FAM/66 FAM/D05/66.01"/>
    <s v="WO066982017"/>
    <m/>
    <m/>
    <m/>
    <n v="116.696363277733"/>
    <n v="-8.4438544634477495"/>
    <s v="MD|MYDB-20261022271210|SC00001/MC00149|Toko Hermanto|081916579532"/>
    <s v="MYDIGIBIZPARTNER"/>
    <m/>
    <m/>
    <m/>
    <m/>
    <m/>
    <m/>
    <m/>
    <m/>
    <s v="Management Janji"/>
    <s v="2026-10-26 15:00:00 | Tanggal pemasangan : 23 okt 2026 Jam pemasangan : pagi/siang Info Tambahan : Hubungi pelanggan dulu sebelum ke lokasi terima kasih"/>
    <s v="FCC"/>
    <s v="22-10-2026 15:09:58"/>
    <d v="2026-10-26T15:00:00"/>
    <m/>
    <s v="PS"/>
    <s v="LOMBOK TIMUR"/>
    <s v="NO ADDON"/>
    <n v="20261028"/>
    <s v="Completed"/>
    <s v="HSI Bisnis Promo Hari Pelanggan Nasional PSB 70% - 150 Mbps"/>
    <s v="INDIBIZ"/>
    <m/>
    <m/>
    <d v="2026-10-26T15:00:00"/>
    <s v="2026-10-26 15:00:00 | Tanggal pemasangan : 23 okt 2026 Jam pemasangan : pagi/siang Info Tambahan : Hubungi pelanggan dulu sebelum ke lokasi terima kasih"/>
    <n v="2026"/>
    <n v="10"/>
    <n v="28"/>
    <d v="2026-10-28T00:00:00"/>
    <n v="1.375"/>
    <x v="2"/>
  </r>
  <r>
    <n v="107"/>
    <n v="1002651062"/>
    <n v="3"/>
    <x v="0"/>
    <n v="5"/>
    <s v="MATARAM"/>
    <s v="LOMBOK TIMUR UTARA"/>
    <s v="SEL"/>
    <s v="REG"/>
    <s v="AO"/>
    <x v="0"/>
    <m/>
    <s v="Completed (PS)"/>
    <s v="RBS-Regional 3"/>
    <d v="2026-10-23T13:59:39"/>
    <d v="2026-10-23T21:50:56"/>
    <n v="69414379"/>
    <m/>
    <n v="172619203625"/>
    <s v="Toko Husniatun"/>
    <s v="ODP-SEL-FAU/01"/>
    <s v="WO067051001"/>
    <m/>
    <m/>
    <m/>
    <n v="116.4815169"/>
    <n v="-8.79050849999999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 Jam pemasangan : pagi / siang  Info Tambahan : Hubungi pelanggan dulu sebelum ke lokasi  terima kasih."/>
    <s v="FCC"/>
    <s v="23-10-2026 14:09:45"/>
    <m/>
    <m/>
    <s v="PS"/>
    <s v="LOMBOK TIMU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2 11:00:00 | Tanggal pemasangan: 22/10/2026  Jam pemasangan : pagi / siang  Info Tambahan : Hubungi pelanggan dulu sebelum ke lokasi  terima kasih."/>
    <n v="2026"/>
    <n v="10"/>
    <n v="23"/>
    <d v="2026-10-23T00:00:00"/>
    <n v="-0.29166666666424135"/>
    <x v="1"/>
  </r>
  <r>
    <n v="108"/>
    <n v="1002651824"/>
    <n v="3"/>
    <x v="0"/>
    <n v="5"/>
    <s v="MATARAM"/>
    <s v="LOMBOK TIMUR UTARA"/>
    <s v="SEL"/>
    <s v="REG"/>
    <s v="AO"/>
    <x v="0"/>
    <s v="1P INET"/>
    <s v="Completed (PS)"/>
    <s v="RBS-Regional 3"/>
    <d v="2026-10-23T19:08:44"/>
    <d v="2026-10-24T15:42:26"/>
    <n v="69416193"/>
    <m/>
    <n v="172619203627"/>
    <s v="TOKO JAMHUR"/>
    <s v="ODP-SEL-FAJ/60 FAJ/D04/60.01"/>
    <s v="WO067080110"/>
    <m/>
    <m/>
    <m/>
    <n v="116.41426130000001"/>
    <n v="-8.7277331"/>
    <s v="|MC40234|MYIA-033578518958/POI/jamhur/087714572021/ammrilahh@gmail.com"/>
    <s v="MYIB_ASSISTANT"/>
    <m/>
    <m/>
    <m/>
    <m/>
    <m/>
    <m/>
    <m/>
    <m/>
    <s v="Management Janji"/>
    <s v="2026-10-25 15:00:00 | Nama :JAMHUR No HP :087714572021 No Alternatif : M Janji : 25/10/2026 Jam Pasang : Pagi NoteÃ‚Â :  Hubungi terlebih dahulu sebelum ke lokasi "/>
    <s v="FCC"/>
    <s v="23-10-2026 19:11:07"/>
    <d v="2026-10-25T15:00:00"/>
    <m/>
    <s v="PS"/>
    <s v="LOMBOK TIMUR"/>
    <s v="NO ADDON"/>
    <n v="20261024"/>
    <s v="Completed"/>
    <s v="HSI Bisnis Promo Hari Pelanggan Nasional PSB 70% - 150 Mbps"/>
    <s v="INDIBIZ"/>
    <m/>
    <m/>
    <d v="2026-10-25T15:00:00"/>
    <s v="2026-10-25 15:00:00 | Nama :JAMHUR No HP :087714572021 No Alternatif : M Janji : 25/10/2026 Jam Pasang : Pagi NoteÃ‚Â :  Hubungi terlebih dahulu sebelum ke lokasi "/>
    <n v="2026"/>
    <n v="10"/>
    <n v="24"/>
    <d v="2026-10-24T00:00:00"/>
    <n v="-1.625"/>
    <x v="1"/>
  </r>
  <r>
    <n v="109"/>
    <n v="1002635184"/>
    <n v="3"/>
    <x v="0"/>
    <n v="5"/>
    <s v="MATARAM"/>
    <s v="LOMBOK TIMUR UTARA"/>
    <s v="SEL"/>
    <s v="REG"/>
    <s v="AO"/>
    <x v="0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10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111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</r>
  <r>
    <n v="112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</r>
  <r>
    <n v="113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</r>
  <r>
    <n v="114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15"/>
    <n v="1002637742"/>
    <n v="3"/>
    <x v="0"/>
    <n v="5"/>
    <s v="MATARAM"/>
    <s v="LOMBOK TIMUR UTARA"/>
    <s v="SGG"/>
    <s v="REG"/>
    <s v="AO"/>
    <x v="0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</r>
  <r>
    <n v="116"/>
    <n v="1002639286"/>
    <n v="3"/>
    <x v="0"/>
    <n v="5"/>
    <s v="MATARAM"/>
    <s v="LOMBOK TIMUR UTARA"/>
    <s v="SGG"/>
    <s v="REG"/>
    <s v="AO"/>
    <x v="0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</r>
  <r>
    <n v="117"/>
    <n v="1002650969"/>
    <n v="3"/>
    <x v="0"/>
    <n v="5"/>
    <s v="MATARAM"/>
    <s v="LOMBOK TIMUR UTARA"/>
    <s v="SGG"/>
    <s v="REG"/>
    <s v="AO"/>
    <x v="0"/>
    <s v="1P INET"/>
    <s v="102 | FOLLOW UP COMPLETED"/>
    <s v="RBS-Regional 3"/>
    <d v="2026-10-23T13:30:49"/>
    <d v="2026-10-28T11:50:34"/>
    <n v="69415914"/>
    <m/>
    <n v="172604214550"/>
    <s v="Toko Efendi"/>
    <s v="ODP-SGG-FAW/39 FAW/D03/39.01"/>
    <s v="WO067047104"/>
    <m/>
    <m/>
    <m/>
    <n v="116.266309283673"/>
    <n v="-8.2725021409776502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3:39:45"/>
    <d v="2026-10-24T15:00:00"/>
    <m/>
    <s v="REVOKE"/>
    <s v="LOMBOK UTARA"/>
    <s v="NO ADDON"/>
    <m/>
    <s v="Follow Up Revoke Completed, New Order ID : SC1002657488"/>
    <s v="HSI Bisnis Promo Hari Pelanggan Nasional PSB 70% - 1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</r>
  <r>
    <n v="118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</r>
  <r>
    <n v="119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120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121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22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123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</r>
  <r>
    <n v="124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</r>
  <r>
    <n v="125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126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</r>
  <r>
    <n v="127"/>
    <n v="1002631424"/>
    <n v="3"/>
    <x v="0"/>
    <n v="5"/>
    <s v="MATARAM"/>
    <s v="LOMBOK TIMUR UTARA"/>
    <s v="SGG"/>
    <s v="REG"/>
    <s v="AO"/>
    <x v="0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</r>
  <r>
    <n v="128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</r>
  <r>
    <n v="129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</r>
  <r>
    <n v="130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</r>
  <r>
    <n v="131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</r>
  <r>
    <n v="132"/>
    <n v="1002637829"/>
    <n v="3"/>
    <x v="0"/>
    <n v="5"/>
    <s v="MATARAM"/>
    <s v="LOMBOK TIMUR UTARA"/>
    <s v="SGG"/>
    <s v="REG"/>
    <s v="AO"/>
    <x v="0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</r>
  <r>
    <n v="133"/>
    <n v="1002641434"/>
    <n v="3"/>
    <x v="0"/>
    <n v="5"/>
    <s v="MATARAM"/>
    <s v="LOMBOK TIMUR UTARA"/>
    <s v="SGG"/>
    <s v="REG"/>
    <s v="AO"/>
    <x v="0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</r>
  <r>
    <n v="134"/>
    <n v="1002644194"/>
    <n v="3"/>
    <x v="0"/>
    <n v="5"/>
    <s v="MATARAM"/>
    <s v="LOMBOK TIMUR UTARA"/>
    <s v="SGG"/>
    <s v="REG"/>
    <s v="AO"/>
    <x v="0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</r>
  <r>
    <n v="135"/>
    <n v="1002645444"/>
    <n v="3"/>
    <x v="0"/>
    <n v="5"/>
    <s v="MATARAM"/>
    <s v="LOMBOK TIMUR UTARA"/>
    <s v="SGG"/>
    <s v="REG"/>
    <s v="AO"/>
    <x v="0"/>
    <m/>
    <s v="Completed (PS)"/>
    <s v="RBS-Regional 3"/>
    <d v="2026-10-20T13:24:58"/>
    <d v="2026-10-23T14:21:02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S"/>
    <s v="LOMBOK UTARA"/>
    <s v="NO ADDON"/>
    <n v="2026102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n v="2026"/>
    <n v="10"/>
    <n v="23"/>
    <d v="2026-10-23T00:00:00"/>
    <n v="1.5416666666642413"/>
    <x v="2"/>
  </r>
  <r>
    <n v="136"/>
    <n v="1002647743"/>
    <n v="3"/>
    <x v="0"/>
    <n v="5"/>
    <s v="MATARAM"/>
    <s v="LOMBOK TIMUR UTARA"/>
    <s v="SGG"/>
    <s v="REG"/>
    <s v="AO"/>
    <x v="0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</r>
  <r>
    <n v="137"/>
    <n v="1002649470"/>
    <n v="3"/>
    <x v="0"/>
    <n v="5"/>
    <s v="MATARAM"/>
    <s v="LOMBOK TIMUR UTARA"/>
    <s v="SGG"/>
    <s v="REG"/>
    <s v="AO"/>
    <x v="0"/>
    <s v="1P INET"/>
    <s v="Completed (PS)"/>
    <s v="RBS-Regional 3"/>
    <d v="2026-10-22T14:57:44"/>
    <d v="2026-10-23T18:16:31"/>
    <n v="69415244"/>
    <m/>
    <n v="172604214548"/>
    <s v="TOKO ENI"/>
    <s v="ODP-SGG-FAF/15"/>
    <s v="WO066982124"/>
    <m/>
    <m/>
    <m/>
    <n v="116.050783605201"/>
    <n v="-8.4276398526181993"/>
    <s v="|MC40170|MYIA-054103110739/POI/JUAENI/087865078841/tokoeni44@gmail.com"/>
    <s v="MYIB_ASSISTANT"/>
    <m/>
    <m/>
    <m/>
    <m/>
    <m/>
    <m/>
    <m/>
    <m/>
    <s v="Management Janji"/>
    <s v="2026-10-24 15:00:00 | Tgl Pasang : (22/OKTOBER/2026) jam Pasang : pagi siang Note : hubungi pelanggan jika ingin kelokasi"/>
    <s v="FCC"/>
    <s v="22-10-2026 15:09:58"/>
    <d v="2026-10-24T15:00:00"/>
    <m/>
    <s v="PS"/>
    <s v="LOMBOK UTARA"/>
    <s v="NO ADDON"/>
    <n v="20261023"/>
    <s v="Completed"/>
    <s v="HSI Bisnis Promo Hari Pelanggan Nasional PSB 70% - 100 Mbps"/>
    <s v="INDIBIZ"/>
    <m/>
    <m/>
    <d v="2026-10-24T15:00:00"/>
    <s v="2026-10-24 15:00:00 | Tgl Pasang : (22/OKTOBER/2026) jam Pasang : pagi siang Note : hubungi pelanggan jika ingin kelokasi"/>
    <n v="2026"/>
    <n v="10"/>
    <n v="23"/>
    <d v="2026-10-23T00:00:00"/>
    <n v="-1.625"/>
    <x v="1"/>
  </r>
  <r>
    <n v="138"/>
    <n v="1002657488"/>
    <n v="3"/>
    <x v="0"/>
    <n v="5"/>
    <s v="MATARAM"/>
    <s v="LOMBOK TIMUR UTARA"/>
    <s v="SGG"/>
    <s v="REG"/>
    <s v="AO"/>
    <x v="0"/>
    <m/>
    <s v="Completed (PS)"/>
    <s v="RBS-Regional 3"/>
    <d v="2026-10-28T11:50:35"/>
    <d v="2026-10-28T16:45:29"/>
    <n v="69415914"/>
    <m/>
    <n v="172604214579"/>
    <s v="Toko Efendi"/>
    <s v="ODP-SGG-FAW/39"/>
    <s v="WO067350570"/>
    <m/>
    <m/>
    <m/>
    <n v="116.26633409999999"/>
    <n v="-8.2730232000000008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 Jam Pemasangan : 08:00 15:00  Info Tambahan : Hubungi pelanggan dulu sebelum ke lokasi terimakasih"/>
    <s v="FCC"/>
    <s v="28-10-2026 11:54:37"/>
    <m/>
    <m/>
    <s v="PS"/>
    <s v="LOMBOK UTARA"/>
    <s v="NO ADDON"/>
    <n v="20261028"/>
    <s v="Completed"/>
    <s v="- SP_NOSS;SP_NOSS ~ Internet NOSS Multispeed Network[0]  - E23015;E23015 ~ ES23 - Perangkat ONT[0]  - E23015~null~44292;E23015||11||Abodemen 0[0]  - E23015~null~E23015_SWONTPREM;SWONTPREM ~ Biaya Sewa ONT Premium ~ E23015[50000]  - E25060;E25060 ~ ES25 - "/>
    <s v="INDIBIZ"/>
    <m/>
    <m/>
    <d v="2026-10-28T07:00:00"/>
    <s v="2026-10-24 15:00:00 | Tanggal Pemasangan : 24 Oktober 2026  Jam Pemasangan : 08:00 15:00  Info Tambahan : Hubungi pelanggan dulu sebelum ke lokasi terimakasih"/>
    <n v="2026"/>
    <n v="10"/>
    <n v="28"/>
    <d v="2026-10-28T00:00:00"/>
    <n v="-0.29166666666424135"/>
    <x v="1"/>
  </r>
  <r>
    <n v="139"/>
    <n v="1002652743"/>
    <n v="3"/>
    <x v="0"/>
    <n v="5"/>
    <s v="MATARAM"/>
    <s v="LOMBOK TIMUR UTARA"/>
    <s v="SGG"/>
    <s v="REG"/>
    <s v="AO"/>
    <x v="0"/>
    <s v="1P INET"/>
    <s v="SIBEL - CREATE ORDER FAIL"/>
    <s v="RBS-Regional 3"/>
    <d v="2026-10-25T19:32:50"/>
    <d v="2026-10-27T08:04:10"/>
    <n v="69416742"/>
    <m/>
    <n v="172604214563"/>
    <s v="Datang kemari bungalow"/>
    <s v="ODP-SGG-FAP/35"/>
    <s v="WO067175627"/>
    <m/>
    <m/>
    <m/>
    <n v="116.08040873946101"/>
    <n v="-8.3531352567308605"/>
    <s v="|MYIB-CUST|MYTN-062430551667/POI/Nusa Indah Bungalows/08122595226/nusaindahgiliair@gmail.com"/>
    <s v="MYINDIBIZ"/>
    <m/>
    <m/>
    <m/>
    <m/>
    <m/>
    <m/>
    <m/>
    <m/>
    <s v="Management Janji"/>
    <s v="2026-10-27 08:00:00 | Nama : BP PARULIAN MANULANG  No Hp : 08122595226 No Alt :  Tgl Pemasangan : 26 Oktober 2026 Interval : PAGI  Note : Hubungi pelanggan terlebih dahulu"/>
    <s v="FCC"/>
    <s v="25-10-2026 19:39:48"/>
    <d v="2026-10-27T08:00:00"/>
    <m/>
    <s v="INPROGRESS_SC"/>
    <s v="LOMBOK UTARA"/>
    <s v="NO ADDON"/>
    <m/>
    <s v="Error invoking service 'EAI Siebel Adapter', method 'Upsert' at step 'Upsert CA BA SA'.(SBL-BPR-00162) -- Method 'Execute' of"/>
    <s v="HSI Bisnis Basic Promo Hari Pelanggan Nasional PSB 70% - 75 Mbps"/>
    <s v="INDIBIZ"/>
    <m/>
    <m/>
    <d v="2026-10-27T08:00:00"/>
    <s v="2026-10-27 08:00:00 | Nama : BP PARULIAN MANULANG  No Hp : 08122595226 No Alt :  Tgl Pemasangan : 26 Oktober 2026 Interval : PAGI  Note : Hubungi pelanggan terlebih dahulu"/>
    <m/>
    <m/>
    <m/>
    <e v="#NUM!"/>
    <e v="#NUM!"/>
    <x v="0"/>
  </r>
  <r>
    <n v="140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1"/>
    <n v="1002640487"/>
    <n v="3"/>
    <x v="0"/>
    <n v="5"/>
    <s v="MATARAM"/>
    <s v="LOMBOK TIMUR UTARA"/>
    <s v="SGG"/>
    <s v="REG"/>
    <s v="AO"/>
    <x v="0"/>
    <s v="1P INET"/>
    <s v="98 | OSS - CANCEL COMPLETE"/>
    <s v="RBS-Regional 3"/>
    <d v="2026-10-16T15:13:40"/>
    <d v="2026-10-29T09:01:20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s v="Kendala Pelanggan"/>
    <s v="CANCEL"/>
    <s v="LOMBOK UTARA"/>
    <s v="NO ADDON"/>
    <m/>
    <s v="Cancel Complet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</r>
  <r>
    <n v="142"/>
    <n v="1002648302"/>
    <n v="3"/>
    <x v="0"/>
    <n v="5"/>
    <s v="MATARAM"/>
    <s v="LOMBOK TIMUR UTARA"/>
    <s v="SGG"/>
    <s v="REG"/>
    <s v="AO"/>
    <x v="0"/>
    <s v="1P INET"/>
    <s v="98 | OSS - CANCEL COMPLETE"/>
    <s v="RBS-Regional 3"/>
    <d v="2026-10-22T07:13:50"/>
    <d v="2026-10-29T09:20:37"/>
    <n v="69414824"/>
    <m/>
    <n v="172604214542"/>
    <s v="Toko Yunita"/>
    <s v="ODP-SGG-FAW/30 FAW/D05/30.01"/>
    <s v="WO066938110"/>
    <m/>
    <m/>
    <m/>
    <n v="116.30428500473499"/>
    <n v="-8.2324314501716103"/>
    <s v="MD|MYDB-20261021271180|SC00001/MC00149|Toko Yunita|0819994838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7:39:58"/>
    <d v="2026-10-23T08:00:00"/>
    <s v="Kendala Teknik"/>
    <s v="CANCEL"/>
    <s v="LOMBOK UTARA"/>
    <s v="NO ADDON"/>
    <m/>
    <s v="Cancel Completed"/>
    <s v="HSI Bisnis Promo Hari Pelanggan Nasional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43"/>
    <n v="1002648358"/>
    <n v="3"/>
    <x v="0"/>
    <n v="5"/>
    <s v="MATARAM"/>
    <s v="LOMBOK TIMUR UTARA"/>
    <s v="SGG"/>
    <s v="REG"/>
    <s v="AO"/>
    <x v="0"/>
    <s v="1P INET"/>
    <s v="98 | OSS - CANCEL COMPLETE"/>
    <s v="RBS-Regional 3"/>
    <d v="2026-10-22T08:27:48"/>
    <d v="2026-10-29T09:22:17"/>
    <n v="69414872"/>
    <m/>
    <n v="172604214543"/>
    <s v="Toko Hasbi"/>
    <s v="ODP-SGG-FAW/30 FAW/D05/30.01"/>
    <s v="WO066941201"/>
    <m/>
    <m/>
    <m/>
    <n v="116.303987279534"/>
    <n v="-8.2326690340939592"/>
    <s v="MD|MYDB-20261021271182|SC00001/MC00149|Toko Hasbi|085333815469"/>
    <s v="MYDIGIBIZPARTNER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39:45"/>
    <d v="2026-10-23T08:00:00"/>
    <s v="Kendala Teknik"/>
    <s v="CANCEL"/>
    <s v="LOMBOK UTARA"/>
    <s v="NO ADDON"/>
    <m/>
    <s v="Cancel Completed"/>
    <s v="HSI Bisnis Promo Hari Pelanggan Nasional PSB 70% - 150 Mbps"/>
    <s v="INDIBIZ"/>
    <m/>
    <m/>
    <d v="2026-10-23T08:00:00"/>
    <s v="2026-10-23 08:00:00 | Jam Pemasangan : 08:00 - 12.00 Tanggal Pemasangan : JUMAT 23 OKTOBER 2026 Info Tambahan : Hubungi pelanggan sebelum datang ke lokasi"/>
    <m/>
    <m/>
    <m/>
    <e v="#NUM!"/>
    <e v="#NUM!"/>
    <x v="0"/>
  </r>
  <r>
    <n v="144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45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146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</r>
  <r>
    <n v="147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</r>
  <r>
    <n v="148"/>
    <n v="1002640485"/>
    <n v="3"/>
    <x v="0"/>
    <n v="5"/>
    <s v="MATARAM"/>
    <s v="INNER - NUSA TENGGARA"/>
    <s v="MTR"/>
    <s v="REG"/>
    <s v="AO"/>
    <x v="0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</r>
  <r>
    <n v="149"/>
    <n v="1002650877"/>
    <n v="3"/>
    <x v="0"/>
    <n v="5"/>
    <s v="MATARAM"/>
    <s v="INNER - NUSA TENGGARA"/>
    <s v="MTR"/>
    <s v="REG"/>
    <s v="AO"/>
    <x v="0"/>
    <s v="1P INET"/>
    <s v="102 | FOLLOW UP COMPLETED"/>
    <s v="RBS-Regional 3"/>
    <d v="2026-10-23T12:39:49"/>
    <d v="2026-10-26T12:52:20"/>
    <n v="69415865"/>
    <m/>
    <n v="172601248744"/>
    <s v="scorps gym"/>
    <s v="ODP-MTR-FBW/73 FBW/D02/73.01"/>
    <s v="WO067042345"/>
    <m/>
    <m/>
    <m/>
    <n v="116.10120019999999"/>
    <n v="-8.5831040999999999"/>
    <s v="|MC40297|MYIA-014150267428/POI/ISNUL HADI/082341883670/idokakun27@gmail.com"/>
    <s v="MYIB_ASSISTANT"/>
    <m/>
    <m/>
    <m/>
    <m/>
    <m/>
    <m/>
    <m/>
    <m/>
    <s v="Management Janji"/>
    <s v="2026-10-25 08:00:00 | Waktu pemasangan : 24 Oktober 2026 Jam pemasangan : 12.00 Info Tambahan : Hubungi pelanggan dulu sebelum ke lokasi terima kasih."/>
    <s v="FCC"/>
    <s v="23-10-2026 12:54:39"/>
    <d v="2026-10-25T08:00:00"/>
    <m/>
    <s v="REVOKE"/>
    <s v="X"/>
    <s v="NO ADDON"/>
    <m/>
    <s v="Follow Up Revoke Completed, New Order ID : SC1002653811"/>
    <s v="HSI Bisnis Promo Hari Pelanggan Nasional PSB 70% - 50 Mbps"/>
    <s v="INDIBIZ"/>
    <m/>
    <m/>
    <d v="2026-10-25T08:00:00"/>
    <s v="2026-10-25 08:00:00 | Waktu pemasangan : 24 Oktober 2026 Jam pemasangan : 12.00 Info Tambahan : Hubungi pelanggan dulu sebelum ke lokasi terima kasih."/>
    <m/>
    <m/>
    <m/>
    <e v="#NUM!"/>
    <e v="#NUM!"/>
    <x v="0"/>
  </r>
  <r>
    <n v="150"/>
    <n v="1002652047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4T12:27:57"/>
    <d v="2026-10-25T15:10:31"/>
    <n v="69416330"/>
    <m/>
    <n v="172601248773"/>
    <s v="TOKO MURSID"/>
    <s v="ODP-MTR-FDB/62 FDB/D06/62.01"/>
    <s v="WO067108701"/>
    <m/>
    <m/>
    <m/>
    <n v="116.1391181"/>
    <n v="-8.5461744999999993"/>
    <s v="|MC40234|MYIA-053907906363/POI/mursidin/0895329924662/rrahmanman88@gmail.com"/>
    <s v="MYIB_ASSISTANT"/>
    <m/>
    <m/>
    <m/>
    <m/>
    <m/>
    <m/>
    <m/>
    <m/>
    <s v="Management Janji"/>
    <s v="2026-10-25 15:00:00 | Nama PIC : MURSID No HP : 0895329924662 No Alt :  M Janji : 25 Okt 2026 Jam Pasang : Pagi / Siang Note : hubungi pelanggan jika ingin ke lokasi, terima kasih"/>
    <s v="FCC"/>
    <s v="24-10-2026 12:39:39"/>
    <d v="2026-10-25T15:00:00"/>
    <m/>
    <s v="PI"/>
    <s v="X"/>
    <s v="NO ADDON"/>
    <m/>
    <s v="Provisioning Issued"/>
    <s v="HSI Bisnis Khusus Winback PSB 70% - 200 Mbps"/>
    <s v="INDIBIZ"/>
    <m/>
    <m/>
    <d v="2026-10-25T15:00:00"/>
    <s v="2026-10-25 15:00:00 | Nama PIC : MURSID No HP : 0895329924662 No Alt :  M Janji : 25 Okt 2026 Jam Pasang : Pagi / Siang Note : hubungi pelanggan jika ingin ke lokasi, terima kasih"/>
    <m/>
    <m/>
    <m/>
    <e v="#NUM!"/>
    <e v="#NUM!"/>
    <x v="0"/>
  </r>
  <r>
    <n v="151"/>
    <n v="1002658458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8T21:17:52"/>
    <d v="2026-10-29T09:43:28"/>
    <n v="69418927"/>
    <m/>
    <n v="172601248884"/>
    <s v="GOR MR SPORT"/>
    <s v="ODP-MTR-FCD/72 FCD/D09/72.01"/>
    <s v="WO067394774"/>
    <m/>
    <m/>
    <m/>
    <n v="116.139275"/>
    <n v="-8.5802350000000001"/>
    <s v="|MC40040|MYIA-092974102228/POI/Muliadi/087860142097/yadimoel210@gmail.com"/>
    <s v="MYIB_ASSISTANT"/>
    <m/>
    <m/>
    <m/>
    <m/>
    <m/>
    <m/>
    <m/>
    <m/>
    <s v="Management Janji"/>
    <s v="2026-10-30 08:00:00 | Nama : BP MULIADI  No Hp : 087860142097 No Alt :  Tgl Pemasangan : 29 Oktober 2026 Interval : PAGI  Note : Hubungi pelanggan terlebih dahulu"/>
    <s v="FCC"/>
    <s v="28-10-2026 21:40:13"/>
    <d v="2026-10-30T08:00:00"/>
    <m/>
    <s v="PI"/>
    <s v="X"/>
    <s v="NO ADDON"/>
    <m/>
    <s v="Provisioning Issued"/>
    <s v="HSI Bisnis Promo Hari Pelanggan Nasional PSB 70% - 150 Mbps"/>
    <s v="INDIBIZ"/>
    <m/>
    <m/>
    <d v="2026-10-30T08:00:00"/>
    <s v="2026-10-30 08:00:00 | Nama : BP MULIADI  No Hp : 087860142097 No Alt :  Tgl Pemasangan : 29 Oktober 2026 Interval : PAGI  Note : Hubungi pelanggan terlebih dahulu"/>
    <m/>
    <m/>
    <m/>
    <e v="#NUM!"/>
    <e v="#NUM!"/>
    <x v="0"/>
  </r>
  <r>
    <n v="152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</r>
  <r>
    <n v="153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154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155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156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157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158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159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</r>
  <r>
    <n v="160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</r>
  <r>
    <n v="161"/>
    <n v="1002635291"/>
    <n v="3"/>
    <x v="0"/>
    <n v="5"/>
    <s v="MATARAM"/>
    <s v="INNER - NUSA TENGGARA"/>
    <s v="MTR"/>
    <s v="REG"/>
    <s v="AO"/>
    <x v="0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</r>
  <r>
    <n v="162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</r>
  <r>
    <n v="163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</r>
  <r>
    <n v="164"/>
    <n v="1002640335"/>
    <n v="3"/>
    <x v="0"/>
    <n v="5"/>
    <s v="MATARAM"/>
    <s v="INNER - NUSA TENGGARA"/>
    <s v="MTR"/>
    <s v="REG"/>
    <s v="AO"/>
    <x v="0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</r>
  <r>
    <n v="165"/>
    <n v="1002639592"/>
    <n v="3"/>
    <x v="0"/>
    <n v="5"/>
    <s v="MATARAM"/>
    <s v="INNER - NUSA TENGGARA"/>
    <s v="MTR"/>
    <s v="REG"/>
    <s v="AO"/>
    <x v="0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</r>
  <r>
    <n v="166"/>
    <n v="1002640126"/>
    <n v="3"/>
    <x v="0"/>
    <n v="5"/>
    <s v="MATARAM"/>
    <s v="INNER - NUSA TENGGARA"/>
    <s v="MTR"/>
    <s v="REG"/>
    <s v="AO"/>
    <x v="0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</r>
  <r>
    <n v="167"/>
    <n v="1002643342"/>
    <n v="3"/>
    <x v="0"/>
    <n v="5"/>
    <s v="MATARAM"/>
    <s v="INNER - NUSA TENGGARA"/>
    <s v="MTR"/>
    <s v="REG"/>
    <s v="AO"/>
    <x v="0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</r>
  <r>
    <n v="168"/>
    <n v="1002643062"/>
    <n v="3"/>
    <x v="0"/>
    <n v="5"/>
    <s v="MATARAM"/>
    <s v="INNER - NUSA TENGGARA"/>
    <s v="MTR"/>
    <s v="REG"/>
    <s v="AO"/>
    <x v="0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69"/>
    <n v="1002642696"/>
    <n v="3"/>
    <x v="0"/>
    <n v="5"/>
    <s v="MATARAM"/>
    <s v="INNER - NUSA TENGGARA"/>
    <s v="MTR"/>
    <s v="REG"/>
    <s v="AO"/>
    <x v="0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</r>
  <r>
    <n v="170"/>
    <n v="1002644914"/>
    <n v="3"/>
    <x v="0"/>
    <n v="5"/>
    <s v="MATARAM"/>
    <s v="INNER - NUSA TENGGARA"/>
    <s v="MTR"/>
    <s v="REG"/>
    <s v="AO"/>
    <x v="0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</r>
  <r>
    <n v="171"/>
    <n v="1002644720"/>
    <n v="3"/>
    <x v="0"/>
    <n v="5"/>
    <s v="MATARAM"/>
    <s v="INNER - NUSA TENGGARA"/>
    <s v="MTR"/>
    <s v="REG"/>
    <s v="AO"/>
    <x v="0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</r>
  <r>
    <n v="172"/>
    <n v="1002651739"/>
    <n v="3"/>
    <x v="0"/>
    <n v="5"/>
    <s v="MATARAM"/>
    <s v="INNER - NUSA TENGGARA"/>
    <s v="MTR"/>
    <s v="REG"/>
    <s v="AO"/>
    <x v="0"/>
    <s v="1P INET"/>
    <s v="Completed (PS)"/>
    <s v="RBS-Regional 3"/>
    <d v="2026-10-23T17:39:50"/>
    <d v="2026-10-25T07:52:57"/>
    <n v="69416168"/>
    <m/>
    <n v="172601248752"/>
    <s v="TOKO ZARWAL"/>
    <s v="ODP-MTR-FDB/93 FDB/D08/93.01"/>
    <s v="WO067074554"/>
    <m/>
    <m/>
    <m/>
    <n v="116.106645427644"/>
    <n v="-8.5534481108483291"/>
    <s v="MD|MYDB-20261023271279|SC00001/MC00090|TOKO ZARWAL|082144554304"/>
    <s v="MYDIGIBIZPARTNER"/>
    <m/>
    <m/>
    <m/>
    <m/>
    <m/>
    <m/>
    <m/>
    <m/>
    <s v="Management Janji"/>
    <s v="2026-10-24 15:00:00 | Nama PIC : ZARWAL No HP : 082144554304 No Alt :  M Janji : 24  Okt 2026 Jam Pasang : Pagi / Siang Note : hubungi pelanggan jika ingin ke lokasi, terima kasih"/>
    <s v="FCC"/>
    <s v="23-10-2026 17:54:38"/>
    <d v="2026-10-24T15:00:00"/>
    <m/>
    <s v="PS"/>
    <s v="X"/>
    <s v="NETMONK"/>
    <n v="20261025"/>
    <s v="Completed"/>
    <s v="HSI Bisnis Bundling Netmonk PSB 70% - 100 Mbps"/>
    <s v="INDIBIZ"/>
    <m/>
    <m/>
    <d v="2026-10-24T15:00:00"/>
    <s v="2026-10-24 15:00:00 | Nama PIC : ZARWAL No HP : 082144554304 No Alt :  M Janji : 24  Okt 2026 Jam Pasang : Pagi / Siang Note : hubungi pelanggan jika ingin ke lokasi, terima kasih"/>
    <n v="2026"/>
    <n v="10"/>
    <n v="25"/>
    <d v="2026-10-25T00:00:00"/>
    <n v="0.375"/>
    <x v="1"/>
  </r>
  <r>
    <n v="173"/>
    <n v="1002652251"/>
    <n v="3"/>
    <x v="0"/>
    <n v="5"/>
    <s v="MATARAM"/>
    <s v="INNER - NUSA TENGGARA"/>
    <s v="MTR"/>
    <s v="REG"/>
    <s v="AO"/>
    <x v="0"/>
    <s v="1P INET"/>
    <s v="Completed (PS)"/>
    <s v="RBS-Regional 3"/>
    <d v="2026-10-24T15:35:51"/>
    <d v="2026-10-24T18:48:41"/>
    <n v="69416466"/>
    <m/>
    <n v="172601248073"/>
    <s v="UD JAYA KARTA "/>
    <s v="ODP-MTR-FCK/98 FCK/D12/98.01"/>
    <s v="WO067123789"/>
    <m/>
    <m/>
    <m/>
    <n v="116.090786043412"/>
    <n v="-8.5997384540860793"/>
    <s v="|MC40234|MYIA-017719102243/POI/m ikhwal takaful/082339278085/faisal7609117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5:40:01"/>
    <d v="2026-10-25T15:00:00"/>
    <m/>
    <s v="PS"/>
    <s v="X"/>
    <s v="NO ADDON"/>
    <n v="20261024"/>
    <s v="Completed"/>
    <s v="HSI Bisnis PSB 70% - 300 Mbps"/>
    <s v="INDIBIZ"/>
    <m/>
    <m/>
    <d v="2026-10-25T15:00:00"/>
    <s v="2026-10-25 15:00:00 | Tanggal pemasangan : 25/09/2026 Jam pemasangan : 08.00 - 12.00 Info Tambahan : Hubungi pelanggan dulu sebelum ke lokasi, terima kasih"/>
    <n v="2026"/>
    <n v="10"/>
    <n v="24"/>
    <d v="2026-10-24T00:00:00"/>
    <n v="-1.625"/>
    <x v="1"/>
  </r>
  <r>
    <n v="174"/>
    <n v="1002653811"/>
    <n v="3"/>
    <x v="0"/>
    <n v="5"/>
    <s v="MATARAM"/>
    <s v="INNER - NUSA TENGGARA"/>
    <s v="MTR"/>
    <s v="REG"/>
    <s v="AO"/>
    <x v="0"/>
    <m/>
    <s v="Completed (PS)"/>
    <s v="RBS-Regional 3"/>
    <d v="2026-10-26T12:52:20"/>
    <d v="2026-10-27T07:40:39"/>
    <n v="69415865"/>
    <m/>
    <n v="172601248808"/>
    <s v="scorps gym"/>
    <s v="ODP-MTR-FCZ/22"/>
    <s v="WO067205575"/>
    <m/>
    <m/>
    <m/>
    <n v="116.10118748308101"/>
    <n v="-8.5830846032715993"/>
    <s v="|MC40297|MYIA-014150267428/POI/ISNUL HADI/082341883670/idokakun27@gmail.com"/>
    <s v="Sales Profesional"/>
    <m/>
    <m/>
    <m/>
    <m/>
    <m/>
    <m/>
    <m/>
    <m/>
    <s v="Management Janji"/>
    <s v="2026-10-25 08:00:00 | Waktu pemasangan : 24 Oktober 2026  Jam pemasangan : 12.00  Info Tambahan : Hubungi pelanggan dulu sebelum ke lokasi  terima kasih."/>
    <s v="FCC"/>
    <s v="26-10-2026 12:54:35"/>
    <m/>
    <m/>
    <s v="PS"/>
    <s v="X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7:00:00"/>
    <s v="2026-10-25 08:00:00 | Waktu pemasangan : 24 Oktober 2026  Jam pemasangan : 12.00  Info Tambahan : Hubungi pelanggan dulu sebelum ke lokasi  terima kasih."/>
    <n v="2026"/>
    <n v="10"/>
    <n v="27"/>
    <d v="2026-10-27T00:00:00"/>
    <n v="0.70833333333575865"/>
    <x v="1"/>
  </r>
  <r>
    <n v="175"/>
    <n v="1002654709"/>
    <n v="3"/>
    <x v="0"/>
    <n v="5"/>
    <s v="MATARAM"/>
    <s v="INNER - NUSA TENGGARA"/>
    <s v="MTR"/>
    <s v="REG"/>
    <s v="AO"/>
    <x v="0"/>
    <s v="1P INET"/>
    <s v="Completed (PS)"/>
    <s v="RBS-Regional 3"/>
    <d v="2026-10-26T16:38:50"/>
    <d v="2026-10-27T17:32:09"/>
    <n v="69417428"/>
    <m/>
    <n v="172601248822"/>
    <s v="SEMPOA ABC DUA TANGAN"/>
    <s v="ODP-MTR-FDA/45 FDA/D03/45.01"/>
    <s v="WO067232160"/>
    <m/>
    <m/>
    <m/>
    <n v="116.09251129224"/>
    <n v="-8.5380087739693398"/>
    <s v="|MC40297|MYIA-089901048216/POI/HAMZAN WADI/082341883670/tkipwardi@gmail.com"/>
    <s v="MYIB_ASSISTANT"/>
    <m/>
    <m/>
    <m/>
    <m/>
    <m/>
    <m/>
    <m/>
    <m/>
    <s v="Management Janji"/>
    <s v="2026-10-28 11:00:00 | Nama PIC : Bp Hamzan No HP : 082341883670 No Alt : - M Janji :  28 Okt 2026 Jam Pasang : Pagi / Siang Note : hubungi pelanggan jika ingin kelokasi "/>
    <s v="FCC"/>
    <s v="26-10-2026 16:39:49"/>
    <d v="2026-10-28T11:00:00"/>
    <m/>
    <s v="PS"/>
    <s v="X"/>
    <s v="NO ADDON"/>
    <n v="20261027"/>
    <s v="Completed"/>
    <s v="HSI Bisnis Promo Hari Pelanggan Nasional PSB 70% - 200 Mbps"/>
    <s v="INDIBIZ"/>
    <m/>
    <m/>
    <d v="2026-10-28T11:00:00"/>
    <s v="2026-10-28 11:00:00 | Nama PIC : Bp Hamzan No HP : 082341883670 No Alt : - M Janji :  28 Okt 2026 Jam Pasang : Pagi / Siang Note : hubungi pelanggan jika ingin kelokasi "/>
    <n v="2026"/>
    <n v="10"/>
    <n v="27"/>
    <d v="2026-10-27T00:00:00"/>
    <n v="-1.4583333333357587"/>
    <x v="1"/>
  </r>
  <r>
    <n v="176"/>
    <n v="1002658410"/>
    <n v="3"/>
    <x v="0"/>
    <n v="5"/>
    <s v="MATARAM"/>
    <s v="INNER - NUSA TENGGARA"/>
    <s v="MTR"/>
    <s v="REG"/>
    <s v="AO"/>
    <x v="0"/>
    <s v="1P INET"/>
    <s v="MIE - SEND SURVEY"/>
    <s v="RBS-Regional 3"/>
    <d v="2026-10-28T19:17:46"/>
    <d v="2026-10-28T19:20:07"/>
    <n v="69418894"/>
    <m/>
    <n v="172601248883"/>
    <s v="Toko Sahtiniati"/>
    <s v="ODP-MTR-FCJ/61 FCJ/D09/61.01"/>
    <s v="WO067390735"/>
    <m/>
    <m/>
    <m/>
    <n v="116.10592927783701"/>
    <n v="-8.5791815900659607"/>
    <s v="MD|MYDB-20261027271437|SC00001/MC00046|Toko Sahtiniati|087751835335"/>
    <s v="MYDIGIBIZPARTNER"/>
    <m/>
    <m/>
    <m/>
    <m/>
    <m/>
    <m/>
    <m/>
    <m/>
    <s v="Management Janji"/>
    <s v="2026-10-31 11:00:00 | Nama :Sahtiniati No HP :087751835335. No Alternatif : M Janji : 29/10/2026 Jam Pasang : Pagi NoteÃ‚Â :  Hubungi terlebih dahulu sebelum ke lokasi"/>
    <s v="FCC"/>
    <s v="28-10-2026 19:25:11"/>
    <d v="2026-10-31T11:00:00"/>
    <m/>
    <s v="SURVEY_NEW_MANJA"/>
    <s v="X"/>
    <s v="NO ADDON"/>
    <m/>
    <s v="MIE - SEND SURVEY"/>
    <s v="HSI Bisnis Promo Hari Pelanggan Nasional PSB 70% - 75 Mbps"/>
    <s v="INDIBIZ"/>
    <m/>
    <m/>
    <d v="2026-10-31T11:00:00"/>
    <s v="2026-10-31 11:00:00 | Nama :Sahtiniati No HP :087751835335. No Alternatif : M Janji : 29/10/2026 Jam Pasang : Pagi NoteÃ‚Â :  Hubungi terlebih dahulu sebelum ke lokasi"/>
    <m/>
    <m/>
    <m/>
    <e v="#NUM!"/>
    <e v="#NUM!"/>
    <x v="0"/>
  </r>
  <r>
    <n v="177"/>
    <n v="1002657938"/>
    <n v="3"/>
    <x v="0"/>
    <n v="5"/>
    <s v="MATARAM"/>
    <s v="INNER - NUSA TENGGARA"/>
    <s v="MTR"/>
    <s v="REG"/>
    <s v="AO"/>
    <x v="0"/>
    <s v="1P INET"/>
    <s v="MIE - SEND SURVEY"/>
    <s v="RBS-Regional 3"/>
    <d v="2026-10-28T14:42:50"/>
    <d v="2026-10-28T14:44:30"/>
    <n v="69418696"/>
    <m/>
    <n v="172601248879"/>
    <s v="SPPG PENIMBUNG"/>
    <s v="ODP-MTR-FDP/134 FDP/D05/134.01"/>
    <s v="WO067367573"/>
    <m/>
    <m/>
    <m/>
    <n v="116.1391181"/>
    <n v="-8.5461744999999993"/>
    <s v="|MC40234|MYIA-001941620930/POI/bidiawati/087864214978/ismi41312@gmail.com"/>
    <s v="MYIB_ASSISTANT"/>
    <m/>
    <m/>
    <m/>
    <m/>
    <m/>
    <m/>
    <m/>
    <m/>
    <s v="Management Janji"/>
    <s v="2026-10-29 15:00:00 | Nama : BU BIDIAWATI  No Hp : 087864214978 No Alt :  Tgl Pemasangan : 29 Oktober 2026 Interval : PAGI  Note : Hubungi pelanggan terlebih dahulu"/>
    <s v="FCC"/>
    <s v="28-10-2026 14:54:40"/>
    <d v="2026-10-29T15:00:00"/>
    <m/>
    <s v="SURVEY_NEW_MANJA"/>
    <s v="X"/>
    <s v="NO ADDON"/>
    <m/>
    <s v="MIE - SEND SURVEY"/>
    <s v="HSI Bisnis Khusus Winback PSB 70% - 300 Mbps"/>
    <s v="INDIBIZ"/>
    <m/>
    <m/>
    <d v="2026-10-29T15:00:00"/>
    <s v="2026-10-29 15:00:00 | Nama : BU BIDIAWATI  No Hp : 087864214978 No Alt :  Tgl Pemasangan : 29 Oktober 2026 Interval : PAGI  Note : Hubungi pelanggan terlebih dahulu"/>
    <m/>
    <m/>
    <m/>
    <e v="#NUM!"/>
    <e v="#NUM!"/>
    <x v="0"/>
  </r>
  <r>
    <n v="178"/>
    <n v="1002622049"/>
    <n v="3"/>
    <x v="0"/>
    <n v="5"/>
    <s v="MATARAM"/>
    <s v="INNER - NUSA TENGGARA"/>
    <s v="MTR"/>
    <s v="REG"/>
    <s v="AO"/>
    <x v="0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79"/>
    <n v="1002650338"/>
    <n v="3"/>
    <x v="0"/>
    <n v="5"/>
    <s v="MATARAM"/>
    <s v="INNER - NUSA TENGGARA"/>
    <s v="MTR"/>
    <s v="REG"/>
    <s v="AO"/>
    <x v="0"/>
    <s v="1P INET"/>
    <s v="98 | OSS - CANCEL COMPLETE"/>
    <s v="RBS-Regional 3"/>
    <d v="2026-10-23T09:29:44"/>
    <d v="2026-10-28T13:04:02"/>
    <n v="69415636"/>
    <m/>
    <n v="172601248090"/>
    <s v="TOKO MARAAH"/>
    <s v="ODP-MTR-FBA/120"/>
    <s v="WO067024248"/>
    <m/>
    <m/>
    <m/>
    <n v="116.10182380000001"/>
    <n v="-8.6197032999999994"/>
    <s v="|MC40234|MYIA-093030934364/POI/maraah/087897410056/dilwani338@gmail.com"/>
    <s v="MYIB_ASSISTANT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40:06"/>
    <d v="2026-10-24T08:00:00"/>
    <s v="Kendala Pelanggan"/>
    <s v="CANCEL"/>
    <s v="X"/>
    <s v="NO ADDON"/>
    <m/>
    <s v="Cancel Completed"/>
    <s v="HSI Bisnis Promo Hari Pelanggan Nasional PSB 70% - 100 Mbps"/>
    <s v="INDIBIZ"/>
    <m/>
    <m/>
    <d v="2026-10-24T08:00:00"/>
    <s v="2026-10-24 08:00:00 | Tanggal pemasangan : 25/09/2026 Jam pemasangan : 08.00 - 12.00 Info Tambahan : Hubungi pelanggan dulu sebelum ke lokasi, terima kasih "/>
    <m/>
    <m/>
    <m/>
    <e v="#NUM!"/>
    <e v="#NUM!"/>
    <x v="0"/>
  </r>
  <r>
    <n v="180"/>
    <n v="1002633659"/>
    <n v="3"/>
    <x v="0"/>
    <n v="5"/>
    <s v="MATARAM"/>
    <s v="BIMA"/>
    <s v="SAP"/>
    <s v="REG"/>
    <s v="AO"/>
    <x v="0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</r>
  <r>
    <n v="181"/>
    <n v="1002652479"/>
    <n v="3"/>
    <x v="0"/>
    <n v="5"/>
    <s v="MATARAM"/>
    <s v="BIMA"/>
    <s v="SAP"/>
    <s v="REG"/>
    <s v="AO"/>
    <x v="0"/>
    <s v="1P INET"/>
    <s v="102 | FOLLOW UP COMPLETED"/>
    <s v="RBS-Regional 3"/>
    <d v="2026-10-25T10:24:51"/>
    <d v="2026-10-28T16:57:43"/>
    <n v="69416627"/>
    <m/>
    <n v="172610305924"/>
    <s v="Toko Muhdin"/>
    <s v="ODP-SAP-FAA/24 FAA/D02/24.01"/>
    <s v="WO067147714"/>
    <m/>
    <m/>
    <m/>
    <n v="118.980034"/>
    <n v="-8.5628309999999992"/>
    <s v="|MN02085|MYIA-042660004872/POI/muhdin/082340214743/muhdinmeksi@gmail.com"/>
    <s v="MYIB_ASSISTANT"/>
    <m/>
    <m/>
    <m/>
    <m/>
    <m/>
    <m/>
    <m/>
    <m/>
    <s v="Management Janji"/>
    <s v="2026-10-26 15:00:00 | Tanggal pemasangan : 26/09/2026 Jam pemasangan : 15.00 Info Tambahan : Hubungi pelanggan dulu sebelum ke lokasi, terima kasih"/>
    <s v="FCC"/>
    <s v="25-10-2026 10:25:30"/>
    <d v="2026-10-26T15:00:00"/>
    <m/>
    <s v="REVOKE"/>
    <s v="BIMA BARAT"/>
    <s v="NETMONK"/>
    <m/>
    <s v="Follow Up Revoke Completed, New Order ID : SC1002658299"/>
    <s v="HSI Bisnis Bundling Netmonk PSB 70% - 150 Mbps"/>
    <s v="INDIBIZ"/>
    <m/>
    <m/>
    <d v="2026-10-26T15:00:00"/>
    <s v="2026-10-26 15:00:00 | Tanggal pemasangan : 26/09/2026 Jam pemasangan : 15.00 Info Tambahan : Hubungi pelanggan dulu sebelum ke lokasi, terima kasih"/>
    <m/>
    <m/>
    <m/>
    <e v="#NUM!"/>
    <e v="#NUM!"/>
    <x v="0"/>
  </r>
  <r>
    <n v="182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83"/>
    <n v="1002642325"/>
    <n v="3"/>
    <x v="0"/>
    <n v="5"/>
    <s v="MATARAM"/>
    <s v="BIMA"/>
    <s v="SAP"/>
    <s v="REG"/>
    <s v="AO"/>
    <x v="0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</r>
  <r>
    <n v="184"/>
    <n v="1002658299"/>
    <n v="3"/>
    <x v="0"/>
    <n v="5"/>
    <s v="MATARAM"/>
    <s v="BIMA"/>
    <s v="SAP"/>
    <s v="REG"/>
    <s v="AO"/>
    <x v="0"/>
    <m/>
    <s v="Completed (PS)"/>
    <s v="RBS-Regional 3"/>
    <d v="2026-10-28T16:57:43"/>
    <d v="2026-10-28T17:50:46"/>
    <n v="69416627"/>
    <m/>
    <n v="172610305932"/>
    <s v="Toko Muhdin"/>
    <s v="ODP-SAP-FAA/72"/>
    <s v="WO067382745"/>
    <m/>
    <m/>
    <m/>
    <n v="118.97866666389299"/>
    <n v="-8.5639248530266698"/>
    <s v="|MN02085|MYIA-042660004872/POI/muhdin/082340214743/muhdinmeksi@gmail.com"/>
    <s v="Sales Profesional"/>
    <m/>
    <m/>
    <m/>
    <m/>
    <m/>
    <m/>
    <m/>
    <m/>
    <s v="Management Janji"/>
    <s v="2026-10-26 15:00:00 | Tanggal pemasangan : 26/09/2026  Jam pemasangan : 15.00  Info Tambahan : Hubungi pelanggan dulu sebelum ke lokasi, terima kasih"/>
    <s v="FCC"/>
    <s v="28-10-2026 17:10:51"/>
    <m/>
    <m/>
    <s v="PS"/>
    <s v="BIMA BARAT"/>
    <s v="NETMONK"/>
    <n v="2026102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28T07:00:00"/>
    <s v="2026-10-26 15:00:00 | Tanggal pemasangan : 26/09/2026  Jam pemasangan : 15.00  Info Tambahan : Hubungi pelanggan dulu sebelum ke lokasi, terima kasih"/>
    <n v="2026"/>
    <n v="10"/>
    <n v="28"/>
    <d v="2026-10-28T00:00:00"/>
    <n v="-0.29166666666424135"/>
    <x v="1"/>
  </r>
  <r>
    <n v="185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186"/>
    <n v="1002635217"/>
    <n v="3"/>
    <x v="0"/>
    <n v="5"/>
    <s v="MATARAM"/>
    <s v="BIMA"/>
    <s v="SIL"/>
    <s v="REG"/>
    <s v="AO"/>
    <x v="0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</r>
  <r>
    <n v="187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188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</r>
  <r>
    <n v="189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</r>
  <r>
    <n v="190"/>
    <n v="1002638116"/>
    <n v="3"/>
    <x v="0"/>
    <n v="5"/>
    <s v="MATARAM"/>
    <s v="BIMA"/>
    <s v="SIL"/>
    <s v="REG"/>
    <s v="AO"/>
    <x v="0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</r>
  <r>
    <n v="191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</r>
  <r>
    <n v="192"/>
    <n v="1002642955"/>
    <n v="3"/>
    <x v="0"/>
    <n v="5"/>
    <s v="MATARAM"/>
    <s v="BIMA"/>
    <s v="TET"/>
    <s v="REG"/>
    <s v="AO"/>
    <x v="0"/>
    <s v="1P INET"/>
    <s v="100 | REVOKE COMPLETED"/>
    <s v="RBS-Regional 3"/>
    <d v="2026-10-19T11:53:34"/>
    <d v="2026-10-29T09:04:57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s v="Kendala Pelanggan"/>
    <s v="REVOKE"/>
    <s v="BIMA BARAT"/>
    <s v="NETMONK"/>
    <m/>
    <s v="Revoke Completed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</r>
  <r>
    <n v="193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94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</r>
  <r>
    <n v="195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</r>
  <r>
    <n v="196"/>
    <n v="1002628788"/>
    <n v="3"/>
    <x v="0"/>
    <n v="5"/>
    <s v="MATARAM"/>
    <s v="BIMA"/>
    <s v="DMP"/>
    <s v="REG"/>
    <s v="AO"/>
    <x v="0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</r>
  <r>
    <n v="197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198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99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200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</r>
  <r>
    <n v="201"/>
    <n v="1002645307"/>
    <n v="3"/>
    <x v="0"/>
    <n v="5"/>
    <s v="MATARAM"/>
    <s v="BIMA"/>
    <s v="DMP"/>
    <s v="REG"/>
    <s v="AO"/>
    <x v="0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</r>
  <r>
    <n v="202"/>
    <n v="1002640052"/>
    <n v="3"/>
    <x v="0"/>
    <n v="5"/>
    <s v="MATARAM"/>
    <s v="BIMA"/>
    <s v="DMP"/>
    <s v="REG"/>
    <s v="AO"/>
    <x v="0"/>
    <s v="1P INET"/>
    <s v="OSS - FALLOUT"/>
    <s v="RBS-Regional 3"/>
    <d v="2026-10-16T12:56:35"/>
    <d v="2026-10-28T14:18:24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s v="Kendala Pelanggan"/>
    <s v="FO_WFM"/>
    <s v="DOMPU"/>
    <s v="NO ADDON"/>
    <m/>
    <s v="Provisioning Failed|WFM|INF010026862|CENSEL PELANGGAN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</r>
  <r>
    <n v="203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</r>
  <r>
    <n v="204"/>
    <n v="1002634833"/>
    <n v="3"/>
    <x v="0"/>
    <n v="5"/>
    <s v="MATARAM"/>
    <s v="SUMBAWA"/>
    <s v="EMP"/>
    <s v="REG"/>
    <s v="AO"/>
    <x v="0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205"/>
    <n v="1002651325"/>
    <n v="3"/>
    <x v="0"/>
    <n v="5"/>
    <s v="MATARAM"/>
    <s v="SUMBAWA"/>
    <s v="EMP"/>
    <s v="REG"/>
    <s v="AO"/>
    <x v="0"/>
    <s v="1P INET"/>
    <s v="7 | OSS - PROVISIONING ISSUED"/>
    <s v="RBS-Regional 3"/>
    <d v="2026-10-23T15:08:49"/>
    <d v="2026-10-24T15:30:46"/>
    <n v="69416018"/>
    <m/>
    <n v="172612801950"/>
    <s v="UD FISABILILLAH"/>
    <s v="ODP-EMP-FAA/11 FAA/D02/11.01"/>
    <s v="WO067058402"/>
    <m/>
    <m/>
    <m/>
    <n v="118.00969518721099"/>
    <n v="-8.7714393637741601"/>
    <s v="MD|MYDB-20261023271245|DN00001/MN01576|UD FISABILILLAH|081353431351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5:09:54"/>
    <d v="2026-10-24T15:00:00"/>
    <m/>
    <s v="PI"/>
    <s v="SUMBAWA TIMUR"/>
    <s v="NO ADDON"/>
    <m/>
    <s v="Provisioning Issued"/>
    <s v="HSI Bisnis Basic Promo Hari Pelanggan Nasional PSB 70%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</r>
  <r>
    <n v="206"/>
    <n v="1002638689"/>
    <n v="3"/>
    <x v="0"/>
    <n v="5"/>
    <s v="MATARAM"/>
    <s v="SUMBAWA"/>
    <s v="EMP"/>
    <s v="REG"/>
    <s v="AO"/>
    <x v="0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207"/>
    <n v="1002644490"/>
    <n v="3"/>
    <x v="0"/>
    <n v="5"/>
    <s v="MATARAM"/>
    <s v="SUMBAWA"/>
    <s v="EMP"/>
    <s v="REG"/>
    <s v="AO"/>
    <x v="0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208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209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210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211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12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13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214"/>
    <n v="1002637213"/>
    <n v="3"/>
    <x v="0"/>
    <n v="5"/>
    <s v="MATARAM"/>
    <s v="SUMBAWA"/>
    <s v="SBW"/>
    <s v="REG"/>
    <s v="AO"/>
    <x v="0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</r>
  <r>
    <n v="215"/>
    <n v="1002640833"/>
    <n v="3"/>
    <x v="0"/>
    <n v="5"/>
    <s v="MATARAM"/>
    <s v="SUMBAWA"/>
    <s v="SBW"/>
    <s v="REG"/>
    <s v="AO"/>
    <x v="0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</r>
  <r>
    <n v="216"/>
    <n v="1002649962"/>
    <n v="3"/>
    <x v="0"/>
    <n v="5"/>
    <s v="MATARAM"/>
    <s v="SUMBAWA"/>
    <s v="SBW"/>
    <s v="REG"/>
    <s v="AO"/>
    <x v="0"/>
    <s v="1P INET"/>
    <s v="102 | FOLLOW UP COMPLETED"/>
    <s v="RBS-Regional 3"/>
    <d v="2026-10-22T17:27:44"/>
    <d v="2026-10-26T11:13:32"/>
    <n v="69415476"/>
    <m/>
    <n v="172606792929"/>
    <s v="MEDAR KOST"/>
    <s v="ODP-SBW-FAA/60 FAA/D01/60.01"/>
    <s v="WO067001737"/>
    <m/>
    <m/>
    <m/>
    <n v="117.40533314645199"/>
    <n v="-8.4706203449053294"/>
    <s v="MD|MYDB-20261022271228|DB10005/MB10137|MEDAR KOST|08231411140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7:39:37"/>
    <d v="2026-10-23T15:00:00"/>
    <m/>
    <s v="REVOKE"/>
    <s v="X"/>
    <s v="NO ADDON"/>
    <m/>
    <s v="Follow Up Revoke Completed, New Order ID : SC1002653386"/>
    <s v="HSI Bisnis Promo Hari Pelanggan Nasional PSB 70% - 300 Mbps"/>
    <s v="INDIBIZ"/>
    <m/>
    <m/>
    <d v="2026-10-23T15:00:00"/>
    <s v="2026-10-23 15:00:00 | Waktu pemasangan : 23 Oktober 2026 Jam pemasangan : 08.00 - 12.00 Info Tambahan : Hubungi pelanggan dulu sebelum ke lokasi terimakasih "/>
    <m/>
    <m/>
    <m/>
    <e v="#NUM!"/>
    <e v="#NUM!"/>
    <x v="0"/>
  </r>
  <r>
    <n v="217"/>
    <n v="1002643058"/>
    <n v="3"/>
    <x v="0"/>
    <n v="5"/>
    <s v="MATARAM"/>
    <s v="SUMBAWA"/>
    <s v="SBW"/>
    <s v="REG"/>
    <s v="AO"/>
    <x v="0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218"/>
    <n v="1002657963"/>
    <n v="3"/>
    <x v="0"/>
    <n v="5"/>
    <s v="MATARAM"/>
    <s v="SUMBAWA"/>
    <s v="SBW"/>
    <s v="REG"/>
    <s v="AO"/>
    <x v="0"/>
    <s v="1P INET"/>
    <s v="9 | WFM - UN-SCS"/>
    <s v="RBS-Regional 3"/>
    <d v="2026-10-28T14:48:44"/>
    <d v="2026-10-28T14:48:44"/>
    <n v="69414939"/>
    <m/>
    <m/>
    <s v="REBORN GYM"/>
    <m/>
    <s v="WO066945791"/>
    <m/>
    <m/>
    <m/>
    <n v="117.41436"/>
    <n v="-8.4878499999999999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8-10-2026 14:54:40"/>
    <d v="2026-10-23T00:00:00"/>
    <m/>
    <s v="UNSC"/>
    <s v="X"/>
    <s v="NETMONK"/>
    <m/>
    <s v="Inprogress Alpro, SC Lama : SC1002648531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219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20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221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222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</r>
  <r>
    <n v="223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</r>
  <r>
    <n v="224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</r>
  <r>
    <n v="225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</r>
  <r>
    <n v="226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</r>
  <r>
    <n v="227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</r>
  <r>
    <n v="228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</r>
  <r>
    <n v="229"/>
    <n v="1002636168"/>
    <n v="3"/>
    <x v="0"/>
    <n v="5"/>
    <s v="MATARAM"/>
    <s v="SUMBAWA"/>
    <s v="SBW"/>
    <s v="REG"/>
    <s v="AO"/>
    <x v="0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</r>
  <r>
    <n v="230"/>
    <n v="1002638874"/>
    <n v="3"/>
    <x v="0"/>
    <n v="5"/>
    <s v="MATARAM"/>
    <s v="SUMBAWA"/>
    <s v="SBW"/>
    <s v="REG"/>
    <s v="AO"/>
    <x v="0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</r>
  <r>
    <n v="231"/>
    <n v="1002640297"/>
    <n v="3"/>
    <x v="0"/>
    <n v="5"/>
    <s v="MATARAM"/>
    <s v="SUMBAWA"/>
    <s v="SBW"/>
    <s v="REG"/>
    <s v="AO"/>
    <x v="0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</r>
  <r>
    <n v="232"/>
    <n v="1002640119"/>
    <n v="3"/>
    <x v="0"/>
    <n v="5"/>
    <s v="MATARAM"/>
    <s v="SUMBAWA"/>
    <s v="SBW"/>
    <s v="REG"/>
    <s v="AO"/>
    <x v="0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</r>
  <r>
    <n v="233"/>
    <n v="1002640095"/>
    <n v="3"/>
    <x v="0"/>
    <n v="5"/>
    <s v="MATARAM"/>
    <s v="SUMBAWA"/>
    <s v="SBW"/>
    <s v="REG"/>
    <s v="AO"/>
    <x v="0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</r>
  <r>
    <n v="234"/>
    <n v="1002641607"/>
    <n v="3"/>
    <x v="0"/>
    <n v="5"/>
    <s v="MATARAM"/>
    <s v="SUMBAWA"/>
    <s v="SBW"/>
    <s v="REG"/>
    <s v="AO"/>
    <x v="0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</r>
  <r>
    <n v="235"/>
    <n v="1002641199"/>
    <n v="3"/>
    <x v="0"/>
    <n v="5"/>
    <s v="MATARAM"/>
    <s v="SUMBAWA"/>
    <s v="SBW"/>
    <s v="REG"/>
    <s v="AO"/>
    <x v="0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</r>
  <r>
    <n v="236"/>
    <n v="1002641546"/>
    <n v="3"/>
    <x v="0"/>
    <n v="5"/>
    <s v="MATARAM"/>
    <s v="SUMBAWA"/>
    <s v="SBW"/>
    <s v="REG"/>
    <s v="AO"/>
    <x v="0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</r>
  <r>
    <n v="237"/>
    <n v="1002641526"/>
    <n v="3"/>
    <x v="0"/>
    <n v="5"/>
    <s v="MATARAM"/>
    <s v="SUMBAWA"/>
    <s v="SBW"/>
    <s v="REG"/>
    <s v="AO"/>
    <x v="0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</r>
  <r>
    <n v="238"/>
    <n v="1002643747"/>
    <n v="3"/>
    <x v="0"/>
    <n v="5"/>
    <s v="MATARAM"/>
    <s v="SUMBAWA"/>
    <s v="SBW"/>
    <s v="REG"/>
    <s v="AO"/>
    <x v="0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</r>
  <r>
    <n v="239"/>
    <n v="1002644010"/>
    <n v="3"/>
    <x v="0"/>
    <n v="5"/>
    <s v="MATARAM"/>
    <s v="SUMBAWA"/>
    <s v="SBW"/>
    <s v="REG"/>
    <s v="AO"/>
    <x v="0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</r>
  <r>
    <n v="240"/>
    <n v="1002646790"/>
    <n v="3"/>
    <x v="0"/>
    <n v="5"/>
    <s v="MATARAM"/>
    <s v="SUMBAWA"/>
    <s v="SBW"/>
    <s v="REG"/>
    <s v="AO"/>
    <x v="0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241"/>
    <n v="1002651384"/>
    <n v="3"/>
    <x v="0"/>
    <n v="5"/>
    <s v="MATARAM"/>
    <s v="SUMBAWA"/>
    <s v="SBW"/>
    <s v="REG"/>
    <s v="AO"/>
    <x v="0"/>
    <s v="1P INET"/>
    <s v="Completed (PS)"/>
    <s v="RBS-Regional 3"/>
    <d v="2026-10-23T15:20:49"/>
    <d v="2026-10-25T14:41:40"/>
    <n v="69416024"/>
    <m/>
    <n v="172606792937"/>
    <s v="PT GLOBAL INDO BANGUNAN"/>
    <s v="ODP-SBW-FAB/34 FAB/D07/34.01"/>
    <s v="WO067060805"/>
    <m/>
    <m/>
    <m/>
    <n v="117.417334919271"/>
    <n v="-8.5008288102043306"/>
    <s v="|MN01576|MYIA-067286475639/POI/taufik/081282027567/globalindobangunan@gmail.com"/>
    <s v="MYIB_ASSISTANT"/>
    <m/>
    <m/>
    <m/>
    <m/>
    <m/>
    <m/>
    <m/>
    <m/>
    <s v="Management Janji"/>
    <s v="2026-10-24 15:00:00 | Nama PIC : Taufik No HP : 081282027567 No Alt :  M Janji : 24  Okt 2026 Jam Pasang : Pagi / Siang Note : hubungi pelanggan jika ingin ke lokasi, terima kasih"/>
    <s v="FCC"/>
    <s v="23-10-2026 15:24:43"/>
    <d v="2026-10-24T15:00:00"/>
    <m/>
    <s v="PS"/>
    <s v="X"/>
    <s v="OCA"/>
    <n v="20261025"/>
    <s v="Completed"/>
    <s v="HSI Bisnis Bundling OCA Breach Checker Promo 2026 PSB 70% - 100 Mbps"/>
    <s v="INDIBIZ"/>
    <m/>
    <m/>
    <d v="2026-10-24T15:00:00"/>
    <s v="2026-10-24 15:00:00 | Nama PIC : Taufik No HP : 081282027567 No Alt :  M Janji : 24  Okt 2026 Jam Pasang : Pagi / Siang Note : hubungi pelanggan jika ingin ke lokasi, terima kasih"/>
    <n v="2026"/>
    <n v="10"/>
    <n v="25"/>
    <d v="2026-10-25T00:00:00"/>
    <n v="0.375"/>
    <x v="1"/>
  </r>
  <r>
    <n v="242"/>
    <n v="1002653386"/>
    <n v="3"/>
    <x v="0"/>
    <n v="5"/>
    <s v="MATARAM"/>
    <s v="SUMBAWA"/>
    <s v="SBW"/>
    <s v="REG"/>
    <s v="AO"/>
    <x v="0"/>
    <m/>
    <s v="Completed (PS)"/>
    <s v="RBS-Regional 3"/>
    <d v="2026-10-26T11:13:35"/>
    <d v="2026-10-26T13:10:22"/>
    <n v="69415476"/>
    <m/>
    <n v="172606792960"/>
    <s v="MEDAR KOST"/>
    <s v="ODP-SBW-FAA/94"/>
    <s v="WO067195768"/>
    <m/>
    <m/>
    <m/>
    <n v="117.40314549999999"/>
    <n v="-8.4722229999999996"/>
    <s v="MD|MYDB-20261022271228|DB10005/MB10137|MEDAR KOST|082314111408"/>
    <s v="MYDIGIBIZPARTNER"/>
    <m/>
    <m/>
    <m/>
    <m/>
    <m/>
    <m/>
    <m/>
    <m/>
    <s v="Management Janji"/>
    <s v="2026-10-23 15:00:00 | Waktu pemasangan : 23 Oktober 2026  Jam pemasangan : 08.00 - 12.00  Info Tambahan : Hubungi pelanggan dulu sebelum ke lokasi  terimakasih "/>
    <s v="FCC"/>
    <s v="26-10-2026 11:24:44"/>
    <m/>
    <m/>
    <s v="PS"/>
    <s v="X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6T07:00:00"/>
    <s v="2026-10-23 15:00:00 | Waktu pemasangan : 23 Oktober 2026  Jam pemasangan : 08.00 - 12.00  Info Tambahan : Hubungi pelanggan dulu sebelum ke lokasi  terimakasih "/>
    <n v="2026"/>
    <n v="10"/>
    <n v="26"/>
    <d v="2026-10-26T00:00:00"/>
    <n v="-0.29166666666424135"/>
    <x v="1"/>
  </r>
  <r>
    <n v="243"/>
    <n v="1002633536"/>
    <n v="3"/>
    <x v="0"/>
    <n v="5"/>
    <s v="MATARAM"/>
    <s v="SUMBAWA"/>
    <s v="SBW"/>
    <s v="REG"/>
    <s v="AO"/>
    <x v="0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</r>
  <r>
    <n v="244"/>
    <n v="1002657982"/>
    <n v="3"/>
    <x v="0"/>
    <n v="5"/>
    <s v="MATARAM"/>
    <s v="SUMBAWA"/>
    <s v="SBW"/>
    <s v="REG"/>
    <s v="AO"/>
    <x v="0"/>
    <m/>
    <s v="MYCX - SEND OPEN PAPERLESS"/>
    <s v="RBS-Regional 3"/>
    <d v="2026-10-28T14:58:44"/>
    <d v="2026-10-28T15:00:12"/>
    <n v="69414939"/>
    <m/>
    <n v="172606792975"/>
    <s v="REBORN GYM"/>
    <s v="ODP-SBW-FAT/59"/>
    <m/>
    <m/>
    <m/>
    <m/>
    <n v="117.414171695535"/>
    <n v="-8.4880932727689693"/>
    <s v="MD|MYDB-20261022271193|DN00001/MN01576|REBORN GYM|081337084599  "/>
    <s v="Sales Profesional"/>
    <m/>
    <m/>
    <m/>
    <m/>
    <m/>
    <m/>
    <m/>
    <m/>
    <m/>
    <m/>
    <m/>
    <s v="28-10-2026 15:09:46"/>
    <m/>
    <m/>
    <s v="INPROGRESS_SC"/>
    <s v="X"/>
    <s v="NETMONK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245"/>
    <n v="1002627383"/>
    <n v="3"/>
    <x v="0"/>
    <n v="5"/>
    <s v="MATARAM"/>
    <s v="SUMBAWA"/>
    <s v="SBW"/>
    <s v="REG"/>
    <s v="AO"/>
    <x v="0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246"/>
    <n v="1002648531"/>
    <n v="3"/>
    <x v="0"/>
    <n v="5"/>
    <s v="MATARAM"/>
    <s v="SUMBAWA"/>
    <s v="SBW"/>
    <s v="REG"/>
    <s v="AO"/>
    <x v="0"/>
    <s v="1P INET"/>
    <s v="98 | OSS - CANCEL COMPLETE"/>
    <s v="RBS-Regional 3"/>
    <d v="2026-10-22T09:32:49"/>
    <d v="2026-10-28T14:49:57"/>
    <n v="69414939"/>
    <m/>
    <n v="172606792595"/>
    <s v="REBORN GYM"/>
    <s v="ODP-SBW-FAT/59 FAT/D07/59.01"/>
    <s v="WO066945791"/>
    <m/>
    <m/>
    <m/>
    <n v="117.41436548531"/>
    <n v="-8.4878561760428095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9:39:35"/>
    <d v="2026-10-23T08:00:00"/>
    <s v="Kendala Teknik"/>
    <s v="CANCEL"/>
    <s v="X"/>
    <s v="NETMONK"/>
    <m/>
    <s v="Cancel Completed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247"/>
    <n v="1002643304"/>
    <n v="3"/>
    <x v="0"/>
    <n v="5"/>
    <s v="MATARAM"/>
    <s v="SUMBAWA"/>
    <s v="ALA"/>
    <s v="REG"/>
    <s v="AO"/>
    <x v="0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248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249"/>
    <n v="1002638881"/>
    <n v="3"/>
    <x v="0"/>
    <n v="5"/>
    <s v="MATARAM"/>
    <s v="SUMBAWA"/>
    <s v="ALA"/>
    <s v="REG"/>
    <s v="AO"/>
    <x v="0"/>
    <s v="1P INET"/>
    <s v="Completed (PS)"/>
    <s v="RBS-Regional 3"/>
    <d v="2026-10-15T15:16:35"/>
    <d v="2026-10-24T12:26:4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S"/>
    <s v="SUMBAWA TIMUR"/>
    <s v="NO ADDON"/>
    <n v="20261024"/>
    <s v="Complet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n v="2026"/>
    <n v="10"/>
    <n v="24"/>
    <d v="2026-10-24T00:00:00"/>
    <n v="7.375"/>
    <x v="2"/>
  </r>
  <r>
    <n v="250"/>
    <n v="1002645882"/>
    <n v="3"/>
    <x v="0"/>
    <n v="5"/>
    <s v="MATARAM"/>
    <s v="SUMBAWA"/>
    <s v="ALA"/>
    <s v="REG"/>
    <s v="AO"/>
    <x v="0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</r>
  <r>
    <n v="251"/>
    <n v="1002636214"/>
    <n v="3"/>
    <x v="0"/>
    <n v="5"/>
    <s v="MATARAM"/>
    <s v="SUMBAWA"/>
    <s v="MLK"/>
    <s v="REG"/>
    <s v="AO"/>
    <x v="0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252"/>
    <n v="1002642514"/>
    <n v="3"/>
    <x v="0"/>
    <n v="5"/>
    <s v="MATARAM"/>
    <s v="SUMBAWA"/>
    <s v="MLK"/>
    <s v="REG"/>
    <s v="AO"/>
    <x v="0"/>
    <s v="1P INET"/>
    <s v="102 | FOLLOW UP COMPLETED"/>
    <s v="RBS-Regional 3"/>
    <d v="2026-10-19T10:04:35"/>
    <d v="2026-10-26T11:33:57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REVOKE"/>
    <s v="SUMBAWA BARAT"/>
    <s v="NO ADDON"/>
    <m/>
    <s v="Follow Up Revoke Completed, New Order ID : SC1002653525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</r>
  <r>
    <n v="253"/>
    <n v="1002646362"/>
    <n v="3"/>
    <x v="0"/>
    <n v="5"/>
    <s v="MATARAM"/>
    <s v="SUMBAWA"/>
    <s v="MLK"/>
    <s v="REG"/>
    <s v="AO"/>
    <x v="0"/>
    <s v="1P INET"/>
    <s v="102 | FOLLOW UP COMPLETED"/>
    <s v="RBS-Regional 3"/>
    <d v="2026-10-20T18:50:50"/>
    <d v="2026-10-22T14:46:50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REVOKE"/>
    <s v="SUMBAWA BARAT"/>
    <s v="NO ADDON"/>
    <m/>
    <s v="Follow Up Revoke Completed, New Order ID : SC1002649392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</r>
  <r>
    <n v="254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55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256"/>
    <n v="1002641631"/>
    <n v="3"/>
    <x v="0"/>
    <n v="5"/>
    <s v="MATARAM"/>
    <s v="SUMBAWA"/>
    <s v="MLK"/>
    <s v="REG"/>
    <s v="AO"/>
    <x v="0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</r>
  <r>
    <n v="257"/>
    <n v="1002649392"/>
    <n v="3"/>
    <x v="0"/>
    <n v="5"/>
    <s v="MATARAM"/>
    <s v="SUMBAWA"/>
    <s v="MLK"/>
    <s v="REG"/>
    <s v="AO"/>
    <x v="0"/>
    <m/>
    <s v="Completed (PS)"/>
    <s v="RBS-Regional 3"/>
    <d v="2026-10-22T14:46:50"/>
    <d v="2026-10-22T20:51:04"/>
    <n v="69414101"/>
    <m/>
    <n v="172608206225"/>
    <s v="MASJID AL IKHLAS DESA BUKIT DAMAI"/>
    <s v="ODP-MLK-FAA/24"/>
    <s v="WO066981468"/>
    <m/>
    <m/>
    <m/>
    <n v="116.75396076088801"/>
    <n v="-8.9121239478980296"/>
    <s v="|MN02367|MYIA-043564883155/POI/BAYU TONI SAPUTRA/082144516876/bayou.sbm067@gmail.com"/>
    <s v="Sales Profesional"/>
    <m/>
    <m/>
    <m/>
    <m/>
    <m/>
    <m/>
    <m/>
    <m/>
    <s v="Management Janji"/>
    <s v="2026-10-21 15:00:00 | Nama PIC : MASJID AL IKHLAS DESA BUKIT DAMAI  No HP :   No Alt : -082144516876  M Janji :  21 Okt  2026  Jam Pasang : Pagi / Siang  Note : hubungi pelanggan jika ingin kelokasi"/>
    <s v="FCC"/>
    <s v="22-10-2026 14:54:36"/>
    <m/>
    <m/>
    <s v="PS"/>
    <s v="SUMBAWA BARAT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07:00:00"/>
    <s v="2026-10-21 15:00:00 | Nama PIC : MASJID AL IKHLAS DESA BUKIT DAMAI  No HP :   No Alt : -082144516876  M Janji :  21 Okt  2026  Jam Pasang : Pagi / Siang  Note : hubungi pelanggan jika ingin kelokasi"/>
    <n v="2026"/>
    <n v="10"/>
    <n v="22"/>
    <d v="2026-10-22T00:00:00"/>
    <n v="-0.29166666666424135"/>
    <x v="1"/>
  </r>
  <r>
    <n v="258"/>
    <n v="1002650657"/>
    <n v="3"/>
    <x v="0"/>
    <n v="5"/>
    <s v="MATARAM"/>
    <s v="SUMBAWA"/>
    <s v="MLK"/>
    <s v="REG"/>
    <s v="AO"/>
    <x v="0"/>
    <s v="1P INET"/>
    <s v="Completed (PS)"/>
    <s v="RBS-Regional 3"/>
    <d v="2026-10-23T10:54:45"/>
    <d v="2026-10-26T07:34:19"/>
    <n v="69415759"/>
    <m/>
    <n v="172608206251"/>
    <s v="HANGGONOWARIH HOUSE"/>
    <s v="ODP-MLK-FAD/07 FAD/D02/07.01"/>
    <s v="WO067032755"/>
    <m/>
    <m/>
    <m/>
    <n v="116.746971456528"/>
    <n v="-8.9136303980335008"/>
    <s v="|MN02367|MYIA-092536853089/POI/ARDI HANGGONOWARIH/081382702902/anggo07@gmail.com"/>
    <s v="MYIB_ASSISTANT"/>
    <m/>
    <m/>
    <m/>
    <m/>
    <m/>
    <m/>
    <m/>
    <m/>
    <s v="Management Janji"/>
    <s v="2026-10-24 08:00:00 | telp :081382702902  alt : manja : pagi / siang 24/10/2026 .hub sebelum ke lokasi "/>
    <s v="FCC"/>
    <s v="23-10-2026 10:55:42"/>
    <d v="2026-10-24T08:00:00"/>
    <m/>
    <s v="PS"/>
    <s v="SUMBAWA BARAT"/>
    <s v="NO ADDON"/>
    <n v="20261026"/>
    <s v="Completed"/>
    <s v="HSI Bisnis Basic Promo Hari Pelanggan Nasional PSB 70% - 50 Mbps"/>
    <s v="INDIBIZ"/>
    <m/>
    <m/>
    <d v="2026-10-24T08:00:00"/>
    <s v="2026-10-24 08:00:00 | telp :081382702902  alt : manja : pagi / siang 24/10/2026 .hub sebelum ke lokasi "/>
    <n v="2026"/>
    <n v="10"/>
    <n v="26"/>
    <d v="2026-10-26T00:00:00"/>
    <n v="1.6666666666642413"/>
    <x v="2"/>
  </r>
  <r>
    <n v="259"/>
    <n v="1002653525"/>
    <n v="3"/>
    <x v="0"/>
    <n v="5"/>
    <s v="MATARAM"/>
    <s v="SUMBAWA"/>
    <s v="MLK"/>
    <s v="REG"/>
    <s v="AO"/>
    <x v="0"/>
    <m/>
    <s v="Completed (PS)"/>
    <s v="RBS-Regional 3"/>
    <d v="2026-10-26T11:33:57"/>
    <d v="2026-10-28T10:05:29"/>
    <n v="69412660"/>
    <m/>
    <n v="172608206589"/>
    <s v="PT NUSA PRIMA MOTOR"/>
    <s v="ODP-MLK-FAA/20"/>
    <s v="WO067197761"/>
    <m/>
    <m/>
    <m/>
    <n v="116.753087640792"/>
    <n v="-8.9174058146430202"/>
    <s v="|MN02367|MYIA-009748863073/POI/PUTRI MARDIANA/081275074378/putrimardiana013@gmail.com"/>
    <s v="Sales Profesional"/>
    <m/>
    <m/>
    <m/>
    <m/>
    <m/>
    <m/>
    <m/>
    <m/>
    <s v="Management Janji"/>
    <s v="2026-10-20 08:00:00 | Nama PIC : Ibu Putri  No HP : 081275074378  No Alt : -  M Janji : 20 Okt 2026  Jam Pasang : Pagi / Siang  Note : hubungi pelanggan jika ingin kelokasi"/>
    <s v="FCC"/>
    <s v="26-10-2026 11:39:40"/>
    <m/>
    <m/>
    <s v="PS"/>
    <s v="SUMBAWA BARAT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08:00:00 | Nama PIC : Ibu Putri  No HP : 081275074378  No Alt : -  M Janji : 20 Okt 2026  Jam Pasang : Pagi / Siang  Note : hubungi pelanggan jika ingin kelokasi"/>
    <n v="2026"/>
    <n v="10"/>
    <n v="28"/>
    <d v="2026-10-28T00:00:00"/>
    <n v="1.7083333333357587"/>
    <x v="2"/>
  </r>
  <r>
    <n v="260"/>
    <n v="1002656868"/>
    <n v="3"/>
    <x v="0"/>
    <n v="5"/>
    <s v="MATARAM"/>
    <s v="SUMBAWA"/>
    <s v="MLK"/>
    <s v="REG"/>
    <s v="AO"/>
    <x v="0"/>
    <s v="1P INET"/>
    <s v="Completed (PS)"/>
    <s v="RBS-Regional 3"/>
    <d v="2026-10-27T20:51:45"/>
    <d v="2026-10-28T16:40:58"/>
    <n v="69418295"/>
    <m/>
    <n v="172608206684"/>
    <s v="KETEMU SURF HOUSE"/>
    <s v="ODP-MLK-FAC/28"/>
    <s v="WO067323237"/>
    <m/>
    <m/>
    <m/>
    <n v="116.736573416472"/>
    <n v="-8.9752734293598309"/>
    <s v="|MN02367|MYIA-067594962791/POI/HERIANTO/081239495213/hhherianto@hotmail.com"/>
    <s v="MYIB_ASSISTANT"/>
    <m/>
    <m/>
    <m/>
    <m/>
    <m/>
    <m/>
    <m/>
    <m/>
    <s v="Management Janji"/>
    <s v="2026-10-29 11:00:00 | Tanggal pemasangan : 28/10/2026 Jam pemasangan : pagi / siang  Info Tambahan : Hubungi pelanggan dulu sebelum ke lokasi Terimakasih"/>
    <s v="FCC"/>
    <s v="27-10-2026 20:55:00"/>
    <d v="2026-10-29T11:00:00"/>
    <m/>
    <s v="PS"/>
    <s v="SUMBAWA BARAT"/>
    <s v="NO ADDON"/>
    <n v="20261028"/>
    <s v="Completed"/>
    <s v="HSI Bisnis Promo Hari Pelanggan Nasional PSB 70% - 200 Mbps"/>
    <s v="INDIBIZ"/>
    <m/>
    <m/>
    <d v="2026-10-29T11:00:00"/>
    <s v="2026-10-29 11:00:00 | Tanggal pemasangan : 28/10/2026 Jam pemasangan : pagi / siang  Info Tambahan : Hubungi pelanggan dulu sebelum ke lokasi Terimakasih"/>
    <n v="2026"/>
    <n v="10"/>
    <n v="28"/>
    <d v="2026-10-28T00:00:00"/>
    <n v="-1.4583333333357587"/>
    <x v="1"/>
  </r>
  <r>
    <n v="261"/>
    <n v="1002646062"/>
    <n v="3"/>
    <x v="0"/>
    <n v="5"/>
    <s v="MATARAM"/>
    <s v="SUMBAWA"/>
    <s v="MLK"/>
    <s v="REG"/>
    <s v="AO"/>
    <x v="0"/>
    <s v="1P INET"/>
    <s v="98 | OSS - CANCEL COMPLETE"/>
    <s v="RBS-Regional 3"/>
    <d v="2026-10-20T15:56:51"/>
    <d v="2026-10-29T09:06:35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s v="Kendala Pelanggan"/>
    <s v="CANCEL"/>
    <s v="SUMBAWA BARAT"/>
    <s v="NO ADDON"/>
    <m/>
    <s v="Cancel Complet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262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</r>
  <r>
    <n v="263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</r>
  <r>
    <n v="264"/>
    <n v="1002641075"/>
    <n v="3"/>
    <x v="0"/>
    <n v="5"/>
    <s v="MATARAM"/>
    <s v="SUMBAWA"/>
    <s v="TLW"/>
    <s v="REG"/>
    <s v="AO"/>
    <x v="0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</r>
  <r>
    <n v="265"/>
    <n v="1002646101"/>
    <n v="3"/>
    <x v="0"/>
    <n v="5"/>
    <s v="MATARAM"/>
    <s v="SUMBAWA"/>
    <s v="TLW"/>
    <s v="REG"/>
    <s v="AO"/>
    <x v="0"/>
    <s v="1P INET"/>
    <s v="102 | FOLLOW UP COMPLETED"/>
    <s v="RBS-Regional 3"/>
    <d v="2026-10-20T16:05:44"/>
    <d v="2026-10-28T11:57:42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s v="Kendala Lainnya"/>
    <s v="REVOKE"/>
    <s v="SUMBAWA BARAT"/>
    <s v="NO ADDON"/>
    <m/>
    <s v="Follow Up Revoke Completed, New Order ID : SC1002657510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66"/>
    <n v="1002646146"/>
    <n v="3"/>
    <x v="0"/>
    <n v="5"/>
    <s v="MATARAM"/>
    <s v="SUMBAWA"/>
    <s v="TLW"/>
    <s v="REG"/>
    <s v="AO"/>
    <x v="0"/>
    <s v="1P INET"/>
    <s v="102 | FOLLOW UP COMPLETED"/>
    <s v="RBS-Regional 3"/>
    <d v="2026-10-20T16:20:50"/>
    <d v="2026-10-28T10:51:29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REVOKE"/>
    <s v="SUMBAWA BARAT"/>
    <s v="NO ADDON"/>
    <m/>
    <s v="Follow Up Revoke Completed, New Order ID : SC1002657308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</r>
  <r>
    <n v="267"/>
    <n v="1002656078"/>
    <n v="3"/>
    <x v="0"/>
    <n v="5"/>
    <s v="MATARAM"/>
    <s v="SUMBAWA"/>
    <s v="TLW"/>
    <s v="REG"/>
    <s v="AO"/>
    <x v="0"/>
    <s v="1P INET"/>
    <s v="7 | OSS - PROVISIONING ISSUED"/>
    <s v="RBS-Regional 3"/>
    <d v="2026-10-27T13:59:44"/>
    <d v="2026-10-28T11:09:59"/>
    <n v="69418017"/>
    <m/>
    <n v="172610203898"/>
    <s v="UD DELTA"/>
    <s v="ODP-TLW-FC/12 FC/D01/02.12"/>
    <s v="WO067290727"/>
    <m/>
    <m/>
    <m/>
    <n v="116.854997836053"/>
    <n v="-8.7428191384008294"/>
    <s v="MD|MYDB-20261027271449|DN00001/MN01576|UD DELTA|085702875438"/>
    <s v="MYDIGIBIZPARTNER"/>
    <m/>
    <m/>
    <m/>
    <m/>
    <m/>
    <m/>
    <m/>
    <m/>
    <s v="Management Janji"/>
    <s v="2026-10-28 11:00:00 | Nama : BU LILIS SURYANI  No Hp : 085702875438 No Alt :  Tgl Pemasangan : 28 Oktober 2026 Interval : SIANG Note : Hubungi pelanggan terlebih dahulu"/>
    <s v="FCC"/>
    <s v="27-10-2026 14:09:51"/>
    <d v="2026-10-28T11:00:00"/>
    <m/>
    <s v="PI"/>
    <s v="SUMBAWA BARAT"/>
    <s v="OCA"/>
    <m/>
    <s v="Provisioning Issued"/>
    <s v="HSI Bisnis Bundling OCA Breach Checker Promo 2026 PSB 70% - 200 Mbps"/>
    <s v="INDIBIZ"/>
    <m/>
    <m/>
    <d v="2026-10-28T11:00:00"/>
    <s v="2026-10-28 11:00:00 | Nama : BU LILIS SURYANI  No Hp : 085702875438 No Alt :  Tgl Pemasangan : 28 Oktober 2026 Interval : SIANG Note : Hubungi pelanggan terlebih dahulu"/>
    <m/>
    <m/>
    <m/>
    <e v="#NUM!"/>
    <e v="#NUM!"/>
    <x v="0"/>
  </r>
  <r>
    <n v="268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269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270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</r>
  <r>
    <n v="271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272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</r>
  <r>
    <n v="273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</r>
  <r>
    <n v="274"/>
    <n v="1002647287"/>
    <n v="3"/>
    <x v="0"/>
    <n v="5"/>
    <s v="MATARAM"/>
    <s v="SUMBAWA"/>
    <s v="TLW"/>
    <s v="REG"/>
    <s v="AO"/>
    <x v="0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</r>
  <r>
    <n v="275"/>
    <n v="1002657510"/>
    <n v="3"/>
    <x v="0"/>
    <n v="5"/>
    <s v="MATARAM"/>
    <s v="SUMBAWA"/>
    <s v="TLW"/>
    <s v="REG"/>
    <s v="AO"/>
    <x v="0"/>
    <m/>
    <s v="Completed (PS)"/>
    <s v="RBS-Regional 3"/>
    <d v="2026-10-28T11:57:43"/>
    <d v="2026-10-28T12:37:00"/>
    <n v="69414004"/>
    <m/>
    <n v="172610203901"/>
    <s v="PUSKESMAS SETELUK"/>
    <s v="ODP-TLW-FE/05"/>
    <s v="WO067351469"/>
    <m/>
    <m/>
    <m/>
    <n v="116.86524899"/>
    <n v="-8.6250880429999999"/>
    <s v="|MN01595|MYIA-082202535583/POI/ELY/085198460388/setelukmedical@gmail.com"/>
    <s v="Sales Profesional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8-10-2026 12:09:50"/>
    <m/>
    <m/>
    <s v="PS"/>
    <s v="SUMBAWA BARAT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7:00:00"/>
    <s v="2026-10-21 15:00:00 | Tanggal Pemasangan : 21 Oktober 2026  Jam Pemasangan : 08:00 15:00  Info Tambahan : Hubungi pelanggan dulu sebelum ke lokasi terimakasih"/>
    <n v="2026"/>
    <n v="10"/>
    <n v="28"/>
    <d v="2026-10-28T00:00:00"/>
    <n v="-0.29166666666424135"/>
    <x v="1"/>
  </r>
  <r>
    <n v="276"/>
    <n v="1002657308"/>
    <n v="3"/>
    <x v="0"/>
    <n v="5"/>
    <s v="MATARAM"/>
    <s v="SUMBAWA"/>
    <s v="TLW"/>
    <s v="REG"/>
    <s v="AO"/>
    <x v="0"/>
    <m/>
    <s v="Completed (PS)"/>
    <s v="RBS-Regional 3"/>
    <d v="2026-10-28T10:51:32"/>
    <d v="2026-10-28T11:51:04"/>
    <n v="69414017"/>
    <m/>
    <n v="172610203819"/>
    <s v="PUSKESMAS SETELUK"/>
    <s v="ODP-TLW-FE/05"/>
    <s v="WO067343479"/>
    <m/>
    <m/>
    <m/>
    <n v="116.86487674771"/>
    <n v="-8.6239947689840992"/>
    <s v="|MN01595|MYIA-060323714313/POI/ELY/085198460388/setelukmedical@gmail.com"/>
    <s v="Sales Profesional"/>
    <m/>
    <m/>
    <m/>
    <m/>
    <m/>
    <m/>
    <m/>
    <m/>
    <s v="Management Janji"/>
    <s v="2026-10-21 15:00:00 | Waktu pemasangan : 21 Oktober 2026  Jam pemasangan : 08.00 - 12.00  Info Tambahan : Hubungi pelanggan dulu sebelum ke lokasi  terimakasih "/>
    <s v="FCC"/>
    <s v="28-10-2026 10:54:38"/>
    <m/>
    <m/>
    <s v="PS"/>
    <s v="SUMBAWA BARAT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7:00:00"/>
    <s v="2026-10-21 15:00:00 | Waktu pemasangan : 21 Oktober 2026  Jam pemasangan : 08.00 - 12.00  Info Tambahan : Hubungi pelanggan dulu sebelum ke lokasi  terimakasih "/>
    <n v="2026"/>
    <n v="10"/>
    <n v="28"/>
    <d v="2026-10-28T00:00:00"/>
    <n v="-0.29166666666424135"/>
    <x v="1"/>
  </r>
  <r>
    <n v="277"/>
    <n v="1002644059"/>
    <n v="3"/>
    <x v="0"/>
    <n v="5"/>
    <s v="MATARAM"/>
    <s v="SUMBAWA"/>
    <s v="TLW"/>
    <s v="REG"/>
    <s v="AO"/>
    <x v="0"/>
    <m/>
    <s v="QC MIA - INVALID QUALITY CONTROL MIA"/>
    <s v="RBS-Regional 3"/>
    <d v="2026-10-19T16:33:34"/>
    <d v="2026-10-28T19:28:19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8"/>
    <n v="1002658214"/>
    <n v="3"/>
    <x v="0"/>
    <n v="5"/>
    <s v="MATARAM"/>
    <s v="SUMBAWA"/>
    <s v="TLW"/>
    <s v="REG"/>
    <s v="AO"/>
    <x v="0"/>
    <s v="1P INET"/>
    <s v="MIE - SEND SURVEY"/>
    <s v="RBS-Regional 3"/>
    <d v="2026-10-28T16:15:50"/>
    <d v="2026-10-28T16:18:01"/>
    <n v="69418784"/>
    <m/>
    <n v="172610203903"/>
    <s v="CAFE LONG"/>
    <s v="ODP-TLW-FH/56 FH/D02/56.01"/>
    <s v="WO067378655"/>
    <m/>
    <m/>
    <m/>
    <n v="116.818262655802"/>
    <n v="-8.7605347028025005"/>
    <s v="|MN02367|MYIA-058481230393/POI/EVI YULIANA/082329304448/evidaffa62@gmail.com"/>
    <s v="MYIB_ASSISTANT"/>
    <m/>
    <m/>
    <m/>
    <m/>
    <m/>
    <m/>
    <m/>
    <m/>
    <s v="Management Janji"/>
    <s v="2026-10-29 15:00:00 | Nama Pic : IBU EVI No Hp Pic : 082329304448 Jam Pemasangan : 08:00 - 12.00 Tanggal Pemasangan : KAMIS 29 OKTOBER 2026 Info Tambahan : Hubungi pelanggan sebelum datang ke lokasi"/>
    <s v="FCC"/>
    <s v="28-10-2026 16:25:03"/>
    <d v="2026-10-29T15:00:00"/>
    <m/>
    <s v="SURVEY_NEW_MANJA"/>
    <s v="SUMBAWA BARAT"/>
    <s v="NETMONK"/>
    <m/>
    <s v="MIE - SEND SURVEY"/>
    <s v="HSI Bisnis Bundling Netmonk Promo 2026 PSB 70% - 75 Mbps"/>
    <s v="INDIBIZ"/>
    <m/>
    <m/>
    <d v="2026-10-29T15:00:00"/>
    <s v="2026-10-29 15:00:00 | Nama Pic : IBU EVI No Hp Pic : 082329304448 Jam Pemasangan : 08:00 - 12.00 Tanggal Pemasangan : KAMIS 29 OKTOBER 2026 Info Tambahan : Hubungi pelanggan sebelum datang ke lokasi"/>
    <m/>
    <m/>
    <m/>
    <e v="#NUM!"/>
    <e v="#NUM!"/>
    <x v="0"/>
  </r>
  <r>
    <n v="279"/>
    <n v="1002658361"/>
    <n v="3"/>
    <x v="0"/>
    <n v="5"/>
    <s v="MATARAM"/>
    <s v="SUMBAWA"/>
    <s v="TLW"/>
    <s v="REG"/>
    <s v="AO"/>
    <x v="0"/>
    <s v="1P INET"/>
    <s v="MIE - SEND SURVEY"/>
    <s v="RBS-Regional 3"/>
    <d v="2026-10-28T18:05:44"/>
    <d v="2026-10-28T18:08:06"/>
    <n v="69418870"/>
    <m/>
    <n v="172610203904"/>
    <s v="CV INTAN BULAENG SELOTO"/>
    <s v="ODP-TLW-FB/33 FB/D06/33.01"/>
    <s v="WO067386833"/>
    <m/>
    <m/>
    <m/>
    <n v="116.850601068966"/>
    <n v="-8.7342708967318199"/>
    <s v="|MN02367|MYIA-094778453330/POI/ADENI MUHADI SAPUTRA ST/081332052852/adeni.muhadi.saputra@gmail.com"/>
    <s v="MYIB_ASSISTANT"/>
    <m/>
    <m/>
    <m/>
    <m/>
    <m/>
    <m/>
    <m/>
    <m/>
    <s v="Management Janji"/>
    <s v="2026-10-29 15:00:00 | No HP :081332052852 Alt :  M Janji : 29/10/2026 Note : hubungi pelanggan jika ingin kelokas"/>
    <s v="FCC"/>
    <s v="28-10-2026 18:09:46"/>
    <d v="2026-10-29T15:00:00"/>
    <m/>
    <s v="SURVEY_NEW_MANJA"/>
    <s v="SUMBAWA BARAT"/>
    <s v="NO ADDON"/>
    <m/>
    <s v="MIE - SEND SURVEY"/>
    <s v="HSI Bisnis Promo Hari Pelanggan Nasional PSB 70% - 200 Mbps"/>
    <s v="INDIBIZ"/>
    <m/>
    <m/>
    <d v="2026-10-29T15:00:00"/>
    <s v="2026-10-29 15:00:00 | No HP :081332052852 Alt :  M Janji : 29/10/2026 Note : hubungi pelanggan jika ingin kelokas"/>
    <m/>
    <m/>
    <m/>
    <e v="#NUM!"/>
    <e v="#NUM!"/>
    <x v="0"/>
  </r>
  <r>
    <n v="280"/>
    <n v="1002627389"/>
    <n v="3"/>
    <x v="0"/>
    <n v="5"/>
    <s v="MATARAM"/>
    <s v="SUMBAWA"/>
    <s v="TLW"/>
    <s v="REG"/>
    <s v="AO"/>
    <x v="0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</r>
  <r>
    <n v="281"/>
    <n v="1002627397"/>
    <n v="3"/>
    <x v="0"/>
    <n v="5"/>
    <s v="MATARAM"/>
    <s v="SUMBAWA"/>
    <s v="TLW"/>
    <s v="REG"/>
    <s v="AO"/>
    <x v="0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</r>
  <r>
    <n v="282"/>
    <n v="1002644071"/>
    <n v="3"/>
    <x v="0"/>
    <n v="5"/>
    <s v="MATARAM"/>
    <s v="SUMBAWA"/>
    <s v="TLW"/>
    <s v="REG"/>
    <s v="AO"/>
    <x v="0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</r>
  <r>
    <n v="283"/>
    <n v="1002639389"/>
    <n v="3"/>
    <x v="0"/>
    <n v="5"/>
    <s v="MATARAM"/>
    <s v="BIMA"/>
    <s v="BIM"/>
    <s v="REG"/>
    <s v="AO"/>
    <x v="0"/>
    <s v="1P INET"/>
    <s v="98 | OSS - CANCEL COMPLETE"/>
    <s v="RBS-Regional 3"/>
    <d v="2026-10-16T08:49:36"/>
    <d v="2026-10-29T09:02:55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s v="Kendala Pelanggan"/>
    <s v="CANCEL"/>
    <s v="X"/>
    <s v="NO ADDON"/>
    <m/>
    <s v="Cancel Complet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</r>
  <r>
    <n v="284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285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</r>
  <r>
    <n v="286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287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288"/>
    <n v="1002639776"/>
    <n v="3"/>
    <x v="1"/>
    <n v="5"/>
    <s v="MALANG"/>
    <s v="KEPANJEN"/>
    <s v="DPT"/>
    <s v="REG"/>
    <s v="AO"/>
    <x v="0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</r>
  <r>
    <n v="289"/>
    <n v="1002646274"/>
    <n v="3"/>
    <x v="1"/>
    <n v="5"/>
    <s v="MALANG"/>
    <s v="KEPANJEN"/>
    <s v="DPT"/>
    <s v="REG"/>
    <s v="AO"/>
    <x v="0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</r>
  <r>
    <n v="290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291"/>
    <n v="1002641390"/>
    <n v="3"/>
    <x v="1"/>
    <n v="5"/>
    <s v="MALANG"/>
    <s v="KEPANJEN"/>
    <s v="GDI"/>
    <s v="REG"/>
    <s v="AO"/>
    <x v="0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92"/>
    <n v="1002642058"/>
    <n v="3"/>
    <x v="1"/>
    <n v="5"/>
    <s v="MALANG"/>
    <s v="KEPANJEN"/>
    <s v="GDI"/>
    <s v="REG"/>
    <s v="AO"/>
    <x v="0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</r>
  <r>
    <n v="293"/>
    <n v="1002646562"/>
    <n v="3"/>
    <x v="1"/>
    <n v="5"/>
    <s v="MALANG"/>
    <s v="KEPANJEN"/>
    <s v="GDI"/>
    <s v="REG"/>
    <s v="AO"/>
    <x v="0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294"/>
    <n v="1002654348"/>
    <n v="3"/>
    <x v="1"/>
    <n v="5"/>
    <s v="MALANG"/>
    <s v="KEPANJEN"/>
    <s v="GDI"/>
    <s v="REG"/>
    <s v="AO"/>
    <x v="0"/>
    <s v="1P INET"/>
    <s v="Completed (PS)"/>
    <s v="RBS-Regional 3"/>
    <d v="2026-10-26T14:54:45"/>
    <d v="2026-10-26T19:48:11"/>
    <n v="69417311"/>
    <m/>
    <n v="152715213853"/>
    <s v="cafe &amp; ROSTERY agung"/>
    <s v="ODP-GDI-FC/36 FC/D03/36.01"/>
    <s v="WO067219140"/>
    <m/>
    <m/>
    <m/>
    <n v="112.6377947"/>
    <n v="-8.2116826999999901"/>
    <s v="|MN02462|MYIA-002851593913/POI/agung/083159148273/kacerosrery@gmail.com"/>
    <s v="MYIB_ASSISTANT"/>
    <m/>
    <m/>
    <m/>
    <m/>
    <m/>
    <m/>
    <m/>
    <m/>
    <s v="Management Janji"/>
    <s v="2026-10-27 11:00:00 | Nama PIC:  bp yosi No HP: 083159148273 Alt: Tanggal: 27/10/2026 Jam Pasang: Siang Note: Hubungi sebelum ke lokasi, terimakasih.  "/>
    <s v="FCC"/>
    <s v="26-10-2026 14:55:19"/>
    <d v="2026-10-27T11:00:00"/>
    <m/>
    <s v="PS"/>
    <s v="TUREN"/>
    <s v="OCA"/>
    <n v="20261026"/>
    <s v="Completed"/>
    <s v="HSI Bisnis Bundling OCA Breach Checker Promo 2026 PSB 70% - 300 Mbps"/>
    <s v="INDIBIZ"/>
    <m/>
    <m/>
    <d v="2026-10-27T11:00:00"/>
    <s v="2026-10-27 11:00:00 | Nama PIC:  bp yosi No HP: 083159148273 Alt: Tanggal: 27/10/2026 Jam Pasang: Siang Note: Hubungi sebelum ke lokasi, terimakasih.  "/>
    <n v="2026"/>
    <n v="10"/>
    <n v="26"/>
    <d v="2026-10-26T00:00:00"/>
    <n v="-1.4583333333357587"/>
    <x v="1"/>
  </r>
  <r>
    <n v="295"/>
    <n v="1002653758"/>
    <n v="3"/>
    <x v="1"/>
    <n v="5"/>
    <s v="MALANG"/>
    <s v="KEPANJEN"/>
    <s v="GDI"/>
    <s v="REG"/>
    <s v="AO"/>
    <x v="0"/>
    <s v="1P INET"/>
    <s v="Completed (PS)"/>
    <s v="RBS-Regional 3"/>
    <d v="2026-10-26T12:27:49"/>
    <d v="2026-10-27T12:25:11"/>
    <n v="69417101"/>
    <m/>
    <n v="152715213852"/>
    <s v="DESA BANJAREJO KECAMATAN PAGELARAN KAB MALANG"/>
    <s v="ODP-GDI-FV/04 FV/D02/04.01"/>
    <s v="WO067202841"/>
    <m/>
    <m/>
    <m/>
    <n v="112.62106470000001"/>
    <n v="-8.1815481000000005"/>
    <s v="|MC20235|MYIA-014895314948/POI/M FAUZI AZIZ/085233780708/rizki.cell2000@gmail.com"/>
    <s v="MYIB_ASSISTANT"/>
    <m/>
    <m/>
    <m/>
    <m/>
    <m/>
    <m/>
    <m/>
    <m/>
    <s v="Management Janji"/>
    <s v="2026-10-27 11:00:00 | Nama :FAUZI No HP :085233780708 No Alternatif : M Janji : 27/10/2026 Jam Pasang : Pagi NoteÃ‚Â :  Hubungi terlebih dahulu sebelum ke lokasi "/>
    <s v="FCC"/>
    <s v="26-10-2026 12:39:35"/>
    <d v="2026-10-27T11:00:00"/>
    <m/>
    <s v="PS"/>
    <s v="TUREN"/>
    <s v="OCA"/>
    <n v="20261027"/>
    <s v="Completed"/>
    <s v="HSI Bisnis Bundling OCA Breach Checker Promo H2 2026 PSB 70% - 50 Mbps"/>
    <s v="INDIBIZ"/>
    <m/>
    <m/>
    <d v="2026-10-27T11:00:00"/>
    <s v="2026-10-27 11:00:00 | Nama :FAUZI No HP :085233780708 No Alternatif : M Janji : 27/10/2026 Jam Pasang : Pagi NoteÃ‚Â :  Hubungi terlebih dahulu sebelum ke lokasi "/>
    <n v="2026"/>
    <n v="10"/>
    <n v="27"/>
    <d v="2026-10-27T00:00:00"/>
    <n v="-0.45833333333575865"/>
    <x v="1"/>
  </r>
  <r>
    <n v="296"/>
    <n v="1002652300"/>
    <n v="3"/>
    <x v="1"/>
    <n v="5"/>
    <s v="MALANG"/>
    <s v="KEPANJEN"/>
    <s v="GDI"/>
    <s v="REG"/>
    <s v="AO"/>
    <x v="0"/>
    <s v="1P INET"/>
    <s v="MIA - INVALID SURVEY"/>
    <s v="RBS-Regional 3"/>
    <d v="2026-10-24T16:24:49"/>
    <d v="2026-10-25T14:20:03"/>
    <n v="69416511"/>
    <m/>
    <n v="152715213850"/>
    <s v="TOKO PRIBUMI"/>
    <s v="ODP-GDI-FU/23 FU/D03/23.01"/>
    <s v="WO067127280"/>
    <m/>
    <m/>
    <m/>
    <n v="112.63993499999999"/>
    <n v="-8.2006949000000002"/>
    <s v="MD|MYDB-20261024271322|DN00001/MN01844|TOKO PRIBUMI|081919770180"/>
    <s v="MYDIGIBIZPARTNER"/>
    <m/>
    <m/>
    <m/>
    <m/>
    <m/>
    <m/>
    <m/>
    <m/>
    <s v="Management Janji"/>
    <s v="2026-10-25 15:00:00 | Tanggal Pemasangan : 25 Oktober 2026 Jam Pemasangan : 08:00 15:00 Info Tambahan : Hubungi pelanggan dulu sebelum ke lokasi terimakasih"/>
    <s v="FCC"/>
    <s v="24-10-2026 16:25:16"/>
    <d v="2026-10-25T15:00:00"/>
    <m/>
    <s v="SURVEY_NEW_MANJA"/>
    <s v="TUREN"/>
    <s v="NO ADDON"/>
    <m/>
    <s v="MIE - INVALID SURVEY - Kendala Perizinan/IKR-IKG"/>
    <s v="HSI Bisnis Promo Hari Pelanggan Nasional PSB 70% - 150 Mbps"/>
    <s v="INDIBIZ"/>
    <m/>
    <m/>
    <d v="2026-10-25T15:00:00"/>
    <s v="2026-10-25 15:00:00 | Tanggal Pemasangan : 25 Oktober 2026 Jam Pemasangan : 08:00 15:00 Info Tambahan : Hubungi pelanggan dulu sebelum ke lokasi terimakasih"/>
    <m/>
    <m/>
    <m/>
    <e v="#NUM!"/>
    <e v="#NUM!"/>
    <x v="0"/>
  </r>
  <r>
    <n v="297"/>
    <n v="1002640851"/>
    <n v="3"/>
    <x v="1"/>
    <n v="5"/>
    <s v="MALANG"/>
    <s v="KEPANJEN"/>
    <s v="SBM"/>
    <s v="REG"/>
    <s v="AO"/>
    <x v="0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</r>
  <r>
    <n v="298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</r>
  <r>
    <n v="299"/>
    <n v="1002645405"/>
    <n v="3"/>
    <x v="1"/>
    <n v="5"/>
    <s v="MALANG"/>
    <s v="KEPANJEN"/>
    <s v="SBM"/>
    <s v="REG"/>
    <s v="AO"/>
    <x v="0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</r>
  <r>
    <n v="300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</r>
  <r>
    <n v="301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</r>
  <r>
    <n v="302"/>
    <n v="1002655200"/>
    <n v="3"/>
    <x v="1"/>
    <n v="5"/>
    <s v="MALANG"/>
    <s v="KEPANJEN"/>
    <s v="SBP"/>
    <s v="REG"/>
    <s v="AO"/>
    <x v="0"/>
    <s v="1P INET"/>
    <s v="Completed (PS)"/>
    <s v="RBS-Regional 3"/>
    <d v="2026-10-27T09:26:44"/>
    <d v="2026-10-28T11:58:55"/>
    <n v="69417636"/>
    <m/>
    <n v="152716204322"/>
    <s v="DEA BAKERY SUMBERPUCUNG"/>
    <s v="ODP-SBP-FB/02 FB/D01/02.01"/>
    <s v="WO067257344"/>
    <m/>
    <m/>
    <m/>
    <n v="112.472898"/>
    <n v="-8.1570920000000005"/>
    <s v="|MN01864|MYIA-058695810909/POI/EKO ALFIYANTO/0895395167680/systemdevelopmentdea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39:47"/>
    <d v="2026-10-28T08:00:00"/>
    <m/>
    <s v="PS"/>
    <s v="KEPANJEN"/>
    <s v="OCA"/>
    <n v="20261028"/>
    <s v="Completed"/>
    <s v="HSI Bisnis Bundling OCA Breach Checker PSB 70% Promo - 5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8"/>
    <d v="2026-10-28T00:00:00"/>
    <n v="-0.33333333333575865"/>
    <x v="1"/>
  </r>
  <r>
    <n v="303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304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305"/>
    <n v="1002639601"/>
    <n v="3"/>
    <x v="1"/>
    <n v="5"/>
    <s v="MALANG"/>
    <s v="KEPANJEN"/>
    <s v="TUR"/>
    <s v="REG"/>
    <s v="AO"/>
    <x v="0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</r>
  <r>
    <n v="306"/>
    <n v="1002639954"/>
    <n v="3"/>
    <x v="1"/>
    <n v="5"/>
    <s v="MALANG"/>
    <s v="KEPANJEN"/>
    <s v="BRG"/>
    <s v="REG"/>
    <s v="AO"/>
    <x v="0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</r>
  <r>
    <n v="307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</r>
  <r>
    <n v="308"/>
    <n v="1002647311"/>
    <n v="3"/>
    <x v="1"/>
    <n v="5"/>
    <s v="MALANG"/>
    <s v="KEPANJEN"/>
    <s v="GDG"/>
    <s v="REG"/>
    <s v="AO"/>
    <x v="0"/>
    <m/>
    <s v="102 | FOLLOW UP COMPLETED"/>
    <s v="RBS-Regional 3"/>
    <d v="2026-10-21T13:06:44"/>
    <d v="2026-10-26T15:41:32"/>
    <n v="69414461"/>
    <n v="3414393033"/>
    <n v="152704231857"/>
    <s v="Bumi Sakti Perkhasa"/>
    <s v="ODP-GDG-FY/83"/>
    <s v="WO066981852"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jam Pasang : 09:00 Note : hubungi pelanggan jika ingin kelokasi |40900827|MYDITA"/>
    <s v="FCC"/>
    <s v="21-10-2026 13:09:43"/>
    <d v="2026-10-25T08:00:00"/>
    <m/>
    <s v="REVOKE"/>
    <s v="KLOJEN"/>
    <s v="NO ADDON"/>
    <m/>
    <s v="Follow Up Revoke Completed, New Order ID : SC100265452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(22/OKTOBER/2026) jam Pasang : 09:00 Note : hubungi pelanggan jika ingin kelokasi |40900827|MYDITA"/>
    <m/>
    <m/>
    <m/>
    <e v="#NUM!"/>
    <e v="#NUM!"/>
    <x v="0"/>
  </r>
  <r>
    <n v="309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310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311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312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</r>
  <r>
    <n v="313"/>
    <n v="1002638282"/>
    <n v="3"/>
    <x v="1"/>
    <n v="5"/>
    <s v="MALANG"/>
    <s v="KEPANJEN"/>
    <s v="GDG"/>
    <s v="REG"/>
    <s v="AO"/>
    <x v="0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</r>
  <r>
    <n v="314"/>
    <n v="1002640826"/>
    <n v="3"/>
    <x v="1"/>
    <n v="5"/>
    <s v="MALANG"/>
    <s v="KEPANJEN"/>
    <s v="GDG"/>
    <s v="REG"/>
    <s v="AO"/>
    <x v="0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</r>
  <r>
    <n v="315"/>
    <n v="1002652632"/>
    <n v="3"/>
    <x v="1"/>
    <n v="5"/>
    <s v="MALANG"/>
    <s v="KEPANJEN"/>
    <s v="GDG"/>
    <s v="REG"/>
    <s v="AO"/>
    <x v="0"/>
    <s v="1P INET"/>
    <s v="Completed (PS)"/>
    <s v="RBS-Regional 3"/>
    <d v="2026-10-25T14:50:46"/>
    <d v="2026-10-26T12:57:14"/>
    <n v="69416698"/>
    <m/>
    <n v="152704231899"/>
    <s v="SDN BANDUNGREJOSARI 3"/>
    <s v="ODP-GDG-FQ/09 FQ/D05/09.01"/>
    <s v="WO067162881"/>
    <m/>
    <m/>
    <m/>
    <n v="112.62575459999999"/>
    <n v="-8.0065837000000002"/>
    <s v="|MN01864|MYIA-068547138190/POI/EDY SANTOSO/081952533005/bandungrejosari03.sd@gmail.com"/>
    <s v="MYIB_ASSISTANT"/>
    <m/>
    <m/>
    <m/>
    <m/>
    <m/>
    <m/>
    <m/>
    <m/>
    <s v="Management Janji"/>
    <s v="2026-10-28 08:00:00 | tgl manja : 26 OKT 2026 jam : pagi  hubungi sebelum ke lokasi"/>
    <s v="FCC"/>
    <s v="25-10-2026 14:54:33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gl manja : 26 OKT 2026 jam : pagi  hubungi sebelum ke lokasi"/>
    <n v="2026"/>
    <n v="10"/>
    <n v="26"/>
    <d v="2026-10-26T00:00:00"/>
    <n v="-2.3333333333357587"/>
    <x v="1"/>
  </r>
  <r>
    <n v="316"/>
    <n v="1002652481"/>
    <n v="3"/>
    <x v="1"/>
    <n v="5"/>
    <s v="MALANG"/>
    <s v="KEPANJEN"/>
    <s v="GDG"/>
    <s v="REG"/>
    <s v="AO"/>
    <x v="0"/>
    <s v="1P INET"/>
    <s v="Completed (PS)"/>
    <s v="RBS-Regional 3"/>
    <d v="2026-10-25T10:26:49"/>
    <d v="2026-10-26T14:33:45"/>
    <n v="69416621"/>
    <m/>
    <n v="152704231896"/>
    <s v="SMPN 12 MALANG"/>
    <s v="ODP-GDG-FAS/12"/>
    <s v="WO067147831"/>
    <m/>
    <m/>
    <m/>
    <n v="112.6210887"/>
    <n v="-8.0064543999999902"/>
    <s v="|MN01864|MYIA-075553860867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3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</r>
  <r>
    <n v="317"/>
    <n v="1002652483"/>
    <n v="3"/>
    <x v="1"/>
    <n v="5"/>
    <s v="MALANG"/>
    <s v="KEPANJEN"/>
    <s v="GDG"/>
    <s v="REG"/>
    <s v="AO"/>
    <x v="0"/>
    <s v="1P INET"/>
    <s v="Completed (PS)"/>
    <s v="RBS-Regional 3"/>
    <d v="2026-10-25T10:29:45"/>
    <d v="2026-10-26T15:22:33"/>
    <n v="69416622"/>
    <m/>
    <n v="152704231897"/>
    <s v="SMPN 12 MALANG"/>
    <s v="ODP-GDG-FAS/12 FAS/D01/12.01"/>
    <s v="WO067147947"/>
    <m/>
    <m/>
    <m/>
    <n v="112.6210887"/>
    <n v="-8.0064543999999902"/>
    <s v="|MN01864|MYIA-023078220895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</r>
  <r>
    <n v="318"/>
    <n v="1002654522"/>
    <n v="3"/>
    <x v="1"/>
    <n v="5"/>
    <s v="MALANG"/>
    <s v="KEPANJEN"/>
    <s v="GDG"/>
    <s v="REG"/>
    <s v="AO"/>
    <x v="0"/>
    <m/>
    <s v="Completed (PS)"/>
    <s v="RBS-Regional 3"/>
    <d v="2026-10-26T15:41:33"/>
    <d v="2026-10-26T16:38:49"/>
    <n v="69414461"/>
    <n v="3414393033"/>
    <n v="152704231908"/>
    <s v="Bumi Sakti Perkhasa"/>
    <s v="ODP-GDG-FF/87"/>
    <s v="WO067226497"/>
    <m/>
    <m/>
    <m/>
    <n v="112.5984833"/>
    <n v="-8.0692933999999994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 jam Pasang : 09:00  Note : hubungi pelanggan jika ingin kelokasi  |40900827|MYDITA"/>
    <s v="FCC"/>
    <s v="26-10-2026 15:54:36"/>
    <m/>
    <m/>
    <s v="PS"/>
    <s v="KLOJEN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5 08:00:00|M Janji : (22/OKTOBER/2026)  jam Pasang : 09:00  Note : hubungi pelanggan jika ingin kelokasi  |40900827|MYDITA"/>
    <n v="2026"/>
    <n v="10"/>
    <n v="26"/>
    <d v="2026-10-26T00:00:00"/>
    <n v="-0.29166666666424135"/>
    <x v="1"/>
  </r>
  <r>
    <n v="319"/>
    <n v="1002655807"/>
    <n v="3"/>
    <x v="1"/>
    <n v="5"/>
    <s v="MALANG"/>
    <s v="KEPANJEN"/>
    <s v="GDG"/>
    <s v="REG"/>
    <s v="AO"/>
    <x v="0"/>
    <s v="1P INET"/>
    <s v="Completed (PS)"/>
    <s v="RBS-Regional 3"/>
    <d v="2026-10-27T12:30:45"/>
    <d v="2026-10-28T13:46:25"/>
    <n v="69417883"/>
    <m/>
    <n v="152704231913"/>
    <s v="ILHAM LAUNDRY"/>
    <s v="ODP-GDG-FS/03 FS/D01/03.01"/>
    <s v="WO067280926"/>
    <m/>
    <m/>
    <m/>
    <n v="112.6216867"/>
    <n v="-8.0138499999999997"/>
    <s v="|MN02703|MYIA-080758269229/POI/Achmad yasin/0895635004302/achmad.yasin112@gmail.com"/>
    <s v="MYIB_ASSISTANT"/>
    <m/>
    <m/>
    <m/>
    <m/>
    <m/>
    <m/>
    <m/>
    <m/>
    <s v="Management Janji"/>
    <s v="2026-10-30 08:00:00 | Jam pemasangan : 12.00 Info Tambahan : Hubungi pelanggan dulu sebelum ke lokasi terimakasih  "/>
    <s v="FCC"/>
    <s v="27-10-2026 12:39:37"/>
    <d v="2026-10-30T08:00:00"/>
    <m/>
    <s v="PS"/>
    <s v="KLOJEN"/>
    <s v="NO ADDON"/>
    <n v="20261028"/>
    <s v="Completed"/>
    <s v="HSI Bisnis Promo Hari Pelanggan Nasional PSB 70% - 50 Mbps"/>
    <s v="INDIBIZ"/>
    <m/>
    <m/>
    <d v="2026-10-30T08:00:00"/>
    <s v="2026-10-30 08:00:00 | Jam pemasangan : 12.00 Info Tambahan : Hubungi pelanggan dulu sebelum ke lokasi terimakasih  "/>
    <n v="2026"/>
    <n v="10"/>
    <n v="28"/>
    <d v="2026-10-28T00:00:00"/>
    <n v="-2.3333333333357587"/>
    <x v="1"/>
  </r>
  <r>
    <n v="320"/>
    <n v="1002656784"/>
    <n v="3"/>
    <x v="1"/>
    <n v="5"/>
    <s v="MALANG"/>
    <s v="KEPANJEN"/>
    <s v="GDG"/>
    <s v="REG"/>
    <s v="AO"/>
    <x v="0"/>
    <s v="1P INET"/>
    <s v="Completed (PS)"/>
    <s v="RBS-Regional 3"/>
    <d v="2026-10-27T17:54:45"/>
    <d v="2026-10-28T12:52:28"/>
    <n v="69418248"/>
    <m/>
    <n v="152704231918"/>
    <s v="ABADI GROSIR"/>
    <s v="ODP-GDG-FX/64 FX/D07/64.01"/>
    <s v="WO067315144"/>
    <m/>
    <m/>
    <m/>
    <n v="112.6314394"/>
    <n v="-8.0507643000000009"/>
    <s v="MD|MYDB-20261027271461|SC20017/MC20200|ABADI GROSIR|0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8:09:46"/>
    <d v="2026-10-30T08:00:00"/>
    <m/>
    <s v="PS"/>
    <s v="KLOJEN"/>
    <s v="NO ADDON"/>
    <n v="20261028"/>
    <s v="Completed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n v="2026"/>
    <n v="10"/>
    <n v="28"/>
    <d v="2026-10-28T00:00:00"/>
    <n v="-2.3333333333357587"/>
    <x v="1"/>
  </r>
  <r>
    <n v="321"/>
    <n v="1002657698"/>
    <n v="3"/>
    <x v="1"/>
    <n v="5"/>
    <s v="MALANG"/>
    <s v="KEPANJEN"/>
    <s v="GDG"/>
    <s v="REG"/>
    <s v="AO"/>
    <x v="0"/>
    <s v="1P INET"/>
    <s v="MIE - SEND SURVEY"/>
    <s v="RBS-Regional 3"/>
    <d v="2026-10-28T13:30:46"/>
    <d v="2026-10-28T13:32:06"/>
    <n v="69418587"/>
    <m/>
    <n v="152704231692"/>
    <s v="TOKO SEDAYU"/>
    <s v="ODP-GDG-FP/18 FP/D05/18.01"/>
    <s v="WO067359630"/>
    <m/>
    <m/>
    <m/>
    <n v="112.60444640226601"/>
    <n v="-8.0061573694404"/>
    <s v="|MC20235|MYIA-085164118326/POI/MUCHAMAD NUR WAHYUDIN/085150633754/yonom5109@gmail.com"/>
    <s v="MYIB_ASSISTANT"/>
    <m/>
    <m/>
    <m/>
    <m/>
    <m/>
    <m/>
    <m/>
    <m/>
    <s v="Management Janji"/>
    <s v="2026-11-01 08:00:00 | M Janji : 29/10/2026 Jam Pasang : Pagi NoteÃ‚Â :  Hubungi terlebih dahulu sebelum ke lokasi"/>
    <s v="FCC"/>
    <s v="28-10-2026 13:39:45"/>
    <d v="2026-11-01T08:00:00"/>
    <m/>
    <s v="SURVEY_NEW_MANJA"/>
    <s v="KLOJEN"/>
    <s v="NETMONK"/>
    <m/>
    <s v="MIE - SEND SURVEY"/>
    <s v="HSI Bisnis Bundling Netmonk Promo H2 2026 PSB 70% - 50 Mbps"/>
    <s v="INDIBIZ"/>
    <m/>
    <m/>
    <d v="2026-11-01T08:00:00"/>
    <s v="2026-11-01 08:00:00 | M Janji : 29/10/2026 Jam Pasang : Pagi NoteÃ‚Â :  Hubungi terlebih dahulu sebelum ke lokasi"/>
    <m/>
    <m/>
    <m/>
    <e v="#NUM!"/>
    <e v="#NUM!"/>
    <x v="0"/>
  </r>
  <r>
    <n v="322"/>
    <n v="1002657851"/>
    <n v="3"/>
    <x v="1"/>
    <n v="5"/>
    <s v="MALANG"/>
    <s v="KEPANJEN"/>
    <s v="GDG"/>
    <s v="REG"/>
    <s v="AO"/>
    <x v="0"/>
    <s v="1P INET"/>
    <s v="MIE - SEND SURVEY"/>
    <s v="RBS-Regional 3"/>
    <d v="2026-10-28T14:17:44"/>
    <d v="2026-10-28T14:20:01"/>
    <n v="69418633"/>
    <m/>
    <n v="152704231924"/>
    <s v="SMPN 2 WAGIR"/>
    <s v="ODP-GDG-FJ/37 FJ/D01/37.01"/>
    <s v="WO067323577"/>
    <m/>
    <m/>
    <m/>
    <n v="112.5776822"/>
    <n v="-8.0026758000000005"/>
    <s v="|MN01864|MYIA-098272168671/POI/iwan kurniawan/083170818685/smpnwagir02@gmail.com"/>
    <s v="MYIB_ASSISTANT"/>
    <m/>
    <m/>
    <m/>
    <m/>
    <m/>
    <m/>
    <m/>
    <m/>
    <s v="Management Janji"/>
    <s v="2026-10-30 08:00:00 | Tanggal pemasangan : 28/10/2026 Jam pemasangan : pagi / siang  Info Tambahan : Hubungi pelanggan dulu sebelum ke lokasi Terimakasih"/>
    <s v="FCC"/>
    <s v="28-10-2026 14:24:45"/>
    <d v="2026-10-30T08:00:00"/>
    <m/>
    <s v="SURVEY_NEW_MANJA"/>
    <s v="KLOJEN"/>
    <s v="OCA"/>
    <m/>
    <s v="MIE - SEND SURVEY"/>
    <s v="HSI Bisnis Bundling OCA Blast Lite Promo 2026 Dual Band PSB 70% - 100 Mbps"/>
    <s v="INDIBIZ"/>
    <m/>
    <m/>
    <d v="2026-10-30T08:00:00"/>
    <s v="2026-10-30 08:00:00 | Tanggal pemasangan : 28/10/2026 Jam pemasangan : pagi / siang  Info Tambahan : Hubungi pelanggan dulu sebelum ke lokasi Terimakasih"/>
    <m/>
    <m/>
    <m/>
    <e v="#NUM!"/>
    <e v="#NUM!"/>
    <x v="0"/>
  </r>
  <r>
    <n v="323"/>
    <n v="1002656783"/>
    <n v="3"/>
    <x v="1"/>
    <n v="5"/>
    <s v="MALANG"/>
    <s v="KEPANJEN"/>
    <s v="GDG"/>
    <s v="REG"/>
    <s v="AO"/>
    <x v="0"/>
    <s v="1P INET"/>
    <s v="SIBEL - CREATE ORDER"/>
    <s v="RBS-Regional 3"/>
    <d v="2026-10-27T17:53:50"/>
    <d v="2026-10-29T10:02:14"/>
    <n v="69418237"/>
    <m/>
    <n v="152704231917"/>
    <s v="ABADI GROSIR"/>
    <s v="ODP-GDG-FAA/42 FAA/D04/42.01"/>
    <s v="WO067315033"/>
    <m/>
    <m/>
    <m/>
    <n v="112.62722650000001"/>
    <n v="-8.0483262"/>
    <s v="MD|MYDB-20261027271463|SC20017/MC20200|ABADI GROSIR|62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7:54:39"/>
    <d v="2026-10-30T08:00:00"/>
    <m/>
    <s v="INPROGRESS_SC"/>
    <s v="KLOJEN"/>
    <s v="NO ADDON"/>
    <m/>
    <s v="SIEBEL_INFO=3-389887856503|Successfully Order Creation 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m/>
    <m/>
    <m/>
    <e v="#NUM!"/>
    <e v="#NUM!"/>
    <x v="0"/>
  </r>
  <r>
    <n v="324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325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</r>
  <r>
    <n v="326"/>
    <n v="1002641800"/>
    <n v="3"/>
    <x v="1"/>
    <n v="5"/>
    <s v="MALANG"/>
    <s v="KEPANJEN"/>
    <s v="KEP"/>
    <s v="REG"/>
    <s v="AO"/>
    <x v="0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</r>
  <r>
    <n v="327"/>
    <n v="1002655993"/>
    <n v="3"/>
    <x v="1"/>
    <n v="5"/>
    <s v="MALANG"/>
    <s v="KEPANJEN"/>
    <s v="KEP"/>
    <s v="REG"/>
    <s v="AO"/>
    <x v="0"/>
    <m/>
    <s v="MIA - INVALID SURVEY"/>
    <s v="RBS-Regional 3"/>
    <d v="2026-10-27T13:39:29"/>
    <d v="2026-10-28T04:18:42"/>
    <n v="69417983"/>
    <m/>
    <n v="152718219250"/>
    <s v="SMK MUHAMMADIYAH 5 KEPANJEN"/>
    <s v="ODP-KEP-FP/70"/>
    <s v="WO067296221"/>
    <m/>
    <m/>
    <m/>
    <n v="112.562423"/>
    <n v="-8.1253244999999996"/>
    <s v="MN02703|SMK MUHAMMADIYAH 5 KEPANJEN|Paket HSI Bisnis 1:1 100mbps|082336194194"/>
    <s v="Sales Force DBS"/>
    <m/>
    <m/>
    <m/>
    <m/>
    <m/>
    <m/>
    <m/>
    <m/>
    <s v="Management Janji"/>
    <s v="2026-10-28 11:00:00|PIC 082336194194|40931150|MYDITA"/>
    <s v="FCC"/>
    <s v="27-10-2026 13:54:35"/>
    <d v="2026-10-28T11:00:00"/>
    <m/>
    <s v="SURVEY_NEW_MANJA"/>
    <s v="KEPANJE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PIC 082336194194|40931150|MYDITA"/>
    <m/>
    <m/>
    <m/>
    <e v="#NUM!"/>
    <e v="#NUM!"/>
    <x v="0"/>
  </r>
  <r>
    <n v="328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329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330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</r>
  <r>
    <n v="331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</r>
  <r>
    <n v="332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</r>
  <r>
    <n v="333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</r>
  <r>
    <n v="334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</r>
  <r>
    <n v="335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</r>
  <r>
    <n v="336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</r>
  <r>
    <n v="337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338"/>
    <n v="1002644811"/>
    <n v="3"/>
    <x v="1"/>
    <n v="5"/>
    <s v="MALANG"/>
    <s v="KEPANJEN"/>
    <s v="KLJ"/>
    <s v="REG"/>
    <s v="AO"/>
    <x v="0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</r>
  <r>
    <n v="339"/>
    <n v="1002652625"/>
    <n v="3"/>
    <x v="1"/>
    <n v="5"/>
    <s v="MALANG"/>
    <s v="KEPANJEN"/>
    <s v="KLJ"/>
    <s v="REG"/>
    <s v="AO"/>
    <x v="0"/>
    <s v="1P INET"/>
    <s v="Completed (PS)"/>
    <s v="RBS-Regional 3"/>
    <d v="2026-10-25T14:33:44"/>
    <d v="2026-10-26T19:03:56"/>
    <n v="69416693"/>
    <m/>
    <n v="152703265013"/>
    <s v="PONDOK BAHRUL MAGHFIROH"/>
    <s v="ODP-KLJ-FAD/41 FAD/D04/41.01"/>
    <s v="WO067162015"/>
    <m/>
    <m/>
    <m/>
    <n v="112.593235261738"/>
    <n v="-7.9396755046973597"/>
    <s v="MD|MYDB-20261025271351|DN00001/MN01844|PONDOK BAHRUL MAGHFIROH|089501787085"/>
    <s v="MYDIGIBIZPARTNER"/>
    <m/>
    <m/>
    <m/>
    <m/>
    <m/>
    <m/>
    <m/>
    <m/>
    <s v="Management Janji"/>
    <s v="2026-10-26 11:00:00 | Tanggal pemasangan : 26/09/2026 Jam pemasangan : 11.00 Info Tambahan : Hubungi pelanggan dulu sebelum ke lokasi, terima kasih"/>
    <s v="FCC"/>
    <s v="25-10-2026 14:40:06"/>
    <d v="2026-10-26T11:00:00"/>
    <m/>
    <s v="PS"/>
    <s v="KLOJEN"/>
    <s v="NO ADDON"/>
    <n v="20261026"/>
    <s v="Completed"/>
    <s v="HSI Bisnis Promo Hari Pelanggan Nasional PSB 70% - 200 Mbps"/>
    <s v="INDIBIZ"/>
    <m/>
    <m/>
    <d v="2026-10-26T11:00:00"/>
    <s v="2026-10-26 11:00:00 | Tanggal pemasangan : 26/09/2026 Jam pemasangan : 11.00 Info Tambahan : Hubungi pelanggan dulu sebelum ke lokasi, terima kasih"/>
    <n v="2026"/>
    <n v="10"/>
    <n v="26"/>
    <d v="2026-10-26T00:00:00"/>
    <n v="-0.45833333333575865"/>
    <x v="1"/>
  </r>
  <r>
    <n v="340"/>
    <n v="1002652986"/>
    <n v="3"/>
    <x v="1"/>
    <n v="5"/>
    <s v="MALANG"/>
    <s v="KEPANJEN"/>
    <s v="KLJ"/>
    <s v="REG"/>
    <s v="AO"/>
    <x v="0"/>
    <s v="1P INET"/>
    <s v="Completed (PS)"/>
    <s v="RBS-Regional 3"/>
    <d v="2026-10-26T09:18:00"/>
    <d v="2026-10-26T16:22:12"/>
    <n v="69416844"/>
    <m/>
    <n v="152703265008"/>
    <s v="5 Coffee &amp; Eatery"/>
    <s v="ODP-KLJ-FCD/87 FCD/D09/87.01"/>
    <s v="WO067116514"/>
    <m/>
    <m/>
    <m/>
    <n v="112.599951"/>
    <n v="-7.9619289999999996"/>
    <s v="|MN02703|MYIA-063141257272/POI/TEGAR PRAKOSO/082257056619/tegarprakoso62@gmail.com"/>
    <s v="MYIB_ASSISTANT"/>
    <m/>
    <m/>
    <m/>
    <m/>
    <m/>
    <m/>
    <m/>
    <m/>
    <s v="Management Janji"/>
    <s v="2026-10-27 08:00:00 | Nama PIC : bapak TEGAR  No HP : 082257056619 Alt :  M Janji : (MINGGU/25/OKTOBER/2026) jam Pasang : 09:00 Note : hubungi pelanggan jika ingin kelokasi"/>
    <s v="FCC"/>
    <s v="26-10-2026 09:40:04"/>
    <d v="2026-10-27T08:00:00"/>
    <m/>
    <s v="PS"/>
    <s v="KLOJEN"/>
    <s v="NO ADDON"/>
    <n v="20261026"/>
    <s v="Completed"/>
    <s v="HSI Bisnis Promo Hari Pelanggan Nasional PSB 70% - 100 Mbps Dual Band"/>
    <s v="INDIBIZ"/>
    <m/>
    <m/>
    <d v="2026-10-27T08:00:00"/>
    <s v="2026-10-27 08:00:00 | Nama PIC : bapak TEGAR  No HP : 082257056619 Alt :  M Janji : (MINGGU/25/OKTOBER/2026) jam Pasang : 09:00 Note : hubungi pelanggan jika ingin kelokasi"/>
    <n v="2026"/>
    <n v="10"/>
    <n v="26"/>
    <d v="2026-10-26T00:00:00"/>
    <n v="-1.3333333333357587"/>
    <x v="1"/>
  </r>
  <r>
    <n v="341"/>
    <n v="1002645293"/>
    <n v="3"/>
    <x v="1"/>
    <n v="5"/>
    <s v="MALANG"/>
    <s v="KEPANJEN"/>
    <s v="MLG"/>
    <s v="REG"/>
    <s v="AO"/>
    <x v="0"/>
    <s v="1P INET"/>
    <s v="102 | FOLLOW UP COMPLETED"/>
    <s v="RBS-Regional 3"/>
    <d v="2026-10-20T12:09:51"/>
    <d v="2026-10-23T10:55:41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s v="Kendala Lainnya"/>
    <s v="REVOKE"/>
    <s v="MALANG"/>
    <s v="OCA"/>
    <m/>
    <s v="Follow Up Revoke Completed, New Order ID : SC1002650648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342"/>
    <n v="1002652450"/>
    <n v="3"/>
    <x v="1"/>
    <n v="5"/>
    <s v="MALANG"/>
    <s v="KEPANJEN"/>
    <s v="MLG"/>
    <s v="REG"/>
    <s v="AO"/>
    <x v="0"/>
    <s v="1P INET"/>
    <s v="102 | FOLLOW UP COMPLETED"/>
    <s v="RBS-Regional 3"/>
    <d v="2026-10-25T09:42:49"/>
    <d v="2026-10-26T13:13:18"/>
    <n v="69416609"/>
    <m/>
    <n v="152701229852"/>
    <s v="merdeka fruits"/>
    <s v="ODP-MLG-FES/63 FES/D06/63.01"/>
    <s v="WO067145846"/>
    <m/>
    <m/>
    <m/>
    <n v="112.63505600000001"/>
    <n v="-7.9943590000000002"/>
    <s v="|MN00519|MYIA-057999133618/POI/juariati/087748568751/merdeka.fruits@outlook.com"/>
    <s v="MYIB_ASSISTANT"/>
    <m/>
    <m/>
    <m/>
    <m/>
    <m/>
    <m/>
    <m/>
    <m/>
    <s v="Management Janji"/>
    <s v="2026-10-26 08:00:00 | M Janji : 26 Okt 2026 Jam Pasang : Pagi 08.00 Note : hubungi pelanggan jika ingin ke lokasi, terima kasih"/>
    <s v="FCC"/>
    <s v="25-10-2026 09:54:32"/>
    <d v="2026-10-26T08:00:00"/>
    <m/>
    <s v="REVOKE"/>
    <s v="MALANG"/>
    <s v="NO ADDON"/>
    <m/>
    <s v="Follow Up Revoke Completed, New Order ID : SC1002653894"/>
    <s v="HSI Bisnis Promo Hari Pelanggan Nasional PSB 70% - 300 Mbps"/>
    <s v="INDIBIZ"/>
    <m/>
    <m/>
    <d v="2026-10-26T08:00:00"/>
    <s v="2026-10-26 08:00:00 | M Janji : 26 Okt 2026 Jam Pasang : Pagi 08.00 Note : hubungi pelanggan jika ingin ke lokasi, terima kasih"/>
    <m/>
    <m/>
    <m/>
    <e v="#NUM!"/>
    <e v="#NUM!"/>
    <x v="0"/>
  </r>
  <r>
    <n v="343"/>
    <n v="1002657426"/>
    <n v="3"/>
    <x v="1"/>
    <n v="5"/>
    <s v="MALANG"/>
    <s v="KEPANJEN"/>
    <s v="MLG"/>
    <s v="REG"/>
    <s v="AO"/>
    <x v="0"/>
    <m/>
    <s v="100 | REVOKE COMPLETED"/>
    <s v="RBS-Regional 2"/>
    <d v="2026-10-28T11:33:27"/>
    <d v="2026-10-28T18:43:47"/>
    <n v="68937486"/>
    <m/>
    <n v="152701239498"/>
    <s v="PT PROFESIONAL INTERNET INDONESIA"/>
    <s v="ODP-MLG-FFD/54"/>
    <s v="WO067348882"/>
    <m/>
    <m/>
    <m/>
    <n v="112.618454562563"/>
    <n v="-7.99837214527243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 Jam pemasangan : pagi / siang  Info Tambahan : Hubungi pelanggan dulu sebelum ke lokasi.  terima kasih|40000798|MYDITA"/>
    <s v="FCC"/>
    <s v="28-10-2026 11:39:48"/>
    <m/>
    <m/>
    <s v="REVOKE"/>
    <s v="MALANG"/>
    <s v="NETMONK"/>
    <m/>
    <s v="Revoke 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8T07:00:00"/>
    <s v="2026-09-16 08:00:00|Tanggal pemasangan: 16/09/2026  Jam pemasangan : pagi / siang  Info Tambahan : Hubungi pelanggan dulu sebelum ke lokasi.  terima kasih|40000798|MYDITA"/>
    <m/>
    <m/>
    <m/>
    <e v="#NUM!"/>
    <e v="#NUM!"/>
    <x v="0"/>
  </r>
  <r>
    <n v="344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345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346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</r>
  <r>
    <n v="347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</r>
  <r>
    <n v="348"/>
    <n v="1002638480"/>
    <n v="3"/>
    <x v="1"/>
    <n v="5"/>
    <s v="MALANG"/>
    <s v="KEPANJEN"/>
    <s v="MLG"/>
    <s v="REG"/>
    <s v="AO"/>
    <x v="0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</r>
  <r>
    <n v="349"/>
    <n v="1002640409"/>
    <n v="3"/>
    <x v="1"/>
    <n v="5"/>
    <s v="MALANG"/>
    <s v="KEPANJEN"/>
    <s v="MLG"/>
    <s v="REG"/>
    <s v="AO"/>
    <x v="0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</r>
  <r>
    <n v="350"/>
    <n v="1002647726"/>
    <n v="3"/>
    <x v="1"/>
    <n v="5"/>
    <s v="MALANG"/>
    <s v="KEPANJEN"/>
    <s v="MLG"/>
    <s v="REG"/>
    <s v="AO"/>
    <x v="0"/>
    <m/>
    <s v="Completed (PS)"/>
    <s v="RBS-Regional 3"/>
    <d v="2026-10-21T15:02:33"/>
    <d v="2026-10-22T17:09:35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PS"/>
    <s v="MALANG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n v="2026"/>
    <n v="10"/>
    <n v="22"/>
    <d v="2026-10-22T00:00:00"/>
    <n v="-2.3333333333357587"/>
    <x v="1"/>
  </r>
  <r>
    <n v="351"/>
    <n v="1002650648"/>
    <n v="3"/>
    <x v="1"/>
    <n v="5"/>
    <s v="MALANG"/>
    <s v="KEPANJEN"/>
    <s v="MLG"/>
    <s v="REG"/>
    <s v="AO"/>
    <x v="0"/>
    <m/>
    <s v="Completed (PS)"/>
    <s v="RBS-Regional 3"/>
    <d v="2026-10-23T10:55:42"/>
    <d v="2026-10-23T19:13:59"/>
    <n v="69413690"/>
    <m/>
    <n v="152701239260"/>
    <s v="SDN KOTALAMA 2"/>
    <s v="ODP-MLG-FEK/77"/>
    <s v="WO067033366"/>
    <m/>
    <m/>
    <m/>
    <n v="112.643830776214"/>
    <n v="-7.9940583698677203"/>
    <s v="|MN01864|MYIA-021676088825/POI/BADRUT TAMAM/081919770092/sdnkotalama02@gmail.com"/>
    <s v="Sales Force DBS"/>
    <m/>
    <m/>
    <m/>
    <m/>
    <m/>
    <m/>
    <m/>
    <m/>
    <s v="Management Janji"/>
    <s v="2026-10-21 11:00:00 | Tanggal pemasangan : 21 OKTOBER 2026  Jam pemasangan : pagi/siang  Info Tambahan : Hubungi pelanggan dulu sebelum ke lokasi  terima kasih"/>
    <s v="FCC"/>
    <s v="23-10-2026 11:39:43"/>
    <m/>
    <m/>
    <s v="PS"/>
    <s v="MALANG"/>
    <s v="OCA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23T07:00:00"/>
    <s v="2026-10-21 11:00:00 | Tanggal pemasangan : 21 OKTOBER 2026  Jam pemasangan : pagi/siang  Info Tambahan : Hubungi pelanggan dulu sebelum ke lokasi  terima kasih"/>
    <n v="2026"/>
    <n v="10"/>
    <n v="23"/>
    <d v="2026-10-23T00:00:00"/>
    <n v="-0.29166666666424135"/>
    <x v="1"/>
  </r>
  <r>
    <n v="352"/>
    <n v="1002650226"/>
    <n v="3"/>
    <x v="1"/>
    <n v="5"/>
    <s v="MALANG"/>
    <s v="KEPANJEN"/>
    <s v="MLG"/>
    <s v="REG"/>
    <s v="AO"/>
    <x v="0"/>
    <m/>
    <s v="Completed (PS)"/>
    <s v="RBS-Regional 3"/>
    <d v="2026-10-23T08:57:08"/>
    <d v="2026-10-23T20:52:41"/>
    <n v="69415586"/>
    <m/>
    <n v="152701239469"/>
    <s v="PT. AMARTHA MANUNGGAL PRIMA"/>
    <s v="ODP-MLG-FFG/05"/>
    <s v="WO067042443"/>
    <m/>
    <m/>
    <m/>
    <n v="112.617977186982"/>
    <n v="-7.9836056428425799"/>
    <s v="AMRBS;403538;REG3;RACHMAT;081391599400;CP.Perdana Imam;082230002281;PAKET INDIBIZ BISNIS PROMO 50 MBPS ABONEMEN 355.000;PT. AMARTHA MANUNGGAL PRIMA"/>
    <s v="Account Manager"/>
    <m/>
    <m/>
    <m/>
    <m/>
    <m/>
    <m/>
    <m/>
    <m/>
    <s v="Management Janji"/>
    <s v="2026-10-24 11:00:00|Nama PIC: bp perdana  Notel: 082230002281 Alt:  Tanggal: 24/10/2026 Jam Pasang: 08.00 - 12.00 Note: Hubungi sebelum ke lokasi, terimakasih.  |40931149|MYDITA"/>
    <s v="FCC"/>
    <s v="23-10-2026 09:11:05"/>
    <d v="2026-10-24T11:00:00"/>
    <m/>
    <s v="PS"/>
    <s v="MALANG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PIC: bp perdana  Notel: 082230002281 Alt:  Tanggal: 24/10/2026 Jam Pasang: 08.00 - 12.00 Note: Hubungi sebelum ke lokasi, terimakasih.  |40931149|MYDITA"/>
    <n v="2026"/>
    <n v="10"/>
    <n v="23"/>
    <d v="2026-10-23T00:00:00"/>
    <n v="-1.4583333333357587"/>
    <x v="1"/>
  </r>
  <r>
    <n v="353"/>
    <n v="1002653894"/>
    <n v="3"/>
    <x v="1"/>
    <n v="5"/>
    <s v="MALANG"/>
    <s v="KEPANJEN"/>
    <s v="MLG"/>
    <s v="REG"/>
    <s v="AO"/>
    <x v="0"/>
    <m/>
    <s v="Completed (PS)"/>
    <s v="RBS-Regional 3"/>
    <d v="2026-10-26T13:13:18"/>
    <d v="2026-10-26T18:28:12"/>
    <n v="69416609"/>
    <m/>
    <n v="152701239485"/>
    <s v="merdeka fruits"/>
    <s v="ODP-MLG-FES/20"/>
    <s v="WO067207931"/>
    <m/>
    <m/>
    <m/>
    <n v="112.63449668884201"/>
    <n v="-7.9937449446800999"/>
    <s v="|MN00519|MYIA-057999133618/POI/juariati/087748568751/merdeka.fruits@outlook.com"/>
    <s v="Sales Force DBS"/>
    <m/>
    <m/>
    <m/>
    <m/>
    <m/>
    <m/>
    <m/>
    <m/>
    <s v="Management Janji"/>
    <s v="2026-10-26 08:00:00 | M Janji : 26 Okt 2026  Jam Pasang : Pagi 08.00  Note : hubungi pelanggan jika ingin ke lokasi, terima kasih"/>
    <s v="FCC"/>
    <s v="26-10-2026 13:24:41"/>
    <m/>
    <m/>
    <s v="PS"/>
    <s v="MAL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6 08:00:00 | M Janji : 26 Okt 2026  Jam Pasang : Pagi 08.00  Note : hubungi pelanggan jika ingin ke lokasi, terima kasih"/>
    <n v="2026"/>
    <n v="10"/>
    <n v="26"/>
    <d v="2026-10-26T00:00:00"/>
    <n v="-0.29166666666424135"/>
    <x v="1"/>
  </r>
  <r>
    <n v="354"/>
    <n v="1002658200"/>
    <n v="3"/>
    <x v="1"/>
    <n v="5"/>
    <s v="MALANG"/>
    <s v="KEPANJEN"/>
    <s v="MLG"/>
    <s v="REG"/>
    <s v="AO"/>
    <x v="0"/>
    <m/>
    <s v="CC - HD1A - INPROGRESS UNCONTACTED"/>
    <s v="RBS-Regional 3"/>
    <d v="2026-10-28T16:17:22"/>
    <d v="2026-10-29T09:24:38"/>
    <n v="69418776"/>
    <m/>
    <n v="152701239496"/>
    <s v="PT SORAYA BAKERY GROUP"/>
    <s v="ODP-MLG-FEB/19"/>
    <m/>
    <m/>
    <m/>
    <m/>
    <n v="112.6236114"/>
    <n v="-7.9767399000000001"/>
    <s v="AMRBS;404543;WAHYU NUR A'DILLA HAQI:PT SORAYA BAKERY GROUP;HSI 100MB;08156738777"/>
    <s v="Account Manager"/>
    <m/>
    <m/>
    <m/>
    <m/>
    <m/>
    <m/>
    <m/>
    <m/>
    <m/>
    <m/>
    <m/>
    <s v="28-10-2026 16:25:03"/>
    <m/>
    <m/>
    <s v="FCC"/>
    <s v="MALANG"/>
    <s v="NO ADDON"/>
    <m/>
    <s v="UNCONTACTED : Telepon Tidak Diangkat - RNA YUDA SEPTIAN 40000798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m/>
    <m/>
    <m/>
    <m/>
    <m/>
    <e v="#NUM!"/>
    <e v="#NUM!"/>
    <x v="0"/>
  </r>
  <r>
    <n v="355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</r>
  <r>
    <n v="356"/>
    <n v="1002641615"/>
    <n v="3"/>
    <x v="1"/>
    <n v="5"/>
    <s v="MALANG"/>
    <s v="KEPANJEN"/>
    <s v="SWJ"/>
    <s v="REG"/>
    <s v="AO"/>
    <x v="0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</r>
  <r>
    <n v="357"/>
    <n v="1002641882"/>
    <n v="3"/>
    <x v="1"/>
    <n v="5"/>
    <s v="MALANG"/>
    <s v="KEPANJEN"/>
    <s v="SWJ"/>
    <s v="REG"/>
    <s v="AO"/>
    <x v="0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</r>
  <r>
    <n v="358"/>
    <n v="1002645361"/>
    <n v="3"/>
    <x v="1"/>
    <n v="5"/>
    <s v="MALANG"/>
    <s v="KEPANJEN"/>
    <s v="SWJ"/>
    <s v="REG"/>
    <s v="AO"/>
    <x v="0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</r>
  <r>
    <n v="359"/>
    <n v="1002645344"/>
    <n v="3"/>
    <x v="1"/>
    <n v="5"/>
    <s v="MALANG"/>
    <s v="KEPANJEN"/>
    <s v="SWJ"/>
    <s v="REG"/>
    <s v="AO"/>
    <x v="0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</r>
  <r>
    <n v="360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361"/>
    <n v="1002634286"/>
    <n v="3"/>
    <x v="1"/>
    <n v="5"/>
    <s v="MALANG"/>
    <s v="BATU"/>
    <s v="KPO"/>
    <s v="REG"/>
    <s v="AO"/>
    <x v="0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</r>
  <r>
    <n v="362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363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364"/>
    <n v="1002638801"/>
    <n v="3"/>
    <x v="1"/>
    <n v="5"/>
    <s v="MALANG"/>
    <s v="BATU"/>
    <s v="KPO"/>
    <s v="REG"/>
    <s v="AO"/>
    <x v="0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</r>
  <r>
    <n v="365"/>
    <n v="1002638981"/>
    <n v="3"/>
    <x v="1"/>
    <n v="5"/>
    <s v="MALANG"/>
    <s v="BATU"/>
    <s v="KPO"/>
    <s v="REG"/>
    <s v="AO"/>
    <x v="0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</r>
  <r>
    <n v="366"/>
    <n v="1002640227"/>
    <n v="3"/>
    <x v="1"/>
    <n v="5"/>
    <s v="MALANG"/>
    <s v="BATU"/>
    <s v="KPO"/>
    <s v="REG"/>
    <s v="AO"/>
    <x v="0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</r>
  <r>
    <n v="367"/>
    <n v="1002654852"/>
    <n v="3"/>
    <x v="1"/>
    <n v="5"/>
    <s v="MALANG"/>
    <s v="BATU"/>
    <s v="KPO"/>
    <s v="REG"/>
    <s v="AO"/>
    <x v="0"/>
    <s v="1P INET"/>
    <s v="Completed (PS)"/>
    <s v="RBS-Regional 3"/>
    <d v="2026-10-26T18:33:49"/>
    <d v="2026-10-27T10:55:01"/>
    <n v="69417509"/>
    <m/>
    <n v="152711247884"/>
    <s v="MAU Techno Scientist"/>
    <s v="ODP-KPO-FD/23 FD/D02/23.01"/>
    <s v="WO067240483"/>
    <m/>
    <m/>
    <m/>
    <n v="112.5732873"/>
    <n v="-7.8541838999999998"/>
    <s v="|MN00814|MYIA-065032847057/POI/Bambang Budi Wiyono/081334546315/bbwiyono26@gmail.com"/>
    <s v="MYIB_ASSISTANT"/>
    <m/>
    <m/>
    <m/>
    <m/>
    <m/>
    <m/>
    <m/>
    <m/>
    <s v="Management Janji"/>
    <s v="2026-10-27 15:00:00 | M Janji : (SELASA/27/OKTOBER/2026) jam Pasang : 09:00 Note : hubungi pelanggan jika ingin kelokasi "/>
    <s v="FCC"/>
    <s v="26-10-2026 18:40:02"/>
    <d v="2026-10-27T15:00:00"/>
    <m/>
    <s v="PS"/>
    <s v="KARANGPLOSO"/>
    <s v="NO ADDON"/>
    <n v="20261027"/>
    <s v="Completed"/>
    <s v="HSI Bisnis Promo Hari Pelanggan Nasional PSB 70% - 100 Mbps"/>
    <s v="INDIBIZ"/>
    <m/>
    <m/>
    <d v="2026-10-27T15:00:00"/>
    <s v="2026-10-27 15:00:00 | M Janji : (SELASA/27/OKTOBER/2026) jam Pasang : 09:00 Note : hubungi pelanggan jika ingin kelokasi "/>
    <n v="2026"/>
    <n v="10"/>
    <n v="27"/>
    <d v="2026-10-27T00:00:00"/>
    <n v="-0.625"/>
    <x v="1"/>
  </r>
  <r>
    <n v="368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369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370"/>
    <n v="1002646810"/>
    <n v="3"/>
    <x v="1"/>
    <n v="5"/>
    <s v="MALANG"/>
    <s v="BATU"/>
    <s v="LWG"/>
    <s v="REG"/>
    <s v="AO"/>
    <x v="0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371"/>
    <n v="1002624419"/>
    <n v="3"/>
    <x v="1"/>
    <n v="5"/>
    <s v="MALANG"/>
    <s v="BATU"/>
    <s v="SGS"/>
    <s v="REG"/>
    <s v="AO"/>
    <x v="0"/>
    <m/>
    <s v="102 | FOLLOW UP COMPLETED"/>
    <s v="RBS-Regional 3"/>
    <d v="2026-10-06T13:52:50"/>
    <d v="2026-10-28T11:26:58"/>
    <n v="69405083"/>
    <m/>
    <n v="152721299915"/>
    <s v="PT. SELARAS KUSUMA"/>
    <s v="ODP-SGS-FAJ/45"/>
    <s v="WO067236771"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s v="Management Janji"/>
    <s v="2026-10-28 08:00:00|tgl manja : 28 OKT 2026 jam : pagi  hubungi sebelum ke lokasi|40900827|MYDITA"/>
    <s v="FCC"/>
    <d v="2026-06-10T14:25:39"/>
    <d v="2026-10-28T00:00:00"/>
    <s v="Kendala Lainnya"/>
    <s v="REVOKE"/>
    <s v="SINGOSARI"/>
    <s v="NO ADDON"/>
    <m/>
    <s v="Follow Up Revoke Completed, New Order ID : SC10026574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gl manja : 28 OKT 2026 jam : pagi  hubungi sebelum ke lokasi|40900827|MYDITA"/>
    <m/>
    <m/>
    <m/>
    <e v="#NUM!"/>
    <e v="#NUM!"/>
    <x v="0"/>
  </r>
  <r>
    <n v="372"/>
    <n v="1002650449"/>
    <n v="3"/>
    <x v="1"/>
    <n v="5"/>
    <s v="MALANG"/>
    <s v="BATU"/>
    <s v="SGS"/>
    <s v="REG"/>
    <s v="AO"/>
    <x v="0"/>
    <m/>
    <s v="102 | FOLLOW UP COMPLETED"/>
    <s v="RBS-Regional 3"/>
    <d v="2026-10-23T10:04:23"/>
    <d v="2026-10-28T11:23:48"/>
    <n v="69415692"/>
    <n v="3415012011"/>
    <n v="152721299916"/>
    <s v="PT. SELARAS KUSUMA"/>
    <s v="ODP-SGS-FAJ/45"/>
    <s v="WO067038006"/>
    <m/>
    <m/>
    <m/>
    <n v="112.6818967"/>
    <n v="-7.8739087000000003"/>
    <s v="AMRBS;405284;ANDRIAN;PT. SELARAS KUSUMA:INDIBIZ 200MBPS+POTS;081235314408"/>
    <s v="Account Manager"/>
    <m/>
    <m/>
    <m/>
    <m/>
    <m/>
    <m/>
    <m/>
    <m/>
    <s v="Management Janji"/>
    <s v="2026-10-24 08:00:00|Nama PIC : Ibu Safa No HP : 08112697659 No Alt : - M Janji :  24 Okt 2026 Jam Pasang : Pagi / Siang Note : hubungi pelanggan jika ingin kelokasi|40951378|MYDITA"/>
    <s v="FCC"/>
    <s v="23-10-2026 10:40:25"/>
    <d v="2026-10-24T08:00:00"/>
    <s v="Kendala Lainnya"/>
    <s v="REVOKE"/>
    <s v="SINGOSARI"/>
    <s v="NO ADDON"/>
    <m/>
    <s v="Follow Up Revoke Completed, New Order ID : SC1002657405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4T08:00:00"/>
    <s v="2026-10-24 08:00:00|Nama PIC : Ibu Safa No HP : 08112697659 No Alt : - M Janji :  24 Okt 2026 Jam Pasang : Pagi / Siang Note : hubungi pelanggan jika ingin kelokasi|40951378|MYDITA"/>
    <m/>
    <m/>
    <m/>
    <e v="#NUM!"/>
    <e v="#NUM!"/>
    <x v="0"/>
  </r>
  <r>
    <n v="373"/>
    <n v="1002658423"/>
    <n v="3"/>
    <x v="1"/>
    <n v="5"/>
    <s v="MALANG"/>
    <s v="BATU"/>
    <s v="SGS"/>
    <s v="REG"/>
    <s v="AO"/>
    <x v="0"/>
    <s v="1P INET"/>
    <s v="7 | OSS - PROVISIONING ISSUED"/>
    <s v="RBS-Regional 3"/>
    <d v="2026-10-28T19:38:45"/>
    <d v="2026-10-29T10:04:19"/>
    <n v="69418914"/>
    <m/>
    <n v="152721298922"/>
    <s v="SMPN 2 SINGOSARI"/>
    <s v="ODP-SGS-FQ/20 FQ/D02/20.01"/>
    <s v="WO067391528"/>
    <m/>
    <m/>
    <m/>
    <n v="112.647987"/>
    <n v="-7.8852439999999904"/>
    <s v="MD|MYDB-20261028271530|SC20017/MC20200|SMPN 2 SINGOSARI|0895622606989"/>
    <s v="MYDIGIBIZPARTNER"/>
    <m/>
    <m/>
    <m/>
    <m/>
    <m/>
    <m/>
    <m/>
    <m/>
    <s v="Management Janji"/>
    <s v="2026-10-30 08:00:00 | Nama : BU FITRI (BENDAHARA) No Hp : 0895622606989 No Alt :  Tgl Pemasangan : 29 Oktober 2026 Interval : SIANG Note : Hubungi pelanggan terlebih dahulu"/>
    <s v="FCC"/>
    <s v="28-10-2026 19:40:09"/>
    <d v="2026-10-30T08:00:00"/>
    <m/>
    <s v="PI"/>
    <s v="SINGOSARI"/>
    <s v="ANTAREZ"/>
    <m/>
    <s v="Provisioning Issued"/>
    <s v="HSI Bisnis Basic Bundling Antares Eazy PSB 70% Promo HARI PENDIDIKAN &amp; HARI KEBANGKITAN NASIONAL - 75 Mbps"/>
    <s v="INDIBIZ"/>
    <m/>
    <m/>
    <d v="2026-10-30T08:00:00"/>
    <s v="2026-10-30 08:00:00 | Nama : BU FITRI (BENDAHARA) No Hp : 0895622606989 No Alt :  Tgl Pemasangan : 29 Oktober 2026 Interval : SIANG Note : Hubungi pelanggan terlebih dahulu"/>
    <m/>
    <m/>
    <m/>
    <e v="#NUM!"/>
    <e v="#NUM!"/>
    <x v="0"/>
  </r>
  <r>
    <n v="374"/>
    <n v="1002657405"/>
    <n v="3"/>
    <x v="1"/>
    <n v="5"/>
    <s v="MALANG"/>
    <s v="BATU"/>
    <s v="SGS"/>
    <s v="REG"/>
    <s v="AO"/>
    <x v="0"/>
    <m/>
    <s v="100 | REVOKE COMPLETED"/>
    <s v="RBS-Regional 3"/>
    <d v="2026-10-28T11:23:49"/>
    <d v="2026-10-28T14:05:10"/>
    <n v="69415692"/>
    <n v="3415012021"/>
    <n v="152721298773"/>
    <s v="PT. SELARAS KUSUMA"/>
    <s v="ODP-SGS-FAJ/38"/>
    <s v="WO067347774"/>
    <m/>
    <m/>
    <m/>
    <n v="112.68282499999999"/>
    <n v="-7.8760870000000001"/>
    <s v="AMRBS;405284;ANDRIAN;PT. SELARAS KUSUMA:INDIBIZ 200MBPS+POTS;081235314408"/>
    <s v="Account Manager"/>
    <m/>
    <m/>
    <m/>
    <m/>
    <m/>
    <m/>
    <m/>
    <m/>
    <s v="Management Janji"/>
    <s v="2026-10-24 08:00:00|Nama PIC : Ibu Safa  No HP : 08112697659  No Alt : -  M Janji :  24 Okt 2026  Jam Pasang : Pagi / Siang  Note : hubungi pelanggan jika ingin kelokasi|40951378|MYDITA"/>
    <s v="FCC"/>
    <s v="28-10-2026 11:25:18"/>
    <m/>
    <m/>
    <s v="REVOKE"/>
    <s v="SINGOSARI"/>
    <s v="NO ADDON"/>
    <m/>
    <s v="Revoke 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28T07:00:00"/>
    <s v="2026-10-24 08:00:00|Nama PIC : Ibu Safa  No HP : 08112697659  No Alt : -  M Janji :  24 Okt 2026  Jam Pasang : Pagi / Siang  Note : hubungi pelanggan jika ingin kelokasi|40951378|MYDITA"/>
    <m/>
    <m/>
    <m/>
    <e v="#NUM!"/>
    <e v="#NUM!"/>
    <x v="0"/>
  </r>
  <r>
    <n v="375"/>
    <n v="1002657415"/>
    <n v="3"/>
    <x v="1"/>
    <n v="5"/>
    <s v="MALANG"/>
    <s v="BATU"/>
    <s v="SGS"/>
    <s v="REG"/>
    <s v="AO"/>
    <x v="0"/>
    <m/>
    <s v="100 | REVOKE COMPLETED"/>
    <s v="RBS-Regional 3"/>
    <d v="2026-10-28T11:26:59"/>
    <d v="2026-10-28T14:01:36"/>
    <n v="69405083"/>
    <m/>
    <n v="152721298774"/>
    <s v="PT. SELARAS KUSUMA"/>
    <s v="ODP-SGS-FAJ/38"/>
    <s v="WO067348233"/>
    <m/>
    <m/>
    <m/>
    <n v="112.683098316192"/>
    <n v="-7.87547624047758"/>
    <s v="AMRBS;405284;ANDRIAN;PT. SELARAS KUSUMA:INDIBIZ 200MBPS;081235314408"/>
    <s v="Account Manager"/>
    <m/>
    <m/>
    <m/>
    <m/>
    <m/>
    <m/>
    <m/>
    <m/>
    <s v="Management Janji"/>
    <s v="2026-10-28 08:00:00|tgl manja : 28 OKT 2026  jam : pagi   hubungi sebelum ke lokasi|40900827|MYDITA"/>
    <s v="FCC"/>
    <s v="28-10-2026 11:39:48"/>
    <m/>
    <m/>
    <s v="REVOKE"/>
    <s v="SINGOSARI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8T07:00:00"/>
    <s v="2026-10-28 08:00:00|tgl manja : 28 OKT 2026  jam : pagi   hubungi sebelum ke lokasi|40900827|MYDITA"/>
    <m/>
    <m/>
    <m/>
    <e v="#NUM!"/>
    <e v="#NUM!"/>
    <x v="0"/>
  </r>
  <r>
    <n v="376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</r>
  <r>
    <n v="377"/>
    <n v="1002639350"/>
    <n v="3"/>
    <x v="1"/>
    <n v="5"/>
    <s v="MALANG"/>
    <s v="BATU"/>
    <s v="SGS"/>
    <s v="REG"/>
    <s v="AO"/>
    <x v="0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</r>
  <r>
    <n v="378"/>
    <n v="1002641090"/>
    <n v="3"/>
    <x v="1"/>
    <n v="5"/>
    <s v="MALANG"/>
    <s v="BATU"/>
    <s v="SGS"/>
    <s v="REG"/>
    <s v="AO"/>
    <x v="0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</r>
  <r>
    <n v="379"/>
    <n v="1002641380"/>
    <n v="3"/>
    <x v="1"/>
    <n v="5"/>
    <s v="MALANG"/>
    <s v="BATU"/>
    <s v="SGS"/>
    <s v="REG"/>
    <s v="AO"/>
    <x v="0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380"/>
    <n v="1002641392"/>
    <n v="3"/>
    <x v="1"/>
    <n v="5"/>
    <s v="MALANG"/>
    <s v="BATU"/>
    <s v="SGS"/>
    <s v="REG"/>
    <s v="AO"/>
    <x v="0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</r>
  <r>
    <n v="381"/>
    <n v="1002655194"/>
    <n v="3"/>
    <x v="1"/>
    <n v="5"/>
    <s v="MALANG"/>
    <s v="BATU"/>
    <s v="SGS"/>
    <s v="REG"/>
    <s v="AO"/>
    <x v="0"/>
    <s v="1P INET"/>
    <s v="Completed (PS)"/>
    <s v="RBS-Regional 3"/>
    <d v="2026-10-27T09:23:49"/>
    <d v="2026-10-28T13:14:41"/>
    <n v="69417632"/>
    <m/>
    <n v="152721298769"/>
    <s v="MI AL MAARIF 04 SINGOSARI"/>
    <s v="ODP-SGS-FG/30 FG/D05/30.01"/>
    <s v="WO067257017"/>
    <m/>
    <m/>
    <m/>
    <n v="112.674398"/>
    <n v="-7.8960429999999899"/>
    <s v="|MN01864|MYIA-083961793405/POI/muchamad nafi al faris/085102290123/mialmaarifempat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24:40"/>
    <d v="2026-10-28T08:00:00"/>
    <m/>
    <s v="PS"/>
    <s v="SINGOSARI"/>
    <s v="OCA"/>
    <n v="20261028"/>
    <s v="Completed"/>
    <s v="HSI Bisnis Bundling OCA Breach Checker Promo 2026 PSB 70% - 10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8"/>
    <d v="2026-10-28T00:00:00"/>
    <n v="-0.33333333333575865"/>
    <x v="1"/>
  </r>
  <r>
    <n v="382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83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384"/>
    <n v="1002638130"/>
    <n v="3"/>
    <x v="1"/>
    <n v="5"/>
    <s v="MALANG"/>
    <s v="BATU"/>
    <s v="TMP"/>
    <s v="REG"/>
    <s v="AO"/>
    <x v="0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</r>
  <r>
    <n v="385"/>
    <n v="1002641257"/>
    <n v="3"/>
    <x v="1"/>
    <n v="5"/>
    <s v="MALANG"/>
    <s v="BATU"/>
    <s v="TMP"/>
    <s v="REG"/>
    <s v="AO"/>
    <x v="0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</r>
  <r>
    <n v="386"/>
    <n v="1002655849"/>
    <n v="3"/>
    <x v="1"/>
    <n v="5"/>
    <s v="MALANG"/>
    <s v="BATU"/>
    <s v="TMP"/>
    <s v="REG"/>
    <s v="AO"/>
    <x v="0"/>
    <s v="1P INET"/>
    <s v="Completed (PS)"/>
    <s v="RBS-Regional 3"/>
    <d v="2026-10-27T12:56:45"/>
    <d v="2026-10-28T18:47:02"/>
    <n v="69417922"/>
    <m/>
    <n v="152717206383"/>
    <s v="smpn 1 poncokusumo"/>
    <s v="ODP-TMP-FA/90 FA/D14/90.01"/>
    <s v="WO067283597"/>
    <m/>
    <m/>
    <m/>
    <n v="112.770364"/>
    <n v="-8.0450940000000006"/>
    <s v="|MN00519|MYIA-027709528617/POI/mohammad wahid basyori/081226295285/smpn1.poncokusumo@outlook.com"/>
    <s v="MYIB_ASSISTANT"/>
    <m/>
    <m/>
    <m/>
    <m/>
    <m/>
    <m/>
    <m/>
    <m/>
    <s v="Management Janji"/>
    <s v="2026-10-28 11:00:00 | Nama :WAHIB No HP :081226295285 No Alternatif : M Janji : 28/10/2026 Jam Pasang : Pagi NoteÃ‚Â :  Hubungi terlebih dahulu sebelum ke lokasi"/>
    <s v="FCC"/>
    <s v="27-10-2026 13:09:38"/>
    <d v="2026-10-28T11:00:00"/>
    <m/>
    <s v="PS"/>
    <s v="SINGOSARI"/>
    <s v="NO ADDON"/>
    <n v="20261028"/>
    <s v="Completed"/>
    <s v="HSI Bisnis Promo Hari Pelanggan Nasional PSB 70% - 50 Mbps"/>
    <s v="INDIBIZ"/>
    <m/>
    <m/>
    <d v="2026-10-28T11:00:00"/>
    <s v="2026-10-28 11:00:00 | Nama :WAHIB No HP :081226295285 No Alternatif : M Janji : 28/10/2026 Jam Pasang : Pagi NoteÃ‚Â :  Hubungi terlebih dahulu sebelum ke lokasi"/>
    <n v="2026"/>
    <n v="10"/>
    <n v="28"/>
    <d v="2026-10-28T00:00:00"/>
    <n v="-0.45833333333575865"/>
    <x v="1"/>
  </r>
  <r>
    <n v="387"/>
    <n v="1002637925"/>
    <n v="3"/>
    <x v="1"/>
    <n v="5"/>
    <s v="MALANG"/>
    <s v="BATU"/>
    <s v="TMP"/>
    <s v="REG"/>
    <s v="AO"/>
    <x v="0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</r>
  <r>
    <n v="388"/>
    <n v="1002638365"/>
    <n v="3"/>
    <x v="1"/>
    <n v="5"/>
    <s v="MALANG"/>
    <s v="BATU"/>
    <s v="BTU"/>
    <s v="REG"/>
    <s v="AO"/>
    <x v="0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</r>
  <r>
    <n v="389"/>
    <n v="1002639909"/>
    <n v="3"/>
    <x v="1"/>
    <n v="5"/>
    <s v="MALANG"/>
    <s v="BATU"/>
    <s v="BTU"/>
    <s v="REG"/>
    <s v="AO"/>
    <x v="0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</r>
  <r>
    <n v="390"/>
    <n v="1002641333"/>
    <n v="3"/>
    <x v="1"/>
    <n v="5"/>
    <s v="MALANG"/>
    <s v="BATU"/>
    <s v="BTU"/>
    <s v="REG"/>
    <s v="AO"/>
    <x v="0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</r>
  <r>
    <n v="391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</r>
  <r>
    <n v="392"/>
    <n v="1002637211"/>
    <n v="3"/>
    <x v="1"/>
    <n v="5"/>
    <s v="MALANG"/>
    <s v="BATU"/>
    <s v="BTU"/>
    <s v="REG"/>
    <s v="AO"/>
    <x v="0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</r>
  <r>
    <n v="393"/>
    <n v="1002640453"/>
    <n v="3"/>
    <x v="1"/>
    <n v="5"/>
    <s v="MALANG"/>
    <s v="BATU"/>
    <s v="BTU"/>
    <s v="REG"/>
    <s v="AO"/>
    <x v="0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394"/>
    <n v="1002639862"/>
    <n v="3"/>
    <x v="1"/>
    <n v="5"/>
    <s v="MALANG"/>
    <s v="BATU"/>
    <s v="BTU"/>
    <s v="REG"/>
    <s v="AO"/>
    <x v="0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</r>
  <r>
    <n v="395"/>
    <n v="1002639984"/>
    <n v="3"/>
    <x v="1"/>
    <n v="5"/>
    <s v="MALANG"/>
    <s v="BATU"/>
    <s v="BTU"/>
    <s v="REG"/>
    <s v="AO"/>
    <x v="0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</r>
  <r>
    <n v="396"/>
    <n v="1002641655"/>
    <n v="3"/>
    <x v="1"/>
    <n v="5"/>
    <s v="MALANG"/>
    <s v="BATU"/>
    <s v="BTU"/>
    <s v="REG"/>
    <s v="AO"/>
    <x v="0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</r>
  <r>
    <n v="397"/>
    <n v="1002642044"/>
    <n v="3"/>
    <x v="1"/>
    <n v="5"/>
    <s v="MALANG"/>
    <s v="BATU"/>
    <s v="BTU"/>
    <s v="REG"/>
    <s v="AO"/>
    <x v="0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</r>
  <r>
    <n v="398"/>
    <n v="1002643092"/>
    <n v="3"/>
    <x v="1"/>
    <n v="5"/>
    <s v="MALANG"/>
    <s v="BATU"/>
    <s v="BTU"/>
    <s v="REG"/>
    <s v="AO"/>
    <x v="0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</r>
  <r>
    <n v="399"/>
    <n v="1002646172"/>
    <n v="3"/>
    <x v="1"/>
    <n v="5"/>
    <s v="MALANG"/>
    <s v="BATU"/>
    <s v="BTU"/>
    <s v="REG"/>
    <s v="AO"/>
    <x v="0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</r>
  <r>
    <n v="400"/>
    <n v="1002646183"/>
    <n v="3"/>
    <x v="1"/>
    <n v="5"/>
    <s v="MALANG"/>
    <s v="BATU"/>
    <s v="BTU"/>
    <s v="REG"/>
    <s v="AO"/>
    <x v="0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</r>
  <r>
    <n v="401"/>
    <n v="1002644961"/>
    <n v="3"/>
    <x v="1"/>
    <n v="5"/>
    <s v="MALANG"/>
    <s v="BATU"/>
    <s v="BTU"/>
    <s v="REG"/>
    <s v="AO"/>
    <x v="0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</r>
  <r>
    <n v="402"/>
    <n v="1002655459"/>
    <n v="3"/>
    <x v="1"/>
    <n v="5"/>
    <s v="MALANG"/>
    <s v="BATU"/>
    <s v="BTU"/>
    <s v="REG"/>
    <s v="AO"/>
    <x v="0"/>
    <m/>
    <s v="Completed (PS)"/>
    <s v="RBS-Regional 3"/>
    <d v="2026-10-27T10:38:15"/>
    <d v="2026-10-28T10:32:43"/>
    <n v="69417769"/>
    <m/>
    <n v="152707239582"/>
    <s v="BLYSS cafe bumiaji"/>
    <s v="ODP-BTU-FCB/07"/>
    <s v="WO067272180"/>
    <m/>
    <m/>
    <m/>
    <n v="112.5394835"/>
    <n v="-7.8501006000000002"/>
    <s v="MC20119|BLYSS cafe bumiaji| HSI Bisnis 1:1 50mbps|081330366651/0895357080156"/>
    <s v="Sales Force DBS"/>
    <m/>
    <m/>
    <m/>
    <m/>
    <m/>
    <m/>
    <m/>
    <m/>
    <s v="Management Janji"/>
    <s v="2026-10-28 08:00:00|Nama Pic : BP DIDIK No Hp Pic : 081330366651 Jam Pemasangan : 08:00 - 12.00 Tanggal Pemasangan : RABU 28 OKTOBER 2026 Info Tambahan : Hubungi pelanggan sebelum datang ke lokasi|40000798|MYDITA"/>
    <s v="FCC"/>
    <s v="27-10-2026 10:39:38"/>
    <d v="2026-10-28T08:00:00"/>
    <m/>
    <s v="PS"/>
    <s v="BATU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8:00:00"/>
    <s v="2026-10-28 08:00:00|Nama Pic : BP DIDIK No Hp Pic : 081330366651 Jam Pemasangan : 08:00 - 12.00 Tanggal Pemasangan : RABU 28 OKTOBER 2026 Info Tambahan : Hubungi pelanggan sebelum datang ke lokasi|40000798|MYDITA"/>
    <n v="2026"/>
    <n v="10"/>
    <n v="28"/>
    <d v="2026-10-28T00:00:00"/>
    <n v="-0.33333333333575865"/>
    <x v="1"/>
  </r>
  <r>
    <n v="403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</r>
  <r>
    <n v="404"/>
    <n v="1002658329"/>
    <n v="3"/>
    <x v="1"/>
    <n v="5"/>
    <s v="MALANG"/>
    <s v="BATU"/>
    <s v="BTU"/>
    <s v="REG"/>
    <s v="AO"/>
    <x v="0"/>
    <s v="1P INET"/>
    <s v="MIA - INVALID SURVEY"/>
    <s v="RBS-Regional 3"/>
    <d v="2026-10-28T17:26:45"/>
    <d v="2026-10-29T05:24:16"/>
    <n v="69418849"/>
    <m/>
    <n v="152707239590"/>
    <s v="Jangkar Hitam Coffee House"/>
    <s v="ODP-BTU-FBP/10 FBP/D02/10.01"/>
    <s v="WO067384588"/>
    <m/>
    <m/>
    <m/>
    <n v="112.536446"/>
    <n v="-7.8810560000000001"/>
    <s v="|MN00814|MYIA-026980704063/POI/Wandoyo/081231562018/traknuswandoyo@gmail.com"/>
    <s v="MYIB_ASSISTANT"/>
    <m/>
    <m/>
    <m/>
    <m/>
    <m/>
    <m/>
    <m/>
    <m/>
    <s v="Management Janji"/>
    <s v="2026-10-29 15:00:00 | No HP :081231562018 Alt :  M Janji : 29/10/2026 Note : hubungi pelanggan jika ingin kelokas"/>
    <s v="FCC"/>
    <s v="28-10-2026 17:39:44"/>
    <d v="2026-10-29T15:00:00"/>
    <m/>
    <s v="SURVEY_NEW_MANJA"/>
    <s v="BATU"/>
    <s v="NO ADDON"/>
    <m/>
    <s v="MIE - INVALID SURVEY - Kendala Jalur/Rute Tarikan"/>
    <s v="HSI Bisnis Promo Hari Pelanggan Nasional PSB 70% - 150 Mbps"/>
    <s v="INDIBIZ"/>
    <m/>
    <m/>
    <d v="2026-10-29T15:00:00"/>
    <s v="2026-10-29 15:00:00 | No HP :081231562018 Alt :  M Janji : 29/10/2026 Note : hubungi pelanggan jika ingin kelokas"/>
    <m/>
    <m/>
    <m/>
    <e v="#NUM!"/>
    <e v="#NUM!"/>
    <x v="0"/>
  </r>
  <r>
    <n v="405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406"/>
    <n v="1002652629"/>
    <n v="3"/>
    <x v="1"/>
    <n v="5"/>
    <s v="MALANG"/>
    <s v="BATU"/>
    <s v="BLB"/>
    <s v="REG"/>
    <s v="AO"/>
    <x v="0"/>
    <s v="1P INET"/>
    <s v="102 | FOLLOW UP COMPLETED"/>
    <s v="RBS-Regional 3"/>
    <d v="2026-10-25T14:42:45"/>
    <d v="2026-10-28T09:46:27"/>
    <n v="69416713"/>
    <m/>
    <n v="152702233120"/>
    <s v="warung rizky"/>
    <s v="ODP-BLB-FJ/59 FJ/D05/59.01"/>
    <s v="WO067162543"/>
    <m/>
    <m/>
    <m/>
    <n v="112.642876"/>
    <n v="-7.9465300000000001"/>
    <s v="|MN00447|MYIA-080396533997/POI/winardi/083149394463/lawangecoklat001@gmail.com"/>
    <s v="MYIB_ASSISTANT"/>
    <m/>
    <m/>
    <m/>
    <m/>
    <m/>
    <m/>
    <m/>
    <m/>
    <s v="Management Janji"/>
    <s v="2026-10-26 11:00:00 | M Janji : 26 Okt 2026 Jam Pasang : Pagi 08.00 Note : hubungi pelanggan jika ingin ke lokasi, terima kasih"/>
    <s v="FCC"/>
    <s v="25-10-2026 14:54:33"/>
    <d v="2026-10-26T11:00:00"/>
    <m/>
    <s v="REVOKE"/>
    <s v="BLIMBING"/>
    <s v="NO ADDON"/>
    <m/>
    <s v="Follow Up Revoke Completed, New Order ID : SC1002657115"/>
    <s v="HSI Bisnis Basic Khusus Winback PSB 70% - 75 Mbps"/>
    <s v="INDIBIZ"/>
    <m/>
    <m/>
    <d v="2026-10-26T11:00:00"/>
    <s v="2026-10-26 11:00:00 | M Janji : 26 Okt 2026 Jam Pasang : Pagi 08.00 Note : hubungi pelanggan jika ingin ke lokasi, terima kasih"/>
    <m/>
    <m/>
    <m/>
    <e v="#NUM!"/>
    <e v="#NUM!"/>
    <x v="0"/>
  </r>
  <r>
    <n v="407"/>
    <n v="1002654571"/>
    <n v="3"/>
    <x v="1"/>
    <n v="5"/>
    <s v="MALANG"/>
    <s v="BATU"/>
    <s v="BLB"/>
    <s v="REG"/>
    <s v="AO"/>
    <x v="0"/>
    <s v="1P INET"/>
    <s v="102 | FOLLOW UP COMPLETED"/>
    <s v="RBS-Regional 3"/>
    <d v="2026-10-26T15:54:44"/>
    <d v="2026-10-27T16:37:56"/>
    <n v="69417384"/>
    <m/>
    <n v="152702233129"/>
    <s v="Edelweiss Homestay"/>
    <s v="ODP-BLB-FCW/113 FCW/D13/113.01"/>
    <s v="WO067227565"/>
    <m/>
    <m/>
    <m/>
    <n v="112.63849999999999"/>
    <n v="-7.9546999999999999"/>
    <s v="|MB00503|MYIA-050596237038/POI/ibu/085963175214/edelweisshomestay20@gmail.com"/>
    <s v="MYIB_ASSISTANT"/>
    <m/>
    <m/>
    <m/>
    <m/>
    <m/>
    <m/>
    <m/>
    <m/>
    <s v="Management Janji"/>
    <s v="2026-10-27 15:00:00 | telp : 085963175214 alt : manja : pagi / siang 27/10/2026 hub sebelum ke lokasi "/>
    <s v="FCC"/>
    <s v="26-10-2026 16:09:43"/>
    <d v="2026-10-27T15:00:00"/>
    <m/>
    <s v="REVOKE"/>
    <s v="BLIMBING"/>
    <s v="NO ADDON"/>
    <m/>
    <s v="Follow Up Revoke Completed, New Order ID : SC1002656664"/>
    <s v="HSI Bisnis Promo Hari Pelanggan Nasional PSB 70% - 50 Mbps"/>
    <s v="INDIBIZ"/>
    <m/>
    <m/>
    <d v="2026-10-27T15:00:00"/>
    <s v="2026-10-27 15:00:00 | telp : 085963175214 alt : manja : pagi / siang 27/10/2026 hub sebelum ke lokasi "/>
    <m/>
    <m/>
    <m/>
    <e v="#NUM!"/>
    <e v="#NUM!"/>
    <x v="0"/>
  </r>
  <r>
    <n v="408"/>
    <n v="1002657354"/>
    <n v="3"/>
    <x v="1"/>
    <n v="5"/>
    <s v="MALANG"/>
    <s v="BATU"/>
    <s v="BLB"/>
    <s v="REG"/>
    <s v="AO"/>
    <x v="0"/>
    <s v="1P INET"/>
    <s v="7 | OSS - PROVISIONING ISSUED"/>
    <s v="RBS-Regional 3"/>
    <d v="2026-10-28T11:06:44"/>
    <d v="2026-10-29T10:19:53"/>
    <n v="69418447"/>
    <m/>
    <n v="152702233153"/>
    <s v="PT. HIRFI STUDIO"/>
    <s v="ODP-BLB-FCP/62 FCP/D03/62.01"/>
    <s v="WO067344756"/>
    <m/>
    <m/>
    <m/>
    <n v="112.6171696"/>
    <n v="-7.9264259999999904"/>
    <s v="|MN00398|MYIA-004524457402/POI/YESICA WILYS MALAMBAL/085143008155/keuangan@hirfistudio.com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1:09:54"/>
    <d v="2026-10-29T08:00:00"/>
    <m/>
    <s v="PI"/>
    <s v="BLIMBING"/>
    <s v="NO ADDON"/>
    <m/>
    <s v="Provisioning Issued"/>
    <s v="HSI Bisnis Basic Promo Hari Pelanggan Nasional PSB 70% - 10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</r>
  <r>
    <n v="409"/>
    <n v="1002658342"/>
    <n v="3"/>
    <x v="1"/>
    <n v="5"/>
    <s v="MALANG"/>
    <s v="BATU"/>
    <s v="BLB"/>
    <s v="REG"/>
    <s v="AO"/>
    <x v="0"/>
    <s v="1P INET"/>
    <s v="7 | OSS - PROVISIONING ISSUED"/>
    <s v="RBS-Regional 3"/>
    <d v="2026-10-28T17:39:50"/>
    <d v="2026-10-29T10:13:19"/>
    <n v="69418866"/>
    <m/>
    <n v="152702233157"/>
    <s v="Edelweiss Homestay"/>
    <s v="ODP-BLB-FAZ/01 FAZ/D01/01.01"/>
    <s v="WO067385410"/>
    <m/>
    <m/>
    <m/>
    <n v="112.638397"/>
    <n v="-7.9548410000000001"/>
    <s v="|MB00503|MYIA-049786472973/POI/ibu/085963175214/edelweisshomestay20@gmail.com"/>
    <s v="MYIB_ASSISTANT"/>
    <m/>
    <m/>
    <m/>
    <m/>
    <m/>
    <m/>
    <m/>
    <m/>
    <s v="Management Janji"/>
    <s v="2026-10-29 15:00:00 | Nama : BU LEONITA IKAWATI  No Hp : 085963175214 No Alt :  Tgl Pemasangan : 29 Oktober 2026 Interval : PAGI  Note : Hubungi pelanggan terlebih dahulu"/>
    <s v="FCC"/>
    <s v="28-10-2026 17:40:19"/>
    <d v="2026-10-29T15:00:00"/>
    <m/>
    <s v="PI"/>
    <s v="BLIMBING"/>
    <s v="NO ADDON"/>
    <m/>
    <s v="Provisioning Issued"/>
    <s v="HSI Bisnis Promo Hari Pelanggan Nasional PSB 70% - 50 Mbps"/>
    <s v="INDIBIZ"/>
    <m/>
    <m/>
    <d v="2026-10-29T15:00:00"/>
    <s v="2026-10-29 15:00:00 | Nama : BU LEONITA IKAWATI  No Hp : 085963175214 No Alt :  Tgl Pemasangan : 29 Oktober 2026 Interval : PAGI  Note : Hubungi pelanggan terlebih dahulu"/>
    <m/>
    <m/>
    <m/>
    <e v="#NUM!"/>
    <e v="#NUM!"/>
    <x v="0"/>
  </r>
  <r>
    <n v="410"/>
    <n v="1002654812"/>
    <n v="3"/>
    <x v="1"/>
    <n v="5"/>
    <s v="MALANG"/>
    <s v="BATU"/>
    <s v="BLB"/>
    <s v="REG"/>
    <s v="AO"/>
    <x v="0"/>
    <s v="1P INET"/>
    <s v="9 | WFM - UN-SCS"/>
    <s v="RBS-Regional 3"/>
    <d v="2026-10-26T17:38:45"/>
    <d v="2026-10-27T19:46:32"/>
    <n v="69417485"/>
    <m/>
    <n v="152702233132"/>
    <s v="Edelweiss Homestay"/>
    <s v="ODP-BLB-FCLB/02 BLB/D01/01.02"/>
    <s v="WO067237160"/>
    <m/>
    <m/>
    <m/>
    <n v="112.63849999999999"/>
    <n v="-7.9546999999999999"/>
    <s v="|MB00503|MYIA-080214925357/POI/ibu/085963175214/edelweisshomestay20@gmail.com"/>
    <s v="MYIB_ASSISTANT"/>
    <m/>
    <m/>
    <m/>
    <m/>
    <m/>
    <m/>
    <m/>
    <m/>
    <s v="Management Janji"/>
    <s v="2026-10-27 15:00:00 | Tanggal pemasangan : 27 OKTOBER 2026 Jam pemasangan : pagi/siang Info Tambahan : Hubungi pelanggan dulu sebelum ke lokasi terima kasih"/>
    <s v="FCC"/>
    <s v="26-10-2026 17:39:35"/>
    <d v="2026-10-27T15:00:00"/>
    <m/>
    <s v="UNSC"/>
    <s v="BLIMBING"/>
    <s v="NO ADDON"/>
    <m/>
    <s v="Inprogress Alpro"/>
    <s v="HSI Bisnis Promo Hari Pelanggan Nasional PSB 70% - 50 Mbps"/>
    <s v="INDIBIZ"/>
    <m/>
    <m/>
    <d v="2026-10-27T15:00:00"/>
    <s v="2026-10-27 15:00:00 | Tanggal pemasangan : 27 OKTOBER 2026 Jam pemasangan : pagi/siang Info Tambahan : Hubungi pelanggan dulu sebelum ke lokasi terima kasih"/>
    <m/>
    <m/>
    <m/>
    <e v="#NUM!"/>
    <e v="#NUM!"/>
    <x v="0"/>
  </r>
  <r>
    <n v="411"/>
    <n v="1002656650"/>
    <n v="3"/>
    <x v="1"/>
    <n v="5"/>
    <s v="MALANG"/>
    <s v="BATU"/>
    <s v="BLB"/>
    <s v="REG"/>
    <s v="AO"/>
    <x v="0"/>
    <m/>
    <s v="100 | REVOKE COMPLETED"/>
    <s v="RBS-Regional 3"/>
    <d v="2026-10-27T16:32:07"/>
    <d v="2026-10-28T09:42:35"/>
    <n v="69416713"/>
    <m/>
    <n v="152702233145"/>
    <s v="warung rizky"/>
    <s v="ODP-BLB-FJ/59"/>
    <s v="WO067308712"/>
    <m/>
    <m/>
    <m/>
    <n v="112.642650604248"/>
    <n v="-7.9467868869167004"/>
    <s v="|MN00447|MYIA-080396533997/POI/winardi/083149394463/lawangecoklat001@gmail.com"/>
    <s v="Sales Force DBS"/>
    <m/>
    <m/>
    <m/>
    <m/>
    <m/>
    <m/>
    <m/>
    <m/>
    <s v="Management Janji"/>
    <s v="2026-10-26 11:00:00 | M Janji : 26 Okt 2026  Jam Pasang : Pagi 08.00  Note : hubungi pelanggan jika ingin ke lokasi, terima kasih"/>
    <s v="FCC"/>
    <s v="27-10-2026 16:39:47"/>
    <m/>
    <s v="Kendala Lainnya"/>
    <s v="REVOKE"/>
    <s v="BLIMBI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11:00:00 | M Janji : 26 Okt 2026  Jam Pasang : Pagi 08.00  Note : hubungi pelanggan jika ingin ke lokasi, terima kasih"/>
    <m/>
    <m/>
    <m/>
    <e v="#NUM!"/>
    <e v="#NUM!"/>
    <x v="0"/>
  </r>
  <r>
    <n v="412"/>
    <n v="1002643413"/>
    <n v="3"/>
    <x v="1"/>
    <n v="5"/>
    <s v="MALANG"/>
    <s v="BATU"/>
    <s v="BLB"/>
    <s v="REG"/>
    <s v="AO"/>
    <x v="0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413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414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415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416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</r>
  <r>
    <n v="417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418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</r>
  <r>
    <n v="419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</r>
  <r>
    <n v="420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</r>
  <r>
    <n v="421"/>
    <n v="1002638354"/>
    <n v="3"/>
    <x v="1"/>
    <n v="5"/>
    <s v="MALANG"/>
    <s v="BATU"/>
    <s v="BLB"/>
    <s v="REG"/>
    <s v="AO"/>
    <x v="0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422"/>
    <n v="1002640406"/>
    <n v="3"/>
    <x v="1"/>
    <n v="5"/>
    <s v="MALANG"/>
    <s v="BATU"/>
    <s v="BLB"/>
    <s v="REG"/>
    <s v="AO"/>
    <x v="0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</r>
  <r>
    <n v="423"/>
    <n v="1002639675"/>
    <n v="3"/>
    <x v="1"/>
    <n v="5"/>
    <s v="MALANG"/>
    <s v="BATU"/>
    <s v="BLB"/>
    <s v="REG"/>
    <s v="AO"/>
    <x v="0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</r>
  <r>
    <n v="424"/>
    <n v="1002640069"/>
    <n v="3"/>
    <x v="1"/>
    <n v="5"/>
    <s v="MALANG"/>
    <s v="BATU"/>
    <s v="BLB"/>
    <s v="REG"/>
    <s v="AO"/>
    <x v="0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</r>
  <r>
    <n v="425"/>
    <n v="1002642139"/>
    <n v="3"/>
    <x v="1"/>
    <n v="5"/>
    <s v="MALANG"/>
    <s v="BATU"/>
    <s v="BLB"/>
    <s v="REG"/>
    <s v="AO"/>
    <x v="0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426"/>
    <n v="1002654415"/>
    <n v="3"/>
    <x v="1"/>
    <n v="5"/>
    <s v="MALANG"/>
    <s v="BATU"/>
    <s v="BLB"/>
    <s v="REG"/>
    <s v="AO"/>
    <x v="0"/>
    <s v="1P INET"/>
    <s v="Completed (PS)"/>
    <s v="RBS-Regional 3"/>
    <d v="2026-10-26T15:12:51"/>
    <d v="2026-10-27T15:11:03"/>
    <n v="69417346"/>
    <m/>
    <n v="152702240585"/>
    <s v="Edelweiss Homestay"/>
    <s v="ODP-BLB-FCLB/02 BLB/D01/01.02"/>
    <s v="WO067222468"/>
    <m/>
    <m/>
    <m/>
    <n v="112.63849999999999"/>
    <n v="-7.9546999999999999"/>
    <s v="|MB00503|MYIA-003967631154/POI/ibu/085963175214/edelweisshomestay20@gmail.com"/>
    <s v="MYIB_ASSISTANT"/>
    <m/>
    <m/>
    <m/>
    <m/>
    <m/>
    <m/>
    <m/>
    <m/>
    <s v="Management Janji"/>
    <s v="2026-10-27 15:00:00 | Nama PIC : ibu leonita No HP : 085963175214 Alt :  M Janji : (SELASA/27/oktober/2026) jam Pasang : 09:00 Note : hubungi pelanggan jika ingin kelokasi"/>
    <s v="FCC"/>
    <s v="26-10-2026 15:24:43"/>
    <d v="2026-10-27T15:00:00"/>
    <m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ibu leonita No HP : 085963175214 Alt :  M Janji : (SELASA/27/oktober/2026) jam Pasang : 09:00 Note : hubungi pelanggan jika ingin kelokasi"/>
    <n v="2026"/>
    <n v="10"/>
    <n v="27"/>
    <d v="2026-10-27T00:00:00"/>
    <n v="-0.625"/>
    <x v="1"/>
  </r>
  <r>
    <n v="427"/>
    <n v="1002654425"/>
    <n v="3"/>
    <x v="1"/>
    <n v="5"/>
    <s v="MALANG"/>
    <s v="BATU"/>
    <s v="BLB"/>
    <s v="REG"/>
    <s v="AO"/>
    <x v="0"/>
    <s v="1P INET"/>
    <s v="Completed (PS)"/>
    <s v="RBS-Regional 3"/>
    <d v="2026-10-26T15:15:45"/>
    <d v="2026-10-27T17:07:42"/>
    <n v="69417332"/>
    <m/>
    <n v="152702233127"/>
    <s v="Edelweiss Homestay"/>
    <s v="ODP-BLB-FCLB/02 BLB/D01/01.02"/>
    <s v="WO067222845"/>
    <m/>
    <m/>
    <m/>
    <n v="112.63849999999999"/>
    <n v="-7.9546999999999999"/>
    <s v="|MB00503|MYIA-061211030273/POI/ibu/085963175214/edelweisshomestay20@gmail.com"/>
    <s v="MYIB_ASSISTANT"/>
    <m/>
    <m/>
    <m/>
    <m/>
    <m/>
    <m/>
    <m/>
    <m/>
    <s v="Management Janji"/>
    <s v="2026-10-27 15:00:00 | Nama PIC : Edelweiss Homestay No HP : 085963175214 No Alt : - M Janji :  27 Okt 2026 Jam Pasang : Pagi / Siang Note : hubungi pelanggan jika ingin kelokasi 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Edelweiss Homestay No HP : 085963175214 No Alt : - M Janji :  27 Okt 2026 Jam Pasang : Pagi / Siang Note : hubungi pelanggan jika ingin kelokasi "/>
    <n v="2026"/>
    <n v="10"/>
    <n v="27"/>
    <d v="2026-10-27T00:00:00"/>
    <n v="-0.625"/>
    <x v="1"/>
  </r>
  <r>
    <n v="428"/>
    <n v="1002654437"/>
    <n v="3"/>
    <x v="1"/>
    <n v="5"/>
    <s v="MALANG"/>
    <s v="BATU"/>
    <s v="BLB"/>
    <s v="REG"/>
    <s v="AO"/>
    <x v="0"/>
    <s v="1P INET"/>
    <s v="Completed (PS)"/>
    <s v="RBS-Regional 3"/>
    <d v="2026-10-26T15:17:50"/>
    <d v="2026-10-27T14:02:43"/>
    <n v="69417349"/>
    <m/>
    <n v="152702233128"/>
    <s v="Edelweiss Homestay"/>
    <s v="ODP-BLB-FCLB/02 BLB/D01/01.02"/>
    <s v="WO067222897"/>
    <m/>
    <m/>
    <m/>
    <n v="112.63849999999999"/>
    <n v="-7.9546999999999999"/>
    <s v="|MB00503|MYIA-021680772045/POI/ibu/085963175214/edelweisshomestay20@gmail.com"/>
    <s v="MYIB_ASSISTANT"/>
    <m/>
    <m/>
    <m/>
    <m/>
    <m/>
    <m/>
    <m/>
    <m/>
    <s v="Management Janji"/>
    <s v="2026-10-27 15:00:00 | Tanggal pemasangan: 27/10/2026 Jam pemasangan : pagi / siang Info Tambahan : Hubungi pelanggan dulu sebelum ke lokasi terima kasih.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Tanggal pemasangan: 27/10/2026 Jam pemasangan : pagi / siang Info Tambahan : Hubungi pelanggan dulu sebelum ke lokasi terima kasih."/>
    <n v="2026"/>
    <n v="10"/>
    <n v="27"/>
    <d v="2026-10-27T00:00:00"/>
    <n v="-0.625"/>
    <x v="1"/>
  </r>
  <r>
    <n v="429"/>
    <n v="1002656459"/>
    <n v="3"/>
    <x v="1"/>
    <n v="5"/>
    <s v="MALANG"/>
    <s v="BATU"/>
    <s v="BLB"/>
    <s v="REG"/>
    <s v="AO"/>
    <x v="0"/>
    <s v="1P INET"/>
    <s v="Completed (PS)"/>
    <s v="RBS-Regional 3"/>
    <d v="2026-10-27T15:38:50"/>
    <d v="2026-10-28T18:44:38"/>
    <n v="69418135"/>
    <m/>
    <n v="152702233142"/>
    <s v="FIDYAS GROUP"/>
    <s v="ODP-BLB-FCL/30"/>
    <s v="WO067302709"/>
    <m/>
    <m/>
    <m/>
    <n v="112.63660470000001"/>
    <n v="-7.9556006999999997"/>
    <s v="MD|MYDB-20261027271444|DN00001/MN02094|FIDYAS GROUP|081511231345"/>
    <s v="MYDIGIBIZPARTNER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5:40:09"/>
    <d v="2026-10-28T15:00:00"/>
    <m/>
    <s v="PS"/>
    <s v="BLIMBING"/>
    <s v="NO ADDON"/>
    <n v="20261028"/>
    <s v="Completed"/>
    <s v="HSI Bisnis Promo Hari Pelanggan Nasional PSB 70% - 30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</r>
  <r>
    <n v="430"/>
    <n v="1002656664"/>
    <n v="3"/>
    <x v="1"/>
    <n v="5"/>
    <s v="MALANG"/>
    <s v="BATU"/>
    <s v="BLB"/>
    <s v="REG"/>
    <s v="AO"/>
    <x v="0"/>
    <m/>
    <s v="Completed (PS)"/>
    <s v="RBS-Regional 3"/>
    <d v="2026-10-27T16:37:56"/>
    <d v="2026-10-27T17:58:28"/>
    <n v="69417384"/>
    <m/>
    <n v="152702233146"/>
    <s v="Edelweiss Homestay"/>
    <s v="ODP-BLB-FCW/113"/>
    <s v="WO067309359"/>
    <m/>
    <m/>
    <m/>
    <n v="112.63855218887301"/>
    <n v="-7.9551014958262298"/>
    <s v="|MB00503|MYIA-050596237038/POI/ibu/085963175214/edelweisshomestay20@gmail.com"/>
    <s v="Sales Force DBS"/>
    <m/>
    <m/>
    <m/>
    <m/>
    <m/>
    <m/>
    <m/>
    <m/>
    <s v="Management Janji"/>
    <s v="2026-10-27 15:00:00 | telp : 085963175214  alt :  manja : pagi / siang 27/10/2026  hub sebelum ke lokasi  "/>
    <s v="FCC"/>
    <s v="27-10-2026 16:39:47"/>
    <m/>
    <m/>
    <s v="PS"/>
    <s v="BLIMBI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7 15:00:00 | telp : 085963175214  alt :  manja : pagi / siang 27/10/2026  hub sebelum ke lokasi  "/>
    <n v="2026"/>
    <n v="10"/>
    <n v="27"/>
    <d v="2026-10-27T00:00:00"/>
    <n v="-0.29166666666424135"/>
    <x v="1"/>
  </r>
  <r>
    <n v="431"/>
    <n v="1002657115"/>
    <n v="3"/>
    <x v="1"/>
    <n v="5"/>
    <s v="MALANG"/>
    <s v="BATU"/>
    <s v="BLB"/>
    <s v="REG"/>
    <s v="AO"/>
    <x v="0"/>
    <m/>
    <s v="Completed (PS)"/>
    <s v="RBS-Regional 3"/>
    <d v="2026-10-28T09:46:28"/>
    <d v="2026-10-28T11:31:41"/>
    <n v="69416713"/>
    <m/>
    <n v="152702232815"/>
    <s v="warung rizky"/>
    <s v="ODP-BLB-FJ/59"/>
    <s v="WO067335827"/>
    <m/>
    <m/>
    <m/>
    <n v="112.64263987541101"/>
    <n v="-7.9468665804535901"/>
    <s v="|MN00447|MYIA-080396533997/POI/winardi/083149394463/lawangecoklat001@gmail.com"/>
    <s v="Sales Force DBS"/>
    <m/>
    <m/>
    <m/>
    <m/>
    <m/>
    <m/>
    <m/>
    <m/>
    <s v="Management Janji"/>
    <s v="2026-10-26 11:00:00 | M Janji : 26 Okt 2026  Jam Pasang : Pagi 08.00  Note : hubungi pelanggan jika ingin ke lokasi, terima kasih"/>
    <s v="FCC"/>
    <s v="28-10-2026 09:54:41"/>
    <m/>
    <m/>
    <s v="PS"/>
    <s v="BLIMBING"/>
    <s v="NO ADDON"/>
    <n v="20261028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10-28T07:00:00"/>
    <s v="2026-10-26 11:00:00 | M Janji : 26 Okt 2026  Jam Pasang : Pagi 08.00  Note : hubungi pelanggan jika ingin ke lokasi, terima kasih"/>
    <n v="2026"/>
    <n v="10"/>
    <n v="28"/>
    <d v="2026-10-28T00:00:00"/>
    <n v="-0.29166666666424135"/>
    <x v="1"/>
  </r>
  <r>
    <n v="432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</r>
  <r>
    <n v="433"/>
    <n v="1002656841"/>
    <n v="3"/>
    <x v="1"/>
    <n v="5"/>
    <s v="MALANG"/>
    <s v="BATU"/>
    <s v="BLB"/>
    <s v="REG"/>
    <s v="AO"/>
    <x v="0"/>
    <s v="1P INET"/>
    <s v="MIA - INVALID SURVEY"/>
    <s v="RBS-Regional 3"/>
    <d v="2026-10-27T19:51:50"/>
    <d v="2026-10-29T05:21:55"/>
    <n v="69418272"/>
    <m/>
    <n v="152702233148"/>
    <s v="DE WAHDANA KOST"/>
    <s v="ODP-BLB-FBE/99 FBE/D07/99.01"/>
    <s v="WO067321048"/>
    <m/>
    <m/>
    <m/>
    <n v="112.64248000000001"/>
    <n v="-7.9231220000000002"/>
    <s v="|MN01864|MYIA-008389134670/POI/achmad wildan fajri al choir/085178965413/elghibranrumi31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19:54:36"/>
    <d v="2026-10-29T08:00:00"/>
    <m/>
    <s v="SURVEY_NEW_MANJA"/>
    <s v="BLIMBING"/>
    <s v="NETMONK"/>
    <m/>
    <s v="MIE - INVALID SURVEY - Kendala Jalur/Rute Tarikan"/>
    <s v="HSI Bisnis Bundling Netmonk PSB 70% - 10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</r>
  <r>
    <n v="434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</r>
  <r>
    <n v="435"/>
    <n v="1002642137"/>
    <n v="3"/>
    <x v="1"/>
    <n v="5"/>
    <s v="MALANG"/>
    <s v="BATU"/>
    <s v="BLB"/>
    <s v="REG"/>
    <s v="AO"/>
    <x v="0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436"/>
    <n v="1002645981"/>
    <n v="3"/>
    <x v="1"/>
    <n v="5"/>
    <s v="MALANG"/>
    <s v="BATU"/>
    <s v="BLB"/>
    <s v="REG"/>
    <s v="AO"/>
    <x v="0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</r>
  <r>
    <n v="437"/>
    <n v="1002654892"/>
    <n v="3"/>
    <x v="1"/>
    <n v="5"/>
    <s v="MALANG"/>
    <s v="BATU"/>
    <s v="BLB"/>
    <s v="REG"/>
    <s v="AO"/>
    <x v="0"/>
    <s v="1P INET"/>
    <s v="CANCEL COMPLETED"/>
    <s v="RBS-Regional 3"/>
    <d v="2026-10-26T19:45:50"/>
    <d v="2026-10-28T10:48:27"/>
    <n v="69417528"/>
    <m/>
    <n v="152702233135"/>
    <s v="Edelweiss Homestay"/>
    <s v="ODP-BLB-FCW/113 FCW/D13/113.01"/>
    <s v="WO067243822"/>
    <m/>
    <m/>
    <m/>
    <n v="112.63849999999999"/>
    <n v="-7.9546999999999999"/>
    <s v="|MB00503|MYIA-022354843388/POI/ibu/085963175214/edelweisshomestay20@gmail.com"/>
    <s v="MYIB_ASSISTANT"/>
    <m/>
    <m/>
    <m/>
    <m/>
    <m/>
    <m/>
    <m/>
    <m/>
    <s v="Management Janji"/>
    <s v="2026-10-28 08:00:00 | Nama PIC : Edelweiss Homestay No HP : 085963175214 Alt :  M Janji : (SELASA/27/oktober/2026) jam Pasang : 09:00 Note : hubungi pelanggan jika ingin kelokasi"/>
    <s v="FCC"/>
    <s v="26-10-2026 19:54:33"/>
    <d v="2026-10-28T08:00:00"/>
    <m/>
    <s v="REJECT_FCC"/>
    <s v="BLIMBING"/>
    <s v="NO ADDON"/>
    <m/>
    <s v="DECLINE : Decline - Salah Tagging Lokasi / Venue Muhammad Fauzan Fidhianta 40961370|MYDITA"/>
    <s v="HSI Bisnis Promo Hari Pelanggan Nasional PSB 70% - 50 Mbps"/>
    <s v="INDIBIZ"/>
    <m/>
    <s v="DECLINE : Decline - Salah Tagging Lokasi / Venue Muhammad Fauzan Fidhianta 40961370|MYDITA"/>
    <d v="2026-10-28T08:00:00"/>
    <s v="2026-10-28 08:00:00 | Nama PIC : Edelweiss Homestay No HP : 085963175214 Alt :  M Janji : (SELASA/27/oktober/2026) jam Pasang : 09:00 Note : hubungi pelanggan jika ingin kelokasi"/>
    <m/>
    <m/>
    <m/>
    <e v="#NUM!"/>
    <e v="#NUM!"/>
    <x v="0"/>
  </r>
  <r>
    <n v="438"/>
    <n v="1002642268"/>
    <n v="3"/>
    <x v="1"/>
    <n v="5"/>
    <s v="MALANG"/>
    <s v="BATU"/>
    <s v="PKS"/>
    <s v="REG"/>
    <s v="AO"/>
    <x v="0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439"/>
    <n v="1002642382"/>
    <n v="3"/>
    <x v="1"/>
    <n v="5"/>
    <s v="MALANG"/>
    <s v="BATU"/>
    <s v="PKS"/>
    <s v="REG"/>
    <s v="AO"/>
    <x v="0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440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441"/>
    <n v="1002650182"/>
    <n v="3"/>
    <x v="1"/>
    <n v="5"/>
    <s v="KEDIRI"/>
    <s v="BLITAR"/>
    <s v="KBN"/>
    <s v="REG"/>
    <s v="AO"/>
    <x v="0"/>
    <s v="1P INET"/>
    <s v="Completed (PS)"/>
    <s v="RBS-Regional 3"/>
    <d v="2026-10-23T08:38:45"/>
    <d v="2026-10-23T16:26:28"/>
    <n v="69415581"/>
    <m/>
    <n v="152732203543"/>
    <s v="CV. VALLENCA CORPORA"/>
    <s v="ODP-KBN-FK/02 FK/D01/02.01"/>
    <s v="WO067020271"/>
    <m/>
    <m/>
    <m/>
    <n v="112.334946"/>
    <n v="-8.2017710000000008"/>
    <s v="|MN02734|MYIA-095555606501/POI/VENDY SULISTIONO/085151819273/tumiyemjumiati@tmails.net"/>
    <s v="MYIB_ASSISTANT"/>
    <m/>
    <m/>
    <m/>
    <m/>
    <m/>
    <m/>
    <m/>
    <m/>
    <s v="Management Janji"/>
    <s v="2026-10-24 08:00:00 | telp :085151819273  alt : manja : pagi / siang 24/10/2026 .hub sebelum ke lokasi"/>
    <s v="FCC"/>
    <s v="23-10-2026 08:39:45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telp :085151819273  alt : manja : pagi / siang 24/10/2026 .hub sebelum ke lokasi"/>
    <n v="2026"/>
    <n v="10"/>
    <n v="23"/>
    <d v="2026-10-23T00:00:00"/>
    <n v="-1.3333333333357587"/>
    <x v="1"/>
  </r>
  <r>
    <n v="442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443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444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</r>
  <r>
    <n v="445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</r>
  <r>
    <n v="446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447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448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</r>
  <r>
    <n v="449"/>
    <n v="1002641566"/>
    <n v="3"/>
    <x v="1"/>
    <n v="5"/>
    <s v="KEDIRI"/>
    <s v="TULUNGAGUNG"/>
    <s v="CAT"/>
    <s v="REG"/>
    <s v="AO"/>
    <x v="0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</r>
  <r>
    <n v="450"/>
    <n v="1002641736"/>
    <n v="3"/>
    <x v="1"/>
    <n v="5"/>
    <s v="KEDIRI"/>
    <s v="TULUNGAGUNG"/>
    <s v="CAT"/>
    <s v="REG"/>
    <s v="AO"/>
    <x v="0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</r>
  <r>
    <n v="451"/>
    <n v="1002642782"/>
    <n v="3"/>
    <x v="1"/>
    <n v="5"/>
    <s v="KEDIRI"/>
    <s v="TULUNGAGUNG"/>
    <s v="CAT"/>
    <s v="REG"/>
    <s v="AO"/>
    <x v="0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452"/>
    <n v="1002652102"/>
    <n v="3"/>
    <x v="1"/>
    <n v="5"/>
    <s v="KEDIRI"/>
    <s v="TULUNGAGUNG"/>
    <s v="CAT"/>
    <s v="REG"/>
    <s v="AO"/>
    <x v="0"/>
    <s v="1P INET"/>
    <s v="Completed (PS)"/>
    <s v="RBS-Regional 3"/>
    <d v="2026-10-24T13:26:46"/>
    <d v="2026-10-25T16:52:39"/>
    <n v="69416378"/>
    <m/>
    <n v="152622208351"/>
    <s v="LB BANDUNG TULUNGAGUNG"/>
    <s v="ODP-CAT-FE/11 FE/D02/11.01"/>
    <s v="WO067113312"/>
    <m/>
    <m/>
    <m/>
    <n v="111.791729"/>
    <n v="-8.1704179999999997"/>
    <s v="|MN00799|MYIA-082823329996/POI/LAELATUL AFIATUN NISAK/085733668576/kantorhrdlaskarbuah@gmail.com"/>
    <s v="MYIB_ASSISTANT"/>
    <m/>
    <m/>
    <m/>
    <m/>
    <m/>
    <m/>
    <m/>
    <m/>
    <s v="Management Janji"/>
    <s v="2026-10-25 15:00:00 | Jam pemasangan : 12.00 Info Tambahan : Hubungi pelanggan dulu sebelum ke lokasi terimakasih "/>
    <s v="FCC"/>
    <s v="24-10-2026 13:39:38"/>
    <d v="2026-10-25T15:00:00"/>
    <m/>
    <s v="PS"/>
    <s v="TULUNGAGUNG"/>
    <s v="NO ADDON"/>
    <n v="20261025"/>
    <s v="Completed"/>
    <s v="HSI Bisnis Basic Promo Hari Pelanggan Nasional PSB 70% - 50 Mbps"/>
    <s v="INDIBIZ"/>
    <m/>
    <m/>
    <d v="2026-10-25T15:00:00"/>
    <s v="2026-10-25 15:00:00 | Jam pemasangan : 12.00 Info Tambahan : Hubungi pelanggan dulu sebelum ke lokasi terimakasih "/>
    <n v="2026"/>
    <n v="10"/>
    <n v="25"/>
    <d v="2026-10-25T00:00:00"/>
    <n v="-0.625"/>
    <x v="1"/>
  </r>
  <r>
    <n v="453"/>
    <n v="1002652376"/>
    <n v="3"/>
    <x v="1"/>
    <n v="5"/>
    <s v="KEDIRI"/>
    <s v="TULUNGAGUNG"/>
    <s v="CAT"/>
    <s v="REG"/>
    <s v="AO"/>
    <x v="0"/>
    <s v="1P INET"/>
    <s v="Completed (PS)"/>
    <s v="RBS-Regional 3"/>
    <d v="2026-10-24T18:51:44"/>
    <d v="2026-10-25T18:07:06"/>
    <n v="69416538"/>
    <m/>
    <n v="152622208356"/>
    <s v="LB CAMPURDARAT TULUNGAGUNG"/>
    <s v="ODP-CAT-FA/08 FA/D03/08.01"/>
    <s v="WO067134695"/>
    <m/>
    <m/>
    <m/>
    <n v="111.852565"/>
    <n v="-8.1656010000000006"/>
    <s v="|MN00799|MYIA-064884001488/POI/LAELATUL AFIATUN NISAK/085733668576/kantorhrdlaskarbuah@gmail.com"/>
    <s v="MYIB_ASSISTANT"/>
    <m/>
    <m/>
    <m/>
    <m/>
    <m/>
    <m/>
    <m/>
    <m/>
    <s v="Management Janji"/>
    <s v="2026-10-26 08:00:00 | Nama Pic :  No Hp Pic :  Jam Pemasangan : 08:00 - 12.00 Tanggal Pemasangan : MINGGU 25 OKTOBER 2026 Info Tambahan : Hubungi pelanggan sebelum datang ke lokasi"/>
    <s v="FCC"/>
    <s v="24-10-2026 18:54:37"/>
    <d v="2026-10-26T08:00:00"/>
    <m/>
    <s v="PS"/>
    <s v="TULUNGAGUNG"/>
    <s v="NO ADDON"/>
    <n v="20261025"/>
    <s v="Completed"/>
    <s v="HSI Bisnis Basic Promo Hari Pelanggan Nasional PSB 70% - 50 Mbps"/>
    <s v="INDIBIZ"/>
    <m/>
    <m/>
    <d v="2026-10-26T08:00:00"/>
    <s v="2026-10-26 08:00:00 | Nama Pic :  No Hp Pic :  Jam Pemasangan : 08:00 - 12.00 Tanggal Pemasangan : MINGGU 25 OKTOBER 2026 Info Tambahan : Hubungi pelanggan sebelum datang ke lokasi"/>
    <n v="2026"/>
    <n v="10"/>
    <n v="25"/>
    <d v="2026-10-25T00:00:00"/>
    <n v="-1.3333333333357587"/>
    <x v="1"/>
  </r>
  <r>
    <n v="454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455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456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</r>
  <r>
    <n v="457"/>
    <n v="1002641921"/>
    <n v="3"/>
    <x v="1"/>
    <n v="5"/>
    <s v="KEDIRI"/>
    <s v="TULUNGAGUNG"/>
    <s v="NGU"/>
    <s v="REG"/>
    <s v="AO"/>
    <x v="0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</r>
  <r>
    <n v="458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459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460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461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</r>
  <r>
    <n v="462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</r>
  <r>
    <n v="463"/>
    <n v="1002641666"/>
    <n v="3"/>
    <x v="1"/>
    <n v="5"/>
    <s v="KEDIRI"/>
    <s v="TULUNGAGUNG"/>
    <s v="TUL"/>
    <s v="REG"/>
    <s v="AO"/>
    <x v="0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</r>
  <r>
    <n v="464"/>
    <n v="1002655266"/>
    <n v="3"/>
    <x v="1"/>
    <n v="5"/>
    <s v="KEDIRI"/>
    <s v="TULUNGAGUNG"/>
    <s v="TUL"/>
    <s v="REG"/>
    <s v="AO"/>
    <x v="0"/>
    <s v="1P INET"/>
    <s v="Completed (PS)"/>
    <s v="RBS-Regional 3"/>
    <d v="2026-10-27T09:42:50"/>
    <d v="2026-10-28T14:41:42"/>
    <n v="69417669"/>
    <m/>
    <n v="152606246654"/>
    <s v="MAJU HARDWARE YADEA STORE TULUNGAGUNG"/>
    <s v="ODP-TUL-FP/26"/>
    <s v="WO067258522"/>
    <m/>
    <m/>
    <m/>
    <n v="111.9025077"/>
    <n v="-8.0647517999999998"/>
    <s v="|MC20125|MYIA-094036706331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PS"/>
    <s v="TULUNGAGUNG"/>
    <s v="NO ADDON"/>
    <n v="20261028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8"/>
    <d v="2026-10-28T00:00:00"/>
    <n v="-0.33333333333575865"/>
    <x v="1"/>
  </r>
  <r>
    <n v="465"/>
    <n v="1002656853"/>
    <n v="3"/>
    <x v="1"/>
    <n v="5"/>
    <s v="KEDIRI"/>
    <s v="TULUNGAGUNG"/>
    <s v="TUL"/>
    <s v="REG"/>
    <s v="AO"/>
    <x v="0"/>
    <s v="1P INET"/>
    <s v="Completed (PS)"/>
    <s v="RBS-Regional 3"/>
    <d v="2026-10-27T20:14:50"/>
    <d v="2026-10-28T13:49:25"/>
    <n v="69418277"/>
    <m/>
    <n v="152606246809"/>
    <s v="WARUNG LAWASAN TULUNGAGUNG"/>
    <s v="ODP-TUL-FL/61 FL/D07/61.01"/>
    <s v="WO067321836"/>
    <m/>
    <m/>
    <m/>
    <n v="111.91456359999999"/>
    <n v="-8.07197549999999"/>
    <s v="|MN02453|MYIA-079865573004/POI/AZRIEL HADI/083150200228/azrielhadia9@gmail.com"/>
    <s v="MYIB_ASSISTANT"/>
    <m/>
    <m/>
    <m/>
    <m/>
    <m/>
    <m/>
    <m/>
    <m/>
    <s v="Management Janji"/>
    <s v="2026-10-29 08:00:00 | Nama : BP AZRIEL HADI  No Hp : 083150200228 No Alt : 087786330932 Tgl Pemasangan : 28 Oktober 2026 Interval : PAGI  Note : Hubungi pelanggan terlebih dahulu"/>
    <s v="FCC"/>
    <s v="27-10-2026 20:24:45"/>
    <d v="2026-10-29T08:00:00"/>
    <m/>
    <s v="PS"/>
    <s v="TULUNGAGUNG"/>
    <s v="OCA"/>
    <n v="20261028"/>
    <s v="Completed"/>
    <s v="HSI Bisnis Basic Bundling OCA Breach Checker Promo 2026 PSB 70% - 150 Mbps"/>
    <s v="INDIBIZ"/>
    <m/>
    <m/>
    <d v="2026-10-29T08:00:00"/>
    <s v="2026-10-29 08:00:00 | Nama : BP AZRIEL HADI  No Hp : 083150200228 No Alt : 087786330932 Tgl Pemasangan : 28 Oktober 2026 Interval : PAGI  Note : Hubungi pelanggan terlebih dahulu"/>
    <n v="2026"/>
    <n v="10"/>
    <n v="28"/>
    <d v="2026-10-28T00:00:00"/>
    <n v="-1.3333333333357587"/>
    <x v="1"/>
  </r>
  <r>
    <n v="466"/>
    <n v="1002656827"/>
    <n v="3"/>
    <x v="1"/>
    <n v="5"/>
    <s v="KEDIRI"/>
    <s v="TULUNGAGUNG"/>
    <s v="TUL"/>
    <s v="REG"/>
    <s v="AO"/>
    <x v="0"/>
    <s v="1P INET"/>
    <s v="Completed (PS)"/>
    <s v="RBS-Regional 3"/>
    <d v="2026-10-27T19:09:49"/>
    <d v="2026-10-28T18:42:10"/>
    <n v="69418267"/>
    <m/>
    <n v="152606246504"/>
    <s v="PONDOK PESANTREN LUBABUL FATTAH"/>
    <s v="ODP-TUL-FY/70 FY/D06/70.01"/>
    <s v="WO067319248"/>
    <m/>
    <m/>
    <m/>
    <n v="111.9238929"/>
    <n v="-8.0666852999999996"/>
    <s v="|MN02453|MYIA-060930628962/POI/HELMI NABIL AFIFFUDIN/+6285258893668/lubabulfattah@gmail.com"/>
    <s v="MYIB_ASSISTANT"/>
    <m/>
    <m/>
    <m/>
    <m/>
    <m/>
    <m/>
    <m/>
    <m/>
    <s v="Management Janji"/>
    <s v="2026-10-29 08:00:00 | Nama PIC : bapak nabil No HP : 085258893668 Alt :  M Janji : (kamis/29/OKTOBER/2026) jam Pasang : 09:00 Note : hubungi pelanggan jika ingin kelokasi"/>
    <s v="FCC"/>
    <s v="27-10-2026 19:25:10"/>
    <d v="2026-10-29T08:00:00"/>
    <m/>
    <s v="PS"/>
    <s v="TULUNGAGUNG"/>
    <s v="OCA"/>
    <n v="20261028"/>
    <s v="Completed"/>
    <s v="HSI Bisnis Basic Bundling OCA Breach Checker PSB 70% Promo - 50 Mbps"/>
    <s v="INDIBIZ"/>
    <m/>
    <m/>
    <d v="2026-10-29T08:00:00"/>
    <s v="2026-10-29 08:00:00 | Nama PIC : bapak nabil No HP : 085258893668 Alt :  M Janji : (kamis/29/OKTOBER/2026) jam Pasang : 09:00 Note : hubungi pelanggan jika ingin kelokasi"/>
    <n v="2026"/>
    <n v="10"/>
    <n v="28"/>
    <d v="2026-10-28T00:00:00"/>
    <n v="-1.3333333333357587"/>
    <x v="1"/>
  </r>
  <r>
    <n v="467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468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</r>
  <r>
    <n v="469"/>
    <n v="1002656320"/>
    <n v="3"/>
    <x v="1"/>
    <n v="5"/>
    <s v="KEDIRI"/>
    <s v="TULUNGAGUNG"/>
    <s v="TUL"/>
    <s v="REG"/>
    <s v="AO"/>
    <x v="0"/>
    <m/>
    <s v="CC - HD1A - INPROGRESS UNCONTACTED"/>
    <s v="RBS-Regional 3"/>
    <d v="2026-10-27T15:03:43"/>
    <d v="2026-10-29T09:55:21"/>
    <n v="69418081"/>
    <m/>
    <n v="152606246808"/>
    <s v="Wolu Cuci Sepatu"/>
    <s v="ODP-TUL-FAL/52"/>
    <m/>
    <m/>
    <m/>
    <m/>
    <n v="111.90024197101501"/>
    <n v="-8.0731612871683698"/>
    <s v="MN02803|Wolu Cuci Sepatu/089682111807/rendysap11@gmail.com/PSB 50MB BUNDLING NETMONK PSB 150K/DEO AR"/>
    <s v="Sales Force DBS"/>
    <m/>
    <m/>
    <m/>
    <m/>
    <m/>
    <m/>
    <m/>
    <m/>
    <m/>
    <m/>
    <m/>
    <s v="27-10-2026 15:09:48"/>
    <m/>
    <m/>
    <s v="FCC"/>
    <s v="TULUNGAGUNG"/>
    <s v="NETMONK"/>
    <m/>
    <s v="UNCONTACTED : Mail Box - Memo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70"/>
    <n v="1002655008"/>
    <n v="3"/>
    <x v="1"/>
    <n v="5"/>
    <s v="KEDIRI"/>
    <s v="TULUNGAGUNG"/>
    <s v="TUL"/>
    <s v="REG"/>
    <s v="AO"/>
    <x v="0"/>
    <m/>
    <s v="CC - HD1A - INPROGRESS UNCONTACTED"/>
    <s v="RBS-Regional 3"/>
    <d v="2026-10-27T08:26:36"/>
    <d v="2026-10-28T17:43:14"/>
    <n v="69417579"/>
    <m/>
    <n v="152606246655"/>
    <s v="Warkop WP"/>
    <s v="ODP-TUL-FAE/27"/>
    <m/>
    <m/>
    <m/>
    <m/>
    <n v="111.913683414459"/>
    <n v="-8.0057293023913001"/>
    <s v="MN02803|Warkop WP/0812-1704-6575/masprabuindra@gmail.com/PSB 50MB BUNDLING NETMONK PSB 150K/DEO AR"/>
    <s v="Sales Force DBS"/>
    <m/>
    <m/>
    <m/>
    <m/>
    <m/>
    <m/>
    <m/>
    <m/>
    <m/>
    <m/>
    <m/>
    <s v="27-10-2026 08:39:41"/>
    <m/>
    <m/>
    <s v="FCC"/>
    <s v="TULUNGAGUNG"/>
    <s v="NETMONK"/>
    <m/>
    <s v="UNCONTACTED : Invalid Phone Number RIRIN RISNAWATI 40931149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</r>
  <r>
    <n v="471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472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473"/>
    <n v="1002620919"/>
    <n v="3"/>
    <x v="1"/>
    <n v="5"/>
    <s v="KEDIRI"/>
    <s v="TULUNGAGUNG"/>
    <s v="TUL"/>
    <s v="REG"/>
    <s v="AO"/>
    <x v="0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474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475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476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477"/>
    <n v="1002636628"/>
    <n v="3"/>
    <x v="1"/>
    <n v="5"/>
    <s v="KEDIRI"/>
    <s v="BLITAR"/>
    <s v="BLR"/>
    <s v="REG"/>
    <s v="AO"/>
    <x v="0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</r>
  <r>
    <n v="478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</r>
  <r>
    <n v="479"/>
    <n v="1002640551"/>
    <n v="3"/>
    <x v="1"/>
    <n v="5"/>
    <s v="KEDIRI"/>
    <s v="BLITAR"/>
    <s v="BLR"/>
    <s v="REG"/>
    <s v="AO"/>
    <x v="0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</r>
  <r>
    <n v="480"/>
    <n v="1002649721"/>
    <n v="3"/>
    <x v="1"/>
    <n v="5"/>
    <s v="KEDIRI"/>
    <s v="BLITAR"/>
    <s v="BLR"/>
    <s v="REG"/>
    <s v="AO"/>
    <x v="0"/>
    <s v="1P INET"/>
    <s v="Completed (PS)"/>
    <s v="RBS-Regional 3"/>
    <d v="2026-10-22T15:51:49"/>
    <d v="2026-10-23T14:11:31"/>
    <n v="69415360"/>
    <m/>
    <n v="152730234914"/>
    <s v="Warung kopi jaya baru"/>
    <s v="ODP-BLR-FCF/06 FCF/D01/06.01"/>
    <s v="WO066990661"/>
    <m/>
    <m/>
    <m/>
    <n v="112.189226858317"/>
    <n v="-8.0860239441622497"/>
    <s v="MD|MYDB-20261022271223|DN00001/MN00385|Warung kopi jaya baru|081131111446"/>
    <s v="MYDIGIBIZPARTNER"/>
    <m/>
    <m/>
    <m/>
    <m/>
    <m/>
    <m/>
    <m/>
    <m/>
    <s v="Management Janji"/>
    <s v="2026-10-23 15:00:00 | Nama PIC : Bayu No HP : 081131111446 Alt :  M Janji : 23/10/2026 Jam Pasang : 08.00 - 13:00  NoteÃ‚Â :  hubungi terlebih dahulu sebelum kelokasi"/>
    <s v="FCC"/>
    <s v="22-10-2026 15:54:40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Nama PIC : Bayu No HP : 081131111446 Alt :  M Janji : 23/10/2026 Jam Pasang : 08.00 - 13:00  NoteÃ‚Â :  hubungi terlebih dahulu sebelum kelokasi"/>
    <n v="2026"/>
    <n v="10"/>
    <n v="23"/>
    <d v="2026-10-23T00:00:00"/>
    <n v="-0.625"/>
    <x v="1"/>
  </r>
  <r>
    <n v="481"/>
    <n v="1002651828"/>
    <n v="3"/>
    <x v="1"/>
    <n v="5"/>
    <s v="KEDIRI"/>
    <s v="BLITAR"/>
    <s v="BLR"/>
    <s v="REG"/>
    <s v="AO"/>
    <x v="0"/>
    <s v="1P INET"/>
    <s v="Completed (PS)"/>
    <s v="RBS-Regional 3"/>
    <d v="2026-10-23T19:11:49"/>
    <d v="2026-10-25T10:51:38"/>
    <n v="69416183"/>
    <m/>
    <n v="152730234950"/>
    <s v="PT. BAJA TITIAN UTAMA_Trisula Lama"/>
    <s v="ODP-BLR-FB/40 FB/D03/40.01"/>
    <s v="WO067080231"/>
    <m/>
    <m/>
    <m/>
    <n v="112.144772052777"/>
    <n v="-8.1406921670418004"/>
    <s v="|MN00385|MYIA-085761766590/POI/Renggar ma&amp; 39;aris/08568964106/cctv.ch.bkk@gmail.com"/>
    <s v="MYIB_ASSISTANT"/>
    <m/>
    <m/>
    <m/>
    <m/>
    <m/>
    <m/>
    <m/>
    <m/>
    <s v="Management Janji"/>
    <s v="2026-10-26 08:00:00 | Nama :BAPA MUSTAKIM No HP :08568964106 No Alternatif : M Janji : 26/10/2026 Jam Pasang : Pagi NoteÃ‚Â :  Hubungi terlebih dahulu sebelum ke lokasi "/>
    <s v="FCC"/>
    <s v="23-10-2026 19:40:07"/>
    <d v="2026-10-26T08:00:00"/>
    <m/>
    <s v="PS"/>
    <s v="X"/>
    <s v="NO ADDON"/>
    <n v="20261025"/>
    <s v="Completed"/>
    <s v="HSI Bisnis Basic Promo Hari Pelanggan Nasional PSB 70% - 50 Mbps"/>
    <s v="INDIBIZ"/>
    <m/>
    <m/>
    <d v="2026-10-26T08:00:00"/>
    <s v="2026-10-26 08:00:00 | Nama :BAPA MUSTAKIM No HP :08568964106 No Alternatif : M Janji : 26/10/2026 Jam Pasang : Pagi NoteÃ‚Â :  Hubungi terlebih dahulu sebelum ke lokasi "/>
    <n v="2026"/>
    <n v="10"/>
    <n v="25"/>
    <d v="2026-10-25T00:00:00"/>
    <n v="-1.3333333333357587"/>
    <x v="1"/>
  </r>
  <r>
    <n v="482"/>
    <n v="1002656857"/>
    <n v="3"/>
    <x v="1"/>
    <n v="5"/>
    <s v="KEDIRI"/>
    <s v="BLITAR"/>
    <s v="BLR"/>
    <s v="REG"/>
    <s v="AO"/>
    <x v="0"/>
    <s v="1P INET"/>
    <s v="Completed (PS)"/>
    <s v="RBS-Regional 3"/>
    <d v="2026-10-27T20:21:50"/>
    <d v="2026-10-28T12:10:42"/>
    <n v="69418291"/>
    <m/>
    <n v="152730250003"/>
    <s v="BAGONG CAR WASH"/>
    <s v="ODP-BLR-FU/30 FU/D05/30.01"/>
    <s v="WO067322046"/>
    <m/>
    <m/>
    <m/>
    <n v="112.16660666749"/>
    <n v="-8.1134671156288896"/>
    <s v="|MN00419|MYIA-056450857647/POI/Dian Ferry Triawan/081220530944/dianaanggraini4977@gmail.com"/>
    <s v="MYIB_ASSISTANT"/>
    <m/>
    <m/>
    <m/>
    <m/>
    <m/>
    <m/>
    <m/>
    <m/>
    <s v="Management Janji"/>
    <s v="2026-10-29 08:00:00 | Nama : BU DIANA ANGGRAINI (ISTRI) No Hp : 081220530944 No Alt :  Tgl Pemasangan : 28 Oktober 2026 Interval : PAGI  Note : Hubungi pelanggan terlebih dahulu"/>
    <s v="FCC"/>
    <s v="27-10-2026 20:24:45"/>
    <d v="2026-10-29T08:00:00"/>
    <m/>
    <s v="PS"/>
    <s v="X"/>
    <s v="NO ADDON"/>
    <n v="20261028"/>
    <s v="Completed"/>
    <s v="HSI Bisnis Promo Hari Pelanggan Nasional PSB 70% - 50 Mbps"/>
    <s v="INDIBIZ"/>
    <m/>
    <m/>
    <d v="2026-10-29T08:00:00"/>
    <s v="2026-10-29 08:00:00 | Nama : BU DIANA ANGGRAINI (ISTRI) No Hp : 081220530944 No Alt :  Tgl Pemasangan : 28 Oktober 2026 Interval : PAGI  Note : Hubungi pelanggan terlebih dahulu"/>
    <n v="2026"/>
    <n v="10"/>
    <n v="28"/>
    <d v="2026-10-28T00:00:00"/>
    <n v="-1.3333333333357587"/>
    <x v="1"/>
  </r>
  <r>
    <n v="483"/>
    <n v="1002634938"/>
    <n v="3"/>
    <x v="2"/>
    <n v="4"/>
    <s v="MAGELANG"/>
    <s v="KEBUMEN"/>
    <s v="GOM"/>
    <s v="REG"/>
    <s v="AO"/>
    <x v="0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</r>
  <r>
    <n v="484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</r>
  <r>
    <n v="485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</r>
  <r>
    <n v="486"/>
    <n v="1002636676"/>
    <n v="3"/>
    <x v="2"/>
    <n v="4"/>
    <s v="MAGELANG"/>
    <s v="KEBUMEN"/>
    <s v="GOM"/>
    <s v="REG"/>
    <s v="AO"/>
    <x v="0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</r>
  <r>
    <n v="487"/>
    <n v="1002640079"/>
    <n v="3"/>
    <x v="2"/>
    <n v="4"/>
    <s v="MAGELANG"/>
    <s v="KEBUMEN"/>
    <s v="GOM"/>
    <s v="REG"/>
    <s v="AO"/>
    <x v="0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</r>
  <r>
    <n v="488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489"/>
    <n v="1002637138"/>
    <n v="3"/>
    <x v="2"/>
    <n v="4"/>
    <s v="MAGELANG"/>
    <s v="KEBUMEN"/>
    <s v="KAK"/>
    <s v="REG"/>
    <s v="AO"/>
    <x v="0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</r>
  <r>
    <n v="490"/>
    <n v="1002646443"/>
    <n v="3"/>
    <x v="2"/>
    <n v="4"/>
    <s v="MAGELANG"/>
    <s v="KEBUMEN"/>
    <s v="KAK"/>
    <s v="REG"/>
    <s v="AO"/>
    <x v="0"/>
    <s v="1P INET"/>
    <s v="Completed (PS)"/>
    <s v="RBS-Regional 3"/>
    <d v="2026-10-21T07:51:44"/>
    <d v="2026-10-22T16:00:44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Completed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</r>
  <r>
    <n v="491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</r>
  <r>
    <n v="492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</r>
  <r>
    <n v="493"/>
    <n v="1002637383"/>
    <n v="3"/>
    <x v="2"/>
    <n v="4"/>
    <s v="MAGELANG"/>
    <s v="KEBUMEN"/>
    <s v="KBM"/>
    <s v="REG"/>
    <s v="AO"/>
    <x v="0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</r>
  <r>
    <n v="494"/>
    <n v="1002638910"/>
    <n v="3"/>
    <x v="2"/>
    <n v="4"/>
    <s v="MAGELANG"/>
    <s v="KEBUMEN"/>
    <s v="KBM"/>
    <s v="REG"/>
    <s v="AO"/>
    <x v="0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</r>
  <r>
    <n v="495"/>
    <n v="1002656534"/>
    <n v="3"/>
    <x v="2"/>
    <n v="4"/>
    <s v="MAGELANG"/>
    <s v="KEBUMEN"/>
    <s v="KBM"/>
    <s v="REG"/>
    <s v="AO"/>
    <x v="0"/>
    <s v="1P INET"/>
    <s v="Completed (PS)"/>
    <s v="RBS-Regional 3"/>
    <d v="2026-10-27T15:57:45"/>
    <d v="2026-10-28T12:54:28"/>
    <n v="69418154"/>
    <m/>
    <n v="142141120342"/>
    <s v="PONDOK PUTRA AL-FALAH"/>
    <s v="ODP-KBM-FBE/016 FBE/D02/016.01"/>
    <s v="WO067304730"/>
    <m/>
    <m/>
    <m/>
    <n v="109.69681180000001"/>
    <n v="-7.6809369999999904"/>
    <s v="|MN00664|MYIA-000892108489/POI/Muhamad Hakam Ulfi Ikfina/082220156336/anwarkhamidi@gmail.com"/>
    <s v="MYIB_ASSISTANT"/>
    <m/>
    <m/>
    <m/>
    <m/>
    <m/>
    <m/>
    <m/>
    <m/>
    <s v="Management Janji"/>
    <s v="2026-10-28 15:00:00 | Nama PIC:  bp hakam ulfi No HP: 082220156336 Alt: Tanggal: 28/10/2026 Jam Pasang: Sore Note: Hubungi sebelum ke lokasi, terimakasih.  "/>
    <s v="FCC"/>
    <s v="27-10-2026 16:09:58"/>
    <d v="2026-10-28T15:00:00"/>
    <m/>
    <s v="PS"/>
    <s v="X"/>
    <s v="NO ADDON"/>
    <n v="20261028"/>
    <s v="Completed"/>
    <s v="HSI Bisnis Promo Hari Pelanggan Nasional PSB 70% - 75 Mbps"/>
    <s v="INDIBIZ"/>
    <m/>
    <m/>
    <d v="2026-10-28T15:00:00"/>
    <s v="2026-10-28 15:00:00 | Nama PIC:  bp hakam ulfi No HP: 082220156336 Alt: Tanggal: 28/10/2026 Jam Pasang: Sore Note: Hubungi sebelum ke lokasi, terimakasih.  "/>
    <n v="2026"/>
    <n v="10"/>
    <n v="28"/>
    <d v="2026-10-28T00:00:00"/>
    <n v="-0.625"/>
    <x v="1"/>
  </r>
  <r>
    <n v="496"/>
    <n v="1002653423"/>
    <n v="3"/>
    <x v="2"/>
    <n v="4"/>
    <s v="MAGELANG"/>
    <s v="KEBUMEN"/>
    <s v="KBM"/>
    <s v="REG"/>
    <s v="AO"/>
    <x v="0"/>
    <m/>
    <s v="CC - HD1A - INPROGRESS UNCONTACTED"/>
    <s v="RBS-Regional 3"/>
    <d v="2026-10-26T11:16:38"/>
    <d v="2026-10-28T15:18:29"/>
    <n v="69416977"/>
    <n v="2875702021"/>
    <n v="142141120474"/>
    <s v="PT SINAR SOSRO"/>
    <s v="ODP-KBM-FAC/018"/>
    <m/>
    <m/>
    <m/>
    <m/>
    <n v="109.67106269999999"/>
    <n v="-7.6707317000000002"/>
    <s v="AMRBS;403099;REG3;MUHAMMAD MASTUR;081226139781;CP MARKUS LEIWAKABESSY;81247256144;PAKET 2S INET VOICE 150 MBPS (859.000);PT Sinar Sosro;input by tito"/>
    <s v="Account Manager"/>
    <m/>
    <m/>
    <m/>
    <m/>
    <m/>
    <m/>
    <m/>
    <m/>
    <m/>
    <m/>
    <m/>
    <s v="26-10-2026 11:24:44"/>
    <m/>
    <m/>
    <s v="FCC"/>
    <s v="X"/>
    <s v="NO ADDON"/>
    <m/>
    <s v="UNCONTACTED : Invalid Phone Number YUDA SEPTIAN 40000798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497"/>
    <n v="1002644085"/>
    <n v="3"/>
    <x v="2"/>
    <n v="4"/>
    <s v="MAGELANG"/>
    <s v="KEBUMEN"/>
    <s v="KTW"/>
    <s v="REG"/>
    <s v="AO"/>
    <x v="0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</r>
  <r>
    <n v="498"/>
    <n v="1002650608"/>
    <n v="3"/>
    <x v="2"/>
    <n v="4"/>
    <s v="MAGELANG"/>
    <s v="KEBUMEN"/>
    <s v="KTW"/>
    <s v="REG"/>
    <s v="AO"/>
    <x v="0"/>
    <s v="1P INET"/>
    <s v="Completed (PS)"/>
    <s v="RBS-Regional 3"/>
    <d v="2026-10-23T10:39:44"/>
    <d v="2026-10-26T12:08:10"/>
    <n v="69415741"/>
    <m/>
    <n v="141176104707"/>
    <s v="SD Negeri 2 Balingasal"/>
    <s v="ODP-KTW-FAK/008 FAK/D03/008.01"/>
    <s v="WO067030990"/>
    <m/>
    <m/>
    <m/>
    <n v="109.7935446"/>
    <n v="-7.6639882999999998"/>
    <s v="|MN00664|MYIA-051939032725/POI/Dendy Kurniawan Aziz/085643611823/sdn2balingasal@gmail.com"/>
    <s v="MYIB_ASSISTANT"/>
    <m/>
    <m/>
    <m/>
    <m/>
    <m/>
    <m/>
    <m/>
    <m/>
    <s v="Management Janji"/>
    <s v="2026-10-26 08:00:00 | Nama PIC : Bp Dendy No HP : 085643611823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Basic Promo Hari Pelanggan Nasional PSB 70% - 50 Mbps"/>
    <s v="INDIBIZ"/>
    <m/>
    <m/>
    <d v="2026-10-26T08:00:00"/>
    <s v="2026-10-26 08:00:00 | Nama PIC : Bp Dendy No HP : 085643611823 No Alt : - M Janji :  26 Okt 2026 Jam Pasang : Pagi / Siang Note : hubungi pelanggan jika ingin kelokasi"/>
    <n v="2026"/>
    <n v="10"/>
    <n v="26"/>
    <d v="2026-10-26T00:00:00"/>
    <n v="-0.33333333333575865"/>
    <x v="1"/>
  </r>
  <r>
    <n v="499"/>
    <n v="1002651471"/>
    <n v="3"/>
    <x v="2"/>
    <n v="4"/>
    <s v="MAGELANG"/>
    <s v="KEBUMEN"/>
    <s v="KTW"/>
    <s v="REG"/>
    <s v="AO"/>
    <x v="0"/>
    <s v="1P INET"/>
    <s v="Completed (PS)"/>
    <s v="RBS-Regional 3"/>
    <d v="2026-10-23T15:45:44"/>
    <d v="2026-10-26T13:35:33"/>
    <n v="69416072"/>
    <m/>
    <n v="141176104881"/>
    <s v="SDN 1 Balingasal"/>
    <s v="ODP-KTW-FAK/017 FAK/D03/017.01"/>
    <s v="WO067063889"/>
    <m/>
    <m/>
    <m/>
    <n v="109.79358000000001"/>
    <n v="-7.6620461999999998"/>
    <s v="|MN00664|MYIA-014093875477/POI/Anggit Permono/082134965484/anggitpermono7@gmail.com"/>
    <s v="MYIB_ASSISTANT"/>
    <m/>
    <m/>
    <m/>
    <m/>
    <m/>
    <m/>
    <m/>
    <m/>
    <s v="Management Janji"/>
    <s v="2026-10-26 08:00:00 | Nama :bapa anggit No HP :082134965484 No Alternatif : M Janji : 24/10/2026 Jam Pasang : Pagi NoteÃ‚Â :  Hubungi terlebih dahulu sebelum ke lokasi "/>
    <s v="FCC"/>
    <s v="23-10-2026 15:54:37"/>
    <d v="2026-10-26T08:00:00"/>
    <m/>
    <s v="PS"/>
    <s v="X"/>
    <s v="NO ADDON"/>
    <n v="20261026"/>
    <s v="Completed"/>
    <s v="HSI Bisnis Promo Hari Pelanggan Nasional PSB 70% - 50 Mbps"/>
    <s v="INDIBIZ"/>
    <m/>
    <m/>
    <d v="2026-10-26T08:00:00"/>
    <s v="2026-10-26 08:00:00 | Nama :bapa anggit No HP :082134965484 No Alternatif : M Janji : 24/10/2026 Jam Pasang : Pagi NoteÃ‚Â :  Hubungi terlebih dahulu sebelum ke lokasi "/>
    <n v="2026"/>
    <n v="10"/>
    <n v="26"/>
    <d v="2026-10-26T00:00:00"/>
    <n v="-0.33333333333575865"/>
    <x v="1"/>
  </r>
  <r>
    <n v="500"/>
    <n v="1002656807"/>
    <n v="3"/>
    <x v="2"/>
    <n v="4"/>
    <s v="MAGELANG"/>
    <s v="KEBUMEN"/>
    <s v="KTW"/>
    <s v="REG"/>
    <s v="AO"/>
    <x v="0"/>
    <s v="1P INET"/>
    <s v="Completed (PS)"/>
    <s v="RBS-Regional 3"/>
    <d v="2026-10-27T18:30:44"/>
    <d v="2026-10-28T18:43:41"/>
    <n v="69418256"/>
    <m/>
    <n v="146176100784"/>
    <s v="GEDUNG SERBA GUNA WN"/>
    <s v="ODP-KTW-FAA/012"/>
    <s v="WO067317298"/>
    <m/>
    <m/>
    <m/>
    <n v="109.78058315692201"/>
    <n v="-7.7524708285451904"/>
    <s v="|MN00662|MYIA-052638076663/POI/Doni Firdaus/085291052574/donifirdaus25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8:39:59"/>
    <d v="2026-10-29T08:00:00"/>
    <m/>
    <s v="PS"/>
    <s v="X"/>
    <s v="NO ADDON"/>
    <n v="20261028"/>
    <s v="Completed"/>
    <s v="HSI Bisnis Basic Promo Hari Pelanggan Nasional PSB 70% - 100 Mbps Dual Band"/>
    <s v="INDIBIZ"/>
    <m/>
    <m/>
    <d v="2026-10-29T08:00:00"/>
    <s v="2026-10-29 08:00:00 | M Janji : (RABU/28/oktober/2026) jam Pasang : 09:00 Note : hubungi pelanggan jika ingin kelokasi"/>
    <n v="2026"/>
    <n v="10"/>
    <n v="28"/>
    <d v="2026-10-28T00:00:00"/>
    <n v="-1.3333333333357587"/>
    <x v="1"/>
  </r>
  <r>
    <n v="501"/>
    <n v="1002638246"/>
    <n v="3"/>
    <x v="2"/>
    <n v="4"/>
    <s v="MAGELANG"/>
    <s v="PURWOREJJO"/>
    <s v="KTA"/>
    <s v="REG"/>
    <s v="AO"/>
    <x v="0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</r>
  <r>
    <n v="502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</r>
  <r>
    <n v="503"/>
    <n v="1002637233"/>
    <n v="3"/>
    <x v="2"/>
    <n v="4"/>
    <s v="MAGELANG"/>
    <s v="PURWOREJJO"/>
    <s v="KTA"/>
    <s v="REG"/>
    <s v="AO"/>
    <x v="0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</r>
  <r>
    <n v="504"/>
    <n v="1002638388"/>
    <n v="3"/>
    <x v="2"/>
    <n v="4"/>
    <s v="MAGELANG"/>
    <s v="PURWOREJJO"/>
    <s v="KTA"/>
    <s v="REG"/>
    <s v="AO"/>
    <x v="0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</r>
  <r>
    <n v="505"/>
    <n v="1002641195"/>
    <n v="3"/>
    <x v="2"/>
    <n v="4"/>
    <s v="MAGELANG"/>
    <s v="PURWOREJJO"/>
    <s v="KTA"/>
    <s v="REG"/>
    <s v="AO"/>
    <x v="0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</r>
  <r>
    <n v="506"/>
    <n v="1002657952"/>
    <n v="3"/>
    <x v="2"/>
    <n v="4"/>
    <s v="MAGELANG"/>
    <s v="PURWOREJJO"/>
    <s v="KTA"/>
    <s v="REG"/>
    <s v="AO"/>
    <x v="0"/>
    <s v="1P INET"/>
    <s v="MIE - SEND SURVEY"/>
    <s v="RBS-Regional 3"/>
    <d v="2026-10-28T14:45:45"/>
    <d v="2026-10-28T14:48:06"/>
    <n v="69418698"/>
    <m/>
    <n v="146142107642"/>
    <s v="Team Work Exclusive Aglik"/>
    <s v="ODP-KTA-FAH/029 FAH/D02/029.01"/>
    <s v="WO067367942"/>
    <m/>
    <m/>
    <m/>
    <n v="109.907324"/>
    <n v="-7.7275650000000002"/>
    <s v="|MN00938|MYIA-076132151466/POI/Surya Pamungkas Puryanto/085738195436/jakartafire29@gmail.com"/>
    <s v="MYIB_ASSISTANT"/>
    <m/>
    <m/>
    <m/>
    <m/>
    <m/>
    <m/>
    <m/>
    <m/>
    <s v="Management Janji"/>
    <s v="2026-10-29 11:00:00 | Tanggal Pemasangan : 29 Oktober 2026 Jam Pemasangan : 08:00 15:00 Info Tambahan : Hubungi pelanggan dulu sebelum ke lokasi terimakasihSC1002655008"/>
    <s v="FCC"/>
    <s v="28-10-2026 14:54:40"/>
    <d v="2026-10-29T11:00:00"/>
    <m/>
    <s v="SURVEY_NEW_MANJA"/>
    <s v="KUTOARJO"/>
    <s v="NO ADDON"/>
    <m/>
    <s v="MIE - SEND SURVEY"/>
    <s v="HSI Bisnis Promo Hari Pelanggan Nasional PSB 70% - 150 Mbps"/>
    <s v="INDIBIZ"/>
    <m/>
    <m/>
    <d v="2026-10-29T11:00:00"/>
    <s v="2026-10-29 11:00:00 | Tanggal Pemasangan : 29 Oktober 2026 Jam Pemasangan : 08:00 15:00 Info Tambahan : Hubungi pelanggan dulu sebelum ke lokasi terimakasihSC1002655008"/>
    <m/>
    <m/>
    <m/>
    <e v="#NUM!"/>
    <e v="#NUM!"/>
    <x v="0"/>
  </r>
  <r>
    <n v="507"/>
    <n v="1002658319"/>
    <n v="3"/>
    <x v="2"/>
    <n v="4"/>
    <s v="MAGELANG"/>
    <s v="PURWOREJJO"/>
    <s v="KTA"/>
    <s v="REG"/>
    <s v="AO"/>
    <x v="0"/>
    <s v="1P INET"/>
    <s v="MIE - SEND SURVEY"/>
    <s v="RBS-Regional 3"/>
    <d v="2026-10-28T17:15:45"/>
    <d v="2026-10-28T17:18:02"/>
    <n v="69418838"/>
    <m/>
    <n v="146142107730"/>
    <s v="Team Work Exclusive Jatingarang"/>
    <s v="ODP-KTA-FAH/038 FAH/D03/038.01"/>
    <s v="WO067383910"/>
    <m/>
    <m/>
    <m/>
    <n v="109.913454"/>
    <n v="-7.7304089999999999"/>
    <s v="|MN00938|MYIA-019856672573/POI/Surya Pamungkas Puryanto/081258837690/suryapamungkas463@gmail.com"/>
    <s v="MYIB_ASSISTANT"/>
    <m/>
    <m/>
    <m/>
    <m/>
    <m/>
    <m/>
    <m/>
    <m/>
    <s v="Management Janji"/>
    <s v="2026-10-29 15:00:00 | Nama PIC : Bp Surya No HP : 081258837690 No Alt : - M Janji :  29 Okt 2026 Jam Pasang : Pagi / Siang Note : hubungi pelanggan jika ingin kelokasi "/>
    <s v="FCC"/>
    <s v="28-10-2026 17:24:47"/>
    <d v="2026-10-29T15:00:00"/>
    <m/>
    <s v="SURVEY_NEW_MANJA"/>
    <s v="KUTOARJO"/>
    <s v="NO ADDON"/>
    <m/>
    <s v="MIE - SEND SURVEY"/>
    <s v="HSI Bisnis Promo Hari Pelanggan Nasional PSB 70% - 300 Mbps"/>
    <s v="INDIBIZ"/>
    <m/>
    <m/>
    <d v="2026-10-29T15:00:00"/>
    <s v="2026-10-29 15:00:00 | Nama PIC : Bp Surya No HP : 081258837690 No Alt : - M Janji :  29 Okt 2026 Jam Pasang : Pagi / Siang Note : hubungi pelanggan jika ingin kelokasi "/>
    <m/>
    <m/>
    <m/>
    <e v="#NUM!"/>
    <e v="#NUM!"/>
    <x v="0"/>
  </r>
  <r>
    <n v="508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509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510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511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512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</r>
  <r>
    <n v="513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514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515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</r>
  <r>
    <n v="516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</r>
  <r>
    <n v="517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</r>
  <r>
    <n v="518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</r>
  <r>
    <n v="519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</r>
  <r>
    <n v="520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</r>
  <r>
    <n v="521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</r>
  <r>
    <n v="522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</r>
  <r>
    <n v="523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</r>
  <r>
    <n v="524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</r>
  <r>
    <n v="525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</r>
  <r>
    <n v="526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</r>
  <r>
    <n v="527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</r>
  <r>
    <n v="528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</r>
  <r>
    <n v="529"/>
    <n v="1002640383"/>
    <n v="3"/>
    <x v="2"/>
    <n v="4"/>
    <s v="MAGELANG"/>
    <s v="MAGELANG"/>
    <s v="MGE"/>
    <s v="REG"/>
    <s v="AO"/>
    <x v="0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</r>
  <r>
    <n v="530"/>
    <n v="1002639719"/>
    <n v="3"/>
    <x v="2"/>
    <n v="4"/>
    <s v="MAGELANG"/>
    <s v="MAGELANG"/>
    <s v="MGE"/>
    <s v="REG"/>
    <s v="AO"/>
    <x v="0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</r>
  <r>
    <n v="531"/>
    <n v="1002644147"/>
    <n v="3"/>
    <x v="2"/>
    <n v="4"/>
    <s v="MAGELANG"/>
    <s v="MAGELANG"/>
    <s v="MGE"/>
    <s v="REG"/>
    <s v="AO"/>
    <x v="0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</r>
  <r>
    <n v="532"/>
    <n v="1002645299"/>
    <n v="3"/>
    <x v="2"/>
    <n v="4"/>
    <s v="MAGELANG"/>
    <s v="MAGELANG"/>
    <s v="MGE"/>
    <s v="REG"/>
    <s v="AO"/>
    <x v="0"/>
    <s v="1P INET"/>
    <s v="Completed (PS)"/>
    <s v="RBS-Regional 3"/>
    <d v="2026-10-20T12:12:44"/>
    <d v="2026-10-22T14:00:32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PS"/>
    <s v="X"/>
    <s v="NO ADDON"/>
    <n v="20261022"/>
    <s v="Completed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n v="2026"/>
    <n v="10"/>
    <n v="22"/>
    <d v="2026-10-22T00:00:00"/>
    <n v="-0.45833333333575865"/>
    <x v="1"/>
  </r>
  <r>
    <n v="533"/>
    <n v="1002645778"/>
    <n v="3"/>
    <x v="2"/>
    <n v="4"/>
    <s v="MAGELANG"/>
    <s v="MAGELANG"/>
    <s v="MGE"/>
    <s v="REG"/>
    <s v="AO"/>
    <x v="0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</r>
  <r>
    <n v="534"/>
    <n v="1002650951"/>
    <n v="3"/>
    <x v="2"/>
    <n v="4"/>
    <s v="MAGELANG"/>
    <s v="MAGELANG"/>
    <s v="MGE"/>
    <s v="REG"/>
    <s v="AO"/>
    <x v="0"/>
    <s v="1P INET"/>
    <s v="Completed (PS)"/>
    <s v="RBS-Regional 3"/>
    <d v="2026-10-23T13:23:50"/>
    <d v="2026-10-28T12:06:21"/>
    <n v="69415897"/>
    <m/>
    <n v="146137148599"/>
    <s v="PT CENTRAL DATA ACCESS"/>
    <s v="ODP-MGE-FF/013 FF/D01/013.01"/>
    <s v="WO067046229"/>
    <m/>
    <m/>
    <m/>
    <n v="110.2096683"/>
    <n v="-7.4927424"/>
    <s v="|MN02892|MYIA-020053729691/POI/Joko Prastyo/081212951288/joko@centraldataaccess.co.id"/>
    <s v="MYIB_ASSISTANT"/>
    <m/>
    <m/>
    <m/>
    <m/>
    <m/>
    <m/>
    <m/>
    <m/>
    <s v="Management Janji"/>
    <s v="2026-10-25 08:00:00 | Nama Pic : BP JOKO No Hp Pic : 081212951288 Jam Pemasangan : 08:00 - 12.00 Tanggal Pemasangan : SABTU 24 OKTOBER 2026 Info Tambahan : Hubungi pelanggan sebelum datang ke lokasi"/>
    <s v="FCC"/>
    <s v="23-10-2026 13:25:26"/>
    <d v="2026-10-25T08:00:00"/>
    <s v="Kendala Teknik"/>
    <s v="PS"/>
    <s v="X"/>
    <s v="NO ADDON"/>
    <n v="20261028"/>
    <s v="Completed"/>
    <s v="HSI Bisnis Promo Hari Pelanggan Nasional PSB 70% - 50 Mbps"/>
    <s v="INDIBIZ"/>
    <m/>
    <m/>
    <d v="2026-10-25T08:00:00"/>
    <s v="2026-10-25 08:00:00 | Nama Pic : BP JOKO No Hp Pic : 081212951288 Jam Pemasangan : 08:00 - 12.00 Tanggal Pemasangan : SABTU 24 OKTOBER 2026 Info Tambahan : Hubungi pelanggan sebelum datang ke lokasi"/>
    <n v="2026"/>
    <n v="10"/>
    <n v="28"/>
    <d v="2026-10-28T00:00:00"/>
    <n v="2.6666666666642413"/>
    <x v="2"/>
  </r>
  <r>
    <n v="535"/>
    <n v="1002655791"/>
    <n v="3"/>
    <x v="2"/>
    <n v="4"/>
    <s v="MAGELANG"/>
    <s v="MAGELANG"/>
    <s v="MGE"/>
    <s v="REG"/>
    <s v="AO"/>
    <x v="0"/>
    <s v="1P INET"/>
    <s v="Completed (PS)"/>
    <s v="RBS-Regional 3"/>
    <d v="2026-10-27T12:17:46"/>
    <d v="2026-10-28T14:14:29"/>
    <n v="69417901"/>
    <m/>
    <n v="146137148673"/>
    <s v="SMK SATRIA MAGELANG"/>
    <s v="ODP-MGE-FRJ/018"/>
    <s v="WO067279600"/>
    <m/>
    <m/>
    <m/>
    <n v="110.20930833020201"/>
    <n v="-7.4963947439437302"/>
    <s v="|MN02892|MYIA-052529558697/POI/SURATI/085328738131/ratucatur2018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7-10-2026 12:24:42"/>
    <d v="2026-10-29T08:00:00"/>
    <m/>
    <s v="PS"/>
    <s v="X"/>
    <s v="NO ADDON"/>
    <n v="20261028"/>
    <s v="Completed"/>
    <s v="HSI Bisnis Basic Promo Hari Pelanggan Nasional PSB 70% - 150 Mbps"/>
    <s v="INDIBIZ"/>
    <m/>
    <m/>
    <d v="2026-10-29T08:00:00"/>
    <s v="2026-10-29 08:00:00 | Jam pemasangan : 12.00 Info Tambahan : Hubungi pelanggan dulu sebelum ke lokasi terimakasih "/>
    <n v="2026"/>
    <n v="10"/>
    <n v="28"/>
    <d v="2026-10-28T00:00:00"/>
    <n v="-1.3333333333357587"/>
    <x v="1"/>
  </r>
  <r>
    <n v="536"/>
    <n v="1002655490"/>
    <n v="3"/>
    <x v="2"/>
    <n v="4"/>
    <s v="MAGELANG"/>
    <s v="MAGELANG"/>
    <s v="MGE"/>
    <s v="REG"/>
    <s v="AO"/>
    <x v="0"/>
    <s v="1P INET"/>
    <s v="Completed (PS)"/>
    <s v="RBS-Regional 3"/>
    <d v="2026-10-27T10:45:50"/>
    <d v="2026-10-28T16:03:14"/>
    <n v="69417783"/>
    <m/>
    <n v="146137148653"/>
    <s v="YAYASAN DANA KEMATIAN DHARMA"/>
    <s v="ODP-MGE-FAH/073 FAH/D04/073.01"/>
    <s v="WO067267533"/>
    <m/>
    <m/>
    <m/>
    <n v="110.22594239999999"/>
    <n v="-7.4874615999999996"/>
    <s v="|MN02495|MYIA-018041265571/POI/LIANIDA TJAHYONO/0811252729/ydk.dharma@gmail.com"/>
    <s v="MYIB_ASSISTANT"/>
    <m/>
    <m/>
    <m/>
    <m/>
    <m/>
    <m/>
    <m/>
    <m/>
    <s v="Management Janji"/>
    <s v="2026-10-29 08:00:00 | Tanggal pemasangan: 28/10/2026 Jam pemasangan : pagi Info Tambahan : Hubungi pelanggan dulu sebelum ke lokasi terima kasih."/>
    <s v="FCC"/>
    <s v="27-10-2026 10:54:35"/>
    <d v="2026-10-29T08:00:00"/>
    <m/>
    <s v="PS"/>
    <s v="X"/>
    <s v="NO ADDON"/>
    <n v="20261028"/>
    <s v="Completed"/>
    <s v="HSI Bisnis Basic Promo Hari Pelanggan Nasional PSB 70% - 50 Mbps"/>
    <s v="INDIBIZ"/>
    <m/>
    <m/>
    <d v="2026-10-29T08:00:00"/>
    <s v="2026-10-29 08:00:00 | Tanggal pemasangan: 28/10/2026 Jam pemasangan : pagi Info Tambahan : Hubungi pelanggan dulu sebelum ke lokasi terima kasih."/>
    <n v="2026"/>
    <n v="10"/>
    <n v="28"/>
    <d v="2026-10-28T00:00:00"/>
    <n v="-1.3333333333357587"/>
    <x v="1"/>
  </r>
  <r>
    <n v="537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538"/>
    <n v="1002652360"/>
    <n v="3"/>
    <x v="2"/>
    <n v="4"/>
    <s v="MAGELANG"/>
    <s v="MAGELANG"/>
    <s v="MGE"/>
    <s v="REG"/>
    <s v="AO"/>
    <x v="0"/>
    <s v="1P INET"/>
    <s v="98 | OSS - CANCEL COMPLETE"/>
    <s v="RBS-Regional 3"/>
    <d v="2026-10-24T18:14:49"/>
    <d v="2026-10-28T15:01:04"/>
    <n v="69416552"/>
    <m/>
    <n v="146137148195"/>
    <s v="VANSTD DESIGN"/>
    <s v="ODP-MGE-FBA/057 FBA/D01/057.01"/>
    <s v="WO067133210"/>
    <m/>
    <m/>
    <m/>
    <n v="110.0772891"/>
    <n v="-7.5258571999999999"/>
    <s v="|MN02892|MYIA-052273425001/POI/AGUS UMAR KHOIRUDIN/088232948787/agusumar324@gmail.com"/>
    <s v="MYIB_ASSISTANT"/>
    <m/>
    <m/>
    <m/>
    <m/>
    <m/>
    <m/>
    <m/>
    <m/>
    <s v="Management Janji"/>
    <s v="2026-10-26 11:00:00 | Nama PIC: bp nurwanto  No HP: 088232948787 Alt: Tanggal: 26/10/2026 Jam Pasang: Siang Note: Hubungi sebelum ke lokasi, terimakasih.  "/>
    <s v="FCC"/>
    <s v="24-10-2026 18:25:20"/>
    <d v="2026-10-26T11:00:00"/>
    <s v="Kendala Teknik"/>
    <s v="CANCEL"/>
    <s v="X"/>
    <s v="NO ADDON"/>
    <m/>
    <s v="Cancel Completed"/>
    <s v="HSI Bisnis Promo Hari Pelanggan Nasional PSB 70% - 50 Mbps"/>
    <s v="INDIBIZ"/>
    <m/>
    <m/>
    <d v="2026-10-26T11:00:00"/>
    <s v="2026-10-26 11:00:00 | Nama PIC: bp nurwanto  No HP: 088232948787 Alt: Tanggal: 26/10/2026 Jam Pasang: Siang Note: Hubungi sebelum ke lokasi, terimakasih.  "/>
    <m/>
    <m/>
    <m/>
    <e v="#NUM!"/>
    <e v="#NUM!"/>
    <x v="0"/>
  </r>
  <r>
    <n v="539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</r>
  <r>
    <n v="540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</r>
  <r>
    <n v="541"/>
    <n v="1002641770"/>
    <n v="3"/>
    <x v="2"/>
    <n v="4"/>
    <s v="MAGELANG"/>
    <s v="MUNTILAN"/>
    <s v="MUN"/>
    <s v="REG"/>
    <s v="AO"/>
    <x v="0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</r>
  <r>
    <n v="542"/>
    <n v="1002647657"/>
    <n v="3"/>
    <x v="2"/>
    <n v="4"/>
    <s v="MAGELANG"/>
    <s v="MUNTILAN"/>
    <s v="MUN"/>
    <s v="REG"/>
    <s v="AO"/>
    <x v="0"/>
    <s v="1P INET"/>
    <s v="Completed (PS)"/>
    <s v="RBS-Regional 3"/>
    <d v="2026-10-21T14:39:44"/>
    <d v="2026-10-22T14:52:53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PS"/>
    <s v="MUNTILAN"/>
    <s v="NO ADDON"/>
    <n v="20261022"/>
    <s v="Completed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n v="2026"/>
    <n v="10"/>
    <n v="22"/>
    <d v="2026-10-22T00:00:00"/>
    <n v="-0.45833333333575865"/>
    <x v="1"/>
  </r>
  <r>
    <n v="543"/>
    <n v="1002650627"/>
    <n v="3"/>
    <x v="2"/>
    <n v="4"/>
    <s v="MAGELANG"/>
    <s v="MUNTILAN"/>
    <s v="MUN"/>
    <s v="REG"/>
    <s v="AO"/>
    <x v="0"/>
    <s v="1P INET"/>
    <s v="Completed (PS)"/>
    <s v="RBS-Regional 3"/>
    <d v="2026-10-23T10:44:49"/>
    <d v="2026-10-24T16:07:18"/>
    <n v="69415754"/>
    <m/>
    <n v="141146116070"/>
    <s v="Pengolahan Tanah Liat Muntilan"/>
    <s v="ODP-MUN-FAS/017 FAS/D01/017.01"/>
    <s v="WO067031558"/>
    <m/>
    <m/>
    <m/>
    <n v="110.2704724"/>
    <n v="-7.5868706000000001"/>
    <s v="|MN00298|MYIA-041200816784/POI/Taryoto/085742702665/farmsuktino@gmail.com"/>
    <s v="MYIB_ASSISTANT"/>
    <m/>
    <m/>
    <m/>
    <m/>
    <m/>
    <m/>
    <m/>
    <m/>
    <s v="Management Janji"/>
    <s v="2026-10-24 08:00:00 | Nama : BP TARYOTO  No Hp : 085742702665 No Hp Alternatif :  Tanggal : 24 Oktober 2026 Interval : PAGI  Note : Mohon hubungi pelanggan terlebih dahulu"/>
    <s v="FCC"/>
    <s v="23-10-2026 10:54:34"/>
    <d v="2026-10-24T08:00:00"/>
    <m/>
    <s v="PS"/>
    <s v="MUNTILAN"/>
    <s v="NO ADDON"/>
    <n v="20261024"/>
    <s v="Completed"/>
    <s v="HSI Bisnis Promo Hari Pelanggan Nasional PSB 70% - 75 Mbps"/>
    <s v="INDIBIZ"/>
    <m/>
    <m/>
    <d v="2026-10-24T08:00:00"/>
    <s v="2026-10-24 08:00:00 | Nama : BP TARYOTO  No Hp : 085742702665 No Hp Alternatif :  Tanggal : 24 Oktober 2026 Interval : PAGI  Note : Mohon hubungi pelanggan terlebih dahulu"/>
    <n v="2026"/>
    <n v="10"/>
    <n v="24"/>
    <d v="2026-10-24T00:00:00"/>
    <n v="-0.33333333333575865"/>
    <x v="1"/>
  </r>
  <r>
    <n v="544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545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546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</r>
  <r>
    <n v="547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</r>
  <r>
    <n v="548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549"/>
    <n v="1002647420"/>
    <n v="3"/>
    <x v="2"/>
    <n v="4"/>
    <s v="MAGELANG"/>
    <s v="MUNTILAN"/>
    <s v="SWT"/>
    <s v="REG"/>
    <s v="AO"/>
    <x v="0"/>
    <s v="1P INET"/>
    <s v="Completed (PS)"/>
    <s v="RBS-Regional 3"/>
    <d v="2026-10-21T13:36:44"/>
    <d v="2026-10-22T17:01:43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PS"/>
    <s v="X"/>
    <s v="NO ADDON"/>
    <n v="20261022"/>
    <s v="Completed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n v="2026"/>
    <n v="10"/>
    <n v="22"/>
    <d v="2026-10-22T00:00:00"/>
    <n v="-2.3333333333357587"/>
    <x v="1"/>
  </r>
  <r>
    <n v="550"/>
    <n v="1002650029"/>
    <n v="3"/>
    <x v="2"/>
    <n v="4"/>
    <s v="MAGELANG"/>
    <s v="MUNTILAN"/>
    <s v="SWT"/>
    <s v="REG"/>
    <s v="AO"/>
    <x v="0"/>
    <s v="1P INET"/>
    <s v="Completed (PS)"/>
    <s v="RBS-Regional 3"/>
    <d v="2026-10-22T18:42:50"/>
    <d v="2026-10-23T11:28:21"/>
    <n v="69415508"/>
    <m/>
    <n v="142164113964"/>
    <s v="NONGKI DRINK HIKARU FAMILY"/>
    <s v="ODP-SWT-FAF/010 FAF/D02/010.01"/>
    <s v="WO067006366"/>
    <m/>
    <m/>
    <m/>
    <n v="110.2210603"/>
    <n v="-7.5948542000000003"/>
    <s v="|MN02255|MYIA-017342698395/POI/MIKO UMAR TAJUDIN /085800284307/kangumar000@gmail.com"/>
    <s v="MYIB_ASSISTANT"/>
    <m/>
    <m/>
    <m/>
    <m/>
    <m/>
    <m/>
    <m/>
    <m/>
    <s v="Management Janji"/>
    <s v="2026-10-24 08:00:00 | Tgl Pasang : (24/OKTOBER/2026) jam Pasang : pagi  Note : hubungi pelanggan jika ingin kelokasi"/>
    <s v="FCC"/>
    <s v="22-10-2026 18:54:49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gl Pasang : (24/OKTOBER/2026) jam Pasang : pagi  Note : hubungi pelanggan jika ingin kelokasi"/>
    <n v="2026"/>
    <n v="10"/>
    <n v="23"/>
    <d v="2026-10-23T00:00:00"/>
    <n v="-1.3333333333357587"/>
    <x v="1"/>
  </r>
  <r>
    <n v="551"/>
    <n v="1002654135"/>
    <n v="3"/>
    <x v="2"/>
    <n v="4"/>
    <s v="MAGELANG"/>
    <s v="MUNTILAN"/>
    <s v="SWT"/>
    <s v="REG"/>
    <s v="AO"/>
    <x v="0"/>
    <s v="1P INET"/>
    <s v="Completed (PS)"/>
    <s v="RBS-Regional 3"/>
    <d v="2026-10-26T14:03:55"/>
    <d v="2026-10-28T19:59:39"/>
    <n v="69417204"/>
    <m/>
    <n v="142164113985"/>
    <s v="SMP NEGERI 3 MERTOYUDAN (LAB TIK 1)"/>
    <s v="ODP-SWT-FAD/15 FAD/D04/15-01"/>
    <s v="WO067213104"/>
    <m/>
    <m/>
    <m/>
    <n v="110.201751"/>
    <n v="-7.5662427000000001"/>
    <s v="|MN02892|MYIA-060909999008/POI/SUPRIYANTO/082329108059/candimulyo225@gmail.com"/>
    <s v="MYIB_ASSISTANT"/>
    <m/>
    <m/>
    <m/>
    <m/>
    <m/>
    <m/>
    <m/>
    <m/>
    <s v="Management Janji"/>
    <s v="2026-10-28 11:00:00 | Nama PIC : Bp Suprianto No HP : 082329108059 No Alt : - M Janji :  28 Okt 2026 Jam Pasang : Pagi / Siang Note : hubungi pelanggan jika ingin kelokasi "/>
    <s v="FCC"/>
    <s v="26-10-2026 14:09:48"/>
    <d v="2026-10-28T11:00:00"/>
    <m/>
    <s v="PS"/>
    <s v="X"/>
    <s v="NO ADDON"/>
    <n v="20261028"/>
    <s v="Completed"/>
    <s v="HSI Bisnis Basic Promo Hari Pelanggan Nasional PSB 70% - 150 Mbps"/>
    <s v="INDIBIZ"/>
    <m/>
    <m/>
    <d v="2026-10-28T11:00:00"/>
    <s v="2026-10-28 11:00:00 | Nama PIC : Bp Suprianto No HP : 082329108059 No Alt : - M Janji :  28 Okt 2026 Jam Pasang : Pagi / Siang Note : hubungi pelanggan jika ingin kelokasi "/>
    <n v="2026"/>
    <n v="10"/>
    <n v="28"/>
    <d v="2026-10-28T00:00:00"/>
    <n v="-0.45833333333575865"/>
    <x v="1"/>
  </r>
  <r>
    <n v="552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553"/>
    <n v="1002637695"/>
    <n v="3"/>
    <x v="2"/>
    <n v="4"/>
    <s v="MAGELANG"/>
    <s v="TEMANGGUNG"/>
    <s v="PRN"/>
    <s v="REG"/>
    <s v="AO"/>
    <x v="0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</r>
  <r>
    <n v="554"/>
    <n v="1002639968"/>
    <n v="3"/>
    <x v="2"/>
    <n v="4"/>
    <s v="MAGELANG"/>
    <s v="TEMANGGUNG"/>
    <s v="PRN"/>
    <s v="REG"/>
    <s v="AO"/>
    <x v="0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</r>
  <r>
    <n v="555"/>
    <n v="1002647994"/>
    <n v="3"/>
    <x v="2"/>
    <n v="4"/>
    <s v="MAGELANG"/>
    <s v="TEMANGGUNG"/>
    <s v="PRN"/>
    <s v="REG"/>
    <s v="AO"/>
    <x v="0"/>
    <m/>
    <s v="Completed (PS)"/>
    <s v="RBS-Regional 3"/>
    <d v="2026-10-21T16:14:16"/>
    <d v="2026-10-22T16:48:1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PS"/>
    <s v="PARAK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n v="2026"/>
    <n v="10"/>
    <n v="22"/>
    <d v="2026-10-22T00:00:00"/>
    <n v="-0.625"/>
    <x v="1"/>
  </r>
  <r>
    <n v="556"/>
    <n v="1002650914"/>
    <n v="3"/>
    <x v="2"/>
    <n v="4"/>
    <s v="MAGELANG"/>
    <s v="TEMANGGUNG"/>
    <s v="PRN"/>
    <s v="REG"/>
    <s v="AO"/>
    <x v="0"/>
    <m/>
    <s v="Completed (PS)"/>
    <s v="RBS-Regional 3"/>
    <d v="2026-10-23T13:12:46"/>
    <d v="2026-10-25T13:30:58"/>
    <n v="69415888"/>
    <m/>
    <n v="141149113123"/>
    <s v="WARUNG WAWAN"/>
    <s v="mODP-PRN-FAG/067"/>
    <s v="WO067108389"/>
    <m/>
    <m/>
    <m/>
    <n v="110.07349670000001"/>
    <n v="-7.1806238999999996"/>
    <s v="|MN02906|WARUNG WAWAN/081947984424/proakun111@gmail.com/ HSI BISNIS 75 MBPS 415.000 BLM PPN / ANISATUL KHOTIMAH"/>
    <s v="MYDIGIBIZPARTNER"/>
    <m/>
    <m/>
    <m/>
    <m/>
    <m/>
    <m/>
    <m/>
    <m/>
    <s v="Management Janji"/>
    <s v="2026-10-25 11:00:00|Tanggal pemasangan : 25/09/2026 Jam pemasangan : 08.00 - 12.00 Info Tambahan : Hubungi pelanggan dulu sebelum ke lokasi, terima kasih|40951377|MYDITA"/>
    <s v="FCC"/>
    <s v="23-10-2026 13:25:26"/>
    <d v="2026-10-25T11:00:00"/>
    <m/>
    <s v="PS"/>
    <s v="PARAKAN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anggal pemasangan : 25/09/2026 Jam pemasangan : 08.00 - 12.00 Info Tambahan : Hubungi pelanggan dulu sebelum ke lokasi, terima kasih|40951377|MYDITA"/>
    <n v="2026"/>
    <n v="10"/>
    <n v="25"/>
    <d v="2026-10-25T00:00:00"/>
    <n v="-0.45833333333575865"/>
    <x v="1"/>
  </r>
  <r>
    <n v="557"/>
    <n v="1002655318"/>
    <n v="3"/>
    <x v="2"/>
    <n v="4"/>
    <s v="MAGELANG"/>
    <s v="TEMANGGUNG"/>
    <s v="PRN"/>
    <s v="REG"/>
    <s v="AO"/>
    <x v="0"/>
    <s v="1P INET"/>
    <s v="Completed (PS)"/>
    <s v="RBS-Regional 3"/>
    <d v="2026-10-27T09:57:51"/>
    <d v="2026-10-28T11:31:36"/>
    <n v="69417680"/>
    <m/>
    <n v="141149113124"/>
    <s v="gemoy store"/>
    <s v="ODP-PRN-FAL/051 FAL/D04/051.01"/>
    <s v="WO067260211"/>
    <m/>
    <m/>
    <m/>
    <n v="110.0552021"/>
    <n v="-7.2363727999999901"/>
    <s v="|MB10092|MYIA-043862439503/POI/Yusuf Reza pratomo/082341913010/benobedu9@gmail.com"/>
    <s v="MYIB_ASSISTANT"/>
    <m/>
    <m/>
    <m/>
    <m/>
    <m/>
    <m/>
    <m/>
    <m/>
    <s v="Management Janji"/>
    <s v="2026-10-28 08:00:00 | Nama PIC:  bp yusuf No HP: 082341913010 Alt: 089689321204 Tanggal: 28/10/2026 Jam Pasang: Pagi Note: Hubungi sebelum ke lokasi, terimakasih.  "/>
    <s v="FCC"/>
    <s v="27-10-2026 10:09:38"/>
    <d v="2026-10-28T08:00:00"/>
    <m/>
    <s v="PS"/>
    <s v="PARAKAN"/>
    <s v="NETMONK"/>
    <n v="20261028"/>
    <s v="Completed"/>
    <s v="HSI Bisnis Bundling Netmonk Promo H2 2026 PSB 70% - 50 Mbps"/>
    <s v="INDIBIZ"/>
    <m/>
    <m/>
    <d v="2026-10-28T08:00:00"/>
    <s v="2026-10-28 08:00:00 | Nama PIC:  bp yusuf No HP: 082341913010 Alt: 089689321204 Tanggal: 28/10/2026 Jam Pasang: Pagi Note: Hubungi sebelum ke lokasi, terimakasih.  "/>
    <n v="2026"/>
    <n v="10"/>
    <n v="28"/>
    <d v="2026-10-28T00:00:00"/>
    <n v="-0.33333333333575865"/>
    <x v="1"/>
  </r>
  <r>
    <n v="558"/>
    <n v="1002657399"/>
    <n v="3"/>
    <x v="2"/>
    <n v="4"/>
    <s v="MAGELANG"/>
    <s v="TEMANGGUNG"/>
    <s v="PRN"/>
    <s v="REG"/>
    <s v="AO"/>
    <x v="0"/>
    <m/>
    <s v="MIE - SEND SURVEY"/>
    <s v="RBS-Regional 3"/>
    <d v="2026-10-28T11:21:56"/>
    <d v="2026-10-28T14:16:01"/>
    <n v="69418457"/>
    <m/>
    <n v="141149113134"/>
    <s v="WARUNG WAWAN CABANG CANDIROTO"/>
    <s v="ODP-PRN-FAG/014"/>
    <s v="WO067364773"/>
    <m/>
    <m/>
    <m/>
    <n v="110.0659714"/>
    <n v="-7.1732825"/>
    <s v="|MN02906|WARUNG WAWAN CABANG CANDIROTO/081947984424/proakun111@gmail.com/ HSI BISNIS 75 MBPS 415.000 BLM PPN / ANISATUL KHOTIMAH"/>
    <s v="MYDIGIBIZPARTNER"/>
    <m/>
    <m/>
    <m/>
    <m/>
    <m/>
    <m/>
    <m/>
    <m/>
    <s v="Management Janji"/>
    <s v="2026-10-29 11:00:00|Nama : BP SEPTIAWAN  No Hp : 081947984424 No Alt :  Tgl Pemasangan : 29 Oktober 2026 Interval : PAGI  Note : Hubungi pelanggan terlebih dahulu|40981182|MYDITA"/>
    <s v="FCC"/>
    <s v="28-10-2026 11:25:18"/>
    <d v="2026-10-29T11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: BP SEPTIAWAN  No Hp : 081947984424 No Alt :  Tgl Pemasangan : 29 Oktober 2026 Interval : PAGI  Note : Hubungi pelanggan terlebih dahulu|40981182|MYDITA"/>
    <m/>
    <m/>
    <m/>
    <e v="#NUM!"/>
    <e v="#NUM!"/>
    <x v="0"/>
  </r>
  <r>
    <n v="559"/>
    <n v="1002657718"/>
    <n v="3"/>
    <x v="2"/>
    <n v="4"/>
    <s v="MAGELANG"/>
    <s v="TEMANGGUNG"/>
    <s v="PRN"/>
    <s v="REG"/>
    <s v="AO"/>
    <x v="0"/>
    <m/>
    <s v="MIE - SEND SURVEY"/>
    <s v="RBS-Regional 3"/>
    <d v="2026-10-28T13:39:02"/>
    <d v="2026-10-28T14:52:07"/>
    <n v="69418608"/>
    <m/>
    <n v="141149113136"/>
    <s v="KANDANG AYAM DBL"/>
    <s v="mODP-PRN-FAG/067"/>
    <s v="WO067368804"/>
    <m/>
    <m/>
    <m/>
    <n v="110.0742959"/>
    <n v="-7.1806602000000002"/>
    <s v="|MN02906|KANDANG AYAM DBL/081947984424/proakun111@gmail.com/ HSI BISNIS 75 MBPS 415.000 BLM PPN / ANISATUL KHOTIMAH"/>
    <s v="MYDIGIBIZPARTNER"/>
    <m/>
    <m/>
    <m/>
    <m/>
    <m/>
    <m/>
    <m/>
    <m/>
    <s v="Management Janji"/>
    <s v="2026-10-29 11:00:00|Tanggal Pemasangan : 29 Oktober 2026 Jam Pemasangan : 08:00 15:00 Info Tambahan : Hubungi pelanggan dulu sebelum ke lokasi terimakasihSC1002655008|40961370|MYDITA"/>
    <s v="FCC"/>
    <s v="28-10-2026 13:39:45"/>
    <d v="2026-10-29T11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1:00:00"/>
    <s v="2026-10-29 11:00:00|Tanggal Pemasangan : 29 Oktober 2026 Jam Pemasangan : 08:00 15:00 Info Tambahan : Hubungi pelanggan dulu sebelum ke lokasi terimakasihSC1002655008|40961370|MYDITA"/>
    <m/>
    <m/>
    <m/>
    <e v="#NUM!"/>
    <e v="#NUM!"/>
    <x v="0"/>
  </r>
  <r>
    <n v="560"/>
    <n v="1002646726"/>
    <n v="3"/>
    <x v="2"/>
    <n v="4"/>
    <s v="MAGELANG"/>
    <s v="TEMANGGUNG"/>
    <s v="PRN"/>
    <s v="REG"/>
    <s v="AO"/>
    <x v="0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61"/>
    <n v="1002626819"/>
    <n v="3"/>
    <x v="2"/>
    <n v="4"/>
    <s v="MAGELANG"/>
    <s v="TEMANGGUNG"/>
    <s v="PRN"/>
    <s v="REG"/>
    <s v="AO"/>
    <x v="0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</r>
  <r>
    <n v="562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</r>
  <r>
    <n v="563"/>
    <n v="1002645127"/>
    <n v="3"/>
    <x v="2"/>
    <n v="4"/>
    <s v="MAGELANG"/>
    <s v="TEMANGGUNG"/>
    <s v="TEM"/>
    <s v="REG"/>
    <s v="AO"/>
    <x v="0"/>
    <s v="1P INET"/>
    <s v="102 | FOLLOW UP COMPLETED"/>
    <s v="RBS-Regional 3"/>
    <d v="2026-10-20T11:12:44"/>
    <d v="2026-10-23T09:53:5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REVOKE"/>
    <s v="X"/>
    <s v="NO ADDON"/>
    <m/>
    <s v="Follow Up Revoke Completed, New Order ID : SC1002650415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</r>
  <r>
    <n v="564"/>
    <n v="1002653420"/>
    <n v="3"/>
    <x v="2"/>
    <n v="4"/>
    <s v="MAGELANG"/>
    <s v="TEMANGGUNG"/>
    <s v="TEM"/>
    <s v="REG"/>
    <s v="AO"/>
    <x v="0"/>
    <s v="2P INET + VOICE"/>
    <s v="102 | FOLLOW UP COMPLETED"/>
    <s v="RBS-Regional 3"/>
    <d v="2026-10-26T11:14:44"/>
    <d v="2026-10-28T13:29:28"/>
    <n v="69416975"/>
    <n v="2932950019"/>
    <n v="141148109222"/>
    <s v="PRAMITA LAB TEMANGGUNG"/>
    <s v="ODP-TMG-FAD/069 FAD/D03/069.01"/>
    <s v="WO067195360"/>
    <m/>
    <m/>
    <m/>
    <n v="110.17783059999999"/>
    <n v="-7.3150059000000001"/>
    <s v="|MN02495|MYIA-057233072800/POI/AMIKO BINTORO/085743062823/sdmumupramita28@gmail.com"/>
    <s v="MYIB_ASSISTANT"/>
    <m/>
    <m/>
    <m/>
    <m/>
    <m/>
    <m/>
    <m/>
    <m/>
    <s v="Management Janji"/>
    <s v="2026-10-27 08:00:00 | Tanggal pemasangan: 27/10/2026 Jam pemasangan : pagi / siang Info Tambahan : Hubungi pelanggan dulu sebelum ke lokasi terima kasih."/>
    <s v="FCC"/>
    <s v="26-10-2026 11:24:44"/>
    <d v="2026-10-27T08:00:00"/>
    <m/>
    <s v="REVOKE"/>
    <s v="X"/>
    <s v="NO ADDON"/>
    <m/>
    <s v="Follow Up Revoke Completed, New Order ID : SC1002657689"/>
    <s v="HSI Bisnis Bundling Phone Promo 2026 PSB 70% - Free 800 Menit Promo - 50 Mbps"/>
    <s v="INDIBIZ"/>
    <m/>
    <m/>
    <d v="2026-10-27T08:00:00"/>
    <s v="2026-10-27 08:00:00 | Tanggal pemasangan: 27/10/2026 Jam pemasangan : pagi / siang Info Tambahan : Hubungi pelanggan dulu sebelum ke lokasi terima kasih."/>
    <m/>
    <m/>
    <m/>
    <e v="#NUM!"/>
    <e v="#NUM!"/>
    <x v="0"/>
  </r>
  <r>
    <n v="565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566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</r>
  <r>
    <n v="567"/>
    <n v="1002645081"/>
    <n v="3"/>
    <x v="2"/>
    <n v="4"/>
    <s v="MAGELANG"/>
    <s v="TEMANGGUNG"/>
    <s v="TEM"/>
    <s v="REG"/>
    <s v="AO"/>
    <x v="0"/>
    <s v="1P INET"/>
    <s v="Completed (PS)"/>
    <s v="RBS-Regional 3"/>
    <d v="2026-10-20T11:00:49"/>
    <d v="2026-10-23T16:31:09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PS"/>
    <s v="X"/>
    <s v="NO ADDON"/>
    <n v="20261023"/>
    <s v="Completed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n v="2026"/>
    <n v="10"/>
    <n v="23"/>
    <d v="2026-10-23T00:00:00"/>
    <n v="-0.33333333333575865"/>
    <x v="1"/>
  </r>
  <r>
    <n v="568"/>
    <n v="1002647183"/>
    <n v="3"/>
    <x v="2"/>
    <n v="4"/>
    <s v="MAGELANG"/>
    <s v="TEMANGGUNG"/>
    <s v="TEM"/>
    <s v="REG"/>
    <s v="AO"/>
    <x v="0"/>
    <s v="1P INET"/>
    <s v="Completed (PS)"/>
    <s v="RBS-Regional 3"/>
    <d v="2026-10-21T11:53:45"/>
    <d v="2026-10-27T10:23:48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PS"/>
    <s v="X"/>
    <s v="NO ADDON"/>
    <n v="20261027"/>
    <s v="Completed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n v="2026"/>
    <n v="10"/>
    <n v="27"/>
    <d v="2026-10-27T00:00:00"/>
    <n v="-0.45833333333575865"/>
    <x v="1"/>
  </r>
  <r>
    <n v="569"/>
    <n v="1002650415"/>
    <n v="3"/>
    <x v="2"/>
    <n v="4"/>
    <s v="MAGELANG"/>
    <s v="TEMANGGUNG"/>
    <s v="TEM"/>
    <s v="REG"/>
    <s v="AO"/>
    <x v="0"/>
    <m/>
    <s v="Completed (PS)"/>
    <s v="RBS-Regional 3"/>
    <d v="2026-10-23T09:53:51"/>
    <d v="2026-10-23T16:26:40"/>
    <n v="69413598"/>
    <m/>
    <n v="141148109204"/>
    <s v="SMPN 1 KRANGGAN (SERBA GUNA)"/>
    <s v="ODP-TMG-FBK/063"/>
    <s v="WO067026830"/>
    <m/>
    <m/>
    <m/>
    <n v="110.214714"/>
    <n v="-7.3408949999999997"/>
    <s v="|MN02495|MYIA-057216210084/POI/GARJITO/085643643287/spenagantemanggung@gmail.com"/>
    <s v="Sales Profesional"/>
    <m/>
    <m/>
    <m/>
    <m/>
    <m/>
    <m/>
    <m/>
    <m/>
    <s v="Management Janji"/>
    <s v="2026-10-21 08:00:00 | Jam pemasangan : 12.00  Info Tambahan : Hubungi pelanggan dulu sebelum ke lokasi  terimakasih "/>
    <s v="FCC"/>
    <s v="23-10-2026 09:54:41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21 08:00:00 | Jam pemasangan : 12.00  Info Tambahan : Hubungi pelanggan dulu sebelum ke lokasi  terimakasih "/>
    <n v="2026"/>
    <n v="10"/>
    <n v="23"/>
    <d v="2026-10-23T00:00:00"/>
    <n v="-0.29166666666424135"/>
    <x v="1"/>
  </r>
  <r>
    <n v="570"/>
    <n v="1002657689"/>
    <n v="3"/>
    <x v="2"/>
    <n v="4"/>
    <s v="MAGELANG"/>
    <s v="TEMANGGUNG"/>
    <s v="TEM"/>
    <s v="REG"/>
    <s v="AO"/>
    <x v="0"/>
    <m/>
    <s v="Completed (PS)"/>
    <s v="RBS-Regional 3"/>
    <d v="2026-10-28T13:29:29"/>
    <d v="2026-10-28T17:12:37"/>
    <n v="69416975"/>
    <n v="2932950024"/>
    <n v="141148109223"/>
    <s v="PRAMITA LAB TEMANGGUNG"/>
    <s v="ODP-TMG-FAD/025"/>
    <s v="WO067360103"/>
    <m/>
    <m/>
    <m/>
    <n v="110.17722000000001"/>
    <n v="-7.3157699999999997"/>
    <s v="|MN02495|MYIA-057233072800/POI/AMIKO BINTORO/085743062823/sdmumupramita28@gmail.com"/>
    <s v="Sales Profesional"/>
    <m/>
    <m/>
    <m/>
    <m/>
    <m/>
    <m/>
    <m/>
    <m/>
    <s v="Management Janji"/>
    <s v="2026-10-27 08:00:00 | Tanggal pemasangan: 27/10/2026  Jam pemasangan : pagi / siang  Info Tambahan : Hubungi pelanggan dulu sebelum ke lokasi  terima kasih."/>
    <s v="FCC"/>
    <s v="28-10-2026 13:39:45"/>
    <m/>
    <m/>
    <s v="PS"/>
    <s v="X"/>
    <s v="NO ADDON"/>
    <n v="2026102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8T07:00:00"/>
    <s v="2026-10-27 08:00:00 | Tanggal pemasangan: 27/10/2026  Jam pemasangan : pagi / siang  Info Tambahan : Hubungi pelanggan dulu sebelum ke lokasi  terima kasih."/>
    <n v="2026"/>
    <n v="10"/>
    <n v="28"/>
    <d v="2026-10-28T00:00:00"/>
    <n v="-0.29166666666424135"/>
    <x v="1"/>
  </r>
  <r>
    <n v="571"/>
    <n v="1002655243"/>
    <n v="3"/>
    <x v="2"/>
    <n v="4"/>
    <s v="MAGELANG"/>
    <s v="TEMANGGUNG"/>
    <s v="TEM"/>
    <s v="REG"/>
    <s v="AO"/>
    <x v="0"/>
    <m/>
    <s v="OSS - PROVISIONING START"/>
    <s v="RBS-Regional 2"/>
    <d v="2026-10-27T09:40:22"/>
    <d v="2026-10-28T18:43:24"/>
    <n v="66525052"/>
    <m/>
    <n v="141148109228"/>
    <s v="PT. BANGUN INFORMASI TEKNOLOGI"/>
    <s v="ODP-TMG-FAD/069"/>
    <s v="WO067287254"/>
    <m/>
    <m/>
    <m/>
    <n v="110.17718572744501"/>
    <n v="-7.3151089609550599"/>
    <s v="AMRBS;950223;ALDHIAZ;JKT OUTER;HSI Bisnis PSB 70% - 50 Mbps - (439000);CP BPK RIZKY 0877-8573-3820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54:43"/>
    <d v="2026-10-28T11:00:00"/>
    <s v="Kendala Pelanggan"/>
    <s v="PRE_PI"/>
    <s v="X"/>
    <s v="NO ADDON"/>
    <m/>
    <s v="Provisioning Star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1:00:00"/>
    <s v="2026-10-28 11:00:00|Nama : BP SANDI (IT) No Hp : 087778113956 No Alt :  Tgl Pemasangan : 28 Oktober 2026 Interval : PAGI  Note : Hubungi pelanggan terlebih dahulu|40900827|MYDITA"/>
    <m/>
    <m/>
    <m/>
    <e v="#NUM!"/>
    <e v="#NUM!"/>
    <x v="0"/>
  </r>
  <r>
    <n v="572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</r>
  <r>
    <n v="573"/>
    <n v="1002645378"/>
    <n v="3"/>
    <x v="1"/>
    <n v="5"/>
    <s v="KEDIRI"/>
    <s v="KEDIRI"/>
    <s v="GUR"/>
    <s v="REG"/>
    <s v="AO"/>
    <x v="0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</r>
  <r>
    <n v="574"/>
    <n v="1002651092"/>
    <n v="3"/>
    <x v="1"/>
    <n v="5"/>
    <s v="KEDIRI"/>
    <s v="KEDIRI"/>
    <s v="GUR"/>
    <s v="REG"/>
    <s v="AO"/>
    <x v="0"/>
    <s v="1P INET"/>
    <s v="Completed (PS)"/>
    <s v="RBS-Regional 3"/>
    <d v="2026-10-23T14:05:45"/>
    <d v="2026-10-23T18:26:43"/>
    <n v="69415943"/>
    <m/>
    <n v="152625208266"/>
    <s v="BAROKAH LAUNDRY"/>
    <s v="ODP-GUR-FD/39 FD/D03/39.01"/>
    <s v="WO067050999"/>
    <m/>
    <m/>
    <m/>
    <n v="112.0695497"/>
    <n v="-7.7838181000000004"/>
    <s v="|MC20057|MYIA-081670932060/POI/Suyanto/081554077474/tiara.shinigami@gmail.com"/>
    <s v="MYIB_ASSISTANT"/>
    <m/>
    <m/>
    <m/>
    <m/>
    <m/>
    <m/>
    <m/>
    <m/>
    <s v="Management Janji"/>
    <s v="2026-10-24 11:00:00 | Nama PIC : Bp Suyanto No HP : 081554077474 No Alt : - M Janji :  24 Okt 2026 Jam Pasang : Pagi / Siang Note : hubungi pelanggan jika ingin kelokasi"/>
    <s v="FCC"/>
    <s v="23-10-2026 14:09:45"/>
    <d v="2026-10-24T11:00:00"/>
    <m/>
    <s v="PS"/>
    <s v="NGADILUWIH"/>
    <s v="NO ADDON"/>
    <n v="20261023"/>
    <s v="Completed"/>
    <s v="HSI Bisnis Promo Hari Pelanggan Nasional PSB 70% - 50 Mbps"/>
    <s v="INDIBIZ"/>
    <m/>
    <m/>
    <d v="2026-10-24T11:00:00"/>
    <s v="2026-10-24 11:00:00 | Nama PIC : Bp Suyanto No HP : 081554077474 No Alt : - M Janji :  24 Okt 2026 Jam Pasang : Pagi / Siang Note : hubungi pelanggan jika ingin kelokasi"/>
    <n v="2026"/>
    <n v="10"/>
    <n v="23"/>
    <d v="2026-10-23T00:00:00"/>
    <n v="-1.4583333333357587"/>
    <x v="1"/>
  </r>
  <r>
    <n v="575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</r>
  <r>
    <n v="576"/>
    <n v="1002648240"/>
    <n v="3"/>
    <x v="1"/>
    <n v="5"/>
    <s v="KEDIRI"/>
    <s v="KEDIRI"/>
    <s v="KAA"/>
    <s v="REG"/>
    <s v="AO"/>
    <x v="0"/>
    <s v="1P INET"/>
    <s v="Completed (PS)"/>
    <s v="RBS-Regional 3"/>
    <d v="2026-10-21T19:05:44"/>
    <d v="2026-10-22T18:51:33"/>
    <n v="69414810"/>
    <m/>
    <n v="152653205605"/>
    <s v="SMKS PEMBANGUNAN KANDANGAN"/>
    <s v="ODP-KAA-FD/57 FD/D07/57.01"/>
    <s v="WO066929501"/>
    <m/>
    <m/>
    <m/>
    <n v="112.27276642443201"/>
    <n v="-7.7564494822068903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n v="2026"/>
    <n v="10"/>
    <n v="22"/>
    <d v="2026-10-22T00:00:00"/>
    <n v="-1.3333333333357587"/>
    <x v="1"/>
  </r>
  <r>
    <n v="577"/>
    <n v="1002641398"/>
    <n v="3"/>
    <x v="1"/>
    <n v="5"/>
    <s v="KEDIRI"/>
    <s v="KEDIRI"/>
    <s v="NDL"/>
    <s v="REG"/>
    <s v="AO"/>
    <x v="0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</r>
  <r>
    <n v="578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579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580"/>
    <n v="1002637823"/>
    <n v="3"/>
    <x v="1"/>
    <n v="5"/>
    <s v="KEDIRI"/>
    <s v="KEDIRI"/>
    <s v="NDL"/>
    <s v="REG"/>
    <s v="AO"/>
    <x v="0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</r>
  <r>
    <n v="581"/>
    <n v="1002647722"/>
    <n v="3"/>
    <x v="1"/>
    <n v="5"/>
    <s v="KEDIRI"/>
    <s v="KEDIRI"/>
    <s v="NDL"/>
    <s v="REG"/>
    <s v="AO"/>
    <x v="0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</r>
  <r>
    <n v="582"/>
    <n v="1002656060"/>
    <n v="3"/>
    <x v="1"/>
    <n v="5"/>
    <s v="KEDIRI"/>
    <s v="KEDIRI"/>
    <s v="NDL"/>
    <s v="REG"/>
    <s v="AO"/>
    <x v="0"/>
    <s v="1P INET"/>
    <s v="Completed (PS)"/>
    <s v="RBS-Regional 3"/>
    <d v="2026-10-27T13:53:50"/>
    <d v="2026-10-27T18:14:54"/>
    <n v="69418013"/>
    <m/>
    <n v="152651209090"/>
    <s v="toko t.h listrik"/>
    <s v="ODP-NDL-FH/04"/>
    <s v="WO067289999"/>
    <m/>
    <m/>
    <m/>
    <n v="111.97018008540699"/>
    <n v="-7.9071237279642297"/>
    <s v="|MN00451|MYIA-045739255801/POI/handika darmawan/08818758697/gadingkuningading@gmail.com"/>
    <s v="MYIB_ASSISTANT"/>
    <m/>
    <m/>
    <m/>
    <m/>
    <m/>
    <m/>
    <m/>
    <m/>
    <s v="Management Janji"/>
    <s v="2026-10-28 11:00:00 | Nama PIC:  bp handika No HP: 08818758697 Alt: Tanggal: 28/10/2026 Jam Pasang: Siang Note: Hubungi sebelum ke lokasi, terimakasih.  "/>
    <s v="FCC"/>
    <s v="27-10-2026 13:54:35"/>
    <d v="2026-10-28T11:00:00"/>
    <m/>
    <s v="PS"/>
    <s v="NGADILUWIH"/>
    <s v="OCA"/>
    <n v="20261027"/>
    <s v="Completed"/>
    <s v="HSI Bisnis Bundling OCA Breach Checker PSB 70% Promo - 50 Mbps"/>
    <s v="INDIBIZ"/>
    <m/>
    <m/>
    <d v="2026-10-28T11:00:00"/>
    <s v="2026-10-28 11:00:00 | Nama PIC:  bp handika No HP: 08818758697 Alt: Tanggal: 28/10/2026 Jam Pasang: Siang Note: Hubungi sebelum ke lokasi, terimakasih.  "/>
    <n v="2026"/>
    <n v="10"/>
    <n v="27"/>
    <d v="2026-10-27T00:00:00"/>
    <n v="-1.4583333333357587"/>
    <x v="1"/>
  </r>
  <r>
    <n v="583"/>
    <n v="1002657443"/>
    <n v="3"/>
    <x v="1"/>
    <n v="5"/>
    <s v="KEDIRI"/>
    <s v="KEDIRI"/>
    <s v="NDL"/>
    <s v="REG"/>
    <s v="AO"/>
    <x v="0"/>
    <s v="1P INET"/>
    <s v="MIE - SEND SURVEY"/>
    <s v="RBS-Regional 3"/>
    <d v="2026-10-28T11:35:49"/>
    <d v="2026-10-28T11:38:07"/>
    <n v="69418471"/>
    <m/>
    <n v="152651209091"/>
    <s v="UPTD PUSKESMAS MOJO"/>
    <s v="ODP-NDL-FD/31 FD/D05/31.01"/>
    <s v="WO067348488"/>
    <m/>
    <m/>
    <m/>
    <n v="111.96376405656299"/>
    <n v="-7.8981560072535801"/>
    <s v="MD|MYDB-20261028271497|SC20016/MC20217|UPTD PUSKESMAS MOJO|081252223123"/>
    <s v="MYDIGIBIZPARTNER"/>
    <m/>
    <m/>
    <m/>
    <m/>
    <m/>
    <m/>
    <m/>
    <m/>
    <s v="Management Janji"/>
    <s v="2026-10-31 08:00:00 | Tanggal Pemasangan : 31 Oktober 2026 Jam Pemasangan : 08:00 15:00 Info Tambahan : Hubungi pelanggan dulu sebelum ke lokasi terimakasih"/>
    <s v="FCC"/>
    <s v="28-10-2026 11:39:48"/>
    <d v="2026-10-31T08:00:00"/>
    <m/>
    <s v="SURVEY_NEW_MANJA"/>
    <s v="NGADILUWIH"/>
    <s v="NO ADDON"/>
    <m/>
    <s v="MIE - SEND SURVEY"/>
    <s v="HSI Bisnis Promo Hari Pelanggan Nasional PSB 70% - 50 Mbps"/>
    <s v="INDIBIZ"/>
    <m/>
    <m/>
    <d v="2026-10-31T08:00:00"/>
    <s v="2026-10-31 08:00:00 | Tanggal Pemasangan : 31 Oktober 2026 Jam Pemasangan : 08:00 15:00 Info Tambahan : Hubungi pelanggan dulu sebelum ke lokasi terimakasih"/>
    <m/>
    <m/>
    <m/>
    <e v="#NUM!"/>
    <e v="#NUM!"/>
    <x v="0"/>
  </r>
  <r>
    <n v="584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</r>
  <r>
    <n v="585"/>
    <n v="1002641180"/>
    <n v="3"/>
    <x v="1"/>
    <n v="5"/>
    <s v="KEDIRI"/>
    <s v="KEDIRI"/>
    <s v="PPR"/>
    <s v="REG"/>
    <s v="AO"/>
    <x v="0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</r>
  <r>
    <n v="586"/>
    <n v="1002641337"/>
    <n v="3"/>
    <x v="1"/>
    <n v="5"/>
    <s v="KEDIRI"/>
    <s v="KEDIRI"/>
    <s v="PPR"/>
    <s v="REG"/>
    <s v="AO"/>
    <x v="0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587"/>
    <n v="1002641340"/>
    <n v="3"/>
    <x v="1"/>
    <n v="5"/>
    <s v="KEDIRI"/>
    <s v="KEDIRI"/>
    <s v="PPR"/>
    <s v="REG"/>
    <s v="AO"/>
    <x v="0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588"/>
    <n v="1002639444"/>
    <n v="3"/>
    <x v="1"/>
    <n v="5"/>
    <s v="KEDIRI"/>
    <s v="KEDIRI"/>
    <s v="PAE"/>
    <s v="REG"/>
    <s v="AO"/>
    <x v="0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</r>
  <r>
    <n v="589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590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591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592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593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</r>
  <r>
    <n v="594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595"/>
    <n v="1002640473"/>
    <n v="3"/>
    <x v="1"/>
    <n v="5"/>
    <s v="KEDIRI"/>
    <s v="KEDIRI"/>
    <s v="PAE"/>
    <s v="REG"/>
    <s v="AO"/>
    <x v="0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</r>
  <r>
    <n v="596"/>
    <n v="1002640418"/>
    <n v="3"/>
    <x v="1"/>
    <n v="5"/>
    <s v="KEDIRI"/>
    <s v="KEDIRI"/>
    <s v="PAE"/>
    <s v="REG"/>
    <s v="AO"/>
    <x v="0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</r>
  <r>
    <n v="597"/>
    <n v="1002640029"/>
    <n v="3"/>
    <x v="1"/>
    <n v="5"/>
    <s v="KEDIRI"/>
    <s v="KEDIRI"/>
    <s v="PAE"/>
    <s v="REG"/>
    <s v="AO"/>
    <x v="0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</r>
  <r>
    <n v="598"/>
    <n v="1002641916"/>
    <n v="3"/>
    <x v="1"/>
    <n v="5"/>
    <s v="KEDIRI"/>
    <s v="KEDIRI"/>
    <s v="PAE"/>
    <s v="REG"/>
    <s v="AO"/>
    <x v="0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</r>
  <r>
    <n v="599"/>
    <n v="1002641735"/>
    <n v="3"/>
    <x v="1"/>
    <n v="5"/>
    <s v="KEDIRI"/>
    <s v="KEDIRI"/>
    <s v="PAE"/>
    <s v="REG"/>
    <s v="AO"/>
    <x v="0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</r>
  <r>
    <n v="600"/>
    <n v="1002648241"/>
    <n v="3"/>
    <x v="1"/>
    <n v="5"/>
    <s v="KEDIRI"/>
    <s v="KEDIRI"/>
    <s v="PAE"/>
    <s v="REG"/>
    <s v="AO"/>
    <x v="0"/>
    <s v="1P INET"/>
    <s v="Completed (PS)"/>
    <s v="RBS-Regional 3"/>
    <d v="2026-10-21T19:05:44"/>
    <d v="2026-10-22T14:24:26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n v="2026"/>
    <n v="10"/>
    <n v="22"/>
    <d v="2026-10-22T00:00:00"/>
    <n v="-1.3333333333357587"/>
    <x v="1"/>
  </r>
  <r>
    <n v="601"/>
    <n v="1002646435"/>
    <n v="3"/>
    <x v="1"/>
    <n v="5"/>
    <s v="KEDIRI"/>
    <s v="KEDIRI"/>
    <s v="PAE"/>
    <s v="REG"/>
    <s v="AO"/>
    <x v="0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</r>
  <r>
    <n v="602"/>
    <n v="1002650709"/>
    <n v="3"/>
    <x v="1"/>
    <n v="5"/>
    <s v="KEDIRI"/>
    <s v="KEDIRI"/>
    <s v="PAE"/>
    <s v="REG"/>
    <s v="AO"/>
    <x v="0"/>
    <s v="1P INET"/>
    <s v="Completed (PS)"/>
    <s v="RBS-Regional 3"/>
    <d v="2026-10-23T11:11:45"/>
    <d v="2026-10-23T19:40:13"/>
    <n v="69415773"/>
    <m/>
    <n v="152639219666"/>
    <s v="ES TEH JUMBO BU YUNI"/>
    <s v="ODP-PAE-FG/05 FG/D02/05.01"/>
    <s v="WO067034440"/>
    <m/>
    <m/>
    <m/>
    <n v="112.17521499999999"/>
    <n v="-7.7447030000000003"/>
    <s v="|MC20037|MYIA-003280619937/POI/AHMAD SAIFUL /081233421140/ahmadsaifull8871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1:39:43"/>
    <d v="2026-10-24T08:00:00"/>
    <m/>
    <s v="PS"/>
    <s v="PARE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3"/>
    <d v="2026-10-23T00:00:00"/>
    <n v="-1.3333333333357587"/>
    <x v="1"/>
  </r>
  <r>
    <n v="603"/>
    <n v="1002651579"/>
    <n v="3"/>
    <x v="1"/>
    <n v="5"/>
    <s v="KEDIRI"/>
    <s v="KEDIRI"/>
    <s v="PAE"/>
    <s v="REG"/>
    <s v="AO"/>
    <x v="0"/>
    <s v="1P INET"/>
    <s v="Completed (PS)"/>
    <s v="RBS-Regional 3"/>
    <d v="2026-10-23T16:14:44"/>
    <d v="2026-10-26T17:43:03"/>
    <n v="69416098"/>
    <m/>
    <n v="152639219668"/>
    <s v="RUMAH KOST GEDANGSEWU 191"/>
    <s v="ODP-PAE-FA/22 FA/D04/22.01"/>
    <s v="WO067067137"/>
    <m/>
    <m/>
    <m/>
    <n v="112.1843926"/>
    <n v="-7.7729944"/>
    <s v="|MN02540|MYIA-029465213289/POI/Faridz istianto/085735106951/itepare2@gmail.com"/>
    <s v="MYIB_ASSISTANT"/>
    <m/>
    <m/>
    <m/>
    <m/>
    <m/>
    <m/>
    <m/>
    <m/>
    <s v="Management Janji"/>
    <s v="2026-10-26 11:00:00 | M Janji : 24/10/2026 Jam Pasang : 10.00 - 13:00  NoteÃ‚Â :  hubungi terlebih dahulu sebelum kelokasi "/>
    <s v="FCC"/>
    <s v="23-10-2026 16:24:38"/>
    <d v="2026-10-26T11:00:00"/>
    <m/>
    <s v="PS"/>
    <s v="PARE"/>
    <s v="OCA"/>
    <n v="20261026"/>
    <s v="Completed"/>
    <s v="HSI Bisnis Bundling OCA Breach Checker Promo H2 2026 PSB 70% - 50 Mbps"/>
    <s v="INDIBIZ"/>
    <m/>
    <m/>
    <d v="2026-10-26T11:00:00"/>
    <s v="2026-10-26 11:00:00 | M Janji : 24/10/2026 Jam Pasang : 10.00 - 13:00  NoteÃ‚Â :  hubungi terlebih dahulu sebelum kelokasi "/>
    <n v="2026"/>
    <n v="10"/>
    <n v="26"/>
    <d v="2026-10-26T00:00:00"/>
    <n v="-0.45833333333575865"/>
    <x v="1"/>
  </r>
  <r>
    <n v="604"/>
    <n v="1002637344"/>
    <n v="3"/>
    <x v="1"/>
    <n v="5"/>
    <s v="KEDIRI"/>
    <s v="KEDIRI"/>
    <s v="SBI"/>
    <s v="REG"/>
    <s v="AO"/>
    <x v="0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</r>
  <r>
    <n v="605"/>
    <n v="1002637940"/>
    <n v="3"/>
    <x v="1"/>
    <n v="5"/>
    <s v="KEDIRI"/>
    <s v="KEDIRI"/>
    <s v="SBI"/>
    <s v="REG"/>
    <s v="AO"/>
    <x v="0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</r>
  <r>
    <n v="606"/>
    <n v="1002647338"/>
    <n v="3"/>
    <x v="1"/>
    <n v="5"/>
    <s v="KEDIRI"/>
    <s v="KEDIRI"/>
    <s v="SBI"/>
    <s v="REG"/>
    <s v="AO"/>
    <x v="0"/>
    <s v="1P INET"/>
    <s v="Completed (PS)"/>
    <s v="RBS-Regional 3"/>
    <d v="2026-10-21T13:14:49"/>
    <d v="2026-10-24T16:15:19"/>
    <n v="69414486"/>
    <m/>
    <n v="152626203115"/>
    <s v="WARKOP DISTRICK 46"/>
    <s v="ODP-SBI-FC/28 FC/D05/28.01"/>
    <s v="WO066889969"/>
    <m/>
    <m/>
    <m/>
    <n v="111.991110427503"/>
    <n v="-7.96589395576975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PS"/>
    <s v="NGADILUWIH"/>
    <s v="NO ADDON"/>
    <n v="20261024"/>
    <s v="Completed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n v="2026"/>
    <n v="10"/>
    <n v="24"/>
    <d v="2026-10-24T00:00:00"/>
    <n v="-3.3333333333357587"/>
    <x v="1"/>
  </r>
  <r>
    <n v="607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608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609"/>
    <n v="1002649585"/>
    <n v="3"/>
    <x v="1"/>
    <n v="5"/>
    <s v="KEDIRI"/>
    <s v="KEDIRI"/>
    <s v="WAT"/>
    <s v="REG"/>
    <s v="AO"/>
    <x v="0"/>
    <s v="1P INET"/>
    <s v="Completed (PS)"/>
    <s v="RBS-Regional 3"/>
    <d v="2026-10-22T15:23:49"/>
    <d v="2026-10-25T13:28:08"/>
    <n v="69415293"/>
    <m/>
    <n v="152650207382"/>
    <s v="SMPN 3 WATES"/>
    <s v="ODP-WAT-FA/01 FA/D01/01.01"/>
    <s v="WO066985693"/>
    <m/>
    <m/>
    <m/>
    <n v="112.10932409999999"/>
    <n v="-7.9017546000000003"/>
    <s v="MD|MYDB-20261021271189|DN00001/MN00968|SMPN 3 WATES|085785398708"/>
    <s v="MYDIGIBIZPARTNER"/>
    <m/>
    <m/>
    <m/>
    <m/>
    <m/>
    <m/>
    <m/>
    <m/>
    <s v="Management Janji"/>
    <s v="2026-10-25 08:00:00 | telp :085785398708 alt : manja : pagi , siang 23/10/2026 hub sebelum ke lokasi "/>
    <s v="FCC"/>
    <s v="22-10-2026 15:39:39"/>
    <d v="2026-10-25T08:00:00"/>
    <m/>
    <s v="PS"/>
    <s v="PARE"/>
    <s v="NO ADDON"/>
    <n v="20261025"/>
    <s v="Completed"/>
    <s v="HSI Bisnis Promo Hari Pelanggan Nasional PSB 70% - 50 Mbps"/>
    <s v="INDIBIZ"/>
    <m/>
    <m/>
    <d v="2026-10-25T08:00:00"/>
    <s v="2026-10-25 08:00:00 | telp :085785398708 alt : manja : pagi , siang 23/10/2026 hub sebelum ke lokasi "/>
    <n v="2026"/>
    <n v="10"/>
    <n v="25"/>
    <d v="2026-10-25T00:00:00"/>
    <n v="-0.33333333333575865"/>
    <x v="1"/>
  </r>
  <r>
    <n v="610"/>
    <n v="1002651389"/>
    <n v="3"/>
    <x v="1"/>
    <n v="5"/>
    <s v="KEDIRI"/>
    <s v="KEDIRI"/>
    <s v="WAT"/>
    <s v="REG"/>
    <s v="AO"/>
    <x v="0"/>
    <s v="1P INET"/>
    <s v="Completed (PS)"/>
    <s v="RBS-Regional 3"/>
    <d v="2026-10-23T15:21:44"/>
    <d v="2026-10-24T13:43:01"/>
    <n v="69416034"/>
    <m/>
    <n v="152650206492"/>
    <s v="MITRA USAHA ONLINE"/>
    <s v="ODP-WAT-FJ/04 FJ/D01/04.01"/>
    <s v="WO067061025"/>
    <m/>
    <m/>
    <m/>
    <n v="112.08433549999999"/>
    <n v="-7.8653832000000001"/>
    <s v="|MN02540|MYIA-039316245885/POI/MOH. ROFIÃ¢â‚¬â„¢AN, S.H., M.H./085649150334/raflegalconsultant@gmail.com"/>
    <s v="MYIB_ASSISTANT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m/>
    <s v="PS"/>
    <s v="PARE"/>
    <s v="NO ADDON"/>
    <n v="20261024"/>
    <s v="Completed"/>
    <s v="HSI Bisnis Promo Hari Pelanggan Nasional PSB 70% - 200 Mbps"/>
    <s v="INDIBIZ"/>
    <m/>
    <m/>
    <d v="2026-10-24T15:00:00"/>
    <s v="2026-10-24 15:00:00 | Tanggal pemasangan : 25/09/2026 Jam pemasangan : 08.00 - 12.00 Info Tambahan : Hubungi pelanggan dulu sebelum ke lokasi, terima kasih"/>
    <n v="2026"/>
    <n v="10"/>
    <n v="24"/>
    <d v="2026-10-24T00:00:00"/>
    <n v="-0.625"/>
    <x v="1"/>
  </r>
  <r>
    <n v="611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612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613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614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615"/>
    <n v="1002645121"/>
    <n v="3"/>
    <x v="1"/>
    <n v="5"/>
    <s v="KEDIRI"/>
    <s v="NGANJUK"/>
    <s v="KTS"/>
    <s v="REG"/>
    <s v="AO"/>
    <x v="0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</r>
  <r>
    <n v="616"/>
    <n v="1002652384"/>
    <n v="3"/>
    <x v="1"/>
    <n v="5"/>
    <s v="KEDIRI"/>
    <s v="NGANJUK"/>
    <s v="KTS"/>
    <s v="REG"/>
    <s v="AO"/>
    <x v="0"/>
    <s v="1P INET"/>
    <s v="Completed (PS)"/>
    <s v="RBS-Regional 3"/>
    <d v="2026-10-24T19:24:50"/>
    <d v="2026-10-25T18:39:12"/>
    <n v="69416563"/>
    <m/>
    <n v="152615203749"/>
    <s v="TOKO WIJAYA"/>
    <s v="ODP-KTS-FE/52 FE/D08/52.01"/>
    <s v="WO067135886"/>
    <m/>
    <m/>
    <m/>
    <n v="112.0948748"/>
    <n v="-7.5878423000000002"/>
    <s v="MD|MYDB-20261024271325|EN00005/MC20190|TOKO WIJAYA|087776882577"/>
    <s v="MYDIGIBIZPARTNER"/>
    <m/>
    <m/>
    <m/>
    <m/>
    <m/>
    <m/>
    <m/>
    <m/>
    <s v="Management Janji"/>
    <s v="2026-10-26 08:00:00 | Nama Pic : BP NURDIN No Hp Pic : 087776882577 Jam Pemasangan : 08:00 - 12.00 Tanggal Pemasangan : MINGGU 25 OKTOBER 2026 Info Tambahan : Hubungi pelanggan sebelum datang ke lokasi"/>
    <s v="FCC"/>
    <s v="24-10-2026 19:25:26"/>
    <d v="2026-10-26T08:00:00"/>
    <m/>
    <s v="PS"/>
    <s v="KERTOSONO"/>
    <s v="NO ADDON"/>
    <n v="20261025"/>
    <s v="Completed"/>
    <s v="HSI Bisnis Promo Hari Pelanggan Nasional PSB 70% - 100 Mbps Dual Band"/>
    <s v="INDIBIZ"/>
    <m/>
    <m/>
    <d v="2026-10-26T08:00:00"/>
    <s v="2026-10-26 08:00:00 | Nama Pic : BP NURDIN No Hp Pic : 087776882577 Jam Pemasangan : 08:00 - 12.00 Tanggal Pemasangan : MINGGU 25 OKTOBER 2026 Info Tambahan : Hubungi pelanggan sebelum datang ke lokasi"/>
    <n v="2026"/>
    <n v="10"/>
    <n v="25"/>
    <d v="2026-10-25T00:00:00"/>
    <n v="-1.3333333333357587"/>
    <x v="1"/>
  </r>
  <r>
    <n v="617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</r>
  <r>
    <n v="618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</r>
  <r>
    <n v="619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620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621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622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</r>
  <r>
    <n v="623"/>
    <n v="1002638376"/>
    <n v="3"/>
    <x v="1"/>
    <n v="5"/>
    <s v="KEDIRI"/>
    <s v="NGANJUK"/>
    <s v="NJK"/>
    <s v="REG"/>
    <s v="AO"/>
    <x v="0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</r>
  <r>
    <n v="624"/>
    <n v="1002637775"/>
    <n v="3"/>
    <x v="1"/>
    <n v="5"/>
    <s v="KEDIRI"/>
    <s v="NGANJUK"/>
    <s v="NJK"/>
    <s v="REG"/>
    <s v="AO"/>
    <x v="0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</r>
  <r>
    <n v="625"/>
    <n v="1002639276"/>
    <n v="3"/>
    <x v="1"/>
    <n v="5"/>
    <s v="KEDIRI"/>
    <s v="NGANJUK"/>
    <s v="NJK"/>
    <s v="REG"/>
    <s v="AO"/>
    <x v="0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</r>
  <r>
    <n v="626"/>
    <n v="1002639709"/>
    <n v="3"/>
    <x v="1"/>
    <n v="5"/>
    <s v="KEDIRI"/>
    <s v="NGANJUK"/>
    <s v="NJK"/>
    <s v="REG"/>
    <s v="AO"/>
    <x v="0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</r>
  <r>
    <n v="627"/>
    <n v="1002641722"/>
    <n v="3"/>
    <x v="1"/>
    <n v="5"/>
    <s v="KEDIRI"/>
    <s v="NGANJUK"/>
    <s v="NJK"/>
    <s v="REG"/>
    <s v="AO"/>
    <x v="0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</r>
  <r>
    <n v="628"/>
    <n v="1002643642"/>
    <n v="3"/>
    <x v="1"/>
    <n v="5"/>
    <s v="KEDIRI"/>
    <s v="NGANJUK"/>
    <s v="NJK"/>
    <s v="REG"/>
    <s v="AO"/>
    <x v="0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</r>
  <r>
    <n v="629"/>
    <n v="1002648016"/>
    <n v="3"/>
    <x v="1"/>
    <n v="5"/>
    <s v="KEDIRI"/>
    <s v="NGANJUK"/>
    <s v="NJK"/>
    <s v="REG"/>
    <s v="AO"/>
    <x v="0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</r>
  <r>
    <n v="630"/>
    <n v="1002647265"/>
    <n v="3"/>
    <x v="1"/>
    <n v="5"/>
    <s v="KEDIRI"/>
    <s v="NGANJUK"/>
    <s v="NJK"/>
    <s v="REG"/>
    <s v="AO"/>
    <x v="0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631"/>
    <n v="1002649304"/>
    <n v="3"/>
    <x v="1"/>
    <n v="5"/>
    <s v="KEDIRI"/>
    <s v="NGANJUK"/>
    <s v="NJK"/>
    <s v="REG"/>
    <s v="AO"/>
    <x v="0"/>
    <s v="1P INET"/>
    <s v="Completed (PS)"/>
    <s v="RBS-Regional 3"/>
    <d v="2026-10-22T14:23:49"/>
    <d v="2026-10-22T17:03:54"/>
    <n v="69415186"/>
    <m/>
    <n v="152611230134"/>
    <s v="GEREJA KATOLIK SANTO PAULUS"/>
    <s v="ODP-NJK-FE/17 FE/D03/17.01"/>
    <s v="WO066979395"/>
    <m/>
    <m/>
    <m/>
    <n v="111.904876157641"/>
    <n v="-7.6032899683088404"/>
    <s v="MD|MYDB-20261022271216|DC20010/MC20002|GEREJA KATOLIK SANTO PAULUS|081329278290"/>
    <s v="MYDIGIBIZPARTNER"/>
    <m/>
    <m/>
    <m/>
    <m/>
    <m/>
    <m/>
    <m/>
    <m/>
    <s v="Management Janji"/>
    <s v="2026-10-23 11:00:00 | M Janji : 23/10/2026 Jam Pasang : 08.00 - 13:00  NoteÃ‚Â :  hubungi terlebih dahulu sebelum kelokasi "/>
    <s v="FCC"/>
    <s v="22-10-2026 14:24:42"/>
    <d v="2026-10-23T11:00:00"/>
    <m/>
    <s v="PS"/>
    <s v="X"/>
    <s v="NO ADDON"/>
    <n v="20261022"/>
    <s v="Completed"/>
    <s v="HSI Bisnis Promo Hari Pelanggan Nasional PSB 70% - 75 Mbps"/>
    <s v="INDIBIZ"/>
    <m/>
    <m/>
    <d v="2026-10-23T11:00:00"/>
    <s v="2026-10-23 11:00:00 | M Janji : 23/10/2026 Jam Pasang : 08.00 - 13:00  NoteÃ‚Â :  hubungi terlebih dahulu sebelum kelokasi "/>
    <n v="2026"/>
    <n v="10"/>
    <n v="22"/>
    <d v="2026-10-22T00:00:00"/>
    <n v="-1.4583333333357587"/>
    <x v="1"/>
  </r>
  <r>
    <n v="632"/>
    <n v="1002649937"/>
    <n v="3"/>
    <x v="1"/>
    <n v="5"/>
    <s v="KEDIRI"/>
    <s v="NGANJUK"/>
    <s v="NJK"/>
    <s v="REG"/>
    <s v="AO"/>
    <x v="0"/>
    <s v="1P INET"/>
    <s v="Completed (PS)"/>
    <s v="RBS-Regional 3"/>
    <d v="2026-10-22T17:06:50"/>
    <d v="2026-10-23T20:49:51"/>
    <n v="69415458"/>
    <m/>
    <n v="152611230047"/>
    <s v="TOKO BERKAH PLASTIK"/>
    <s v="ODP-NJK-FY/76 FY/D05/76.01"/>
    <s v="WO067000141"/>
    <m/>
    <m/>
    <m/>
    <n v="111.838386207818"/>
    <n v="-7.54859886990267"/>
    <s v="MD|MYDB-20261022271207|EN00005/MC20190|TOKO BERKAH PLASTIK|085600530396"/>
    <s v="MYDIGIBIZPARTNER"/>
    <m/>
    <m/>
    <m/>
    <m/>
    <m/>
    <m/>
    <m/>
    <m/>
    <s v="Management Janji"/>
    <s v="2026-10-23 15:00:00 | telp :085600530396 alt : manja : pagi , siang 23/10/2026 hub sebelum ke lokasi    "/>
    <s v="FCC"/>
    <s v="22-10-2026 17:10:49"/>
    <d v="2026-10-23T15:00:00"/>
    <m/>
    <s v="PS"/>
    <s v="X"/>
    <s v="NO ADDON"/>
    <n v="20261023"/>
    <s v="Completed"/>
    <s v="HSI Bisnis Promo Hari Pelanggan Nasional PSB 70% - 100 Mbps Dual Band"/>
    <s v="INDIBIZ"/>
    <m/>
    <m/>
    <d v="2026-10-23T15:00:00"/>
    <s v="2026-10-23 15:00:00 | telp :085600530396 alt : manja : pagi , siang 23/10/2026 hub sebelum ke lokasi    "/>
    <n v="2026"/>
    <n v="10"/>
    <n v="23"/>
    <d v="2026-10-23T00:00:00"/>
    <n v="-0.625"/>
    <x v="1"/>
  </r>
  <r>
    <n v="633"/>
    <n v="1002652209"/>
    <n v="3"/>
    <x v="1"/>
    <n v="5"/>
    <s v="KEDIRI"/>
    <s v="NGANJUK"/>
    <s v="NJK"/>
    <s v="REG"/>
    <s v="AO"/>
    <x v="0"/>
    <s v="1P INET"/>
    <s v="Completed (PS)"/>
    <s v="RBS-Regional 3"/>
    <d v="2026-10-24T14:53:49"/>
    <d v="2026-10-25T13:15:00"/>
    <n v="69416447"/>
    <m/>
    <n v="152611229961"/>
    <s v="NAWWA PARFUM NGEPEH"/>
    <s v="ODP-NJK-FK/01 FK/D01/01.01"/>
    <s v="WO067119728"/>
    <m/>
    <m/>
    <m/>
    <n v="111.886312"/>
    <n v="-7.6702070000000004"/>
    <s v="|MN02822|MYIA-012571211298/POI/SUPRAPTO/085746175058/pilang175058@gmail.com"/>
    <s v="MYIB_ASSISTANT"/>
    <m/>
    <m/>
    <m/>
    <m/>
    <m/>
    <m/>
    <m/>
    <m/>
    <s v="Management Janji"/>
    <s v="2026-10-25 11:00:00 | Tanggal Pemasangan : 25 Oktober 2026 Jam Pemasangan : 08:00 15:00 Info Tambahan : Hubungi pelanggan dulu sebelum ke lokasi terimakasih"/>
    <s v="FCC"/>
    <s v="24-10-2026 14:54:34"/>
    <d v="2026-10-25T11:00:00"/>
    <m/>
    <s v="PS"/>
    <s v="X"/>
    <s v="NO ADDON"/>
    <n v="20261025"/>
    <s v="Completed"/>
    <s v="HSI Bisnis Promo Hari Pelanggan Nasional PSB 70% - 300 Mbps"/>
    <s v="INDIBIZ"/>
    <m/>
    <m/>
    <d v="2026-10-25T11:00:00"/>
    <s v="2026-10-25 11:00:00 | Tanggal Pemasangan : 25 Oktober 2026 Jam Pemasangan : 08:00 15:00 Info Tambahan : Hubungi pelanggan dulu sebelum ke lokasi terimakasih"/>
    <n v="2026"/>
    <n v="10"/>
    <n v="25"/>
    <d v="2026-10-25T00:00:00"/>
    <n v="-0.45833333333575865"/>
    <x v="1"/>
  </r>
  <r>
    <n v="634"/>
    <n v="1002654273"/>
    <n v="3"/>
    <x v="1"/>
    <n v="5"/>
    <s v="KEDIRI"/>
    <s v="NGANJUK"/>
    <s v="NJK"/>
    <s v="REG"/>
    <s v="AO"/>
    <x v="0"/>
    <m/>
    <s v="Completed (PS)"/>
    <s v="RBS-Regional 3"/>
    <d v="2026-10-26T14:33:50"/>
    <d v="2026-10-27T15:37:48"/>
    <n v="69417274"/>
    <m/>
    <n v="152611230140"/>
    <s v="KANTOR PEMASARAN PREMIUM ESTATE"/>
    <s v="ODP-NJK-FW/81"/>
    <s v="WO067224651"/>
    <m/>
    <m/>
    <m/>
    <n v="111.9094686"/>
    <n v="-7.5918308999999997"/>
    <s v="Ã‚Â MC20202|KANTOR PEMASARAN PREMIUM ESTATE /082230327499/ officeirfai@gmail.com/PSB 300MB 1.130K PSB 150K/HERI UAP"/>
    <s v="Sales Force DBS"/>
    <m/>
    <m/>
    <m/>
    <m/>
    <m/>
    <m/>
    <m/>
    <m/>
    <s v="Management Janji"/>
    <s v="2026-10-27 15:00:00|PIC 082230327499|40931150|MYDITA"/>
    <s v="FCC"/>
    <s v="26-10-2026 14:39:43"/>
    <d v="2026-10-27T15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PIC 082230327499|40931150|MYDITA"/>
    <n v="2026"/>
    <n v="10"/>
    <n v="27"/>
    <d v="2026-10-27T00:00:00"/>
    <n v="-0.625"/>
    <x v="1"/>
  </r>
  <r>
    <n v="635"/>
    <n v="1002656724"/>
    <n v="3"/>
    <x v="1"/>
    <n v="5"/>
    <s v="KEDIRI"/>
    <s v="NGANJUK"/>
    <s v="NJK"/>
    <s v="REG"/>
    <s v="AO"/>
    <x v="0"/>
    <s v="1P INET"/>
    <s v="MIA - INVALID SURVEY"/>
    <s v="RBS-Regional 3"/>
    <d v="2026-10-27T17:05:50"/>
    <d v="2026-10-28T14:13:15"/>
    <n v="69418199"/>
    <m/>
    <n v="152611230145"/>
    <s v="TOKO MARIA"/>
    <s v="ODP-NJK-FH/29 FH/D02/29.01"/>
    <s v="WO067311535"/>
    <m/>
    <m/>
    <m/>
    <n v="111.892383098602"/>
    <n v="-7.5685000955060699"/>
    <s v="MD|MYDB-20261027271459|DN00001/MN02309|TOKO MARIA|085604433139"/>
    <s v="MYDIGIBIZPARTNER"/>
    <m/>
    <m/>
    <m/>
    <m/>
    <m/>
    <m/>
    <m/>
    <m/>
    <s v="Management Janji"/>
    <s v="2026-10-28 15:00:00 | Jam pemasangan : 12.00 Info Tambahan : Hubungi pelanggan dulu sebelum ke lokasi terimakasih  "/>
    <s v="FCC"/>
    <s v="27-10-2026 17:09:48"/>
    <d v="2026-10-28T15:00:00"/>
    <m/>
    <s v="SURVEY_NEW_MANJA"/>
    <s v="X"/>
    <s v="OCA"/>
    <m/>
    <s v="MIE - INVALID SURVEY - Double Input"/>
    <s v="HSI Bisnis Bundling OCA Breach Checker Promo H2 2026 PSB 70% - 1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</r>
  <r>
    <n v="636"/>
    <n v="1002658426"/>
    <n v="3"/>
    <x v="1"/>
    <n v="5"/>
    <s v="KEDIRI"/>
    <s v="NGANJUK"/>
    <s v="NJK"/>
    <s v="REG"/>
    <s v="AO"/>
    <x v="0"/>
    <s v="1P INET"/>
    <s v="MIE - SEND SURVEY"/>
    <s v="RBS-Regional 3"/>
    <d v="2026-10-28T19:42:49"/>
    <d v="2026-10-28T19:44:01"/>
    <n v="69418916"/>
    <m/>
    <n v="152611230147"/>
    <s v="CV. LANGGENG MULYA"/>
    <s v="ODP-NJK-FAT/54 FAT/D05/54.01"/>
    <s v="WO067391735"/>
    <m/>
    <m/>
    <m/>
    <n v="112.00863699999999"/>
    <n v="-7.5901439999999996"/>
    <s v="|MN02734|MYIA-023183490973/POI/MOHAMMAD FEBRIAN ADIRANGGA/083165350809/mulyalanggeng25@tmails.net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19:55:00"/>
    <d v="2026-10-30T08:00:00"/>
    <m/>
    <s v="SURVEY_NEW_MANJA"/>
    <s v="X"/>
    <s v="NO ADDON"/>
    <m/>
    <s v="MIE - SEND SURVEY"/>
    <s v="HSI Bisnis Promo Hari Pelanggan Nasional PSB 70% - 150 Mbps"/>
    <s v="INDIBIZ"/>
    <m/>
    <m/>
    <d v="2026-10-30T08:00:00"/>
    <s v="2026-10-30 08:00:00 | Tanggal pemasangan 29/10/2026 Jam pemasangan : pagi/siang Info Tambahan : Hubungi pelanggan dulu sebelum ke lokasi. terimakasih."/>
    <m/>
    <m/>
    <m/>
    <e v="#NUM!"/>
    <e v="#NUM!"/>
    <x v="0"/>
  </r>
  <r>
    <n v="637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</r>
  <r>
    <n v="638"/>
    <n v="1002628061"/>
    <n v="3"/>
    <x v="1"/>
    <n v="5"/>
    <s v="KEDIRI"/>
    <s v="NGANJUK"/>
    <s v="NJK"/>
    <s v="REG"/>
    <s v="AO"/>
    <x v="0"/>
    <s v="1P INET"/>
    <s v="CC - HD1A - INPROGRESS UNCONTACTED"/>
    <s v="RBS-Regional 3"/>
    <d v="2026-10-08T15:49:34"/>
    <d v="2026-10-25T10:05:18"/>
    <n v="69406672"/>
    <m/>
    <n v="152611230138"/>
    <s v="KANTOR PEMASARAN PREMIUM ESTATE"/>
    <s v="ODP-NJK-FW/81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Telepon Tidak Diangkat - RNA Ika Paramitha M 40921089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</r>
  <r>
    <n v="639"/>
    <n v="1002643051"/>
    <n v="3"/>
    <x v="1"/>
    <n v="5"/>
    <s v="KEDIRI"/>
    <s v="NGANJUK"/>
    <s v="NJK"/>
    <s v="REG"/>
    <s v="AO"/>
    <x v="0"/>
    <s v="1P INET"/>
    <s v="CANCEL COMPLETED"/>
    <s v="RBS-Regional 3"/>
    <d v="2026-10-19T12:52:35"/>
    <d v="2026-10-22T22:20:16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CANCEL"/>
    <s v="X"/>
    <s v="NO ADDON"/>
    <m/>
    <s v="Cancel Completed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</r>
  <r>
    <n v="640"/>
    <n v="1002637304"/>
    <n v="3"/>
    <x v="1"/>
    <n v="5"/>
    <s v="KEDIRI"/>
    <s v="NGANJUK"/>
    <s v="PRB"/>
    <s v="REG"/>
    <s v="AO"/>
    <x v="0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</r>
  <r>
    <n v="641"/>
    <n v="1002623876"/>
    <n v="3"/>
    <x v="1"/>
    <n v="5"/>
    <s v="KEDIRI"/>
    <s v="NGANJUK"/>
    <s v="WRJ"/>
    <s v="REG"/>
    <s v="AO"/>
    <x v="0"/>
    <s v="1P INET"/>
    <s v="REVOKE ORDER"/>
    <s v="RBS-Regional 3"/>
    <d v="2026-10-06T10:43:12"/>
    <d v="2026-10-26T09:31:5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REVOKE"/>
    <s v="KERTOSONO"/>
    <s v="NO ADDON"/>
    <m/>
    <s v="Order direvoke oleh TANIA ARDHAMALIA remark : salah paket response : transactionID : SC1002623876| AccountID CA :  | Order is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642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643"/>
    <n v="1002639624"/>
    <n v="3"/>
    <x v="1"/>
    <n v="5"/>
    <s v="KEDIRI"/>
    <s v="NGANJUK"/>
    <s v="WRJ"/>
    <s v="REG"/>
    <s v="AO"/>
    <x v="0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644"/>
    <n v="1002642136"/>
    <n v="3"/>
    <x v="1"/>
    <n v="5"/>
    <s v="KEDIRI"/>
    <s v="NGANJUK"/>
    <s v="WRJ"/>
    <s v="REG"/>
    <s v="AO"/>
    <x v="0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</r>
  <r>
    <n v="645"/>
    <n v="1002647182"/>
    <n v="3"/>
    <x v="1"/>
    <n v="5"/>
    <s v="KEDIRI"/>
    <s v="NGANJUK"/>
    <s v="WRJ"/>
    <s v="REG"/>
    <s v="AO"/>
    <x v="0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</r>
  <r>
    <n v="646"/>
    <n v="1002647173"/>
    <n v="3"/>
    <x v="1"/>
    <n v="5"/>
    <s v="KEDIRI"/>
    <s v="NGANJUK"/>
    <s v="WRJ"/>
    <s v="REG"/>
    <s v="AO"/>
    <x v="0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</r>
  <r>
    <n v="647"/>
    <n v="1002655325"/>
    <n v="3"/>
    <x v="1"/>
    <n v="5"/>
    <s v="KEDIRI"/>
    <s v="NGANJUK"/>
    <s v="WRJ"/>
    <s v="REG"/>
    <s v="AO"/>
    <x v="0"/>
    <s v="1P INET"/>
    <s v="Completed (PS)"/>
    <s v="RBS-Regional 3"/>
    <d v="2026-10-27T09:59:49"/>
    <d v="2026-10-27T14:30:31"/>
    <n v="69417704"/>
    <m/>
    <n v="152641203433"/>
    <s v="MAJU HARDWARE YADEA STORE WARUJAYENG"/>
    <s v="ODP-WRJ-FH/21"/>
    <s v="WO067260333"/>
    <m/>
    <m/>
    <m/>
    <n v="112.01393349999999"/>
    <n v="-7.6379337999999999"/>
    <s v="|MC20125|MYIA-003306938119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10:09:38"/>
    <d v="2026-10-28T08:00:00"/>
    <m/>
    <s v="PS"/>
    <s v="KERTOSONO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648"/>
    <n v="1002625982"/>
    <n v="3"/>
    <x v="1"/>
    <n v="5"/>
    <s v="KEDIRI"/>
    <s v="NGANJUK"/>
    <s v="WRJ"/>
    <s v="REG"/>
    <s v="AO"/>
    <x v="0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</r>
  <r>
    <n v="649"/>
    <n v="1002626078"/>
    <n v="3"/>
    <x v="1"/>
    <n v="5"/>
    <s v="KEDIRI"/>
    <s v="NGANJUK"/>
    <s v="WRJ"/>
    <s v="REG"/>
    <s v="AO"/>
    <x v="0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</r>
  <r>
    <n v="650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651"/>
    <n v="1002647707"/>
    <n v="3"/>
    <x v="1"/>
    <n v="5"/>
    <s v="KEDIRI"/>
    <s v="KEDIRI"/>
    <s v="KDI"/>
    <s v="REG"/>
    <s v="AO"/>
    <x v="0"/>
    <s v="1P INET"/>
    <s v="100 | REVOKE COMPLETED"/>
    <s v="RBS-Regional 3"/>
    <d v="2026-10-21T14:53:50"/>
    <d v="2026-10-26T09:33:21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REVOKE"/>
    <s v="X"/>
    <s v="NO ADDON"/>
    <m/>
    <s v="Revoke Completed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</r>
  <r>
    <n v="652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653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654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655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656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</r>
  <r>
    <n v="657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</r>
  <r>
    <n v="658"/>
    <n v="1002634461"/>
    <n v="3"/>
    <x v="1"/>
    <n v="5"/>
    <s v="KEDIRI"/>
    <s v="KEDIRI"/>
    <s v="KDI"/>
    <s v="REG"/>
    <s v="AO"/>
    <x v="0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</r>
  <r>
    <n v="659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</r>
  <r>
    <n v="660"/>
    <n v="1002636670"/>
    <n v="3"/>
    <x v="1"/>
    <n v="5"/>
    <s v="KEDIRI"/>
    <s v="KEDIRI"/>
    <s v="KDI"/>
    <s v="REG"/>
    <s v="AO"/>
    <x v="0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</r>
  <r>
    <n v="661"/>
    <n v="1002640784"/>
    <n v="3"/>
    <x v="1"/>
    <n v="5"/>
    <s v="KEDIRI"/>
    <s v="KEDIRI"/>
    <s v="KDI"/>
    <s v="REG"/>
    <s v="AO"/>
    <x v="0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</r>
  <r>
    <n v="662"/>
    <n v="1002646202"/>
    <n v="3"/>
    <x v="1"/>
    <n v="5"/>
    <s v="KEDIRI"/>
    <s v="KEDIRI"/>
    <s v="KDI"/>
    <s v="REG"/>
    <s v="AO"/>
    <x v="0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663"/>
    <n v="1002649797"/>
    <n v="3"/>
    <x v="1"/>
    <n v="5"/>
    <s v="KEDIRI"/>
    <s v="KEDIRI"/>
    <s v="KDI"/>
    <s v="REG"/>
    <s v="AO"/>
    <x v="0"/>
    <s v="1P INET"/>
    <s v="Completed (PS)"/>
    <s v="RBS-Regional 3"/>
    <d v="2026-10-22T16:08:46"/>
    <d v="2026-10-23T12:35:45"/>
    <n v="69415384"/>
    <m/>
    <n v="152610241790"/>
    <s v="Puskesmas silir"/>
    <s v="ODP-KDI-FAX/05"/>
    <s v="WO066993692"/>
    <m/>
    <m/>
    <m/>
    <n v="112.06695802509699"/>
    <n v="-7.8746100865990103"/>
    <s v="MD|MYDB-20261022271211|DC20002/MC20039|Puskesmas silir|089618571157"/>
    <s v="MYDIGIBIZPARTNER"/>
    <m/>
    <m/>
    <m/>
    <m/>
    <m/>
    <m/>
    <m/>
    <m/>
    <s v="Management Janji"/>
    <s v="2026-10-23 15:00:00 | Nama PIC : Faisal No HP : 089618571157 Alt :  M Janji : 23/10/2026 Jam Pasang : 08.00 - 13:00  NoteÃ‚Â :  hubungi terlebih dahulu sebelum kelokasi"/>
    <s v="FCC"/>
    <s v="22-10-2026 16:09:46"/>
    <d v="2026-10-23T15:00:00"/>
    <m/>
    <s v="PS"/>
    <s v="X"/>
    <s v="NO ADDON"/>
    <n v="20261023"/>
    <s v="Completed"/>
    <s v="HSI Bisnis Promo Hari Pelanggan Nasional PSB 70% - 200 Mbps"/>
    <s v="INDIBIZ"/>
    <m/>
    <m/>
    <d v="2026-10-23T15:00:00"/>
    <s v="2026-10-23 15:00:00 | Nama PIC : Faisal No HP : 089618571157 Alt :  M Janji : 23/10/2026 Jam Pasang : 08.00 - 13:00  NoteÃ‚Â :  hubungi terlebih dahulu sebelum kelokasi"/>
    <n v="2026"/>
    <n v="10"/>
    <n v="23"/>
    <d v="2026-10-23T00:00:00"/>
    <n v="-0.625"/>
    <x v="1"/>
  </r>
  <r>
    <n v="664"/>
    <n v="1002656437"/>
    <n v="3"/>
    <x v="1"/>
    <n v="5"/>
    <s v="KEDIRI"/>
    <s v="KEDIRI"/>
    <s v="KDI"/>
    <s v="REG"/>
    <s v="AO"/>
    <x v="0"/>
    <s v="1P INET"/>
    <s v="Completed (PS)"/>
    <s v="RBS-Regional 3"/>
    <d v="2026-10-27T15:33:45"/>
    <d v="2026-10-28T22:08:12"/>
    <n v="69418114"/>
    <m/>
    <n v="152610241800"/>
    <s v="PT ULTRA MEDICA SEJAHTERA"/>
    <s v="ODP-KDI-FAL/09 FAL/D01/09.01"/>
    <s v="WO067302260"/>
    <m/>
    <m/>
    <m/>
    <n v="112.02070550000001"/>
    <n v="-7.8126968000000003"/>
    <s v="|MN02540|MYIA-054609134467/POI/Ika Afriliyanti/081334377157/ultramedkdr@y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5:40:09"/>
    <d v="2026-10-28T15:00:00"/>
    <s v="Kendala Teknik"/>
    <s v="PS"/>
    <s v="X"/>
    <s v="NO ADDON"/>
    <n v="20261028"/>
    <s v="Completed"/>
    <s v="HSI Bisnis Promo Hari Pelanggan Nasional PSB 70% - 50 Mbps"/>
    <s v="INDIBIZ"/>
    <m/>
    <m/>
    <d v="2026-10-28T15:00:00"/>
    <s v="2026-10-28 15:00:00 | Jam pemasangan : 12.00 Info Tambahan : Hubungi pelanggan dulu sebelum ke lokasi terimakasih "/>
    <n v="2026"/>
    <n v="10"/>
    <n v="28"/>
    <d v="2026-10-28T00:00:00"/>
    <n v="-0.625"/>
    <x v="1"/>
  </r>
  <r>
    <n v="665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666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667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668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669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</r>
  <r>
    <n v="670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</r>
  <r>
    <n v="671"/>
    <n v="1002651326"/>
    <n v="3"/>
    <x v="1"/>
    <n v="5"/>
    <s v="KEDIRI"/>
    <s v="KEDIRI"/>
    <s v="MJT"/>
    <s v="REG"/>
    <s v="AO"/>
    <x v="0"/>
    <s v="1P INET"/>
    <s v="Completed (PS)"/>
    <s v="RBS-Regional 3"/>
    <d v="2026-10-23T15:08:49"/>
    <d v="2026-10-24T17:18:36"/>
    <n v="69416001"/>
    <m/>
    <n v="152640225927"/>
    <s v="WARUNG KOPI MAMPIR"/>
    <s v="ODP-MJT-FD/34 FD/D04/34.01"/>
    <s v="WO067058403"/>
    <m/>
    <m/>
    <m/>
    <n v="111.97763878852101"/>
    <n v="-7.7608333452137499"/>
    <s v="MD|MYDB-20261023271269|DC20015/MC20183|WARUNG KOPI MAMPIR|081280453903"/>
    <s v="MYDIGIBIZPARTNER"/>
    <m/>
    <m/>
    <m/>
    <m/>
    <m/>
    <m/>
    <m/>
    <m/>
    <s v="Management Janji"/>
    <s v="2026-10-24 15:00:00 | M Janji : 24/10/2026 Jam Pasang : 13:00  NoteÃ‚Â :  hubungi terlebih dahulu sebelum kelokasi "/>
    <s v="FCC"/>
    <s v="23-10-2026 15:09:54"/>
    <d v="2026-10-24T15:00:00"/>
    <m/>
    <s v="PS"/>
    <s v="NGADILUWIH"/>
    <s v="NO ADDON"/>
    <n v="20261024"/>
    <s v="Completed"/>
    <s v="HSI Bisnis Promo Hari Pelanggan Nasional PSB 70% - 75 Mbps"/>
    <s v="INDIBIZ"/>
    <m/>
    <m/>
    <d v="2026-10-24T15:00:00"/>
    <s v="2026-10-24 15:00:00 | M Janji : 24/10/2026 Jam Pasang : 13:00  NoteÃ‚Â :  hubungi terlebih dahulu sebelum kelokasi "/>
    <n v="2026"/>
    <n v="10"/>
    <n v="24"/>
    <d v="2026-10-24T00:00:00"/>
    <n v="-0.625"/>
    <x v="1"/>
  </r>
  <r>
    <n v="672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</r>
  <r>
    <n v="673"/>
    <n v="1002636523"/>
    <n v="3"/>
    <x v="1"/>
    <n v="5"/>
    <s v="KEDIRI"/>
    <s v="KEDIRI"/>
    <s v="MJT"/>
    <s v="REG"/>
    <s v="AO"/>
    <x v="0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674"/>
    <n v="1002641146"/>
    <n v="3"/>
    <x v="1"/>
    <n v="5"/>
    <s v="MADIUN"/>
    <s v="MADIUN"/>
    <s v="CRB"/>
    <s v="REG"/>
    <s v="AO"/>
    <x v="0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</r>
  <r>
    <n v="675"/>
    <n v="1002651801"/>
    <n v="3"/>
    <x v="1"/>
    <n v="5"/>
    <s v="MADIUN"/>
    <s v="MADIUN"/>
    <s v="CRB"/>
    <s v="REG"/>
    <s v="AO"/>
    <x v="0"/>
    <s v="1P INET"/>
    <s v="102 | FOLLOW UP COMPLETED"/>
    <s v="RBS-Regional 3"/>
    <d v="2026-10-23T18:45:50"/>
    <d v="2026-10-26T13:26:25"/>
    <n v="69416190"/>
    <m/>
    <n v="152632205220"/>
    <s v="CV RAHAYU JAYA CARUBAN 02"/>
    <s v="ODP-CRB-FL/04 FL/D01/04.01"/>
    <s v="WO067078974"/>
    <m/>
    <m/>
    <m/>
    <n v="111.658587"/>
    <n v="-7.5654700000000004"/>
    <s v="|MN00286|MYIA-013372155012/POI/FAYZAL ANWAR/082329830323/anwarfayzal90@gmail.com"/>
    <s v="MYIB_ASSISTANT"/>
    <m/>
    <m/>
    <m/>
    <m/>
    <m/>
    <m/>
    <m/>
    <m/>
    <s v="Management Janji"/>
    <s v="2026-10-25 08:00:00 | Nama PIC : Bp Faysal No HP : 082329830323 No Alt : - M Janji :  24 Okt 2026 Jam Pasang : Pagi / Siang Note : hubungi pelanggan jika ingin kelokasi"/>
    <s v="FCC"/>
    <s v="23-10-2026 18:54:40"/>
    <d v="2026-10-25T08:00:00"/>
    <m/>
    <s v="REVOKE"/>
    <s v="CARUBAN"/>
    <s v="OCA"/>
    <m/>
    <s v="Follow Up Revoke Completed, New Order ID : SC1002653939"/>
    <s v="HSI Bisnis Basic Bundling OCA Breach Checker Promo H2 2026 PSB 70% - 50 Mbps"/>
    <s v="INDIBIZ"/>
    <m/>
    <m/>
    <d v="2026-10-25T08:00:00"/>
    <s v="2026-10-25 08:00:00 | Nama PIC : Bp Faysal No HP : 082329830323 No Alt : - M Janji :  24 Okt 2026 Jam Pasang : Pagi / Siang Note : hubungi pelanggan jika ingin kelokasi"/>
    <m/>
    <m/>
    <m/>
    <e v="#NUM!"/>
    <e v="#NUM!"/>
    <x v="0"/>
  </r>
  <r>
    <n v="676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677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678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</r>
  <r>
    <n v="679"/>
    <n v="1002644708"/>
    <n v="3"/>
    <x v="1"/>
    <n v="5"/>
    <s v="MADIUN"/>
    <s v="MADIUN"/>
    <s v="CRB"/>
    <s v="REG"/>
    <s v="AO"/>
    <x v="0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</r>
  <r>
    <n v="680"/>
    <n v="1002644851"/>
    <n v="3"/>
    <x v="1"/>
    <n v="5"/>
    <s v="MADIUN"/>
    <s v="MADIUN"/>
    <s v="CRB"/>
    <s v="REG"/>
    <s v="AO"/>
    <x v="0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</r>
  <r>
    <n v="681"/>
    <n v="1002651794"/>
    <n v="3"/>
    <x v="1"/>
    <n v="5"/>
    <s v="MADIUN"/>
    <s v="MADIUN"/>
    <s v="CRB"/>
    <s v="REG"/>
    <s v="AO"/>
    <x v="0"/>
    <s v="1P INET"/>
    <s v="Completed (PS)"/>
    <s v="RBS-Regional 3"/>
    <d v="2026-10-23T18:39:50"/>
    <d v="2026-10-24T20:22:25"/>
    <n v="69416187"/>
    <m/>
    <n v="152632205218"/>
    <s v="CV RAHAYU JAYA CARUBAN 01"/>
    <s v="ODP-CRB-FD/48 FD/D07/48.01"/>
    <s v="WO067078730"/>
    <m/>
    <m/>
    <m/>
    <n v="111.659898"/>
    <n v="-7.5576249999999998"/>
    <s v="|MN00286|MYIA-007257119963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S"/>
    <s v="CARUBAN"/>
    <s v="OCA"/>
    <n v="20261024"/>
    <s v="Completed"/>
    <s v="HSI Bisnis Basic Bundling OCA Breach Checker Promo H2 2026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n v="2026"/>
    <n v="10"/>
    <n v="24"/>
    <d v="2026-10-24T00:00:00"/>
    <n v="-0.625"/>
    <x v="1"/>
  </r>
  <r>
    <n v="682"/>
    <n v="1002653939"/>
    <n v="3"/>
    <x v="1"/>
    <n v="5"/>
    <s v="MADIUN"/>
    <s v="MADIUN"/>
    <s v="CRB"/>
    <s v="REG"/>
    <s v="AO"/>
    <x v="0"/>
    <m/>
    <s v="Completed (PS)"/>
    <s v="RBS-Regional 3"/>
    <d v="2026-10-26T13:26:26"/>
    <d v="2026-10-26T17:56:59"/>
    <n v="69416190"/>
    <m/>
    <n v="152632205397"/>
    <s v="CV RAHAYU JAYA CARUBAN 02"/>
    <s v="ODP-CRB-FL/04"/>
    <s v="WO067209384"/>
    <m/>
    <m/>
    <m/>
    <n v="111.65828999999999"/>
    <n v="-7.5661930000000002"/>
    <s v="|MN00286|MYIA-013372155012/POI/FAYZAL ANWAR/082329830323/anwarfayzal90@gmail.com"/>
    <s v="MYDIGIBIZPARTNER"/>
    <m/>
    <m/>
    <m/>
    <m/>
    <m/>
    <m/>
    <m/>
    <m/>
    <s v="Management Janji"/>
    <s v="2026-10-25 08:00:00 | Nama PIC : Bp Faysal  No HP : 082329830323  No Alt : -  M Janji :  24 Okt 2026  Jam Pasang : Pagi / Siang  Note : hubungi pelanggan jika ingin kelokasi"/>
    <s v="FCC"/>
    <s v="26-10-2026 13:39:37"/>
    <m/>
    <m/>
    <s v="PS"/>
    <s v="CARUBA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5 08:00:00 | Nama PIC : Bp Faysal  No HP : 082329830323  No Alt : -  M Janji :  24 Okt 2026  Jam Pasang : Pagi / Siang  Note : hubungi pelanggan jika ingin kelokasi"/>
    <n v="2026"/>
    <n v="10"/>
    <n v="26"/>
    <d v="2026-10-26T00:00:00"/>
    <n v="-0.29166666666424135"/>
    <x v="1"/>
  </r>
  <r>
    <n v="683"/>
    <n v="1002655249"/>
    <n v="3"/>
    <x v="1"/>
    <n v="5"/>
    <s v="MADIUN"/>
    <s v="MADIUN"/>
    <s v="CRB"/>
    <s v="REG"/>
    <s v="AO"/>
    <x v="0"/>
    <s v="1P INET"/>
    <s v="Completed (PS)"/>
    <s v="RBS-Regional 3"/>
    <d v="2026-10-27T09:39:50"/>
    <d v="2026-10-27T17:49:57"/>
    <n v="69417644"/>
    <m/>
    <n v="152632205399"/>
    <s v="MAJU HARDWARE YADEA STORE CARUBAN"/>
    <s v="ODP-CRB-FF/31 FF/D05/31.01"/>
    <s v="WO067258400"/>
    <m/>
    <m/>
    <m/>
    <n v="111.655904699004"/>
    <n v="-7.5439720248003299"/>
    <s v="|MC20125|MYIA-027408801660/POI/IWAN SETIAWAN 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PS"/>
    <s v="CARUBAN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684"/>
    <n v="1002620437"/>
    <n v="3"/>
    <x v="1"/>
    <n v="5"/>
    <s v="MADIUN"/>
    <s v="MADIUN"/>
    <s v="CRB"/>
    <s v="REG"/>
    <s v="AO"/>
    <x v="0"/>
    <s v="1P INET"/>
    <s v="CANCEL COMPLETED"/>
    <s v="RBS-Regional 3"/>
    <d v="2026-10-02T16:26:41"/>
    <d v="2026-10-27T14:06:29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a??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REJECT_FCC"/>
    <s v="CARUBAN"/>
    <s v="NO ADDON"/>
    <m/>
    <s v="DECLINE : Decline - Terlalu Lama Menunggu Novin Dwigo Prayudha 40961371|MYDIT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685"/>
    <n v="1002650328"/>
    <n v="3"/>
    <x v="1"/>
    <n v="5"/>
    <s v="MADIUN"/>
    <s v="MADIUN"/>
    <s v="CRB"/>
    <s v="REG"/>
    <s v="AO"/>
    <x v="0"/>
    <m/>
    <s v="CANCEL COMPLETED"/>
    <s v="RBS-Regional 3"/>
    <d v="2026-10-23T09:27:26"/>
    <d v="2026-10-27T02:00:14"/>
    <n v="69415647"/>
    <m/>
    <n v="152632205035"/>
    <s v="KOST PUTRI HAIRONI 01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86"/>
    <n v="1002650355"/>
    <n v="3"/>
    <x v="1"/>
    <n v="5"/>
    <s v="MADIUN"/>
    <s v="MADIUN"/>
    <s v="CRB"/>
    <s v="REG"/>
    <s v="AO"/>
    <x v="0"/>
    <m/>
    <s v="CANCEL COMPLETED"/>
    <s v="RBS-Regional 3"/>
    <d v="2026-10-23T09:35:13"/>
    <d v="2026-10-27T02:00:15"/>
    <n v="69415641"/>
    <m/>
    <n v="152632205036"/>
    <s v="KOST PUTRI HAIRONI 02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87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688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</r>
  <r>
    <n v="689"/>
    <n v="1002640001"/>
    <n v="3"/>
    <x v="1"/>
    <n v="5"/>
    <s v="MADIUN"/>
    <s v="MADIUN"/>
    <s v="MNZ"/>
    <s v="REG"/>
    <s v="AO"/>
    <x v="0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</r>
  <r>
    <n v="690"/>
    <n v="1002641932"/>
    <n v="3"/>
    <x v="1"/>
    <n v="5"/>
    <s v="MADIUN"/>
    <s v="MADIUN"/>
    <s v="MNZ"/>
    <s v="REG"/>
    <s v="AO"/>
    <x v="0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</r>
  <r>
    <n v="691"/>
    <n v="1002652642"/>
    <n v="3"/>
    <x v="1"/>
    <n v="5"/>
    <s v="MADIUN"/>
    <s v="MADIUN"/>
    <s v="MNZ"/>
    <s v="REG"/>
    <s v="AO"/>
    <x v="0"/>
    <s v="1P INET"/>
    <s v="Completed (PS)"/>
    <s v="RBS-Regional 3"/>
    <d v="2026-10-25T15:03:51"/>
    <d v="2026-10-26T13:28:51"/>
    <n v="69416702"/>
    <m/>
    <n v="152601215215"/>
    <s v="PT. Supralita Mandiri"/>
    <s v="ODP-MNZ-FAG/12 FAG/D02/12.01"/>
    <s v="WO067163655"/>
    <m/>
    <m/>
    <m/>
    <n v="111.480390599999"/>
    <n v="-7.6201167932009799"/>
    <s v="|MB10147|MYIA-075059468666/POI/Yudi Murjito/082128788174/it_hd2@suryadonasin-corp.com"/>
    <s v="MYIB_ASSISTANT"/>
    <m/>
    <m/>
    <m/>
    <m/>
    <m/>
    <m/>
    <m/>
    <m/>
    <s v="Management Janji"/>
    <s v="2026-10-26 15:00:00 | Tanggal pemasangan: 25/10/2026 Jam pemasangan : pagi / siang Info Tambahan : Hubungi pelanggan dulu sebelum ke lokasi terima kasih."/>
    <s v="FCC"/>
    <s v="25-10-2026 15:09:37"/>
    <d v="2026-10-26T15:00:00"/>
    <m/>
    <s v="PS"/>
    <s v="X"/>
    <s v="NO ADDON"/>
    <n v="20261026"/>
    <s v="Completed"/>
    <s v="HSI Bisnis Promo Hari Pelanggan Nasional PSB 70% - 50 Mbps"/>
    <s v="INDIBIZ"/>
    <m/>
    <m/>
    <d v="2026-10-26T15:00:00"/>
    <s v="2026-10-26 15:00:00 | Tanggal pemasangan: 25/10/2026 Jam pemasangan : pagi / siang Info Tambahan : Hubungi pelanggan dulu sebelum ke lokasi terima kasih."/>
    <n v="2026"/>
    <n v="10"/>
    <n v="26"/>
    <d v="2026-10-26T00:00:00"/>
    <n v="-0.625"/>
    <x v="1"/>
  </r>
  <r>
    <n v="692"/>
    <n v="1002655475"/>
    <n v="3"/>
    <x v="1"/>
    <n v="5"/>
    <s v="MADIUN"/>
    <s v="MADIUN"/>
    <s v="MNZ"/>
    <s v="REG"/>
    <s v="AO"/>
    <x v="0"/>
    <s v="1P INET"/>
    <s v="Completed (PS)"/>
    <s v="RBS-Regional 3"/>
    <d v="2026-10-27T10:39:49"/>
    <d v="2026-10-27T16:44:32"/>
    <n v="69417758"/>
    <m/>
    <n v="152601215221"/>
    <s v="CV RAHAYU JAYA MADIUN 02"/>
    <s v="ODP-MNZ-FL/91 FL/D10/91.01"/>
    <s v="WO067266585"/>
    <m/>
    <m/>
    <m/>
    <n v="111.5305984"/>
    <n v="-7.6496621999999999"/>
    <s v="|MN02145|MYIA-095637989835/POI/FAYZAL ANWAR/082329830323/anwarfayzal90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10:54:35"/>
    <d v="2026-10-28T08:00:00"/>
    <m/>
    <s v="PS"/>
    <s v="X"/>
    <s v="NO ADDON"/>
    <n v="20261027"/>
    <s v="Completed"/>
    <s v="HSI Bisnis Basic Promo Hari Pelanggan Nasional PSB 70% - 50 Mbps"/>
    <s v="INDIBIZ"/>
    <m/>
    <m/>
    <d v="2026-10-28T08:00:00"/>
    <s v="2026-10-28 08:00:00 | Tanggal pemasangan: 28/10/2026 Jam pemasangan : pagi Info Tambahan : Hubungi pelanggan dulu sebelum ke lokasi terima kasih."/>
    <n v="2026"/>
    <n v="10"/>
    <n v="27"/>
    <d v="2026-10-27T00:00:00"/>
    <n v="-1.3333333333357587"/>
    <x v="1"/>
  </r>
  <r>
    <n v="693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</r>
  <r>
    <n v="694"/>
    <n v="1002640774"/>
    <n v="3"/>
    <x v="1"/>
    <n v="5"/>
    <s v="MADIUN"/>
    <s v="MADIUN"/>
    <s v="UTR"/>
    <s v="REG"/>
    <s v="AO"/>
    <x v="0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</r>
  <r>
    <n v="695"/>
    <n v="1002652196"/>
    <n v="3"/>
    <x v="1"/>
    <n v="5"/>
    <s v="MADIUN"/>
    <s v="MADIUN"/>
    <s v="UTR"/>
    <s v="REG"/>
    <s v="AO"/>
    <x v="0"/>
    <s v="1P INET"/>
    <s v="Completed (PS)"/>
    <s v="RBS-Regional 3"/>
    <d v="2026-10-24T14:44:50"/>
    <d v="2026-10-25T11:21:41"/>
    <n v="69416398"/>
    <m/>
    <n v="152630205960"/>
    <s v="Toko Pak Baderi"/>
    <s v="ODP-UTR-FB/39"/>
    <s v="WO067119074"/>
    <m/>
    <m/>
    <m/>
    <n v="111.532417"/>
    <n v="-7.7302569999999999"/>
    <s v="|MN02145|MYIA-006071815272/POI/Baderi/082111118657/badroncup@gmail.com"/>
    <s v="MYIB_ASSISTANT"/>
    <m/>
    <m/>
    <m/>
    <m/>
    <m/>
    <m/>
    <m/>
    <m/>
    <s v="Management Janji"/>
    <s v="2026-10-25 11:00:00 | Nama PIC : Baderi No HP : 082111118657 No Alt :  M Janji : 25 Okt 2026 Jam Pasang : Pagi / Siang Note : hubungi pelanggan jika ingin ke lokasi, terima kasih"/>
    <s v="FCC"/>
    <s v="24-10-2026 14:54:34"/>
    <d v="2026-10-25T11:00:00"/>
    <m/>
    <s v="PS"/>
    <s v="CARUBAN"/>
    <s v="NO ADDON"/>
    <n v="20261025"/>
    <s v="Completed"/>
    <s v="HSI Bisnis Basic Promo Hari Pelanggan Nasional PSB 70% - 50 Mbps"/>
    <s v="INDIBIZ"/>
    <m/>
    <m/>
    <d v="2026-10-25T11:00:00"/>
    <s v="2026-10-25 11:00:00 | Nama PIC : Baderi No HP : 082111118657 No Alt :  M Janji : 25 Okt 2026 Jam Pasang : Pagi / Siang Note : hubungi pelanggan jika ingin ke lokasi, terima kasih"/>
    <n v="2026"/>
    <n v="10"/>
    <n v="25"/>
    <d v="2026-10-25T00:00:00"/>
    <n v="-0.45833333333575865"/>
    <x v="1"/>
  </r>
  <r>
    <n v="696"/>
    <n v="1002641386"/>
    <n v="3"/>
    <x v="1"/>
    <n v="5"/>
    <s v="MADIUN"/>
    <s v="NGAWI"/>
    <s v="GGR"/>
    <s v="REG"/>
    <s v="AO"/>
    <x v="0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</r>
  <r>
    <n v="697"/>
    <n v="1002641089"/>
    <n v="3"/>
    <x v="1"/>
    <n v="5"/>
    <s v="MADIUN"/>
    <s v="NGAWI"/>
    <s v="GGR"/>
    <s v="REG"/>
    <s v="AO"/>
    <x v="0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</r>
  <r>
    <n v="698"/>
    <n v="1002645030"/>
    <n v="3"/>
    <x v="1"/>
    <n v="5"/>
    <s v="MADIUN"/>
    <s v="NGAWI"/>
    <s v="MGT"/>
    <s v="REG"/>
    <s v="AO"/>
    <x v="0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699"/>
    <n v="1002651786"/>
    <n v="3"/>
    <x v="1"/>
    <n v="5"/>
    <s v="MADIUN"/>
    <s v="MADIUN"/>
    <s v="MSP"/>
    <s v="REG"/>
    <s v="AO"/>
    <x v="0"/>
    <s v="1P INET"/>
    <s v="102 | FOLLOW UP COMPLETED"/>
    <s v="RBS-Regional 3"/>
    <d v="2026-10-23T18:33:44"/>
    <d v="2026-10-27T08:18:22"/>
    <n v="69416176"/>
    <m/>
    <n v="152631205329"/>
    <s v="CV RAHAYU JAYA MAOSPATI 02"/>
    <s v="ODP-MSP-FF/32 FF/D06/32.01"/>
    <s v="WO067078387"/>
    <m/>
    <m/>
    <m/>
    <n v="111.458033"/>
    <n v="-7.6113400000000002"/>
    <s v="|MN00286|MYIA-080143448548/POI/FAYZAL ANWAR/082329830323/anwarfayzal90@gmail.com"/>
    <s v="MYIB_ASSISTANT"/>
    <m/>
    <m/>
    <m/>
    <m/>
    <m/>
    <m/>
    <m/>
    <m/>
    <s v="Management Janji"/>
    <s v="2026-10-25 08:00:00 | Nama Pic : BP FAYZAL No Hp Pic : 082329830323 Jam Pemasangan : 08:00 - 12.00 Tanggal Pemasangan : SABTU 24 OKTOBER 2026 Info Tambahan : Hubungi pelanggan sebelum datang ke lokasi"/>
    <s v="FCC"/>
    <s v="23-10-2026 18:39:44"/>
    <d v="2026-10-25T08:00:00"/>
    <s v="Kendala Lainnya"/>
    <s v="REVOKE"/>
    <s v="CARUBAN"/>
    <s v="NO ADDON"/>
    <m/>
    <s v="Follow Up Revoke Completed, New Order ID : SC1002654987"/>
    <s v="HSI Bisnis Promo Hari Pelanggan Nasional PSB 70% - 50 Mbps"/>
    <s v="INDIBIZ"/>
    <m/>
    <m/>
    <d v="2026-10-25T08:00:00"/>
    <s v="2026-10-25 08:00:00 | Nama Pic : BP FAYZAL No Hp Pic : 082329830323 Jam Pemasangan : 08:00 - 12.00 Tanggal Pemasangan : SABTU 24 OKTOBER 2026 Info Tambahan : Hubungi pelanggan sebelum datang ke lokasi"/>
    <m/>
    <m/>
    <m/>
    <e v="#NUM!"/>
    <e v="#NUM!"/>
    <x v="0"/>
  </r>
  <r>
    <n v="700"/>
    <n v="1002651805"/>
    <n v="3"/>
    <x v="1"/>
    <n v="5"/>
    <s v="MADIUN"/>
    <s v="MADIUN"/>
    <s v="MSP"/>
    <s v="REG"/>
    <s v="AO"/>
    <x v="0"/>
    <s v="1P INET"/>
    <s v="102 | FOLLOW UP COMPLETED"/>
    <s v="RBS-Regional 3"/>
    <d v="2026-10-23T18:47:44"/>
    <d v="2026-10-27T08:23:06"/>
    <n v="69416181"/>
    <m/>
    <n v="152631205330"/>
    <s v="CV RAHAYU JAYA MAOSPATI 03"/>
    <s v="ODP-MSP-FF/32 FF/D06/32.01"/>
    <s v="WO067079038"/>
    <m/>
    <m/>
    <m/>
    <n v="111.458033"/>
    <n v="-7.6113400000000002"/>
    <s v="|MN00286|MYIA-018123470157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s v="Kendala Lainnya"/>
    <s v="REVOKE"/>
    <s v="CARUBAN"/>
    <s v="NO ADDON"/>
    <m/>
    <s v="Follow Up Revoke Completed, New Order ID : SC1002654997"/>
    <s v="HSI Bisnis Promo Hari Pelanggan Nasional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m/>
    <m/>
    <m/>
    <e v="#NUM!"/>
    <e v="#NUM!"/>
    <x v="0"/>
  </r>
  <r>
    <n v="701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</r>
  <r>
    <n v="702"/>
    <n v="1002651785"/>
    <n v="3"/>
    <x v="1"/>
    <n v="5"/>
    <s v="MADIUN"/>
    <s v="MADIUN"/>
    <s v="MSP"/>
    <s v="REG"/>
    <s v="AO"/>
    <x v="0"/>
    <s v="1P INET"/>
    <s v="Completed (PS)"/>
    <s v="RBS-Regional 3"/>
    <d v="2026-10-23T18:32:50"/>
    <d v="2026-10-24T20:09:34"/>
    <n v="69416174"/>
    <m/>
    <n v="152631205328"/>
    <s v="CV RAHAYU JAYA MAOSPATI 01"/>
    <s v="ODP-MSP-FF/68 FF/D07/68.01"/>
    <s v="WO067078222"/>
    <m/>
    <m/>
    <m/>
    <n v="111.46614"/>
    <n v="-7.6125040000000004"/>
    <s v="|MN00286|MYIA-071352737932/POI/FAYZAL ANWAR/082329830323/anwarfayzal90@gmail.com"/>
    <s v="MYIB_ASSISTANT"/>
    <m/>
    <m/>
    <m/>
    <m/>
    <m/>
    <m/>
    <m/>
    <m/>
    <s v="Management Janji"/>
    <s v="2026-10-24 15:00:00 | Nama Pic : BP FAYZAL No Hp Pic : 082329830323 Jam Pemasangan : 08:00 - 12.00 Tanggal Pemasangan : SABTU 24 OKTOBER 2026 Info Tambahan : Hubungi pelanggan sebelum datang ke lokasi"/>
    <s v="FCC"/>
    <s v="23-10-2026 18:39:44"/>
    <d v="2026-10-24T15:00:00"/>
    <m/>
    <s v="PS"/>
    <s v="CARUBAN"/>
    <s v="NO ADDON"/>
    <n v="20261024"/>
    <s v="Completed"/>
    <s v="HSI Bisnis Promo Hari Pelanggan Nasional PSB 70% - 50 Mbps"/>
    <s v="INDIBIZ"/>
    <m/>
    <m/>
    <d v="2026-10-24T15:00:00"/>
    <s v="2026-10-24 15:00:00 | Nama Pic : BP FAYZAL No Hp Pic : 082329830323 Jam Pemasangan : 08:00 - 12.00 Tanggal Pemasangan : SABTU 24 OKTOBER 2026 Info Tambahan : Hubungi pelanggan sebelum datang ke lokasi"/>
    <n v="2026"/>
    <n v="10"/>
    <n v="24"/>
    <d v="2026-10-24T00:00:00"/>
    <n v="-0.625"/>
    <x v="1"/>
  </r>
  <r>
    <n v="703"/>
    <n v="1002654987"/>
    <n v="3"/>
    <x v="1"/>
    <n v="5"/>
    <s v="MADIUN"/>
    <s v="MADIUN"/>
    <s v="MSP"/>
    <s v="REG"/>
    <s v="AO"/>
    <x v="0"/>
    <m/>
    <s v="Completed (PS)"/>
    <s v="RBS-Regional 3"/>
    <d v="2026-10-27T08:18:23"/>
    <d v="2026-10-27T09:21:29"/>
    <n v="69416176"/>
    <m/>
    <n v="152631207499"/>
    <s v="CV RAHAYU JAYA MAOSPATI 02"/>
    <s v="ODP-MSP-FB/40"/>
    <s v="WO067252697"/>
    <m/>
    <m/>
    <m/>
    <n v="111.43866800000001"/>
    <n v="-7.6080709999999998"/>
    <s v="|MN00286|MYIA-080143448548/POI/FAYZAL ANWAR/082329830323/anwarfayzal90@gmail.com"/>
    <s v="MYDIGIBIZPARTNER"/>
    <m/>
    <m/>
    <m/>
    <m/>
    <m/>
    <m/>
    <m/>
    <m/>
    <s v="Management Janji"/>
    <s v="2026-10-25 08:00:00 | Nama Pic : BP FAYZAL  No Hp Pic : 082329830323  Jam Pemasangan : 08:00 - 12.00  Tanggal Pemasangan : SABTU 24 OKTOBER 2026  Info Tambahan : Hubungi pelanggan sebelum datang ke 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7T07:00:00"/>
    <s v="2026-10-25 08:00:00 | Nama Pic : BP FAYZAL  No Hp Pic : 082329830323  Jam Pemasangan : 08:00 - 12.00  Tanggal Pemasangan : SABTU 24 OKTOBER 2026  Info Tambahan : Hubungi pelanggan sebelum datang ke lokasi"/>
    <n v="2026"/>
    <n v="10"/>
    <n v="27"/>
    <d v="2026-10-27T00:00:00"/>
    <n v="-0.29166666666424135"/>
    <x v="1"/>
  </r>
  <r>
    <n v="704"/>
    <n v="1002654997"/>
    <n v="3"/>
    <x v="1"/>
    <n v="5"/>
    <s v="MADIUN"/>
    <s v="MADIUN"/>
    <s v="MSP"/>
    <s v="REG"/>
    <s v="AO"/>
    <x v="0"/>
    <m/>
    <s v="Completed (PS)"/>
    <s v="RBS-Regional 3"/>
    <d v="2026-10-27T08:23:06"/>
    <d v="2026-10-27T09:57:22"/>
    <n v="69416181"/>
    <m/>
    <n v="152631205507"/>
    <s v="CV RAHAYU JAYA MAOSPATI 03"/>
    <s v="ODP-MSP-FB/40"/>
    <s v="WO067253079"/>
    <m/>
    <m/>
    <m/>
    <n v="111.43866800000001"/>
    <n v="-7.6080709999999998"/>
    <s v="|MN00286|MYIA-018123470157/POI/FAYZAL ANWAR/082329830323/anwarfayzal90@gmail.com"/>
    <s v="MYDIGIBIZPARTNER"/>
    <m/>
    <m/>
    <m/>
    <m/>
    <m/>
    <m/>
    <m/>
    <m/>
    <s v="Management Janji"/>
    <s v="2026-10-24 15:00:00 | Nama PIC : Bp Faysal  No HP : 082329830323  No Alt : -  M Janji :  24 Okt 2026  Jam Pasang : Pagi / Siang  Note : hubungi pelanggan jika ingin ke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Nama PIC : Bp Faysal  No HP : 082329830323  No Alt : -  M Janji :  24 Okt 2026  Jam Pasang : Pagi / Siang  Note : hubungi pelanggan jika ingin kelokasi"/>
    <n v="2026"/>
    <n v="10"/>
    <n v="27"/>
    <d v="2026-10-27T00:00:00"/>
    <n v="-0.29166666666424135"/>
    <x v="1"/>
  </r>
  <r>
    <n v="705"/>
    <n v="1002655164"/>
    <n v="3"/>
    <x v="1"/>
    <n v="5"/>
    <s v="MADIUN"/>
    <s v="MADIUN"/>
    <s v="MSP"/>
    <s v="REG"/>
    <s v="AO"/>
    <x v="0"/>
    <s v="1P INET"/>
    <s v="CANCEL COMPLETED"/>
    <s v="RBS-Regional 3"/>
    <d v="2026-10-27T09:16:48"/>
    <d v="2026-10-27T13:39:46"/>
    <n v="69415745"/>
    <m/>
    <m/>
    <s v="PT. ELAINE KARYA ABADI"/>
    <m/>
    <s v="WO067029314"/>
    <m/>
    <m/>
    <m/>
    <n v="111.43699700000001"/>
    <n v="-7.5865879999999999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7-10-2026 09:24:40"/>
    <d v="2026-10-24T00:00:00"/>
    <m/>
    <s v="REJECT_FCC"/>
    <s v="CARUBAN"/>
    <s v="NO ADDON"/>
    <m/>
    <s v="DECLINE : Pelanggan tidak ingin menunggu YUDA SEPTIAN 40000798|MYDITA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</r>
  <r>
    <n v="706"/>
    <n v="1002650539"/>
    <n v="3"/>
    <x v="1"/>
    <n v="5"/>
    <s v="MADIUN"/>
    <s v="MADIUN"/>
    <s v="MSP"/>
    <s v="REG"/>
    <s v="AO"/>
    <x v="0"/>
    <s v="1P INET"/>
    <s v="98 | OSS - CANCEL COMPLETE"/>
    <s v="RBS-Regional 3"/>
    <d v="2026-10-23T10:23:49"/>
    <d v="2026-10-27T09:17:19"/>
    <n v="69415745"/>
    <m/>
    <n v="152631207496"/>
    <s v="PT. ELAINE KARYA ABADI"/>
    <s v="ODP-MSP-FC/87 FC/D09/87.01"/>
    <s v="WO067029314"/>
    <m/>
    <m/>
    <m/>
    <n v="111.4384287"/>
    <n v="-7.5866806999999996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3-10-2026 10:40:25"/>
    <d v="2026-10-24T08:00:00"/>
    <s v="Kendala Teknik"/>
    <s v="CANCEL"/>
    <s v="CARUBAN"/>
    <s v="NO ADDON"/>
    <m/>
    <s v="Cancel Completed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</r>
  <r>
    <n v="707"/>
    <n v="1002636529"/>
    <n v="3"/>
    <x v="1"/>
    <n v="5"/>
    <s v="MADIUN"/>
    <s v="NGAWI"/>
    <s v="JGO"/>
    <s v="REG"/>
    <s v="AO"/>
    <x v="0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</r>
  <r>
    <n v="708"/>
    <n v="1002641661"/>
    <n v="3"/>
    <x v="1"/>
    <n v="5"/>
    <s v="MADIUN"/>
    <s v="NGAWI"/>
    <s v="JGO"/>
    <s v="REG"/>
    <s v="AO"/>
    <x v="0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</r>
  <r>
    <n v="709"/>
    <n v="1002650425"/>
    <n v="3"/>
    <x v="1"/>
    <n v="5"/>
    <s v="MADIUN"/>
    <s v="NGAWI"/>
    <s v="JGO"/>
    <s v="REG"/>
    <s v="AO"/>
    <x v="0"/>
    <s v="1P INET"/>
    <s v="Completed (PS)"/>
    <s v="RBS-Regional 3"/>
    <d v="2026-10-23T09:56:51"/>
    <d v="2026-10-24T18:46:55"/>
    <n v="69415687"/>
    <m/>
    <n v="152635205106"/>
    <s v="TOKO REZA"/>
    <s v="ODP-JGO-FD/26 FD/D05/26.01"/>
    <s v="WO067026544"/>
    <m/>
    <m/>
    <m/>
    <n v="111.14513100000001"/>
    <n v="-7.4797549999999999"/>
    <s v="|MN02429|MYIA-023709418206/POI/REZA MUKHLIS/088263067102/rezamukhlis656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0:40:25"/>
    <d v="2026-10-24T08:00:00"/>
    <m/>
    <s v="PS"/>
    <s v="X"/>
    <s v="NO ADDON"/>
    <n v="20261024"/>
    <s v="Completed"/>
    <s v="HSI Bisnis Promo Hari Pelanggan Nasional PSB 70% - 1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4"/>
    <d v="2026-10-24T00:00:00"/>
    <n v="-0.33333333333575865"/>
    <x v="1"/>
  </r>
  <r>
    <n v="710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711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</r>
  <r>
    <n v="712"/>
    <n v="1002649763"/>
    <n v="3"/>
    <x v="1"/>
    <n v="5"/>
    <s v="MADIUN"/>
    <s v="NGAWI"/>
    <s v="KRJ"/>
    <s v="REG"/>
    <s v="AO"/>
    <x v="0"/>
    <s v="1P INET"/>
    <s v="WAITING AKTIFASI IHLD"/>
    <s v="RBS-Regional 3"/>
    <d v="2026-10-22T15:59:45"/>
    <d v="2026-10-23T11:33:02"/>
    <n v="69415377"/>
    <m/>
    <n v="152636207781"/>
    <s v="TOKO NAUFAL"/>
    <s v="ODP-KRJ-FA/14 FA/D03/14.01"/>
    <s v="WO066992034"/>
    <m/>
    <m/>
    <m/>
    <n v="111.587082669138"/>
    <n v="-7.4233635535187803"/>
    <s v="MD|MYDB-20261022271206|DN00001/MN02145|TOKO NAUFAL|089697794754"/>
    <s v="MYDIGIBIZPARTNER"/>
    <m/>
    <m/>
    <m/>
    <m/>
    <m/>
    <m/>
    <m/>
    <m/>
    <s v="Management Janji"/>
    <s v="2026-10-23 15:00:00 | Nama PIC : NAUFAL No HP : 089697794754 Alt :  M Janji : 23/10/2026 Jam Pasang : 08.00 - 13:00  NoteÃ‚Â :  hubungi terlebih dahulu sebelum kelokasi"/>
    <s v="FCC"/>
    <s v="22-10-2026 16:09:46"/>
    <d v="2026-10-23T15:00:00"/>
    <m/>
    <s v="UNSC"/>
    <s v="X"/>
    <s v="NO ADDON"/>
    <m/>
    <s v="WAITING:  |MYDITA"/>
    <s v="HSI Bisnis Promo Hari Pelanggan Nasional PSB 70% - 50 Mbps"/>
    <s v="INDIBIZ"/>
    <m/>
    <m/>
    <d v="2026-10-23T15:00:00"/>
    <s v="2026-10-23 15:00:00 | Nama PIC : NAUFAL No HP : 089697794754 Alt :  M Janji : 23/10/2026 Jam Pasang : 08.00 - 13:00  NoteÃ‚Â :  hubungi terlebih dahulu sebelum kelokasi"/>
    <m/>
    <m/>
    <m/>
    <e v="#NUM!"/>
    <e v="#NUM!"/>
    <x v="0"/>
  </r>
  <r>
    <n v="713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714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</r>
  <r>
    <n v="715"/>
    <n v="1002638864"/>
    <n v="3"/>
    <x v="1"/>
    <n v="5"/>
    <s v="MADIUN"/>
    <s v="NGAWI"/>
    <s v="NWI"/>
    <s v="REG"/>
    <s v="AO"/>
    <x v="0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</r>
  <r>
    <n v="716"/>
    <n v="1002649491"/>
    <n v="3"/>
    <x v="1"/>
    <n v="5"/>
    <s v="MADIUN"/>
    <s v="NGAWI"/>
    <s v="NWI"/>
    <s v="REG"/>
    <s v="AO"/>
    <x v="0"/>
    <s v="2P INET + VOICE"/>
    <s v="Completed (PS)"/>
    <s v="RBS-Regional 3"/>
    <d v="2026-10-22T15:02:53"/>
    <d v="2026-10-23T16:45:13"/>
    <n v="69415267"/>
    <n v="3514106044"/>
    <n v="152605224390"/>
    <s v="PT. Indomobil Finance Indonesia"/>
    <s v="ODP-NWI-FE/34 FE/D02/08.34"/>
    <s v="WO066982386"/>
    <m/>
    <m/>
    <m/>
    <n v="111.44325600000001"/>
    <n v="-7.4121481999999999"/>
    <s v="MD|MYDB-20261022271204|DN00001/MN02145|PT. Indomobil Finance Indonesia|085655658336"/>
    <s v="MYDIGIBIZPARTNER"/>
    <m/>
    <m/>
    <m/>
    <m/>
    <m/>
    <m/>
    <m/>
    <m/>
    <s v="Management Janji"/>
    <s v="2026-10-23 11:00:00 | Nama :ibu lina No HP :ibu lina No Alternatif : M Janji : 23/10/2026 Jam Pasang : Pagi NoteÃ‚Â :  Hubungi terlebih dahulu sebelum ke lokasi "/>
    <s v="FCC"/>
    <s v="22-10-2026 15:09:58"/>
    <d v="2026-10-23T11:00:00"/>
    <m/>
    <s v="PS"/>
    <s v="X"/>
    <s v="NO ADDON"/>
    <n v="20261023"/>
    <s v="Completed"/>
    <s v="HSI Bisnis Bundling Phone Promo 2026 PSB 70% - Free 800 Menit Promo - 50 Mbps"/>
    <s v="INDIBIZ"/>
    <m/>
    <m/>
    <d v="2026-10-23T11:00:00"/>
    <s v="2026-10-23 11:00:00 | Nama :ibu lina No HP :ibu lina No Alternatif : M Janji : 23/10/2026 Jam Pasang : Pagi NoteÃ‚Â :  Hubungi terlebih dahulu sebelum ke lokasi "/>
    <n v="2026"/>
    <n v="10"/>
    <n v="23"/>
    <d v="2026-10-23T00:00:00"/>
    <n v="-0.45833333333575865"/>
    <x v="1"/>
  </r>
  <r>
    <n v="717"/>
    <n v="1002655283"/>
    <n v="3"/>
    <x v="1"/>
    <n v="5"/>
    <s v="MADIUN"/>
    <s v="NGAWI"/>
    <s v="NWI"/>
    <s v="REG"/>
    <s v="AO"/>
    <x v="0"/>
    <m/>
    <s v="OSS - FALLOUT"/>
    <s v="RBS-Regional 2"/>
    <d v="2026-10-27T09:50:52"/>
    <d v="2026-10-27T17:39:40"/>
    <n v="66525052"/>
    <m/>
    <n v="152605224908"/>
    <s v="PT. BANGUN INFORMASI TEKNOLOGI"/>
    <s v="ODP-NWI-FG/117"/>
    <s v="WO067286924"/>
    <m/>
    <m/>
    <m/>
    <n v="111.447156179671"/>
    <n v="-7.3966206450460401"/>
    <s v="AMRBS;950223;ALDHIAZ;JKT OUTER;HSI Bisnis PSB 70% - 50 Mbps - (439000);CP LOKASI RIO 0877-7811-3949 ALT SANDY 087778113956;billing@bnteknologi.com 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7-10-2026 09:54:43"/>
    <d v="2026-10-28T11:00:00"/>
    <s v="Kendala Pelanggan"/>
    <s v="FO_WFM"/>
    <s v="X"/>
    <s v="NO ADDON"/>
    <m/>
    <s v="Provisioning Failed|WFM|INF010016113|PP_-7.4144839000000005,111.41844900000001_lokasi dalam renovasi plg minta pemasangan ha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m/>
    <m/>
    <m/>
    <e v="#NUM!"/>
    <e v="#NUM!"/>
    <x v="0"/>
  </r>
  <r>
    <n v="718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719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</r>
  <r>
    <n v="720"/>
    <n v="1002641531"/>
    <n v="3"/>
    <x v="1"/>
    <n v="5"/>
    <s v="MADIUN"/>
    <s v="NGAWI"/>
    <s v="WKU"/>
    <s v="REG"/>
    <s v="AO"/>
    <x v="0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</r>
  <r>
    <n v="721"/>
    <n v="1002656826"/>
    <n v="3"/>
    <x v="1"/>
    <n v="5"/>
    <s v="MADIUN"/>
    <s v="NGAWI"/>
    <s v="WKU"/>
    <s v="REG"/>
    <s v="AO"/>
    <x v="0"/>
    <s v="1P INET"/>
    <s v="Completed (PS)"/>
    <s v="RBS-Regional 3"/>
    <d v="2026-10-27T19:06:49"/>
    <d v="2026-10-29T08:59:36"/>
    <n v="69418285"/>
    <m/>
    <n v="152634207538"/>
    <s v="PT. MULTI TENT NUSANTARA"/>
    <s v="ODP-WKU-FJ/38 FJ/D03/38.01"/>
    <s v="WO067319083"/>
    <m/>
    <m/>
    <m/>
    <n v="111.31379"/>
    <n v="-7.3842590000000001"/>
    <s v="|MN00265|MYIA-008827760805/POI/MOHAMMAD AMINUDIN/085607070794/mohammadaminudin0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9:09:58"/>
    <d v="2026-10-29T08:00:00"/>
    <m/>
    <s v="PS"/>
    <s v="X"/>
    <s v="OCA"/>
    <n v="20261029"/>
    <s v="Completed"/>
    <s v="HSI Bisnis Bundling OCA Breach Checker Promo 2026 PSB 70% - 300 Mbps"/>
    <s v="INDIBIZ"/>
    <m/>
    <m/>
    <d v="2026-10-29T08:00:00"/>
    <s v="2026-10-29 08:00:00 | M Janji : (RABU/28/oktober/2026) jam Pasang : 09:00 Note : hubungi pelanggan jika ingin kelokasi"/>
    <n v="2026"/>
    <n v="10"/>
    <n v="29"/>
    <d v="2026-10-29T00:00:00"/>
    <n v="-0.33333333333575865"/>
    <x v="1"/>
  </r>
  <r>
    <n v="722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723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</r>
  <r>
    <n v="724"/>
    <n v="1002637962"/>
    <n v="3"/>
    <x v="1"/>
    <n v="5"/>
    <s v="MADIUN"/>
    <s v="PONOROGO"/>
    <s v="PNZ"/>
    <s v="REG"/>
    <s v="AO"/>
    <x v="0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</r>
  <r>
    <n v="725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726"/>
    <n v="1002649987"/>
    <n v="3"/>
    <x v="1"/>
    <n v="5"/>
    <s v="MADIUN"/>
    <s v="PONOROGO"/>
    <s v="PON"/>
    <s v="REG"/>
    <s v="AO"/>
    <x v="0"/>
    <s v="1P INET"/>
    <s v="102 | FOLLOW UP COMPLETED"/>
    <s v="RBS-Regional 3"/>
    <d v="2026-10-22T17:54:49"/>
    <d v="2026-10-28T14:56:26"/>
    <n v="69415477"/>
    <m/>
    <n v="152604231232"/>
    <s v="KOPERASI BALAI LATIHAN KERJA"/>
    <s v="ODP-PON-FAJ/24 FAJ/D01/24.01"/>
    <s v="WO067003614"/>
    <m/>
    <m/>
    <m/>
    <n v="111.4303137"/>
    <n v="-7.8685371999999996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Info Tambahan : Hubungi pelanggan dulu sebelum ke lokasi terimakasih  "/>
    <s v="FCC"/>
    <s v="22-10-2026 18:09:40"/>
    <d v="2026-10-23T15:00:00"/>
    <s v="Kendala Pelanggan"/>
    <s v="REVOKE"/>
    <s v="SAMBIT SUMOROTO"/>
    <s v="NO ADDON"/>
    <m/>
    <s v="Follow Up Revoke Completed, New Order ID : SC1002657990"/>
    <s v="HSI Bisnis Basic Promo Hari Pelanggan Nasional PSB 70% - 50 Mbps"/>
    <s v="INDIBIZ"/>
    <m/>
    <m/>
    <d v="2026-10-23T15:00:00"/>
    <s v="2026-10-23 15:00:00 | Jam pemasangan : 12.00 Info Tambahan : Hubungi pelanggan dulu sebelum ke lokasi terimakasih  "/>
    <m/>
    <m/>
    <m/>
    <e v="#NUM!"/>
    <e v="#NUM!"/>
    <x v="0"/>
  </r>
  <r>
    <n v="727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</r>
  <r>
    <n v="728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729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730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731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732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</r>
  <r>
    <n v="733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</r>
  <r>
    <n v="734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735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</r>
  <r>
    <n v="736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</r>
  <r>
    <n v="737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</r>
  <r>
    <n v="738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</r>
  <r>
    <n v="739"/>
    <n v="1002637438"/>
    <n v="3"/>
    <x v="1"/>
    <n v="5"/>
    <s v="MADIUN"/>
    <s v="PONOROGO"/>
    <s v="PON"/>
    <s v="REG"/>
    <s v="AO"/>
    <x v="0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740"/>
    <n v="1002637830"/>
    <n v="3"/>
    <x v="1"/>
    <n v="5"/>
    <s v="MADIUN"/>
    <s v="PONOROGO"/>
    <s v="PON"/>
    <s v="REG"/>
    <s v="AO"/>
    <x v="0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</r>
  <r>
    <n v="741"/>
    <n v="1002641129"/>
    <n v="3"/>
    <x v="1"/>
    <n v="5"/>
    <s v="MADIUN"/>
    <s v="PONOROGO"/>
    <s v="PON"/>
    <s v="REG"/>
    <s v="AO"/>
    <x v="0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</r>
  <r>
    <n v="742"/>
    <n v="1002647224"/>
    <n v="3"/>
    <x v="1"/>
    <n v="5"/>
    <s v="MADIUN"/>
    <s v="PONOROGO"/>
    <s v="PON"/>
    <s v="REG"/>
    <s v="AO"/>
    <x v="0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</r>
  <r>
    <n v="743"/>
    <n v="1002648381"/>
    <n v="3"/>
    <x v="1"/>
    <n v="5"/>
    <s v="MADIUN"/>
    <s v="PONOROGO"/>
    <s v="PON"/>
    <s v="REG"/>
    <s v="AO"/>
    <x v="0"/>
    <s v="1P INET"/>
    <s v="Completed (PS)"/>
    <s v="RBS-Regional 3"/>
    <d v="2026-10-22T08:38:49"/>
    <d v="2026-10-22T14:43:38"/>
    <n v="69414888"/>
    <m/>
    <n v="152604231152"/>
    <s v="KLINIK SYIFAA 2"/>
    <s v="ODP-PON-FBG/05"/>
    <s v="WO066941764"/>
    <m/>
    <m/>
    <m/>
    <n v="111.50011499999999"/>
    <n v="-7.9277449999999998"/>
    <s v="|MN00282|MYIA-045209046334/POI/Maulana Wulida/082233228834/admsyifaa@gmail.com"/>
    <s v="MYIB_ASSISTANT"/>
    <m/>
    <m/>
    <m/>
    <m/>
    <m/>
    <m/>
    <m/>
    <m/>
    <s v="Management Janji"/>
    <s v="2026-10-23 08:00:00 | Tgl pemasangan : 23 Oktober 2026 Jam pemasangan : pagi siang Info Tambahan : Hubungi pelanggan dulu sebelum ke lokasi terimakasih "/>
    <s v="FCC"/>
    <s v="22-10-2026 08:39:45"/>
    <d v="2026-10-23T08:00:00"/>
    <m/>
    <s v="PS"/>
    <s v="SAMBIT SUMOROTO"/>
    <s v="NO ADDON"/>
    <n v="20261022"/>
    <s v="Completed"/>
    <s v="HSI Bisnis Promo Hari Pelanggan Nasional PSB 70% - 50 Mbps"/>
    <s v="INDIBIZ"/>
    <m/>
    <m/>
    <d v="2026-10-23T08:00:00"/>
    <s v="2026-10-23 08:00:00 | Tgl pemasangan : 23 Oktober 2026 Jam pemasangan : pagi siang Info Tambahan : Hubungi pelanggan dulu sebelum ke lokasi terimakasih "/>
    <n v="2026"/>
    <n v="10"/>
    <n v="22"/>
    <d v="2026-10-22T00:00:00"/>
    <n v="-1.3333333333357587"/>
    <x v="1"/>
  </r>
  <r>
    <n v="744"/>
    <n v="1002657990"/>
    <n v="3"/>
    <x v="1"/>
    <n v="5"/>
    <s v="MADIUN"/>
    <s v="PONOROGO"/>
    <s v="PON"/>
    <s v="REG"/>
    <s v="AO"/>
    <x v="0"/>
    <m/>
    <s v="Completed (PS)"/>
    <s v="RBS-Regional 3"/>
    <d v="2026-10-28T14:56:26"/>
    <d v="2026-10-28T16:45:29"/>
    <n v="69415477"/>
    <m/>
    <n v="152604231165"/>
    <s v="KOPERASI BALAI LATIHAN KERJA"/>
    <s v="ODP-PON-FAJ/24"/>
    <s v="WO067369726"/>
    <m/>
    <m/>
    <m/>
    <n v="111.43026500000001"/>
    <n v="-7.8699149999999998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 Info Tambahan : Hubungi pelanggan dulu sebelum ke lokasi  terimakasih   "/>
    <s v="FCC"/>
    <s v="28-10-2026 15:09:46"/>
    <m/>
    <m/>
    <s v="PS"/>
    <s v="SAMBIT SUMOROT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7:00:00"/>
    <s v="2026-10-23 15:00:00 | Jam pemasangan : 12.00  Info Tambahan : Hubungi pelanggan dulu sebelum ke lokasi  terimakasih   "/>
    <n v="2026"/>
    <n v="10"/>
    <n v="28"/>
    <d v="2026-10-28T00:00:00"/>
    <n v="-0.29166666666424135"/>
    <x v="1"/>
  </r>
  <r>
    <n v="745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746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747"/>
    <n v="1002639508"/>
    <n v="3"/>
    <x v="1"/>
    <n v="5"/>
    <s v="MADIUN"/>
    <s v="PONOROGO"/>
    <s v="SAT"/>
    <s v="REG"/>
    <s v="AO"/>
    <x v="0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</r>
  <r>
    <n v="748"/>
    <n v="1002641860"/>
    <n v="3"/>
    <x v="1"/>
    <n v="5"/>
    <s v="MADIUN"/>
    <s v="PONOROGO"/>
    <s v="SAT"/>
    <s v="REG"/>
    <s v="AO"/>
    <x v="0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</r>
  <r>
    <n v="749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</r>
  <r>
    <n v="750"/>
    <n v="1002650103"/>
    <n v="3"/>
    <x v="1"/>
    <n v="5"/>
    <s v="MADIUN"/>
    <s v="PONOROGO"/>
    <s v="SMO"/>
    <s v="REG"/>
    <s v="AO"/>
    <x v="0"/>
    <s v="1P INET"/>
    <s v="Completed (PS)"/>
    <s v="RBS-Regional 3"/>
    <d v="2026-10-23T07:23:45"/>
    <d v="2026-10-23T11:00:35"/>
    <n v="69415543"/>
    <m/>
    <n v="152614209700"/>
    <s v="KIOS BUDI JATI"/>
    <s v="ODP-SMO-FD/12"/>
    <s v="WO067015896"/>
    <m/>
    <m/>
    <m/>
    <n v="111.320892704107"/>
    <n v="-7.8977845126878101"/>
    <s v="MD|MYDB-20261022271200|DN00001/MN02053|KIOS BUDI JATI|082133999175"/>
    <s v="MYDIGIBIZPARTNER"/>
    <m/>
    <m/>
    <m/>
    <m/>
    <m/>
    <m/>
    <m/>
    <m/>
    <s v="Management Janji"/>
    <s v="2026-10-24 08:00:00 | Nama : BP DWI AMBARUKMO SPD No Hp : 082133999175 No Hp Alternatif :  Tanggal : 24 Oktober 2026 Interval : PAGI  Note : Mohon hubungi pelanggan terlebih dahulu"/>
    <s v="FCC"/>
    <s v="23-10-2026 07:39:58"/>
    <d v="2026-10-24T08:00:00"/>
    <m/>
    <s v="PS"/>
    <s v="SAMBIT SUMOROTO"/>
    <s v="OCA"/>
    <n v="20261023"/>
    <s v="Completed"/>
    <s v="HSI Bisnis Bundling OCA Breach Checker Promo 2026 PSB 70% - 200 Mbps"/>
    <s v="INDIBIZ"/>
    <m/>
    <m/>
    <d v="2026-10-24T08:00:00"/>
    <s v="2026-10-24 08:00:00 | Nama : BP DWI AMBARUKMO SPD No Hp : 082133999175 No Hp Alternatif :  Tanggal : 24 Oktober 2026 Interval : PAGI  Note : Mohon hubungi pelanggan terlebih dahulu"/>
    <n v="2026"/>
    <n v="10"/>
    <n v="23"/>
    <d v="2026-10-23T00:00:00"/>
    <n v="-1.3333333333357587"/>
    <x v="1"/>
  </r>
  <r>
    <n v="751"/>
    <n v="1002658169"/>
    <n v="3"/>
    <x v="1"/>
    <n v="5"/>
    <s v="MADIUN"/>
    <s v="PONOROGO"/>
    <s v="SMO"/>
    <s v="REG"/>
    <s v="AO"/>
    <x v="0"/>
    <s v="1P INET"/>
    <s v="MIE - SEND SURVEY"/>
    <s v="RBS-Regional 3"/>
    <d v="2026-10-28T16:00:45"/>
    <d v="2026-10-28T16:02:06"/>
    <n v="69418771"/>
    <m/>
    <n v="152614209701"/>
    <s v="erni tradisional"/>
    <s v="ODP-SMO-FD/01"/>
    <s v="WO067377257"/>
    <m/>
    <m/>
    <m/>
    <n v="111.34933460000001"/>
    <n v="-7.8602798999999903"/>
    <s v="|MC20234|MYIA-064647684193/POI/ERNI BIANTARI NINGSIH/081252513662/biantariningsih8@gmal.com"/>
    <s v="MYIB_ASSISTANT"/>
    <m/>
    <m/>
    <m/>
    <m/>
    <m/>
    <m/>
    <m/>
    <m/>
    <s v="Management Janji"/>
    <s v="2026-11-01 11:00:00 | Tanggal Pemasangan : 29 Oktober 2026 Jam Pemasangan : 08:00 15:00 Info Tambahan : Hubungi pelanggan dulu sebelum ke lokasi terimakasih"/>
    <s v="FCC"/>
    <s v="28-10-2026 16:10:05"/>
    <d v="2026-11-01T11:00:00"/>
    <m/>
    <s v="SURVEY_NEW_MANJA"/>
    <s v="SAMBIT SUMOROTO"/>
    <s v="NO ADDON"/>
    <m/>
    <s v="MIE - SEND SURVEY"/>
    <s v="HSI Bisnis Promo Hari Pelanggan Nasional PSB 70% - 50 Mbps"/>
    <s v="INDIBIZ"/>
    <m/>
    <m/>
    <d v="2026-11-01T11:00:00"/>
    <s v="2026-11-01 11:00:00 | Tanggal Pemasangan : 29 Oktober 2026 Jam Pemasangan : 08:00 15:00 Info Tambahan : Hubungi pelanggan dulu sebelum ke lokasi terimakasih"/>
    <m/>
    <m/>
    <m/>
    <e v="#NUM!"/>
    <e v="#NUM!"/>
    <x v="0"/>
  </r>
  <r>
    <n v="752"/>
    <n v="1002655984"/>
    <n v="3"/>
    <x v="1"/>
    <n v="5"/>
    <s v="KEDIRI"/>
    <s v="TRENGGALEK"/>
    <s v="DRN"/>
    <s v="REG"/>
    <s v="AO"/>
    <x v="0"/>
    <s v="1P INET"/>
    <s v="Completed (PS)"/>
    <s v="RBS-Regional 3"/>
    <d v="2026-10-27T13:36:49"/>
    <d v="2026-10-28T18:47:19"/>
    <n v="69417978"/>
    <m/>
    <n v="152638204292"/>
    <s v="TOKO BANGUNAN RIZQUNA"/>
    <s v="ODP-DRN-FD/01 FD/D01/01.01"/>
    <s v="WO067287947"/>
    <m/>
    <m/>
    <m/>
    <n v="111.757981"/>
    <n v="-8.1034839999999999"/>
    <s v="|MN02453|MYIA-094818940902/POI/IMAM MAKRUS/085232673558/mcrosfolk@gmail.com"/>
    <s v="MYIB_ASSISTANT"/>
    <m/>
    <m/>
    <m/>
    <m/>
    <m/>
    <m/>
    <m/>
    <m/>
    <s v="Management Janji"/>
    <s v="2026-10-28 11:00:00 | Jam pemasangan : 12.00 Info Tambahan : Hubungi pelanggan dulu sebelum ke lokasi terimakasih "/>
    <s v="FCC"/>
    <s v="27-10-2026 13:39:41"/>
    <d v="2026-10-28T11:00:00"/>
    <m/>
    <s v="PS"/>
    <s v="TRENGGALEK"/>
    <s v="OCA"/>
    <n v="20261028"/>
    <s v="Completed"/>
    <s v="HSI Bisnis Bundling OCA Breach Checker Promo 2026 PSB 70% - 300 Mbps"/>
    <s v="INDIBIZ"/>
    <m/>
    <m/>
    <d v="2026-10-28T11:00:00"/>
    <s v="2026-10-28 11:00:00 | Jam pemasangan : 12.00 Info Tambahan : Hubungi pelanggan dulu sebelum ke lokasi terimakasih "/>
    <n v="2026"/>
    <n v="10"/>
    <n v="28"/>
    <d v="2026-10-28T00:00:00"/>
    <n v="-0.45833333333575865"/>
    <x v="1"/>
  </r>
  <r>
    <n v="753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754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755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</r>
  <r>
    <n v="756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</r>
  <r>
    <n v="757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</r>
  <r>
    <n v="758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</r>
  <r>
    <n v="759"/>
    <n v="1002642430"/>
    <n v="3"/>
    <x v="1"/>
    <n v="5"/>
    <s v="KEDIRI"/>
    <s v="TRENGGALEK"/>
    <s v="TRE"/>
    <s v="REG"/>
    <s v="AO"/>
    <x v="0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</r>
  <r>
    <n v="760"/>
    <n v="1002643911"/>
    <n v="3"/>
    <x v="1"/>
    <n v="5"/>
    <s v="KEDIRI"/>
    <s v="TRENGGALEK"/>
    <s v="TRE"/>
    <s v="REG"/>
    <s v="AO"/>
    <x v="0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</r>
  <r>
    <n v="761"/>
    <n v="1002646944"/>
    <n v="3"/>
    <x v="1"/>
    <n v="5"/>
    <s v="KEDIRI"/>
    <s v="TRENGGALEK"/>
    <s v="TRE"/>
    <s v="REG"/>
    <s v="AO"/>
    <x v="0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762"/>
    <n v="1002652132"/>
    <n v="3"/>
    <x v="1"/>
    <n v="5"/>
    <s v="KEDIRI"/>
    <s v="TRENGGALEK"/>
    <s v="TRE"/>
    <s v="REG"/>
    <s v="AO"/>
    <x v="0"/>
    <s v="1P INET"/>
    <s v="Completed (PS)"/>
    <s v="RBS-Regional 3"/>
    <d v="2026-10-24T13:48:45"/>
    <d v="2026-10-25T11:44:39"/>
    <n v="69416388"/>
    <m/>
    <n v="152608207035"/>
    <s v="MIN 3 MUNJUNGAN"/>
    <s v="ODP-TRE-FW/07 FW/D01/07.01"/>
    <s v="WO067114948"/>
    <m/>
    <m/>
    <m/>
    <n v="111.565866"/>
    <n v="-8.3039310000000004"/>
    <s v="|MN02734|MYIA-055370844700/POI/MIFTAHUL HADI/082228965757/yuliakasenk@tmails.net"/>
    <s v="MYIB_ASSISTANT"/>
    <m/>
    <m/>
    <m/>
    <m/>
    <m/>
    <m/>
    <m/>
    <m/>
    <s v="Management Janji"/>
    <s v="2026-10-25 11:00:00 | Nama PIC:  bp miftahul No HP: 082228965757 Alt: Tanggal: 25/10/2026 Jam Pasang: Siang Note: Hubungi sebelum ke lokasi, terimakasih.  "/>
    <s v="FCC"/>
    <s v="24-10-2026 13:54:36"/>
    <d v="2026-10-25T11:00:00"/>
    <m/>
    <s v="PS"/>
    <s v="TRENGGALEK"/>
    <s v="NO ADDON"/>
    <n v="20261025"/>
    <s v="Completed"/>
    <s v="HSI Bisnis Promo Hari Pelanggan Nasional PSB 70% - 150 Mbps"/>
    <s v="INDIBIZ"/>
    <m/>
    <m/>
    <d v="2026-10-25T11:00:00"/>
    <s v="2026-10-25 11:00:00 | Nama PIC:  bp miftahul No HP: 082228965757 Alt: Tanggal: 25/10/2026 Jam Pasang: Siang Note: Hubungi sebelum ke lokasi, terimakasih.  "/>
    <n v="2026"/>
    <n v="10"/>
    <n v="25"/>
    <d v="2026-10-25T00:00:00"/>
    <n v="-0.45833333333575865"/>
    <x v="1"/>
  </r>
  <r>
    <n v="763"/>
    <n v="1002653681"/>
    <n v="3"/>
    <x v="1"/>
    <n v="5"/>
    <s v="KEDIRI"/>
    <s v="TRENGGALEK"/>
    <s v="TRE"/>
    <s v="REG"/>
    <s v="AO"/>
    <x v="0"/>
    <s v="2P INET + VOICE"/>
    <s v="Completed (PS)"/>
    <s v="RBS-Regional 3"/>
    <d v="2026-10-26T12:03:02"/>
    <d v="2026-10-26T18:01:50"/>
    <n v="69417082"/>
    <n v="3557001306"/>
    <n v="152608207211"/>
    <s v="SDIT SRABAH"/>
    <s v="ODP-TRE-FZ/58"/>
    <s v="WO067200239"/>
    <m/>
    <m/>
    <m/>
    <n v="111.693255901336"/>
    <n v="-7.9654347524024001"/>
    <s v="|MN00418|MYIA-096986338603/POI/ISMA FIRNANDA/085965908140/dooned0016@gmail.com"/>
    <s v="MYIB_ASSISTANT"/>
    <m/>
    <m/>
    <m/>
    <m/>
    <m/>
    <m/>
    <m/>
    <m/>
    <s v="Management Janji"/>
    <s v="2026-10-28 08:00:00 | Nama PIC : ibu isma No HP : 085965908140 Alt :  M Janji : (rabu/28/oktober/2026) jam Pasang : 09:00 Note : hubungi pelanggan jika ingin kelokasi"/>
    <s v="FCC"/>
    <s v="26-10-2026 12:09:45"/>
    <d v="2026-10-28T08:00:00"/>
    <m/>
    <s v="PS"/>
    <s v="TRENGGALEK"/>
    <s v="NO ADDON"/>
    <n v="20261026"/>
    <s v="Completed"/>
    <s v="HSI Bisnis Bundling Phone Promo 2026 Dual Band PSB 70% - Free 800 Menit Promo - 100 Mbps"/>
    <s v="INDIBIZ"/>
    <m/>
    <m/>
    <d v="2026-10-28T08:00:00"/>
    <s v="2026-10-28 08:00:00 | Nama PIC : ibu isma No HP : 085965908140 Alt :  M Janji : (rabu/28/oktober/2026) jam Pasang : 09:00 Note : hubungi pelanggan jika ingin kelokasi"/>
    <n v="2026"/>
    <n v="10"/>
    <n v="26"/>
    <d v="2026-10-26T00:00:00"/>
    <n v="-2.3333333333357587"/>
    <x v="1"/>
  </r>
  <r>
    <n v="764"/>
    <n v="1002656879"/>
    <n v="3"/>
    <x v="1"/>
    <n v="5"/>
    <s v="KEDIRI"/>
    <s v="TRENGGALEK"/>
    <s v="TRE"/>
    <s v="REG"/>
    <s v="AO"/>
    <x v="0"/>
    <s v="1P INET"/>
    <s v="Completed (PS)"/>
    <s v="RBS-Regional 3"/>
    <d v="2026-10-27T21:24:50"/>
    <d v="2026-10-28T16:27:01"/>
    <n v="69418303"/>
    <m/>
    <n v="152608208487"/>
    <s v="MITRA PRATAMA KOMPUTER"/>
    <s v="ODP-TRE-FM/33"/>
    <s v="WO067324120"/>
    <m/>
    <m/>
    <m/>
    <n v="111.70196900000001"/>
    <n v="-8.1246720000000003"/>
    <s v="|MN02453|MYIA-012059597214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39:35"/>
    <d v="2026-10-29T08:00:00"/>
    <m/>
    <s v="PS"/>
    <s v="TRENGGALEK"/>
    <s v="OCA"/>
    <n v="20261028"/>
    <s v="Completed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8"/>
    <d v="2026-10-28T00:00:00"/>
    <n v="-1.3333333333357587"/>
    <x v="1"/>
  </r>
  <r>
    <n v="765"/>
    <n v="1002656873"/>
    <n v="3"/>
    <x v="1"/>
    <n v="5"/>
    <s v="KEDIRI"/>
    <s v="TRENGGALEK"/>
    <s v="TRE"/>
    <s v="REG"/>
    <s v="AO"/>
    <x v="0"/>
    <s v="1P INET"/>
    <s v="Completed (PS)"/>
    <s v="RBS-Regional 3"/>
    <d v="2026-10-27T21:11:44"/>
    <d v="2026-10-29T08:38:16"/>
    <n v="69418300"/>
    <m/>
    <n v="152608208661"/>
    <s v="WARKOP POLITIK"/>
    <s v="ODP-TRE-FZ/59"/>
    <s v="WO067323788"/>
    <m/>
    <m/>
    <m/>
    <n v="111.70802965385499"/>
    <n v="-8.02658042452431"/>
    <s v="|MN02453|MYIA-066541291586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24:42"/>
    <d v="2026-10-29T08:00:00"/>
    <m/>
    <s v="PS"/>
    <s v="TRENGGALEK"/>
    <s v="OCA"/>
    <n v="20261029"/>
    <s v="Completed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9"/>
    <d v="2026-10-29T00:00:00"/>
    <n v="-0.33333333333575865"/>
    <x v="1"/>
  </r>
  <r>
    <n v="766"/>
    <n v="1002657495"/>
    <n v="3"/>
    <x v="1"/>
    <n v="5"/>
    <s v="KEDIRI"/>
    <s v="TRENGGALEK"/>
    <s v="TRE"/>
    <s v="REG"/>
    <s v="AO"/>
    <x v="0"/>
    <s v="1P INET"/>
    <s v="Completed (PS)"/>
    <s v="RBS-Regional 3"/>
    <d v="2026-10-28T11:51:49"/>
    <d v="2026-10-28T19:43:34"/>
    <n v="69418505"/>
    <m/>
    <n v="152608208660"/>
    <s v="KIFKA LAPTOP"/>
    <s v="ODP-TRE-FZ/59"/>
    <s v="WO067350209"/>
    <m/>
    <m/>
    <m/>
    <n v="111.708174400015"/>
    <n v="-8.0269165895070707"/>
    <s v="|MN02453|MYIA-042182727696/POI/AGUS SUPRIYANTO/082323477338/agussupriyanto33@gmail.com"/>
    <s v="MYIB_ASSISTANT"/>
    <m/>
    <m/>
    <m/>
    <m/>
    <m/>
    <m/>
    <m/>
    <m/>
    <s v="Management Janji"/>
    <s v="2026-10-29 08:00:00 | Tanggal Pemasangan : 29 Oktober 2026 Jam Pemasangan : 08:00 15:00 Info Tambahan : Hubungi pelanggan dulu sebelum ke lokasi terimakasih"/>
    <s v="FCC"/>
    <s v="28-10-2026 11:54:37"/>
    <d v="2026-10-29T08:00:00"/>
    <m/>
    <s v="PS"/>
    <s v="TRENGGALEK"/>
    <s v="OCA"/>
    <n v="20261028"/>
    <s v="Completed"/>
    <s v="HSI Bisnis Basic Bundling OCA Breach Checker Promo 2026 PSB 70% - 50 Mbps"/>
    <s v="INDIBIZ"/>
    <m/>
    <m/>
    <d v="2026-10-29T08:00:00"/>
    <s v="2026-10-29 08:00:00 | Tanggal Pemasangan : 29 Oktober 2026 Jam Pemasangan : 08:00 15:00 Info Tambahan : Hubungi pelanggan dulu sebelum ke lokasi terimakasih"/>
    <n v="2026"/>
    <n v="10"/>
    <n v="28"/>
    <d v="2026-10-28T00:00:00"/>
    <n v="-1.3333333333357587"/>
    <x v="1"/>
  </r>
  <r>
    <n v="767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768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769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770"/>
    <n v="1002632461"/>
    <n v="3"/>
    <x v="2"/>
    <n v="4"/>
    <s v="YOGYAKARTA"/>
    <s v="BANTUL"/>
    <s v="WTS"/>
    <s v="REG"/>
    <s v="AO"/>
    <x v="0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</r>
  <r>
    <n v="771"/>
    <n v="1002652235"/>
    <n v="3"/>
    <x v="2"/>
    <n v="4"/>
    <s v="YOGYAKARTA"/>
    <s v="BANTUL"/>
    <s v="WTS"/>
    <s v="REG"/>
    <s v="AO"/>
    <x v="0"/>
    <s v="1P INET"/>
    <s v="102 | FOLLOW UP COMPLETED"/>
    <s v="RBS-Regional 3"/>
    <d v="2026-10-24T15:18:51"/>
    <d v="2026-10-26T13:25:16"/>
    <n v="69416440"/>
    <m/>
    <n v="146143118602"/>
    <s v="SD NEGERI PALIHAN LOR"/>
    <s v="ODP-WTS-FBV/017 FBV/D01/017.01"/>
    <s v="WO067122454"/>
    <m/>
    <m/>
    <m/>
    <n v="110.0576686"/>
    <n v="-7.8861986999999996"/>
    <s v="|MC80063|MYIA-010872597400/POI/RINI WIDIYASTUTI/082221317244/riniwidiyastuti2@gmail.com"/>
    <s v="MYIB_ASSISTANT"/>
    <m/>
    <m/>
    <m/>
    <m/>
    <m/>
    <m/>
    <m/>
    <m/>
    <s v="Management Janji"/>
    <s v="2026-10-26 11:00:00 | Nama Pic : IBU RINI No Hp Pic : 082221317244 Jam Pemasangan : 08:00 - 12.00 Tanggal Pemasangan : 26 OKTOBER 2026 Info Tambahan : Hubungi pelanggan sebelum datang ke lokasi"/>
    <s v="FCC"/>
    <s v="24-10-2026 15:25:02"/>
    <d v="2026-10-26T11:00:00"/>
    <s v="Kendala Teknik"/>
    <s v="REVOKE"/>
    <s v="WATES"/>
    <s v="NO ADDON"/>
    <m/>
    <s v="Follow Up Revoke Completed, New Order ID : SC1002653935"/>
    <s v="HSI Bisnis Basic Promo Hari Pelanggan Nasional PSB 70% - 50 Mbps"/>
    <s v="INDIBIZ"/>
    <m/>
    <m/>
    <d v="2026-10-26T11:00:00"/>
    <s v="2026-10-26 11:00:00 | Nama Pic : IBU RINI No Hp Pic : 082221317244 Jam Pemasangan : 08:00 - 12.00 Tanggal Pemasangan : 26 OKTOBER 2026 Info Tambahan : Hubungi pelanggan sebelum datang ke lokasi"/>
    <m/>
    <m/>
    <m/>
    <e v="#NUM!"/>
    <e v="#NUM!"/>
    <x v="0"/>
  </r>
  <r>
    <n v="772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</r>
  <r>
    <n v="773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</r>
  <r>
    <n v="774"/>
    <n v="1002639221"/>
    <n v="3"/>
    <x v="2"/>
    <n v="4"/>
    <s v="YOGYAKARTA"/>
    <s v="BANTUL"/>
    <s v="WTS"/>
    <s v="REG"/>
    <s v="AO"/>
    <x v="0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</r>
  <r>
    <n v="775"/>
    <n v="1002646318"/>
    <n v="3"/>
    <x v="2"/>
    <n v="4"/>
    <s v="YOGYAKARTA"/>
    <s v="BANTUL"/>
    <s v="WTS"/>
    <s v="REG"/>
    <s v="AO"/>
    <x v="0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</r>
  <r>
    <n v="776"/>
    <n v="1002653935"/>
    <n v="3"/>
    <x v="2"/>
    <n v="4"/>
    <s v="YOGYAKARTA"/>
    <s v="BANTUL"/>
    <s v="WTS"/>
    <s v="REG"/>
    <s v="AO"/>
    <x v="0"/>
    <m/>
    <s v="Completed (PS)"/>
    <s v="RBS-Regional 3"/>
    <d v="2026-10-26T13:25:16"/>
    <d v="2026-10-26T14:30:07"/>
    <n v="69416440"/>
    <m/>
    <n v="146143118728"/>
    <s v="SD NEGERI PALIHAN LOR"/>
    <s v="ODP-WTS-FBV/018"/>
    <s v="WO067209405"/>
    <m/>
    <m/>
    <m/>
    <n v="110.057205"/>
    <n v="-7.8866550000000002"/>
    <s v="|MC80063|MYIA-010872597400/POI/RINI WIDIYASTUTI/082221317244/riniwidiyastuti2@gmail.com"/>
    <s v="Sales Profesional"/>
    <m/>
    <m/>
    <m/>
    <m/>
    <m/>
    <m/>
    <m/>
    <m/>
    <s v="Management Janji"/>
    <s v="2026-10-26 11:00:00 | Nama Pic : IBU RINI  No Hp Pic : 082221317244  Jam Pemasangan : 08:00 - 12.00  Tanggal Pemasangan : 26 OKTOBER 2026  Info Tambahan : Hubungi pelanggan sebelum datang ke lokasi"/>
    <s v="FCC"/>
    <s v="26-10-2026 13:39:37"/>
    <m/>
    <m/>
    <s v="PS"/>
    <s v="WATES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6 11:00:00 | Nama Pic : IBU RINI  No Hp Pic : 082221317244  Jam Pemasangan : 08:00 - 12.00  Tanggal Pemasangan : 26 OKTOBER 2026  Info Tambahan : Hubungi pelanggan sebelum datang ke lokasi"/>
    <n v="2026"/>
    <n v="10"/>
    <n v="26"/>
    <d v="2026-10-26T00:00:00"/>
    <n v="-0.29166666666424135"/>
    <x v="1"/>
  </r>
  <r>
    <n v="777"/>
    <n v="1002646250"/>
    <n v="3"/>
    <x v="2"/>
    <n v="4"/>
    <s v="YOGYAKARTA"/>
    <s v="BANTUL"/>
    <s v="WTS"/>
    <s v="REG"/>
    <s v="AO"/>
    <x v="0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</r>
  <r>
    <n v="778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779"/>
    <n v="1002642676"/>
    <n v="3"/>
    <x v="2"/>
    <n v="4"/>
    <s v="YOGYAKARTA"/>
    <s v="GUNUNG KIDUL"/>
    <s v="WNS"/>
    <s v="REG"/>
    <s v="AO"/>
    <x v="0"/>
    <m/>
    <s v="102 | FOLLOW UP COMPLETED"/>
    <s v="RBS-Regional 3"/>
    <d v="2026-10-19T10:38:47"/>
    <d v="2026-10-27T14:26:58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REVOKE"/>
    <s v="WONOSARI"/>
    <s v="NO ADDON"/>
    <m/>
    <s v="Follow Up Revoke Completed, New Order ID : SC10026561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</r>
  <r>
    <n v="780"/>
    <n v="1002642792"/>
    <n v="3"/>
    <x v="2"/>
    <n v="4"/>
    <s v="YOGYAKARTA"/>
    <s v="GUNUNG KIDUL"/>
    <s v="WNS"/>
    <s v="REG"/>
    <s v="AO"/>
    <x v="0"/>
    <m/>
    <s v="100 | REVOKE COMPLETED"/>
    <s v="RBS-Regional 3"/>
    <d v="2026-10-19T11:10:31"/>
    <d v="2026-10-22T16:37:34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REVOKE"/>
    <s v="WONOSARI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</r>
  <r>
    <n v="781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82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83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784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785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786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</r>
  <r>
    <n v="787"/>
    <n v="1002644206"/>
    <n v="3"/>
    <x v="2"/>
    <n v="4"/>
    <s v="YOGYAKARTA"/>
    <s v="GUNUNG KIDUL"/>
    <s v="WNS"/>
    <s v="REG"/>
    <s v="AO"/>
    <x v="0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</r>
  <r>
    <n v="788"/>
    <n v="1002653654"/>
    <n v="3"/>
    <x v="2"/>
    <n v="4"/>
    <s v="YOGYAKARTA"/>
    <s v="GUNUNG KIDUL"/>
    <s v="WNS"/>
    <s v="REG"/>
    <s v="AO"/>
    <x v="0"/>
    <s v="1P INET"/>
    <s v="Completed (PS)"/>
    <s v="RBS-Regional 3"/>
    <d v="2026-10-26T11:56:52"/>
    <d v="2026-10-28T12:47:31"/>
    <n v="69417075"/>
    <m/>
    <n v="143135112057"/>
    <s v="PT BPR NUSAMBA JATENGDIY CABANG WONOSARI"/>
    <s v="ODP-WNS-FAB/04 FAB/D01/01.04"/>
    <s v="WO067199538"/>
    <m/>
    <m/>
    <m/>
    <n v="110.59478300000001"/>
    <n v="-7.9598839999999997"/>
    <s v="|MC80156|MYIA-098542697098/POI/PRASETYA AJI WISMAWAN/082221474501/nsbbtp.wns@gmail.com"/>
    <s v="MYIB_ASSISTANT"/>
    <m/>
    <m/>
    <m/>
    <m/>
    <m/>
    <m/>
    <m/>
    <m/>
    <s v="Management Janji"/>
    <s v="2026-10-28 15:00:00 | Nama :bapa aji No HP :082221474501 No Alternatif : M Janji : 27/10/2026 Jam Pasang : Pagi NoteÃ‚Â :  Hubungi terlebih dahulu sebelum ke lokasi "/>
    <s v="FCC"/>
    <s v="26-10-2026 12:09:45"/>
    <d v="2026-10-28T15:00:00"/>
    <m/>
    <s v="PS"/>
    <s v="WONOSARI"/>
    <s v="NO ADDON"/>
    <n v="20261028"/>
    <s v="Completed"/>
    <s v="HSI Bisnis Promo Hari Pelanggan Nasional PSB 70% - 100 Mbps Dual Band"/>
    <s v="INDIBIZ"/>
    <m/>
    <m/>
    <d v="2026-10-28T15:00:00"/>
    <s v="2026-10-28 15:00:00 | Nama :bapa aji No HP :082221474501 No Alternatif : M Janji : 27/10/2026 Jam Pasang : Pagi NoteÃ‚Â :  Hubungi terlebih dahulu sebelum ke lokasi "/>
    <n v="2026"/>
    <n v="10"/>
    <n v="28"/>
    <d v="2026-10-28T00:00:00"/>
    <n v="-0.625"/>
    <x v="1"/>
  </r>
  <r>
    <n v="789"/>
    <n v="1002656177"/>
    <n v="3"/>
    <x v="2"/>
    <n v="4"/>
    <s v="YOGYAKARTA"/>
    <s v="GUNUNG KIDUL"/>
    <s v="WNS"/>
    <s v="REG"/>
    <s v="AO"/>
    <x v="0"/>
    <m/>
    <s v="Completed (PS)"/>
    <s v="RBS-Regional 3"/>
    <d v="2026-10-27T14:26:58"/>
    <d v="2026-10-27T15:11:48"/>
    <n v="69412709"/>
    <m/>
    <n v="143135115475"/>
    <s v="AMA AWA RESORT"/>
    <s v="ODP-WNS-FBA/030"/>
    <s v="WO067294169"/>
    <m/>
    <m/>
    <m/>
    <n v="110.551348"/>
    <n v="-8.1320110000000003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 Jam Pemasangan : 08:00 15:00  Info Tambahan : Hubungi pelanggan dulu sebelum ke lokasi terimakasih|40961370|MYDITA"/>
    <s v="FCC"/>
    <s v="27-10-2026 14:39:42"/>
    <m/>
    <m/>
    <s v="PS"/>
    <s v="WONO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5 08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</r>
  <r>
    <n v="790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</r>
  <r>
    <n v="791"/>
    <n v="1002638931"/>
    <n v="3"/>
    <x v="2"/>
    <n v="4"/>
    <s v="YOGYAKARTA"/>
    <s v="SLEMAN"/>
    <s v="PKM"/>
    <s v="REG"/>
    <s v="AO"/>
    <x v="0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</r>
  <r>
    <n v="792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793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</r>
  <r>
    <n v="794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795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796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</r>
  <r>
    <n v="797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</r>
  <r>
    <n v="798"/>
    <n v="1002648319"/>
    <n v="3"/>
    <x v="2"/>
    <n v="4"/>
    <s v="YOGYAKARTA"/>
    <s v="SLEMAN"/>
    <s v="SMN"/>
    <s v="REG"/>
    <s v="AO"/>
    <x v="0"/>
    <s v="1P INET"/>
    <s v="Completed (PS)"/>
    <s v="RBS-Regional 3"/>
    <d v="2026-10-22T07:54:49"/>
    <d v="2026-10-23T15:22:10"/>
    <n v="69414865"/>
    <m/>
    <n v="146133133595"/>
    <s v="SMPN 1 SLEMAN (RUANG GURU)"/>
    <s v="ODP-SMN-FBD/083 FBD/D03/083.01"/>
    <s v="WO066938684"/>
    <m/>
    <m/>
    <m/>
    <n v="110.3392925"/>
    <n v="-7.6837730000000004"/>
    <s v="|MN02255|MYIA-089882140882/POI/BAYU DYAN SAPUTRA /081804242410/bayu.dyan@gmail.com"/>
    <s v="MYIB_ASSISTANT"/>
    <m/>
    <m/>
    <m/>
    <m/>
    <m/>
    <m/>
    <m/>
    <m/>
    <s v="Management Janji"/>
    <s v="2026-10-23 11:00:00 | Jam Pemasangan : 08:00 - 12.00 Tanggal Pemasangan : JUMAT 23 OKTOBER 2026 Info Tambahan : Hubungi pelanggan sebelum datang ke lokasi"/>
    <s v="FCC"/>
    <s v="22-10-2026 08:09:46"/>
    <d v="2026-10-23T11:00:00"/>
    <m/>
    <s v="PS"/>
    <s v="X"/>
    <s v="NO ADDON"/>
    <n v="20261023"/>
    <s v="Completed"/>
    <s v="HSI Bisnis Promo Hari Pelanggan Nasional PSB 70% - 300 Mbps"/>
    <s v="INDIBIZ"/>
    <m/>
    <m/>
    <d v="2026-10-23T11:00:00"/>
    <s v="2026-10-23 11:00:00 | Jam Pemasangan : 08:00 - 12.00 Tanggal Pemasangan : JUMAT 23 OKTOBER 2026 Info Tambahan : Hubungi pelanggan sebelum datang ke lokasi"/>
    <n v="2026"/>
    <n v="10"/>
    <n v="23"/>
    <d v="2026-10-23T00:00:00"/>
    <n v="-0.45833333333575865"/>
    <x v="1"/>
  </r>
  <r>
    <n v="799"/>
    <n v="1002655247"/>
    <n v="3"/>
    <x v="2"/>
    <n v="4"/>
    <s v="YOGYAKARTA"/>
    <s v="SLEMAN"/>
    <s v="SMN"/>
    <s v="REG"/>
    <s v="AO"/>
    <x v="0"/>
    <s v="1P INET"/>
    <s v="OSS - FALLOUT"/>
    <s v="RBS-Regional 3"/>
    <d v="2026-10-27T09:38:49"/>
    <d v="2026-10-28T10:17:18"/>
    <n v="69417661"/>
    <m/>
    <n v="146133133626"/>
    <s v="CV. Gandhok Jaya Inovasi"/>
    <s v="ODP-SMN-FBN/023 FBN/D03/023.01"/>
    <s v="WO067258081"/>
    <m/>
    <m/>
    <m/>
    <n v="110.348493"/>
    <n v="-7.7346120000000003"/>
    <s v="|MC80050|MYIA-070971422639/POI/Bayu Arianto/08112574715/adi.ixe.02@gmail.com"/>
    <s v="MYIB_ASSISTANT"/>
    <m/>
    <m/>
    <m/>
    <m/>
    <m/>
    <m/>
    <m/>
    <m/>
    <s v="Management Janji"/>
    <s v="2026-10-28 08:00:00 | Nama PIC:  bp bayu No HP: 08112574715 Alt: Tanggal: 28/10/2026 Jam Pasang: Pagi Note: Hubungi sebelum ke lokasi, terimakasih.  "/>
    <s v="FCC"/>
    <s v="27-10-2026 09:39:47"/>
    <d v="2026-10-28T08:00:00"/>
    <s v="Kendala Pelanggan"/>
    <s v="FO_WFM"/>
    <s v="X"/>
    <s v="NO ADDON"/>
    <m/>
    <s v="Provisioning Failed|WFM|INF010023880|PP_-7.814234,110.3604433_PP KONFIRMASI PELANGGAN MANJA HARI JUMAT"/>
    <s v="HSI Bisnis Promo Hari Pelanggan Nasional PSB 70% - 50 Mbps"/>
    <s v="INDIBIZ"/>
    <m/>
    <m/>
    <d v="2026-10-28T08:00:00"/>
    <s v="2026-10-28 08:00:00 | Nama PIC:  bp bayu No HP: 08112574715 Alt: Tanggal: 28/10/2026 Jam Pasang: Pagi Note: Hubungi sebelum ke lokasi, terimakasih.  "/>
    <m/>
    <m/>
    <m/>
    <e v="#NUM!"/>
    <e v="#NUM!"/>
    <x v="0"/>
  </r>
  <r>
    <n v="800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801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</r>
  <r>
    <n v="802"/>
    <n v="1002649545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22T15:15:50"/>
    <d v="2026-10-24T16:17:50"/>
    <n v="69415259"/>
    <m/>
    <n v="146131120970"/>
    <s v="kost putra Dirgantara"/>
    <s v="ODP-BBS-FAH/29 FAH/D08/02.29"/>
    <s v="WO066984347"/>
    <m/>
    <m/>
    <m/>
    <n v="110.412662"/>
    <n v="-7.780608"/>
    <s v="|MN00447|MYIA-086627630167/POI/Dwi Rahayu Retnowati /087839008811/drahayu652@gmail.com"/>
    <s v="MYIB_ASSISTANT"/>
    <m/>
    <m/>
    <m/>
    <m/>
    <m/>
    <m/>
    <m/>
    <m/>
    <s v="Management Janji"/>
    <s v="2026-10-23 15:00:00 | Tanggal pemasangan :23 okt 2026 Jam pemasangan : pagi/siang Info Tambahan : Hubungi pelanggan dulu sebelum ke lokasi terima kasih"/>
    <s v="FCC"/>
    <s v="22-10-2026 15:39:39"/>
    <d v="2026-10-23T15:00:00"/>
    <s v="Kendala Pelanggan"/>
    <s v="REVOKE"/>
    <s v="X"/>
    <s v="NO ADDON"/>
    <m/>
    <s v="Follow Up Revoke Completed, New Order ID : SC1002652295"/>
    <s v="HSI Bisnis Basic Promo Hari Pelanggan Nasional PSB 70% - 100 Mbps"/>
    <s v="INDIBIZ"/>
    <m/>
    <m/>
    <d v="2026-10-23T15:00:00"/>
    <s v="2026-10-23 15:00:00 | Tanggal pemasangan :23 okt 2026 Jam pemasangan : pagi/siang Info Tambahan : Hubungi pelanggan dulu sebelum ke lokasi terima kasih"/>
    <m/>
    <m/>
    <m/>
    <e v="#NUM!"/>
    <e v="#NUM!"/>
    <x v="0"/>
  </r>
  <r>
    <n v="803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</r>
  <r>
    <n v="804"/>
    <n v="1002644735"/>
    <n v="3"/>
    <x v="2"/>
    <n v="4"/>
    <s v="YOGYAKARTA"/>
    <s v="INNER - YOGYA JATENG SELATAN"/>
    <s v="BBS"/>
    <s v="REG"/>
    <s v="AO"/>
    <x v="0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</r>
  <r>
    <n v="805"/>
    <n v="1002650035"/>
    <n v="3"/>
    <x v="2"/>
    <n v="4"/>
    <s v="YOGYAKARTA"/>
    <s v="INNER - YOGYA JATENG SELATAN"/>
    <s v="BBS"/>
    <s v="REG"/>
    <s v="AO"/>
    <x v="0"/>
    <s v="1P INET"/>
    <s v="Completed (PS)"/>
    <s v="RBS-Regional 3"/>
    <d v="2026-10-22T18:50:50"/>
    <d v="2026-10-23T14:14:23"/>
    <n v="69415511"/>
    <m/>
    <n v="146131120830"/>
    <s v="SD NEGERI NGRINGIN"/>
    <s v="ODP-BBS-FK/027 FK/D02/027.01"/>
    <s v="WO067006815"/>
    <m/>
    <m/>
    <m/>
    <n v="110.4053116"/>
    <n v="-7.7612804000000004"/>
    <s v="|MN02579|MYIA-031256297532/POI/SETYANINGSIH /085702639579/sdnngringin.depok@gmail.com"/>
    <s v="MYIB_ASSISTANT"/>
    <m/>
    <m/>
    <m/>
    <m/>
    <m/>
    <m/>
    <m/>
    <m/>
    <s v="Management Janji"/>
    <s v="2026-10-24 08:00:00 | Nama Pic : bu SETYANINGSIH  No Hp Pic : 085702639579 No alt : - Jam Pemasangan : pagi  Tanggal Pemasangan : 23 Oktober 2026"/>
    <s v="FCC"/>
    <s v="22-10-2026 18:54:38"/>
    <d v="2026-10-24T08:00:00"/>
    <m/>
    <s v="PS"/>
    <s v="X"/>
    <s v="NO ADDON"/>
    <n v="20261023"/>
    <s v="Completed"/>
    <s v="HSI Bisnis Promo Hari Pelanggan Nasional PSB 70% - 150 Mbps"/>
    <s v="INDIBIZ"/>
    <m/>
    <m/>
    <d v="2026-10-24T08:00:00"/>
    <s v="2026-10-24 08:00:00 | Nama Pic : bu SETYANINGSIH  No Hp Pic : 085702639579 No alt : - Jam Pemasangan : pagi  Tanggal Pemasangan : 23 Oktober 2026"/>
    <n v="2026"/>
    <n v="10"/>
    <n v="23"/>
    <d v="2026-10-23T00:00:00"/>
    <n v="-1.3333333333357587"/>
    <x v="1"/>
  </r>
  <r>
    <n v="806"/>
    <n v="1002652295"/>
    <n v="3"/>
    <x v="2"/>
    <n v="4"/>
    <s v="YOGYAKARTA"/>
    <s v="INNER - YOGYA JATENG SELATAN"/>
    <s v="BBS"/>
    <s v="REG"/>
    <s v="AO"/>
    <x v="0"/>
    <m/>
    <s v="Completed (PS)"/>
    <s v="RBS-Regional 3"/>
    <d v="2026-10-24T16:17:51"/>
    <d v="2026-10-24T18:19:53"/>
    <n v="69415259"/>
    <m/>
    <n v="146131120986"/>
    <s v="kost putra Dirgantara"/>
    <s v="ODP-BBS-FAH/29"/>
    <s v="WO067127140"/>
    <m/>
    <m/>
    <m/>
    <n v="110.412828326225"/>
    <n v="-7.7803479498107597"/>
    <s v="|MN00447|MYIA-086627630167/POI/Dwi Rahayu Retnowati /087839008811/drahayu652@gmail.com"/>
    <s v="Sales Force DBS"/>
    <m/>
    <m/>
    <m/>
    <m/>
    <m/>
    <m/>
    <m/>
    <m/>
    <s v="Management Janji"/>
    <s v="2026-10-23 15:00:00 | Tanggal pemasangan :23 okt 2026  Jam pemasangan : pagi/siang  Info Tambahan : Hubungi pelanggan dulu sebelum ke lokasi  terima kasih"/>
    <s v="FCC"/>
    <s v="24-10-2026 16:25:16"/>
    <m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7:00:00"/>
    <s v="2026-10-23 15:00:00 | Tanggal pemasangan :23 okt 2026  Jam pemasangan : pagi/siang  Info Tambahan : Hubungi pelanggan dulu sebelum ke lokasi  terima kasih"/>
    <n v="2026"/>
    <n v="10"/>
    <n v="24"/>
    <d v="2026-10-24T00:00:00"/>
    <n v="-0.29166666666424135"/>
    <x v="1"/>
  </r>
  <r>
    <n v="807"/>
    <n v="1002654329"/>
    <n v="3"/>
    <x v="2"/>
    <n v="4"/>
    <s v="YOGYAKARTA"/>
    <s v="INNER - YOGYA JATENG SELATAN"/>
    <s v="BBS"/>
    <s v="REG"/>
    <s v="AO"/>
    <x v="0"/>
    <s v="1P INET"/>
    <s v="Completed (PS)"/>
    <s v="RBS-Regional 3"/>
    <d v="2026-10-26T14:48:49"/>
    <d v="2026-10-27T12:26:43"/>
    <n v="69417292"/>
    <m/>
    <n v="146131120993"/>
    <s v="SD NEGERI KALONGAN"/>
    <s v="ODP-BBS-FE/072 FE/D04/072.01"/>
    <s v="WO067218454"/>
    <m/>
    <m/>
    <m/>
    <n v="110.4262623"/>
    <n v="-7.7836590999999897"/>
    <s v="|MN02579|MYIA-064514155224/POI/MEILAN RESTI FAUZI/085869057538/meilanrestifauzi@gmail.com"/>
    <s v="MYIB_ASSISTANT"/>
    <m/>
    <m/>
    <m/>
    <m/>
    <m/>
    <m/>
    <m/>
    <m/>
    <s v="Management Janji"/>
    <s v="2026-10-27 11:00:00 | Nama :ibu meilan No HP :085869057538 No Alternatif : M Janji : 27/10/2026 Jam Pasang : Pagi NoteÃ‚Â :  Hubungi terlebih dahulu sebelum ke lokasi"/>
    <s v="FCC"/>
    <s v="26-10-2026 14:54:35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Nama :ibu meilan No HP :085869057538 No Alternatif : M Janji : 27/10/2026 Jam Pasang : Pagi NoteÃ‚Â :  Hubungi terlebih dahulu sebelum ke lokasi"/>
    <n v="2026"/>
    <n v="10"/>
    <n v="27"/>
    <d v="2026-10-27T00:00:00"/>
    <n v="-0.45833333333575865"/>
    <x v="1"/>
  </r>
  <r>
    <n v="808"/>
    <n v="1002658454"/>
    <n v="3"/>
    <x v="2"/>
    <n v="4"/>
    <s v="YOGYAKARTA"/>
    <s v="INNER - YOGYA JATENG SELATAN"/>
    <s v="BBS"/>
    <s v="REG"/>
    <s v="AO"/>
    <x v="0"/>
    <s v="1P INET"/>
    <s v="MIE - SEND SURVEY"/>
    <s v="RBS-Regional 3"/>
    <d v="2026-10-28T20:56:47"/>
    <d v="2026-10-28T21:00:03"/>
    <n v="69418919"/>
    <m/>
    <n v="146131120860"/>
    <s v="LAKESYA KOST 1"/>
    <s v="ODP-BBS-FD/048 FD/D03/048.01"/>
    <s v="WO067394248"/>
    <m/>
    <m/>
    <m/>
    <n v="110.40807439264201"/>
    <n v="-7.7654016882820098"/>
    <s v="|MC80054|MYIA-071365266492/POI/HANIF HARTAWAN/081228145985/hnfhartawan@gmail.com"/>
    <s v="MYIB_ASSISTANT"/>
    <m/>
    <m/>
    <m/>
    <m/>
    <m/>
    <m/>
    <m/>
    <m/>
    <s v="Management Janji"/>
    <s v="2026-10-30 08:00:00 | Nama : BP HANIF HARTAWAN  No Hp : 081228145985 No Alt :  Tgl Pemasangan : 29 Oktober 2026 Interval : SIANG Note : Hubungi pelanggan terlebih dahulu"/>
    <s v="FCC"/>
    <s v="28-10-2026 21:10:23"/>
    <d v="2026-10-30T08:00:00"/>
    <m/>
    <s v="SURVEY_NEW_MANJA"/>
    <s v="X"/>
    <s v="NO ADDON"/>
    <m/>
    <s v="MIE - SEND SURVEY"/>
    <s v="HSI Bisnis Promo Hari Pelanggan Nasional PSB 70% - 300 Mbps"/>
    <s v="INDIBIZ"/>
    <m/>
    <m/>
    <d v="2026-10-30T08:00:00"/>
    <s v="2026-10-30 08:00:00 | Nama : BP HANIF HARTAWAN  No Hp : 081228145985 No Alt :  Tgl Pemasangan : 29 Oktober 2026 Interval : SIANG Note : Hubungi pelanggan terlebih dahulu"/>
    <m/>
    <m/>
    <m/>
    <e v="#NUM!"/>
    <e v="#NUM!"/>
    <x v="0"/>
  </r>
  <r>
    <n v="809"/>
    <n v="1002630984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</r>
  <r>
    <n v="810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</r>
  <r>
    <n v="811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</r>
  <r>
    <n v="812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</r>
  <r>
    <n v="813"/>
    <n v="1002650791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23T11:39:50"/>
    <d v="2026-10-26T13:25:16"/>
    <n v="69415815"/>
    <m/>
    <n v="146130139090"/>
    <s v="KOST PUTRA MUSLIM"/>
    <s v="ODP-KEN-FGA/090 FGA/D01/090.01"/>
    <s v="WO067037896"/>
    <m/>
    <m/>
    <m/>
    <n v="110.4004101"/>
    <n v="-7.7099492999999999"/>
    <s v="|MC80054|MYIA-018677859124/POI/GERI AKHMAD/085643673373/bambangsuryairawaan@gmail.com"/>
    <s v="MYIB_ASSISTANT"/>
    <m/>
    <m/>
    <m/>
    <m/>
    <m/>
    <m/>
    <m/>
    <m/>
    <s v="Management Janji"/>
    <s v="2026-10-24 11:00:00 | telp :085643673373  alt : manja : pagi / siang 24/10/2026 .hub sebelum ke lokasi "/>
    <s v="FCC"/>
    <s v="23-10-2026 11:40:47"/>
    <d v="2026-10-24T11:00:00"/>
    <m/>
    <s v="REVOKE"/>
    <s v="KENTUNGAN"/>
    <s v="NO ADDON"/>
    <m/>
    <s v="Follow Up Revoke Completed, New Order ID : SC1002653938"/>
    <s v="HSI Bisnis Promo Hari Pelanggan Nasional PSB 70% - 300 Mbps"/>
    <s v="INDIBIZ"/>
    <m/>
    <m/>
    <d v="2026-10-24T11:00:00"/>
    <s v="2026-10-24 11:00:00 | telp :085643673373  alt : manja : pagi / siang 24/10/2026 .hub sebelum ke lokasi "/>
    <m/>
    <m/>
    <m/>
    <e v="#NUM!"/>
    <e v="#NUM!"/>
    <x v="0"/>
  </r>
  <r>
    <n v="814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815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816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</r>
  <r>
    <n v="817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</r>
  <r>
    <n v="818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</r>
  <r>
    <n v="819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</r>
  <r>
    <n v="820"/>
    <n v="1002636747"/>
    <n v="3"/>
    <x v="2"/>
    <n v="4"/>
    <s v="YOGYAKARTA"/>
    <s v="INNER - YOGYA JATENG SELATAN"/>
    <s v="KEN"/>
    <s v="REG"/>
    <s v="AO"/>
    <x v="0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</r>
  <r>
    <n v="821"/>
    <n v="1002645257"/>
    <n v="3"/>
    <x v="2"/>
    <n v="4"/>
    <s v="YOGYAKARTA"/>
    <s v="INNER - YOGYA JATENG SELATAN"/>
    <s v="KEN"/>
    <s v="REG"/>
    <s v="AO"/>
    <x v="0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</r>
  <r>
    <n v="822"/>
    <n v="1002646556"/>
    <n v="3"/>
    <x v="2"/>
    <n v="4"/>
    <s v="YOGYAKARTA"/>
    <s v="INNER - YOGYA JATENG SELATAN"/>
    <s v="KEN"/>
    <s v="REG"/>
    <s v="AO"/>
    <x v="0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</r>
  <r>
    <n v="823"/>
    <n v="1002652071"/>
    <n v="3"/>
    <x v="2"/>
    <n v="4"/>
    <s v="YOGYAKARTA"/>
    <s v="INNER - YOGYA JATENG SELATAN"/>
    <s v="KEN"/>
    <s v="REG"/>
    <s v="AO"/>
    <x v="0"/>
    <s v="1P INET"/>
    <s v="Completed (PS)"/>
    <s v="RBS-Regional 3"/>
    <d v="2026-10-24T12:54:50"/>
    <d v="2026-10-24T18:30:00"/>
    <n v="69416349"/>
    <m/>
    <n v="146130139500"/>
    <s v="URBAN KOST PARAMARTA"/>
    <s v="ODP-KEN-FBH/055 FBH/D05/055.01"/>
    <s v="WO067110935"/>
    <m/>
    <m/>
    <m/>
    <n v="110.384406"/>
    <n v="-7.7486610000000002"/>
    <s v="|MN02703|MYIA-092098486077/POI/DEILON JOUDY/082142501415/deilongg11@gmail.com"/>
    <s v="MYIB_ASSISTANT"/>
    <m/>
    <m/>
    <m/>
    <m/>
    <m/>
    <m/>
    <m/>
    <m/>
    <s v="Management Janji"/>
    <s v="2026-10-25 11:00:00 | Nama PIC:  bp deilon No HP: 082142501415 Alt: Tanggal: 25/10/2026 Jam Pasang: Siang Note: Hubungi sebelum ke lokasi, terimakasih. "/>
    <s v="FCC"/>
    <s v="24-10-2026 13:10:49"/>
    <d v="2026-10-25T11:00:00"/>
    <m/>
    <s v="PS"/>
    <s v="KENTUNGAN"/>
    <s v="NO ADDON"/>
    <n v="20261024"/>
    <s v="Completed"/>
    <s v="HSI Bisnis Promo Hari Pelanggan Nasional PSB 70% - 150 Mbps"/>
    <s v="INDIBIZ"/>
    <m/>
    <m/>
    <d v="2026-10-25T11:00:00"/>
    <s v="2026-10-25 11:00:00 | Nama PIC:  bp deilon No HP: 082142501415 Alt: Tanggal: 25/10/2026 Jam Pasang: Siang Note: Hubungi sebelum ke lokasi, terimakasih. "/>
    <n v="2026"/>
    <n v="10"/>
    <n v="24"/>
    <d v="2026-10-24T00:00:00"/>
    <n v="-1.4583333333357587"/>
    <x v="1"/>
  </r>
  <r>
    <n v="824"/>
    <n v="1002653938"/>
    <n v="3"/>
    <x v="2"/>
    <n v="4"/>
    <s v="YOGYAKARTA"/>
    <s v="INNER - YOGYA JATENG SELATAN"/>
    <s v="KEN"/>
    <s v="REG"/>
    <s v="AO"/>
    <x v="0"/>
    <m/>
    <s v="Completed (PS)"/>
    <s v="RBS-Regional 3"/>
    <d v="2026-10-26T13:25:16"/>
    <d v="2026-10-26T15:13:37"/>
    <n v="69415815"/>
    <m/>
    <n v="146130139509"/>
    <s v="KOST PUTRA MUSLIM"/>
    <s v="ODP-KEN-FGA/050"/>
    <s v="WO067209398"/>
    <m/>
    <m/>
    <m/>
    <n v="110.400280909082"/>
    <n v="-7.7094553114114399"/>
    <s v="|MC80054|MYIA-018677859124/POI/GERI AKHMAD/085643673373/bambangsuryairawaan@gmail.com"/>
    <s v="Sales Profesional"/>
    <m/>
    <m/>
    <m/>
    <m/>
    <m/>
    <m/>
    <m/>
    <m/>
    <s v="Management Janji"/>
    <s v="2026-10-24 11:00:00 | telp :085643673373   alt :  manja : pagi / siang 24/10/2026  .hub sebelum ke lokasi  "/>
    <s v="FCC"/>
    <s v="26-10-2026 13:39:37"/>
    <m/>
    <m/>
    <s v="PS"/>
    <s v="KENTUNGAN"/>
    <s v="NO ADDON"/>
    <n v="20261026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26T07:00:00"/>
    <s v="2026-10-24 11:00:00 | telp :085643673373   alt :  manja : pagi / siang 24/10/2026  .hub sebelum ke lokasi  "/>
    <n v="2026"/>
    <n v="10"/>
    <n v="26"/>
    <d v="2026-10-26T00:00:00"/>
    <n v="-0.29166666666424135"/>
    <x v="1"/>
  </r>
  <r>
    <n v="825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826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827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</r>
  <r>
    <n v="828"/>
    <n v="1002636760"/>
    <n v="3"/>
    <x v="2"/>
    <n v="4"/>
    <s v="YOGYAKARTA"/>
    <s v="INNER - YOGYA JATENG SELATAN"/>
    <s v="KBU"/>
    <s v="REG"/>
    <s v="AO"/>
    <x v="0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</r>
  <r>
    <n v="829"/>
    <n v="1002639658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</r>
  <r>
    <n v="830"/>
    <n v="1002641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</r>
  <r>
    <n v="831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</r>
  <r>
    <n v="832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833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834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835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</r>
  <r>
    <n v="836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</r>
  <r>
    <n v="837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</r>
  <r>
    <n v="838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</r>
  <r>
    <n v="839"/>
    <n v="1002636791"/>
    <n v="3"/>
    <x v="2"/>
    <n v="4"/>
    <s v="YOGYAKARTA"/>
    <s v="INNER - YOGYA JATENG SELATAN"/>
    <s v="KBU"/>
    <s v="REG"/>
    <s v="AO"/>
    <x v="0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</r>
  <r>
    <n v="840"/>
    <n v="1002640547"/>
    <n v="3"/>
    <x v="2"/>
    <n v="4"/>
    <s v="YOGYAKARTA"/>
    <s v="INNER - YOGYA JATENG SELATAN"/>
    <s v="KBU"/>
    <s v="REG"/>
    <s v="AO"/>
    <x v="0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</r>
  <r>
    <n v="841"/>
    <n v="1002643563"/>
    <n v="3"/>
    <x v="2"/>
    <n v="4"/>
    <s v="YOGYAKARTA"/>
    <s v="INNER - YOGYA JATENG SELATAN"/>
    <s v="KBU"/>
    <s v="REG"/>
    <s v="AO"/>
    <x v="0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</r>
  <r>
    <n v="842"/>
    <n v="1002646737"/>
    <n v="3"/>
    <x v="2"/>
    <n v="4"/>
    <s v="YOGYAKARTA"/>
    <s v="INNER - YOGYA JATENG SELATAN"/>
    <s v="KBU"/>
    <s v="REG"/>
    <s v="AO"/>
    <x v="0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</r>
  <r>
    <n v="843"/>
    <n v="1002651749"/>
    <n v="3"/>
    <x v="2"/>
    <n v="4"/>
    <s v="YOGYAKARTA"/>
    <s v="INNER - YOGYA JATENG SELATAN"/>
    <s v="KBU"/>
    <s v="REG"/>
    <s v="AO"/>
    <x v="0"/>
    <s v="1P INET"/>
    <s v="Completed (PS)"/>
    <s v="RBS-Regional 3"/>
    <d v="2026-10-23T17:50:46"/>
    <d v="2026-10-24T13:45:33"/>
    <n v="69416156"/>
    <m/>
    <n v="146113148116"/>
    <s v="Mess WR Jogja"/>
    <s v="ODP-KBU-FED/43"/>
    <s v="WO067075279"/>
    <m/>
    <m/>
    <m/>
    <n v="110.39740778955699"/>
    <n v="-7.7633235474604003"/>
    <s v="|MN01401|MYIA-084985819541/POI/Sani Palintan/081513999957/eslilin8788@gmail.com"/>
    <s v="MYIB_ASSISTANT"/>
    <m/>
    <m/>
    <m/>
    <m/>
    <m/>
    <m/>
    <m/>
    <m/>
    <s v="Management Janji"/>
    <s v="2026-10-25 11:00:00 | Nama PIC : Bp Sani No HP : 081513999957 No Alt : - M Janji :  25 Okt 2026 Jam Pasang : Pagi / Siang Note : hubungi pelanggan jika ingin kelokasi"/>
    <s v="FCC"/>
    <s v="23-10-2026 17:54:38"/>
    <d v="2026-10-25T11:00:00"/>
    <m/>
    <s v="PS"/>
    <s v="X"/>
    <s v="NO ADDON"/>
    <n v="20261024"/>
    <s v="Completed"/>
    <s v="HSI Bisnis Promo Hari Pelanggan Nasional PSB 70% - 50 Mbps"/>
    <s v="INDIBIZ"/>
    <m/>
    <m/>
    <d v="2026-10-25T11:00:00"/>
    <s v="2026-10-25 11:00:00 | Nama PIC : Bp Sani No HP : 081513999957 No Alt : - M Janji :  25 Okt 2026 Jam Pasang : Pagi / Siang Note : hubungi pelanggan jika ingin kelokasi"/>
    <n v="2026"/>
    <n v="10"/>
    <n v="24"/>
    <d v="2026-10-24T00:00:00"/>
    <n v="-1.4583333333357587"/>
    <x v="1"/>
  </r>
  <r>
    <n v="844"/>
    <n v="1002653954"/>
    <n v="3"/>
    <x v="2"/>
    <n v="4"/>
    <s v="YOGYAKARTA"/>
    <s v="INNER - YOGYA JATENG SELATAN"/>
    <s v="KBU"/>
    <s v="REG"/>
    <s v="AO"/>
    <x v="0"/>
    <s v="1P INET"/>
    <s v="Completed (PS)"/>
    <s v="RBS-Regional 3"/>
    <d v="2026-10-26T13:27:51"/>
    <d v="2026-10-27T12:33:19"/>
    <n v="69417177"/>
    <m/>
    <n v="146113148138"/>
    <s v="FLAURENT SALON OFFICE"/>
    <s v="ODP-KBU-FEK/29 FEK/D02/02.29"/>
    <s v="WO067209065"/>
    <m/>
    <m/>
    <m/>
    <n v="110.3945868"/>
    <n v="-7.7743502999999903"/>
    <s v="|MN02579|MYIA-027478815753/POI/MURTI SURJANI SOEHARTO /087778886725/flaurentsalonspa@gmail.com"/>
    <s v="MYIB_ASSISTANT"/>
    <m/>
    <m/>
    <m/>
    <m/>
    <m/>
    <m/>
    <m/>
    <m/>
    <s v="Management Janji"/>
    <s v="2026-10-27 11:00:00 | Nama Pic : IBU PRISCILLA No Hp Pic : 087778886725 Jam Pemasangan : 08:00 - 12.00 Tanggal Pemasangan : SELASA 27 OKTOBER 2026 Info Tambahan : Hubungi pelanggan sebelum datang ke lokasi"/>
    <s v="FCC"/>
    <s v="26-10-2026 13:39:37"/>
    <d v="2026-10-27T11:00:00"/>
    <m/>
    <s v="PS"/>
    <s v="X"/>
    <s v="NO ADDON"/>
    <n v="20261027"/>
    <s v="Completed"/>
    <s v="HSI Bisnis Promo Hari Pelanggan Nasional PSB 70% - 75 Mbps"/>
    <s v="INDIBIZ"/>
    <m/>
    <m/>
    <d v="2026-10-27T11:00:00"/>
    <s v="2026-10-27 11:00:00 | Nama Pic : IBU PRISCILLA No Hp Pic : 087778886725 Jam Pemasangan : 08:00 - 12.00 Tanggal Pemasangan : SELASA 27 OKTOBER 2026 Info Tambahan : Hubungi pelanggan sebelum datang ke lokasi"/>
    <n v="2026"/>
    <n v="10"/>
    <n v="27"/>
    <d v="2026-10-27T00:00:00"/>
    <n v="-0.45833333333575865"/>
    <x v="1"/>
  </r>
  <r>
    <n v="845"/>
    <n v="1002656435"/>
    <n v="3"/>
    <x v="2"/>
    <n v="4"/>
    <s v="YOGYAKARTA"/>
    <s v="INNER - YOGYA JATENG SELATAN"/>
    <s v="KBU"/>
    <s v="REG"/>
    <s v="AO"/>
    <x v="0"/>
    <s v="1P INET"/>
    <s v="OSS - PROVISIONING START"/>
    <s v="RBS-Regional 3"/>
    <d v="2026-10-27T15:32:51"/>
    <d v="2026-10-28T18:43:03"/>
    <n v="69418133"/>
    <m/>
    <n v="146113148150"/>
    <s v="SMA GAMA"/>
    <s v="ODP-KBU-FEG/44 FEG/D04/01.44"/>
    <s v="WO067301915"/>
    <m/>
    <m/>
    <m/>
    <n v="110.3885551"/>
    <n v="-7.7739273999999998"/>
    <s v="|MC80067|MYIA-074940732439/POI/DALONO/085642212345/sma3maret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5:40:09"/>
    <d v="2026-10-28T15:00:00"/>
    <m/>
    <s v="PRE_PI"/>
    <s v="X"/>
    <s v="NO ADDON"/>
    <m/>
    <s v="Provisioning Start"/>
    <s v="HSI Bisnis Basic Promo Hari Pelanggan Nasional PSB 70% - 2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</r>
  <r>
    <n v="846"/>
    <n v="1002657104"/>
    <n v="3"/>
    <x v="2"/>
    <n v="4"/>
    <s v="YOGYAKARTA"/>
    <s v="INNER - YOGYA JATENG SELATAN"/>
    <s v="KBU"/>
    <s v="REG"/>
    <s v="AO"/>
    <x v="0"/>
    <m/>
    <s v="MIE - SEND SURVEY"/>
    <s v="RBS-Regional 3"/>
    <d v="2026-10-28T09:43:20"/>
    <d v="2026-10-28T16:23:09"/>
    <n v="69418377"/>
    <m/>
    <n v="146113148162"/>
    <s v="Taru Martani Coffee"/>
    <s v="ODP-KBU-FFC/072"/>
    <s v="WO067374402"/>
    <m/>
    <m/>
    <m/>
    <n v="110.3813727"/>
    <n v="-7.7941247999999996"/>
    <s v="|MC80228|/Taru Martani Coffee/Paket HSI Bisnis Promo HPN 1:1 100Mbps/Fuad Luthfi Azhari/087838990319/ittarumartani@gmail.com"/>
    <s v="Sales Profesional"/>
    <m/>
    <m/>
    <m/>
    <m/>
    <m/>
    <m/>
    <m/>
    <m/>
    <s v="Management Janji"/>
    <s v="2026-10-29 15:00:00|Tanggal pemasangan : 29 okt 2026 Jam pemasangan : pagi/siang Info Tambahan : Hubungi pelanggan dulu sebelum ke lokasi terima kasih|40961350|MYDITA"/>
    <s v="FCC"/>
    <s v="28-10-2026 09:54:41"/>
    <d v="2026-10-2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5:00:00"/>
    <s v="2026-10-29 15:00:00|Tanggal pemasangan : 29 okt 2026 Jam pemasangan : pagi/siang Info Tambahan : Hubungi pelanggan dulu sebelum ke lokasi terima kasih|40961350|MYDITA"/>
    <m/>
    <m/>
    <m/>
    <e v="#NUM!"/>
    <e v="#NUM!"/>
    <x v="0"/>
  </r>
  <r>
    <n v="847"/>
    <n v="1002657087"/>
    <n v="3"/>
    <x v="2"/>
    <n v="4"/>
    <s v="YOGYAKARTA"/>
    <s v="INNER - YOGYA JATENG SELATAN"/>
    <s v="KBU"/>
    <s v="REG"/>
    <s v="AO"/>
    <x v="0"/>
    <m/>
    <s v="MYCX - SEND OPEN PAPERLESS"/>
    <s v="RBS-Regional 3"/>
    <d v="2026-10-28T09:37:51"/>
    <d v="2026-10-28T09:40:08"/>
    <n v="69418357"/>
    <m/>
    <n v="146113148161"/>
    <s v="Taru Martani"/>
    <s v="ODP-KBU-FFC/072"/>
    <m/>
    <m/>
    <m/>
    <m/>
    <n v="110.38138077393801"/>
    <n v="-7.7941795174998996"/>
    <s v="|MC80228|/Taru Martani/Paket HSI Bisnis Promo HPN 1:1 100Mbps/Fuad Luthfi Azhari/087838990319/ittarumartani@gmail.com"/>
    <s v="Sales Profesional"/>
    <m/>
    <m/>
    <m/>
    <m/>
    <m/>
    <m/>
    <m/>
    <m/>
    <m/>
    <m/>
    <m/>
    <s v="28-10-2026 09:39:4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48"/>
    <n v="1002656402"/>
    <n v="3"/>
    <x v="2"/>
    <n v="4"/>
    <s v="YOGYAKARTA"/>
    <s v="INNER - YOGYA JATENG SELATAN"/>
    <s v="KBU"/>
    <s v="REG"/>
    <s v="AO"/>
    <x v="0"/>
    <m/>
    <s v="CANCEL COMPLETED"/>
    <s v="RBS-Regional 3"/>
    <d v="2026-10-27T15:22:53"/>
    <d v="2026-10-27T17:04:27"/>
    <n v="69418126"/>
    <m/>
    <n v="146113148149"/>
    <s v="Taru Martani "/>
    <s v="ODP-KBU-FFC/072"/>
    <m/>
    <m/>
    <m/>
    <m/>
    <n v="110.3813567"/>
    <n v="-7.7941212000000002"/>
    <s v="|MC80228|/Taru Martani/Paket HSI Bisnis Promo HPN 1:1 100Mbps/Fuad Luthfi Azhari/087838990319/ittarumartani@gmail.com"/>
    <s v="Sales Profesional"/>
    <m/>
    <m/>
    <m/>
    <m/>
    <m/>
    <m/>
    <m/>
    <m/>
    <m/>
    <m/>
    <m/>
    <s v="27-10-2026 15:24:41"/>
    <m/>
    <m/>
    <s v="REJECT_FCC"/>
    <s v="X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Ilham Budhi Prasetya 40000802|MYDITA"/>
    <m/>
    <m/>
    <m/>
    <m/>
    <m/>
    <e v="#NUM!"/>
    <e v="#NUM!"/>
    <x v="0"/>
  </r>
  <r>
    <n v="849"/>
    <n v="1002655945"/>
    <n v="3"/>
    <x v="2"/>
    <n v="4"/>
    <s v="YOGYAKARTA"/>
    <s v="INNER - YOGYA JATENG SELATAN"/>
    <s v="KBU"/>
    <s v="REG"/>
    <s v="AO"/>
    <x v="0"/>
    <m/>
    <s v="CANCEL COMPLETED"/>
    <s v="RBS-Regional 3"/>
    <d v="2026-10-27T13:29:39"/>
    <d v="2026-10-27T16:54:35"/>
    <n v="69417972"/>
    <m/>
    <n v="146113148125"/>
    <s v="Bank Muamalat Indonesia "/>
    <s v="ODP-KBU-FDG/020"/>
    <m/>
    <m/>
    <m/>
    <m/>
    <n v="110.3610111"/>
    <n v="-7.7771343999999996"/>
    <s v="|MC80228|/Bank Muamalat Indonesia /Paket HSI Bisnis Promo HPN 1:1 50Mbps/Wahyu Widayanto/087876937544/mail.wahyuwidayanto@gmail.com"/>
    <s v="Sales Profesional"/>
    <m/>
    <m/>
    <m/>
    <m/>
    <m/>
    <m/>
    <m/>
    <m/>
    <m/>
    <m/>
    <m/>
    <s v="27-10-2026 13:39:41"/>
    <m/>
    <m/>
    <s v="REJECT_FCC"/>
    <s v="X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</r>
  <r>
    <n v="850"/>
    <n v="1002627187"/>
    <n v="3"/>
    <x v="2"/>
    <n v="4"/>
    <s v="YOGYAKARTA"/>
    <s v="BANTUL"/>
    <s v="BTL"/>
    <s v="REG"/>
    <s v="AO"/>
    <x v="0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</r>
  <r>
    <n v="851"/>
    <n v="1002638357"/>
    <n v="3"/>
    <x v="2"/>
    <n v="4"/>
    <s v="YOGYAKARTA"/>
    <s v="BANTUL"/>
    <s v="BTL"/>
    <s v="REG"/>
    <s v="AO"/>
    <x v="0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</r>
  <r>
    <n v="852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853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854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855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</r>
  <r>
    <n v="856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</r>
  <r>
    <n v="857"/>
    <n v="1002643456"/>
    <n v="3"/>
    <x v="2"/>
    <n v="4"/>
    <s v="YOGYAKARTA"/>
    <s v="BANTUL"/>
    <s v="BTL"/>
    <s v="REG"/>
    <s v="AO"/>
    <x v="0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</r>
  <r>
    <n v="858"/>
    <n v="1002642797"/>
    <n v="3"/>
    <x v="2"/>
    <n v="4"/>
    <s v="YOGYAKARTA"/>
    <s v="BANTUL"/>
    <s v="BTL"/>
    <s v="REG"/>
    <s v="AO"/>
    <x v="0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</r>
  <r>
    <n v="859"/>
    <n v="1002644900"/>
    <n v="3"/>
    <x v="2"/>
    <n v="4"/>
    <s v="YOGYAKARTA"/>
    <s v="BANTUL"/>
    <s v="BTL"/>
    <s v="REG"/>
    <s v="AO"/>
    <x v="0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</r>
  <r>
    <n v="860"/>
    <n v="1002645306"/>
    <n v="3"/>
    <x v="2"/>
    <n v="4"/>
    <s v="YOGYAKARTA"/>
    <s v="BANTUL"/>
    <s v="BTL"/>
    <s v="REG"/>
    <s v="AO"/>
    <x v="0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861"/>
    <n v="1002657632"/>
    <n v="3"/>
    <x v="2"/>
    <n v="4"/>
    <s v="YOGYAKARTA"/>
    <s v="BANTUL"/>
    <s v="BTL"/>
    <s v="REG"/>
    <s v="AO"/>
    <x v="0"/>
    <s v="1P INET"/>
    <s v="Completed (PS)"/>
    <s v="RBS-Regional 3"/>
    <d v="2026-10-28T13:12:45"/>
    <d v="2026-10-28T16:31:32"/>
    <n v="69418561"/>
    <m/>
    <n v="146129129438"/>
    <s v="SD NEGERI GUMULAN"/>
    <s v="ODP-BTL-FGC/022 FGC/D03/022.01"/>
    <s v="WO067357800"/>
    <m/>
    <m/>
    <m/>
    <n v="110.2692493"/>
    <n v="-7.9499475999999998"/>
    <s v="|MC80063|MYIA-037351405600/POI/YUSUF JAMALUDIEN/085643786432/yusufjamaludien@gmail.com"/>
    <s v="MYIB_ASSISTANT"/>
    <m/>
    <m/>
    <m/>
    <m/>
    <m/>
    <m/>
    <m/>
    <m/>
    <s v="Management Janji"/>
    <s v="2026-10-30 08:00:00 | Nama PIC:  bp yusuf  No HP: 085643786432 Alt: Tanggal: 30/10/2026 Jam Pasang: Pagi Note: Hubungi sebelum ke lokasi, terimakasih.  "/>
    <s v="FCC"/>
    <s v="28-10-2026 13:25:25"/>
    <d v="2026-10-30T08:00:00"/>
    <m/>
    <s v="PS"/>
    <s v="X"/>
    <s v="NO ADDON"/>
    <n v="20261028"/>
    <s v="Completed"/>
    <s v="HSI Bisnis Promo Hari Pelanggan Nasional PSB 70% - 50 Mbps"/>
    <s v="INDIBIZ"/>
    <m/>
    <m/>
    <d v="2026-10-30T08:00:00"/>
    <s v="2026-10-30 08:00:00 | Nama PIC:  bp yusuf  No HP: 085643786432 Alt: Tanggal: 30/10/2026 Jam Pasang: Pagi Note: Hubungi sebelum ke lokasi, terimakasih.  "/>
    <n v="2026"/>
    <n v="10"/>
    <n v="28"/>
    <d v="2026-10-28T00:00:00"/>
    <n v="-2.3333333333357587"/>
    <x v="1"/>
  </r>
  <r>
    <n v="862"/>
    <n v="1002657526"/>
    <n v="3"/>
    <x v="2"/>
    <n v="4"/>
    <s v="YOGYAKARTA"/>
    <s v="BANTUL"/>
    <s v="BTL"/>
    <s v="REG"/>
    <s v="AO"/>
    <x v="0"/>
    <s v="1P INET"/>
    <s v="Completed (PS)"/>
    <s v="RBS-Regional 3"/>
    <d v="2026-10-28T12:03:51"/>
    <d v="2026-10-28T14:55:59"/>
    <n v="69418513"/>
    <m/>
    <n v="146129129435"/>
    <s v="HIVENLY 3"/>
    <s v="ODP-BTL-FAY/020 FAY/D01/020.01"/>
    <s v="WO067351612"/>
    <m/>
    <m/>
    <m/>
    <n v="110.30165820000001"/>
    <n v="-7.8928558000000004"/>
    <s v="|MC80063|MYIA-035896346707/POI/FERRY IRAWAN/081328132977/ferry977@gmail.com"/>
    <s v="MYIB_ASSISTANT"/>
    <m/>
    <m/>
    <m/>
    <m/>
    <m/>
    <m/>
    <m/>
    <m/>
    <s v="Management Janji"/>
    <s v="2026-10-29 15:00:00 | Tanggal Pemasangan : 29 Oktober 2026 Jam Pemasangan : 08:00 15:00 Info Tambahan : Hubungi pelanggan dulu sebelum ke lokasi terimakasihSC1002655008"/>
    <s v="FCC"/>
    <s v="28-10-2026 12:09:50"/>
    <d v="2026-10-29T15:00:00"/>
    <m/>
    <s v="PS"/>
    <s v="X"/>
    <s v="NO ADDON"/>
    <n v="20261028"/>
    <s v="Completed"/>
    <s v="HSI Bisnis Basic Promo Hari Pelanggan Nasional PSB 70% - 300 Mbps"/>
    <s v="INDIBIZ"/>
    <m/>
    <m/>
    <d v="2026-10-29T15:00:00"/>
    <s v="2026-10-29 15:00:00 | Tanggal Pemasangan : 29 Oktober 2026 Jam Pemasangan : 08:00 15:00 Info Tambahan : Hubungi pelanggan dulu sebelum ke lokasi terimakasihSC1002655008"/>
    <n v="2026"/>
    <n v="10"/>
    <n v="28"/>
    <d v="2026-10-28T00:00:00"/>
    <n v="-1.625"/>
    <x v="1"/>
  </r>
  <r>
    <n v="863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864"/>
    <n v="1002640795"/>
    <n v="3"/>
    <x v="2"/>
    <n v="4"/>
    <s v="YOGYAKARTA"/>
    <s v="BANTUL"/>
    <s v="BTL"/>
    <s v="REG"/>
    <s v="AO"/>
    <x v="0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</r>
  <r>
    <n v="865"/>
    <n v="1002625534"/>
    <n v="3"/>
    <x v="2"/>
    <n v="4"/>
    <s v="YOGYAKARTA"/>
    <s v="SLEMAN"/>
    <s v="GOD"/>
    <s v="REG"/>
    <s v="AO"/>
    <x v="0"/>
    <m/>
    <s v="102 | FOLLOW UP COMPLETED"/>
    <s v="RBS-Regional 3"/>
    <d v="2026-10-07T10:03:06"/>
    <d v="2026-10-26T17:59:56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Follow Up Revoke Completed, New Order ID : SC1002654831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</r>
  <r>
    <n v="866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</r>
  <r>
    <n v="867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868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869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</r>
  <r>
    <n v="870"/>
    <n v="1002646175"/>
    <n v="3"/>
    <x v="2"/>
    <n v="4"/>
    <s v="YOGYAKARTA"/>
    <s v="SLEMAN"/>
    <s v="GOD"/>
    <s v="REG"/>
    <s v="AO"/>
    <x v="0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</r>
  <r>
    <n v="871"/>
    <n v="1002647384"/>
    <n v="3"/>
    <x v="2"/>
    <n v="4"/>
    <s v="YOGYAKARTA"/>
    <s v="SLEMAN"/>
    <s v="GOD"/>
    <s v="REG"/>
    <s v="AO"/>
    <x v="0"/>
    <s v="1P INET"/>
    <s v="Completed (PS)"/>
    <s v="RBS-Regional 3"/>
    <d v="2026-10-21T13:24:51"/>
    <d v="2026-10-22T14:22:30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PS"/>
    <s v="X"/>
    <s v="NO ADDON"/>
    <n v="20261022"/>
    <s v="Completed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2"/>
    <d v="2026-10-22T00:00:00"/>
    <n v="-0.625"/>
    <x v="1"/>
  </r>
  <r>
    <n v="872"/>
    <n v="1002650022"/>
    <n v="3"/>
    <x v="2"/>
    <n v="4"/>
    <s v="YOGYAKARTA"/>
    <s v="SLEMAN"/>
    <s v="GOD"/>
    <s v="REG"/>
    <s v="AO"/>
    <x v="0"/>
    <s v="1P INET"/>
    <s v="Completed (PS)"/>
    <s v="RBS-Regional 3"/>
    <d v="2026-10-22T18:33:44"/>
    <d v="2026-10-23T14:06:21"/>
    <n v="69415484"/>
    <m/>
    <n v="146136130787"/>
    <s v="CV. HIDUP BARU"/>
    <s v="ODP-GOD-FAC/095"/>
    <s v="WO067005964"/>
    <m/>
    <m/>
    <m/>
    <n v="110.31976210000001"/>
    <n v="-7.7744324999999996"/>
    <s v="|MN00277|MYIA-068271424774/POI/Lena R. Mimin/082197220969/oeripsantoso007@gmail.com"/>
    <s v="MYIB_ASSISTANT"/>
    <m/>
    <m/>
    <m/>
    <m/>
    <m/>
    <m/>
    <m/>
    <m/>
    <s v="Management Janji"/>
    <s v="2026-10-24 08:00:00 | Jam pemasangan : 12.00 Info Tambahan : Hubungi pelanggan dulu sebelum ke lokasi terimakasih "/>
    <s v="FCC"/>
    <s v="22-10-2026 18:39:35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Jam pemasangan : 12.00 Info Tambahan : Hubungi pelanggan dulu sebelum ke lokasi terimakasih "/>
    <n v="2026"/>
    <n v="10"/>
    <n v="23"/>
    <d v="2026-10-23T00:00:00"/>
    <n v="-1.3333333333357587"/>
    <x v="1"/>
  </r>
  <r>
    <n v="873"/>
    <n v="1002653253"/>
    <n v="3"/>
    <x v="2"/>
    <n v="4"/>
    <s v="YOGYAKARTA"/>
    <s v="SLEMAN"/>
    <s v="GOD"/>
    <s v="REG"/>
    <s v="AO"/>
    <x v="0"/>
    <s v="1P INET"/>
    <s v="Completed (PS)"/>
    <s v="RBS-Regional 3"/>
    <d v="2026-10-26T10:35:49"/>
    <d v="2026-10-27T11:49:28"/>
    <n v="69416929"/>
    <m/>
    <n v="146136130798"/>
    <s v="SD PANGUDI LUHUR SEDAYU"/>
    <s v="ODP-GOD-FAN/051 FAN/D01/051.01"/>
    <s v="WO067190821"/>
    <m/>
    <m/>
    <m/>
    <n v="110.2578803"/>
    <n v="-7.8011213000000001"/>
    <s v="|MN02579|MYIA-064473418393/POI/ENY SUSILOWATI/085226313232/enysusilowati.fr@gmail.com"/>
    <s v="MYIB_ASSISTANT"/>
    <m/>
    <m/>
    <m/>
    <m/>
    <m/>
    <m/>
    <m/>
    <m/>
    <s v="Management Janji"/>
    <s v="2026-10-27 11:00:00 | Tanggal pemasangan : 27/09/2026 Jam pemasangan : 13.00 Info Tambahan : Hubungi pelanggan dulu sebelum ke lokasi, terima kasih"/>
    <s v="FCC"/>
    <s v="26-10-2026 10:39:49"/>
    <d v="2026-10-27T11:00:00"/>
    <m/>
    <s v="PS"/>
    <s v="X"/>
    <s v="NO ADDON"/>
    <n v="20261027"/>
    <s v="Completed"/>
    <s v="HSI Bisnis Basic Promo Hari Pelanggan Nasional PSB 70% - 300 Mbps"/>
    <s v="INDIBIZ"/>
    <m/>
    <m/>
    <d v="2026-10-27T11:00:00"/>
    <s v="2026-10-27 11:00:00 | Tanggal pemasangan : 27/09/2026 Jam pemasangan : 13.00 Info Tambahan : Hubungi pelanggan dulu sebelum ke lokasi, terima kasih"/>
    <n v="2026"/>
    <n v="10"/>
    <n v="27"/>
    <d v="2026-10-27T00:00:00"/>
    <n v="-0.45833333333575865"/>
    <x v="1"/>
  </r>
  <r>
    <n v="874"/>
    <n v="1002654831"/>
    <n v="3"/>
    <x v="2"/>
    <n v="4"/>
    <s v="YOGYAKARTA"/>
    <s v="SLEMAN"/>
    <s v="GOD"/>
    <s v="REG"/>
    <s v="AO"/>
    <x v="0"/>
    <m/>
    <s v="Completed (PS)"/>
    <s v="RBS-Regional 3"/>
    <d v="2026-10-26T17:59:56"/>
    <d v="2026-10-27T08:15:32"/>
    <n v="69405547"/>
    <m/>
    <n v="146136130802"/>
    <s v="JUSSA FRUITS"/>
    <s v="ODP-GOD-FBT/034"/>
    <s v="WO067239070"/>
    <m/>
    <m/>
    <m/>
    <n v="110.317899"/>
    <n v="-7.801857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 Jam pemasangan : pagi/siang  Info Tambahan : Hubungi pelanggan dulu sebelum ke lokasi  terima kasih|40010577|MYDITA"/>
    <s v="FCC"/>
    <s v="26-10-2026 18:09:42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09 15:00:00|Tanggal pemasangan : 09 OKTOBER 2026  Jam pemasangan : pagi/siang  Info Tambahan : Hubungi pelanggan dulu sebelum ke lokasi  terima kasih|40010577|MYDITA"/>
    <n v="2026"/>
    <n v="10"/>
    <n v="27"/>
    <d v="2026-10-27T00:00:00"/>
    <n v="0.70833333333575865"/>
    <x v="1"/>
  </r>
  <r>
    <n v="875"/>
    <n v="1002658344"/>
    <n v="3"/>
    <x v="2"/>
    <n v="4"/>
    <s v="YOGYAKARTA"/>
    <s v="SLEMAN"/>
    <s v="GOD"/>
    <s v="REG"/>
    <s v="AO"/>
    <x v="0"/>
    <s v="1P INET"/>
    <s v="MIE - SEND SURVEY"/>
    <s v="RBS-Regional 3"/>
    <d v="2026-10-28T17:42:45"/>
    <d v="2026-10-28T17:44:01"/>
    <n v="69418855"/>
    <m/>
    <n v="146136130600"/>
    <s v="SD NEGERI SEJATI"/>
    <s v="ODP-GOD-FZ/054 FZ/D06/054.01"/>
    <s v="WO067385611"/>
    <m/>
    <m/>
    <m/>
    <n v="110.2262589"/>
    <n v="-7.7715335999999997"/>
    <s v="|MN02579|MYIA-013869221765/POI/TRI NAFI&amp; 39;AH. S.Pd.M.Pd/082221468635/tri.nafiah16@admin.sd.belajar.id"/>
    <s v="MYIB_ASSISTANT"/>
    <m/>
    <m/>
    <m/>
    <m/>
    <m/>
    <m/>
    <m/>
    <m/>
    <s v="Management Janji"/>
    <s v="2026-10-30 11:00:00 | Nama PIC : Nafi No HP : 082221468635 No Alt : 082138271177 M Janji :  29  Okt 2026 Jam Pasang : Pagi / Siang Note : hubungi pelanggan jika ingin kelokasi"/>
    <s v="FCC"/>
    <s v="28-10-2026 17:54:39"/>
    <d v="2026-10-30T11:00:00"/>
    <m/>
    <s v="SURVEY_NEW_MANJA"/>
    <s v="X"/>
    <s v="NO ADDON"/>
    <m/>
    <s v="MIE - SEND SURVEY"/>
    <s v="HSI Bisnis Promo Hari Pelanggan Nasional PSB 70% - 50 Mbps"/>
    <s v="INDIBIZ"/>
    <m/>
    <m/>
    <d v="2026-10-30T11:00:00"/>
    <s v="2026-10-30 11:00:00 | Nama PIC : Nafi No HP : 082221468635 No Alt : 082138271177 M Janji :  29  Okt 2026 Jam Pasang : Pagi / Siang Note : hubungi pelanggan jika ingin kelokasi"/>
    <m/>
    <m/>
    <m/>
    <e v="#NUM!"/>
    <e v="#NUM!"/>
    <x v="0"/>
  </r>
  <r>
    <n v="876"/>
    <n v="1002649798"/>
    <n v="3"/>
    <x v="2"/>
    <n v="4"/>
    <s v="YOGYAKARTA"/>
    <s v="SLEMAN"/>
    <s v="KLS"/>
    <s v="REG"/>
    <s v="AO"/>
    <x v="0"/>
    <s v="1P INET"/>
    <s v="Completed (PS)"/>
    <s v="RBS-Regional 3"/>
    <d v="2026-10-22T16:08:50"/>
    <d v="2026-10-23T13:52:38"/>
    <n v="69415405"/>
    <m/>
    <n v="146145133260"/>
    <s v="RUMAH KREATIF"/>
    <s v="ODP-KLS-FBT/109"/>
    <s v="WO066993764"/>
    <m/>
    <m/>
    <m/>
    <n v="110.49939740000001"/>
    <n v="-7.7283530999999996"/>
    <s v="|MC80075|MYIA-094940894126/POI/WIDADA DWIJA KUNCARA/085741270179/zeronizerosan@gmail.com"/>
    <s v="MYIB_ASSISTANT"/>
    <m/>
    <m/>
    <m/>
    <m/>
    <m/>
    <m/>
    <m/>
    <m/>
    <s v="Management Janji"/>
    <s v="2026-10-25 11:00:00 | Tgl pemasangan : 23 Oktober 2026 Jam pemasangan : pagi siang Info Tambahan : Hubungi pelanggan dulu sebelum ke lokasi terimakasih "/>
    <s v="FCC"/>
    <s v="22-10-2026 16:09:46"/>
    <d v="2026-10-25T11:00:00"/>
    <m/>
    <s v="PS"/>
    <s v="KALASAN"/>
    <s v="NO ADDON"/>
    <n v="20261023"/>
    <s v="Completed"/>
    <s v="HSI Bisnis Basic Promo Hari Pelanggan Nasional PSB 70% - 300 Mbps"/>
    <s v="INDIBIZ"/>
    <m/>
    <m/>
    <d v="2026-10-25T11:00:00"/>
    <s v="2026-10-25 11:00:00 | Tgl pemasangan : 23 Oktober 2026 Jam pemasangan : pagi siang Info Tambahan : Hubungi pelanggan dulu sebelum ke lokasi terimakasih "/>
    <n v="2026"/>
    <n v="10"/>
    <n v="23"/>
    <d v="2026-10-23T00:00:00"/>
    <n v="-2.4583333333357587"/>
    <x v="1"/>
  </r>
  <r>
    <n v="877"/>
    <n v="1002655877"/>
    <n v="3"/>
    <x v="2"/>
    <n v="4"/>
    <s v="YOGYAKARTA"/>
    <s v="SLEMAN"/>
    <s v="KLS"/>
    <s v="REG"/>
    <s v="AO"/>
    <x v="0"/>
    <s v="1P INET"/>
    <s v="MIE - SEND SURVEY"/>
    <s v="RBS-Regional 3"/>
    <d v="2026-10-27T13:08:45"/>
    <d v="2026-10-27T13:10:07"/>
    <n v="69417938"/>
    <m/>
    <n v="143145101839"/>
    <s v="Kepengasuhan santri Baitussalam"/>
    <s v="ODP-KLS-FAD/096 FAD/D02/096.01"/>
    <s v="WO067284737"/>
    <m/>
    <m/>
    <m/>
    <n v="110.490526"/>
    <n v="-7.7462720000000003"/>
    <s v="|MN00447|MYIA-010523220540/POI/Daffa Malik Ashari/089602030103/malikdaffa6@gmail.com"/>
    <s v="MYIB_ASSISTANT"/>
    <m/>
    <m/>
    <m/>
    <m/>
    <m/>
    <m/>
    <m/>
    <m/>
    <s v="Management Janji"/>
    <s v="2026-11-01 08:00:00 | Nama PIC : bapak daffa No HP : 089602030103 Alt :  M Janji : (minggu/1/november/2026) jam Pasang : 09:00 Note : hubungi pelanggan jika ingin kelokasi"/>
    <s v="FCC"/>
    <s v="27-10-2026 13:09:38"/>
    <d v="2026-11-01T08:00:00"/>
    <m/>
    <s v="SURVEY_NEW_MANJA"/>
    <s v="KALASAN"/>
    <s v="NO ADDON"/>
    <m/>
    <s v="MIE - SEND SURVEY"/>
    <s v="HSI Bisnis Promo Hari Pelanggan Nasional PSB 70% - 100 Mbps"/>
    <s v="INDIBIZ"/>
    <m/>
    <m/>
    <d v="2026-11-01T08:00:00"/>
    <s v="2026-11-01 08:00:00 | Nama PIC : bapak daffa No HP : 089602030103 Alt :  M Janji : (minggu/1/november/2026) jam Pasang : 09:00 Note : hubungi pelanggan jika ingin kelokasi"/>
    <m/>
    <m/>
    <m/>
    <e v="#NUM!"/>
    <e v="#NUM!"/>
    <x v="0"/>
  </r>
  <r>
    <n v="878"/>
    <n v="100263650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</r>
  <r>
    <n v="879"/>
    <n v="100265173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23T17:30:44"/>
    <d v="2026-10-27T15:25:29"/>
    <n v="69416165"/>
    <m/>
    <n v="143132124060"/>
    <s v="PT TUMBUH BERSAMA XTENSIVE"/>
    <s v="ODP-KGD-FAM/079 FAM/D07/079.01"/>
    <s v="WO067073895"/>
    <m/>
    <m/>
    <m/>
    <n v="110.43208629999999"/>
    <n v="-7.8260889999999996"/>
    <s v="|MC80054|MYIA-076809830562/POI/VALLYAN/087774545405/admin.finance@xtensive.id"/>
    <s v="MYIB_ASSISTANT"/>
    <m/>
    <m/>
    <m/>
    <m/>
    <m/>
    <m/>
    <m/>
    <m/>
    <s v="Management Janji"/>
    <s v="2026-10-24 15:00:00 | Tanggal pemasangan : 24 OKTOBER 2026 Jam pemasangan : pagi/siang Info Tambahan : Hubungi pelanggan dulu sebelum ke lokasi terima kasih"/>
    <s v="FCC"/>
    <s v="23-10-2026 17:39:36"/>
    <d v="2026-10-24T15:00:00"/>
    <m/>
    <s v="REVOKE"/>
    <s v="KOTAGEDE"/>
    <s v="NO ADDON"/>
    <m/>
    <s v="Follow Up Revoke Completed, New Order ID : SC1002656410"/>
    <s v="HSI Bisnis PSB 70% - 100 Mbps"/>
    <s v="INDIBIZ"/>
    <m/>
    <m/>
    <d v="2026-10-24T15:00:00"/>
    <s v="2026-10-24 15:00:00 | Tanggal pemasangan : 24 OKTOBER 2026 Jam pemasangan : pagi/siang Info Tambahan : Hubungi pelanggan dulu sebelum ke lokasi terima kasih"/>
    <m/>
    <m/>
    <m/>
    <e v="#NUM!"/>
    <e v="#NUM!"/>
    <x v="0"/>
  </r>
  <r>
    <n v="880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</r>
  <r>
    <n v="881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</r>
  <r>
    <n v="882"/>
    <n v="1002639945"/>
    <n v="3"/>
    <x v="2"/>
    <n v="4"/>
    <s v="YOGYAKARTA"/>
    <s v="INNER - YOGYA JATENG SELATAN"/>
    <s v="KGD"/>
    <s v="REG"/>
    <s v="AO"/>
    <x v="0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</r>
  <r>
    <n v="883"/>
    <n v="1002649529"/>
    <n v="3"/>
    <x v="2"/>
    <n v="4"/>
    <s v="YOGYAKARTA"/>
    <s v="INNER - YOGYA JATENG SELATAN"/>
    <s v="KGD"/>
    <s v="REG"/>
    <s v="AO"/>
    <x v="0"/>
    <s v="1P INET"/>
    <s v="Completed (PS)"/>
    <s v="RBS-Regional 3"/>
    <d v="2026-10-22T15:12:46"/>
    <d v="2026-10-23T14:40:05"/>
    <n v="69415281"/>
    <m/>
    <n v="143132124054"/>
    <s v="PT. KOPI BINTANG NUSANTARA"/>
    <s v="ODP-KGD-FAL/085 FAL/D03/085.01"/>
    <s v="WO066984057"/>
    <m/>
    <m/>
    <m/>
    <n v="110.4073906"/>
    <n v="-7.8297874999999904"/>
    <s v="|MN02631|MYIA-016161475798/POI/burianto/085123580800/burianto@tomoro-coffee.com"/>
    <s v="MYIB_ASSISTANT"/>
    <m/>
    <m/>
    <m/>
    <m/>
    <m/>
    <m/>
    <m/>
    <m/>
    <s v="Management Janji"/>
    <s v="2026-10-24 08:00:00 | Tanggal pemasangan : 23 Oct 2026 Jam pemasangan : 08.00 Info Tambahan : Hubungi pelanggan dulu sebelum ke lokasi terima kasih."/>
    <s v="FCC"/>
    <s v="22-10-2026 15:39:39"/>
    <d v="2026-10-24T08:00:00"/>
    <m/>
    <s v="PS"/>
    <s v="KOTAGEDE"/>
    <s v="OCA"/>
    <n v="20261023"/>
    <s v="Completed"/>
    <s v="HSI Bisnis Bundling OCA Breach Checker Promo H2 2026 PSB 70% - 50 Mbps"/>
    <s v="INDIBIZ"/>
    <m/>
    <m/>
    <d v="2026-10-24T08:00:00"/>
    <s v="2026-10-24 08:00:00 | Tanggal pemasangan : 23 Oct 2026 Jam pemasangan : 08.00 Info Tambahan : Hubungi pelanggan dulu sebelum ke lokasi terima kasih."/>
    <n v="2026"/>
    <n v="10"/>
    <n v="23"/>
    <d v="2026-10-23T00:00:00"/>
    <n v="-1.3333333333357587"/>
    <x v="1"/>
  </r>
  <r>
    <n v="884"/>
    <n v="1002656410"/>
    <n v="3"/>
    <x v="2"/>
    <n v="4"/>
    <s v="YOGYAKARTA"/>
    <s v="INNER - YOGYA JATENG SELATAN"/>
    <s v="KGD"/>
    <s v="REG"/>
    <s v="AO"/>
    <x v="0"/>
    <m/>
    <s v="Completed (PS)"/>
    <s v="RBS-Regional 3"/>
    <d v="2026-10-27T15:25:29"/>
    <d v="2026-10-27T16:53:09"/>
    <n v="69416165"/>
    <m/>
    <n v="143132124089"/>
    <s v="PT TUMBUH BERSAMA XTENSIVE"/>
    <s v="ODP-KGD-FAM/079"/>
    <s v="WO067301789"/>
    <m/>
    <m/>
    <m/>
    <n v="110.4315"/>
    <n v="-7.8257000000000003"/>
    <s v="|MC80054|MYIA-076809830562/POI/VALLYAN/087774545405/admin.finance@xtensive.id"/>
    <s v="Sales Profesional"/>
    <m/>
    <m/>
    <m/>
    <m/>
    <m/>
    <m/>
    <m/>
    <m/>
    <s v="Management Janji"/>
    <s v="2026-10-24 15:00:00 | Tanggal pemasangan : 24 OKTOBER 2026  Jam pemasangan : pagi/siang  Info Tambahan : Hubungi pelanggan dulu sebelum ke lokasi  terima kasih"/>
    <s v="FCC"/>
    <s v="27-10-2026 15:40:09"/>
    <m/>
    <m/>
    <s v="PS"/>
    <s v="KOTAGEDE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Tanggal pemasangan : 24 OKTOBER 2026  Jam pemasangan : pagi/siang  Info Tambahan : Hubungi pelanggan dulu sebelum ke lokasi  terima kasih"/>
    <n v="2026"/>
    <n v="10"/>
    <n v="27"/>
    <d v="2026-10-27T00:00:00"/>
    <n v="-0.29166666666424135"/>
    <x v="1"/>
  </r>
  <r>
    <n v="885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886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887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888"/>
    <n v="1002650131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10-23T08:02:50"/>
    <d v="2026-10-26T09:23:38"/>
    <n v="69415557"/>
    <m/>
    <n v="143132124058"/>
    <s v="PT KOPI BINTANG NUSANTARA"/>
    <s v="ODP-KGD-FAE/037 FAE/D04/037.01"/>
    <s v="WO067016817"/>
    <m/>
    <m/>
    <m/>
    <n v="110.4068446"/>
    <n v="-7.8261629999999904"/>
    <s v="|MN02665|MYIA-029128391956/POI/rian/085123580800/burianto@tommoro-coffee.com"/>
    <s v="MYIB_ASSISTANT"/>
    <m/>
    <m/>
    <m/>
    <m/>
    <m/>
    <m/>
    <m/>
    <m/>
    <s v="Management Janji"/>
    <s v="2026-10-24 08:00:00 | telp :085123580800  alt : manja : pagi / siang 24/10/2026 .hub sebelum ke lokasi"/>
    <s v="FCC"/>
    <s v="23-10-2026 08:10:01"/>
    <d v="2026-10-24T08:00:00"/>
    <s v="Kendala Pelanggan"/>
    <s v="CANCEL"/>
    <s v="KOTAGEDE"/>
    <s v="OCA"/>
    <m/>
    <s v="Cancel Completed"/>
    <s v="HSI Bisnis Basic Bundling OCA Breach Checker Promo 2026 PSB 70% - 50 Mbps"/>
    <s v="INDIBIZ"/>
    <m/>
    <m/>
    <d v="2026-10-24T08:00:00"/>
    <s v="2026-10-24 08:00:00 | telp :085123580800  alt : manja : pagi / siang 24/10/2026 .hub sebelum ke lokasi"/>
    <m/>
    <m/>
    <m/>
    <e v="#NUM!"/>
    <e v="#NUM!"/>
    <x v="0"/>
  </r>
  <r>
    <n v="889"/>
    <n v="1002619759"/>
    <n v="3"/>
    <x v="2"/>
    <n v="4"/>
    <s v="YOGYAKARTA"/>
    <s v="INNER - YOGYA JATENG SELATAN"/>
    <s v="PGR"/>
    <s v="REG"/>
    <s v="AO"/>
    <x v="0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890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891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</r>
  <r>
    <n v="892"/>
    <n v="1002636102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</r>
  <r>
    <n v="893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894"/>
    <n v="1002646956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21T10:42:45"/>
    <d v="2026-10-26T14:03:56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s v="Kendala Pelanggan"/>
    <s v="REVOKE"/>
    <s v="X"/>
    <s v="NO ADDON"/>
    <m/>
    <s v="Revoke Completed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</r>
  <r>
    <n v="895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896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897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</r>
  <r>
    <n v="898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</r>
  <r>
    <n v="899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</r>
  <r>
    <n v="900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</r>
  <r>
    <n v="901"/>
    <n v="1002637851"/>
    <n v="3"/>
    <x v="2"/>
    <n v="4"/>
    <s v="YOGYAKARTA"/>
    <s v="INNER - YOGYA JATENG SELATAN"/>
    <s v="PGR"/>
    <s v="REG"/>
    <s v="AO"/>
    <x v="0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</r>
  <r>
    <n v="902"/>
    <n v="1002641487"/>
    <n v="3"/>
    <x v="2"/>
    <n v="4"/>
    <s v="YOGYAKARTA"/>
    <s v="INNER - YOGYA JATENG SELATAN"/>
    <s v="PGR"/>
    <s v="REG"/>
    <s v="AO"/>
    <x v="0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</r>
  <r>
    <n v="903"/>
    <n v="1002645434"/>
    <n v="3"/>
    <x v="2"/>
    <n v="4"/>
    <s v="YOGYAKARTA"/>
    <s v="INNER - YOGYA JATENG SELATAN"/>
    <s v="PGR"/>
    <s v="REG"/>
    <s v="AO"/>
    <x v="0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</r>
  <r>
    <n v="904"/>
    <n v="1002648194"/>
    <n v="3"/>
    <x v="2"/>
    <n v="4"/>
    <s v="YOGYAKARTA"/>
    <s v="INNER - YOGYA JATENG SELATAN"/>
    <s v="PGR"/>
    <s v="REG"/>
    <s v="AO"/>
    <x v="0"/>
    <s v="1P INET"/>
    <s v="Completed (PS)"/>
    <s v="RBS-Regional 3"/>
    <d v="2026-10-21T17:53:45"/>
    <d v="2026-10-22T15:05:41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n v="2026"/>
    <n v="10"/>
    <n v="22"/>
    <d v="2026-10-22T00:00:00"/>
    <n v="-0.625"/>
    <x v="1"/>
  </r>
  <r>
    <n v="905"/>
    <n v="1002647648"/>
    <n v="3"/>
    <x v="2"/>
    <n v="4"/>
    <s v="YOGYAKARTA"/>
    <s v="INNER - YOGYA JATENG SELATAN"/>
    <s v="PGR"/>
    <s v="REG"/>
    <s v="AO"/>
    <x v="0"/>
    <s v="1P INET"/>
    <s v="Completed (PS)"/>
    <s v="RBS-Regional 3"/>
    <d v="2026-10-21T14:36:44"/>
    <d v="2026-10-23T05:55:11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3"/>
    <d v="2026-10-23T00:00:00"/>
    <n v="0.54166666666424135"/>
    <x v="1"/>
  </r>
  <r>
    <n v="906"/>
    <n v="1002648971"/>
    <n v="3"/>
    <x v="2"/>
    <n v="4"/>
    <s v="YOGYAKARTA"/>
    <s v="INNER - YOGYA JATENG SELATAN"/>
    <s v="PGR"/>
    <s v="REG"/>
    <s v="AO"/>
    <x v="0"/>
    <m/>
    <s v="Completed (PS)"/>
    <s v="RBS-Regional 2"/>
    <d v="2026-10-22T12:06:46"/>
    <d v="2026-10-22T13:46:05"/>
    <n v="66525052"/>
    <m/>
    <n v="141114228600"/>
    <s v="PT. BANGUN INFORMASI TEKNOLOGI"/>
    <s v="ODP-PGR-FUH/129"/>
    <s v="WO066964959"/>
    <m/>
    <m/>
    <m/>
    <n v="110.3587165"/>
    <n v="-7.8499935000000001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 No Hp Pic : 087778113956  Jam Pemasangan : 08:00 - 12.00  Tanggal Pemasangan : RABU 07 OKTOBER 2026  Info Tambahan : Hubungi pelanggan sebelum datang ke lokasi|40000798|MYDITA"/>
    <s v="FCC"/>
    <s v="22-10-2026 12:09:40"/>
    <m/>
    <m/>
    <s v="PS"/>
    <s v="X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7 08:00:00|Nama Pic : BP SANDI  No Hp Pic : 087778113956  Jam Pemasangan : 08:00 - 12.00  Tanggal Pemasangan : RABU 07 OKTOBER 2026  Info Tambahan : Hubungi pelanggan sebelum datang ke lokasi|40000798|MYDITA"/>
    <n v="2026"/>
    <n v="10"/>
    <n v="22"/>
    <d v="2026-10-22T00:00:00"/>
    <n v="-0.29166666666424135"/>
    <x v="1"/>
  </r>
  <r>
    <n v="907"/>
    <n v="1002649282"/>
    <n v="3"/>
    <x v="2"/>
    <n v="4"/>
    <s v="YOGYAKARTA"/>
    <s v="INNER - YOGYA JATENG SELATAN"/>
    <s v="PGR"/>
    <s v="REG"/>
    <s v="AO"/>
    <x v="0"/>
    <m/>
    <s v="Completed (PS)"/>
    <s v="RBS-Regional 3"/>
    <d v="2026-10-22T14:18:59"/>
    <d v="2026-10-23T20:00:25"/>
    <n v="69415142"/>
    <n v="2742251975"/>
    <n v="141114228948"/>
    <s v="Duta Guest House"/>
    <s v="ODP-PGR-FCM/094"/>
    <s v="WO067020429"/>
    <m/>
    <m/>
    <m/>
    <n v="110.3707153"/>
    <n v="-7.8199820999999998"/>
    <s v="AMRBS/403104/KRISFIAN TRI SAPUTRA/R3/YOGYAKARTA/PSB HSI BISNIS 2S 50 MBPS PROMOHARI PELANGGAN 1:1 + Telepon/Siti Lestariningsih/ 08170433472 / 0811292250/siti_lestari21@yahoo.co.id"/>
    <s v="Amex"/>
    <m/>
    <m/>
    <m/>
    <m/>
    <m/>
    <m/>
    <m/>
    <m/>
    <s v="Management Janji"/>
    <s v="2026-10-26 08:00:00|Nama PIC : BAPAK SARIWON No HP : 08170433472 Alt :  M Janji : (SENIN/26/OKTOBER/2026) jam Pasang : 09:00 Note : hubungi pelanggan jika ingin kelokasi|40961371|MYDITA"/>
    <s v="FCC"/>
    <s v="22-10-2026 14:24:42"/>
    <d v="2026-10-26T08:00:00"/>
    <m/>
    <s v="PS"/>
    <s v="X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Nama PIC : BAPAK SARIWON No HP : 08170433472 Alt :  M Janji : (SENIN/26/OKTOBER/2026) jam Pasang : 09:00 Note : hubungi pelanggan jika ingin kelokasi|40961371|MYDITA"/>
    <n v="2026"/>
    <n v="10"/>
    <n v="23"/>
    <d v="2026-10-23T00:00:00"/>
    <n v="-3.3333333333357587"/>
    <x v="1"/>
  </r>
  <r>
    <n v="908"/>
    <n v="1002649920"/>
    <n v="3"/>
    <x v="2"/>
    <n v="4"/>
    <s v="YOGYAKARTA"/>
    <s v="INNER - YOGYA JATENG SELATAN"/>
    <s v="PGR"/>
    <s v="REG"/>
    <s v="AO"/>
    <x v="0"/>
    <s v="2P INET + VOICE"/>
    <s v="Completed (PS)"/>
    <s v="RBS-Regional 3"/>
    <d v="2026-10-22T16:57:44"/>
    <d v="2026-10-23T15:50:54"/>
    <n v="69415444"/>
    <n v="2745060353"/>
    <n v="141114228957"/>
    <s v="SABIN BY SEKEN LIVING"/>
    <s v="ODP-PGR-FEG/059 FEG/D03/059.01"/>
    <s v="WO066999430"/>
    <m/>
    <m/>
    <m/>
    <n v="110.369744"/>
    <n v="-7.8189520000000003"/>
    <s v="|MC80050|MYIA-054067952892/POI/Dian Hanugrahhayu/08987246974/export@seken.co.id"/>
    <s v="MYIB_ASSISTANT"/>
    <m/>
    <m/>
    <m/>
    <m/>
    <m/>
    <m/>
    <m/>
    <m/>
    <s v="Management Janji"/>
    <s v="2026-10-24 08:00:00 | M Janji : (23/10/2026) jam Pasang : 09:00 Note : hubungi pelanggan jika ingin kelokasi  "/>
    <s v="FCC"/>
    <s v="22-10-2026 17:10:49"/>
    <d v="2026-10-24T08:00:00"/>
    <m/>
    <s v="PS"/>
    <s v="X"/>
    <s v="NO ADDON"/>
    <n v="20261023"/>
    <s v="Completed"/>
    <s v="HSI Bisnis Bundling Phone PSB 70% - Free 800 Menit Promo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</r>
  <r>
    <n v="909"/>
    <n v="1002657883"/>
    <n v="3"/>
    <x v="2"/>
    <n v="4"/>
    <s v="YOGYAKARTA"/>
    <s v="INNER - YOGYA JATENG SELATAN"/>
    <s v="PGR"/>
    <s v="REG"/>
    <s v="AO"/>
    <x v="0"/>
    <m/>
    <s v="QC MIA - INVALID QUALITY CONTROL MIA"/>
    <s v="RBS-Regional 3"/>
    <d v="2026-10-28T14:26:07"/>
    <d v="2026-10-28T17:56:14"/>
    <n v="69418639"/>
    <m/>
    <n v="141114132514"/>
    <s v="PT. Inti Sari Buana"/>
    <s v="ODP-PGR-FDQ/034"/>
    <m/>
    <m/>
    <m/>
    <m/>
    <n v="110.389665751686"/>
    <n v="-7.85946040451668"/>
    <s v="AMRBS/405613/FARISTA APRILLIA/R3/YOGYAKARTA/PSB HSI BISNIS 1S 100 MBPS PROMO HARI PELANGGAN 1:1/MIMA/08112551091/0858-7912-9595/mima@intisaribuana.com"/>
    <s v="Amex"/>
    <m/>
    <m/>
    <m/>
    <m/>
    <m/>
    <m/>
    <m/>
    <m/>
    <m/>
    <m/>
    <m/>
    <s v="28-10-2026 14:39:44"/>
    <m/>
    <m/>
    <s v="QC1"/>
    <s v="X"/>
    <s v="NO ADDON"/>
    <m/>
    <s v="QC MIA - INVALID QUALITY CONTROL MIA - Upload Kartu Identitas Tidak Sesuai - silakan upload KTP fisik aslinya SC100265788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910"/>
    <n v="1002654501"/>
    <n v="3"/>
    <x v="2"/>
    <n v="4"/>
    <s v="YOGYAKARTA"/>
    <s v="INNER - YOGYA JATENG SELATAN"/>
    <s v="PGR"/>
    <s v="REG"/>
    <s v="AO"/>
    <x v="0"/>
    <s v="1P INET"/>
    <s v="WAITING AKTIFASI IHLD"/>
    <s v="RBS-Regional 3"/>
    <d v="2026-10-26T15:34:27"/>
    <d v="2026-10-28T17:24:03"/>
    <n v="69412211"/>
    <m/>
    <m/>
    <s v="CV Pendhapa Mandiri"/>
    <m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26-10-2026 15:39:37"/>
    <d v="2026-10-19T00:00:00"/>
    <m/>
    <s v="UNSC"/>
    <s v="X"/>
    <s v="NO ADDON"/>
    <m/>
    <s v="WAITING:  |MYDITA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911"/>
    <n v="1002640114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</r>
  <r>
    <n v="912"/>
    <n v="1002641588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7T16:53:34"/>
    <d v="2026-10-26T15:35:19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CANCEL"/>
    <s v="X"/>
    <s v="NO ADDON"/>
    <m/>
    <s v="Cancel Completed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913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914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</r>
  <r>
    <n v="915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</r>
  <r>
    <n v="916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</r>
  <r>
    <n v="917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918"/>
    <n v="1002637329"/>
    <n v="3"/>
    <x v="3"/>
    <n v="5"/>
    <s v="MADURA"/>
    <s v="BANGKALAN"/>
    <s v="BKL"/>
    <s v="REG"/>
    <s v="AO"/>
    <x v="0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919"/>
    <n v="1002650926"/>
    <n v="3"/>
    <x v="3"/>
    <n v="5"/>
    <s v="MADURA"/>
    <s v="BANGKALAN"/>
    <s v="BKL"/>
    <s v="REG"/>
    <s v="AO"/>
    <x v="0"/>
    <m/>
    <s v="102 | FOLLOW UP COMPLETED"/>
    <s v="RBS-Regional 3"/>
    <d v="2026-10-23T13:17:30"/>
    <d v="2026-10-28T08:23:21"/>
    <n v="69415908"/>
    <m/>
    <n v="152435910968"/>
    <s v="TOKO LARIS"/>
    <s v="ODP-BKL-FBC/22"/>
    <s v="WO067051620"/>
    <m/>
    <m/>
    <m/>
    <n v="112.700592621342"/>
    <n v="-7.04153532292952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3:25:26"/>
    <d v="2026-10-24T11:00:00"/>
    <s v="Kendala Pelanggan"/>
    <s v="REVOKE"/>
    <s v="X"/>
    <s v="NO ADDON"/>
    <m/>
    <s v="Follow Up Revoke Completed, New Order ID : SC1002656909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4T11:00:00"/>
    <s v="2026-10-24 11:00:00|Tanggal pemasangan : 24 OKTOBER 2026 Jam pemasangan : pagi/siang Info Tambahan : Hubungi pelanggan dulu sebelum ke lokasi terima kasih|40010577|MYDITA"/>
    <m/>
    <m/>
    <m/>
    <e v="#NUM!"/>
    <e v="#NUM!"/>
    <x v="0"/>
  </r>
  <r>
    <n v="920"/>
    <n v="1002651387"/>
    <n v="3"/>
    <x v="3"/>
    <n v="5"/>
    <s v="MADURA"/>
    <s v="BANGKALAN"/>
    <s v="BKL"/>
    <s v="REG"/>
    <s v="AO"/>
    <x v="0"/>
    <m/>
    <s v="102 | FOLLOW UP COMPLETED"/>
    <s v="RBS-Regional 3"/>
    <d v="2026-10-23T15:22:41"/>
    <d v="2026-10-27T08:24:29"/>
    <n v="69416048"/>
    <m/>
    <n v="152435910974"/>
    <s v="TOKO EEN"/>
    <s v="ODP-BKL-FAJ/65"/>
    <s v="WO067075738"/>
    <m/>
    <m/>
    <m/>
    <n v="112.734963476939"/>
    <n v="-7.0392373039572798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No HP :087750826006 No Alternatif : M Janji : 24/10/2026 Jam Pasang : Pagi NoteÃ‚Â :  Hubungi terlebih dahulu sebelum ke lokasi |40951377|MYDITA"/>
    <s v="FCC"/>
    <s v="23-10-2026 15:24:43"/>
    <d v="2026-10-24T15:00:00"/>
    <s v="Kendala Lainnya"/>
    <s v="REVOKE"/>
    <s v="X"/>
    <s v="NO ADDON"/>
    <m/>
    <s v="Follow Up Revoke Completed, New Order ID : SC10026550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5:00:00"/>
    <s v="2026-10-24 15:00:00|Nama :BAPA KHOLIS No HP :087750826006 No Alternatif : M Janji : 24/10/2026 Jam Pasang : Pagi NoteÃ‚Â :  Hubungi terlebih dahulu sebelum ke lokasi |40951377|MYDITA"/>
    <m/>
    <m/>
    <m/>
    <e v="#NUM!"/>
    <e v="#NUM!"/>
    <x v="0"/>
  </r>
  <r>
    <n v="921"/>
    <n v="1002656909"/>
    <n v="3"/>
    <x v="3"/>
    <n v="5"/>
    <s v="MADURA"/>
    <s v="BANGKALAN"/>
    <s v="BKL"/>
    <s v="REG"/>
    <s v="AO"/>
    <x v="0"/>
    <m/>
    <s v="7 | OSS - PROVISIONING ISSUED"/>
    <s v="RBS-Regional 3"/>
    <d v="2026-10-28T08:23:22"/>
    <d v="2026-10-28T09:57:42"/>
    <n v="69415908"/>
    <m/>
    <n v="152435911004"/>
    <s v="TOKO LARIS"/>
    <s v="ODP-BKL-FBC/02"/>
    <m/>
    <m/>
    <m/>
    <m/>
    <n v="112.701077956764"/>
    <n v="-7.04107884452449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 Jam pemasangan : pagi/siang  Info Tambahan : Hubungi pelanggan dulu sebelum ke lokasi  terima kasih|40010577|MYDITA"/>
    <s v="FCC"/>
    <s v="28-10-2026 08:24:53"/>
    <m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07:00:00"/>
    <s v="2026-10-24 11:00:00|Tanggal pemasangan : 24 OKTOBER 2026  Jam pemasangan : pagi/siang  Info Tambahan : Hubungi pelanggan dulu sebelum ke lokasi  terima kasih|40010577|MYDITA"/>
    <m/>
    <m/>
    <m/>
    <e v="#NUM!"/>
    <e v="#NUM!"/>
    <x v="0"/>
  </r>
  <r>
    <n v="922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923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</r>
  <r>
    <n v="924"/>
    <n v="1002640873"/>
    <n v="3"/>
    <x v="3"/>
    <n v="5"/>
    <s v="MADURA"/>
    <s v="BANGKALAN"/>
    <s v="BKL"/>
    <s v="REG"/>
    <s v="AO"/>
    <x v="0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</r>
  <r>
    <n v="925"/>
    <n v="1002641757"/>
    <n v="3"/>
    <x v="3"/>
    <n v="5"/>
    <s v="MADURA"/>
    <s v="BANGKALAN"/>
    <s v="BKL"/>
    <s v="REG"/>
    <s v="AO"/>
    <x v="0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</r>
  <r>
    <n v="926"/>
    <n v="1002652338"/>
    <n v="3"/>
    <x v="3"/>
    <n v="5"/>
    <s v="MADURA"/>
    <s v="BANGKALAN"/>
    <s v="BKL"/>
    <s v="REG"/>
    <s v="AO"/>
    <x v="0"/>
    <m/>
    <s v="Completed (PS)"/>
    <s v="RBS-Regional 3"/>
    <d v="2026-10-24T17:28:13"/>
    <d v="2026-10-25T14:01:15"/>
    <n v="69416528"/>
    <m/>
    <n v="152435910983"/>
    <s v="PT PEREKONOMIAN SUNAN DRAJAT BURNEH BANGKALAN MADURA"/>
    <s v="ODP-BKL-FCG/08"/>
    <s v="WO067133612"/>
    <m/>
    <m/>
    <m/>
    <n v="112.78585320000001"/>
    <n v="-7.0543721000000001"/>
    <s v="|MN00882|/PT PEREKONOMIAN SUNAN DRAJAT BURNEH BANGKALAN MADURA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25 15:00:00|Nama PIC : Awim No HP : 082257019526 No Alt :  M Janji : 25 Okt 2026 Jam Pasang : Pagi / Siang Note : hubungi pelanggan jika ingin ke lokasi, terima kasih|40981184|MYDITA"/>
    <s v="FCC"/>
    <s v="24-10-2026 17:40:05"/>
    <d v="2026-10-25T15:00:00"/>
    <m/>
    <s v="PS"/>
    <s v="X"/>
    <s v="NETMONK"/>
    <n v="2026102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5T15:00:00"/>
    <s v="2026-10-25 15:00:00|Nama PIC : Awim No HP : 082257019526 No Alt :  M Janji : 25 Okt 2026 Jam Pasang : Pagi / Siang Note : hubungi pelanggan jika ingin ke lokasi, terima kasih|40981184|MYDITA"/>
    <n v="2026"/>
    <n v="10"/>
    <n v="25"/>
    <d v="2026-10-25T00:00:00"/>
    <n v="-0.625"/>
    <x v="1"/>
  </r>
  <r>
    <n v="927"/>
    <n v="1002654692"/>
    <n v="3"/>
    <x v="3"/>
    <n v="5"/>
    <s v="MADURA"/>
    <s v="BANGKALAN"/>
    <s v="BKL"/>
    <s v="REG"/>
    <s v="AO"/>
    <x v="0"/>
    <m/>
    <s v="Completed (PS)"/>
    <s v="RBS-Regional 3"/>
    <d v="2026-10-26T16:36:05"/>
    <d v="2026-10-26T18:57:06"/>
    <n v="69397654"/>
    <m/>
    <n v="152435220516"/>
    <s v="Luminous 2 Cafe"/>
    <s v="ODP-BKL-FBM/31"/>
    <s v="WO067232326"/>
    <m/>
    <m/>
    <m/>
    <n v="112.79893314746199"/>
    <n v="-7.0602183833860996"/>
    <s v="|MN02601|/Luminous 2 Cafe/+62 896-7824-1888/agtus.pilut@gmail.com/HSI Bisnis Promo HUT Telkom (1:1) 100 Mbps (Rp 535.000) PSB Rp 150.000/Agtoes Pracharya/Jl. Raya Cantian, Banangkah, Tangkel, Bangkalan "/>
    <s v="Sales Force DBS"/>
    <m/>
    <m/>
    <m/>
    <m/>
    <m/>
    <m/>
    <m/>
    <m/>
    <s v="Management Janji"/>
    <s v="2026-09-26 08:00:00|Jam pemasangan : 12.00  Info Tambahan : Hubungi pelanggan dulu sebelum ke lokasi  terimakasih   |40951381|MYDITA"/>
    <s v="FCC"/>
    <s v="26-10-2026 16:39:49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7:00:00"/>
    <s v="2026-09-26 08:00:00|Jam pemasangan : 12.00  Info Tambahan : Hubungi pelanggan dulu sebelum ke lokasi  terimakasih   |40951381|MYDITA"/>
    <n v="2026"/>
    <n v="10"/>
    <n v="26"/>
    <d v="2026-10-26T00:00:00"/>
    <n v="-0.29166666666424135"/>
    <x v="1"/>
  </r>
  <r>
    <n v="928"/>
    <n v="1002655005"/>
    <n v="3"/>
    <x v="3"/>
    <n v="5"/>
    <s v="MADURA"/>
    <s v="BANGKALAN"/>
    <s v="BKL"/>
    <s v="REG"/>
    <s v="AO"/>
    <x v="0"/>
    <m/>
    <s v="Completed (PS)"/>
    <s v="RBS-Regional 3"/>
    <d v="2026-10-27T08:24:30"/>
    <d v="2026-10-27T11:42:27"/>
    <n v="69416048"/>
    <m/>
    <n v="152435220774"/>
    <s v="TOKO EEN"/>
    <s v="ODP-BKL-FCA/03"/>
    <s v="WO067253060"/>
    <m/>
    <m/>
    <m/>
    <n v="112.734591368472"/>
    <n v="-7.03887782018242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 No HP :087750826006  No Alternatif :  M Janji : 24/10/2026  Jam Pasang : Pagi  NoteÃ‚Â :  Hubungi terlebih dahulu sebelum ke lokasi  |40951377|MYDITA"/>
    <s v="FCC"/>
    <s v="27-10-2026 08:39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07:00:00"/>
    <s v="2026-10-24 15:00:00|Nama :BAPA KHOLIS  No HP :087750826006  No Alternatif :  M Janji : 24/10/2026  Jam Pasang : Pagi  NoteÃ‚Â :  Hubungi terlebih dahulu sebelum ke lokasi  |40951377|MYDITA"/>
    <n v="2026"/>
    <n v="10"/>
    <n v="27"/>
    <d v="2026-10-27T00:00:00"/>
    <n v="-0.29166666666424135"/>
    <x v="1"/>
  </r>
  <r>
    <n v="929"/>
    <n v="1002652439"/>
    <n v="3"/>
    <x v="3"/>
    <n v="5"/>
    <s v="MADURA"/>
    <s v="BANGKALAN"/>
    <s v="BKL"/>
    <s v="REG"/>
    <s v="AO"/>
    <x v="0"/>
    <m/>
    <s v="OSS - FALLOUT"/>
    <s v="RBS-Regional 3"/>
    <d v="2026-10-25T09:14:42"/>
    <d v="2026-10-28T15:34:09"/>
    <n v="69416604"/>
    <m/>
    <n v="152435910989"/>
    <s v="TOKO AFI"/>
    <s v="ODP-BKL-FBL/28"/>
    <s v="WO067152518"/>
    <m/>
    <m/>
    <m/>
    <n v="112.71983539999999"/>
    <n v="-7.0876093999999998"/>
    <s v="|MN00213|/TOKO AFI/HSI Bisnis + Netmonk Promo 2026 150 Mbps (Rp 676.100) PSB 150.000/08211215400/Afiberkah@gmail.com/MUNIRAH/Jadiih Socah bangkalan/-7.0909963,112.7374499,17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5-10-2026 09:25:05"/>
    <d v="2026-10-26T08:00:00"/>
    <s v="Kendala Pelanggan"/>
    <s v="FO_WFM"/>
    <s v="X"/>
    <s v="NETMONK"/>
    <m/>
    <s v="Provisioning Failed|WFM|INF010028030|salah tagging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</r>
  <r>
    <n v="930"/>
    <n v="1002648600"/>
    <n v="3"/>
    <x v="3"/>
    <n v="5"/>
    <s v="MADURA"/>
    <s v="BANGKALAN"/>
    <s v="BKL"/>
    <s v="REG"/>
    <s v="AO"/>
    <x v="0"/>
    <m/>
    <s v="SIBEL - CREATE ORDER"/>
    <s v="RBS-Regional 2"/>
    <d v="2026-10-22T09:58:34"/>
    <d v="2026-10-23T15:23:18"/>
    <n v="66525052"/>
    <m/>
    <n v="152435910940"/>
    <s v="PT. BANGUN INFORMASI TEKNOLOGI"/>
    <s v="ODP-BKL-FAK/11"/>
    <s v="WO066998801"/>
    <m/>
    <m/>
    <m/>
    <n v="112.75459004728501"/>
    <n v="-7.02720960465175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3 15:00:00|M Janji : (23/10/2026) jam Pasang : 09:00 Note : hubungi pelanggan jika ingin kelokasi  |40971304|MYDITA"/>
    <s v="FCC"/>
    <s v="22-10-2026 10:10:31"/>
    <d v="2026-10-23T15:00:00"/>
    <m/>
    <s v="INPROGRESS_SC"/>
    <s v="X"/>
    <s v="NO ADDON"/>
    <m/>
    <s v="SIEBEL_INFO=3-389873875133|Successfully Order Creation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3T15:00:00"/>
    <s v="2026-10-23 15:00:00|M Janji : (23/10/2026) jam Pasang : 09:00 Note : hubungi pelanggan jika ingin kelokasi  |40971304|MYDITA"/>
    <m/>
    <m/>
    <m/>
    <e v="#NUM!"/>
    <e v="#NUM!"/>
    <x v="0"/>
  </r>
  <r>
    <n v="931"/>
    <n v="1002643443"/>
    <n v="3"/>
    <x v="3"/>
    <n v="5"/>
    <s v="MADURA"/>
    <s v="BANGKALAN"/>
    <s v="BKL"/>
    <s v="REG"/>
    <s v="AO"/>
    <x v="0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</r>
  <r>
    <n v="932"/>
    <n v="1002650271"/>
    <n v="3"/>
    <x v="3"/>
    <n v="5"/>
    <s v="MADURA"/>
    <s v="BANGKALAN"/>
    <s v="BKL"/>
    <s v="REG"/>
    <s v="AO"/>
    <x v="0"/>
    <m/>
    <s v="CANCEL COMPLETED"/>
    <s v="RBS-Regional 3"/>
    <d v="2026-10-23T09:08:53"/>
    <d v="2026-10-23T10:26:01"/>
    <n v="69415597"/>
    <m/>
    <n v="152435910963"/>
    <s v="TOKO PAK KHOLIS"/>
    <s v="ODP-BKL-FAJ/66"/>
    <m/>
    <m/>
    <m/>
    <m/>
    <n v="112.73204957108899"/>
    <n v="-7.0404133223410996"/>
    <s v="|MN02601|/TOKO PAK KHOLIS/NUR KHOLIS/087850201010/087750826006/kholis.izzy@gmail.com/HSI Bisnis Promo HUT Telkom (1:1) 50 Mbps (Rp 355.000) PSB Rp 150.000/"/>
    <s v="Sales Force DBS"/>
    <m/>
    <m/>
    <m/>
    <m/>
    <m/>
    <m/>
    <m/>
    <m/>
    <m/>
    <m/>
    <m/>
    <s v="23-10-2026 09:11:05"/>
    <m/>
    <m/>
    <s v="REJECT_FCC"/>
    <s v="X"/>
    <s v="NO ADDON"/>
    <m/>
    <s v="DECLINE : Decline - Salah Tagging Lokasi / Venue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Muhammad Fauzan Fidhianta 40961370|MYDITA"/>
    <m/>
    <m/>
    <m/>
    <m/>
    <m/>
    <e v="#NUM!"/>
    <e v="#NUM!"/>
    <x v="0"/>
  </r>
  <r>
    <n v="933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934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</r>
  <r>
    <n v="935"/>
    <n v="1002644512"/>
    <n v="3"/>
    <x v="3"/>
    <n v="5"/>
    <s v="MADURA"/>
    <s v="BANGKALAN"/>
    <s v="BEA"/>
    <s v="REG"/>
    <s v="AO"/>
    <x v="0"/>
    <m/>
    <s v="Completed (PS)"/>
    <s v="RBS-Regional 3"/>
    <d v="2026-10-20T08:39:20"/>
    <d v="2026-10-24T15:30:26"/>
    <n v="69413394"/>
    <m/>
    <n v="152459201109"/>
    <s v="TOKO TINGGI"/>
    <s v="ODP-BEA-FA/89"/>
    <s v="WO067026823"/>
    <m/>
    <m/>
    <m/>
    <n v="113.0651075"/>
    <n v="-7.1270626000000004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s v="Management Janji"/>
    <s v="2026-10-24 08:00:00|M Janji : 24/10/2026 Jam Pasang : 08.00 - 13:00  NoteÃ‚Â :  hubungi terlebih dahulu sebelum kelokasi  |40981182|MYDITA"/>
    <s v="FCC"/>
    <s v="20-10-2026 08:40:27"/>
    <d v="2026-10-24T08:00:00"/>
    <m/>
    <s v="PS"/>
    <s v="X"/>
    <s v="NETMONK"/>
    <n v="2026102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4T08:00:00"/>
    <s v="2026-10-24 08:00:00|M Janji : 24/10/2026 Jam Pasang : 08.00 - 13:00  NoteÃ‚Â :  hubungi terlebih dahulu sebelum kelokasi  |40981182|MYDITA"/>
    <n v="2026"/>
    <n v="10"/>
    <n v="24"/>
    <d v="2026-10-24T00:00:00"/>
    <n v="-0.33333333333575865"/>
    <x v="1"/>
  </r>
  <r>
    <n v="936"/>
    <n v="1002652444"/>
    <n v="3"/>
    <x v="3"/>
    <n v="5"/>
    <s v="MADURA"/>
    <s v="BANGKALAN"/>
    <s v="BEA"/>
    <s v="REG"/>
    <s v="AO"/>
    <x v="0"/>
    <s v="1P INET"/>
    <s v="Completed (PS)"/>
    <s v="RBS-Regional 3"/>
    <d v="2026-10-25T09:27:45"/>
    <d v="2026-10-26T17:20:50"/>
    <n v="69416580"/>
    <m/>
    <n v="152459201293"/>
    <s v="MADRASAH ALIYAH BAITUL AMIN"/>
    <s v="ODP-BEA-FA/100 FA/D07/100.01"/>
    <s v="WO067145404"/>
    <m/>
    <m/>
    <m/>
    <n v="113.03055999999999"/>
    <n v="-7.088838"/>
    <s v="|MC20002|MYIA-065839309055/POI/DA&amp; 39;I/081237040753/atokilla57@tmails.net"/>
    <s v="MYIB_ASSISTANT"/>
    <m/>
    <m/>
    <m/>
    <m/>
    <m/>
    <m/>
    <m/>
    <m/>
    <s v="Management Janji"/>
    <s v="2026-10-26 08:00:00 | Nama Pic : bp DA&amp; 39;I No Hp Pic : 081237040753 No alt : - Jam Pemasangan : pagi  Tanggal Pemasangan : 26 Oktober 2026"/>
    <s v="FCC"/>
    <s v="25-10-2026 09:39:38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DA&amp; 39;I No Hp Pic : 081237040753 No alt : - Jam Pemasangan : pagi  Tanggal Pemasangan : 26 Oktober 2026"/>
    <n v="2026"/>
    <n v="10"/>
    <n v="26"/>
    <d v="2026-10-26T00:00:00"/>
    <n v="-0.33333333333575865"/>
    <x v="1"/>
  </r>
  <r>
    <n v="937"/>
    <n v="1002643383"/>
    <n v="3"/>
    <x v="3"/>
    <n v="5"/>
    <s v="MADURA"/>
    <s v="BANGKALAN"/>
    <s v="BEA"/>
    <s v="REG"/>
    <s v="AO"/>
    <x v="0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38"/>
    <n v="1002656064"/>
    <n v="3"/>
    <x v="3"/>
    <n v="5"/>
    <s v="MADURA"/>
    <s v="BANGKALAN"/>
    <s v="BEA"/>
    <s v="REG"/>
    <s v="AO"/>
    <x v="0"/>
    <m/>
    <s v="CANCEL COMPLETED"/>
    <s v="RBS-Regional 3"/>
    <d v="2026-10-27T13:55:59"/>
    <d v="2026-10-27T17:34:54"/>
    <n v="69418000"/>
    <m/>
    <n v="152459201473"/>
    <s v="WARUNG MEKAAR BLEGA"/>
    <s v="ODP-BEA-FA/10"/>
    <m/>
    <m/>
    <m/>
    <m/>
    <n v="113.0728367"/>
    <n v="-7.1214316999999996"/>
    <s v="|MN00213|/WARUNG MEKAAR BLEGA/081217254705/Iisdwiariati123@gmail.com/HSI Basic Promo HUT Telkom (1:2) 100 Mbps (Rp 440.000) PSB Rp 150.000/IIS DWI ARIYATI/-7.121519, 113.072830"/>
    <s v="Sales Force DBS"/>
    <m/>
    <m/>
    <m/>
    <m/>
    <m/>
    <m/>
    <m/>
    <m/>
    <m/>
    <m/>
    <m/>
    <s v="27-10-2026 14:09:51"/>
    <m/>
    <m/>
    <s v="REJECT_FCC"/>
    <s v="X"/>
    <s v="NO ADDON"/>
    <m/>
    <s v="DECLINE : Decline - Pindah Segmentasi RIRIN RISNAWATI 40931149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s v="DECLINE : Decline - Pindah Segmentasi RIRIN RISNAWATI 40931149|MYDITA"/>
    <m/>
    <m/>
    <m/>
    <m/>
    <m/>
    <e v="#NUM!"/>
    <e v="#NUM!"/>
    <x v="0"/>
  </r>
  <r>
    <n v="939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940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941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942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943"/>
    <n v="1002652274"/>
    <n v="3"/>
    <x v="3"/>
    <n v="5"/>
    <s v="MADURA"/>
    <s v="BANGKALAN"/>
    <s v="KML"/>
    <s v="REG"/>
    <s v="AO"/>
    <x v="0"/>
    <m/>
    <s v="Completed (PS)"/>
    <s v="RBS-Regional 3"/>
    <d v="2026-10-24T15:57:16"/>
    <d v="2026-10-25T14:55:22"/>
    <n v="69416477"/>
    <m/>
    <n v="152436205343"/>
    <s v="BIKOPI CAFE"/>
    <s v="ODP-KML-FJ/39"/>
    <s v="WO067132432"/>
    <m/>
    <m/>
    <m/>
    <n v="112.72486638535101"/>
    <n v="-7.1254923063302096"/>
    <s v="|MN02601|/BIKOPI CAFE/FENDI DWI KURNIAWAN/081999876554/081999600197/bikopicafe@gmail.com/HSI Bisnis Promo HUT Telkom (1:1) 100 Mbps (Rp 535.000) PSB Rp 150.000/"/>
    <s v="Sales Force DBS"/>
    <m/>
    <m/>
    <m/>
    <m/>
    <m/>
    <m/>
    <m/>
    <m/>
    <s v="Management Janji"/>
    <s v="2026-10-25 15:00:00|M Janji :  25 Okt 2026 Jam Pasang : Pagi / Siang Note : hubungi pelanggan jika ingin kelokasi |40981182|MYDITA"/>
    <s v="FCC"/>
    <s v="24-10-2026 16:09:53"/>
    <d v="2026-10-25T15:00:00"/>
    <m/>
    <s v="PS"/>
    <s v="X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5:00:00"/>
    <s v="2026-10-25 15:00:00|M Janji :  25 Okt 2026 Jam Pasang : Pagi / Siang Note : hubungi pelanggan jika ingin kelokasi |40981182|MYDITA"/>
    <n v="2026"/>
    <n v="10"/>
    <n v="25"/>
    <d v="2026-10-25T00:00:00"/>
    <n v="-0.625"/>
    <x v="1"/>
  </r>
  <r>
    <n v="944"/>
    <n v="1002651352"/>
    <n v="3"/>
    <x v="3"/>
    <n v="5"/>
    <s v="MADURA"/>
    <s v="BANGKALAN"/>
    <s v="TBU"/>
    <s v="REG"/>
    <s v="AO"/>
    <x v="0"/>
    <s v="1P INET"/>
    <s v="102 | FOLLOW UP COMPLETED"/>
    <s v="RBS-Regional 3"/>
    <d v="2026-10-23T15:14:44"/>
    <d v="2026-10-26T10:59:03"/>
    <n v="69416004"/>
    <m/>
    <n v="152458900166"/>
    <s v="ALIM PERDANA"/>
    <s v="ODP-TBU-FAB/03 FAB/D01/03.01"/>
    <s v="WO067060043"/>
    <m/>
    <m/>
    <m/>
    <n v="113.028474971652"/>
    <n v="-6.8843740008269503"/>
    <s v="MD|MYDB-20261023271241|DN00001/MN00802|ALIM PERDANA|087850732270"/>
    <s v="MYDIGIBIZPARTNER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s v="Kendala Pelanggan"/>
    <s v="REVOKE"/>
    <s v="X"/>
    <s v="NO ADDON"/>
    <m/>
    <s v="Follow Up Revoke Completed, New Order ID : SC1002652836"/>
    <s v="HSI Bisnis Promo Hari Pelanggan Nasional PSB 70% - 150 Mbps"/>
    <s v="INDIBIZ"/>
    <m/>
    <m/>
    <d v="2026-10-24T15:00:00"/>
    <s v="2026-10-24 15:00:00 | Tanggal pemasangan : 25/09/2026 Jam pemasangan : 08.00 - 12.00 Info Tambahan : Hubungi pelanggan dulu sebelum ke lokasi, terima kasih"/>
    <m/>
    <m/>
    <m/>
    <e v="#NUM!"/>
    <e v="#NUM!"/>
    <x v="0"/>
  </r>
  <r>
    <n v="945"/>
    <n v="1002639164"/>
    <n v="3"/>
    <x v="3"/>
    <n v="5"/>
    <s v="MADURA"/>
    <s v="BANGKALAN"/>
    <s v="TBU"/>
    <s v="REG"/>
    <s v="AO"/>
    <x v="0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</r>
  <r>
    <n v="946"/>
    <n v="1002652836"/>
    <n v="3"/>
    <x v="3"/>
    <n v="5"/>
    <s v="MADURA"/>
    <s v="BANGKALAN"/>
    <s v="TBU"/>
    <s v="REG"/>
    <s v="AO"/>
    <x v="0"/>
    <m/>
    <s v="Completed (PS)"/>
    <s v="RBS-Regional 3"/>
    <d v="2026-10-26T10:59:04"/>
    <d v="2026-10-26T14:19:13"/>
    <n v="69416004"/>
    <m/>
    <n v="152458900169"/>
    <s v="ALIM PERDANA"/>
    <s v="ODP-TBU-FAB/60"/>
    <s v="WO067193952"/>
    <m/>
    <m/>
    <m/>
    <n v="113.028102"/>
    <n v="-6.8843819999999996"/>
    <s v="MD|MYDB-20261023271241|DN00001/MN00802|ALIM PERDANA|087850732270"/>
    <s v="MYDIGIBIZPARTNER"/>
    <m/>
    <m/>
    <m/>
    <m/>
    <m/>
    <m/>
    <m/>
    <m/>
    <s v="Management Janji"/>
    <s v="2026-10-24 15:00:00 | Tanggal pemasangan : 25/09/2026  Jam pemasangan : 08.00 - 12.00  Info Tambahan : Hubungi pelanggan dulu sebelum ke lokasi, terima kasih"/>
    <s v="FCC"/>
    <s v="26-10-2026 11:10:11"/>
    <m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5:00:00 | Tanggal pemasangan : 25/09/2026  Jam pemasangan : 08.00 - 12.00  Info Tambahan : Hubungi pelanggan dulu sebelum ke lokasi, terima kasih"/>
    <n v="2026"/>
    <n v="10"/>
    <n v="26"/>
    <d v="2026-10-26T00:00:00"/>
    <n v="-0.29166666666424135"/>
    <x v="1"/>
  </r>
  <r>
    <n v="947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</r>
  <r>
    <n v="948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</r>
  <r>
    <n v="949"/>
    <n v="1002656831"/>
    <n v="3"/>
    <x v="3"/>
    <n v="5"/>
    <s v="MADURA"/>
    <s v="BANGKALAN"/>
    <s v="OMB"/>
    <s v="REG"/>
    <s v="AO"/>
    <x v="0"/>
    <s v="1P INET"/>
    <s v="OSS - FALLOUT"/>
    <s v="RBS-Regional 3"/>
    <d v="2026-10-27T19:27:50"/>
    <d v="2026-10-29T08:09:16"/>
    <n v="69418270"/>
    <m/>
    <n v="152438202417"/>
    <s v="TOKO MUHAMMAD"/>
    <s v="ODP-OMB-FG/02 FG/D01/02.01"/>
    <s v="WO067320030"/>
    <m/>
    <m/>
    <m/>
    <n v="113.426165767014"/>
    <n v="-6.9595844566243397"/>
    <s v="MD|MYDB-20261027271438|DN00001/MN00558|TOKO MUHAMMAD|087751541283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39:43"/>
    <d v="2026-10-29T08:00:00"/>
    <m/>
    <s v="FO_UIM"/>
    <s v="X"/>
    <s v="NO ADDON"/>
    <m/>
    <s v="Provisioning Failed|UIM|INF010034061|1029:Reservation not found for Broadband CFS with Reservation ID : 39612887337"/>
    <s v="HSI Bisnis Promo Hari Pelanggan Nasional PSB 70% - 200 Mbps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</r>
  <r>
    <n v="950"/>
    <n v="1002645283"/>
    <n v="3"/>
    <x v="3"/>
    <n v="5"/>
    <s v="MADURA"/>
    <s v="BANGKALAN"/>
    <s v="SPG"/>
    <s v="REG"/>
    <s v="AO"/>
    <x v="0"/>
    <m/>
    <s v="102 | FOLLOW UP COMPLETED"/>
    <s v="RBS-Regional 3"/>
    <d v="2026-10-20T12:04:12"/>
    <d v="2026-10-28T10:22:52"/>
    <n v="69413687"/>
    <m/>
    <n v="152434914879"/>
    <s v="WARUNG ROJAK JALIL 2 (RMH BLK)"/>
    <s v="ODP-SPG-FS/61"/>
    <s v="WO067032530"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Notel: 085725424046 Alt:  Tanggal: 24/10/2026 Jam Pasang: Sore Note: Hubungi sebelum ke lokasi, terimakasih.  |40931149|MYDITA"/>
    <s v="FCC"/>
    <s v="20-10-2026 12:40:07"/>
    <d v="2026-10-24T15:00:00"/>
    <m/>
    <s v="REVOKE"/>
    <s v="SAMPANG"/>
    <s v="NO ADDON"/>
    <m/>
    <s v="Follow Up Revoke Completed, New Order ID : SC10026572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5:00:00"/>
    <s v="2026-10-24 15:00:00|Nama PIC: BP JALIL  Notel: 085725424046 Alt:  Tanggal: 24/10/2026 Jam Pasang: Sore Note: Hubungi sebelum ke lokasi, terimakasih.  |40931149|MYDITA"/>
    <m/>
    <m/>
    <m/>
    <e v="#NUM!"/>
    <e v="#NUM!"/>
    <x v="0"/>
  </r>
  <r>
    <n v="951"/>
    <n v="1002654275"/>
    <n v="3"/>
    <x v="3"/>
    <n v="5"/>
    <s v="MADURA"/>
    <s v="BANGKALAN"/>
    <s v="SPG"/>
    <s v="REG"/>
    <s v="AO"/>
    <x v="0"/>
    <m/>
    <s v="100 | REVOKE COMPLETED"/>
    <s v="RBS-Regional 3"/>
    <d v="2026-10-26T14:34:45"/>
    <d v="2026-10-28T10:15:32"/>
    <n v="69413687"/>
    <m/>
    <n v="152434913064"/>
    <s v="WARUNG ROJAK JALIL 2 (RMH BLK)"/>
    <s v="ODP-SPG-FY/89"/>
    <s v="WO067217312"/>
    <m/>
    <m/>
    <m/>
    <n v="113.17986000000001"/>
    <n v="-7.0587999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 Notel: 085725424046  Alt:   Tanggal: 24/10/2026  Jam Pasang: Sore  Note: Hubungi sebelum ke lokasi, terimakasih.   |40931149|MYDITA"/>
    <s v="FCC"/>
    <s v="26-10-2026 14:39:43"/>
    <m/>
    <s v="Kendala Pelanggan"/>
    <s v="REVOKE"/>
    <s v="SAMPANG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: BP JALIL   Notel: 085725424046  Alt:   Tanggal: 24/10/2026  Jam Pasang: Sore  Note: Hubungi sebelum ke lokasi, terimakasih.   |40931149|MYDITA"/>
    <m/>
    <m/>
    <m/>
    <e v="#NUM!"/>
    <e v="#NUM!"/>
    <x v="0"/>
  </r>
  <r>
    <n v="952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953"/>
    <n v="1002639571"/>
    <n v="3"/>
    <x v="3"/>
    <n v="5"/>
    <s v="MADURA"/>
    <s v="BANGKALAN"/>
    <s v="SPG"/>
    <s v="REG"/>
    <s v="AO"/>
    <x v="0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954"/>
    <n v="1002642347"/>
    <n v="3"/>
    <x v="3"/>
    <n v="5"/>
    <s v="MADURA"/>
    <s v="BANGKALAN"/>
    <s v="SPG"/>
    <s v="REG"/>
    <s v="AO"/>
    <x v="0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</r>
  <r>
    <n v="955"/>
    <n v="1002643283"/>
    <n v="3"/>
    <x v="3"/>
    <n v="5"/>
    <s v="MADURA"/>
    <s v="BANGKALAN"/>
    <s v="SPG"/>
    <s v="REG"/>
    <s v="AO"/>
    <x v="0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</r>
  <r>
    <n v="956"/>
    <n v="1002645582"/>
    <n v="3"/>
    <x v="3"/>
    <n v="5"/>
    <s v="MADURA"/>
    <s v="BANGKALAN"/>
    <s v="SPG"/>
    <s v="REG"/>
    <s v="AO"/>
    <x v="0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</r>
  <r>
    <n v="957"/>
    <n v="1002646489"/>
    <n v="3"/>
    <x v="3"/>
    <n v="5"/>
    <s v="MADURA"/>
    <s v="BANGKALAN"/>
    <s v="SPG"/>
    <s v="REG"/>
    <s v="AO"/>
    <x v="0"/>
    <m/>
    <s v="Completed (PS)"/>
    <s v="RBS-Regional 3"/>
    <d v="2026-10-21T08:24:15"/>
    <d v="2026-10-22T15:56:33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PS"/>
    <s v="SAMPANG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n v="2026"/>
    <n v="10"/>
    <n v="22"/>
    <d v="2026-10-22T00:00:00"/>
    <n v="-0.625"/>
    <x v="1"/>
  </r>
  <r>
    <n v="958"/>
    <n v="1002647367"/>
    <n v="3"/>
    <x v="3"/>
    <n v="5"/>
    <s v="MADURA"/>
    <s v="BANGKALAN"/>
    <s v="SPG"/>
    <s v="REG"/>
    <s v="AO"/>
    <x v="0"/>
    <s v="1P INET"/>
    <s v="Completed (PS)"/>
    <s v="RBS-Regional 3"/>
    <d v="2026-10-21T13:20:45"/>
    <d v="2026-10-22T15:19:07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PS"/>
    <s v="SAMPANG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</r>
  <r>
    <n v="959"/>
    <n v="1002650974"/>
    <n v="3"/>
    <x v="3"/>
    <n v="5"/>
    <s v="MADURA"/>
    <s v="BANGKALAN"/>
    <s v="SPG"/>
    <s v="REG"/>
    <s v="AO"/>
    <x v="0"/>
    <m/>
    <s v="Completed (PS)"/>
    <s v="RBS-Regional 3"/>
    <d v="2026-10-23T13:33:48"/>
    <d v="2026-10-24T18:25:53"/>
    <n v="69415913"/>
    <m/>
    <n v="152434914422"/>
    <s v="FORTUNA LAB SAMPANG"/>
    <s v="ODP-SPG-FAA/20"/>
    <s v="WO067053189"/>
    <m/>
    <m/>
    <m/>
    <n v="113.243836679577"/>
    <n v="-7.2023849561085198"/>
    <s v="|MN02601|/FORTUNA LAB SAMPANG/AHMAD BUSTANURRIDO, SE/087863821101/087849911146/fortunasampang21@gmail.com/HSI Bisnis Promo HUT Telkom (1:1) 100 Mbps (Rp 535.000) PSB Rp 150.000/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3:39:45"/>
    <d v="2026-10-24T11:00:00"/>
    <m/>
    <s v="PS"/>
    <s v="SAMPANG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4"/>
    <d v="2026-10-24T00:00:00"/>
    <n v="-0.45833333333575865"/>
    <x v="1"/>
  </r>
  <r>
    <n v="960"/>
    <n v="1002657227"/>
    <n v="3"/>
    <x v="3"/>
    <n v="5"/>
    <s v="MADURA"/>
    <s v="BANGKALAN"/>
    <s v="SPG"/>
    <s v="REG"/>
    <s v="AO"/>
    <x v="0"/>
    <m/>
    <s v="Completed (PS)"/>
    <s v="RBS-Regional 3"/>
    <d v="2026-10-28T10:22:53"/>
    <d v="2026-10-28T13:13:14"/>
    <n v="69413687"/>
    <m/>
    <n v="152434913632"/>
    <s v="WARUNG ROJAK JALIL 2 (RMH BLK)"/>
    <s v="ODP-SPG-FS/61"/>
    <s v="WO067339904"/>
    <m/>
    <m/>
    <m/>
    <n v="113.207784820028"/>
    <n v="-7.0519537318538701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 Notel: 085725424046  Alt:   Tanggal: 24/10/2026  Jam Pasang: Sore  Note: Hubungi sebelum ke lokasi, terimakasih.   |40931149|MYDITA"/>
    <s v="FCC"/>
    <s v="28-10-2026 10:24:48"/>
    <m/>
    <m/>
    <s v="PS"/>
    <s v="SAMPANG"/>
    <s v="NO ADDON"/>
    <n v="2026102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8T07:00:00"/>
    <s v="2026-10-24 15:00:00|Nama PIC: BP JALIL   Notel: 085725424046  Alt:   Tanggal: 24/10/2026  Jam Pasang: Sore  Note: Hubungi sebelum ke lokasi, terimakasih.   |40931149|MYDITA"/>
    <n v="2026"/>
    <n v="10"/>
    <n v="28"/>
    <d v="2026-10-28T00:00:00"/>
    <n v="-0.29166666666424135"/>
    <x v="1"/>
  </r>
  <r>
    <n v="961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</r>
  <r>
    <n v="962"/>
    <n v="1002645341"/>
    <n v="3"/>
    <x v="3"/>
    <n v="5"/>
    <s v="MADURA"/>
    <s v="BANGKALAN"/>
    <s v="SPG"/>
    <s v="REG"/>
    <s v="AO"/>
    <x v="0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63"/>
    <n v="1002648526"/>
    <n v="3"/>
    <x v="3"/>
    <n v="5"/>
    <s v="MADURA"/>
    <s v="BANGKALAN"/>
    <s v="SPG"/>
    <s v="REG"/>
    <s v="AO"/>
    <x v="0"/>
    <m/>
    <s v="CANCEL COMPLETED"/>
    <s v="RBS-Regional 3"/>
    <d v="2026-10-22T09:33:00"/>
    <d v="2026-10-22T13:15:19"/>
    <n v="69414923"/>
    <m/>
    <n v="152434914937"/>
    <s v="TOKO AL-BAROKAH 9 (Rmh Blkg) "/>
    <s v="ODP-SPG-FY/71"/>
    <m/>
    <m/>
    <m/>
    <m/>
    <n v="113.2519231"/>
    <n v="-7.1953864999999997"/>
    <s v="|MN02600|/TOKO AL-BAROKAH 9 (Rmh Blkg) /SATUMAN/087750023016/rifashooting@gmail.com/HSI Bisnis Promo HUT Telkom (1:1) 100 Mbps (Rp 535.000) PSB Rp 150.000"/>
    <s v="Sales Force DBS"/>
    <m/>
    <m/>
    <m/>
    <m/>
    <m/>
    <m/>
    <m/>
    <m/>
    <m/>
    <m/>
    <m/>
    <s v="22-10-2026 09:39:35"/>
    <m/>
    <m/>
    <s v="REJECT_FCC"/>
    <s v="SAMPANG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ANGGA WISNU EKAPAKSI 40951381|MYDITA"/>
    <m/>
    <m/>
    <m/>
    <m/>
    <m/>
    <e v="#NUM!"/>
    <e v="#NUM!"/>
    <x v="0"/>
  </r>
  <r>
    <n v="964"/>
    <n v="1002651569"/>
    <n v="3"/>
    <x v="3"/>
    <n v="5"/>
    <s v="MADURA"/>
    <s v="BANGKALAN"/>
    <s v="SPG"/>
    <s v="REG"/>
    <s v="AO"/>
    <x v="0"/>
    <m/>
    <s v="CANCEL COMPLETED"/>
    <s v="RBS-Regional 3"/>
    <d v="2026-10-23T16:12:58"/>
    <d v="2026-10-24T16:51:13"/>
    <n v="69416084"/>
    <m/>
    <n v="152434914962"/>
    <s v="TOKO AL BAROKAH 8"/>
    <s v="ODP-SPG-FS/62"/>
    <m/>
    <m/>
    <m/>
    <m/>
    <n v="113.2519231"/>
    <n v="-7.1953864999999997"/>
    <s v="|MN02600|/TOKO AL BAROKAH 8/087750023016/rifashooting@gmail.com/HSI Bisnis Promo HUT Telkom (1:1) 100 Mbps (Rp 535.000) PSB Rp 150.000/SATUMAN/Danlanjang I, Banjar, Kec. Kedungdung, Kabupaten Sampang, Jawa Timur 69252"/>
    <s v="Sales Force DBS"/>
    <m/>
    <m/>
    <m/>
    <m/>
    <m/>
    <m/>
    <m/>
    <m/>
    <m/>
    <m/>
    <m/>
    <s v="23-10-2026 16:24:38"/>
    <m/>
    <m/>
    <s v="REJECT_FCC"/>
    <s v="SAMPANG"/>
    <s v="NO ADDON"/>
    <m/>
    <s v="DECLINE : Decline - Batal Order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965"/>
    <n v="1002653412"/>
    <n v="3"/>
    <x v="3"/>
    <n v="5"/>
    <s v="MADURA"/>
    <s v="BANGKALAN"/>
    <s v="SPG"/>
    <s v="REG"/>
    <s v="AO"/>
    <x v="0"/>
    <m/>
    <s v="CANCEL COMPLETED"/>
    <s v="RBS-Regional 3"/>
    <d v="2026-10-26T11:15:08"/>
    <d v="2026-10-27T13:14:22"/>
    <n v="69416961"/>
    <m/>
    <n v="152434914990"/>
    <s v="TOKO AL BAROKAH (GARDEN)"/>
    <s v="ODP-SPG-FS/62"/>
    <m/>
    <m/>
    <m/>
    <m/>
    <n v="113.2519231"/>
    <n v="-7.1953864999999997"/>
    <s v="|MN02600|/TOKO AL BAROKAH (GARDEN)/SATUMAN/087750023016/hrifashooting@gmail.com/HSI Bisnis Promo HUT Telkom (1:1) 100 Mbps (Rp 535.000) PSB Rp 150.000/"/>
    <s v="Sales Force DBS"/>
    <m/>
    <m/>
    <m/>
    <m/>
    <m/>
    <m/>
    <m/>
    <m/>
    <m/>
    <m/>
    <m/>
    <s v="26-10-2026 11:24:44"/>
    <m/>
    <m/>
    <s v="REJECT_FCC"/>
    <s v="SAMPANG"/>
    <s v="NO ADDON"/>
    <m/>
    <s v="DECLINE : Decline - Batal Order Yusnani Manalu 40951378|MYDITA"/>
    <s v="- SP_NOSS;SP_NOSS ~ Internet NOSS Multispeed Network[0]  - E23015;E23015 ~ ES23 - Perangkat ONT[0]  - E23015~null~44292;E23015||11||Abodemen 0[0]  - E23015~null~E23015_SWONTPREM;SWONTPREM ~ Biaya Sewa ONT Premium ~ E23015[50000]  - SP_NOSS;SP_NOSS ~ Inter"/>
    <s v="INDIBIZ"/>
    <m/>
    <s v="DECLINE : Decline - Batal Order Yusnani Manalu 40951378|MYDITA"/>
    <m/>
    <m/>
    <m/>
    <m/>
    <m/>
    <e v="#NUM!"/>
    <e v="#NUM!"/>
    <x v="0"/>
  </r>
  <r>
    <n v="966"/>
    <n v="1002657855"/>
    <n v="3"/>
    <x v="3"/>
    <n v="5"/>
    <s v="MADURA"/>
    <s v="BANGKALAN"/>
    <s v="SPG"/>
    <s v="REG"/>
    <s v="AO"/>
    <x v="0"/>
    <m/>
    <s v="CANCEL COMPLETED"/>
    <s v="RBS-Regional 3"/>
    <d v="2026-10-28T14:19:18"/>
    <d v="2026-10-28T18:41:33"/>
    <n v="69418634"/>
    <m/>
    <n v="152434913693"/>
    <s v="Toko Ridhoe&amp; 039;i"/>
    <s v="ODP-SPG-FS/65"/>
    <m/>
    <m/>
    <m/>
    <m/>
    <n v="113.2519231"/>
    <n v="-7.1953864999999997"/>
    <s v="|MN02600|/Toko Ridhoe'i/081949781842/Jubriskandal86@gmai.com/HSI Bisnis Promo HUT Telkom (1:1) 100 Mbps (Rp 535.000) PSB Rp 150.000/JUBRI/Teddunan, Banjar, Kec. Kedungdung, Kabupaten Sampang, Jawa Timur 69252"/>
    <s v="Sales Force DBS"/>
    <m/>
    <m/>
    <m/>
    <m/>
    <m/>
    <m/>
    <m/>
    <m/>
    <m/>
    <m/>
    <m/>
    <s v="28-10-2026 14:24:45"/>
    <m/>
    <m/>
    <s v="REJECT_FCC"/>
    <s v="SAMPANG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IRIN RISNAWATI 40931149|MYDITA"/>
    <m/>
    <m/>
    <m/>
    <m/>
    <m/>
    <e v="#NUM!"/>
    <e v="#NUM!"/>
    <x v="0"/>
  </r>
  <r>
    <n v="967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</r>
  <r>
    <n v="968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969"/>
    <n v="1002637186"/>
    <n v="3"/>
    <x v="3"/>
    <n v="5"/>
    <s v="MADURA"/>
    <s v="BANGKALAN"/>
    <s v="KPP"/>
    <s v="REG"/>
    <s v="AO"/>
    <x v="0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</r>
  <r>
    <n v="970"/>
    <n v="1002639017"/>
    <n v="3"/>
    <x v="3"/>
    <n v="5"/>
    <s v="MADURA"/>
    <s v="BANGKALAN"/>
    <s v="KPP"/>
    <s v="REG"/>
    <s v="AO"/>
    <x v="0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</r>
  <r>
    <n v="971"/>
    <n v="1002639615"/>
    <n v="3"/>
    <x v="3"/>
    <n v="5"/>
    <s v="MADURA"/>
    <s v="BANGKALAN"/>
    <s v="KPP"/>
    <s v="REG"/>
    <s v="AO"/>
    <x v="0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972"/>
    <n v="1002641137"/>
    <n v="3"/>
    <x v="3"/>
    <n v="5"/>
    <s v="MADURA"/>
    <s v="BANGKALAN"/>
    <s v="KPP"/>
    <s v="REG"/>
    <s v="AO"/>
    <x v="0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973"/>
    <n v="1002641508"/>
    <n v="3"/>
    <x v="3"/>
    <n v="5"/>
    <s v="MADURA"/>
    <s v="BANGKALAN"/>
    <s v="KPP"/>
    <s v="REG"/>
    <s v="AO"/>
    <x v="0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</r>
  <r>
    <n v="974"/>
    <n v="1002642431"/>
    <n v="3"/>
    <x v="3"/>
    <n v="5"/>
    <s v="MADURA"/>
    <s v="BANGKALAN"/>
    <s v="KPP"/>
    <s v="REG"/>
    <s v="AO"/>
    <x v="0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</r>
  <r>
    <n v="975"/>
    <n v="1002649697"/>
    <n v="3"/>
    <x v="3"/>
    <n v="5"/>
    <s v="MADURA"/>
    <s v="BANGKALAN"/>
    <s v="KPP"/>
    <s v="REG"/>
    <s v="AO"/>
    <x v="0"/>
    <s v="1P INET"/>
    <s v="Completed (PS)"/>
    <s v="RBS-Regional 3"/>
    <d v="2026-10-22T15:47:50"/>
    <d v="2026-10-23T16:19:59"/>
    <n v="69415349"/>
    <m/>
    <n v="152437905983"/>
    <s v="TOKO FARUQ"/>
    <s v="ODP-KPP-FE/86 FE/D09/86.01"/>
    <s v="WO066989759"/>
    <m/>
    <m/>
    <m/>
    <n v="113.275889977812"/>
    <n v="-6.9896148886771003"/>
    <s v="MD|MYDB-20261022271205|DN00001/MN00802|TOKO FARUQ|087705771467"/>
    <s v="MYDIGIBIZPARTNER"/>
    <m/>
    <m/>
    <m/>
    <m/>
    <m/>
    <m/>
    <m/>
    <m/>
    <s v="Management Janji"/>
    <s v="2026-10-23 15:00:00 | M Janji : 23/10/2026 Jam Pasang : 08.00 - 13:00  NoteÃ‚Â :  hubungi terlebih dahulu sebelum kelokasi "/>
    <s v="FCC"/>
    <s v="22-10-2026 15:54:40"/>
    <d v="2026-10-23T15:00:00"/>
    <m/>
    <s v="PS"/>
    <s v="X"/>
    <s v="NO ADDON"/>
    <n v="20261023"/>
    <s v="Completed"/>
    <s v="HSI Bisnis Promo Hari Pelanggan Nasional PSB 70% - 150 Mbps"/>
    <s v="INDIBIZ"/>
    <m/>
    <m/>
    <d v="2026-10-23T15:00:00"/>
    <s v="2026-10-23 15:00:00 | M Janji : 23/10/2026 Jam Pasang : 08.00 - 13:00  NoteÃ‚Â :  hubungi terlebih dahulu sebelum kelokasi "/>
    <n v="2026"/>
    <n v="10"/>
    <n v="23"/>
    <d v="2026-10-23T00:00:00"/>
    <n v="-0.625"/>
    <x v="1"/>
  </r>
  <r>
    <n v="976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977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978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979"/>
    <n v="1002642916"/>
    <n v="3"/>
    <x v="3"/>
    <n v="5"/>
    <s v="MADURA"/>
    <s v="PAMEKASAN"/>
    <s v="PME"/>
    <s v="REG"/>
    <s v="AO"/>
    <x v="0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980"/>
    <n v="1002651214"/>
    <n v="3"/>
    <x v="3"/>
    <n v="5"/>
    <s v="MADURA"/>
    <s v="PAMEKASAN"/>
    <s v="PME"/>
    <s v="REG"/>
    <s v="AO"/>
    <x v="0"/>
    <m/>
    <s v="102 | FOLLOW UP COMPLETED"/>
    <s v="RBS-Regional 3"/>
    <d v="2026-10-23T14:38:38"/>
    <d v="2026-10-26T11:23:29"/>
    <n v="69415977"/>
    <m/>
    <n v="152426929335"/>
    <s v="TOKO BLACK PANTER"/>
    <s v="ODP-PME-FAN/34"/>
    <s v="WO067063765"/>
    <m/>
    <m/>
    <m/>
    <n v="113.3995487"/>
    <n v="-7.1620676000000003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No HP : 081927962159 No Alt : - M Janji :  24 Okt 2026 Jam Pasang : Pagi /  Note : hubungi pelanggan jika ingin kelokasi|40951378|MYDITA"/>
    <s v="FCC"/>
    <s v="23-10-2026 14:39:42"/>
    <d v="2026-10-24T15:00:00"/>
    <s v="Kendala Pelanggan"/>
    <s v="REVOKE"/>
    <s v="PAMEKASAN"/>
    <s v="NETMONK"/>
    <m/>
    <s v="Follow Up Revoke Completed, New Order ID : SC1002653470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4T15:00:00"/>
    <s v="2026-10-24 15:00:00|Nama PIC : Bp Mudassir  No HP : 081927962159 No Alt : - M Janji :  24 Okt 2026 Jam Pasang : Pagi /  Note : hubungi pelanggan jika ingin kelokasi|40951378|MYDITA"/>
    <m/>
    <m/>
    <m/>
    <e v="#NUM!"/>
    <e v="#NUM!"/>
    <x v="0"/>
  </r>
  <r>
    <n v="981"/>
    <n v="1002652490"/>
    <n v="3"/>
    <x v="3"/>
    <n v="5"/>
    <s v="MADURA"/>
    <s v="PAMEKASAN"/>
    <s v="PME"/>
    <s v="REG"/>
    <s v="AO"/>
    <x v="0"/>
    <s v="1P INET"/>
    <s v="102 | FOLLOW UP COMPLETED"/>
    <s v="RBS-Regional 3"/>
    <d v="2026-10-25T10:45:44"/>
    <d v="2026-10-27T17:17:06"/>
    <n v="69416630"/>
    <m/>
    <n v="152426929355"/>
    <s v="Toko SRC anak dara"/>
    <s v="ODP-PME-FBK/118 FBK/D06/118.01"/>
    <s v="WO067148819"/>
    <m/>
    <m/>
    <m/>
    <n v="113.461665138602"/>
    <n v="-7.1065908643671198"/>
    <s v="MD|MYDB-20261025271342|DN00001/MN00572|Toko SRC anak dara|081217944472"/>
    <s v="MYDIGIBIZPARTNER"/>
    <m/>
    <m/>
    <m/>
    <m/>
    <m/>
    <m/>
    <m/>
    <m/>
    <s v="Management Janji"/>
    <s v="2026-10-26 08:00:00 | Jam pemasangan : 12.00 Info Tambahan : Hubungi pelanggan dulu sebelum ke lokasi terimakasih "/>
    <s v="FCC"/>
    <s v="25-10-2026 10:54:36"/>
    <d v="2026-10-26T08:00:00"/>
    <m/>
    <s v="REVOKE"/>
    <s v="PAMEKASAN"/>
    <s v="NETMONK"/>
    <m/>
    <s v="Follow Up Revoke Completed, New Order ID : SC1002656736"/>
    <s v="HSI Bisnis Bundling Netmonk PSB 70% Promo - 300 Mbps"/>
    <s v="INDIBIZ"/>
    <m/>
    <m/>
    <d v="2026-10-26T08:00:00"/>
    <s v="2026-10-26 08:00:00 | Jam pemasangan : 12.00 Info Tambahan : Hubungi pelanggan dulu sebelum ke lokasi terimakasih "/>
    <m/>
    <m/>
    <m/>
    <e v="#NUM!"/>
    <e v="#NUM!"/>
    <x v="0"/>
  </r>
  <r>
    <n v="982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983"/>
    <n v="1002638095"/>
    <n v="3"/>
    <x v="3"/>
    <n v="5"/>
    <s v="MADURA"/>
    <s v="PAMEKASAN"/>
    <s v="PME"/>
    <s v="REG"/>
    <s v="AO"/>
    <x v="0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</r>
  <r>
    <n v="984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985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986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987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988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989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990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</r>
  <r>
    <n v="991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</r>
  <r>
    <n v="992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</r>
  <r>
    <n v="993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</r>
  <r>
    <n v="994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</r>
  <r>
    <n v="995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</r>
  <r>
    <n v="996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</r>
  <r>
    <n v="997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</r>
  <r>
    <n v="998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</r>
  <r>
    <n v="999"/>
    <n v="1002637812"/>
    <n v="3"/>
    <x v="3"/>
    <n v="5"/>
    <s v="MADURA"/>
    <s v="PAMEKASAN"/>
    <s v="PME"/>
    <s v="REG"/>
    <s v="AO"/>
    <x v="0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</r>
  <r>
    <n v="1000"/>
    <n v="1002642032"/>
    <n v="3"/>
    <x v="3"/>
    <n v="5"/>
    <s v="MADURA"/>
    <s v="PAMEKASAN"/>
    <s v="PME"/>
    <s v="REG"/>
    <s v="AO"/>
    <x v="0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</r>
  <r>
    <n v="1001"/>
    <n v="1002641879"/>
    <n v="3"/>
    <x v="3"/>
    <n v="5"/>
    <s v="MADURA"/>
    <s v="PAMEKASAN"/>
    <s v="PME"/>
    <s v="REG"/>
    <s v="AO"/>
    <x v="0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</r>
  <r>
    <n v="1002"/>
    <n v="1002644203"/>
    <n v="3"/>
    <x v="3"/>
    <n v="5"/>
    <s v="MADURA"/>
    <s v="PAMEKASAN"/>
    <s v="PME"/>
    <s v="REG"/>
    <s v="AO"/>
    <x v="0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</r>
  <r>
    <n v="1003"/>
    <n v="1002646181"/>
    <n v="3"/>
    <x v="3"/>
    <n v="5"/>
    <s v="MADURA"/>
    <s v="PAMEKASAN"/>
    <s v="PME"/>
    <s v="REG"/>
    <s v="AO"/>
    <x v="0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</r>
  <r>
    <n v="1004"/>
    <n v="1002644514"/>
    <n v="3"/>
    <x v="3"/>
    <n v="5"/>
    <s v="MADURA"/>
    <s v="PAMEKASAN"/>
    <s v="PME"/>
    <s v="REG"/>
    <s v="AO"/>
    <x v="0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</r>
  <r>
    <n v="1005"/>
    <n v="1002647458"/>
    <n v="3"/>
    <x v="3"/>
    <n v="5"/>
    <s v="MADURA"/>
    <s v="PAMEKASAN"/>
    <s v="PME"/>
    <s v="REG"/>
    <s v="AO"/>
    <x v="0"/>
    <s v="1P INET"/>
    <s v="Completed (PS)"/>
    <s v="RBS-Regional 3"/>
    <d v="2026-10-21T13:51:45"/>
    <d v="2026-10-22T16:45:26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PS"/>
    <s v="PAMEKASAN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</r>
  <r>
    <n v="1006"/>
    <n v="1002647944"/>
    <n v="3"/>
    <x v="3"/>
    <n v="5"/>
    <s v="MADURA"/>
    <s v="PAMEKASAN"/>
    <s v="PME"/>
    <s v="REG"/>
    <s v="AO"/>
    <x v="0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</r>
  <r>
    <n v="1007"/>
    <n v="1002650769"/>
    <n v="3"/>
    <x v="3"/>
    <n v="5"/>
    <s v="MADURA"/>
    <s v="PAMEKASAN"/>
    <s v="PME"/>
    <s v="REG"/>
    <s v="AO"/>
    <x v="0"/>
    <m/>
    <s v="Completed (PS)"/>
    <s v="RBS-Regional 3"/>
    <d v="2026-10-23T11:34:16"/>
    <d v="2026-10-24T17:39:09"/>
    <n v="69415777"/>
    <m/>
    <n v="152426929327"/>
    <s v="TOKO RISCO"/>
    <s v="ODP-PME-FBF/44"/>
    <s v="WO067047105"/>
    <m/>
    <m/>
    <m/>
    <n v="113.4138957"/>
    <n v="-7.1320506999999997"/>
    <s v="|MN00213|/TOKO RISCO/081927962158/fathorgaya11@gmail.com/HSI Bisnis + Netmonk Promo 2026 150 Mbps (Rp 676.100) PSB 150.000/FATHORROHMAN/https://maps.app.goo.gl/ExvFaa4TKttsYxbw6?g_st=aw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1:39:43"/>
    <d v="2026-10-24T11:00:00"/>
    <m/>
    <s v="PS"/>
    <s v="PAMEKASAN"/>
    <s v="NETMONK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Tanggal pemasangan : 24 OKTOBER 2026 Jam pemasangan : pagi/siang Info Tambahan : Hubungi pelanggan dulu sebelum ke lokasi terima kasih|40010577|MYDITA"/>
    <n v="2026"/>
    <n v="10"/>
    <n v="24"/>
    <d v="2026-10-24T00:00:00"/>
    <n v="-0.45833333333575865"/>
    <x v="1"/>
  </r>
  <r>
    <n v="1008"/>
    <n v="1002652759"/>
    <n v="3"/>
    <x v="3"/>
    <n v="5"/>
    <s v="MADURA"/>
    <s v="PAMEKASAN"/>
    <s v="PME"/>
    <s v="REG"/>
    <s v="AO"/>
    <x v="0"/>
    <s v="1P INET"/>
    <s v="Completed (PS)"/>
    <s v="RBS-Regional 3"/>
    <d v="2026-10-25T21:11:50"/>
    <d v="2026-10-26T13:19:03"/>
    <n v="69416782"/>
    <m/>
    <n v="152426929364"/>
    <s v="TOKO ADUHAY"/>
    <s v="ODP-PME-FCA/13 FCA/D01/13.01"/>
    <s v="WO067177984"/>
    <m/>
    <m/>
    <m/>
    <n v="113.55902329087201"/>
    <n v="-7.0938552478862"/>
    <s v="MD|MYDB-20261025271360|DN00001/MN00558|TOKO ADUHAY|085727475345"/>
    <s v="MYDIGIBIZPARTNER"/>
    <m/>
    <m/>
    <m/>
    <m/>
    <m/>
    <m/>
    <m/>
    <m/>
    <s v="Management Janji"/>
    <s v="2026-10-27 08:00:00 | Nama : BP IMAM FADALI  No Hp : 085727475345 No Alt :  Tgl Pemasangan : 26 Oktober 2026 Interval : PAGI  Note : Hubungi pelanggan terlebih dahulu"/>
    <s v="FCC"/>
    <s v="25-10-2026 21:24:40"/>
    <d v="2026-10-27T08:00:00"/>
    <m/>
    <s v="PS"/>
    <s v="PAMEKASAN"/>
    <s v="NO ADDON"/>
    <n v="20261026"/>
    <s v="Completed"/>
    <s v="HSI Bisnis Promo Hari Pelanggan Nasional PSB 70% - 100 Mbps"/>
    <s v="INDIBIZ"/>
    <m/>
    <m/>
    <d v="2026-10-27T08:00:00"/>
    <s v="2026-10-27 08:00:00 | Nama : BP IMAM FADALI  No Hp : 085727475345 No Alt :  Tgl Pemasangan : 26 Oktober 2026 Interval : PAGI  Note : Hubungi pelanggan terlebih dahulu"/>
    <n v="2026"/>
    <n v="10"/>
    <n v="26"/>
    <d v="2026-10-26T00:00:00"/>
    <n v="-1.3333333333357587"/>
    <x v="1"/>
  </r>
  <r>
    <n v="1009"/>
    <n v="1002653470"/>
    <n v="3"/>
    <x v="3"/>
    <n v="5"/>
    <s v="MADURA"/>
    <s v="PAMEKASAN"/>
    <s v="PME"/>
    <s v="REG"/>
    <s v="AO"/>
    <x v="0"/>
    <m/>
    <s v="Completed (PS)"/>
    <s v="RBS-Regional 3"/>
    <d v="2026-10-26T11:23:29"/>
    <d v="2026-10-26T13:13:46"/>
    <n v="69415977"/>
    <m/>
    <n v="152426929373"/>
    <s v="TOKO BLACK PANTER"/>
    <s v="ODP-PME-FBE/10"/>
    <s v="WO067196769"/>
    <m/>
    <m/>
    <m/>
    <n v="113.458705841135"/>
    <n v="-7.15652550536067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 No HP : 081927962159  No Alt : -  M Janji :  24 Okt 2026  Jam Pasang : Pagi /   Note : hubungi pelanggan jika ingin kelokasi|40951378|MYDITA"/>
    <s v="FCC"/>
    <s v="26-10-2026 11:24:44"/>
    <m/>
    <m/>
    <s v="PS"/>
    <s v="PAMEKASAN"/>
    <s v="NETMONK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 : Bp Mudassir   No HP : 081927962159  No Alt : -  M Janji :  24 Okt 2026  Jam Pasang : Pagi /   Note : hubungi pelanggan jika ingin kelokasi|40951378|MYDITA"/>
    <n v="2026"/>
    <n v="10"/>
    <n v="26"/>
    <d v="2026-10-26T00:00:00"/>
    <n v="-0.29166666666424135"/>
    <x v="1"/>
  </r>
  <r>
    <n v="1010"/>
    <n v="1002655448"/>
    <n v="3"/>
    <x v="3"/>
    <n v="5"/>
    <s v="MADURA"/>
    <s v="PAMEKASAN"/>
    <s v="PME"/>
    <s v="REG"/>
    <s v="AO"/>
    <x v="0"/>
    <m/>
    <s v="Completed (PS)"/>
    <s v="RBS-Regional 3"/>
    <d v="2026-10-27T10:35:02"/>
    <d v="2026-10-28T11:33:22"/>
    <n v="69417755"/>
    <m/>
    <n v="152426929393"/>
    <s v="TOKO FUFUFAFA"/>
    <s v="ODP-PME-FBK/72"/>
    <s v="WO067290913"/>
    <m/>
    <m/>
    <m/>
    <n v="113.48654399999999"/>
    <n v="-7.0951502"/>
    <s v="|MN00213|/TOKO FUFUFAFA/NURUN NABAWI/08817468329/fufujaya22@gmail.com/HSI Bisnis + Netmonk Promo 2026 150 Mbps (Rp 676.100) PSB 150.000/"/>
    <s v="Sales Force DBS"/>
    <m/>
    <m/>
    <m/>
    <m/>
    <m/>
    <m/>
    <m/>
    <m/>
    <s v="Management Janji"/>
    <s v="2026-10-28 11:00:00|Jam pemasangan : 12.00 Info Tambahan : Hubungi pelanggan dulu sebelum ke lokasi terimakasih  |40951381|MYDITA"/>
    <s v="FCC"/>
    <s v="27-10-2026 10:39:38"/>
    <d v="2026-10-28T11:00:00"/>
    <m/>
    <s v="PS"/>
    <s v="PAMEKASAN"/>
    <s v="NETMONK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Jam pemasangan : 12.00 Info Tambahan : Hubungi pelanggan dulu sebelum ke lokasi terimakasih  |40951381|MYDITA"/>
    <n v="2026"/>
    <n v="10"/>
    <n v="28"/>
    <d v="2026-10-28T00:00:00"/>
    <n v="-0.45833333333575865"/>
    <x v="1"/>
  </r>
  <r>
    <n v="1011"/>
    <n v="1002656830"/>
    <n v="3"/>
    <x v="3"/>
    <n v="5"/>
    <s v="MADURA"/>
    <s v="PAMEKASAN"/>
    <s v="PME"/>
    <s v="REG"/>
    <s v="AO"/>
    <x v="0"/>
    <s v="1P INET"/>
    <s v="Completed (PS)"/>
    <s v="RBS-Regional 3"/>
    <d v="2026-10-27T19:18:44"/>
    <d v="2026-10-28T17:02:16"/>
    <n v="69418269"/>
    <m/>
    <n v="152426929401"/>
    <s v="TOKO KADUR BERKAH"/>
    <s v="ODP-PME-FCA/16 FCA/D01/16.01"/>
    <s v="WO067319710"/>
    <m/>
    <m/>
    <m/>
    <n v="113.55733960000001"/>
    <n v="-7.0986247999999996"/>
    <s v="MD|MYDB-20261027271429|DN00001/MN00086|TOKO KADUR BERKAH|081578286628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25:10"/>
    <d v="2026-10-29T08:00:00"/>
    <m/>
    <s v="PS"/>
    <s v="PAMEKASAN"/>
    <s v="NETMONK"/>
    <n v="20261028"/>
    <s v="Completed"/>
    <s v="HSI Bisnis Bundling Netmonk PSB 70% Promo - 150 Mbps"/>
    <s v="INDIBIZ"/>
    <m/>
    <m/>
    <d v="2026-10-29T08:00:00"/>
    <s v="2026-10-29 08:00:00 | M Janji : (RABU/28/oktober/2026) jam Pasang : 09:00 Note : hubungi pelanggan jika ingin kelokasi"/>
    <n v="2026"/>
    <n v="10"/>
    <n v="28"/>
    <d v="2026-10-28T00:00:00"/>
    <n v="-1.3333333333357587"/>
    <x v="1"/>
  </r>
  <r>
    <n v="1012"/>
    <n v="1002656736"/>
    <n v="3"/>
    <x v="3"/>
    <n v="5"/>
    <s v="MADURA"/>
    <s v="PAMEKASAN"/>
    <s v="PME"/>
    <s v="REG"/>
    <s v="AO"/>
    <x v="0"/>
    <m/>
    <s v="Completed (PS)"/>
    <s v="RBS-Regional 3"/>
    <d v="2026-10-27T17:17:07"/>
    <d v="2026-10-27T22:01:58"/>
    <n v="69416630"/>
    <m/>
    <n v="152426929397"/>
    <s v="Toko SRC anak dara"/>
    <s v="ODP-PME-FAT/19"/>
    <s v="WO067312798"/>
    <m/>
    <m/>
    <m/>
    <n v="113.459631732012"/>
    <n v="-7.1174604568374802"/>
    <s v="MD|MYDB-20261025271342|DN00001/MN00572|Toko SRC anak dara|081217944472"/>
    <s v="MYDIGIBIZPARTNER"/>
    <m/>
    <m/>
    <m/>
    <m/>
    <m/>
    <m/>
    <m/>
    <m/>
    <s v="Management Janji"/>
    <s v="2026-10-26 08:00:00 | Jam pemasangan : 12.00  Info Tambahan : Hubungi pelanggan dulu sebelum ke lokasi  terimakasih "/>
    <s v="FCC"/>
    <s v="27-10-2026 17:24:47"/>
    <m/>
    <m/>
    <s v="PS"/>
    <s v="PAMEKASAN"/>
    <s v="NETMONK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7T07:00:00"/>
    <s v="2026-10-26 08:00:00 | Jam pemasangan : 12.00  Info Tambahan : Hubungi pelanggan dulu sebelum ke lokasi  terimakasih "/>
    <n v="2026"/>
    <n v="10"/>
    <n v="27"/>
    <d v="2026-10-27T00:00:00"/>
    <n v="-0.29166666666424135"/>
    <x v="1"/>
  </r>
  <r>
    <n v="1013"/>
    <n v="1002651872"/>
    <n v="3"/>
    <x v="3"/>
    <n v="5"/>
    <s v="MADURA"/>
    <s v="PAMEKASAN"/>
    <s v="PME"/>
    <s v="REG"/>
    <s v="AO"/>
    <x v="0"/>
    <s v="1P INET"/>
    <s v="MIA - INVALID SURVEY"/>
    <s v="RBS-Regional 3"/>
    <d v="2026-10-23T19:50:45"/>
    <d v="2026-10-24T14:11:01"/>
    <n v="69416202"/>
    <m/>
    <n v="152426929341"/>
    <s v="CV. LOXOR JAYA"/>
    <s v="ODP-PME-FAS/27 FAS/D04/27.01"/>
    <s v="WO067081825"/>
    <m/>
    <m/>
    <m/>
    <n v="113.51226199418301"/>
    <n v="-7.0987290857621002"/>
    <s v="MD|MYDB-20261022271238|DC20010/MC20002|CV. LOXOR JAYA|085955190203"/>
    <s v="MYDIGIBIZPARTNER"/>
    <m/>
    <m/>
    <m/>
    <m/>
    <m/>
    <m/>
    <m/>
    <m/>
    <s v="Management Janji"/>
    <s v="2026-10-25 08:00:00 | Jam Pemasangan : 08:00 - 12.00 Tanggal Pemasangan : MINGGU 25 OKTOBER 2026 Info Tambahan : Hubungi pelanggan sebelum datang ke lokasi"/>
    <s v="FCC"/>
    <s v="23-10-2026 19:54:39"/>
    <d v="2026-10-25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10-25T08:00:00"/>
    <s v="2026-10-25 08:00:00 | Jam Pemasangan : 08:00 - 12.00 Tanggal Pemasangan : MINGGU 25 OKTOBER 2026 Info Tambahan : Hubungi pelanggan sebelum datang ke lokasi"/>
    <m/>
    <m/>
    <m/>
    <e v="#NUM!"/>
    <e v="#NUM!"/>
    <x v="0"/>
  </r>
  <r>
    <n v="1014"/>
    <n v="1002658020"/>
    <n v="3"/>
    <x v="3"/>
    <n v="5"/>
    <s v="MADURA"/>
    <s v="PAMEKASAN"/>
    <s v="PME"/>
    <s v="REG"/>
    <s v="AO"/>
    <x v="0"/>
    <s v="1P INET"/>
    <s v="MIE - SEND SURVEY"/>
    <s v="RBS-Regional 3"/>
    <d v="2026-10-28T15:08:45"/>
    <d v="2026-10-28T15:10:01"/>
    <n v="69418716"/>
    <m/>
    <n v="152426929409"/>
    <s v="TOKO IQBAL BERKAH"/>
    <s v="ODP-PME-FBF/10 FBF/D05/10.01"/>
    <s v="WO067370517"/>
    <m/>
    <m/>
    <m/>
    <n v="113.40405629999999"/>
    <n v="-7.1224819999999998"/>
    <s v="MD|MYDB-20261028271506|DN00001/MN00086|TOKO IQBAL BERKAH|087899237089"/>
    <s v="MYDIGIBIZPARTNER"/>
    <m/>
    <m/>
    <m/>
    <m/>
    <m/>
    <m/>
    <m/>
    <m/>
    <s v="Management Janji"/>
    <s v="2026-10-29 15:00:00 | Waktu pemasangan : 15.00 Tanggal pemasangan : 29 Oktober 2026 Mohon hubungi pelanggan sebelum ke lokasi Terima kasih"/>
    <s v="FCC"/>
    <s v="28-10-2026 15:09:46"/>
    <d v="2026-10-29T15:00:00"/>
    <m/>
    <s v="SURVEY_NEW_MANJA"/>
    <s v="PAMEKASAN"/>
    <s v="NETMONK"/>
    <m/>
    <s v="MIE - SEND SURVEY"/>
    <s v="HSI Bisnis Bundling Netmonk PSB 70% Promo - 150 Mbps"/>
    <s v="INDIBIZ"/>
    <m/>
    <m/>
    <d v="2026-10-29T15:00:00"/>
    <s v="2026-10-29 15:00:00 | Waktu pemasangan : 15.00 Tanggal pemasangan : 29 Oktober 2026 Mohon hubungi pelanggan sebelum ke lokasi Terima kasih"/>
    <m/>
    <m/>
    <m/>
    <e v="#NUM!"/>
    <e v="#NUM!"/>
    <x v="0"/>
  </r>
  <r>
    <n v="1015"/>
    <n v="1002650448"/>
    <n v="3"/>
    <x v="3"/>
    <n v="5"/>
    <s v="MADURA"/>
    <s v="PAMEKASAN"/>
    <s v="PME"/>
    <s v="REG"/>
    <s v="AO"/>
    <x v="0"/>
    <m/>
    <s v="CANCEL COMPLETED"/>
    <s v="RBS-Regional 3"/>
    <d v="2026-10-23T10:05:05"/>
    <d v="2026-10-28T13:51:19"/>
    <n v="69415711"/>
    <m/>
    <n v="152426929325"/>
    <s v="Toko wiam berkah"/>
    <s v="ODP-PME-FBF/12"/>
    <m/>
    <m/>
    <m/>
    <m/>
    <n v="113.4031464"/>
    <n v="-7.1203456000000003"/>
    <s v="|MN02446|/Toko wiam berkah/087881141166/wiamhberkah@gmail.com/HSI Bisnis + Netmonk Promo 2026 100 Mbps (Rp 591.100) PSB 150.000/Wiam habibullah/-7.1231504.113,4059758"/>
    <s v="Sales Force DBS"/>
    <m/>
    <m/>
    <m/>
    <m/>
    <m/>
    <m/>
    <m/>
    <m/>
    <m/>
    <m/>
    <m/>
    <s v="23-10-2026 10:40:25"/>
    <m/>
    <m/>
    <s v="REJECT_FCC"/>
    <s v="PAMEKASAN"/>
    <s v="NETMONK"/>
    <m/>
    <s v="DECLINE : Decline - Batal Order EVI PUSPITA EKASARI 40931150|MYDITA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s v="DECLINE : Decline - Batal Order EVI PUSPITA EKASARI 40931150|MYDITA"/>
    <m/>
    <m/>
    <m/>
    <m/>
    <m/>
    <e v="#NUM!"/>
    <e v="#NUM!"/>
    <x v="0"/>
  </r>
  <r>
    <n v="1016"/>
    <n v="1002640336"/>
    <n v="3"/>
    <x v="3"/>
    <n v="5"/>
    <s v="MADURA"/>
    <s v="PAMEKASAN"/>
    <s v="WRP"/>
    <s v="REG"/>
    <s v="AO"/>
    <x v="0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</r>
  <r>
    <n v="1017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1018"/>
    <n v="1002641106"/>
    <n v="3"/>
    <x v="3"/>
    <n v="5"/>
    <s v="MADURA"/>
    <s v="PAMEKASAN"/>
    <s v="WRP"/>
    <s v="REG"/>
    <s v="AO"/>
    <x v="0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</r>
  <r>
    <n v="1019"/>
    <n v="1002641821"/>
    <n v="3"/>
    <x v="3"/>
    <n v="5"/>
    <s v="MADURA"/>
    <s v="PAMEKASAN"/>
    <s v="WRP"/>
    <s v="REG"/>
    <s v="AO"/>
    <x v="0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</r>
  <r>
    <n v="1020"/>
    <n v="1002641967"/>
    <n v="3"/>
    <x v="3"/>
    <n v="5"/>
    <s v="MADURA"/>
    <s v="PAMEKASAN"/>
    <s v="WRP"/>
    <s v="REG"/>
    <s v="AO"/>
    <x v="0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</r>
  <r>
    <n v="1021"/>
    <n v="1002648415"/>
    <n v="3"/>
    <x v="3"/>
    <n v="5"/>
    <s v="MADURA"/>
    <s v="PAMEKASAN"/>
    <s v="WRP"/>
    <s v="REG"/>
    <s v="AO"/>
    <x v="0"/>
    <s v="1P INET"/>
    <s v="Completed (PS)"/>
    <s v="RBS-Regional 3"/>
    <d v="2026-10-22T08:54:44"/>
    <d v="2026-10-23T17:33:26"/>
    <n v="69414897"/>
    <m/>
    <n v="152427203551"/>
    <s v="TOKO PERFEK WARU"/>
    <s v="ODP-WRP-FA/57 FA/D09/57.01"/>
    <s v="WO066942743"/>
    <m/>
    <m/>
    <m/>
    <n v="113.527664"/>
    <n v="-6.9417114999999896"/>
    <s v="MD|MYDB-20261022271192|DN00001/MN00558|TOKO PERFEK WARU|085727458381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5:14"/>
    <d v="2026-10-23T08:00:00"/>
    <m/>
    <s v="PS"/>
    <s v="X"/>
    <s v="NO ADDON"/>
    <n v="20261023"/>
    <s v="Completed"/>
    <s v="HSI Bisnis Promo Hari Pelanggan Nasional PSB 70% - 100 Mbps"/>
    <s v="INDIBIZ"/>
    <m/>
    <m/>
    <d v="2026-10-23T08:00:00"/>
    <s v="2026-10-23 08:00:00 | M Janji : 23/10/2026 Jam Pasang : 08.00 - 13:00  NoteÃ‚Â :  hubungi terlebih dahulu sebelum kelokasi "/>
    <n v="2026"/>
    <n v="10"/>
    <n v="23"/>
    <d v="2026-10-23T00:00:00"/>
    <n v="-0.33333333333575865"/>
    <x v="1"/>
  </r>
  <r>
    <n v="1022"/>
    <n v="1002641343"/>
    <n v="3"/>
    <x v="3"/>
    <n v="5"/>
    <s v="MADURA"/>
    <s v="PAMEKASAN"/>
    <s v="ABT"/>
    <s v="REG"/>
    <s v="AO"/>
    <x v="0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023"/>
    <n v="1002645404"/>
    <n v="3"/>
    <x v="3"/>
    <n v="5"/>
    <s v="MADURA"/>
    <s v="PAMEKASAN"/>
    <s v="ABT"/>
    <s v="REG"/>
    <s v="AO"/>
    <x v="0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</r>
  <r>
    <n v="1024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1025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1026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</r>
  <r>
    <n v="1027"/>
    <n v="1002645716"/>
    <n v="3"/>
    <x v="3"/>
    <n v="5"/>
    <s v="MADURA"/>
    <s v="PAMEKASAN"/>
    <s v="AJA"/>
    <s v="REG"/>
    <s v="AO"/>
    <x v="0"/>
    <m/>
    <s v="MIA - INVALID SURVEY"/>
    <s v="RBS-Regional 3"/>
    <d v="2026-10-20T14:42:48"/>
    <d v="2026-10-22T22:36:33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</r>
  <r>
    <n v="1028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</r>
  <r>
    <n v="1029"/>
    <n v="1002639305"/>
    <n v="3"/>
    <x v="3"/>
    <n v="5"/>
    <s v="MADURA"/>
    <s v="PAMEKASAN"/>
    <s v="BAB"/>
    <s v="REG"/>
    <s v="AO"/>
    <x v="0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030"/>
    <n v="1002631866"/>
    <n v="3"/>
    <x v="3"/>
    <n v="5"/>
    <s v="MADURA"/>
    <s v="PAMEKASAN"/>
    <s v="PRG"/>
    <s v="REG"/>
    <s v="AO"/>
    <x v="0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</r>
  <r>
    <n v="1031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</r>
  <r>
    <n v="1032"/>
    <n v="1002637670"/>
    <n v="3"/>
    <x v="3"/>
    <n v="5"/>
    <s v="MADURA"/>
    <s v="PAMEKASAN"/>
    <s v="PRG"/>
    <s v="REG"/>
    <s v="AO"/>
    <x v="0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</r>
  <r>
    <n v="1033"/>
    <n v="1002649472"/>
    <n v="3"/>
    <x v="3"/>
    <n v="5"/>
    <s v="MADURA"/>
    <s v="PAMEKASAN"/>
    <s v="PRG"/>
    <s v="REG"/>
    <s v="AO"/>
    <x v="0"/>
    <s v="1P INET"/>
    <s v="Completed (PS)"/>
    <s v="RBS-Regional 3"/>
    <d v="2026-10-22T14:57:49"/>
    <d v="2026-10-23T14:04:50"/>
    <n v="69415242"/>
    <m/>
    <n v="152428209508"/>
    <s v="Warung Man Taupiq"/>
    <s v="ODP-PRG-FC/26 FC/D04/26.01"/>
    <s v="WO066982078"/>
    <m/>
    <m/>
    <m/>
    <n v="113.732813335955"/>
    <n v="-7.0829961422970502"/>
    <s v="MD|MYDB-20261021271183|DN00001/MN00806|Warung Man Taupiq|08580050440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5:09:58"/>
    <d v="2026-10-23T11:00:00"/>
    <m/>
    <s v="PS"/>
    <s v="X"/>
    <s v="NETMONK"/>
    <n v="20261023"/>
    <s v="Completed"/>
    <s v="HSI Bisnis Bundling Netmonk Promo 2026 PSB 70% - 15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</r>
  <r>
    <n v="1034"/>
    <n v="1002639473"/>
    <n v="3"/>
    <x v="3"/>
    <n v="5"/>
    <s v="MADURA"/>
    <s v="PAMEKASAN"/>
    <s v="SPK"/>
    <s v="REG"/>
    <s v="AO"/>
    <x v="0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</r>
  <r>
    <n v="1035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1036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1037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1038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1039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1040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</r>
  <r>
    <n v="1041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1042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</r>
  <r>
    <n v="1043"/>
    <n v="1002645766"/>
    <n v="3"/>
    <x v="3"/>
    <n v="5"/>
    <s v="MADURA"/>
    <s v="PAMEKASAN"/>
    <s v="SMP"/>
    <s v="REG"/>
    <s v="AO"/>
    <x v="0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</r>
  <r>
    <n v="1044"/>
    <n v="1002652272"/>
    <n v="3"/>
    <x v="3"/>
    <n v="5"/>
    <s v="MADURA"/>
    <s v="PAMEKASAN"/>
    <s v="SMP"/>
    <s v="REG"/>
    <s v="AO"/>
    <x v="0"/>
    <s v="1P INET"/>
    <s v="Completed (PS)"/>
    <s v="RBS-Regional 3"/>
    <d v="2026-10-24T15:54:45"/>
    <d v="2026-10-25T13:09:16"/>
    <n v="69416476"/>
    <m/>
    <n v="152431233014"/>
    <s v="Toko Maju Mundur"/>
    <s v="ODP-SMP-FK/83 FK/D05/83.01"/>
    <s v="WO067125266"/>
    <m/>
    <m/>
    <m/>
    <n v="113.829874433577"/>
    <n v="-7.08064947985181"/>
    <s v="MD|MYDB-20261024271321|DN00001/MN00806|Toko Maju Mundur|082327162706"/>
    <s v="MYDIGIBIZPARTNER"/>
    <m/>
    <m/>
    <m/>
    <m/>
    <m/>
    <m/>
    <m/>
    <m/>
    <s v="Management Janji"/>
    <s v="2026-10-25 15:00:00 | Nama Pic : BP KHOIRUL No Hp Pic : 082327162706 Jam Pemasangan : 08:00 - 12.00 Tanggal Pemasangan : MINGGU 25 OKTOBER 2026 Info Tambahan : Hubungi pelanggan sebelum datang ke lokasi"/>
    <s v="FCC"/>
    <s v="24-10-2026 16:09:53"/>
    <d v="2026-10-25T15:00:00"/>
    <m/>
    <s v="PS"/>
    <s v="X"/>
    <s v="NO ADDON"/>
    <n v="20261025"/>
    <s v="Completed"/>
    <s v="HSI Bisnis Promo Hari Pelanggan Nasional PSB 70% - 50 Mbps"/>
    <s v="INDIBIZ"/>
    <m/>
    <m/>
    <d v="2026-10-25T15:00:00"/>
    <s v="2026-10-25 15:00:00 | Nama Pic : BP KHOIRUL No Hp Pic : 082327162706 Jam Pemasangan : 08:00 - 12.00 Tanggal Pemasangan : MINGGU 25 OKTOBER 2026 Info Tambahan : Hubungi pelanggan sebelum datang ke lokasi"/>
    <n v="2026"/>
    <n v="10"/>
    <n v="25"/>
    <d v="2026-10-25T00:00:00"/>
    <n v="-0.625"/>
    <x v="1"/>
  </r>
  <r>
    <n v="1045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1046"/>
    <n v="1002639875"/>
    <n v="3"/>
    <x v="3"/>
    <n v="5"/>
    <s v="SBY UTARA"/>
    <s v="KENJERAN"/>
    <s v="KBL"/>
    <s v="REG"/>
    <s v="AO"/>
    <x v="0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</r>
  <r>
    <n v="1047"/>
    <n v="1002639446"/>
    <n v="3"/>
    <x v="3"/>
    <n v="5"/>
    <s v="SBY UTARA"/>
    <s v="KENJERAN"/>
    <s v="KBL"/>
    <s v="REG"/>
    <s v="AO"/>
    <x v="0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048"/>
    <n v="1002643110"/>
    <n v="3"/>
    <x v="3"/>
    <n v="5"/>
    <s v="SBY UTARA"/>
    <s v="KENJERAN"/>
    <s v="KBL"/>
    <s v="REG"/>
    <s v="AO"/>
    <x v="0"/>
    <s v="1P INET"/>
    <s v="102 | FOLLOW UP COMPLETED"/>
    <s v="RBS-Regional 3"/>
    <d v="2026-10-19T13:08:40"/>
    <d v="2026-10-26T14:46:54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REVOKE"/>
    <s v="KEBALEN"/>
    <s v="NO ADDON"/>
    <m/>
    <s v="Follow Up Revoke Completed, New Order ID : SC1002654316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049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1050"/>
    <n v="1002642825"/>
    <n v="3"/>
    <x v="3"/>
    <n v="5"/>
    <s v="SBY UTARA"/>
    <s v="KENJERAN"/>
    <s v="KBL"/>
    <s v="REG"/>
    <s v="AO"/>
    <x v="0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</r>
  <r>
    <n v="1051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1052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1053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1054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055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</r>
  <r>
    <n v="1056"/>
    <n v="1002642822"/>
    <n v="3"/>
    <x v="3"/>
    <n v="5"/>
    <s v="SBY UTARA"/>
    <s v="KENJERAN"/>
    <s v="KBL"/>
    <s v="REG"/>
    <s v="AO"/>
    <x v="0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</r>
  <r>
    <n v="1057"/>
    <n v="1002643231"/>
    <n v="3"/>
    <x v="3"/>
    <n v="5"/>
    <s v="SBY UTARA"/>
    <s v="KENJERAN"/>
    <s v="KBL"/>
    <s v="REG"/>
    <s v="AO"/>
    <x v="0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058"/>
    <n v="1002649748"/>
    <n v="3"/>
    <x v="3"/>
    <n v="5"/>
    <s v="SBY UTARA"/>
    <s v="KENJERAN"/>
    <s v="KBL"/>
    <s v="REG"/>
    <s v="AO"/>
    <x v="0"/>
    <s v="1P INET"/>
    <s v="Completed (PS)"/>
    <s v="RBS-Regional 3"/>
    <d v="2026-10-22T15:56:46"/>
    <d v="2026-10-23T16:29:09"/>
    <n v="69415372"/>
    <m/>
    <n v="152401228158"/>
    <s v="KOPI TOGER ( Perak barat )"/>
    <s v="ODP-KBL-FTQ/40 FTQ/D03/40.01"/>
    <s v="WO066991663"/>
    <m/>
    <m/>
    <m/>
    <n v="112.7306792"/>
    <n v="-7.227093"/>
    <s v="MD|MYDB-20261022271202|DN00001/MN00459|KOPI TOGER ( Perak barat )|008311922655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6:09:46"/>
    <d v="2026-10-23T15:00:00"/>
    <m/>
    <s v="PS"/>
    <s v="KEBALEN"/>
    <s v="NO ADDON"/>
    <n v="20261023"/>
    <s v="Completed"/>
    <s v="HSI Bisnis Promo Hari Pelanggan Nasional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</r>
  <r>
    <n v="1059"/>
    <n v="1002654238"/>
    <n v="3"/>
    <x v="3"/>
    <n v="5"/>
    <s v="SBY UTARA"/>
    <s v="KENJERAN"/>
    <s v="KBL"/>
    <s v="REG"/>
    <s v="AO"/>
    <x v="0"/>
    <s v="1P INET"/>
    <s v="Completed (PS)"/>
    <s v="RBS-Regional 3"/>
    <d v="2026-10-26T14:24:45"/>
    <d v="2026-10-27T13:08:48"/>
    <n v="69417262"/>
    <m/>
    <n v="152401228196"/>
    <s v="SDN PERAK BARAT"/>
    <s v="ODP-KBL-FDB/13 FDB/D02/13.01"/>
    <s v="WO067215595"/>
    <m/>
    <m/>
    <m/>
    <n v="112.73125539999999"/>
    <n v="-7.2240396000000002"/>
    <s v="MD|MYDB-20261026271373|DN00001/MN02093|SDN PERAK BARAT|085232660987"/>
    <s v="MYDIGIBIZPARTNER"/>
    <m/>
    <m/>
    <m/>
    <m/>
    <m/>
    <m/>
    <m/>
    <m/>
    <s v="Management Janji"/>
    <s v="2026-10-27 11:00:00 | telp : 085232660987 alt : manja : pagi / siang 27/10/2026 hub sebelum ke lokasi "/>
    <s v="FCC"/>
    <s v="26-10-2026 14:25:34"/>
    <d v="2026-10-27T11:00:00"/>
    <m/>
    <s v="PS"/>
    <s v="KEBALEN"/>
    <s v="NO ADDON"/>
    <n v="20261027"/>
    <s v="Completed"/>
    <s v="HSI Bisnis Basic Promo Hari Pelanggan Nasional PSB 70% - 300 Mbps"/>
    <s v="INDIBIZ"/>
    <m/>
    <m/>
    <d v="2026-10-27T11:00:00"/>
    <s v="2026-10-27 11:00:00 | telp : 085232660987 alt : manja : pagi / siang 27/10/2026 hub sebelum ke lokasi "/>
    <n v="2026"/>
    <n v="10"/>
    <n v="27"/>
    <d v="2026-10-27T00:00:00"/>
    <n v="-0.45833333333575865"/>
    <x v="1"/>
  </r>
  <r>
    <n v="1060"/>
    <n v="1002654316"/>
    <n v="3"/>
    <x v="3"/>
    <n v="5"/>
    <s v="SBY UTARA"/>
    <s v="KENJERAN"/>
    <s v="KBL"/>
    <s v="REG"/>
    <s v="AO"/>
    <x v="0"/>
    <m/>
    <s v="Completed (PS)"/>
    <s v="RBS-Regional 3"/>
    <d v="2026-10-26T14:46:55"/>
    <d v="2026-10-26T16:19:51"/>
    <n v="69412881"/>
    <m/>
    <n v="152401227820"/>
    <s v="PT BINTANG TERANG LOGISTIK"/>
    <s v="ODP-KBL-FGK/03"/>
    <s v="WO067218638"/>
    <m/>
    <m/>
    <m/>
    <n v="112.74156915"/>
    <n v="-7.2219640099999998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6-10-2026 14:54:35"/>
    <m/>
    <m/>
    <s v="PS"/>
    <s v="KEBALE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11:00:00 | Tanggal pemasangan: 20/10/2026  Jam pemasangan : 08.00 - 12.00  Info Tambahan : Hubungi pelanggan dulu sebelum ke lokasi.  terima kasih  "/>
    <n v="2026"/>
    <n v="10"/>
    <n v="26"/>
    <d v="2026-10-26T00:00:00"/>
    <n v="-0.29166666666424135"/>
    <x v="1"/>
  </r>
  <r>
    <n v="1061"/>
    <n v="1002655184"/>
    <n v="3"/>
    <x v="3"/>
    <n v="5"/>
    <s v="SBY UTARA"/>
    <s v="KENJERAN"/>
    <s v="KBL"/>
    <s v="REG"/>
    <s v="AO"/>
    <x v="0"/>
    <s v="1P INET"/>
    <s v="Completed (PS)"/>
    <s v="RBS-Regional 3"/>
    <d v="2026-10-27T09:21:45"/>
    <d v="2026-10-27T16:09:37"/>
    <n v="69417628"/>
    <m/>
    <n v="152401227825"/>
    <s v="KB TK AL-IKHLASH"/>
    <s v="ODP-KBL-FTG/01 FTG/D01/01.01"/>
    <s v="WO067256930"/>
    <m/>
    <m/>
    <m/>
    <n v="112.7264586"/>
    <n v="-7.2246131"/>
    <s v="|MN02813|MYIA-002770805447/POI/Erma Wahyuning Tyas /085385553387/kbtkalikhlash03@gmail.com"/>
    <s v="MYIB_ASSISTANT"/>
    <m/>
    <m/>
    <m/>
    <m/>
    <m/>
    <m/>
    <m/>
    <m/>
    <s v="Management Janji"/>
    <s v="2026-10-28 08:00:00 | Nama :IBU ERMA No HP :085385553387 No Alternatif : M Janji : 28/10/2026 Jam Pasang : Pagi NoteÃ‚Â :  Hubungi terlebih dahulu sebelum ke lokasi "/>
    <s v="FCC"/>
    <s v="27-10-2026 09:24:40"/>
    <d v="2026-10-28T08:00:00"/>
    <m/>
    <s v="PS"/>
    <s v="KEBALEN"/>
    <s v="NO ADDON"/>
    <n v="20261027"/>
    <s v="Completed"/>
    <s v="HSI Bisnis Promo Hari Pelanggan Nasional PSB 70% - 50 Mbps"/>
    <s v="INDIBIZ"/>
    <m/>
    <m/>
    <d v="2026-10-28T08:00:00"/>
    <s v="2026-10-28 08:00:00 | Nama :IBU ERMA No HP :085385553387 No Alternatif : M Janji : 28/10/2026 Jam Pasang : Pagi NoteÃ‚Â :  Hubungi terlebih dahulu sebelum ke lokasi "/>
    <n v="2026"/>
    <n v="10"/>
    <n v="27"/>
    <d v="2026-10-27T00:00:00"/>
    <n v="-1.3333333333357587"/>
    <x v="1"/>
  </r>
  <r>
    <n v="1062"/>
    <n v="1002656818"/>
    <n v="3"/>
    <x v="3"/>
    <n v="5"/>
    <s v="SBY UTARA"/>
    <s v="KENJERAN"/>
    <s v="KBL"/>
    <s v="REG"/>
    <s v="AO"/>
    <x v="0"/>
    <s v="1P INET"/>
    <s v="Completed (PS)"/>
    <s v="RBS-Regional 3"/>
    <d v="2026-10-27T18:54:44"/>
    <d v="2026-10-28T18:01:34"/>
    <n v="69418264"/>
    <m/>
    <n v="152401228204"/>
    <s v="PT RIZKE UNGGUL BERSAMA INSPEKSINDO"/>
    <s v="ODP-KBL-FWD/29 FWD/D02/29.01"/>
    <s v="WO067318427"/>
    <m/>
    <m/>
    <m/>
    <n v="112.74137899999999"/>
    <n v="-7.211303"/>
    <s v="|MN02749|MYIA-003153264132/POI/Putri Rizke Eka Aulia S. /082139600097/ptrubi2020@gmail.com"/>
    <s v="MYIB_ASSISTANT"/>
    <m/>
    <m/>
    <m/>
    <m/>
    <m/>
    <m/>
    <m/>
    <m/>
    <s v="Management Janji"/>
    <s v="2026-10-28 15:00:00 | Jam pemasangan : 12.00 Info Tambahan : Hubungi pelanggan dulu sebelum ke lokasi terimakasih  "/>
    <s v="FCC"/>
    <s v="27-10-2026 19:09:58"/>
    <d v="2026-10-28T15:00:00"/>
    <m/>
    <s v="PS"/>
    <s v="KEBALEN"/>
    <s v="NO ADDON"/>
    <n v="20261028"/>
    <s v="Completed"/>
    <s v="HSI Bisnis Promo Hari Pelanggan Nasional PSB 70% - 75 Mbps"/>
    <s v="INDIBIZ"/>
    <m/>
    <m/>
    <d v="2026-10-28T15:00:00"/>
    <s v="2026-10-28 15:00:00 | Jam pemasangan : 12.00 Info Tambahan : Hubungi pelanggan dulu sebelum ke lokasi terimakasih  "/>
    <n v="2026"/>
    <n v="10"/>
    <n v="28"/>
    <d v="2026-10-28T00:00:00"/>
    <n v="-0.625"/>
    <x v="1"/>
  </r>
  <r>
    <n v="1063"/>
    <n v="1002650136"/>
    <n v="3"/>
    <x v="3"/>
    <n v="5"/>
    <s v="SBY UTARA"/>
    <s v="KENJERAN"/>
    <s v="KBL"/>
    <s v="REG"/>
    <s v="AO"/>
    <x v="0"/>
    <s v="2P INET + VOICE"/>
    <s v="OSS - FALLOUT"/>
    <s v="RBS-Regional 3"/>
    <d v="2026-10-23T08:09:51"/>
    <d v="2026-10-26T08:10:39"/>
    <n v="69415569"/>
    <n v="3135967130"/>
    <n v="152401228162"/>
    <s v="PT BINTANG TERANG LOGISTIK"/>
    <s v="ODP-KBL-FVN/25 FVN/D03/25.01"/>
    <s v="WO067017171"/>
    <m/>
    <m/>
    <m/>
    <n v="112.7407922"/>
    <n v="-7.2243905000000002"/>
    <s v="MD|MYDB-20261023271240|DN00001/MN00443|PT BINTANG TERANG LOGISTIK|085733400486"/>
    <s v="MYDIGIBIZPARTNER"/>
    <m/>
    <m/>
    <m/>
    <m/>
    <m/>
    <m/>
    <m/>
    <m/>
    <s v="Management Janji"/>
    <s v="2026-10-26 08:00:00 | Nama PIC : ibu renny No HP : 085733400486 Alt :  M Janji : (senin/26/OKTOBER/2026) jam Pasang : 09:00 Note : hubungi pelanggan jika ingin kelokasi"/>
    <s v="FCC"/>
    <s v="23-10-2026 08:10:32"/>
    <d v="2026-10-26T08:00:00"/>
    <m/>
    <s v="FO_UIM"/>
    <s v="KEBALEN"/>
    <s v="NO ADDON"/>
    <m/>
    <s v="Provisioning Failed|UIM|INF009991872|1052:vlan voice not found at = GPON16-D5-KBL-3(172.27.142.169)"/>
    <s v="HSI Bisnis Bundling Phone Promo 2026 PSB 70% - Free 800 Menit Promo - 75 Mbps"/>
    <s v="INDIBIZ"/>
    <m/>
    <m/>
    <d v="2026-10-26T08:00:00"/>
    <s v="2026-10-26 08:00:00 | Nama PIC : ibu renny No HP : 085733400486 Alt :  M Janji : (senin/26/OKTOBER/2026) jam Pasang : 09:00 Note : hubungi pelanggan jika ingin kelokasi"/>
    <m/>
    <m/>
    <m/>
    <e v="#NUM!"/>
    <e v="#NUM!"/>
    <x v="0"/>
  </r>
  <r>
    <n v="1064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</r>
  <r>
    <n v="1065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1066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</r>
  <r>
    <n v="1067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068"/>
    <n v="1002638319"/>
    <n v="3"/>
    <x v="3"/>
    <n v="5"/>
    <s v="SBY UTARA"/>
    <s v="KENJERAN"/>
    <s v="KJR"/>
    <s v="REG"/>
    <s v="AO"/>
    <x v="0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1069"/>
    <n v="1002637950"/>
    <n v="3"/>
    <x v="3"/>
    <n v="5"/>
    <s v="SBY UTARA"/>
    <s v="KENJERAN"/>
    <s v="KJR"/>
    <s v="REG"/>
    <s v="AO"/>
    <x v="0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</r>
  <r>
    <n v="1070"/>
    <n v="1002640488"/>
    <n v="3"/>
    <x v="3"/>
    <n v="5"/>
    <s v="SBY UTARA"/>
    <s v="KENJERAN"/>
    <s v="KJR"/>
    <s v="REG"/>
    <s v="AO"/>
    <x v="0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</r>
  <r>
    <n v="1071"/>
    <n v="1002649695"/>
    <n v="3"/>
    <x v="3"/>
    <n v="5"/>
    <s v="SBY UTARA"/>
    <s v="KENJERAN"/>
    <s v="KJR"/>
    <s v="REG"/>
    <s v="AO"/>
    <x v="0"/>
    <s v="1P INET"/>
    <s v="Completed (PS)"/>
    <s v="RBS-Regional 3"/>
    <d v="2026-10-22T15:47:45"/>
    <d v="2026-10-23T16:54:55"/>
    <n v="69415346"/>
    <m/>
    <n v="152407282748"/>
    <s v="PT BESAR ANUGERAH PRATAMA"/>
    <s v="ODP-MYR-FDV/30 FDV/D03/30.01"/>
    <s v="WO066989597"/>
    <m/>
    <m/>
    <m/>
    <n v="112.77488870000001"/>
    <n v="-7.2358430999999896"/>
    <s v="|MN00086|MYIA-059034335669/POI/Andrean Handoko Putra/081336446672/besaranugerahpratama@gmail.com"/>
    <s v="MYIB_ASSISTANT"/>
    <m/>
    <m/>
    <m/>
    <m/>
    <m/>
    <m/>
    <m/>
    <m/>
    <s v="Management Janji"/>
    <s v="2026-10-23 15:00:00 | Nama PIC : Bp Andrean No HP : 081336446672 No Alt : - M Janji : 23 Okt 2026 Jam Pasang : Pagi / Siang Note : hubungi pelanggan jika ingin ke lokasi, terima kasih"/>
    <s v="FCC"/>
    <s v="22-10-2026 15:54:40"/>
    <d v="2026-10-23T15:00:00"/>
    <m/>
    <s v="PS"/>
    <s v="KENJERAN"/>
    <s v="NO ADDON"/>
    <n v="20261023"/>
    <s v="Completed"/>
    <s v="HSI Bisnis Promo Hari Pelanggan Nasional PSB 70% - 100 Mbps"/>
    <s v="INDIBIZ"/>
    <m/>
    <m/>
    <d v="2026-10-23T15:00:00"/>
    <s v="2026-10-23 15:00:00 | Nama PIC : Bp Andrean No HP : 081336446672 No Alt : - M Janji : 23 Okt 2026 Jam Pasang : Pagi / Siang Note : hubungi pelanggan jika ingin ke lokasi, terima kasih"/>
    <n v="2026"/>
    <n v="10"/>
    <n v="23"/>
    <d v="2026-10-23T00:00:00"/>
    <n v="-0.625"/>
    <x v="1"/>
  </r>
  <r>
    <n v="1072"/>
    <n v="1002649715"/>
    <n v="3"/>
    <x v="3"/>
    <n v="5"/>
    <s v="SBY UTARA"/>
    <s v="KENJERAN"/>
    <s v="KJR"/>
    <s v="REG"/>
    <s v="AO"/>
    <x v="0"/>
    <s v="1P INET"/>
    <s v="Completed (PS)"/>
    <s v="RBS-Regional 3"/>
    <d v="2026-10-22T15:50:50"/>
    <d v="2026-10-23T16:36:40"/>
    <n v="69415352"/>
    <m/>
    <n v="152407282749"/>
    <s v="toko putra"/>
    <s v="ODP-MYR-FSM/36 FSM/D02/36.01"/>
    <s v="WO066990264"/>
    <m/>
    <m/>
    <m/>
    <n v="112.7837371"/>
    <n v="-7.2356892999999998"/>
    <s v="MD|MYDB-20261022271218|DN00001/MN01993|toko putra|081332888158"/>
    <s v="MYDIGIBIZPARTNER"/>
    <m/>
    <m/>
    <m/>
    <m/>
    <m/>
    <m/>
    <m/>
    <m/>
    <s v="Management Janji"/>
    <s v="2026-10-23 15:00:00 | M Janji : (23/10/2026) jam Pasang : 09:00 Note : hubungi pelanggan jika ingin kelokasi  "/>
    <s v="FCC"/>
    <s v="22-10-2026 15:54:40"/>
    <d v="2026-10-23T15:00:00"/>
    <m/>
    <s v="PS"/>
    <s v="KENJERAN"/>
    <s v="NO ADDON"/>
    <n v="20261023"/>
    <s v="Completed"/>
    <s v="HSI Bisnis Promo Hari Pelanggan Nasional PSB 70% - 50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</r>
  <r>
    <n v="1073"/>
    <n v="1002654848"/>
    <n v="3"/>
    <x v="3"/>
    <n v="5"/>
    <s v="SBY UTARA"/>
    <s v="KENJERAN"/>
    <s v="KJR"/>
    <s v="REG"/>
    <s v="AO"/>
    <x v="0"/>
    <s v="1P INET"/>
    <s v="MIA - INVALID SURVEY"/>
    <s v="RBS-Regional 3"/>
    <d v="2026-10-26T18:24:44"/>
    <d v="2026-10-27T14:44:37"/>
    <n v="69417505"/>
    <m/>
    <n v="152407282785"/>
    <s v="PT GLOBAL INDO INOVATIF"/>
    <s v="ODP-MYR-FSV/08 FSV/D01/08.01"/>
    <s v="WO067240141"/>
    <m/>
    <m/>
    <m/>
    <n v="112.7859406"/>
    <n v="-7.2521127999999999"/>
    <s v="|MN00443|MYIA-016587864379/POI/Pak David/081297183976/david.giibox@gmail.com"/>
    <s v="MYIB_ASSISTANT"/>
    <m/>
    <m/>
    <m/>
    <m/>
    <m/>
    <m/>
    <m/>
    <m/>
    <s v="Management Janji"/>
    <s v="2026-10-27 15:00:00 | Nama PIC : bapak david No HP : 081297183976 Alt :  M Janji : (SELASA/27/oktober/2026) jam Pasang : 09:00 Note : hubungi pelanggan jika ingin kelokasi"/>
    <s v="FCC"/>
    <s v="26-10-2026 18:25:32"/>
    <d v="2026-10-27T15:00:00"/>
    <m/>
    <s v="SURVEY_NEW_MANJA"/>
    <s v="KENJERAN"/>
    <s v="NO ADDON"/>
    <m/>
    <s v="MIE - INVALID SURVEY - Kendala Jalur/Rute Tarikan"/>
    <s v="HSI Bisnis Promo Hari Pelanggan Nasional PSB 70% - 50 Mbps"/>
    <s v="INDIBIZ"/>
    <m/>
    <m/>
    <d v="2026-10-27T15:00:00"/>
    <s v="2026-10-27 15:00:00 | Nama PIC : bapak david No HP : 081297183976 Alt :  M Janji : (SELASA/27/oktober/2026) jam Pasang : 09:00 Note : hubungi pelanggan jika ingin kelokasi"/>
    <m/>
    <m/>
    <m/>
    <e v="#NUM!"/>
    <e v="#NUM!"/>
    <x v="0"/>
  </r>
  <r>
    <n v="1074"/>
    <n v="1002656221"/>
    <n v="3"/>
    <x v="3"/>
    <n v="5"/>
    <s v="SBY UTARA"/>
    <s v="KENJERAN"/>
    <s v="KJR"/>
    <s v="REG"/>
    <s v="AO"/>
    <x v="0"/>
    <s v="1P INET"/>
    <s v="MIA - INVALID SURVEY"/>
    <s v="RBS-Regional 3"/>
    <d v="2026-10-27T14:36:45"/>
    <d v="2026-10-27T20:55:43"/>
    <n v="69418061"/>
    <m/>
    <n v="152407282510"/>
    <s v="GUDANG KERTAJAYA"/>
    <s v="ODP-MYR-FEH/34"/>
    <s v="WO067294893"/>
    <m/>
    <m/>
    <m/>
    <n v="112.783575"/>
    <n v="-7.2571070000000004"/>
    <s v="|MN01401|MYIA-092491484020/POI/Ahmad Samsul Badi&amp; 39;/085735241264/ahmadsamsulbadi@gmail.com"/>
    <s v="MYIB_ASSISTANT"/>
    <m/>
    <m/>
    <m/>
    <m/>
    <m/>
    <m/>
    <m/>
    <m/>
    <s v="Management Janji"/>
    <s v="2026-10-28 11:00:00 | telp : 085735241264 alt : manja : pagi / siang 28/10/2026 hub sebelum ke lokasi "/>
    <s v="FCC"/>
    <s v="27-10-2026 14:39:42"/>
    <d v="2026-10-28T11:00:00"/>
    <m/>
    <s v="SURVEY_NEW_MANJA"/>
    <s v="KENJERAN"/>
    <s v="NO ADDON"/>
    <m/>
    <s v="MIE - INVALID SURVEY - Kendala Jalur/Rute Tarikan"/>
    <s v="HSI Bisnis Promo Hari Pelanggan Nasional PSB 70% - 200 Mbps"/>
    <s v="INDIBIZ"/>
    <m/>
    <m/>
    <d v="2026-10-28T11:00:00"/>
    <s v="2026-10-28 11:00:00 | telp : 085735241264 alt : manja : pagi / siang 28/10/2026 hub sebelum ke lokasi "/>
    <m/>
    <m/>
    <m/>
    <e v="#NUM!"/>
    <e v="#NUM!"/>
    <x v="0"/>
  </r>
  <r>
    <n v="1075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1076"/>
    <n v="1002649403"/>
    <n v="3"/>
    <x v="3"/>
    <n v="5"/>
    <s v="SBY UTARA"/>
    <s v="KENJERAN"/>
    <s v="KPS"/>
    <s v="REG"/>
    <s v="AO"/>
    <x v="0"/>
    <m/>
    <s v="102 | FOLLOW UP COMPLETED"/>
    <s v="RBS-Regional 3"/>
    <d v="2026-10-22T14:47:04"/>
    <d v="2026-10-26T15:37:49"/>
    <n v="69415184"/>
    <m/>
    <n v="152404216864"/>
    <s v="SDN SIDOTOPO WETAN IV"/>
    <s v="ODP-KBL-FBP/30"/>
    <s v="WO066995240"/>
    <m/>
    <m/>
    <m/>
    <n v="112.7635013"/>
    <n v="-7.22658920000000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Jam pemasangan : pagi/siang Info Tambahan : Hubungi pelanggan dulu sebelum ke lokasi terima kasih|40010577|MYDITA"/>
    <s v="FCC"/>
    <s v="22-10-2026 14:54:36"/>
    <d v="2026-10-23T15:00:00"/>
    <s v="Kendala Pelanggan"/>
    <s v="REVOKE"/>
    <s v="KAPASAN"/>
    <s v="ANTAREZ"/>
    <m/>
    <s v="Follow Up Revoke Completed, New Order ID : SC1002654463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10-23T15:00:00"/>
    <s v="2026-10-23 15:00:00|Tanggal pemasangan : 23 OKTOBER 2026 Jam pemasangan : pagi/siang Info Tambahan : Hubungi pelanggan dulu sebelum ke lokasi terima kasih|40010577|MYDITA"/>
    <m/>
    <m/>
    <m/>
    <e v="#NUM!"/>
    <e v="#NUM!"/>
    <x v="0"/>
  </r>
  <r>
    <n v="1077"/>
    <n v="1002650920"/>
    <n v="3"/>
    <x v="3"/>
    <n v="5"/>
    <s v="SBY UTARA"/>
    <s v="KENJERAN"/>
    <s v="KPS"/>
    <s v="REG"/>
    <s v="AO"/>
    <x v="0"/>
    <s v="1P INET"/>
    <s v="102 | FOLLOW UP COMPLETED"/>
    <s v="RBS-Regional 3"/>
    <d v="2026-10-23T13:12:44"/>
    <d v="2026-10-26T11:08:25"/>
    <n v="69415889"/>
    <m/>
    <n v="152404219350"/>
    <s v="TOKO ARIFAN TECHNOLOGY"/>
    <s v="ODP-KBL-FWQ/011"/>
    <s v="WO067045179"/>
    <m/>
    <m/>
    <m/>
    <n v="112.74618959999999"/>
    <n v="-7.2414161999999997"/>
    <s v="|MC20244|MYIA-017476180408/POI/ARIFAN/081277774247/arifanalian@gmail.com"/>
    <s v="MYIB_ASSISTANT"/>
    <m/>
    <m/>
    <m/>
    <m/>
    <m/>
    <m/>
    <m/>
    <m/>
    <s v="Management Janji"/>
    <s v="2026-10-24 10:00:00 | Nama PIC: bu habibah  Notel: 081277774247 Alt:  Tanggal: 24/10/2026 Jam Pasang: 08.00 - 12.00 Note: Hubungi sebelum ke lokasi, terimakasih.  "/>
    <s v="FCC"/>
    <s v="23-10-2026 13:25:26"/>
    <d v="2026-10-24T10:00:00"/>
    <s v="Kendala Pelanggan"/>
    <s v="REVOKE"/>
    <s v="KAPASAN"/>
    <s v="NO ADDON"/>
    <m/>
    <s v="Follow Up Revoke Completed, New Order ID : SC1002653366"/>
    <s v="HSI Bisnis Basic Promo Hari Pelanggan Nasional PSB 70% - 50 Mbps"/>
    <s v="INDIBIZ"/>
    <m/>
    <m/>
    <d v="2026-10-24T10:00:00"/>
    <s v="2026-10-24 10:00:00 | Nama PIC: bu habibah  Notel: 081277774247 Alt:  Tanggal: 24/10/2026 Jam Pasang: 08.00 - 12.00 Note: Hubungi sebelum ke lokasi, terimakasih.  "/>
    <m/>
    <m/>
    <m/>
    <e v="#NUM!"/>
    <e v="#NUM!"/>
    <x v="0"/>
  </r>
  <r>
    <n v="1078"/>
    <n v="1002635150"/>
    <n v="3"/>
    <x v="3"/>
    <n v="5"/>
    <s v="SBY UTARA"/>
    <s v="KENJERAN"/>
    <s v="KPS"/>
    <s v="REG"/>
    <s v="AO"/>
    <x v="0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</r>
  <r>
    <n v="1079"/>
    <n v="1002645334"/>
    <n v="3"/>
    <x v="3"/>
    <n v="5"/>
    <s v="SBY UTARA"/>
    <s v="KENJERAN"/>
    <s v="KPS"/>
    <s v="REG"/>
    <s v="AO"/>
    <x v="0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</r>
  <r>
    <n v="1080"/>
    <n v="1002654463"/>
    <n v="3"/>
    <x v="3"/>
    <n v="5"/>
    <s v="SBY UTARA"/>
    <s v="KENJERAN"/>
    <s v="KPS"/>
    <s v="REG"/>
    <s v="AO"/>
    <x v="0"/>
    <m/>
    <s v="100 | REVOKE COMPLETED"/>
    <s v="RBS-Regional 3"/>
    <d v="2026-10-26T15:37:50"/>
    <d v="2026-10-29T09:28:11"/>
    <n v="69415184"/>
    <m/>
    <n v="152404305137"/>
    <s v="SDN SIDOTOPO WETAN IV"/>
    <s v="ODP-KBL-FKD/99"/>
    <s v="WO067226037"/>
    <m/>
    <m/>
    <m/>
    <n v="112.763114532307"/>
    <n v="-7.22614899156233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 Jam pemasangan : pagi/siang  Info Tambahan : Hubungi pelanggan dulu sebelum ke lokasi  terima kasih|40010577|MYDITA"/>
    <s v="FCC"/>
    <s v="26-10-2026 15:39:37"/>
    <m/>
    <s v="Kendala Pelanggan"/>
    <s v="REVOKE"/>
    <s v="KAPASAN"/>
    <s v="ANTAREZ"/>
    <m/>
    <s v="Revoke 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6T07:00:00"/>
    <s v="2026-10-23 15:00:00|Tanggal pemasangan : 23 OKTOBER 2026  Jam pemasangan : pagi/siang  Info Tambahan : Hubungi pelanggan dulu sebelum ke lokasi  terima kasih|40010577|MYDITA"/>
    <m/>
    <m/>
    <m/>
    <e v="#NUM!"/>
    <e v="#NUM!"/>
    <x v="0"/>
  </r>
  <r>
    <n v="1081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1082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1083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1084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</r>
  <r>
    <n v="1085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</r>
  <r>
    <n v="1086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1087"/>
    <n v="1002636664"/>
    <n v="3"/>
    <x v="3"/>
    <n v="5"/>
    <s v="SBY UTARA"/>
    <s v="KENJERAN"/>
    <s v="KPS"/>
    <s v="REG"/>
    <s v="AO"/>
    <x v="0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</r>
  <r>
    <n v="1088"/>
    <n v="1002639941"/>
    <n v="3"/>
    <x v="3"/>
    <n v="5"/>
    <s v="SBY UTARA"/>
    <s v="KENJERAN"/>
    <s v="KPS"/>
    <s v="REG"/>
    <s v="AO"/>
    <x v="0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</r>
  <r>
    <n v="1089"/>
    <n v="1002647352"/>
    <n v="3"/>
    <x v="3"/>
    <n v="5"/>
    <s v="SBY UTARA"/>
    <s v="KENJERAN"/>
    <s v="KPS"/>
    <s v="REG"/>
    <s v="AO"/>
    <x v="0"/>
    <m/>
    <s v="Completed (PS)"/>
    <s v="RBS-Regional 3"/>
    <d v="2026-10-21T13:19:57"/>
    <d v="2026-10-22T18:18:17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PS"/>
    <s v="KAPASAN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n v="2026"/>
    <n v="10"/>
    <n v="22"/>
    <d v="2026-10-22T00:00:00"/>
    <n v="-0.625"/>
    <x v="1"/>
  </r>
  <r>
    <n v="1090"/>
    <n v="1002653366"/>
    <n v="3"/>
    <x v="3"/>
    <n v="5"/>
    <s v="SBY UTARA"/>
    <s v="KENJERAN"/>
    <s v="KPS"/>
    <s v="REG"/>
    <s v="AO"/>
    <x v="0"/>
    <m/>
    <s v="Completed (PS)"/>
    <s v="RBS-Regional 3"/>
    <d v="2026-10-26T11:08:25"/>
    <d v="2026-10-26T15:56:54"/>
    <n v="69415889"/>
    <m/>
    <n v="152404305138"/>
    <s v="TOKO ARIFAN TECHNOLOGY"/>
    <s v="ODP-KBL-FWL/013"/>
    <s v="WO067195164"/>
    <m/>
    <m/>
    <m/>
    <n v="112.746604"/>
    <n v="-7.2403550000000001"/>
    <s v="|MC20244|MYIA-017476180408/POI/ARIFAN/081277774247/arifanalian@gmail.com"/>
    <s v="Sales Force DBS"/>
    <m/>
    <m/>
    <m/>
    <m/>
    <m/>
    <m/>
    <m/>
    <m/>
    <s v="Management Janji"/>
    <s v="2026-10-24 10:00:00 | Nama PIC: bu habibah   Notel: 081277774247  Alt:   Tanggal: 24/10/2026  Jam Pasang: 08.00 - 12.00  Note: Hubungi sebelum ke lokasi, terimakasih.   "/>
    <s v="FCC"/>
    <s v="26-10-2026 11:10:11"/>
    <m/>
    <m/>
    <s v="PS"/>
    <s v="KAPAS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4 10:00:00 | Nama PIC: bu habibah   Notel: 081277774247  Alt:   Tanggal: 24/10/2026  Jam Pasang: 08.00 - 12.00  Note: Hubungi sebelum ke lokasi, terimakasih.   "/>
    <n v="2026"/>
    <n v="10"/>
    <n v="26"/>
    <d v="2026-10-26T00:00:00"/>
    <n v="-0.29166666666424135"/>
    <x v="1"/>
  </r>
  <r>
    <n v="1091"/>
    <n v="1002655162"/>
    <n v="3"/>
    <x v="3"/>
    <n v="5"/>
    <s v="SBY UTARA"/>
    <s v="KENJERAN"/>
    <s v="KPS"/>
    <s v="REG"/>
    <s v="AO"/>
    <x v="0"/>
    <s v="1P INET"/>
    <s v="Completed (PS)"/>
    <s v="RBS-Regional 3"/>
    <d v="2026-10-27T09:15:44"/>
    <d v="2026-10-28T13:09:04"/>
    <n v="69417625"/>
    <m/>
    <n v="152404305487"/>
    <s v="KEDAI SINGGAH DONG KY"/>
    <s v="ODP-KBL-FBN/15 FBN/D01/15.01"/>
    <s v="WO067256350"/>
    <m/>
    <m/>
    <m/>
    <n v="112.7572902"/>
    <n v="-7.2309916000000003"/>
    <s v="|MC50133|MYIA-051970687689/POI/ANDIK MUSLIMIN/081234932397/andikmuslimin6@gmail.com"/>
    <s v="MYIB_ASSISTANT"/>
    <m/>
    <m/>
    <m/>
    <m/>
    <m/>
    <m/>
    <m/>
    <m/>
    <s v="Management Janji"/>
    <s v="2026-10-28 10:00:00 | Tanggal pemasangan : 28 OKTOBER 2026 Jam pemasangan : pagi/siang Info Tambahan : Hubungi pelanggan dulu sebelum ke lokasi terima kasih"/>
    <s v="FCC"/>
    <s v="27-10-2026 09:24:40"/>
    <d v="2026-10-28T10:00:00"/>
    <m/>
    <s v="PS"/>
    <s v="KAPASAN"/>
    <s v="NO ADDON"/>
    <n v="20261028"/>
    <s v="Completed"/>
    <s v="HSI Bisnis Basic Promo Hari Pelanggan Nasional PSB 70% - 150 Mbps"/>
    <s v="INDIBIZ"/>
    <m/>
    <m/>
    <d v="2026-10-28T10:00:00"/>
    <s v="2026-10-28 10:00:00 | Tanggal pemasangan : 28 OKTOBER 2026 Jam pemasangan : pagi/siang Info Tambahan : Hubungi pelanggan dulu sebelum ke lokasi terima kasih"/>
    <n v="2026"/>
    <n v="10"/>
    <n v="28"/>
    <d v="2026-10-28T00:00:00"/>
    <n v="-0.41666666666424135"/>
    <x v="1"/>
  </r>
  <r>
    <n v="1092"/>
    <n v="1002656641"/>
    <n v="3"/>
    <x v="3"/>
    <n v="5"/>
    <s v="SBY UTARA"/>
    <s v="KENJERAN"/>
    <s v="KPS"/>
    <s v="REG"/>
    <s v="AO"/>
    <x v="0"/>
    <s v="1P INET"/>
    <s v="Completed (PS)"/>
    <s v="RBS-Regional 3"/>
    <d v="2026-10-27T16:27:49"/>
    <d v="2026-10-28T18:44:38"/>
    <n v="69418206"/>
    <m/>
    <n v="152404306193"/>
    <s v="SD KUSUMA PUTRA"/>
    <s v="ODP-KBL-FCB/19"/>
    <s v="WO067307586"/>
    <m/>
    <m/>
    <m/>
    <n v="112.76514299999999"/>
    <n v="-7.2357319000000002"/>
    <s v="|MN01731|MYIA-032686554596/POI/EVI ESTHININGTYAS/081330587035/sdkusumaputra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6:39:47"/>
    <d v="2026-10-28T15:00:00"/>
    <m/>
    <s v="PS"/>
    <s v="KAPASAN"/>
    <s v="NO ADDON"/>
    <n v="20261028"/>
    <s v="Completed"/>
    <s v="HSI Bisnis Basic Promo Hari Pelanggan Nasional PSB 70% - 5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</r>
  <r>
    <n v="1093"/>
    <n v="1002658431"/>
    <n v="3"/>
    <x v="3"/>
    <n v="5"/>
    <s v="SBY UTARA"/>
    <s v="KENJERAN"/>
    <s v="KPS"/>
    <s v="REG"/>
    <s v="AO"/>
    <x v="0"/>
    <s v="1P INET"/>
    <s v="MIE - SEND SURVEY"/>
    <s v="RBS-Regional 3"/>
    <d v="2026-10-28T19:54:46"/>
    <d v="2026-10-28T19:56:06"/>
    <n v="69418899"/>
    <m/>
    <n v="152404306371"/>
    <s v="Warkop SUBAG ( pogot )"/>
    <s v="ODP-KBL-FEA/15 FEA/D04/15.01"/>
    <s v="WO067392178"/>
    <m/>
    <m/>
    <m/>
    <n v="112.766968645155"/>
    <n v="-7.2324520672945001"/>
    <s v="MD|MYDB-20261028271533|DN00001/MN00459|Warkop SUBAG ( pogot )|081233074884"/>
    <s v="MYDIGIBIZPARTNER"/>
    <m/>
    <m/>
    <m/>
    <m/>
    <m/>
    <m/>
    <m/>
    <m/>
    <s v="Management Janji"/>
    <s v="2026-10-29 17:00:00 | No HP :081233074884 Alt :  M Janji : 29/10/2026 Note : hubungi pelanggan jika ingin kelokasi"/>
    <s v="FCC"/>
    <s v="28-10-2026 20:09:54"/>
    <d v="2026-10-29T17:00:00"/>
    <m/>
    <s v="SURVEY_NEW_MANJA"/>
    <s v="KAPASAN"/>
    <s v="NO ADDON"/>
    <m/>
    <s v="MIE - SEND SURVEY"/>
    <s v="HSI Bisnis Basic Promo Hari Pelanggan Nasional PSB 70% - 100 Mbps"/>
    <s v="INDIBIZ"/>
    <m/>
    <m/>
    <d v="2026-10-29T17:00:00"/>
    <s v="2026-10-29 17:00:00 | No HP :081233074884 Alt :  M Janji : 29/10/2026 Note : hubungi pelanggan jika ingin kelokasi"/>
    <m/>
    <m/>
    <m/>
    <e v="#NUM!"/>
    <e v="#NUM!"/>
    <x v="0"/>
  </r>
  <r>
    <n v="1094"/>
    <n v="1002657586"/>
    <n v="3"/>
    <x v="3"/>
    <n v="5"/>
    <s v="SBY UTARA"/>
    <s v="KENJERAN"/>
    <s v="KPS"/>
    <s v="REG"/>
    <s v="AO"/>
    <x v="0"/>
    <s v="1P INET"/>
    <s v="MIE - SEND SURVEY"/>
    <s v="RBS-Regional 3"/>
    <d v="2026-10-28T12:44:50"/>
    <d v="2026-10-28T12:46:08"/>
    <n v="69418550"/>
    <m/>
    <n v="152404306018"/>
    <s v="MTS NURUL ISLAM"/>
    <s v="ODP-KBL-FCB/28 FCB/D03/28.01"/>
    <s v="WO067355350"/>
    <m/>
    <m/>
    <m/>
    <n v="112.7628313"/>
    <n v="-7.2411228000000003"/>
    <s v="|MN01731|MYIA-081821517318/POI/HERWAN YUWONO/085731865717/mts.121235780027@gmail.com"/>
    <s v="MYIB_ASSISTANT"/>
    <m/>
    <m/>
    <m/>
    <m/>
    <m/>
    <m/>
    <m/>
    <m/>
    <s v="Management Janji"/>
    <s v="2026-11-02 10:00:00 | Tanggal Pemasangan : 02/11/2026 Jam Pemasangan : 08:00 15:00 Info Tambahan : Hubungi pelanggan dulu sebelum ke lokasi terimakasihSC1002655008"/>
    <s v="FCC"/>
    <s v="28-10-2026 12:54:50"/>
    <d v="2026-11-02T10:00:00"/>
    <m/>
    <s v="SURVEY_NEW_MANJA"/>
    <s v="KAPASAN"/>
    <s v="NO ADDON"/>
    <m/>
    <s v="MIE - SEND SURVEY"/>
    <s v="HSI Bisnis Promo Hari Pelanggan Nasional PSB 70% - 75 Mbps"/>
    <s v="INDIBIZ"/>
    <m/>
    <m/>
    <d v="2026-11-02T10:00:00"/>
    <s v="2026-11-02 10:00:00 | Tanggal Pemasangan : 02/11/2026 Jam Pemasangan : 08:00 15:00 Info Tambahan : Hubungi pelanggan dulu sebelum ke lokasi terimakasihSC1002655008"/>
    <m/>
    <m/>
    <m/>
    <e v="#NUM!"/>
    <e v="#NUM!"/>
    <x v="0"/>
  </r>
  <r>
    <n v="1095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1096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1097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</r>
  <r>
    <n v="1098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1099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1100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1101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1102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1103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</r>
  <r>
    <n v="1104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1105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</r>
  <r>
    <n v="1106"/>
    <n v="1002638326"/>
    <n v="3"/>
    <x v="3"/>
    <n v="5"/>
    <s v="SBY SELATAN"/>
    <s v="KETINTANG"/>
    <s v="IJK"/>
    <s v="REG"/>
    <s v="AO"/>
    <x v="0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</r>
  <r>
    <n v="1107"/>
    <n v="1002647415"/>
    <n v="3"/>
    <x v="3"/>
    <n v="5"/>
    <s v="SBY SELATAN"/>
    <s v="KETINTANG"/>
    <s v="IJK"/>
    <s v="REG"/>
    <s v="AO"/>
    <x v="0"/>
    <s v="1P INET"/>
    <s v="Completed (PS)"/>
    <s v="RBS-Regional 3"/>
    <d v="2026-10-21T13:33:46"/>
    <d v="2026-10-22T19:24:35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PS"/>
    <s v="WARU INJOKO"/>
    <s v="NO ADDON"/>
    <n v="20261022"/>
    <s v="Completed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n v="2026"/>
    <n v="10"/>
    <n v="22"/>
    <d v="2026-10-22T00:00:00"/>
    <n v="-0.45833333333575865"/>
    <x v="1"/>
  </r>
  <r>
    <n v="1108"/>
    <n v="1002646444"/>
    <n v="3"/>
    <x v="3"/>
    <n v="5"/>
    <s v="SBY SELATAN"/>
    <s v="KETINTANG"/>
    <s v="IJK"/>
    <s v="REG"/>
    <s v="AO"/>
    <x v="0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1109"/>
    <n v="1002653756"/>
    <n v="3"/>
    <x v="3"/>
    <n v="5"/>
    <s v="SBY SELATAN"/>
    <s v="KETINTANG"/>
    <s v="IJK"/>
    <s v="REG"/>
    <s v="AO"/>
    <x v="0"/>
    <s v="1P INET"/>
    <s v="Completed (PS)"/>
    <s v="RBS-Regional 3"/>
    <d v="2026-10-26T12:27:44"/>
    <d v="2026-10-27T13:05:13"/>
    <n v="69417107"/>
    <m/>
    <n v="152306253657"/>
    <s v="MTS ITTAQU"/>
    <s v="ODP-IJK-FHC/37 FHC/D04/37.01"/>
    <s v="WO067202923"/>
    <m/>
    <m/>
    <m/>
    <n v="112.7243138"/>
    <n v="-7.3399089000000002"/>
    <s v="|MN00458|MYIA-067634363141/POI/bu Tantri/081357396049/mts.1212357800009@gmail.com"/>
    <s v="MYIB_ASSISTANT"/>
    <m/>
    <m/>
    <m/>
    <m/>
    <m/>
    <m/>
    <m/>
    <m/>
    <s v="Management Janji"/>
    <s v="2026-10-27 11:00:00 | Tanggal pemasangan : 27/09/2026 Jam pemasangan : 11.00 Info Tambahan : Hubungi pelanggan dulu sebelum ke lokasi, terima kasih"/>
    <s v="FCC"/>
    <s v="26-10-2026 12:39:35"/>
    <d v="2026-10-27T11:00:00"/>
    <m/>
    <s v="PS"/>
    <s v="WARU INJOKO"/>
    <s v="NO ADDON"/>
    <n v="20261027"/>
    <s v="Completed"/>
    <s v="HSI Bisnis Basic Promo Hari Pelanggan Nasional PSB 70% - 100 Mbps"/>
    <s v="INDIBIZ"/>
    <m/>
    <m/>
    <d v="2026-10-27T11:00:00"/>
    <s v="2026-10-27 11:00:00 | Tanggal pemasangan : 27/09/2026 Jam pemasangan : 11.00 Info Tambahan : Hubungi pelanggan dulu sebelum ke lokasi, terima kasih"/>
    <n v="2026"/>
    <n v="10"/>
    <n v="27"/>
    <d v="2026-10-27T00:00:00"/>
    <n v="-0.45833333333575865"/>
    <x v="1"/>
  </r>
  <r>
    <n v="1110"/>
    <n v="1002654806"/>
    <n v="3"/>
    <x v="3"/>
    <n v="5"/>
    <s v="SBY SELATAN"/>
    <s v="KETINTANG"/>
    <s v="IJK"/>
    <s v="REG"/>
    <s v="AO"/>
    <x v="0"/>
    <s v="1P INET"/>
    <s v="Completed (PS)"/>
    <s v="RBS-Regional 3"/>
    <d v="2026-10-26T17:33:53"/>
    <d v="2026-10-27T13:18:50"/>
    <n v="69417443"/>
    <m/>
    <n v="152306253663"/>
    <s v="SMPN 55 SURABAYA"/>
    <s v="ODP-IJK-FHL/50 FHL/D01/50.01"/>
    <s v="WO067236879"/>
    <m/>
    <m/>
    <m/>
    <n v="112.71177950000001"/>
    <n v="-7.3354315000000003"/>
    <s v="|MN00458|MYIA-033432079053/POI/Alfan Imam/085954319003/keuanganinternet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WARU INJOKO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</r>
  <r>
    <n v="1111"/>
    <n v="1002657810"/>
    <n v="3"/>
    <x v="3"/>
    <n v="5"/>
    <s v="SBY SELATAN"/>
    <s v="KETINTANG"/>
    <s v="IJK"/>
    <s v="REG"/>
    <s v="AO"/>
    <x v="0"/>
    <s v="1P INET"/>
    <s v="MIE - SEND SURVEY"/>
    <s v="RBS-Regional 3"/>
    <d v="2026-10-28T14:06:50"/>
    <d v="2026-10-28T14:08:06"/>
    <n v="69418628"/>
    <m/>
    <n v="152306253676"/>
    <s v="PT ANDIARTA MUZIZAT CAB SUB-NWE"/>
    <s v="ODP-IJK-FJF/06 FJF/D01/06.01"/>
    <s v="WO067363549"/>
    <m/>
    <m/>
    <m/>
    <n v="112.715194"/>
    <n v="-7.3189440000000001"/>
    <s v="|MN00843|MYIA-087788156243/POI/SYAWAL/087889246584/id-it@ninjavan.co"/>
    <s v="MYIB_ASSISTANT"/>
    <m/>
    <m/>
    <m/>
    <m/>
    <m/>
    <m/>
    <m/>
    <m/>
    <s v="Management Janji"/>
    <s v="2026-10-29 11:00:00 | Nama Pic : BP SOHIB No Hp Pic : 087889246584 Jam Pemasangan : 08:00 - 12.00 Tanggal Pemasangan : KAMIS 29 OKTOBER 2026 Info Tambahan : Hubungi pelanggan sebelum datang ke lokasi"/>
    <s v="FCC"/>
    <s v="28-10-2026 14:09:54"/>
    <d v="2026-10-29T11:00:00"/>
    <m/>
    <s v="SURVEY_NEW_MANJA"/>
    <s v="WARU INJOKO"/>
    <s v="NO ADDON"/>
    <m/>
    <s v="MIE - SEND SURVEY"/>
    <s v="HSI Bisnis Basic PSB 70% - 50 Mbps"/>
    <s v="INDIBIZ"/>
    <m/>
    <m/>
    <d v="2026-10-29T11:00:00"/>
    <s v="2026-10-29 11:00:00 | Nama Pic : BP SOHIB No Hp Pic : 087889246584 Jam Pemasangan : 08:00 - 12.00 Tanggal Pemasangan : KAMIS 29 OKTOBER 2026 Info Tambahan : Hubungi pelanggan sebelum datang ke lokasi"/>
    <m/>
    <m/>
    <m/>
    <e v="#NUM!"/>
    <e v="#NUM!"/>
    <x v="0"/>
  </r>
  <r>
    <n v="1112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13"/>
    <n v="1002633751"/>
    <n v="3"/>
    <x v="3"/>
    <n v="5"/>
    <s v="SBY SELATAN"/>
    <s v="KETINTANG"/>
    <s v="IJK"/>
    <s v="REG"/>
    <s v="AO"/>
    <x v="0"/>
    <m/>
    <s v="CANCEL COMPLETED"/>
    <s v="RBS-Regional 3"/>
    <d v="2026-10-12T17:34:33"/>
    <d v="2026-10-26T21:13:06"/>
    <n v="69408940"/>
    <m/>
    <n v="152306253544"/>
    <s v="Cyber Unit4 Subdit2"/>
    <s v="ODP-IJK-FC/08"/>
    <m/>
    <m/>
    <m/>
    <m/>
    <n v="112.73029459999999"/>
    <n v="-7.3222756000000002"/>
    <s v="MC20245|Cyber Unit4 Subdit2|HSI 300MB|088289482016/"/>
    <s v="Sales Force DBS"/>
    <m/>
    <m/>
    <m/>
    <m/>
    <m/>
    <m/>
    <m/>
    <m/>
    <m/>
    <m/>
    <m/>
    <d v="2026-12-10T17:39:59"/>
    <m/>
    <m/>
    <s v="REJECT_FCC"/>
    <s v="WARU INJOKO"/>
    <s v="NO ADDON"/>
    <m/>
    <s v="DECLINE : Decline - Batal Order EVI PUSPITA EKASARI 40931150|MYDITA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1114"/>
    <n v="1002652230"/>
    <n v="3"/>
    <x v="3"/>
    <n v="5"/>
    <s v="SBY UTARA"/>
    <s v="TANDES"/>
    <s v="KNN"/>
    <s v="REG"/>
    <s v="AO"/>
    <x v="0"/>
    <s v="1P INET"/>
    <s v="102 | FOLLOW UP COMPLETED"/>
    <s v="RBS-Regional 3"/>
    <d v="2026-10-24T15:15:45"/>
    <d v="2026-10-29T09:23:54"/>
    <n v="69416454"/>
    <m/>
    <n v="152412298395"/>
    <s v="WIDJAJA PIRANTI TEKNOLOGI"/>
    <s v="ODP-KND-FN/14 FN/D01/14.01"/>
    <s v="WO067122280"/>
    <m/>
    <m/>
    <m/>
    <n v="112.66664160000001"/>
    <n v="-7.2663442113489998"/>
    <s v="|MN02313|MYIA-015663579161/POI/Yessy Veronica Tatang/083818984404/noc@wptech.co.id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25:02"/>
    <d v="2026-10-26T11:00:00"/>
    <s v="Kendala Pelanggan"/>
    <s v="REVOKE"/>
    <s v="KANDANGAN"/>
    <s v="NETMONK"/>
    <m/>
    <s v="Follow Up Revoke Completed, New Order ID : SC1002658644"/>
    <s v="HSI Bisnis Bundling Netmonk PSB 70% - 50 Mbps"/>
    <s v="INDIBIZ"/>
    <m/>
    <m/>
    <d v="2026-10-26T11:00:00"/>
    <s v="2026-10-26 11:00:00 | Tanggal pemasangan: 25/10/2026 Jam pemasangan : pagi / siang Info Tambahan : Hubungi pelanggan dulu sebelum ke lokasi terima kasih."/>
    <m/>
    <m/>
    <m/>
    <e v="#NUM!"/>
    <e v="#NUM!"/>
    <x v="0"/>
  </r>
  <r>
    <n v="1115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1116"/>
    <n v="1002626289"/>
    <n v="3"/>
    <x v="3"/>
    <n v="5"/>
    <s v="SBY UTARA"/>
    <s v="TANDES"/>
    <s v="KNN"/>
    <s v="REG"/>
    <s v="AO"/>
    <x v="0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</r>
  <r>
    <n v="1117"/>
    <n v="1002641573"/>
    <n v="3"/>
    <x v="3"/>
    <n v="5"/>
    <s v="SBY UTARA"/>
    <s v="TANDES"/>
    <s v="KNN"/>
    <s v="REG"/>
    <s v="AO"/>
    <x v="0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</r>
  <r>
    <n v="1118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1119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</r>
  <r>
    <n v="1120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</r>
  <r>
    <n v="1121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</r>
  <r>
    <n v="1122"/>
    <n v="1002647785"/>
    <n v="3"/>
    <x v="3"/>
    <n v="5"/>
    <s v="SBY UTARA"/>
    <s v="TANDES"/>
    <s v="KNN"/>
    <s v="REG"/>
    <s v="AO"/>
    <x v="0"/>
    <s v="1P INET"/>
    <s v="Completed (PS)"/>
    <s v="RBS-Regional 3"/>
    <d v="2026-10-21T15:18:45"/>
    <d v="2026-10-24T13:47:42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s v="Kendala Pelanggan"/>
    <s v="PS"/>
    <s v="KANDANGAN"/>
    <s v="NO ADDON"/>
    <n v="20261024"/>
    <s v="Complet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n v="2026"/>
    <n v="10"/>
    <n v="24"/>
    <d v="2026-10-24T00:00:00"/>
    <n v="-1.625"/>
    <x v="1"/>
  </r>
  <r>
    <n v="1123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</r>
  <r>
    <n v="1124"/>
    <n v="1002653271"/>
    <n v="3"/>
    <x v="3"/>
    <n v="5"/>
    <s v="SBY UTARA"/>
    <s v="TANDES"/>
    <s v="KNN"/>
    <s v="REG"/>
    <s v="AO"/>
    <x v="0"/>
    <s v="1P INET"/>
    <s v="MIA - INVALID SURVEY"/>
    <s v="RBS-Regional 3"/>
    <d v="2026-10-26T10:41:44"/>
    <d v="2026-10-26T23:34:17"/>
    <n v="69416924"/>
    <m/>
    <n v="152412298577"/>
    <s v="warkop ssk"/>
    <s v="ODP-TDS-FTA/05 FTA/D02/05.01"/>
    <s v="WO067191385"/>
    <m/>
    <m/>
    <m/>
    <n v="112.6572905"/>
    <n v="-7.2535824999999896"/>
    <s v="|MN01794|MYIA-076230056787/POI/Rudi purwato/085230740871/cilrudi635@gmail.com"/>
    <s v="MYIB_ASSISTANT"/>
    <m/>
    <m/>
    <m/>
    <m/>
    <m/>
    <m/>
    <m/>
    <m/>
    <s v="Management Janji"/>
    <s v="2026-10-27 08:00:00 | M Janji : (SELASA/27/OKTOBER/2026) jam Pasang : 09:00 Note : hubungi pelanggan jika ingin kelokasi"/>
    <s v="FCC"/>
    <s v="26-10-2026 10:54:39"/>
    <d v="2026-10-27T08:00:00"/>
    <m/>
    <s v="SURVEY_NEW_MANJA"/>
    <s v="KANDANGAN"/>
    <s v="OCA"/>
    <m/>
    <s v="MIE - INVALID SURVEY - Kendala Jalur/Rute Tarikan"/>
    <s v="HSI Bisnis Bundling OCA Breach Checker Promo H2 2026 PSB 70% - 150 Mbps"/>
    <s v="INDIBIZ"/>
    <m/>
    <m/>
    <d v="2026-10-27T08:00:00"/>
    <s v="2026-10-27 08:00:00 | M Janji : (SELASA/27/OKTOBER/2026) jam Pasang : 09:00 Note : hubungi pelanggan jika ingin kelokasi"/>
    <m/>
    <m/>
    <m/>
    <e v="#NUM!"/>
    <e v="#NUM!"/>
    <x v="0"/>
  </r>
  <r>
    <n v="1125"/>
    <n v="1002657468"/>
    <n v="3"/>
    <x v="3"/>
    <n v="5"/>
    <s v="SBY UTARA"/>
    <s v="TANDES"/>
    <s v="KNN"/>
    <s v="REG"/>
    <s v="AO"/>
    <x v="0"/>
    <m/>
    <s v="MIE - SEND SURVEY"/>
    <s v="RBS-Regional 3"/>
    <d v="2026-10-28T11:46:32"/>
    <d v="2026-10-28T13:48:07"/>
    <n v="69418478"/>
    <m/>
    <n v="152412299302"/>
    <s v="WARKOP SSK"/>
    <s v="ODP-TDS-FBT/41"/>
    <s v="WO067361571"/>
    <m/>
    <m/>
    <m/>
    <n v="112.6572858"/>
    <n v="-7.2535769999999999"/>
    <s v="|MN01794|/WARKOP SSK/RUDI PURWANTO/085230740871/cilrudi635@gmail.com/HSI Bisnis + OCA Breach Checker Promo H2 2026 150 Mbps (Rp 610.500) PSB 150.000/"/>
    <s v="Sales Force DBS"/>
    <m/>
    <m/>
    <m/>
    <m/>
    <m/>
    <m/>
    <m/>
    <m/>
    <s v="Management Janji"/>
    <s v="2026-10-29 11:00:00|Tanggal Pemasangan : 29 Oktober 2026 Jam Pemasangan : 08:00 15:00 Info Tambahan : Hubungi pelanggan dulu sebelum ke lokasi terimakasihSC1002655008|40961370|MYDITA"/>
    <s v="FCC"/>
    <s v="28-10-2026 11:54:37"/>
    <d v="2026-10-29T11:00:00"/>
    <m/>
    <s v="SURVEY_NEW_MANJA"/>
    <s v="KANDANGAN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11:00:00"/>
    <s v="2026-10-29 11:00:00|Tanggal Pemasangan : 29 Oktober 2026 Jam Pemasangan : 08:00 15:00 Info Tambahan : Hubungi pelanggan dulu sebelum ke lokasi terimakasihSC1002655008|40961370|MYDITA"/>
    <m/>
    <m/>
    <m/>
    <e v="#NUM!"/>
    <e v="#NUM!"/>
    <x v="0"/>
  </r>
  <r>
    <n v="1126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1127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1128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</r>
  <r>
    <n v="1129"/>
    <n v="1002641229"/>
    <n v="3"/>
    <x v="3"/>
    <n v="5"/>
    <s v="SBY UTARA"/>
    <s v="TANDES"/>
    <s v="KRP"/>
    <s v="REG"/>
    <s v="AO"/>
    <x v="0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</r>
  <r>
    <n v="1130"/>
    <n v="1002651496"/>
    <n v="3"/>
    <x v="3"/>
    <n v="5"/>
    <s v="SBY UTARA"/>
    <s v="TANDES"/>
    <s v="KRP"/>
    <s v="REG"/>
    <s v="AO"/>
    <x v="0"/>
    <s v="1P INET"/>
    <s v="Completed (PS)"/>
    <s v="RBS-Regional 3"/>
    <d v="2026-10-23T15:50:44"/>
    <d v="2026-10-24T14:28:27"/>
    <n v="69416044"/>
    <m/>
    <n v="152415235256"/>
    <s v="West Carvile Coffe"/>
    <s v="ODP-KRP-FBH/33 FBH/D02/33.01"/>
    <s v="WO067064512"/>
    <m/>
    <m/>
    <m/>
    <n v="112.69045629999999"/>
    <n v="-7.3447491999999999"/>
    <s v="|MC20244|MYIA-081421143686/POI/MARCO NAPOLION/081252888838/prastiayuliati@gmail.com"/>
    <s v="MYIB_ASSISTANT"/>
    <m/>
    <m/>
    <m/>
    <m/>
    <m/>
    <m/>
    <m/>
    <m/>
    <s v="Management Janji"/>
    <s v="2026-10-26 11:00:00 | Nama PIC : IBU JULIA No HP : 081252888838 Alt :  M Janji : (SABTU/24/OKTOBER/2026) jam Pasang : 09:00 Note : hubungi pelanggan jika ingin kelokasi"/>
    <s v="FCC"/>
    <s v="23-10-2026 15:54:37"/>
    <d v="2026-10-26T11:00:00"/>
    <m/>
    <s v="PS"/>
    <s v="BAMBE"/>
    <s v="NO ADDON"/>
    <n v="20261024"/>
    <s v="Completed"/>
    <s v="HSI Bisnis Promo Hari Pelanggan Nasional PSB 70% - 100 Mbps"/>
    <s v="INDIBIZ"/>
    <m/>
    <m/>
    <d v="2026-10-26T11:00:00"/>
    <s v="2026-10-26 11:00:00 | Nama PIC : IBU JULIA No HP : 081252888838 Alt :  M Janji : (SABTU/24/OKTOBER/2026) jam Pasang : 09:00 Note : hubungi pelanggan jika ingin kelokasi"/>
    <n v="2026"/>
    <n v="10"/>
    <n v="24"/>
    <d v="2026-10-24T00:00:00"/>
    <n v="-2.4583333333357587"/>
    <x v="1"/>
  </r>
  <r>
    <n v="1131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1132"/>
    <n v="1002655336"/>
    <n v="3"/>
    <x v="3"/>
    <n v="5"/>
    <s v="SBY UTARA"/>
    <s v="TANDES"/>
    <s v="LKI"/>
    <s v="REG"/>
    <s v="AO"/>
    <x v="0"/>
    <m/>
    <s v="7 | OSS - PROVISIONING ISSUED"/>
    <s v="RBS-Regional 3"/>
    <d v="2026-10-27T10:03:28"/>
    <d v="2026-10-29T08:09:48"/>
    <n v="69417710"/>
    <m/>
    <n v="152424212625"/>
    <s v="PT Wongso Nusantara Bersatu"/>
    <s v="ODP-LKS-FW/53"/>
    <s v="WO067348874"/>
    <m/>
    <m/>
    <m/>
    <n v="112.6712673"/>
    <n v="-7.3183536"/>
    <s v="|MC50030|/Ferryanto Handaya/081272121999/Bliherbala@gmail.com/Dimas Kertiyasa/405075/AM KATATA/ Inet Only 50 MBPS Rp 355.000/PT Wongso Nusantara Bersatu"/>
    <s v="Account Manager"/>
    <m/>
    <m/>
    <m/>
    <m/>
    <m/>
    <m/>
    <m/>
    <m/>
    <s v="Management Janji"/>
    <s v="2026-10-29 08:00:00|Nama :BAPA FERRY No HP :081272121999 No Alternatif : M Janji : 29/10/2026 Jam Pasang : Pagi NoteÃ‚Â :  Hubungi terlebih dahulu sebelum ke lokasi|40951378|MYDITA"/>
    <s v="FCC"/>
    <s v="27-10-2026 10:09:38"/>
    <d v="2026-10-29T08:00:00"/>
    <m/>
    <s v="PI"/>
    <s v="TANDES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08:00:00"/>
    <s v="2026-10-29 08:00:00|Nama :BAPA FERRY No HP :081272121999 No Alternatif : M Janji : 29/10/2026 Jam Pasang : Pagi NoteÃ‚Â :  Hubungi terlebih dahulu sebelum ke lokasi|40951378|MYDITA"/>
    <m/>
    <m/>
    <m/>
    <e v="#NUM!"/>
    <e v="#NUM!"/>
    <x v="0"/>
  </r>
  <r>
    <n v="1133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1134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1135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1136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</r>
  <r>
    <n v="1137"/>
    <n v="1002642462"/>
    <n v="3"/>
    <x v="3"/>
    <n v="5"/>
    <s v="SBY UTARA"/>
    <s v="TANDES"/>
    <s v="LKI"/>
    <s v="REG"/>
    <s v="AO"/>
    <x v="0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</r>
  <r>
    <n v="1138"/>
    <n v="1002645003"/>
    <n v="3"/>
    <x v="3"/>
    <n v="5"/>
    <s v="SBY UTARA"/>
    <s v="TANDES"/>
    <s v="LKI"/>
    <s v="REG"/>
    <s v="AO"/>
    <x v="0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</r>
  <r>
    <n v="1139"/>
    <n v="1002652371"/>
    <n v="3"/>
    <x v="3"/>
    <n v="5"/>
    <s v="SBY UTARA"/>
    <s v="TANDES"/>
    <s v="LKI"/>
    <s v="REG"/>
    <s v="AO"/>
    <x v="0"/>
    <s v="1P INET"/>
    <s v="Completed (PS)"/>
    <s v="RBS-Regional 3"/>
    <d v="2026-10-24T18:29:44"/>
    <d v="2026-10-27T10:25:15"/>
    <n v="69416537"/>
    <m/>
    <n v="152424212077"/>
    <s v="CV Lancar Rezeky berkat jaya"/>
    <s v="ODP-TDS-FZ/12 FZ/D01/01.12"/>
    <s v="WO067133929"/>
    <m/>
    <m/>
    <m/>
    <n v="112.67280599999999"/>
    <n v="-7.2945529999999996"/>
    <s v="|MC40315|MYIA-079285219902/POI/RYAN SANJAYA/081214111999/ryaanaja14@gmail.com"/>
    <s v="MYIB_ASSISTANT"/>
    <m/>
    <m/>
    <m/>
    <m/>
    <m/>
    <m/>
    <m/>
    <m/>
    <s v="Management Janji"/>
    <s v="2026-10-26 15:00:00 | Nama Pic : BP RYAN No Hp Pic : 081214111999 Jam Pemasangan : 08:00 - 12.00 Tanggal Pemasangan : MINGGU 25 OKTOBER 2026 Info Tambahan : Hubungi pelanggan sebelum datang ke lokasi"/>
    <s v="FCC"/>
    <s v="24-10-2026 18:40:14"/>
    <d v="2026-10-26T15:00:00"/>
    <m/>
    <s v="PS"/>
    <s v="TANDES"/>
    <s v="NO ADDON"/>
    <n v="20261027"/>
    <s v="Completed"/>
    <s v="HSI Bisnis Promo Hari Pelanggan Nasional PSB 70% - 75 Mbps"/>
    <s v="INDIBIZ"/>
    <m/>
    <m/>
    <d v="2026-10-26T15:00:00"/>
    <s v="2026-10-26 15:00:00 | Nama Pic : BP RYAN No Hp Pic : 081214111999 Jam Pemasangan : 08:00 - 12.00 Tanggal Pemasangan : MINGGU 25 OKTOBER 2026 Info Tambahan : Hubungi pelanggan sebelum datang ke lokasi"/>
    <n v="2026"/>
    <n v="10"/>
    <n v="27"/>
    <d v="2026-10-27T00:00:00"/>
    <n v="0.375"/>
    <x v="1"/>
  </r>
  <r>
    <n v="1140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</r>
  <r>
    <n v="1141"/>
    <n v="1002657599"/>
    <n v="3"/>
    <x v="3"/>
    <n v="5"/>
    <s v="SBY UTARA"/>
    <s v="TANDES"/>
    <s v="LKI"/>
    <s v="REG"/>
    <s v="AO"/>
    <x v="0"/>
    <s v="1P INET"/>
    <s v="MIE - SEND SURVEY"/>
    <s v="RBS-Regional 3"/>
    <d v="2026-10-28T12:54:45"/>
    <d v="2026-10-28T12:56:07"/>
    <n v="69418556"/>
    <m/>
    <n v="152424212616"/>
    <s v="Sports Station Royal Residence"/>
    <s v="ODP-LKS-FAY/51 FAY/D01/51.01"/>
    <s v="WO067356254"/>
    <m/>
    <m/>
    <m/>
    <n v="112.6791788"/>
    <n v="-7.3107832000000004"/>
    <s v="|MN02054|MYIA-037686511384/POI/Ayu putri angreani kusanto/08990794495/anext213@gmail.com"/>
    <s v="MYIB_ASSISTANT"/>
    <m/>
    <m/>
    <m/>
    <m/>
    <m/>
    <m/>
    <m/>
    <m/>
    <s v="Management Janji"/>
    <s v="2026-10-29 11:00:00 | Tanggal pemasangan: 28/10/2026 Jam pemasangan : 10.00 Info Tambahan : Hubungi pelanggan dulu sebelum ke lokasi terima kasih."/>
    <s v="FCC"/>
    <s v="28-10-2026 12:55:37"/>
    <d v="2026-10-29T11:00:00"/>
    <m/>
    <s v="SURVEY_NEW_MANJA"/>
    <s v="TANDES"/>
    <s v="NO ADDON"/>
    <m/>
    <s v="MIE - SEND SURVEY"/>
    <s v="HSI Bisnis Promo Hari Pelanggan Nasional PSB 70% - 50 Mbps"/>
    <s v="INDIBIZ"/>
    <m/>
    <m/>
    <d v="2026-10-29T11:00:00"/>
    <s v="2026-10-29 11:00:00 | Tanggal pemasangan: 28/10/2026 Jam pemasangan : 10.00 Info Tambahan : Hubungi pelanggan dulu sebelum ke lokasi terima kasih."/>
    <m/>
    <m/>
    <m/>
    <e v="#NUM!"/>
    <e v="#NUM!"/>
    <x v="0"/>
  </r>
  <r>
    <n v="1142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1143"/>
    <n v="1002638348"/>
    <n v="3"/>
    <x v="3"/>
    <n v="5"/>
    <s v="SBY UTARA"/>
    <s v="TANDES"/>
    <s v="TNS"/>
    <s v="REG"/>
    <s v="AO"/>
    <x v="0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</r>
  <r>
    <n v="1144"/>
    <n v="1002648977"/>
    <n v="3"/>
    <x v="3"/>
    <n v="5"/>
    <s v="SBY UTARA"/>
    <s v="TANDES"/>
    <s v="TNS"/>
    <s v="REG"/>
    <s v="AO"/>
    <x v="0"/>
    <m/>
    <s v="102 | FOLLOW UP COMPLETED"/>
    <s v="RBS-Regional 3"/>
    <d v="2026-10-22T12:14:58"/>
    <d v="2026-10-27T16:17:18"/>
    <n v="69415062"/>
    <m/>
    <n v="152409278938"/>
    <s v="PT. ARSABA VISI SEJAHTERA"/>
    <s v="ODP-TDS-FCP/82"/>
    <s v="WO067049228"/>
    <m/>
    <m/>
    <m/>
    <n v="112.698743117483"/>
    <n v="-7.2834975978033798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Jam pemasangan : 08.00 - 12.00 Info Tambahan : Hubungi pelanggan dulu sebelum ke lokasi, terima kasih|40951377|MYDITA"/>
    <s v="FCC"/>
    <s v="22-10-2026 12:24:40"/>
    <d v="2026-10-24T11:00:00"/>
    <m/>
    <s v="REVOKE"/>
    <s v="TANDES"/>
    <s v="NO ADDON"/>
    <m/>
    <s v="Follow Up Revoke Completed, New Order ID : SC1002656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Tanggal pemasangan : 25/09/2026 Jam pemasangan : 08.00 - 12.00 Info Tambahan : Hubungi pelanggan dulu sebelum ke lokasi, terima kasih|40951377|MYDITA"/>
    <m/>
    <m/>
    <m/>
    <e v="#NUM!"/>
    <e v="#NUM!"/>
    <x v="0"/>
  </r>
  <r>
    <n v="1145"/>
    <n v="1002654218"/>
    <n v="3"/>
    <x v="3"/>
    <n v="5"/>
    <s v="SBY UTARA"/>
    <s v="TANDES"/>
    <s v="TNS"/>
    <s v="REG"/>
    <s v="AO"/>
    <x v="0"/>
    <s v="1P INET"/>
    <s v="102 | FOLLOW UP COMPLETED"/>
    <s v="RBS-Regional 3"/>
    <d v="2026-10-26T14:18:45"/>
    <d v="2026-10-29T09:52:49"/>
    <n v="69417267"/>
    <m/>
    <n v="152409279001"/>
    <s v="Yayasan Pendidikan Kristen Gloria"/>
    <s v="ODP-TDS-FAU/15 FAU/D01/15.01"/>
    <s v="WO067214919"/>
    <m/>
    <m/>
    <m/>
    <n v="112.7062227"/>
    <n v="-7.2793446999999896"/>
    <s v="|MN02094|MYIA-044532839236/POI/Aditia Unggul Widianto/087808788114/aditia_unggul@gloriaschool.org"/>
    <s v="MYIB_ASSISTANT"/>
    <m/>
    <m/>
    <m/>
    <m/>
    <m/>
    <m/>
    <m/>
    <m/>
    <s v="Management Janji"/>
    <s v="2026-10-27 11:00:00 | Nama PIC:  bp aditia No HP: 87808788114 Alt: Tanggal: 27/10/2026 Jam Pasang: Siang Note: Hubungi sebelum ke lokasi, terimakasih.  "/>
    <s v="FCC"/>
    <s v="26-10-2026 14:24:42"/>
    <d v="2026-10-27T11:00:00"/>
    <s v="Kendala Pelanggan"/>
    <s v="REVOKE"/>
    <s v="TANDES"/>
    <s v="NETMONK"/>
    <m/>
    <s v="Follow Up Revoke Completed, New Order ID : SC1002658736"/>
    <s v="HSI Bisnis Bundling Netmonk Promo 2026 PSB 70% - 300 Mbps"/>
    <s v="INDIBIZ"/>
    <m/>
    <m/>
    <d v="2026-10-27T11:00:00"/>
    <s v="2026-10-27 11:00:00 | Nama PIC:  bp aditia No HP: 87808788114 Alt: Tanggal: 27/10/2026 Jam Pasang: Siang Note: Hubungi sebelum ke lokasi, terimakasih.  "/>
    <m/>
    <m/>
    <m/>
    <e v="#NUM!"/>
    <e v="#NUM!"/>
    <x v="0"/>
  </r>
  <r>
    <n v="1146"/>
    <n v="1002654217"/>
    <n v="3"/>
    <x v="3"/>
    <n v="5"/>
    <s v="SBY UTARA"/>
    <s v="TANDES"/>
    <s v="TNS"/>
    <s v="REG"/>
    <s v="AO"/>
    <x v="0"/>
    <s v="1P INET"/>
    <s v="102 | FOLLOW UP COMPLETED"/>
    <s v="RBS-Regional 3"/>
    <d v="2026-10-26T14:18:45"/>
    <d v="2026-10-28T16:51:11"/>
    <n v="69417251"/>
    <m/>
    <n v="152409279002"/>
    <s v="Yayasan Pendidikan Kristen Gloria"/>
    <s v="ODP-TDS-FAU/15 FAU/D01/15.01"/>
    <s v="WO067214849"/>
    <m/>
    <m/>
    <m/>
    <n v="112.7062227"/>
    <n v="-7.2793446999999896"/>
    <s v="MD|MYDB-20261023271246|DN00001/MN02094|Yayasan Pendidikan Kristen Gloria|087808788114"/>
    <s v="MYDIGIBIZPARTNER"/>
    <m/>
    <m/>
    <m/>
    <m/>
    <m/>
    <m/>
    <m/>
    <m/>
    <s v="Management Janji"/>
    <s v="2026-10-27 11:00:00 | Nama PIC:  bp aditia No HP: 087808788114 Alt: Tanggal: 27/10/2026 Jam Pasang: Siang Note: Hubungi sebelum ke lokasi, terimakasih.  "/>
    <s v="FCC"/>
    <s v="26-10-2026 14:24:42"/>
    <d v="2026-10-27T11:00:00"/>
    <m/>
    <s v="REVOKE"/>
    <s v="TANDES"/>
    <s v="NETMONK"/>
    <m/>
    <s v="Follow Up Revoke Completed, New Order ID : SC1002658284"/>
    <s v="HSI Bisnis Bundling Netmonk Promo 2026 PSB 70% - 300 Mbps"/>
    <s v="INDIBIZ"/>
    <m/>
    <m/>
    <d v="2026-10-27T11:00:00"/>
    <s v="2026-10-27 11:00:00 | Nama PIC:  bp aditia No HP: 087808788114 Alt: Tanggal: 27/10/2026 Jam Pasang: Siang Note: Hubungi sebelum ke lokasi, terimakasih.  "/>
    <m/>
    <m/>
    <m/>
    <e v="#NUM!"/>
    <e v="#NUM!"/>
    <x v="0"/>
  </r>
  <r>
    <n v="1147"/>
    <n v="1002651789"/>
    <n v="3"/>
    <x v="3"/>
    <n v="5"/>
    <s v="SBY UTARA"/>
    <s v="TANDES"/>
    <s v="TNS"/>
    <s v="REG"/>
    <s v="AO"/>
    <x v="0"/>
    <s v="1P INET"/>
    <s v="100 | REVOKE COMPLETED"/>
    <s v="RBS-Regional 3"/>
    <d v="2026-10-23T18:36:49"/>
    <d v="2026-10-26T08:26:58"/>
    <n v="69416178"/>
    <m/>
    <n v="152409278977"/>
    <s v="PT MAEDA INTERNATIONAL INDONESIA"/>
    <s v="ODP-TDS-FCD/61 FCD/D08/61.01"/>
    <s v="WO067078537"/>
    <m/>
    <m/>
    <m/>
    <n v="112.6992778"/>
    <n v="-7.2862332999999904"/>
    <s v="MD|MYDB-20261023271286|DN00001/MN00443|PT MAEDA INTERNATIONAL INDONESIA|081513941262"/>
    <s v="MYDIGIBIZPARTNER"/>
    <m/>
    <m/>
    <m/>
    <m/>
    <m/>
    <m/>
    <m/>
    <m/>
    <s v="Management Janji"/>
    <s v="2026-10-27 08:00:00 | Nama PIC : Silfy No HP : 081513941262 No Alt : 081386712769 M Janji : 27 Okt 2026 Jam Pasang : Pagi / Siang Note : hubungi pelanggan jika ingin ke lokasi, terima kasih"/>
    <s v="FCC"/>
    <s v="23-10-2026 18:39:44"/>
    <d v="2026-10-27T08:00:00"/>
    <s v="Kendala Pelanggan"/>
    <s v="REVOKE"/>
    <s v="TANDES"/>
    <s v="NO ADDON"/>
    <m/>
    <s v="Revoke Completed"/>
    <s v="HSI Bisnis Promo Hari Pelanggan Nasional PSB 70% - 50 Mbps"/>
    <s v="INDIBIZ"/>
    <m/>
    <m/>
    <d v="2026-10-27T08:00:00"/>
    <s v="2026-10-27 08:00:00 | Nama PIC : Silfy No HP : 081513941262 No Alt : 081386712769 M Janji : 27 Okt 2026 Jam Pasang : Pagi / Siang Note : hubungi pelanggan jika ingin ke lokasi, terima kasih"/>
    <m/>
    <m/>
    <m/>
    <e v="#NUM!"/>
    <e v="#NUM!"/>
    <x v="0"/>
  </r>
  <r>
    <n v="1148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1149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1150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</r>
  <r>
    <n v="1151"/>
    <n v="1002636915"/>
    <n v="3"/>
    <x v="3"/>
    <n v="5"/>
    <s v="SBY UTARA"/>
    <s v="TANDES"/>
    <s v="TNS"/>
    <s v="REG"/>
    <s v="AO"/>
    <x v="0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1152"/>
    <n v="1002641535"/>
    <n v="3"/>
    <x v="3"/>
    <n v="5"/>
    <s v="SBY UTARA"/>
    <s v="TANDES"/>
    <s v="TNS"/>
    <s v="REG"/>
    <s v="AO"/>
    <x v="0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</r>
  <r>
    <n v="1153"/>
    <n v="1002656602"/>
    <n v="3"/>
    <x v="3"/>
    <n v="5"/>
    <s v="SBY UTARA"/>
    <s v="TANDES"/>
    <s v="TNS"/>
    <s v="REG"/>
    <s v="AO"/>
    <x v="0"/>
    <m/>
    <s v="Completed (PS)"/>
    <s v="RBS-Regional 3"/>
    <d v="2026-10-27T16:17:18"/>
    <d v="2026-10-27T18:08:19"/>
    <n v="69415062"/>
    <m/>
    <n v="152409279010"/>
    <s v="PT. ARSABA VISI SEJAHTERA"/>
    <s v="ODP-TDS-FCP/74"/>
    <s v="WO067307178"/>
    <m/>
    <m/>
    <m/>
    <n v="112.69725724"/>
    <n v="-7.2825879120000003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 Jam pemasangan : 08.00 - 12.00  Info Tambahan : Hubungi pelanggan dulu sebelum ke lokasi, terima kasih|40951377|MYDITA"/>
    <s v="FCC"/>
    <s v="27-10-2026 16:24:47"/>
    <m/>
    <m/>
    <s v="PS"/>
    <s v="TANDES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7T07:00:00"/>
    <s v="2026-10-24 11:00:00|Tanggal pemasangan : 25/09/2026  Jam pemasangan : 08.00 - 12.00  Info Tambahan : Hubungi pelanggan dulu sebelum ke lokasi, terima kasih|40951377|MYDITA"/>
    <n v="2026"/>
    <n v="10"/>
    <n v="27"/>
    <d v="2026-10-27T00:00:00"/>
    <n v="-0.29166666666424135"/>
    <x v="1"/>
  </r>
  <r>
    <n v="1154"/>
    <n v="1002658284"/>
    <n v="3"/>
    <x v="3"/>
    <n v="5"/>
    <s v="SBY UTARA"/>
    <s v="TANDES"/>
    <s v="TNS"/>
    <s v="REG"/>
    <s v="AO"/>
    <x v="0"/>
    <m/>
    <s v="Completed (PS)"/>
    <s v="RBS-Regional 3"/>
    <d v="2026-10-28T16:51:14"/>
    <d v="2026-10-29T09:51:18"/>
    <n v="69417251"/>
    <m/>
    <n v="152409279029"/>
    <s v="Yayasan Pendidikan Kristen Gloria"/>
    <s v="ODP-TDS-FAU/15"/>
    <s v="WO067382274"/>
    <m/>
    <m/>
    <m/>
    <n v="112.70659999999999"/>
    <n v="-7.2788000000000004"/>
    <s v="MD|MYDB-20261023271246|DN00001/MN02094|Yayasan Pendidikan Kristen Gloria|087808788114"/>
    <s v="MYDIGIBIZPARTNER"/>
    <m/>
    <m/>
    <m/>
    <m/>
    <m/>
    <m/>
    <m/>
    <m/>
    <s v="Management Janji"/>
    <s v="2026-10-27 11:00:00 | Nama PIC:  bp aditia  No HP: 087808788114  Alt:  Tanggal: 27/10/2026  Jam Pasang: Siang  Note: Hubungi sebelum ke lokasi, terimakasih.   "/>
    <s v="FCC"/>
    <s v="28-10-2026 16:54:40"/>
    <m/>
    <m/>
    <s v="PS"/>
    <s v="TANDES"/>
    <s v="NETMONK"/>
    <n v="2026102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8T07:00:00"/>
    <s v="2026-10-27 11:00:00 | Nama PIC:  bp aditia  No HP: 087808788114  Alt:  Tanggal: 27/10/2026  Jam Pasang: Siang  Note: Hubungi sebelum ke lokasi, terimakasih.   "/>
    <n v="2026"/>
    <n v="10"/>
    <n v="29"/>
    <d v="2026-10-29T00:00:00"/>
    <n v="0.70833333333575865"/>
    <x v="1"/>
  </r>
  <r>
    <n v="1155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</r>
  <r>
    <n v="1156"/>
    <n v="1002658131"/>
    <n v="3"/>
    <x v="3"/>
    <n v="5"/>
    <s v="SBY UTARA"/>
    <s v="TANDES"/>
    <s v="TNS"/>
    <s v="REG"/>
    <s v="AO"/>
    <x v="0"/>
    <s v="1P INET"/>
    <s v="MIE - SEND SURVEY"/>
    <s v="RBS-Regional 3"/>
    <d v="2026-10-28T15:48:44"/>
    <d v="2026-10-28T15:50:02"/>
    <n v="69418762"/>
    <m/>
    <n v="152409279025"/>
    <s v="VOCA GAME"/>
    <s v="ODP-TDS-FCD/85 FCD/D11/85.01"/>
    <s v="WO067376093"/>
    <m/>
    <m/>
    <m/>
    <n v="112.6993234"/>
    <n v="-7.28856739999999"/>
    <s v="MD|MYDB-20261028271492|DN00001/MN00443|VOCA GAME|085336498215"/>
    <s v="MYDIGIBIZPARTNER"/>
    <m/>
    <m/>
    <m/>
    <m/>
    <m/>
    <m/>
    <m/>
    <m/>
    <s v="Management Janji"/>
    <s v="2026-10-29 15:00:00 | Nama PIC : Tika No HP : 085336498215 No Alt : 082243016533 M Janji :  29  Okt 2026 Jam Pasang : Pagi / Siang Note : hubungi pelanggan jika ingin kelokasi"/>
    <s v="FCC"/>
    <s v="28-10-2026 15:54:40"/>
    <d v="2026-10-29T15:00:00"/>
    <m/>
    <s v="SURVEY_NEW_MANJA"/>
    <s v="TANDES"/>
    <s v="NO ADDON"/>
    <m/>
    <s v="MIE - SEND SURVEY"/>
    <s v="HSI Bisnis Promo Hari Pelanggan Nasional PSB 70% - 300 Mbps"/>
    <s v="INDIBIZ"/>
    <m/>
    <m/>
    <d v="2026-10-29T15:00:00"/>
    <s v="2026-10-29 15:00:00 | Nama PIC : Tika No HP : 085336498215 No Alt : 082243016533 M Janji :  29  Okt 2026 Jam Pasang : Pagi / Siang Note : hubungi pelanggan jika ingin kelokasi"/>
    <m/>
    <m/>
    <m/>
    <e v="#NUM!"/>
    <e v="#NUM!"/>
    <x v="0"/>
  </r>
  <r>
    <n v="1157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</r>
  <r>
    <n v="1158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1159"/>
    <n v="1002637226"/>
    <n v="3"/>
    <x v="3"/>
    <n v="5"/>
    <s v="SBY UTARA"/>
    <s v="TANDES"/>
    <s v="TNS"/>
    <s v="REG"/>
    <s v="AO"/>
    <x v="0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</r>
  <r>
    <n v="1160"/>
    <n v="1002650797"/>
    <n v="3"/>
    <x v="3"/>
    <n v="5"/>
    <s v="SBY SELATAN"/>
    <s v="TANDES"/>
    <s v="DMO"/>
    <s v="REG"/>
    <s v="AO"/>
    <x v="0"/>
    <s v="1P INET"/>
    <s v="102 | FOLLOW UP COMPLETED"/>
    <s v="RBS-Regional 3"/>
    <d v="2026-10-23T11:42:49"/>
    <d v="2026-10-24T15:40:19"/>
    <n v="69415820"/>
    <m/>
    <n v="152301271626"/>
    <s v="Toko willy"/>
    <s v="ODP-DMO-FSJ/76 FSJ/D05/76.01"/>
    <s v="WO067038140"/>
    <m/>
    <m/>
    <m/>
    <n v="112.72430869999999"/>
    <n v="-7.2741779999999903"/>
    <s v="|MN02435|MYIA-087650483616/POI/Willy Ferdiansyah /083116002030/blehgeden@gmail.com"/>
    <s v="MYIB_ASSISTANT"/>
    <m/>
    <m/>
    <m/>
    <m/>
    <m/>
    <m/>
    <m/>
    <m/>
    <s v="Management Janji"/>
    <s v="2026-10-24 08:00:00 | Nama Pic : BP WILLY No Hp Pic : 083116002030 Jam Pemasangan : 08:00 - 12.00 Tanggal Pemasangan : SABTU 24 OKTOBER 2026 Info Tambahan : Hubungi pelanggan sebelum datang ke lokasi"/>
    <s v="FCC"/>
    <s v="23-10-2026 11:54:39"/>
    <d v="2026-10-24T08:00:00"/>
    <m/>
    <s v="REVOKE"/>
    <s v="DARMO GUBENG"/>
    <s v="NO ADDON"/>
    <m/>
    <s v="Follow Up Revoke Completed, New Order ID : SC1002652248"/>
    <s v="HSI Bisnis Promo Hari Pelanggan Nasional PSB 70% - 100 Mbps"/>
    <s v="INDIBIZ"/>
    <m/>
    <m/>
    <d v="2026-10-24T08:00:00"/>
    <s v="2026-10-24 08:00:00 | Nama Pic : BP WILLY No Hp Pic : 083116002030 Jam Pemasangan : 08:00 - 12.00 Tanggal Pemasangan : SABTU 24 OKTOBER 2026 Info Tambahan : Hubungi pelanggan sebelum datang ke lokasi"/>
    <m/>
    <m/>
    <m/>
    <e v="#NUM!"/>
    <e v="#NUM!"/>
    <x v="0"/>
  </r>
  <r>
    <n v="1161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1162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1163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</r>
  <r>
    <n v="1164"/>
    <n v="1002641289"/>
    <n v="3"/>
    <x v="3"/>
    <n v="5"/>
    <s v="SBY SELATAN"/>
    <s v="TANDES"/>
    <s v="DMO"/>
    <s v="REG"/>
    <s v="AO"/>
    <x v="0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</r>
  <r>
    <n v="1165"/>
    <n v="1002643599"/>
    <n v="3"/>
    <x v="3"/>
    <n v="5"/>
    <s v="SBY SELATAN"/>
    <s v="TANDES"/>
    <s v="DMO"/>
    <s v="REG"/>
    <s v="AO"/>
    <x v="0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166"/>
    <n v="1002645324"/>
    <n v="3"/>
    <x v="3"/>
    <n v="5"/>
    <s v="SBY SELATAN"/>
    <s v="TANDES"/>
    <s v="DMO"/>
    <s v="REG"/>
    <s v="AO"/>
    <x v="0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</r>
  <r>
    <n v="1167"/>
    <n v="1002649604"/>
    <n v="3"/>
    <x v="3"/>
    <n v="5"/>
    <s v="SBY SELATAN"/>
    <s v="TANDES"/>
    <s v="DMO"/>
    <s v="REG"/>
    <s v="AO"/>
    <x v="0"/>
    <s v="1P INET"/>
    <s v="Completed (PS)"/>
    <s v="RBS-Regional 3"/>
    <d v="2026-10-22T15:26:45"/>
    <d v="2026-10-23T17:22:48"/>
    <n v="69415300"/>
    <m/>
    <n v="152301273945"/>
    <s v="Toko KP Ciliwung"/>
    <s v="ODP-DMO-FNK/63 FNK/D04/63.01"/>
    <s v="WO066986104"/>
    <m/>
    <m/>
    <m/>
    <n v="112.7353749"/>
    <n v="-7.2932261"/>
    <s v="|MN02280|MYIA-081474576239/POI/Nanang dariyanto/085736367808/sub.it@jne.co.id"/>
    <s v="MYIB_ASSISTANT"/>
    <m/>
    <m/>
    <m/>
    <m/>
    <m/>
    <m/>
    <m/>
    <m/>
    <s v="Management Janji"/>
    <s v="2026-10-23 15:00:00 | telp :085736367808 alt : manja : pagi , siang 23/10/2026 hub sebelum ke lokasi   "/>
    <s v="FCC"/>
    <s v="22-10-2026 15:39:39"/>
    <d v="2026-10-23T15:00:00"/>
    <m/>
    <s v="PS"/>
    <s v="DARMO GUBENG"/>
    <s v="NO ADDON"/>
    <n v="20261023"/>
    <s v="Completed"/>
    <s v="HSI Bisnis Promo Hari Pelanggan Nasional PSB 70% - 50 Mbps"/>
    <s v="INDIBIZ"/>
    <m/>
    <m/>
    <d v="2026-10-23T15:00:00"/>
    <s v="2026-10-23 15:00:00 | telp :085736367808 alt : manja : pagi , siang 23/10/2026 hub sebelum ke lokasi   "/>
    <n v="2026"/>
    <n v="10"/>
    <n v="23"/>
    <d v="2026-10-23T00:00:00"/>
    <n v="-0.625"/>
    <x v="1"/>
  </r>
  <r>
    <n v="1168"/>
    <n v="1002648548"/>
    <n v="3"/>
    <x v="3"/>
    <n v="5"/>
    <s v="SBY SELATAN"/>
    <s v="TANDES"/>
    <s v="DMO"/>
    <s v="REG"/>
    <s v="AO"/>
    <x v="0"/>
    <s v="2P INET + VOICE"/>
    <s v="Completed (PS)"/>
    <s v="RBS-Regional 3"/>
    <d v="2026-10-22T09:38:49"/>
    <d v="2026-10-23T18:11:11"/>
    <n v="69414952"/>
    <n v="3135934574"/>
    <n v="152301271538"/>
    <s v="IBOX DIPONEGORO SURABAYA"/>
    <s v="ODP-DMO-FQV/02 FQV/D01/02.01"/>
    <s v="WO066946279"/>
    <m/>
    <m/>
    <m/>
    <n v="112.73170500000001"/>
    <n v="-7.2824020000000003"/>
    <s v="|MN00843|MYIA-016959681024/POI/BAGUS/0811871496/dl-rutinfinance@erajaya.com"/>
    <s v="MYIB_ASSISTANT"/>
    <m/>
    <m/>
    <m/>
    <m/>
    <m/>
    <m/>
    <m/>
    <m/>
    <s v="Management Janji"/>
    <s v="2026-10-23 08:00:00 | Tanggal pemasangan : 23 OKTOBER 2026 Jam pemasangan : pagi/siang Info Tambahan : Hubungi pelanggan dulu sebelum ke lokasi terima kasih"/>
    <s v="FCC"/>
    <s v="22-10-2026 09:39:35"/>
    <d v="2026-10-23T08:00:00"/>
    <m/>
    <s v="PS"/>
    <s v="DARMO GUBENG"/>
    <s v="NO ADDON"/>
    <n v="20261023"/>
    <s v="Completed"/>
    <s v="HSI Bisnis Basic Bundling Phone PSB 70%  Dual Band - Free 800 Menit - 100 Mbps"/>
    <s v="INDIBIZ"/>
    <m/>
    <m/>
    <d v="2026-10-23T08:00:00"/>
    <s v="2026-10-23 08:00:00 | Tanggal pemasangan : 23 OKTOBER 2026 Jam pemasangan : pagi/siang Info Tambahan : Hubungi pelanggan dulu sebelum ke lokasi terima kasih"/>
    <n v="2026"/>
    <n v="10"/>
    <n v="23"/>
    <d v="2026-10-23T00:00:00"/>
    <n v="-0.33333333333575865"/>
    <x v="1"/>
  </r>
  <r>
    <n v="1169"/>
    <n v="1002651424"/>
    <n v="3"/>
    <x v="3"/>
    <n v="5"/>
    <s v="SBY SELATAN"/>
    <s v="TANDES"/>
    <s v="DMO"/>
    <s v="REG"/>
    <s v="AO"/>
    <x v="0"/>
    <s v="1P INET"/>
    <s v="Completed (PS)"/>
    <s v="RBS-Regional 3"/>
    <d v="2026-10-23T15:30:50"/>
    <d v="2026-10-24T14:35:48"/>
    <n v="69416059"/>
    <m/>
    <n v="152301271692"/>
    <s v="ASIA GOLF"/>
    <s v="ODP-DMO-FSB/77 FSB/D05/77.01"/>
    <s v="WO067061946"/>
    <m/>
    <m/>
    <m/>
    <n v="112.7240137"/>
    <n v="-7.2923812999999997"/>
    <s v="|MN02813|MYIA-023304770276/POI/RINANTO /087886243704/mayjend.asiagolf@gmail.com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S"/>
    <s v="DARMO GUBENG"/>
    <s v="NO ADDON"/>
    <n v="20261024"/>
    <s v="Completed"/>
    <s v="HSI Bisnis Promo Hari Pelanggan Nasional PSB 70% - 75 Mbps"/>
    <s v="INDIBIZ"/>
    <m/>
    <m/>
    <d v="2026-10-24T15:00:00"/>
    <s v="2026-10-24 15:00:00 | Tanggal Pemasangan : 24 Oktober 2026 Jam Pemasangan : 08:00 15:00 Info Tambahan : Hubungi pelanggan dulu sebelum ke lokasi terimakasih"/>
    <n v="2026"/>
    <n v="10"/>
    <n v="24"/>
    <d v="2026-10-24T00:00:00"/>
    <n v="-0.625"/>
    <x v="1"/>
  </r>
  <r>
    <n v="1170"/>
    <n v="1002652492"/>
    <n v="3"/>
    <x v="3"/>
    <n v="5"/>
    <s v="SBY SELATAN"/>
    <s v="TANDES"/>
    <s v="DMO"/>
    <s v="REG"/>
    <s v="AO"/>
    <x v="0"/>
    <s v="1P INET"/>
    <s v="Completed (PS)"/>
    <s v="RBS-Regional 3"/>
    <d v="2026-10-25T10:50:45"/>
    <d v="2026-10-25T18:12:07"/>
    <n v="69416631"/>
    <m/>
    <n v="152301273390"/>
    <s v="RIZKI COLLECTION"/>
    <s v="ODP-DMO-FSQ/38"/>
    <s v="WO067149079"/>
    <m/>
    <m/>
    <m/>
    <n v="112.7186227"/>
    <n v="-7.3001319999999996"/>
    <s v="|MC20244|MYIA-037306357995/POI/ACHMAD AFANDI /083891894773/oryzaarshyla@gmail.com"/>
    <s v="MYIB_ASSISTANT"/>
    <m/>
    <m/>
    <m/>
    <m/>
    <m/>
    <m/>
    <m/>
    <m/>
    <s v="Management Janji"/>
    <s v="2026-10-26 08:00:00 | Tanggal pemasangan: 26/10//2026 Jam pemasangan : pagi/siang Info Tambahan : Hubungi pelanggan dulu sebelum ke lokasi. terima kasih"/>
    <s v="FCC"/>
    <s v="25-10-2026 10:54:36"/>
    <d v="2026-10-26T08:00:00"/>
    <m/>
    <s v="PS"/>
    <s v="DARMO GUBENG"/>
    <s v="NO ADDON"/>
    <n v="20261025"/>
    <s v="Completed"/>
    <s v="HSI Bisnis Basic Promo Hari Pelanggan Nasional PSB 70% - 200 Mbps"/>
    <s v="INDIBIZ"/>
    <m/>
    <m/>
    <d v="2026-10-26T08:00:00"/>
    <s v="2026-10-26 08:00:00 | Tanggal pemasangan: 26/10//2026 Jam pemasangan : pagi/siang Info Tambahan : Hubungi pelanggan dulu sebelum ke lokasi. terima kasih"/>
    <n v="2026"/>
    <n v="10"/>
    <n v="25"/>
    <d v="2026-10-25T00:00:00"/>
    <n v="-1.3333333333357587"/>
    <x v="1"/>
  </r>
  <r>
    <n v="1171"/>
    <n v="1002655081"/>
    <n v="3"/>
    <x v="3"/>
    <n v="5"/>
    <s v="SBY SELATAN"/>
    <s v="TANDES"/>
    <s v="DMO"/>
    <s v="REG"/>
    <s v="AO"/>
    <x v="0"/>
    <s v="1P INET"/>
    <s v="Completed (PS)"/>
    <s v="RBS-Regional 3"/>
    <d v="2026-10-27T08:53:50"/>
    <d v="2026-10-28T19:02:44"/>
    <n v="69417593"/>
    <m/>
    <n v="152301271787"/>
    <s v="FTL GYM DIPONEGORO SURABAYA"/>
    <s v="ODP-DMO-FAM/13 FAM/D01/13.01"/>
    <s v="WO067254466"/>
    <m/>
    <m/>
    <m/>
    <n v="112.7341795"/>
    <n v="-7.2863562999999996"/>
    <s v="|MN02672|MYIA-038682755723/POI/Andhika Arif Wicaksana/081818412051/andhika.arifwic@gmail.com"/>
    <s v="MYIB_ASSISTANT"/>
    <m/>
    <m/>
    <m/>
    <m/>
    <m/>
    <m/>
    <m/>
    <m/>
    <s v="Management Janji"/>
    <s v="2026-10-28 08:00:00 | Nama Pic :  No Hp Pic :  Jam Pemasangan : 08:00 - 12.00 Tanggal Pemasangan : RABU 28 OKTOBER 2026 Info Tambahan : Hubungi pelanggan sebelum datang ke lokasi"/>
    <s v="FCC"/>
    <s v="27-10-2026 08:54:39"/>
    <d v="2026-10-28T08:00:00"/>
    <m/>
    <s v="PS"/>
    <s v="DARMO GUBENG"/>
    <s v="NO ADDON"/>
    <n v="20261028"/>
    <s v="Completed"/>
    <s v="HSI Bisnis Promo Hari Pelanggan Nasional PSB 70% - 100 Mbps"/>
    <s v="INDIBIZ"/>
    <m/>
    <m/>
    <d v="2026-10-28T08:00:00"/>
    <s v="2026-10-28 08:00:00 | Nama Pic :  No Hp Pic :  Jam Pemasangan : 08:00 - 12.00 Tanggal Pemasangan : RABU 28 OKTOBER 2026 Info Tambahan : Hubungi pelanggan sebelum datang ke lokasi"/>
    <n v="2026"/>
    <n v="10"/>
    <n v="28"/>
    <d v="2026-10-28T00:00:00"/>
    <n v="-0.33333333333575865"/>
    <x v="1"/>
  </r>
  <r>
    <n v="1172"/>
    <n v="1002652663"/>
    <n v="3"/>
    <x v="3"/>
    <n v="5"/>
    <s v="SBY SELATAN"/>
    <s v="TANDES"/>
    <s v="DMO"/>
    <s v="REG"/>
    <s v="AO"/>
    <x v="0"/>
    <s v="2P INET + VOICE"/>
    <s v="OSS - PROVISIONING DESAIN"/>
    <s v="RBS-Regional 3"/>
    <d v="2026-10-25T15:30:50"/>
    <d v="2026-10-28T18:38:53"/>
    <n v="69416745"/>
    <n v="3135934926"/>
    <n v="152301271710"/>
    <s v="PT ROFENTY KARSA TAMA"/>
    <s v="ODP-DMO-FSC/89 FSC/D06/89.01"/>
    <s v="WO067165939"/>
    <m/>
    <m/>
    <m/>
    <n v="112.7309652"/>
    <n v="-7.2941777999999902"/>
    <s v="MD|MYDB-20261024271327|DN00001/MN02094|PT ROFENTY KARSA TAMA|0085328990288"/>
    <s v="MYDIGIBIZPARTNER"/>
    <m/>
    <m/>
    <m/>
    <m/>
    <m/>
    <m/>
    <m/>
    <m/>
    <s v="Management Janji"/>
    <s v="2026-10-28 08:00:00 | PT ROFENTY KARSA TAMA 0085328990288"/>
    <s v="FCC"/>
    <s v="25-10-2026 15:39:33"/>
    <d v="2026-10-28T08:00:00"/>
    <m/>
    <s v="PRE_PI"/>
    <s v="DARMO GUBENG"/>
    <s v="NO ADDON"/>
    <m/>
    <s v="Provisioning Designed"/>
    <s v="HSI Bisnis Bundling Phone Promo 2026 PSB 70% - Free 800 Menit Promo - 75 Mbps"/>
    <s v="INDIBIZ"/>
    <m/>
    <m/>
    <d v="2026-10-28T08:00:00"/>
    <s v="2026-10-28 08:00:00 | PT ROFENTY KARSA TAMA 0085328990288"/>
    <m/>
    <m/>
    <m/>
    <e v="#NUM!"/>
    <e v="#NUM!"/>
    <x v="0"/>
  </r>
  <r>
    <n v="1173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</r>
  <r>
    <n v="1174"/>
    <n v="1002652305"/>
    <n v="3"/>
    <x v="3"/>
    <n v="5"/>
    <s v="SBY SELATAN"/>
    <s v="MANYAR"/>
    <s v="GBG"/>
    <s v="REG"/>
    <s v="AO"/>
    <x v="0"/>
    <m/>
    <s v="102 | FOLLOW UP COMPLETED"/>
    <s v="RBS-Regional 3"/>
    <d v="2026-10-24T16:32:52"/>
    <d v="2026-10-27T10:46:51"/>
    <n v="69416513"/>
    <m/>
    <n v="152320246778"/>
    <s v="SIDO KUMPUL KOPI (LT 1)"/>
    <s v="ODP-MYR-FFN/16"/>
    <s v="WO067131747"/>
    <m/>
    <m/>
    <m/>
    <n v="112.754445075988"/>
    <n v="-7.2774846777254503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6:54:34"/>
    <d v="2026-10-25T15:00:00"/>
    <m/>
    <s v="REVOKE"/>
    <s v="DARMO GUBENG"/>
    <s v="NO ADDON"/>
    <m/>
    <s v="Follow Up Revoke Completed, New Order ID : SC10026554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15:00:00"/>
    <s v="2026-10-25 15:00:00|Tanggal Pemasangan : 25 Oktober 2026 Jam Pemasangan : 08:00 15:00 Info Tambahan : Hubungi pelanggan dulu sebelum ke lokasi terimakasih|40961370|MYDITA"/>
    <m/>
    <m/>
    <m/>
    <e v="#NUM!"/>
    <e v="#NUM!"/>
    <x v="0"/>
  </r>
  <r>
    <n v="1175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1176"/>
    <n v="1002638781"/>
    <n v="3"/>
    <x v="3"/>
    <n v="5"/>
    <s v="SBY SELATAN"/>
    <s v="MANYAR"/>
    <s v="GBG"/>
    <s v="REG"/>
    <s v="AO"/>
    <x v="0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</r>
  <r>
    <n v="1177"/>
    <n v="1002655491"/>
    <n v="3"/>
    <x v="3"/>
    <n v="5"/>
    <s v="SBY SELATAN"/>
    <s v="MANYAR"/>
    <s v="GBG"/>
    <s v="REG"/>
    <s v="AO"/>
    <x v="0"/>
    <m/>
    <s v="Completed (PS)"/>
    <s v="RBS-Regional 3"/>
    <d v="2026-10-27T10:46:52"/>
    <d v="2026-10-27T11:41:41"/>
    <n v="69416513"/>
    <m/>
    <n v="152320246797"/>
    <s v="SIDO KUMPUL KOPI (LT 1)"/>
    <s v="ODP-MYR-FCC/73"/>
    <s v="WO067268010"/>
    <m/>
    <m/>
    <m/>
    <n v="112.7547"/>
    <n v="-7.2778999999999998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 Jam Pemasangan : 08:00 15:00  Info Tambahan : Hubungi pelanggan dulu sebelum ke lokasi terimakasih|40961370|MYDITA"/>
    <s v="FCC"/>
    <s v="27-10-2026 10:54:35"/>
    <m/>
    <m/>
    <s v="PS"/>
    <s v="DARMO GUBENG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07:00:00"/>
    <s v="2026-10-25 15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</r>
  <r>
    <n v="1178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1179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1180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1181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1182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</r>
  <r>
    <n v="1183"/>
    <n v="1002638320"/>
    <n v="3"/>
    <x v="3"/>
    <n v="5"/>
    <s v="SBY UTARA"/>
    <s v="TANDES"/>
    <s v="KLN"/>
    <s v="REG"/>
    <s v="AO"/>
    <x v="0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</r>
  <r>
    <n v="1184"/>
    <n v="1002639949"/>
    <n v="3"/>
    <x v="3"/>
    <n v="5"/>
    <s v="SBY UTARA"/>
    <s v="TANDES"/>
    <s v="KLN"/>
    <s v="REG"/>
    <s v="AO"/>
    <x v="0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</r>
  <r>
    <n v="1185"/>
    <n v="1002647953"/>
    <n v="3"/>
    <x v="3"/>
    <n v="5"/>
    <s v="SBY UTARA"/>
    <s v="TANDES"/>
    <s v="KLN"/>
    <s v="REG"/>
    <s v="AO"/>
    <x v="0"/>
    <s v="1P INET"/>
    <s v="Completed (PS)"/>
    <s v="RBS-Regional 3"/>
    <d v="2026-10-21T16:00:49"/>
    <d v="2026-10-22T15:47:4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S"/>
    <s v="KEBALEN"/>
    <s v="NO ADDON"/>
    <n v="20261022"/>
    <s v="Complet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n v="2026"/>
    <n v="10"/>
    <n v="22"/>
    <d v="2026-10-22T00:00:00"/>
    <n v="-4.3333333333357587"/>
    <x v="1"/>
  </r>
  <r>
    <n v="1186"/>
    <n v="1002647370"/>
    <n v="3"/>
    <x v="3"/>
    <n v="5"/>
    <s v="SBY UTARA"/>
    <s v="TANDES"/>
    <s v="KLN"/>
    <s v="REG"/>
    <s v="AO"/>
    <x v="0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</r>
  <r>
    <n v="1187"/>
    <n v="1002653031"/>
    <n v="3"/>
    <x v="3"/>
    <n v="5"/>
    <s v="SBY UTARA"/>
    <s v="TANDES"/>
    <s v="KLN"/>
    <s v="REG"/>
    <s v="AO"/>
    <x v="0"/>
    <s v="1P INET"/>
    <s v="Completed (PS)"/>
    <s v="RBS-Regional 3"/>
    <d v="2026-10-26T09:30:45"/>
    <d v="2026-10-27T12:30:34"/>
    <n v="69416885"/>
    <m/>
    <n v="152418251992"/>
    <s v="SMP Sultan Agung Surabaya"/>
    <s v="ODP-TDS-FCZ/19 FCZ/D01/19.01"/>
    <s v="WO067185962"/>
    <m/>
    <m/>
    <m/>
    <n v="112.70562630000001"/>
    <n v="-7.2501930999999997"/>
    <s v="MD|MYDB-20261026271366|DN00001/MN02093|SMP Sultan Agung Surabaya|085648160757"/>
    <s v="MYDIGIBIZPARTNER"/>
    <m/>
    <m/>
    <m/>
    <m/>
    <m/>
    <m/>
    <m/>
    <m/>
    <s v="Management Janji"/>
    <s v="2026-10-27 08:00:00 | Nama PIC:  BP FAKHRI No HP: 085648160757 Alt: Tanggal: 27/10/2026 Jam Pasang: Pagi Note: Hubungi sebelum ke lokasi, terimakasih.  "/>
    <s v="FCC"/>
    <s v="26-10-2026 09:40:04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Nama PIC:  BP FAKHRI No HP: 085648160757 Alt: Tanggal: 27/10/2026 Jam Pasang: Pagi Note: Hubungi sebelum ke lokasi, terimakasih.  "/>
    <n v="2026"/>
    <n v="10"/>
    <n v="27"/>
    <d v="2026-10-27T00:00:00"/>
    <n v="-0.33333333333575865"/>
    <x v="1"/>
  </r>
  <r>
    <n v="1188"/>
    <n v="1002653158"/>
    <n v="3"/>
    <x v="3"/>
    <n v="5"/>
    <s v="SBY UTARA"/>
    <s v="TANDES"/>
    <s v="KLN"/>
    <s v="REG"/>
    <s v="AO"/>
    <x v="0"/>
    <s v="1P INET"/>
    <s v="Completed (PS)"/>
    <s v="RBS-Regional 3"/>
    <d v="2026-10-26T10:06:50"/>
    <d v="2026-10-27T11:51:49"/>
    <n v="69416908"/>
    <m/>
    <n v="152418251075"/>
    <s v="SMP Sultan Agung Surabaya"/>
    <s v="ODP-TDS-FFT/04 FFT/D01/04.01"/>
    <s v="WO067188230"/>
    <m/>
    <m/>
    <m/>
    <n v="112.70562630000001"/>
    <n v="-7.2501930999999997"/>
    <s v="MD|MYDB-20261026271368|DN00001/MN02093|SMP Sultan Agung Surabaya|085648160757"/>
    <s v="MYDIGIBIZPARTNER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09:52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7"/>
    <d v="2026-10-27T00:00:00"/>
    <n v="-0.33333333333575865"/>
    <x v="1"/>
  </r>
  <r>
    <n v="1189"/>
    <n v="1002655399"/>
    <n v="3"/>
    <x v="3"/>
    <n v="5"/>
    <s v="SBY UTARA"/>
    <s v="TANDES"/>
    <s v="KLN"/>
    <s v="REG"/>
    <s v="AO"/>
    <x v="0"/>
    <s v="1P INET"/>
    <s v="Completed (PS)"/>
    <s v="RBS-Regional 3"/>
    <d v="2026-10-27T10:17:52"/>
    <d v="2026-10-28T18:42:00"/>
    <n v="69417745"/>
    <m/>
    <n v="152418250041"/>
    <s v="PT. ARMADA BERLIAN TIMUR"/>
    <s v="ODP-KLN-FAU/08 FAU/D02/08.01"/>
    <s v="WO067264238"/>
    <m/>
    <m/>
    <m/>
    <n v="112.7056523"/>
    <n v="-7.2294407999999999"/>
    <s v="|MN01401|MYIA-040397731248/POI/Iwan Radius/08131885873/timarmadatimur@gmail.com"/>
    <s v="MYIB_ASSISTANT"/>
    <m/>
    <m/>
    <m/>
    <m/>
    <m/>
    <m/>
    <m/>
    <m/>
    <s v="Management Janji"/>
    <s v="2026-10-28 11:00:00 | Nama PIC : Ibu Dila No HP : 08131885873 No Alt : - M Janji :  28 Okt 2026 Jam Pasang : Pagi / Siang Note : hubungi pelanggan jika ingin kelokasi "/>
    <s v="FCC"/>
    <s v="27-10-2026 10:24:44"/>
    <d v="2026-10-28T11:00:00"/>
    <m/>
    <s v="PS"/>
    <s v="KEBALEN"/>
    <s v="NO ADDON"/>
    <n v="20261028"/>
    <s v="Completed"/>
    <s v="HSI Bisnis Promo Hari Pelanggan Nasional PSB 70% - 50 Mbps"/>
    <s v="INDIBIZ"/>
    <m/>
    <m/>
    <d v="2026-10-28T11:00:00"/>
    <s v="2026-10-28 11:00:00 | Nama PIC : Ibu Dila No HP : 08131885873 No Alt : - M Janji :  28 Okt 2026 Jam Pasang : Pagi / Siang Note : hubungi pelanggan jika ingin kelokasi "/>
    <n v="2026"/>
    <n v="10"/>
    <n v="28"/>
    <d v="2026-10-28T00:00:00"/>
    <n v="-0.45833333333575865"/>
    <x v="1"/>
  </r>
  <r>
    <n v="1190"/>
    <n v="1002655616"/>
    <n v="3"/>
    <x v="3"/>
    <n v="5"/>
    <s v="SBY UTARA"/>
    <s v="TANDES"/>
    <s v="KLN"/>
    <s v="REG"/>
    <s v="AO"/>
    <x v="0"/>
    <s v="2P INET + VOICE"/>
    <s v="MIA - INVALID SURVEY"/>
    <s v="RBS-Regional 3"/>
    <d v="2026-10-27T11:15:51"/>
    <d v="2026-10-27T20:54:19"/>
    <n v="69417820"/>
    <n v="3135924134"/>
    <n v="152418250043"/>
    <s v="CV. HASIL KARYA"/>
    <s v="ODP-TDS-FKX/16 FKX/D03/16.01"/>
    <s v="WO067271871"/>
    <m/>
    <m/>
    <m/>
    <n v="112.709586"/>
    <n v="-7.232043"/>
    <s v="|MC20217|MYIA-093359670747/POI/Norma Dwi Yustiningarti/081917964839/hasilkaryacv17@gmail.com"/>
    <s v="MYIB_ASSISTANT"/>
    <m/>
    <m/>
    <m/>
    <m/>
    <m/>
    <m/>
    <m/>
    <m/>
    <s v="Management Janji"/>
    <s v="2026-10-28 15:00:00 | M Janji : 28/10/2026 Jam Pasang : Pagi NoteÃ‚Â :  Hubungi terlebih dahulu sebelum ke lokasi"/>
    <s v="FCC"/>
    <s v="27-10-2026 11:24:40"/>
    <d v="2026-10-28T15:00:00"/>
    <m/>
    <s v="SURVEY_NEW_MANJA"/>
    <s v="KEBALEN"/>
    <s v="NO ADDON"/>
    <m/>
    <s v="MIE - INVALID SURVEY - Kendala Jalur/Rute Tarikan"/>
    <s v="HSI Bisnis Bundling Phone PSB 70% - Free 800 Menit Promo - 75 Mbps"/>
    <s v="INDIBIZ"/>
    <m/>
    <m/>
    <d v="2026-10-28T15:00:00"/>
    <s v="2026-10-28 15:00:00 | M Janji : 28/10/2026 Jam Pasang : Pagi NoteÃ‚Â :  Hubungi terlebih dahulu sebelum ke lokasi"/>
    <m/>
    <m/>
    <m/>
    <e v="#NUM!"/>
    <e v="#NUM!"/>
    <x v="0"/>
  </r>
  <r>
    <n v="1191"/>
    <n v="1002657544"/>
    <n v="3"/>
    <x v="3"/>
    <n v="5"/>
    <s v="SBY UTARA"/>
    <s v="TANDES"/>
    <s v="KLN"/>
    <s v="REG"/>
    <s v="AO"/>
    <x v="0"/>
    <s v="1P INET"/>
    <s v="MIE - SEND SURVEY"/>
    <s v="RBS-Regional 3"/>
    <d v="2026-10-28T12:14:50"/>
    <d v="2026-10-28T12:16:06"/>
    <n v="69418516"/>
    <m/>
    <n v="152418250048"/>
    <s v="PT ANEKACOOL CITRATAMA"/>
    <s v="ODP-TDS-FKU/03 FKU/D01/03.01"/>
    <s v="WO067352534"/>
    <m/>
    <m/>
    <m/>
    <n v="112.69875"/>
    <n v="-7.2293710000000004"/>
    <s v="MD|MYDB-20261027271433|DN00001/MN00086|PT ANEKACOOL CITRATAMA|085850708282"/>
    <s v="MYDIGIBIZPARTNER"/>
    <m/>
    <m/>
    <m/>
    <m/>
    <m/>
    <m/>
    <m/>
    <m/>
    <s v="Management Janji"/>
    <s v="2026-10-29 11:00:00 | No HP :085850708282 Alt :  M Janji : 29/10/2026 Note : hubungi pelanggan jika ingin kelokasi"/>
    <s v="FCC"/>
    <s v="28-10-2026 12:25:22"/>
    <d v="2026-10-29T11:00:00"/>
    <m/>
    <s v="SURVEY_NEW_MANJA"/>
    <s v="KEBALEN"/>
    <s v="NO ADDON"/>
    <m/>
    <s v="MIE - SEND SURVEY"/>
    <s v="HSI Bisnis Promo Hari Pelanggan Nasional PSB 70% - 50 Mbps"/>
    <s v="INDIBIZ"/>
    <m/>
    <m/>
    <d v="2026-10-29T11:00:00"/>
    <s v="2026-10-29 11:00:00 | No HP :085850708282 Alt :  M Janji : 29/10/2026 Note : hubungi pelanggan jika ingin kelokasi"/>
    <m/>
    <m/>
    <m/>
    <e v="#NUM!"/>
    <e v="#NUM!"/>
    <x v="0"/>
  </r>
  <r>
    <n v="1192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</r>
  <r>
    <n v="1193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1194"/>
    <n v="1002625298"/>
    <n v="3"/>
    <x v="3"/>
    <n v="5"/>
    <s v="SBY UTARA"/>
    <s v="MANYAR"/>
    <s v="MGO"/>
    <s v="REG"/>
    <s v="AO"/>
    <x v="0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</r>
  <r>
    <n v="1195"/>
    <n v="1002631448"/>
    <n v="3"/>
    <x v="3"/>
    <n v="5"/>
    <s v="SBY UTARA"/>
    <s v="MANYAR"/>
    <s v="MGO"/>
    <s v="REG"/>
    <s v="AO"/>
    <x v="0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</r>
  <r>
    <n v="1196"/>
    <n v="1002641896"/>
    <n v="3"/>
    <x v="3"/>
    <n v="5"/>
    <s v="SBY UTARA"/>
    <s v="MANYAR"/>
    <s v="MGO"/>
    <s v="REG"/>
    <s v="AO"/>
    <x v="0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</r>
  <r>
    <n v="1197"/>
    <n v="1002648389"/>
    <n v="3"/>
    <x v="3"/>
    <n v="5"/>
    <s v="SBY UTARA"/>
    <s v="MANYAR"/>
    <s v="MGO"/>
    <s v="REG"/>
    <s v="AO"/>
    <x v="0"/>
    <s v="1P INET"/>
    <s v="102 | FOLLOW UP COMPLETED"/>
    <s v="RBS-Regional 3"/>
    <d v="2026-10-22T08:41:45"/>
    <d v="2026-10-26T13:33:55"/>
    <n v="69414890"/>
    <m/>
    <n v="152413168219"/>
    <s v="SURYA SEJAHTERA"/>
    <s v="OTB-DMO-135"/>
    <s v="WO066941886"/>
    <m/>
    <m/>
    <m/>
    <n v="112.7412392"/>
    <n v="-7.2664324000000002"/>
    <s v="|MN02749|MYIA-054171372944/POI/Faisal/082335593996/rsm.sby-sentralyamaha@yamaha-jatim.co.id"/>
    <s v="MYIB_ASSISTANT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4:34"/>
    <d v="2026-10-23T08:00:00"/>
    <s v="Kendala Pelanggan"/>
    <s v="REVOKE"/>
    <s v="MERGOYOSO"/>
    <s v="NO ADDON"/>
    <m/>
    <s v="Follow Up Revoke Completed, New Order ID : SC1002653974"/>
    <s v="HSI Bisnis Promo Hari Pelanggan Nasional PSB 70% - 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198"/>
    <n v="1002652456"/>
    <n v="3"/>
    <x v="3"/>
    <n v="5"/>
    <s v="SBY UTARA"/>
    <s v="MANYAR"/>
    <s v="MGO"/>
    <s v="REG"/>
    <s v="AO"/>
    <x v="0"/>
    <s v="1P INET"/>
    <s v="100 | REVOKE COMPLETED"/>
    <s v="RBS-Regional 3"/>
    <d v="2026-10-25T09:51:45"/>
    <d v="2026-10-26T08:28:27"/>
    <n v="69416612"/>
    <m/>
    <n v="152413168228"/>
    <s v="Toko elok"/>
    <s v="ODP-DMO-FMT/13 FMT/D01/13.01"/>
    <s v="WO067146121"/>
    <m/>
    <m/>
    <m/>
    <n v="112.727581"/>
    <n v="-7.2487157"/>
    <s v="|MN01794|MYIA-071892432406/POI/Elok titis kinanti/082232321644/eloktitiskinanti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09:54:32"/>
    <d v="2026-10-26T08:00:00"/>
    <s v="Kendala Pelanggan"/>
    <s v="REVOKE"/>
    <s v="MERGOYOSO"/>
    <s v="OCA"/>
    <m/>
    <s v="Revoke Completed"/>
    <s v="HSI Bisnis Basic Bundling OCA Breach Checker Promo H2 2026 PSB 70% - 5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1199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1200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1201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202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1203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1204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1205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1206"/>
    <n v="1002634167"/>
    <n v="3"/>
    <x v="3"/>
    <n v="5"/>
    <s v="SBY UTARA"/>
    <s v="MANYAR"/>
    <s v="MGO"/>
    <s v="REG"/>
    <s v="AO"/>
    <x v="0"/>
    <m/>
    <s v="Completed (PS)"/>
    <s v="RBS-Regional 3"/>
    <d v="2026-10-13T09:29:03"/>
    <d v="2026-10-23T20:23:56"/>
    <n v="69409082"/>
    <m/>
    <n v="152413168526"/>
    <s v="HOUSE OF WOK"/>
    <s v="ODP-MGO-FHA/01"/>
    <s v="WO067058194"/>
    <m/>
    <m/>
    <m/>
    <n v="112.755558984833"/>
    <n v="-7.24873743213697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s v="Management Janji"/>
    <s v="2026-10-25 11:00:00|telp :081395233419  alt : manja : pagi / siang 24/10/2026 .hub sebelum ke lokasi|40000802|MYDITA"/>
    <s v="FCC"/>
    <s v="13-10-2026 09:40:36"/>
    <d v="2026-10-25T11:00:00"/>
    <m/>
    <s v="PS"/>
    <s v="MERGOYOSO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elp :081395233419  alt : manja : pagi / siang 24/10/2026 .hub sebelum ke lokasi|40000802|MYDITA"/>
    <n v="2026"/>
    <n v="10"/>
    <n v="23"/>
    <d v="2026-10-23T00:00:00"/>
    <n v="-2.4583333333357587"/>
    <x v="1"/>
  </r>
  <r>
    <n v="1207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</r>
  <r>
    <n v="1208"/>
    <n v="1002636995"/>
    <n v="3"/>
    <x v="3"/>
    <n v="5"/>
    <s v="SBY UTARA"/>
    <s v="MANYAR"/>
    <s v="MGO"/>
    <s v="REG"/>
    <s v="AO"/>
    <x v="0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</r>
  <r>
    <n v="1209"/>
    <n v="1002638441"/>
    <n v="3"/>
    <x v="3"/>
    <n v="5"/>
    <s v="SBY UTARA"/>
    <s v="MANYAR"/>
    <s v="MGO"/>
    <s v="REG"/>
    <s v="AO"/>
    <x v="0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</r>
  <r>
    <n v="1210"/>
    <n v="1002638566"/>
    <n v="3"/>
    <x v="3"/>
    <n v="5"/>
    <s v="SBY UTARA"/>
    <s v="MANYAR"/>
    <s v="MGO"/>
    <s v="REG"/>
    <s v="AO"/>
    <x v="0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</r>
  <r>
    <n v="1211"/>
    <n v="1002639184"/>
    <n v="3"/>
    <x v="3"/>
    <n v="5"/>
    <s v="SBY UTARA"/>
    <s v="MANYAR"/>
    <s v="MGO"/>
    <s v="REG"/>
    <s v="AO"/>
    <x v="0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</r>
  <r>
    <n v="1212"/>
    <n v="1002641991"/>
    <n v="3"/>
    <x v="3"/>
    <n v="5"/>
    <s v="SBY UTARA"/>
    <s v="MANYAR"/>
    <s v="MGO"/>
    <s v="REG"/>
    <s v="AO"/>
    <x v="0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</r>
  <r>
    <n v="1213"/>
    <n v="1002644146"/>
    <n v="3"/>
    <x v="3"/>
    <n v="5"/>
    <s v="SBY UTARA"/>
    <s v="MANYAR"/>
    <s v="MGO"/>
    <s v="REG"/>
    <s v="AO"/>
    <x v="0"/>
    <m/>
    <s v="Completed (PS)"/>
    <s v="RBS-Regional 3"/>
    <d v="2026-10-19T16:56:32"/>
    <d v="2026-10-22T14:52:54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S"/>
    <s v="MERGOYOSO"/>
    <s v="NO ADDON"/>
    <n v="202610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n v="2026"/>
    <n v="10"/>
    <n v="22"/>
    <d v="2026-10-22T00:00:00"/>
    <n v="-0.45833333333575865"/>
    <x v="1"/>
  </r>
  <r>
    <n v="1214"/>
    <n v="1002645429"/>
    <n v="3"/>
    <x v="3"/>
    <n v="5"/>
    <s v="SBY UTARA"/>
    <s v="MANYAR"/>
    <s v="MGO"/>
    <s v="REG"/>
    <s v="AO"/>
    <x v="0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</r>
  <r>
    <n v="1215"/>
    <n v="1002648746"/>
    <n v="3"/>
    <x v="3"/>
    <n v="5"/>
    <s v="SBY UTARA"/>
    <s v="MANYAR"/>
    <s v="MGO"/>
    <s v="REG"/>
    <s v="AO"/>
    <x v="0"/>
    <m/>
    <s v="Completed (PS)"/>
    <s v="RBS-Regional 3"/>
    <d v="2026-10-22T10:48:03"/>
    <d v="2026-10-22T21:45:43"/>
    <n v="69408131"/>
    <m/>
    <n v="152413168701"/>
    <s v="zafire reflexology"/>
    <s v="ODP-MGO-FAM/02"/>
    <s v="WO066954867"/>
    <m/>
    <m/>
    <m/>
    <n v="112.7512"/>
    <n v="-7.2614999999999998"/>
    <s v="|MN02280|MYIA-032499407654/POI/Dwi Mardiana Susilawati/081333332337/dwimardianazafire@gmail.com"/>
    <s v="Sales Force DBS"/>
    <m/>
    <m/>
    <m/>
    <m/>
    <m/>
    <m/>
    <m/>
    <m/>
    <s v="Management Janji"/>
    <s v="2026-10-13 11:00:00 | Tanggal pemasangan : 12 Oct 2026  Jam pemasangan : 12.00  Info Tambahan : Hubungi pelanggan dulu sebelum ke lokasi  terima kasih."/>
    <s v="FCC"/>
    <s v="22-10-2026 10:54:38"/>
    <m/>
    <m/>
    <s v="PS"/>
    <s v="MERGOYOS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7:00:00"/>
    <s v="2026-10-13 11:00:00 | Tanggal pemasangan : 12 Oct 2026  Jam pemasangan : 12.00  Info Tambahan : Hubungi pelanggan dulu sebelum ke lokasi  terima kasih."/>
    <n v="2026"/>
    <n v="10"/>
    <n v="22"/>
    <d v="2026-10-22T00:00:00"/>
    <n v="-0.29166666666424135"/>
    <x v="1"/>
  </r>
  <r>
    <n v="1216"/>
    <n v="1002652246"/>
    <n v="3"/>
    <x v="3"/>
    <n v="5"/>
    <s v="SBY UTARA"/>
    <s v="MANYAR"/>
    <s v="MGO"/>
    <s v="REG"/>
    <s v="AO"/>
    <x v="0"/>
    <s v="1P INET"/>
    <s v="Completed (PS)"/>
    <s v="RBS-Regional 3"/>
    <d v="2026-10-24T15:30:50"/>
    <d v="2026-10-26T15:47:17"/>
    <n v="69416444"/>
    <m/>
    <n v="152413168757"/>
    <s v="SDN BUBUTAN IV SURABAYA"/>
    <s v="ODP-DMO-FDF/37 FDF/D06/37.01"/>
    <s v="WO067123510"/>
    <m/>
    <m/>
    <m/>
    <n v="112.7294943"/>
    <n v="-7.2516514999999897"/>
    <s v="MD|MYDB-20261023271288|DN00001/MN00443|SDN BUBUTAN IV SURABAYA|6285730014262"/>
    <s v="MYDIGIBIZPARTNER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4-10-2026 15:40:01"/>
    <d v="2026-10-26T08:00:00"/>
    <m/>
    <s v="PS"/>
    <s v="MERGOYOSO"/>
    <s v="NO ADDON"/>
    <n v="20261026"/>
    <s v="Complet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n v="2026"/>
    <n v="10"/>
    <n v="26"/>
    <d v="2026-10-26T00:00:00"/>
    <n v="-0.33333333333575865"/>
    <x v="1"/>
  </r>
  <r>
    <n v="1217"/>
    <n v="1002652248"/>
    <n v="3"/>
    <x v="3"/>
    <n v="5"/>
    <s v="SBY UTARA"/>
    <s v="MANYAR"/>
    <s v="MGO"/>
    <s v="REG"/>
    <s v="AO"/>
    <x v="0"/>
    <m/>
    <s v="Completed (PS)"/>
    <s v="RBS-Regional 3"/>
    <d v="2026-10-24T15:40:20"/>
    <d v="2026-10-24T18:52:22"/>
    <n v="69415820"/>
    <m/>
    <n v="152413168758"/>
    <s v="Toko willy"/>
    <s v="ODP-DMO-FMJ/39"/>
    <s v="WO067124563"/>
    <m/>
    <m/>
    <m/>
    <n v="112.72413160000001"/>
    <n v="-7.2709833550000003"/>
    <s v="|MN02435|MYIA-087650483616/POI/Willy Ferdiansyah /083116002030/blehgeden@gmail.com"/>
    <s v="MYDIGIBIZPARTNER"/>
    <m/>
    <m/>
    <m/>
    <m/>
    <m/>
    <m/>
    <m/>
    <m/>
    <s v="Management Janji"/>
    <s v="2026-10-24 08:00:00 | Nama Pic : BP WILLY  No Hp Pic : 083116002030  Jam Pemasangan : 08:00 - 12.00  Tanggal Pemasangan : SABTU 24 OKTOBER 2026  Info Tambahan : Hubungi pelanggan sebelum datang ke lokasi"/>
    <s v="FCC"/>
    <s v="24-10-2026 15:54:32"/>
    <m/>
    <m/>
    <s v="PS"/>
    <s v="MERGOYOSO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4 08:00:00 | Nama Pic : BP WILLY  No Hp Pic : 083116002030  Jam Pemasangan : 08:00 - 12.00  Tanggal Pemasangan : SABTU 24 OKTOBER 2026  Info Tambahan : Hubungi pelanggan sebelum datang ke lokasi"/>
    <n v="2026"/>
    <n v="10"/>
    <n v="24"/>
    <d v="2026-10-24T00:00:00"/>
    <n v="-0.29166666666424135"/>
    <x v="1"/>
  </r>
  <r>
    <n v="1218"/>
    <n v="1002652288"/>
    <n v="3"/>
    <x v="3"/>
    <n v="5"/>
    <s v="SBY UTARA"/>
    <s v="MANYAR"/>
    <s v="MGO"/>
    <s v="REG"/>
    <s v="AO"/>
    <x v="0"/>
    <s v="1P INET"/>
    <s v="Completed (PS)"/>
    <s v="RBS-Regional 3"/>
    <d v="2026-10-24T16:09:50"/>
    <d v="2026-10-26T14:23:30"/>
    <n v="69416492"/>
    <m/>
    <n v="152413168759"/>
    <s v="PT HONGSHENG INTERNATIONAL TRADING"/>
    <s v="ODP-DMO-FAN/23 FAN/D02/23.01"/>
    <s v="WO067126227"/>
    <m/>
    <m/>
    <m/>
    <n v="112.73647099999999"/>
    <n v="-7.2470600000000003"/>
    <s v="|MC20217|MYIA-038475381012/POI/MEI FANG/082258990678/hongshengybao@gmail.com"/>
    <s v="MYIB_ASSISTANT"/>
    <m/>
    <m/>
    <m/>
    <m/>
    <m/>
    <m/>
    <m/>
    <m/>
    <s v="Management Janji"/>
    <s v="2026-10-27 11:00:00 | Nama : BU MEI FANG (ASSISTEN) No Hp : 082258990678 No Hp Alternatif :  Tanggal : 26 Oktober 2026 Interval : PAGI  Note : Mohon hubungi pelanggan terlebih dahulu"/>
    <s v="FCC"/>
    <s v="24-10-2026 16:25:16"/>
    <d v="2026-10-27T11:00:00"/>
    <m/>
    <s v="PS"/>
    <s v="MERGOYOSO"/>
    <s v="NO ADDON"/>
    <n v="20261026"/>
    <s v="Completed"/>
    <s v="HSI Bisnis PSB 70% - 100 Mbps"/>
    <s v="INDIBIZ"/>
    <m/>
    <m/>
    <d v="2026-10-27T11:00:00"/>
    <s v="2026-10-27 11:00:00 | Nama : BU MEI FANG (ASSISTEN) No Hp : 082258990678 No Hp Alternatif :  Tanggal : 26 Oktober 2026 Interval : PAGI  Note : Mohon hubungi pelanggan terlebih dahulu"/>
    <n v="2026"/>
    <n v="10"/>
    <n v="26"/>
    <d v="2026-10-26T00:00:00"/>
    <n v="-1.4583333333357587"/>
    <x v="1"/>
  </r>
  <r>
    <n v="1219"/>
    <n v="1002653974"/>
    <n v="3"/>
    <x v="3"/>
    <n v="5"/>
    <s v="SBY UTARA"/>
    <s v="MANYAR"/>
    <s v="MGO"/>
    <s v="REG"/>
    <s v="AO"/>
    <x v="0"/>
    <m/>
    <s v="Completed (PS)"/>
    <s v="RBS-Regional 3"/>
    <d v="2026-10-26T13:33:56"/>
    <d v="2026-10-26T15:19:03"/>
    <n v="69414890"/>
    <m/>
    <n v="152413168782"/>
    <s v="SURYA SEJAHTERA"/>
    <s v="ODP-DMO-FMG/30"/>
    <s v="WO067210321"/>
    <m/>
    <m/>
    <m/>
    <n v="112.7413"/>
    <n v="-7.2664"/>
    <s v="|MN02749|MYIA-054171372944/POI/Faisal/082335593996/rsm.sby-sentralyamaha@yamaha-jatim.co.id"/>
    <s v="MYDIGIBIZPARTNER"/>
    <m/>
    <m/>
    <m/>
    <m/>
    <m/>
    <m/>
    <m/>
    <m/>
    <s v="Management Janji"/>
    <s v="2026-10-23 08:00:00 | M Janji : 23/10/2026  Jam Pasang : 08.00 - 13:00   NoteÃ‚Â :  hubungi terlebih dahulu sebelum kelokasi "/>
    <s v="FCC"/>
    <s v="26-10-2026 13:39:37"/>
    <m/>
    <m/>
    <s v="PS"/>
    <s v="MERGOYOSO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3 08:00:00 | M Janji : 23/10/2026  Jam Pasang : 08.00 - 13:00   NoteÃ‚Â :  hubungi terlebih dahulu sebelum kelokasi "/>
    <n v="2026"/>
    <n v="10"/>
    <n v="26"/>
    <d v="2026-10-26T00:00:00"/>
    <n v="-0.29166666666424135"/>
    <x v="1"/>
  </r>
  <r>
    <n v="1220"/>
    <n v="1002654700"/>
    <n v="3"/>
    <x v="3"/>
    <n v="5"/>
    <s v="SBY UTARA"/>
    <s v="MANYAR"/>
    <s v="MGO"/>
    <s v="REG"/>
    <s v="AO"/>
    <x v="0"/>
    <s v="1P INET"/>
    <s v="Completed (PS)"/>
    <s v="RBS-Regional 3"/>
    <d v="2026-10-26T16:36:45"/>
    <d v="2026-10-28T20:19:08"/>
    <n v="69417449"/>
    <m/>
    <n v="152413168789"/>
    <s v="HOTEL WYNDHAM "/>
    <s v="ODP-DMO-FT/05 FT/D01/05.01"/>
    <s v="WO067232029"/>
    <m/>
    <m/>
    <m/>
    <n v="112.7418002"/>
    <n v="-7.2676284000000004"/>
    <s v="|MN02749|MYIA-052413413648/POI/Gunawan Wicaksono /081333369634/a.g.viszcara@gmail.com"/>
    <s v="MYIB_ASSISTANT"/>
    <m/>
    <m/>
    <m/>
    <m/>
    <m/>
    <m/>
    <m/>
    <m/>
    <s v="Management Janji"/>
    <s v="2026-10-28 08:00:00 | Tanggal pemasangan : 27 Oct 2026 Jam pemasangan : 12.00 Info Tambahan : Hubungi pelanggan dulu sebelum ke lokasi terima kasih"/>
    <s v="FCC"/>
    <s v="26-10-2026 16:39:49"/>
    <d v="2026-10-28T08:00:00"/>
    <m/>
    <s v="PS"/>
    <s v="MERGOYOSO"/>
    <s v="NO ADDON"/>
    <n v="20261028"/>
    <s v="Completed"/>
    <s v="HSI Bisnis Promo Hari Pelanggan Nasional PSB 70% - 200 Mbps"/>
    <s v="INDIBIZ"/>
    <m/>
    <m/>
    <d v="2026-10-28T08:00:00"/>
    <s v="2026-10-28 08:00:00 | Tanggal pemasangan : 27 Oct 2026 Jam pemasangan : 12.00 Info Tambahan : Hubungi pelanggan dulu sebelum ke lokasi terima kasih"/>
    <n v="2026"/>
    <n v="10"/>
    <n v="28"/>
    <d v="2026-10-28T00:00:00"/>
    <n v="-0.33333333333575865"/>
    <x v="1"/>
  </r>
  <r>
    <n v="1221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</r>
  <r>
    <n v="1222"/>
    <n v="1002648107"/>
    <n v="3"/>
    <x v="3"/>
    <n v="5"/>
    <s v="SBY UTARA"/>
    <s v="MANYAR"/>
    <s v="MGO"/>
    <s v="REG"/>
    <s v="AO"/>
    <x v="0"/>
    <s v="1P INET"/>
    <s v="MIA - INVALID SURVEY"/>
    <s v="RBS-Regional 3"/>
    <d v="2026-10-21T16:54:44"/>
    <d v="2026-10-22T22:37:05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INVALID SURVEY - Kendala Jalur/Rute Tarikan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</r>
  <r>
    <n v="1223"/>
    <n v="1002653456"/>
    <n v="3"/>
    <x v="3"/>
    <n v="5"/>
    <s v="SBY UTARA"/>
    <s v="MANYAR"/>
    <s v="MGO"/>
    <s v="REG"/>
    <s v="AO"/>
    <x v="0"/>
    <m/>
    <s v="MIE - SEND SURVEY"/>
    <s v="RBS-Regional 3"/>
    <d v="2026-10-26T11:21:56"/>
    <d v="2026-10-28T14:16:02"/>
    <n v="69416964"/>
    <m/>
    <n v="152413168780"/>
    <s v="PT JELAJAH SMART TEKNOLOGI"/>
    <s v="ODP-MGO-FHA/01"/>
    <s v="WO067364701"/>
    <m/>
    <m/>
    <m/>
    <n v="112.76502942035"/>
    <n v="-7.2515537027887698"/>
    <s v="AMRBS;940137;AM;ISTIHAMIN FITRI;RBS-3;SURAMADU;PSB;PT JELAJAH SMART TEKNOLOGI;81400637885;admin@artha.net.id;HSI Bisnis Promo HUT Telkom (1:1) 50 Mbps (Rp 355.000) PSB Rp 150.000;MUHAMMAD FADHLAN;BG Junction Mall. Jl. Bubutan No.1-7, Bubutan, Kec. Bubutan"/>
    <s v="Amex"/>
    <m/>
    <m/>
    <m/>
    <m/>
    <m/>
    <m/>
    <m/>
    <m/>
    <s v="Management Janji"/>
    <s v="2026-10-30 08:00:00|Tanggal Pemasangan : 30 Oktober 2026 Jam Pemasangan : 08:00 15:00 Info Tambahan : Hubungi pelanggan dulu sebelum ke lokasi terimakasihSC1002655008|40961370|MYDITA"/>
    <s v="FCC"/>
    <s v="26-10-2026 11:24:44"/>
    <d v="2026-10-30T08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Tanggal Pemasangan : 30 Oktober 2026 Jam Pemasangan : 08:00 15:00 Info Tambahan : Hubungi pelanggan dulu sebelum ke lokasi terimakasihSC1002655008|40961370|MYDITA"/>
    <m/>
    <m/>
    <m/>
    <e v="#NUM!"/>
    <e v="#NUM!"/>
    <x v="0"/>
  </r>
  <r>
    <n v="1224"/>
    <n v="1002657582"/>
    <n v="3"/>
    <x v="3"/>
    <n v="5"/>
    <s v="SBY UTARA"/>
    <s v="MANYAR"/>
    <s v="MGO"/>
    <s v="REG"/>
    <s v="AO"/>
    <x v="0"/>
    <s v="1P INET"/>
    <s v="MIE - SEND SURVEY"/>
    <s v="RBS-Regional 3"/>
    <d v="2026-10-28T12:42:50"/>
    <d v="2026-10-28T12:44:09"/>
    <n v="69418535"/>
    <m/>
    <n v="152413168822"/>
    <s v="RUKO Arif Bagus"/>
    <s v="ODP-DMO-FDG/60 FDG/D08/60.01"/>
    <s v="WO067355159"/>
    <m/>
    <m/>
    <m/>
    <n v="112.7352398"/>
    <n v="-7.2699914000000003"/>
    <s v="|MN02749|MYIA-013650938516/POI/Arif Bagus Adianto/082213289447/cemongmeng93@gmail.com"/>
    <s v="MYIB_ASSISTANT"/>
    <m/>
    <m/>
    <m/>
    <m/>
    <m/>
    <m/>
    <m/>
    <m/>
    <s v="Management Janji"/>
    <s v="2026-10-29 15:00:00 | Tanggal pemasangan : 29 OKTOBER 2026 Jam pemasangan : pagi/siang Info Tambahan : Hubungi pelanggan dulu sebelum ke lokasi terima kasih"/>
    <s v="FCC"/>
    <s v="28-10-2026 12:54:50"/>
    <d v="2026-10-29T15:00:00"/>
    <m/>
    <s v="SURVEY_NEW_MANJA"/>
    <s v="MERGOYOSO"/>
    <s v="NO ADDON"/>
    <m/>
    <s v="MIE - SEND SURVEY"/>
    <s v="HSI Bisnis Basic Promo Hari Pelanggan Nasional PSB 70% - 50 Mbps"/>
    <s v="INDIBIZ"/>
    <m/>
    <m/>
    <d v="2026-10-29T15:00:00"/>
    <s v="2026-10-29 15:00:00 | Tanggal pemasangan : 29 OKTOBER 2026 Jam pemasangan : pagi/siang Info Tambahan : Hubungi pelanggan dulu sebelum ke lokasi terima kasih"/>
    <m/>
    <m/>
    <m/>
    <e v="#NUM!"/>
    <e v="#NUM!"/>
    <x v="0"/>
  </r>
  <r>
    <n v="1225"/>
    <n v="1002657616"/>
    <n v="3"/>
    <x v="3"/>
    <n v="5"/>
    <s v="SBY UTARA"/>
    <s v="MANYAR"/>
    <s v="MGO"/>
    <s v="REG"/>
    <s v="AO"/>
    <x v="0"/>
    <s v="1P INET"/>
    <s v="MIE - SEND SURVEY"/>
    <s v="RBS-Regional 3"/>
    <d v="2026-10-28T13:03:55"/>
    <d v="2026-10-28T13:06:02"/>
    <n v="69418558"/>
    <m/>
    <n v="152413179829"/>
    <s v="PT BERKAH JAYA MATERIAL"/>
    <s v="ODP-DMO-FAP/12 FAP/D04/12.01"/>
    <s v="WO067356921"/>
    <m/>
    <m/>
    <m/>
    <n v="112.736602"/>
    <n v="-7.2509870000000003"/>
    <s v="|MC30223|MYIA-037133260251/POI/YOHANA PRANGESTI/085743179697/yohana.acc2@gmail.com"/>
    <s v="MYIB_ASSISTANT"/>
    <m/>
    <m/>
    <m/>
    <m/>
    <m/>
    <m/>
    <m/>
    <m/>
    <s v="Management Janji"/>
    <s v="2026-10-29 15:00:00 | Tanggal pemasangan : 28/09/2026 Jam pemasangan : 08.00 - 12.00 Info Tambahan : Hubungi pelanggan dulu sebelum ke lokasi, terima kasih"/>
    <s v="FCC"/>
    <s v="28-10-2026 13:09:48"/>
    <d v="2026-10-29T15:00:00"/>
    <m/>
    <s v="SURVEY_NEW_MANJA"/>
    <s v="MERGOYOSO"/>
    <s v="NETMONK"/>
    <m/>
    <s v="MIE - SEND SURVEY"/>
    <s v="HSI Bisnis Bundling Netmonk Promo H2 2026 PSB 70% - 300 Mbps"/>
    <s v="INDIBIZ"/>
    <m/>
    <m/>
    <d v="2026-10-29T15:00:00"/>
    <s v="2026-10-29 15:00:00 | Tanggal pemasangan : 28/09/2026 Jam pemasangan : 08.00 - 12.00 Info Tambahan : Hubungi pelanggan dulu sebelum ke lokasi, terima kasih"/>
    <m/>
    <m/>
    <m/>
    <e v="#NUM!"/>
    <e v="#NUM!"/>
    <x v="0"/>
  </r>
  <r>
    <n v="1226"/>
    <n v="1002649461"/>
    <n v="3"/>
    <x v="3"/>
    <n v="5"/>
    <s v="SBY UTARA"/>
    <s v="MANYAR"/>
    <s v="MGO"/>
    <s v="REG"/>
    <s v="AO"/>
    <x v="0"/>
    <m/>
    <s v="CANCEL COMPLETED"/>
    <s v="RBS-Regional 3"/>
    <d v="2026-10-22T14:57:38"/>
    <d v="2026-10-26T10:03:59"/>
    <n v="69415218"/>
    <m/>
    <n v="152413168709"/>
    <s v="HOUSE OF WOK"/>
    <s v="ODP-MGO-FHA/08"/>
    <m/>
    <m/>
    <m/>
    <m/>
    <n v="112.751733980235"/>
    <n v="-7.2370993327341404"/>
    <s v="AMRBS;940137;AM;ISTIHAMIN FITRI;RBS-3;SURAMADU;PSB;HOUSE OF WOK;895639015301Ã¢â‚¬Â¬;82141080972Ã¢â‚¬Â¬;annakharisna315@gmail.com;HSI Bisnis Promo HUT Telkom (1:1) 50 Mbps (Rp 355.000) PSB Rp 150.000;MOCH. ARIEF;https://maps.app.goo.gl/v9XpBrtLteuNSMbo9"/>
    <s v="Account Manager"/>
    <m/>
    <m/>
    <m/>
    <m/>
    <m/>
    <m/>
    <m/>
    <m/>
    <m/>
    <m/>
    <m/>
    <s v="22-10-2026 15:09:58"/>
    <m/>
    <m/>
    <s v="REJECT_FCC"/>
    <s v="MERGOYOS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7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228"/>
    <n v="1002651776"/>
    <n v="3"/>
    <x v="3"/>
    <n v="5"/>
    <s v="SBY SELATAN"/>
    <s v="MANYAR"/>
    <s v="JGR"/>
    <s v="REG"/>
    <s v="AO"/>
    <x v="0"/>
    <s v="1P INET"/>
    <s v="102 | FOLLOW UP COMPLETED"/>
    <s v="RBS-Regional 3"/>
    <d v="2026-10-23T18:26:45"/>
    <d v="2026-10-26T13:38:57"/>
    <n v="69416185"/>
    <m/>
    <n v="152310256045"/>
    <s v="PT KREANOVASI DUNIA BISNIS"/>
    <s v="ODP-RKT-FGS/76 FGS/D06/76.01"/>
    <s v="WO067077844"/>
    <m/>
    <m/>
    <m/>
    <n v="112.7930896"/>
    <n v="-7.3294554999999999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s v="Kendala Pelanggan"/>
    <s v="REVOKE"/>
    <s v="JAGIR"/>
    <s v="NO ADDON"/>
    <m/>
    <s v="Follow Up Revoke Completed, New Order ID : SC1002653997"/>
    <s v="HSI Bisnis Promo Hari Pelanggan Nasional PSB 70% - 100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</r>
  <r>
    <n v="1229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1230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1231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1232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233"/>
    <n v="1002639687"/>
    <n v="3"/>
    <x v="3"/>
    <n v="5"/>
    <s v="SBY SELATAN"/>
    <s v="MANYAR"/>
    <s v="JGR"/>
    <s v="REG"/>
    <s v="AO"/>
    <x v="0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</r>
  <r>
    <n v="1234"/>
    <n v="1002643629"/>
    <n v="3"/>
    <x v="3"/>
    <n v="5"/>
    <s v="SBY SELATAN"/>
    <s v="MANYAR"/>
    <s v="JGR"/>
    <s v="REG"/>
    <s v="AO"/>
    <x v="0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</r>
  <r>
    <n v="1235"/>
    <n v="1002653997"/>
    <n v="3"/>
    <x v="3"/>
    <n v="5"/>
    <s v="SBY SELATAN"/>
    <s v="MANYAR"/>
    <s v="JGR"/>
    <s v="REG"/>
    <s v="AO"/>
    <x v="0"/>
    <m/>
    <s v="Completed (PS)"/>
    <s v="RBS-Regional 3"/>
    <d v="2026-10-26T13:39:00"/>
    <d v="2026-10-26T15:33:25"/>
    <n v="69416185"/>
    <m/>
    <n v="152310256445"/>
    <s v="PT KREANOVASI DUNIA BISNIS"/>
    <s v="ODP-RKT-FGT/58"/>
    <s v="WO067211030"/>
    <m/>
    <m/>
    <m/>
    <n v="112.793487380546"/>
    <n v="-7.3294534398170201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 Tanggal Pemasangan : SENIN 26 OKTOBER 2026  Info Tambahan : Hubungi pelanggan sebelum datang ke lokasi"/>
    <s v="FCC"/>
    <s v="26-10-2026 13:39:37"/>
    <m/>
    <m/>
    <s v="PS"/>
    <s v="JAGIR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6 08:00:00 | Jam Pemasangan : 08:00 - 12.00  Tanggal Pemasangan : SENIN 26 OKTOBER 2026  Info Tambahan : Hubungi pelanggan sebelum datang ke lokasi"/>
    <n v="2026"/>
    <n v="10"/>
    <n v="26"/>
    <d v="2026-10-26T00:00:00"/>
    <n v="-0.29166666666424135"/>
    <x v="1"/>
  </r>
  <r>
    <n v="1236"/>
    <n v="1002657837"/>
    <n v="3"/>
    <x v="3"/>
    <n v="5"/>
    <s v="SBY SELATAN"/>
    <s v="MANYAR"/>
    <s v="JGR"/>
    <s v="REG"/>
    <s v="AO"/>
    <x v="0"/>
    <s v="1P INET"/>
    <s v="Completed (PS)"/>
    <s v="RBS-Regional 3"/>
    <d v="2026-10-28T14:14:44"/>
    <d v="2026-10-29T08:56:45"/>
    <n v="69418662"/>
    <m/>
    <n v="152310255565"/>
    <s v="Fresh Garden"/>
    <s v="ODP-RKT-FGM/60 FGM/D05/02.60"/>
    <s v="WO067364465"/>
    <m/>
    <m/>
    <m/>
    <n v="112.7688534"/>
    <n v="-7.3289815000000003"/>
    <s v="|MN02749|MYIA-005683623012/POI/Azhar Nopriansyah/081334152594/azharnopriansyah30@gmail.com"/>
    <s v="MYIB_ASSISTANT"/>
    <m/>
    <m/>
    <m/>
    <m/>
    <m/>
    <m/>
    <m/>
    <m/>
    <s v="Management Janji"/>
    <s v="2026-10-29 11:00:00 | Tanggal : 29 Oktober 2026 Jam : siang Hubungi pelanggan sebelum ke lokasi "/>
    <s v="FCC"/>
    <s v="28-10-2026 14:24:45"/>
    <d v="2026-10-29T11:00:00"/>
    <m/>
    <s v="PS"/>
    <s v="JAGIR"/>
    <s v="NO ADDON"/>
    <n v="20261029"/>
    <s v="Completed"/>
    <s v="HSI Bisnis Basic Promo Hari Pelanggan Nasional PSB 70% - 50 Mbps"/>
    <s v="INDIBIZ"/>
    <m/>
    <m/>
    <d v="2026-10-29T11:00:00"/>
    <s v="2026-10-29 11:00:00 | Tanggal : 29 Oktober 2026 Jam : siang Hubungi pelanggan sebelum ke lokasi "/>
    <n v="2026"/>
    <n v="10"/>
    <n v="29"/>
    <d v="2026-10-29T00:00:00"/>
    <n v="-0.45833333333575865"/>
    <x v="1"/>
  </r>
  <r>
    <n v="1237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238"/>
    <n v="1002641881"/>
    <n v="3"/>
    <x v="3"/>
    <n v="5"/>
    <s v="SBY SELATAN"/>
    <s v="MANYAR"/>
    <s v="MYR"/>
    <s v="REG"/>
    <s v="AO"/>
    <x v="0"/>
    <s v="1P INET"/>
    <s v="102 | FOLLOW UP COMPLETED"/>
    <s v="RBS-Regional 3"/>
    <d v="2026-10-18T12:32:39"/>
    <d v="2026-10-23T14:06:50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s v="Kendala Pelanggan"/>
    <s v="REVOKE"/>
    <s v="MANYAR"/>
    <s v="NO ADDON"/>
    <m/>
    <s v="Follow Up Revoke Completed, New Order ID : SC1002651077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</r>
  <r>
    <n v="1239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1240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1241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1242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1243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1244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1245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1246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</r>
  <r>
    <n v="1247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</r>
  <r>
    <n v="1248"/>
    <n v="1002651077"/>
    <n v="3"/>
    <x v="3"/>
    <n v="5"/>
    <s v="SBY SELATAN"/>
    <s v="MANYAR"/>
    <s v="MYR"/>
    <s v="REG"/>
    <s v="AO"/>
    <x v="0"/>
    <m/>
    <s v="Completed (PS)"/>
    <s v="RBS-Regional 3"/>
    <d v="2026-10-23T14:06:51"/>
    <d v="2026-10-23T16:39:02"/>
    <n v="69412354"/>
    <m/>
    <n v="152303245777"/>
    <s v="MOBENG DHARMAHUSADA (SURABAYA)"/>
    <s v="ODP-MYR-FWJ/22"/>
    <s v="WO067051735"/>
    <m/>
    <m/>
    <m/>
    <n v="112.76363078999999"/>
    <n v="-7.2659874320000002"/>
    <s v="|MB10147|MYIA-021500455320/POI/OKTAVIANUS RONY RIZKI/081211886671/it.rony@mobeng.co.id"/>
    <s v="Sales Force DBS"/>
    <m/>
    <m/>
    <m/>
    <m/>
    <m/>
    <m/>
    <m/>
    <m/>
    <s v="Management Janji"/>
    <s v="2026-10-19 11:00:00 | Tanggal: 19/10/2026  Jam Pasang: 08.00 - 13.00  Note: Hubungi sebelum ke lokasi, terimakasih.   "/>
    <s v="FCC"/>
    <s v="23-10-2026 14:09:45"/>
    <m/>
    <m/>
    <s v="PS"/>
    <s v="MANYAR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19 11:00:00 | Tanggal: 19/10/2026  Jam Pasang: 08.00 - 13.00  Note: Hubungi sebelum ke lokasi, terimakasih.   "/>
    <n v="2026"/>
    <n v="10"/>
    <n v="23"/>
    <d v="2026-10-23T00:00:00"/>
    <n v="-0.29166666666424135"/>
    <x v="1"/>
  </r>
  <r>
    <n v="1249"/>
    <n v="1002652287"/>
    <n v="3"/>
    <x v="3"/>
    <n v="5"/>
    <s v="SBY SELATAN"/>
    <s v="MANYAR"/>
    <s v="MYR"/>
    <s v="REG"/>
    <s v="AO"/>
    <x v="0"/>
    <s v="1P INET"/>
    <s v="OSS - FALLOUT"/>
    <s v="RBS-Regional 3"/>
    <d v="2026-10-24T16:09:44"/>
    <d v="2026-10-29T02:11:36"/>
    <n v="69416493"/>
    <m/>
    <n v="152303241754"/>
    <s v="DRAMA COFFEE"/>
    <s v="ODP-MYR-FZX/10 FZX/D01/10.01"/>
    <s v="WO067126250"/>
    <m/>
    <m/>
    <m/>
    <n v="112.76661989999999"/>
    <n v="-7.2800323999999996"/>
    <s v="|MN02627|MYIA-022850976635/POI/DANDI RENDIKA BIMANTARA/087851261550/dramacoffeemanyar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4-10-2026 16:25:16"/>
    <d v="2026-10-26T08:00:00"/>
    <s v="Kendala Pelanggan"/>
    <s v="FO_WFM"/>
    <s v="MANYAR"/>
    <s v="NO ADDON"/>
    <m/>
    <s v="Provisioning Failed|WFM|INF010033554|PP_-6.9939272,113.89104880000001_Pending tanggal 29 oktober 2026"/>
    <s v="HSI Bisnis Promo Hari Pelanggan Nasional PSB 70% - 10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1250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1251"/>
    <n v="1002657540"/>
    <n v="3"/>
    <x v="3"/>
    <n v="5"/>
    <s v="SBY SELATAN"/>
    <s v="MANYAR"/>
    <s v="MYR"/>
    <s v="REG"/>
    <s v="AO"/>
    <x v="0"/>
    <s v="1P INET"/>
    <s v="MIE - SEND SURVEY"/>
    <s v="RBS-Regional 3"/>
    <d v="2026-10-28T12:12:44"/>
    <d v="2026-10-28T12:14:01"/>
    <n v="69418526"/>
    <m/>
    <n v="152303241053"/>
    <s v="PADANG MERDEKA"/>
    <s v="ODP-MYR-FKT/01 FKT/D01/01.01"/>
    <s v="WO067352423"/>
    <m/>
    <m/>
    <m/>
    <n v="112.79629540000001"/>
    <n v="-7.2717814000000001"/>
    <s v="|MC20217|MYIA-025326569674/POI/Basuki Rohmat/0881027233743/larassari3110@gmail.com"/>
    <s v="MYIB_ASSISTANT"/>
    <m/>
    <m/>
    <m/>
    <m/>
    <m/>
    <m/>
    <m/>
    <m/>
    <s v="Management Janji"/>
    <s v="2026-10-31 08:00:00 | Tanggal : 31 Oktober 2026 Jam : pagi  Hubungi pelanggan sebelum ke lokasi "/>
    <s v="FCC"/>
    <s v="28-10-2026 12:25:22"/>
    <d v="2026-10-31T08:00:00"/>
    <m/>
    <s v="SURVEY_NEW_MANJA"/>
    <s v="MANYAR"/>
    <s v="NO ADDON"/>
    <m/>
    <s v="MIE - SEND SURVEY"/>
    <s v="HSI Bisnis Promo Hari Pelanggan Nasional PSB 70% - 50 Mbps"/>
    <s v="INDIBIZ"/>
    <m/>
    <m/>
    <d v="2026-10-31T08:00:00"/>
    <s v="2026-10-31 08:00:00 | Tanggal : 31 Oktober 2026 Jam : pagi  Hubungi pelanggan sebelum ke lokasi "/>
    <m/>
    <m/>
    <m/>
    <e v="#NUM!"/>
    <e v="#NUM!"/>
    <x v="0"/>
  </r>
  <r>
    <n v="1252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1253"/>
    <n v="1002640745"/>
    <n v="3"/>
    <x v="3"/>
    <n v="5"/>
    <s v="SBY SELATAN"/>
    <s v="KETINTANG"/>
    <s v="RKT"/>
    <s v="REG"/>
    <s v="AO"/>
    <x v="0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254"/>
    <n v="1002645763"/>
    <n v="3"/>
    <x v="3"/>
    <n v="5"/>
    <s v="SBY SELATAN"/>
    <s v="KETINTANG"/>
    <s v="RKT"/>
    <s v="REG"/>
    <s v="AO"/>
    <x v="0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</r>
  <r>
    <n v="1255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1256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</r>
  <r>
    <n v="1257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1258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</r>
  <r>
    <n v="1259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260"/>
    <n v="1002643610"/>
    <n v="3"/>
    <x v="3"/>
    <n v="5"/>
    <s v="SBY SELATAN"/>
    <s v="KETINTANG"/>
    <s v="RKT"/>
    <s v="REG"/>
    <s v="AO"/>
    <x v="0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</r>
  <r>
    <n v="1261"/>
    <n v="1002647480"/>
    <n v="3"/>
    <x v="3"/>
    <n v="5"/>
    <s v="SBY SELATAN"/>
    <s v="KETINTANG"/>
    <s v="RKT"/>
    <s v="REG"/>
    <s v="AO"/>
    <x v="0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</r>
  <r>
    <n v="1262"/>
    <n v="1002652099"/>
    <n v="3"/>
    <x v="3"/>
    <n v="5"/>
    <s v="SBY SELATAN"/>
    <s v="KETINTANG"/>
    <s v="RKT"/>
    <s v="REG"/>
    <s v="AO"/>
    <x v="0"/>
    <s v="1P INET"/>
    <s v="Completed (PS)"/>
    <s v="RBS-Regional 3"/>
    <d v="2026-10-24T13:23:49"/>
    <d v="2026-10-25T17:52:32"/>
    <n v="69416356"/>
    <m/>
    <n v="152308243823"/>
    <s v="YAYASAN TANMIYATUL IMAN"/>
    <s v="ODP-RKT-FCN/16 FCN/D02/02.16"/>
    <s v="WO067113113"/>
    <m/>
    <m/>
    <m/>
    <n v="112.7317786"/>
    <n v="-7.3292394999999999"/>
    <s v="|MN00443|MYIA-012198222134/POI/Pak Joni/08155004676/pksjawatimur@gmail.com"/>
    <s v="MYIB_ASSISTANT"/>
    <m/>
    <m/>
    <m/>
    <m/>
    <m/>
    <m/>
    <m/>
    <m/>
    <s v="Management Janji"/>
    <s v="2026-10-25 11:00:00 | Jam pemasangan : 12.00 Info Tambahan : Hubungi pelanggan dulu sebelum ke lokasi terimakasih "/>
    <s v="FCC"/>
    <s v="24-10-2026 13:25:14"/>
    <d v="2026-10-25T11:00:00"/>
    <m/>
    <s v="PS"/>
    <s v="RUNGKUT"/>
    <s v="NO ADDON"/>
    <n v="20261025"/>
    <s v="Completed"/>
    <s v="HSI Bisnis Basic Promo Hari Pelanggan Nasional PSB 70% - 200 Mbps"/>
    <s v="INDIBIZ"/>
    <m/>
    <m/>
    <d v="2026-10-25T11:00:00"/>
    <s v="2026-10-25 11:00:00 | Jam pemasangan : 12.00 Info Tambahan : Hubungi pelanggan dulu sebelum ke lokasi terimakasih "/>
    <n v="2026"/>
    <n v="10"/>
    <n v="25"/>
    <d v="2026-10-25T00:00:00"/>
    <n v="-0.45833333333575865"/>
    <x v="1"/>
  </r>
  <r>
    <n v="1263"/>
    <n v="1002641410"/>
    <n v="3"/>
    <x v="3"/>
    <n v="5"/>
    <s v="SBY SELATAN"/>
    <s v="KETINTANG"/>
    <s v="RKT"/>
    <s v="REG"/>
    <s v="AO"/>
    <x v="0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</r>
  <r>
    <n v="1264"/>
    <n v="1002640036"/>
    <n v="3"/>
    <x v="3"/>
    <n v="5"/>
    <s v="SBY SELATAN"/>
    <s v="KETINTANG"/>
    <s v="RKT"/>
    <s v="REG"/>
    <s v="AO"/>
    <x v="0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265"/>
    <n v="1002653860"/>
    <n v="3"/>
    <x v="4"/>
    <n v="4"/>
    <s v="SOLO"/>
    <s v="BOYOLALI"/>
    <s v="BYL"/>
    <s v="REG"/>
    <s v="AO"/>
    <x v="0"/>
    <s v="1P INET"/>
    <s v="Completed (PS)"/>
    <s v="RBS-Regional 3"/>
    <d v="2026-10-26T13:03:50"/>
    <d v="2026-10-28T14:19:29"/>
    <n v="69417134"/>
    <m/>
    <n v="141553170027"/>
    <s v="P.A Resto &amp; Family Karaoke"/>
    <s v="ODP-BYL-FAD/051 FAD/D03/051.01"/>
    <s v="WO067206329"/>
    <m/>
    <m/>
    <m/>
    <n v="110.60835899999999"/>
    <n v="-7.5418339999999997"/>
    <s v="|MN00372|MYIA-060338932066/POI/As harry Pandjaitan/081331133939/vespaengine@gmail.com"/>
    <s v="MYIB_ASSISTANT"/>
    <m/>
    <m/>
    <m/>
    <m/>
    <m/>
    <m/>
    <m/>
    <m/>
    <s v="Management Janji"/>
    <s v="2026-10-27 11:00:00 | Nama PIC : bapak harry No HP : 081331133939 Alt :  M Janji : (SELASA/27/oktober/2026) jam Pasang : 09:00 Note : hubungi pelanggan jika ingin kelokasi"/>
    <s v="FCC"/>
    <s v="26-10-2026 13:09:41"/>
    <d v="2026-10-27T11:00:00"/>
    <s v="Kendala Teknik"/>
    <s v="PS"/>
    <s v="BOYOLALI"/>
    <s v="NO ADDON"/>
    <n v="20261028"/>
    <s v="Completed"/>
    <s v="HSI Bisnis Promo Hari Pelanggan Nasional PSB 70% - 200 Mbps"/>
    <s v="INDIBIZ"/>
    <m/>
    <m/>
    <d v="2026-10-27T11:00:00"/>
    <s v="2026-10-27 11:00:00 | Nama PIC : bapak harry No HP : 081331133939 Alt :  M Janji : (SELASA/27/oktober/2026) jam Pasang : 09:00 Note : hubungi pelanggan jika ingin kelokasi"/>
    <n v="2026"/>
    <n v="10"/>
    <n v="28"/>
    <d v="2026-10-28T00:00:00"/>
    <n v="0.54166666666424135"/>
    <x v="1"/>
  </r>
  <r>
    <n v="1266"/>
    <n v="1002653929"/>
    <n v="3"/>
    <x v="4"/>
    <n v="4"/>
    <s v="SOLO"/>
    <s v="BOYOLALI"/>
    <s v="BYL"/>
    <s v="REG"/>
    <s v="AO"/>
    <x v="0"/>
    <s v="2P INET + VOICE"/>
    <s v="OSS - FALLOUT"/>
    <s v="RBS-Regional 3"/>
    <d v="2026-10-26T13:21:50"/>
    <d v="2026-10-29T09:58:10"/>
    <n v="69417170"/>
    <n v="2762970052"/>
    <n v="141553170028"/>
    <s v="SDII AL ABIDIN BOYOLALI"/>
    <s v="ODP-BYL-FJ/050 FJ/D04/050.01"/>
    <s v="WO067208372"/>
    <m/>
    <m/>
    <m/>
    <n v="110.62357856379001"/>
    <n v="-7.5519982295600796"/>
    <s v="|MN00372|MYIA-001098700886/POI/JOKO SANTOSO/081329486815/jokos1985.js@gmail.com"/>
    <s v="MYIB_ASSISTANT"/>
    <m/>
    <m/>
    <m/>
    <m/>
    <m/>
    <m/>
    <m/>
    <m/>
    <s v="Management Janji"/>
    <s v="2026-10-27 11:00:00 | Nama Pic : BP JOKO No Hp Pic : 081329486815 Jam Pemasangan : 08:00 - 12.00 Tanggal Pemasangan : SELASA 27 OKTOBER 2026 Info Tambahan : Hubungi pelanggan sebelum datang ke lokasi"/>
    <s v="FCC"/>
    <s v="26-10-2026 13:24:41"/>
    <d v="2026-10-27T11:00:00"/>
    <s v="Kendala Pelanggan"/>
    <s v="FO_WFM"/>
    <s v="BOYOLALI"/>
    <s v="NO ADDON"/>
    <m/>
    <s v="Provisioning Failed|WFM|INF010034937|PP_-7.5703018,110.8303912_pelanggan menumggu info dari manajemen"/>
    <s v="HSI Bisnis Basic Bundling Phone Promo 2026 PSB 70% - Free 800 Menit Promo - 50 Mbps"/>
    <s v="INDIBIZ"/>
    <m/>
    <m/>
    <d v="2026-10-27T11:00:00"/>
    <s v="2026-10-27 11:00:00 | Nama Pic : BP JOKO No Hp Pic : 081329486815 Jam Pemasangan : 08:00 - 12.00 Tanggal Pemasangan : SELASA 27 OKTOBER 2026 Info Tambahan : Hubungi pelanggan sebelum datang ke lokasi"/>
    <m/>
    <m/>
    <m/>
    <e v="#NUM!"/>
    <e v="#NUM!"/>
    <x v="0"/>
  </r>
  <r>
    <n v="1267"/>
    <n v="1002635560"/>
    <n v="3"/>
    <x v="4"/>
    <n v="4"/>
    <s v="SOLO"/>
    <s v="BOYOLALI"/>
    <s v="BYL"/>
    <s v="REG"/>
    <s v="AO"/>
    <x v="0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</r>
  <r>
    <n v="1268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1269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1270"/>
    <n v="1002633687"/>
    <n v="3"/>
    <x v="4"/>
    <n v="4"/>
    <s v="SOLO"/>
    <s v="KLATEN"/>
    <s v="DLG"/>
    <s v="REG"/>
    <s v="AO"/>
    <x v="0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</r>
  <r>
    <n v="1271"/>
    <n v="1002640251"/>
    <n v="3"/>
    <x v="4"/>
    <n v="4"/>
    <s v="SOLO"/>
    <s v="KLATEN"/>
    <s v="DLG"/>
    <s v="REG"/>
    <s v="AO"/>
    <x v="0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</r>
  <r>
    <n v="1272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1273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1274"/>
    <n v="1002642946"/>
    <n v="3"/>
    <x v="4"/>
    <n v="4"/>
    <s v="SOLO"/>
    <s v="KLATEN"/>
    <s v="KLX"/>
    <s v="REG"/>
    <s v="AO"/>
    <x v="0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</r>
  <r>
    <n v="1275"/>
    <n v="1002652055"/>
    <n v="3"/>
    <x v="4"/>
    <n v="4"/>
    <s v="SOLO"/>
    <s v="KLATEN"/>
    <s v="KLX"/>
    <s v="REG"/>
    <s v="AO"/>
    <x v="0"/>
    <s v="2P INET + VOICE"/>
    <s v="Completed (PS)"/>
    <s v="RBS-Regional 3"/>
    <d v="2026-10-24T12:33:50"/>
    <d v="2026-10-26T14:39:38"/>
    <n v="69416336"/>
    <n v="2725601046"/>
    <n v="146550124641"/>
    <s v="PT WARNA ABADI MITRA BERSAMA"/>
    <s v="ODP-KLX-FC/095 FC/D04/095.01"/>
    <s v="WO067109066"/>
    <m/>
    <m/>
    <m/>
    <n v="110.60054700000001"/>
    <n v="-7.6397959999999996"/>
    <s v="|MN02587|MYIA-099469711754/POI/Nur Rohadi/0882005672340/admaerfita@gmail.com"/>
    <s v="MYIB_ASSISTANT"/>
    <m/>
    <m/>
    <m/>
    <m/>
    <m/>
    <m/>
    <m/>
    <m/>
    <s v="Management Janji"/>
    <s v="2026-10-26 08:00:00 | Nama Pic : BP NUR No Hp Pic : 0882005672340 Jam Pemasangan : 08:00 - 12.00 Tanggal Pemasangan : 26 OKTOBER 2026 Info Tambahan : Hubungi pelanggan sebelum datang ke lokasi"/>
    <s v="FCC"/>
    <s v="24-10-2026 12:39:39"/>
    <d v="2026-10-26T08:00:00"/>
    <m/>
    <s v="PS"/>
    <s v="X"/>
    <s v="NO ADDON"/>
    <n v="20261026"/>
    <s v="Completed"/>
    <s v="HSI Bisnis Bundling Phone PSB 70% - Free 800 Menit - 50 Mbps"/>
    <s v="INDIBIZ"/>
    <m/>
    <m/>
    <d v="2026-10-26T08:00:00"/>
    <s v="2026-10-26 08:00:00 | Nama Pic : BP NUR No Hp Pic : 0882005672340 Jam Pemasangan : 08:00 - 12.00 Tanggal Pemasangan : 26 OKTOBER 2026 Info Tambahan : Hubungi pelanggan sebelum datang ke lokasi"/>
    <n v="2026"/>
    <n v="10"/>
    <n v="26"/>
    <d v="2026-10-26T00:00:00"/>
    <n v="-0.33333333333575865"/>
    <x v="1"/>
  </r>
  <r>
    <n v="1276"/>
    <n v="1002653140"/>
    <n v="3"/>
    <x v="4"/>
    <n v="4"/>
    <s v="SOLO"/>
    <s v="KLATEN"/>
    <s v="KLX"/>
    <s v="REG"/>
    <s v="AO"/>
    <x v="0"/>
    <s v="1P INET"/>
    <s v="Completed (PS)"/>
    <s v="RBS-Regional 3"/>
    <d v="2026-10-26T10:02:59"/>
    <d v="2026-10-26T17:57:49"/>
    <n v="69416883"/>
    <m/>
    <n v="146550124645"/>
    <s v="Cakrawala online shop"/>
    <s v="ODP-KLX-FS/099 FS/D05/099.01"/>
    <s v="WO067187932"/>
    <m/>
    <m/>
    <m/>
    <n v="110.60270894318801"/>
    <n v="-7.6941621461882201"/>
    <s v="MD|MYDB-20261026271371|DC20002/MC20039|Cakrawala online shop|085702200910"/>
    <s v="MYDIGIBIZPARTNER"/>
    <m/>
    <m/>
    <m/>
    <m/>
    <m/>
    <m/>
    <m/>
    <m/>
    <s v="Management Janji"/>
    <s v="2026-10-27 08:00:00 | Nama PIC:  bp mardha  No HP: 085702200910 Alt: Tanggal: 27/10/2026 Jam Pasang: Pagi Note: Hubungi sebelum ke lokasi, terimakasih.  "/>
    <s v="FCC"/>
    <s v="26-10-2026 10:09:52"/>
    <d v="2026-10-27T08:00:00"/>
    <m/>
    <s v="PS"/>
    <s v="X"/>
    <s v="NO ADDON"/>
    <n v="20261026"/>
    <s v="Completed"/>
    <s v="HSI Bisnis Promo Hari Pelanggan Nasional PSB 70% - 150 Mbps"/>
    <s v="INDIBIZ"/>
    <m/>
    <m/>
    <d v="2026-10-27T08:00:00"/>
    <s v="2026-10-27 08:00:00 | Nama PIC:  bp mardha  No HP: 085702200910 Alt: Tanggal: 27/10/2026 Jam Pasang: Pagi Note: Hubungi sebelum ke lokasi, terimakasih.  "/>
    <n v="2026"/>
    <n v="10"/>
    <n v="26"/>
    <d v="2026-10-26T00:00:00"/>
    <n v="-1.3333333333357587"/>
    <x v="1"/>
  </r>
  <r>
    <n v="1277"/>
    <n v="1002655842"/>
    <n v="3"/>
    <x v="4"/>
    <n v="4"/>
    <s v="SOLO"/>
    <s v="KLATEN"/>
    <s v="KLX"/>
    <s v="REG"/>
    <s v="AO"/>
    <x v="0"/>
    <s v="1P INET"/>
    <s v="Completed (PS)"/>
    <s v="RBS-Regional 3"/>
    <d v="2026-10-27T12:53:45"/>
    <d v="2026-10-28T17:12:02"/>
    <n v="69417918"/>
    <m/>
    <n v="146550124655"/>
    <s v="(R.TU) SMA N 3 Klaten"/>
    <s v="ODP-KLX-FC/004 FC/D02/02.04"/>
    <s v="WO067283223"/>
    <m/>
    <m/>
    <m/>
    <n v="110.6169498"/>
    <n v="-7.6889224"/>
    <s v="|MN00951|MYIA-033874764150/POI/Wahyu Sugiarto/087734833344/sugiartawahyu@gmail.com"/>
    <s v="MYIB_ASSISTANT"/>
    <m/>
    <m/>
    <m/>
    <m/>
    <m/>
    <m/>
    <m/>
    <m/>
    <s v="Management Janji"/>
    <s v="2026-10-29 08:00:00 | Nama PIC : bapak wahyu No HP : 087734833344 Alt :  M Janji : (kamis/29/OKTOBER/2026) jam Pasang : 09:00 Note : hubungi pelanggan jika ingin kelokasi"/>
    <s v="FCC"/>
    <s v="27-10-2026 12:54:34"/>
    <d v="2026-10-29T08:00:00"/>
    <m/>
    <s v="PS"/>
    <s v="X"/>
    <s v="NO ADDON"/>
    <n v="20261028"/>
    <s v="Completed"/>
    <s v="HSI Bisnis Basic Promo Hari Pelanggan Nasional PSB 70% - 50 Mbps"/>
    <s v="INDIBIZ"/>
    <m/>
    <m/>
    <d v="2026-10-29T08:00:00"/>
    <s v="2026-10-29 08:00:00 | Nama PIC : bapak wahyu No HP : 087734833344 Alt :  M Janji : (kamis/29/OKTOBER/2026) jam Pasang : 09:00 Note : hubungi pelanggan jika ingin kelokasi"/>
    <n v="2026"/>
    <n v="10"/>
    <n v="28"/>
    <d v="2026-10-28T00:00:00"/>
    <n v="-1.3333333333357587"/>
    <x v="1"/>
  </r>
  <r>
    <n v="1278"/>
    <n v="1002656213"/>
    <n v="3"/>
    <x v="4"/>
    <n v="4"/>
    <s v="SOLO"/>
    <s v="KLATEN"/>
    <s v="KLX"/>
    <s v="REG"/>
    <s v="AO"/>
    <x v="0"/>
    <s v="1P INET"/>
    <s v="Completed (PS)"/>
    <s v="RBS-Regional 3"/>
    <d v="2026-10-27T14:33:50"/>
    <d v="2026-10-28T16:25:51"/>
    <n v="69418067"/>
    <m/>
    <n v="146550124660"/>
    <s v="Lab TJKT(utara) SMK MUH. 3 Klaten Utara"/>
    <s v="ODP-KLX-FS/134"/>
    <s v="WO067294488"/>
    <m/>
    <m/>
    <m/>
    <n v="110.6076647"/>
    <n v="-7.6884971000000002"/>
    <s v="|MN00951|MYIA-091498236698/POI/Agus Susanto/085729810165/agussust0872@gmail.com"/>
    <s v="MYIB_ASSISTANT"/>
    <m/>
    <m/>
    <m/>
    <m/>
    <m/>
    <m/>
    <m/>
    <m/>
    <s v="Management Janji"/>
    <s v="2026-10-29 15:00:00 | Nama PIC : Bp Agus No HP : 085729810165 No Alt : - M Janji :  29 Okt 2026 Jam Pasang : Pagi / Siang Note : hubungi pelanggan jika ingin kelokasi "/>
    <s v="FCC"/>
    <s v="27-10-2026 14:39:42"/>
    <d v="2026-10-29T15:00:00"/>
    <m/>
    <s v="PS"/>
    <s v="X"/>
    <s v="NO ADDON"/>
    <n v="20261028"/>
    <s v="Completed"/>
    <s v="HSI Bisnis Basic Promo Hari Pelanggan Nasional PSB 70% - 150 Mbps"/>
    <s v="INDIBIZ"/>
    <m/>
    <m/>
    <d v="2026-10-29T15:00:00"/>
    <s v="2026-10-29 15:00:00 | Nama PIC : Bp Agus No HP : 085729810165 No Alt : - M Janji :  29 Okt 2026 Jam Pasang : Pagi / Siang Note : hubungi pelanggan jika ingin kelokasi "/>
    <n v="2026"/>
    <n v="10"/>
    <n v="28"/>
    <d v="2026-10-28T00:00:00"/>
    <n v="-1.625"/>
    <x v="1"/>
  </r>
  <r>
    <n v="1279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</r>
  <r>
    <n v="1280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</r>
  <r>
    <n v="1281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</r>
  <r>
    <n v="1282"/>
    <n v="1002650750"/>
    <n v="3"/>
    <x v="4"/>
    <n v="4"/>
    <s v="SOLO"/>
    <s v="KLATEN"/>
    <s v="PEN"/>
    <s v="REG"/>
    <s v="AO"/>
    <x v="0"/>
    <s v="1P INET"/>
    <s v="Completed (PS)"/>
    <s v="RBS-Regional 3"/>
    <d v="2026-10-23T11:23:51"/>
    <d v="2026-10-24T17:12:50"/>
    <n v="69415775"/>
    <m/>
    <n v="142510106389"/>
    <s v="PT. UNIRAMA DUTA NIAGA KLATEN"/>
    <s v="ODP-PEN-FE/091 FE/D05/091.01"/>
    <s v="WO067036349"/>
    <m/>
    <m/>
    <m/>
    <n v="110.661389"/>
    <n v="-7.7060579999999996"/>
    <s v="|MN02083|MYIA-020668721266/POI/M. Ulin Nuha/081296331773/ulinzky@rocketmail.com"/>
    <s v="MYIB_ASSISTANT"/>
    <m/>
    <m/>
    <m/>
    <m/>
    <m/>
    <m/>
    <m/>
    <m/>
    <s v="Management Janji"/>
    <s v="2026-10-24 08:00:00 | M Janji : 24/10/2026 Jam Pasang : 08.00 - 13:00  NoteÃ‚Â :  hubungi terlebih dahulu sebelum kelokasi  "/>
    <s v="FCC"/>
    <s v="23-10-2026 11:39:43"/>
    <d v="2026-10-24T08:00:00"/>
    <m/>
    <s v="PS"/>
    <s v="X"/>
    <s v="NO ADDON"/>
    <n v="20261024"/>
    <s v="Completed"/>
    <s v="HSI Bisnis Promo Hari Pelanggan Nasional PSB 70% - 200 Mbps"/>
    <s v="INDIBIZ"/>
    <m/>
    <m/>
    <d v="2026-10-24T08:00:00"/>
    <s v="2026-10-24 08:00:00 | M Janji : 24/10/2026 Jam Pasang : 08.00 - 13:00  NoteÃ‚Â :  hubungi terlebih dahulu sebelum kelokasi  "/>
    <n v="2026"/>
    <n v="10"/>
    <n v="24"/>
    <d v="2026-10-24T00:00:00"/>
    <n v="-0.33333333333575865"/>
    <x v="1"/>
  </r>
  <r>
    <n v="1283"/>
    <n v="1002654557"/>
    <n v="3"/>
    <x v="4"/>
    <n v="4"/>
    <s v="SOLO"/>
    <s v="KLATEN"/>
    <s v="PEN"/>
    <s v="REG"/>
    <s v="AO"/>
    <x v="0"/>
    <s v="1P INET"/>
    <s v="Completed (PS)"/>
    <s v="RBS-Regional 3"/>
    <d v="2026-10-26T15:51:50"/>
    <d v="2026-10-28T15:04:40"/>
    <n v="69417379"/>
    <m/>
    <n v="142510106394"/>
    <s v="SMP NEGERI 3 KARANGDOWO RUANG TU"/>
    <s v="ODP-PEN-FG/011 FG/D02/011.01"/>
    <s v="WO067227125"/>
    <m/>
    <m/>
    <m/>
    <n v="110.74561780000001"/>
    <n v="-7.6813519000000001"/>
    <s v="|MN00943|MYIA-045678805124/POI/ESTI MULYANI /081548499622/espelukar.03@gmail.com"/>
    <s v="MYIB_ASSISTANT"/>
    <m/>
    <m/>
    <m/>
    <m/>
    <m/>
    <m/>
    <m/>
    <m/>
    <s v="Management Janji"/>
    <s v="2026-10-27 15:00:00 | tgl manja : 27 OKT 2026 jam : pagi siang hubungi sebelum ke lokasi"/>
    <s v="FCC"/>
    <s v="26-10-2026 15:54:36"/>
    <d v="2026-10-27T15:00:00"/>
    <m/>
    <s v="PS"/>
    <s v="X"/>
    <s v="NO ADDON"/>
    <n v="20261028"/>
    <s v="Completed"/>
    <s v="HSI Bisnis Basic Promo Hari Pelanggan Nasional PSB 70% - 50 Mbps"/>
    <s v="INDIBIZ"/>
    <m/>
    <m/>
    <d v="2026-10-27T15:00:00"/>
    <s v="2026-10-27 15:00:00 | tgl manja : 27 OKT 2026 jam : pagi siang hubungi sebelum ke lokasi"/>
    <n v="2026"/>
    <n v="10"/>
    <n v="28"/>
    <d v="2026-10-28T00:00:00"/>
    <n v="0.375"/>
    <x v="1"/>
  </r>
  <r>
    <n v="1284"/>
    <n v="1002654569"/>
    <n v="3"/>
    <x v="4"/>
    <n v="4"/>
    <s v="SOLO"/>
    <s v="KLATEN"/>
    <s v="PEN"/>
    <s v="REG"/>
    <s v="AO"/>
    <x v="0"/>
    <s v="1P INET"/>
    <s v="Completed (PS)"/>
    <s v="RBS-Regional 3"/>
    <d v="2026-10-26T15:53:51"/>
    <d v="2026-10-28T15:05:26"/>
    <n v="69417383"/>
    <m/>
    <n v="142510106395"/>
    <s v="SMP NEGERI 3 KARANGDOWO RUANG LAB"/>
    <s v="ODP-PEN-FG/012 FG/D02/012.01"/>
    <s v="WO067227338"/>
    <m/>
    <m/>
    <m/>
    <n v="110.74561780000001"/>
    <n v="-7.6813519000000001"/>
    <s v="|MN00943|MYIA-080586085767/POI/ESTI MULYANI /081548499622/espelukar.03@gmail.com"/>
    <s v="MYIB_ASSISTANT"/>
    <m/>
    <m/>
    <m/>
    <m/>
    <m/>
    <m/>
    <m/>
    <m/>
    <s v="Management Janji"/>
    <s v="2026-10-27 15:00:00 | tgl manja : 27 OKT 2026 jam : siang hubungi sebelum ke lokasi"/>
    <s v="FCC"/>
    <s v="26-10-2026 15:54:36"/>
    <d v="2026-10-27T15:00:00"/>
    <m/>
    <s v="PS"/>
    <s v="X"/>
    <s v="NO ADDON"/>
    <n v="20261028"/>
    <s v="Completed"/>
    <s v="HSI Bisnis Promo Hari Pelanggan Nasional PSB 70% - 50 Mbps"/>
    <s v="INDIBIZ"/>
    <m/>
    <m/>
    <d v="2026-10-27T15:00:00"/>
    <s v="2026-10-27 15:00:00 | tgl manja : 27 OKT 2026 jam : siang hubungi sebelum ke lokasi"/>
    <n v="2026"/>
    <n v="10"/>
    <n v="28"/>
    <d v="2026-10-28T00:00:00"/>
    <n v="0.375"/>
    <x v="1"/>
  </r>
  <r>
    <n v="1285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</r>
  <r>
    <n v="1286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</r>
  <r>
    <n v="1287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</r>
  <r>
    <n v="1288"/>
    <n v="1002636643"/>
    <n v="3"/>
    <x v="4"/>
    <n v="4"/>
    <s v="SOLO"/>
    <s v="INNER - SOLO JATENG TIMUR"/>
    <s v="KTO"/>
    <s v="REG"/>
    <s v="AO"/>
    <x v="0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</r>
  <r>
    <n v="1289"/>
    <n v="1002639616"/>
    <n v="3"/>
    <x v="4"/>
    <n v="4"/>
    <s v="SOLO"/>
    <s v="INNER - SOLO JATENG TIMUR"/>
    <s v="KTO"/>
    <s v="REG"/>
    <s v="AO"/>
    <x v="0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1290"/>
    <n v="1002649266"/>
    <n v="3"/>
    <x v="4"/>
    <n v="4"/>
    <s v="SOLO"/>
    <s v="INNER - SOLO JATENG TIMUR"/>
    <s v="KTO"/>
    <s v="REG"/>
    <s v="AO"/>
    <x v="0"/>
    <m/>
    <s v="Completed (PS)"/>
    <s v="RBS-Regional 3"/>
    <d v="2026-10-22T14:16:21"/>
    <d v="2026-10-27T14:32:38"/>
    <n v="69415154"/>
    <m/>
    <n v="146528602053"/>
    <s v="SMP MUHAMMADIYAH 1 KARTASURA"/>
    <s v="ODP-KTO-FJ/049"/>
    <s v="WO067073627"/>
    <m/>
    <m/>
    <m/>
    <n v="110.7396347"/>
    <n v="-7.5510824000000003"/>
    <s v="AMRBS;406949/Elsa//TREG4SOLO/Yayuk Nur Rahayu, M.Pd 081329142116/muhjitos49@gmail.com/PSB BISNIS WINBACK 2.0 1S INET ONLY 300Mbps ABODEMEN 1.130.000 PLUS PPN "/>
    <s v="Amex"/>
    <m/>
    <m/>
    <m/>
    <m/>
    <m/>
    <m/>
    <m/>
    <m/>
    <s v="Management Janji"/>
    <s v="2026-10-26 08:00:00|Nama :BAPA KUKUH No HP :081329142116 No Alternatif : M Janji : 26/10/2026 Jam Pasang : Pagi NoteÃ‚Â :  Hubungi terlebih dahulu sebelum ke lokasi |40951377|MYDITA"/>
    <s v="FCC"/>
    <s v="22-10-2026 14:24:42"/>
    <d v="2026-10-26T08:00:00"/>
    <m/>
    <s v="PS"/>
    <s v="SOLO KARTOSURO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:BAPA KUKUH No HP :081329142116 No Alternatif : M Janji : 26/10/2026 Jam Pasang : Pagi NoteÃ‚Â :  Hubungi terlebih dahulu sebelum ke lokasi |40951377|MYDITA"/>
    <n v="2026"/>
    <n v="10"/>
    <n v="27"/>
    <d v="2026-10-27T00:00:00"/>
    <n v="0.66666666666424135"/>
    <x v="1"/>
  </r>
  <r>
    <n v="1291"/>
    <n v="1002650664"/>
    <n v="3"/>
    <x v="4"/>
    <n v="4"/>
    <s v="SOLO"/>
    <s v="INNER - SOLO JATENG TIMUR"/>
    <s v="KTO"/>
    <s v="REG"/>
    <s v="AO"/>
    <x v="0"/>
    <s v="1P INET"/>
    <s v="Completed (PS)"/>
    <s v="RBS-Regional 3"/>
    <d v="2026-10-23T10:56:52"/>
    <d v="2026-10-27T17:52:28"/>
    <n v="69415761"/>
    <m/>
    <n v="146528600360"/>
    <s v="NEKA SUKOHARJO"/>
    <s v="ODP-KTO-FAE/010 FAE/D01/010.01"/>
    <s v="WO067032898"/>
    <m/>
    <m/>
    <m/>
    <n v="110.743602"/>
    <n v="-7.5561809999999996"/>
    <s v="|MN02054|MYIA-029681510384/POI/Ayu putri angreani kusanto/08990794495/anext213@gmail.com"/>
    <s v="MYIB_ASSISTANT"/>
    <m/>
    <m/>
    <m/>
    <m/>
    <m/>
    <m/>
    <m/>
    <m/>
    <s v="Management Janji"/>
    <s v="2026-10-24 08:00:00 | Nama Pic : NEKA SUKOHARJO No Hp Pic : 08990794495 No alt : - Jam Pemasangan : pagi siang  Tanggal Pemasangan : 23 Oktober 2026"/>
    <s v="FCC"/>
    <s v="23-10-2026 11:39:43"/>
    <d v="2026-10-24T08:00:00"/>
    <m/>
    <s v="PS"/>
    <s v="SOLO KARTOSURO"/>
    <s v="NO ADDON"/>
    <n v="20261027"/>
    <s v="Completed"/>
    <s v="HSI Bisnis Promo Hari Pelanggan Nasional PSB 70% - 50 Mbps"/>
    <s v="INDIBIZ"/>
    <m/>
    <m/>
    <d v="2026-10-24T08:00:00"/>
    <s v="2026-10-24 08:00:00 | Nama Pic : NEKA SUKOHARJO No Hp Pic : 08990794495 No alt : - Jam Pemasangan : pagi siang  Tanggal Pemasangan : 23 Oktober 2026"/>
    <n v="2026"/>
    <n v="10"/>
    <n v="27"/>
    <d v="2026-10-27T00:00:00"/>
    <n v="2.6666666666642413"/>
    <x v="2"/>
  </r>
  <r>
    <n v="1292"/>
    <n v="1002651468"/>
    <n v="3"/>
    <x v="4"/>
    <n v="4"/>
    <s v="SOLO"/>
    <s v="INNER - SOLO JATENG TIMUR"/>
    <s v="KTO"/>
    <s v="REG"/>
    <s v="AO"/>
    <x v="0"/>
    <s v="2P INET + VOICE"/>
    <s v="Completed (PS)"/>
    <s v="RBS-Regional 3"/>
    <d v="2026-10-23T15:44:49"/>
    <d v="2026-10-24T15:33:55"/>
    <n v="69416071"/>
    <n v="2716000255"/>
    <n v="146528601057"/>
    <s v="SCAFFOLDING 23"/>
    <s v="ODP-KTO-FCL/002 FCL/01/002.01"/>
    <s v="WO067063797"/>
    <m/>
    <m/>
    <m/>
    <n v="110.729822"/>
    <n v="-7.5433440000000003"/>
    <s v="|MC60006|MYIA-041652007061/POI/Jeany Ary Mingua/0895366665741/jeanyarymingua@gmail.com"/>
    <s v="MYIB_ASSISTANT"/>
    <m/>
    <m/>
    <m/>
    <m/>
    <m/>
    <m/>
    <m/>
    <m/>
    <s v="Management Janji"/>
    <s v="2026-10-24 15:00:00 | telp :0895366665741  alt : manja : pagi / siang 24/10/2026 .hub sebelum ke lokasi   "/>
    <s v="FCC"/>
    <s v="23-10-2026 15:54:37"/>
    <d v="2026-10-24T15:00:00"/>
    <m/>
    <s v="PS"/>
    <s v="SOLO KARTOSURO"/>
    <s v="NO ADDON"/>
    <n v="20261024"/>
    <s v="Completed"/>
    <s v="HSI Bisnis Bundling Phone Promo 2026 Dual Band PSB 70% - Free 800 Menit Promo - 100 Mbps"/>
    <s v="INDIBIZ"/>
    <m/>
    <m/>
    <d v="2026-10-24T15:00:00"/>
    <s v="2026-10-24 15:00:00 | telp :0895366665741  alt : manja : pagi / siang 24/10/2026 .hub sebelum ke lokasi   "/>
    <n v="2026"/>
    <n v="10"/>
    <n v="24"/>
    <d v="2026-10-24T00:00:00"/>
    <n v="-0.625"/>
    <x v="1"/>
  </r>
  <r>
    <n v="1293"/>
    <n v="1002641729"/>
    <n v="3"/>
    <x v="4"/>
    <n v="4"/>
    <s v="SOLO"/>
    <s v="INNER - SOLO JATENG TIMUR"/>
    <s v="KTO"/>
    <s v="REG"/>
    <s v="AO"/>
    <x v="0"/>
    <s v="1P INET"/>
    <s v="98 | OSS - CANCEL COMPLETE"/>
    <s v="RBS-Regional 3"/>
    <d v="2026-10-18T07:47:35"/>
    <d v="2026-10-26T10:43:27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s v="Kendala Teknik"/>
    <s v="CANCEL"/>
    <s v="SOLO KARTOSURO"/>
    <s v="NO ADDON"/>
    <m/>
    <s v="Cancel Complet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</r>
  <r>
    <n v="1294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</r>
  <r>
    <n v="1295"/>
    <n v="1002642994"/>
    <n v="3"/>
    <x v="4"/>
    <n v="4"/>
    <s v="SOLO"/>
    <s v="INNER - SOLO JATENG TIMUR"/>
    <s v="SLO"/>
    <s v="REG"/>
    <s v="AO"/>
    <x v="0"/>
    <s v="1P INET"/>
    <s v="OSS - FALLOUT"/>
    <s v="RBS-Regional 3"/>
    <d v="2026-10-19T12:13:34"/>
    <d v="2026-10-26T14:24:42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s v="Kendala Pelanggan"/>
    <s v="FO_WFM"/>
    <s v="X"/>
    <s v="NO ADDON"/>
    <m/>
    <s v="Provisioning Failed|WFM|INF009996361|PP_-7.5704647,110.8301322_gedung masih renov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</r>
  <r>
    <n v="1296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</r>
  <r>
    <n v="1297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1298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1299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</r>
  <r>
    <n v="1300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1301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1302"/>
    <n v="1002640936"/>
    <n v="3"/>
    <x v="4"/>
    <n v="4"/>
    <s v="KUDUS"/>
    <s v="BLORA"/>
    <s v="BLO"/>
    <s v="REG"/>
    <s v="AO"/>
    <x v="0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</r>
  <r>
    <n v="1303"/>
    <n v="1002643067"/>
    <n v="3"/>
    <x v="4"/>
    <n v="4"/>
    <s v="KUDUS"/>
    <s v="BLORA"/>
    <s v="BLO"/>
    <s v="REG"/>
    <s v="AO"/>
    <x v="0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304"/>
    <n v="1002647827"/>
    <n v="3"/>
    <x v="4"/>
    <n v="4"/>
    <s v="KUDUS"/>
    <s v="BLORA"/>
    <s v="BLO"/>
    <s v="REG"/>
    <s v="AO"/>
    <x v="0"/>
    <s v="1P INET"/>
    <s v="Completed (PS)"/>
    <s v="RBS-Regional 3"/>
    <d v="2026-10-21T15:29:44"/>
    <d v="2026-10-22T14:55:34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S"/>
    <s v="X"/>
    <s v="NO ADDON"/>
    <n v="20261022"/>
    <s v="Complet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n v="2026"/>
    <n v="10"/>
    <n v="22"/>
    <d v="2026-10-22T00:00:00"/>
    <n v="-0.625"/>
    <x v="1"/>
  </r>
  <r>
    <n v="1305"/>
    <n v="1002647168"/>
    <n v="3"/>
    <x v="4"/>
    <n v="4"/>
    <s v="KUDUS"/>
    <s v="BLORA"/>
    <s v="BLO"/>
    <s v="REG"/>
    <s v="AO"/>
    <x v="0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</r>
  <r>
    <n v="1306"/>
    <n v="1002653885"/>
    <n v="3"/>
    <x v="4"/>
    <n v="4"/>
    <s v="KUDUS"/>
    <s v="BLORA"/>
    <s v="BLO"/>
    <s v="REG"/>
    <s v="AO"/>
    <x v="0"/>
    <s v="1P INET"/>
    <s v="Completed (PS)"/>
    <s v="RBS-Regional 3"/>
    <d v="2026-10-26T13:09:44"/>
    <d v="2026-10-27T13:08:28"/>
    <n v="69417137"/>
    <m/>
    <n v="141569116133"/>
    <s v="SD NEGERI 1 KALANGAN"/>
    <s v="ODP-BLO-FAC/068 FAC/D05/068.01"/>
    <s v="WO067207014"/>
    <m/>
    <m/>
    <m/>
    <n v="111.3705556"/>
    <n v="-6.9398732999999897"/>
    <s v="|MN02756|MYIA-021078670394/POI/ANIS PEATIWI/085713412733/anispratiwi559@gmail.com"/>
    <s v="MYIB_ASSISTANT"/>
    <m/>
    <m/>
    <m/>
    <m/>
    <m/>
    <m/>
    <m/>
    <m/>
    <s v="Management Janji"/>
    <s v="2026-10-27 11:00:00 | Nama PIC:  bu anis  No HP: 085713412733 Alt: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Basic Promo Hari Pelanggan Nasional PSB 70% - 50 Mbps"/>
    <s v="INDIBIZ"/>
    <m/>
    <m/>
    <d v="2026-10-27T11:00:00"/>
    <s v="2026-10-27 11:00:00 | Nama PIC:  bu anis  No HP: 085713412733 Alt: Tanggal: 27/10/2026 Jam Pasang: SIANG Note: Hubungi sebelum ke lokasi, terimakasih.  "/>
    <n v="2026"/>
    <n v="10"/>
    <n v="27"/>
    <d v="2026-10-27T00:00:00"/>
    <n v="-0.45833333333575865"/>
    <x v="1"/>
  </r>
  <r>
    <n v="1307"/>
    <n v="1002655656"/>
    <n v="3"/>
    <x v="4"/>
    <n v="4"/>
    <s v="KUDUS"/>
    <s v="BLORA"/>
    <s v="BLO"/>
    <s v="REG"/>
    <s v="AO"/>
    <x v="0"/>
    <s v="1P INET"/>
    <s v="Completed (PS)"/>
    <s v="RBS-Regional 3"/>
    <d v="2026-10-27T11:27:44"/>
    <d v="2026-10-28T13:57:10"/>
    <n v="69417851"/>
    <m/>
    <n v="141569116137"/>
    <s v="SD KARTINI"/>
    <s v="ODP-BLO-FDA/03 FDA/D02/003.01"/>
    <s v="WO067273954"/>
    <m/>
    <m/>
    <m/>
    <n v="111.41514599999999"/>
    <n v="-6.9662497999999999"/>
    <s v="|MN02756|MYIA-054664365582/POI/latri purnama sari/089672560007/sdkartiniblora18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39:40"/>
    <d v="2026-10-28T08:00:00"/>
    <m/>
    <s v="PS"/>
    <s v="X"/>
    <s v="NO ADDON"/>
    <n v="20261028"/>
    <s v="Completed"/>
    <s v="HSI Bisnis Basic Promo Hari Pelanggan Nasional PSB 70% - 150 Mbps"/>
    <s v="INDIBIZ"/>
    <m/>
    <m/>
    <d v="2026-10-28T08:00:00"/>
    <s v="2026-10-28 08:00:00 | M Janji : 28/10/2026 Jam Pasang : Pagi NoteÃ‚Â :  Hubungi terlebih dahulu sebelum ke lokasi"/>
    <n v="2026"/>
    <n v="10"/>
    <n v="28"/>
    <d v="2026-10-28T00:00:00"/>
    <n v="-0.33333333333575865"/>
    <x v="1"/>
  </r>
  <r>
    <n v="1308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1309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</r>
  <r>
    <n v="1310"/>
    <n v="1002657342"/>
    <n v="3"/>
    <x v="4"/>
    <n v="4"/>
    <s v="KUDUS"/>
    <s v="BLORA"/>
    <s v="CEP"/>
    <s v="REG"/>
    <s v="AO"/>
    <x v="0"/>
    <s v="1P INET"/>
    <s v="7 | OSS - PROVISIONING ISSUED"/>
    <s v="RBS-Regional 3"/>
    <d v="2026-10-28T11:00:51"/>
    <d v="2026-10-29T08:07:13"/>
    <n v="69418445"/>
    <m/>
    <n v="142552107975"/>
    <s v="KYRIAD ARRA HOTEL CEPU"/>
    <s v="ODP-CEP-FE/092 FE/D08/092.01"/>
    <s v="WO067343867"/>
    <m/>
    <m/>
    <m/>
    <n v="111.568212"/>
    <n v="-7.1577774999999999"/>
    <s v="|MN02756|MYIA-083844422012/POI/ARIEF ZAENURI/081326800275/hr-khac@kyriad.id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1:09:54"/>
    <d v="2026-10-29T08:00:00"/>
    <m/>
    <s v="PI"/>
    <s v="CEPU"/>
    <s v="NO ADDON"/>
    <m/>
    <s v="Provisioning Issued"/>
    <s v="HSI Bisnis Promo Hari Pelanggan Nasional PSB 70% - 30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</r>
  <r>
    <n v="1311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1312"/>
    <n v="1002641692"/>
    <n v="3"/>
    <x v="4"/>
    <n v="4"/>
    <s v="KUDUS"/>
    <s v="BLORA"/>
    <s v="CEP"/>
    <s v="REG"/>
    <s v="AO"/>
    <x v="0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313"/>
    <n v="1002641693"/>
    <n v="3"/>
    <x v="4"/>
    <n v="4"/>
    <s v="KUDUS"/>
    <s v="BLORA"/>
    <s v="CEP"/>
    <s v="REG"/>
    <s v="AO"/>
    <x v="0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314"/>
    <n v="1002641695"/>
    <n v="3"/>
    <x v="4"/>
    <n v="4"/>
    <s v="KUDUS"/>
    <s v="BLORA"/>
    <s v="CEP"/>
    <s v="REG"/>
    <s v="AO"/>
    <x v="0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315"/>
    <n v="1002645464"/>
    <n v="3"/>
    <x v="4"/>
    <n v="4"/>
    <s v="KUDUS"/>
    <s v="BLORA"/>
    <s v="CEP"/>
    <s v="REG"/>
    <s v="AO"/>
    <x v="0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</r>
  <r>
    <n v="1316"/>
    <n v="1002645412"/>
    <n v="3"/>
    <x v="4"/>
    <n v="4"/>
    <s v="KUDUS"/>
    <s v="BLORA"/>
    <s v="CEP"/>
    <s v="REG"/>
    <s v="AO"/>
    <x v="0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</r>
  <r>
    <n v="1317"/>
    <n v="1002645664"/>
    <n v="3"/>
    <x v="4"/>
    <n v="4"/>
    <s v="KUDUS"/>
    <s v="BLORA"/>
    <s v="CEP"/>
    <s v="REG"/>
    <s v="AO"/>
    <x v="0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1318"/>
    <n v="1002646863"/>
    <n v="3"/>
    <x v="4"/>
    <n v="4"/>
    <s v="KUDUS"/>
    <s v="BLORA"/>
    <s v="CEP"/>
    <s v="REG"/>
    <s v="AO"/>
    <x v="0"/>
    <s v="1P INET"/>
    <s v="Completed (PS)"/>
    <s v="RBS-Regional 3"/>
    <d v="2026-10-21T10:17:52"/>
    <d v="2026-10-26T15:06:46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S"/>
    <s v="CEPU"/>
    <s v="NO ADDON"/>
    <n v="20261026"/>
    <s v="Complet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n v="2026"/>
    <n v="10"/>
    <n v="26"/>
    <d v="2026-10-26T00:00:00"/>
    <n v="3.6666666666642413"/>
    <x v="2"/>
  </r>
  <r>
    <n v="1319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20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1321"/>
    <n v="1002646862"/>
    <n v="3"/>
    <x v="4"/>
    <n v="4"/>
    <s v="KUDUS"/>
    <s v="BLORA"/>
    <s v="CEP"/>
    <s v="REG"/>
    <s v="AO"/>
    <x v="0"/>
    <s v="1P INET"/>
    <s v="98 | OSS - CANCEL COMPLETE"/>
    <s v="RBS-Regional 3"/>
    <d v="2026-10-21T10:17:52"/>
    <d v="2026-10-26T15:51:57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s v="Kendala Pelanggan"/>
    <s v="CANCEL"/>
    <s v="CEPU"/>
    <s v="NO ADDON"/>
    <m/>
    <s v="Cancel Complet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</r>
  <r>
    <n v="1322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</r>
  <r>
    <n v="1323"/>
    <n v="1002642704"/>
    <n v="3"/>
    <x v="4"/>
    <n v="4"/>
    <s v="KUDUS"/>
    <s v="BLORA"/>
    <s v="NGA"/>
    <s v="REG"/>
    <s v="AO"/>
    <x v="0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</r>
  <r>
    <n v="1324"/>
    <n v="1002647033"/>
    <n v="3"/>
    <x v="4"/>
    <n v="4"/>
    <s v="KUDUS"/>
    <s v="BLORA"/>
    <s v="NGA"/>
    <s v="REG"/>
    <s v="AO"/>
    <x v="0"/>
    <m/>
    <s v="Completed (PS)"/>
    <s v="RBS-Regional 3"/>
    <d v="2026-10-21T11:11:04"/>
    <d v="2026-10-22T14:55:14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n v="2026"/>
    <n v="10"/>
    <n v="22"/>
    <d v="2026-10-22T00:00:00"/>
    <n v="-0.45833333333575865"/>
    <x v="1"/>
  </r>
  <r>
    <n v="1325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</r>
  <r>
    <n v="1326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</r>
  <r>
    <n v="1327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328"/>
    <n v="1002649049"/>
    <n v="3"/>
    <x v="4"/>
    <n v="4"/>
    <s v="KUDUS"/>
    <s v="BLORA"/>
    <s v="RDB"/>
    <s v="REG"/>
    <s v="AO"/>
    <x v="0"/>
    <m/>
    <s v="98 | OSS - CANCEL COMPLETE"/>
    <s v="RBS-Regional 3"/>
    <d v="2026-10-22T12:57:25"/>
    <d v="2026-10-26T14:14:27"/>
    <n v="69415084"/>
    <m/>
    <n v="142512103140"/>
    <s v="PUSKESMAS RANDULAWANG"/>
    <s v="ODP-RDB-FC/077"/>
    <s v="WO066987457"/>
    <m/>
    <m/>
    <m/>
    <n v="111.32071569999999"/>
    <n v="-7.1882646000000001"/>
    <s v="|MN00410|/Puji hartutik/087826091300/pujitutik285@gmail.com /Permintaan PSB HSI BISNIS 1S INET 200MBPS WB2/PUSKESMAS RANDULAWANG "/>
    <s v="Sales Profesional"/>
    <m/>
    <m/>
    <m/>
    <m/>
    <m/>
    <m/>
    <m/>
    <m/>
    <s v="Management Janji"/>
    <s v="2026-10-23 15:00:00|Nama :BAPAK PIAN No HP :087826091300 No Alternatif : M Janji : 23/10/2026 Jam Pasang : Pagi NoteÃ‚Â :  Hubungi terlebih dahulu sebelum ke lokasi |40931150|MYDITA"/>
    <s v="FCC"/>
    <s v="22-10-2026 13:26:08"/>
    <d v="2026-10-23T15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:BAPAK PIAN No HP :087826091300 No Alternatif : M Janji : 23/10/2026 Jam Pasang : Pagi NoteÃ‚Â :  Hubungi terlebih dahulu sebelum ke lokasi |40931150|MYDITA"/>
    <m/>
    <m/>
    <m/>
    <e v="#NUM!"/>
    <e v="#NUM!"/>
    <x v="0"/>
  </r>
  <r>
    <n v="1329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</r>
  <r>
    <n v="1330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</r>
  <r>
    <n v="1331"/>
    <n v="1002641501"/>
    <n v="3"/>
    <x v="4"/>
    <n v="4"/>
    <s v="KUDUS"/>
    <s v="PURWODADI"/>
    <s v="GDO"/>
    <s v="REG"/>
    <s v="AO"/>
    <x v="0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</r>
  <r>
    <n v="1332"/>
    <n v="1002641724"/>
    <n v="3"/>
    <x v="4"/>
    <n v="4"/>
    <s v="KUDUS"/>
    <s v="PURWODADI"/>
    <s v="GDO"/>
    <s v="REG"/>
    <s v="AO"/>
    <x v="0"/>
    <m/>
    <s v="Completed (PS)"/>
    <s v="RBS-Regional 2"/>
    <d v="2026-10-18T07:31:58"/>
    <d v="2026-10-22T21:41:30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PS"/>
    <s v="GUBUG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n v="2026"/>
    <n v="10"/>
    <n v="22"/>
    <d v="2026-10-22T00:00:00"/>
    <n v="2.5416666666642413"/>
    <x v="2"/>
  </r>
  <r>
    <n v="1333"/>
    <n v="1002650773"/>
    <n v="3"/>
    <x v="4"/>
    <n v="4"/>
    <s v="KUDUS"/>
    <s v="PURWODADI"/>
    <s v="GDO"/>
    <s v="REG"/>
    <s v="AO"/>
    <x v="0"/>
    <s v="1P INET"/>
    <s v="Completed (PS)"/>
    <s v="RBS-Regional 3"/>
    <d v="2026-10-23T11:33:45"/>
    <d v="2026-10-23T22:27:00"/>
    <n v="69415778"/>
    <m/>
    <n v="142521103489"/>
    <s v="ERABLUE SUDIRMAN GODONG"/>
    <s v="ODP-GDO-FD/039 FD/D05/039.01"/>
    <s v="WO067037591"/>
    <m/>
    <m/>
    <m/>
    <n v="110.766634"/>
    <n v="-7.0200719999999999"/>
    <s v="|MN02587|MYIA-036921478427/POI/Chaidar Syuryo/081216998674/dewik4209@gmail.com"/>
    <s v="MYIB_ASSISTANT"/>
    <m/>
    <m/>
    <m/>
    <m/>
    <m/>
    <m/>
    <m/>
    <m/>
    <s v="Management Janji"/>
    <s v="2026-10-24 08:00:00 | Nama :bapa haidar No HP :081216998674 No Alternatif : M Janji : 24/10/2026 Jam Pasang : Pagi NoteÃ‚Â :  Hubungi terlebih dahulu sebelum ke lokasi "/>
    <s v="FCC"/>
    <s v="23-10-2026 11:39:43"/>
    <d v="2026-10-24T08:00:00"/>
    <m/>
    <s v="PS"/>
    <s v="GUBUG"/>
    <s v="NO ADDON"/>
    <n v="20261023"/>
    <s v="Completed"/>
    <s v="HSI Bisnis PSB 70% - 50 Mbps"/>
    <s v="INDIBIZ"/>
    <m/>
    <m/>
    <d v="2026-10-24T08:00:00"/>
    <s v="2026-10-24 08:00:00 | Nama :bapa haidar No HP :081216998674 No Alternatif : M Janji : 24/10/2026 Jam Pasang : Pagi NoteÃ‚Â :  Hubungi terlebih dahulu sebelum ke lokasi "/>
    <n v="2026"/>
    <n v="10"/>
    <n v="23"/>
    <d v="2026-10-23T00:00:00"/>
    <n v="-1.3333333333357587"/>
    <x v="1"/>
  </r>
  <r>
    <n v="1334"/>
    <n v="1002639598"/>
    <n v="3"/>
    <x v="4"/>
    <n v="4"/>
    <s v="KUDUS"/>
    <s v="PURWODADI"/>
    <s v="GDO"/>
    <s v="REG"/>
    <s v="AO"/>
    <x v="0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</r>
  <r>
    <n v="1335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1336"/>
    <n v="1002642943"/>
    <n v="3"/>
    <x v="4"/>
    <n v="4"/>
    <s v="KUDUS"/>
    <s v="PURWODADI"/>
    <s v="GDO"/>
    <s v="REG"/>
    <s v="AO"/>
    <x v="0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</r>
  <r>
    <n v="1337"/>
    <n v="1002643675"/>
    <n v="3"/>
    <x v="4"/>
    <n v="4"/>
    <s v="KUDUS"/>
    <s v="PURWODADI"/>
    <s v="GDO"/>
    <s v="REG"/>
    <s v="AO"/>
    <x v="0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</r>
  <r>
    <n v="1338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</r>
  <r>
    <n v="1339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340"/>
    <n v="1002637895"/>
    <n v="3"/>
    <x v="4"/>
    <n v="4"/>
    <s v="KUDUS"/>
    <s v="PURWODADI"/>
    <s v="GBU"/>
    <s v="REG"/>
    <s v="AO"/>
    <x v="0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</r>
  <r>
    <n v="1341"/>
    <n v="1002637836"/>
    <n v="3"/>
    <x v="4"/>
    <n v="4"/>
    <s v="KUDUS"/>
    <s v="PURWODADI"/>
    <s v="GBU"/>
    <s v="REG"/>
    <s v="AO"/>
    <x v="0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</r>
  <r>
    <n v="1342"/>
    <n v="1002639950"/>
    <n v="3"/>
    <x v="4"/>
    <n v="4"/>
    <s v="KUDUS"/>
    <s v="PURWODADI"/>
    <s v="GBU"/>
    <s v="REG"/>
    <s v="AO"/>
    <x v="0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</r>
  <r>
    <n v="1343"/>
    <n v="1002658322"/>
    <n v="3"/>
    <x v="4"/>
    <n v="4"/>
    <s v="KUDUS"/>
    <s v="PURWODADI"/>
    <s v="PWB"/>
    <s v="REG"/>
    <s v="AO"/>
    <x v="0"/>
    <s v="1P INET"/>
    <s v="7 | OSS - PROVISIONING ISSUED"/>
    <s v="RBS-Regional 3"/>
    <d v="2026-10-28T17:17:53"/>
    <d v="2026-10-29T10:23:30"/>
    <n v="69418839"/>
    <m/>
    <n v="141568111855"/>
    <s v="SD NEGERI 4 PURWODADI"/>
    <s v="ODP-PWB-FP/022 FP/D02/022.01"/>
    <s v="WO067384007"/>
    <m/>
    <m/>
    <m/>
    <n v="110.91684100000001"/>
    <n v="-7.0786350000000002"/>
    <s v="|MN00410|MYIA-036295348193/POI/MAFTUKIN/088901830498/sdn4pwb@gmail.com"/>
    <s v="MYIB_ASSISTANT"/>
    <m/>
    <m/>
    <m/>
    <m/>
    <m/>
    <m/>
    <m/>
    <m/>
    <s v="Management Janji"/>
    <s v="2026-10-29 15:00:00 | Tanggal pemasangan 29/10/2026 Jam pemasangan : pagi/siang Info Tambahan : Hubungi pelanggan dulu sebelum ke lokasi. terimakasih."/>
    <s v="FCC"/>
    <s v="28-10-2026 17:24:47"/>
    <d v="2026-10-29T15:00:00"/>
    <m/>
    <s v="PI"/>
    <s v="X"/>
    <s v="NO ADDON"/>
    <m/>
    <s v="Provisioning Issued"/>
    <s v="HSI Bisnis Promo Hari Pelanggan Nasional PSB 70% - 150 Mbps"/>
    <s v="INDIBIZ"/>
    <m/>
    <m/>
    <d v="2026-10-29T15:00:00"/>
    <s v="2026-10-29 15:00:00 | Tanggal pemasangan 29/10/2026 Jam pemasangan : pagi/siang Info Tambahan : Hubungi pelanggan dulu sebelum ke lokasi. terimakasih."/>
    <m/>
    <m/>
    <m/>
    <e v="#NUM!"/>
    <e v="#NUM!"/>
    <x v="0"/>
  </r>
  <r>
    <n v="1344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1345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1346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</r>
  <r>
    <n v="1347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1348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</r>
  <r>
    <n v="1349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350"/>
    <n v="1002640854"/>
    <n v="3"/>
    <x v="4"/>
    <n v="4"/>
    <s v="KUDUS"/>
    <s v="PURWODADI"/>
    <s v="PWB"/>
    <s v="REG"/>
    <s v="AO"/>
    <x v="0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</r>
  <r>
    <n v="1351"/>
    <n v="1002639665"/>
    <n v="3"/>
    <x v="4"/>
    <n v="4"/>
    <s v="KUDUS"/>
    <s v="PURWODADI"/>
    <s v="PWB"/>
    <s v="REG"/>
    <s v="AO"/>
    <x v="0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</r>
  <r>
    <n v="1352"/>
    <n v="1002644458"/>
    <n v="3"/>
    <x v="4"/>
    <n v="4"/>
    <s v="KUDUS"/>
    <s v="PURWODADI"/>
    <s v="PWB"/>
    <s v="REG"/>
    <s v="AO"/>
    <x v="0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</r>
  <r>
    <n v="1353"/>
    <n v="1002651315"/>
    <n v="3"/>
    <x v="4"/>
    <n v="4"/>
    <s v="KUDUS"/>
    <s v="PURWODADI"/>
    <s v="PWB"/>
    <s v="REG"/>
    <s v="AO"/>
    <x v="0"/>
    <m/>
    <s v="Completed (PS)"/>
    <s v="RBS-Regional 3"/>
    <d v="2026-10-23T15:09:02"/>
    <d v="2026-10-25T14:24:51"/>
    <n v="69416016"/>
    <m/>
    <n v="141568111842"/>
    <s v="PONDOK PESANTREN MIFTAHUT THULLAB"/>
    <s v="ODP-PWB-FD/100"/>
    <s v="WO067120547"/>
    <m/>
    <m/>
    <m/>
    <n v="110.97634770000001"/>
    <n v="-7.0120373999999996"/>
    <s v="|MN00410|/REZZA AWANG/088269314969/pmiftahutthullab@gmail.com /Permintaan PSB HSI BISNIS 1S INET 200MBPS WB2/PONDOK PESANTREN MIFTAHUT THULLAB"/>
    <s v="Sales Profesional"/>
    <m/>
    <m/>
    <m/>
    <m/>
    <m/>
    <m/>
    <m/>
    <m/>
    <s v="Management Janji"/>
    <s v="2026-10-25 15:00:00|Nama : BP REZZA AWANG SAPUTRA No Hp : 082323260940  No Hp Alternatif :  Tanggal : 25 Oktober 2026 Interval : PAGI  Note : Mohon hubungi pelanggan terlebih dahulu|40900827|MYDITA"/>
    <s v="FCC"/>
    <s v="23-10-2026 15:09:54"/>
    <d v="2026-10-25T15:00:00"/>
    <m/>
    <s v="PS"/>
    <s v="X"/>
    <s v="NO ADDON"/>
    <n v="2026102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5T15:00:00"/>
    <s v="2026-10-25 15:00:00|Nama : BP REZZA AWANG SAPUTRA No Hp : 082323260940  No Hp Alternatif :  Tanggal : 25 Oktober 2026 Interval : PAGI  Note : Mohon hubungi pelanggan terlebih dahulu|40900827|MYDITA"/>
    <n v="2026"/>
    <n v="10"/>
    <n v="25"/>
    <d v="2026-10-25T00:00:00"/>
    <n v="-0.625"/>
    <x v="1"/>
  </r>
  <r>
    <n v="1354"/>
    <n v="1002653837"/>
    <n v="3"/>
    <x v="4"/>
    <n v="4"/>
    <s v="KUDUS"/>
    <s v="PURWODADI"/>
    <s v="PWB"/>
    <s v="REG"/>
    <s v="AO"/>
    <x v="0"/>
    <s v="1P INET"/>
    <s v="Completed (PS)"/>
    <s v="RBS-Regional 3"/>
    <d v="2026-10-26T12:56:52"/>
    <d v="2026-10-27T16:14:28"/>
    <n v="69417132"/>
    <m/>
    <n v="141568111849"/>
    <s v="PUSAT KESEHATAN MASYARAKAT BRATI"/>
    <s v="ODP-PWB-FA/012"/>
    <s v="WO067205579"/>
    <m/>
    <m/>
    <m/>
    <n v="110.872287"/>
    <n v="-7.0226889999999997"/>
    <s v="|MN01047|MYIA-048308102149/POI/FAJAR ARI PRASETYO/088227514673/pkm.brati@gmail.com"/>
    <s v="MYIB_ASSISTANT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3:09:41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Tanggal pemasangan: 27/10/2026 Jam pemasangan : pagi / siang Info Tambahan : Hubungi pelanggan dulu sebelum ke lokasi terima kasih."/>
    <n v="2026"/>
    <n v="10"/>
    <n v="27"/>
    <d v="2026-10-27T00:00:00"/>
    <n v="-0.45833333333575865"/>
    <x v="1"/>
  </r>
  <r>
    <n v="1355"/>
    <n v="1002654551"/>
    <n v="3"/>
    <x v="4"/>
    <n v="4"/>
    <s v="KUDUS"/>
    <s v="PURWODADI"/>
    <s v="PWB"/>
    <s v="REG"/>
    <s v="AO"/>
    <x v="0"/>
    <s v="1P INET"/>
    <s v="Completed (PS)"/>
    <s v="RBS-Regional 3"/>
    <d v="2026-10-26T15:50:44"/>
    <d v="2026-10-27T17:31:35"/>
    <n v="69417378"/>
    <m/>
    <n v="141568111850"/>
    <s v="PUSAT KESEHATAN MASYARAKAT BRATI KABUPATEN GROBOGAN"/>
    <s v="ODP-PWB-FA/012 FA/D01/012.01"/>
    <s v="WO067226967"/>
    <m/>
    <m/>
    <m/>
    <n v="110.872805941716"/>
    <n v="-7.0226378267127503"/>
    <s v="|MN01047|MYIA-069920344275/POI/FAJAR ARI PRASETYO/088227514673/pkm.brati@gmail.com"/>
    <s v="MYIB_ASSISTANT"/>
    <m/>
    <m/>
    <m/>
    <m/>
    <m/>
    <m/>
    <m/>
    <m/>
    <s v="Management Janji"/>
    <s v="2026-10-27 15:00:00 | Nama PIC : PUSAT KESEHATAN MASYARAKAT BRATI KABUPATEN GROBOGAN No HP : 088227514673 Alt :  M Janji : (SELASA/27/oktober/2026) jam Pasang : 09:00 Note : hubungi pelanggan jika ingin kelokasi"/>
    <s v="FCC"/>
    <s v="26-10-2026 15:54:36"/>
    <d v="2026-10-27T15:00:00"/>
    <m/>
    <s v="PS"/>
    <s v="X"/>
    <s v="NO ADDON"/>
    <n v="20261027"/>
    <s v="Completed"/>
    <s v="HSI Bisnis Promo Hari Pelanggan Nasional PSB 70% - 50 Mbps"/>
    <s v="INDIBIZ"/>
    <m/>
    <m/>
    <d v="2026-10-27T15:00:00"/>
    <s v="2026-10-27 15:00:00 | Nama PIC : PUSAT KESEHATAN MASYARAKAT BRATI KABUPATEN GROBOGAN No HP : 088227514673 Alt :  M Janji : (SELASA/27/oktober/2026) jam Pasang : 09:00 Note : hubungi pelanggan jika ingin kelokasi"/>
    <n v="2026"/>
    <n v="10"/>
    <n v="27"/>
    <d v="2026-10-27T00:00:00"/>
    <n v="-0.625"/>
    <x v="1"/>
  </r>
  <r>
    <n v="1356"/>
    <n v="1002656755"/>
    <n v="3"/>
    <x v="4"/>
    <n v="4"/>
    <s v="KUDUS"/>
    <s v="PURWODADI"/>
    <s v="PWB"/>
    <s v="REG"/>
    <s v="AO"/>
    <x v="0"/>
    <s v="1P INET"/>
    <s v="Completed (PS)"/>
    <s v="RBS-Regional 3"/>
    <d v="2026-10-27T17:23:50"/>
    <d v="2026-10-28T14:01:47"/>
    <n v="69418204"/>
    <m/>
    <n v="141568111853"/>
    <s v="MA MIFTAHUT THULLAB"/>
    <s v="ODP-PWB-FD/098 FD/D02/098.01"/>
    <s v="WO067312821"/>
    <m/>
    <m/>
    <m/>
    <n v="110.956301"/>
    <n v="-7.03606"/>
    <s v="|MN00410|MYIA-008702701592/POI/MOH FAKIH/082342103744/azkidafi52@gmil.com"/>
    <s v="MYIB_ASSISTANT"/>
    <m/>
    <m/>
    <m/>
    <m/>
    <m/>
    <m/>
    <m/>
    <m/>
    <s v="Management Janji"/>
    <s v="2026-10-28 15:00:00 | Tanggal pemasangan : 28/09/2026 Jam pemasangan : 11.00 Info Tambahan : Hubungi pelanggan dulu sebelum ke lokasi, terima kasih"/>
    <s v="FCC"/>
    <s v="27-10-2026 17:24:47"/>
    <d v="2026-10-28T15:00:00"/>
    <m/>
    <s v="PS"/>
    <s v="X"/>
    <s v="NO ADDON"/>
    <n v="20261028"/>
    <s v="Completed"/>
    <s v="HSI Bisnis Promo Hari Pelanggan Nasional PSB 70% - 150 Mbps"/>
    <s v="INDIBIZ"/>
    <m/>
    <m/>
    <d v="2026-10-28T15:00:00"/>
    <s v="2026-10-28 15:00:00 | Tanggal pemasangan : 28/09/2026 Jam pemasangan : 11.00 Info Tambahan : Hubungi pelanggan dulu sebelum ke lokasi, terima kasih"/>
    <n v="2026"/>
    <n v="10"/>
    <n v="28"/>
    <d v="2026-10-28T00:00:00"/>
    <n v="-0.625"/>
    <x v="1"/>
  </r>
  <r>
    <n v="1357"/>
    <n v="1002658336"/>
    <n v="3"/>
    <x v="4"/>
    <n v="4"/>
    <s v="KUDUS"/>
    <s v="PURWODADI"/>
    <s v="PWB"/>
    <s v="REG"/>
    <s v="AO"/>
    <x v="0"/>
    <s v="1P INET"/>
    <s v="MIE - SEND SURVEY"/>
    <s v="RBS-Regional 3"/>
    <d v="2026-10-28T17:33:45"/>
    <d v="2026-10-28T17:36:01"/>
    <n v="69418843"/>
    <m/>
    <n v="141568111856"/>
    <s v="LOKASAMBAL"/>
    <s v="ODP-PWB-FK/051 FK/D02/051.01"/>
    <s v="WO067385076"/>
    <m/>
    <m/>
    <m/>
    <n v="110.918027"/>
    <n v="-7.0544440000000002"/>
    <s v="|MN01996|MYIA-041876503199/POI/NAFIKA ASNAITA YASMINE /088901830500/geyerdiamond@gmail.com"/>
    <s v="MYIB_ASSISTANT"/>
    <m/>
    <m/>
    <m/>
    <m/>
    <m/>
    <m/>
    <m/>
    <m/>
    <s v="Management Janji"/>
    <s v="2026-10-29 15:00:00 | Nama PIC:  bu nafika No HP: 088901830500 Alt: Tanggal: 29/10/2026 Jam Pasang: Sore Note: Hubungi sebelum ke lokasi, terimakasih.  "/>
    <s v="FCC"/>
    <s v="28-10-2026 17:39:44"/>
    <d v="2026-10-29T15:00:00"/>
    <m/>
    <s v="SURVEY_NEW_MANJA"/>
    <s v="X"/>
    <s v="NO ADDON"/>
    <m/>
    <s v="MIE - SEND SURVEY"/>
    <s v="HSI Bisnis Basic Promo Hari Pelanggan Nasional PSB 70% - 50 Mbps"/>
    <s v="INDIBIZ"/>
    <m/>
    <m/>
    <d v="2026-10-29T15:00:00"/>
    <s v="2026-10-29 15:00:00 | Nama PIC:  bu nafika No HP: 088901830500 Alt: Tanggal: 29/10/2026 Jam Pasang: Sore Note: Hubungi sebelum ke lokasi, terimakasih.  "/>
    <m/>
    <m/>
    <m/>
    <e v="#NUM!"/>
    <e v="#NUM!"/>
    <x v="0"/>
  </r>
  <r>
    <n v="1358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359"/>
    <n v="1002634710"/>
    <n v="3"/>
    <x v="4"/>
    <n v="4"/>
    <s v="KUDUS"/>
    <s v="PURWODADI"/>
    <s v="PWB"/>
    <s v="REG"/>
    <s v="AO"/>
    <x v="0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</r>
  <r>
    <n v="1360"/>
    <n v="1002643707"/>
    <n v="3"/>
    <x v="4"/>
    <n v="4"/>
    <s v="KUDUS"/>
    <s v="PURWODADI"/>
    <s v="PWB"/>
    <s v="REG"/>
    <s v="AO"/>
    <x v="0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</r>
  <r>
    <n v="1361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1362"/>
    <n v="1002656771"/>
    <n v="3"/>
    <x v="4"/>
    <n v="4"/>
    <s v="KUDUS"/>
    <s v="PURWODADI"/>
    <s v="WRO"/>
    <s v="REG"/>
    <s v="AO"/>
    <x v="0"/>
    <s v="1P INET"/>
    <s v="Completed (PS)"/>
    <s v="RBS-Regional 3"/>
    <d v="2026-10-27T17:41:45"/>
    <d v="2026-10-28T13:51:15"/>
    <n v="69418232"/>
    <m/>
    <n v="142509107381"/>
    <s v="SPPG PESANTREN MIFTAUS"/>
    <s v="ODP-WRO-FL/063 FL/D05/063.01"/>
    <s v="WO067314183"/>
    <m/>
    <m/>
    <m/>
    <n v="111.15788499999999"/>
    <n v="-7.0879180000000002"/>
    <s v="|MN01996|MYIA-097099993394/POI/Noer Hayati/082224254711/jitmas884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PS"/>
    <s v="WIROSARI"/>
    <s v="NO ADDON"/>
    <n v="20261028"/>
    <s v="Completed"/>
    <s v="HSI Bisnis Promo Hari Pelanggan Nasional PSB 70% - 150 Mbps"/>
    <s v="INDIBIZ"/>
    <m/>
    <m/>
    <d v="2026-10-28T15:00:00"/>
    <s v="2026-10-28 15:00:00 | M Janji : (RABU/28/oktober/2026) jam Pasang : 09:00 Note : hubungi pelanggan jika ingin kelokasi"/>
    <n v="2026"/>
    <n v="10"/>
    <n v="28"/>
    <d v="2026-10-28T00:00:00"/>
    <n v="-0.625"/>
    <x v="1"/>
  </r>
  <r>
    <n v="1363"/>
    <n v="1002649902"/>
    <n v="3"/>
    <x v="4"/>
    <n v="4"/>
    <s v="KUDUS"/>
    <s v="PURWODADI"/>
    <s v="WRO"/>
    <s v="REG"/>
    <s v="AO"/>
    <x v="0"/>
    <s v="1P INET"/>
    <s v="OSS - FALLOUT"/>
    <s v="RBS-Regional 3"/>
    <d v="2026-10-22T16:51:50"/>
    <d v="2026-10-23T17:20:34"/>
    <n v="69415442"/>
    <m/>
    <n v="142509107264"/>
    <s v="PONDOK PESANTREN AL-HIDAYAH SELO"/>
    <s v="ODP-WRO-FM/002 FM/D01/002.01"/>
    <s v="WO066998845"/>
    <m/>
    <m/>
    <m/>
    <n v="111.00125199999999"/>
    <n v="-7.098732"/>
    <s v="|MN01996|MYIA-016293656257/POI/Muhamad Hilmi Mustofa /081548828695/bass.koom@gmail.com"/>
    <s v="MYIB_ASSISTANT"/>
    <m/>
    <m/>
    <m/>
    <m/>
    <m/>
    <m/>
    <m/>
    <m/>
    <s v="Management Janji"/>
    <s v="2026-10-23 15:00:00 | Tgl Pasang : (23/OKTOBER/2026) jam Pasang : siang Note : hubungi pelanggan jika ingin kelokasi"/>
    <s v="FCC"/>
    <s v="22-10-2026 16:54:34"/>
    <d v="2026-10-23T15:00:00"/>
    <s v="Kendala Teknik"/>
    <s v="FO_WFM"/>
    <s v="WIROSARI"/>
    <s v="NO ADDON"/>
    <m/>
    <s v="Provisioning Failed|WFM|INF009967728|TOJ_-7.5703121,110.8303918_jarak ke odp 270 meter, butuh T7 3 batang"/>
    <s v="HSI Bisnis Promo Hari Pelanggan Nasional PSB 70% - 50 Mbps"/>
    <s v="INDIBIZ"/>
    <m/>
    <m/>
    <d v="2026-10-23T15:00:00"/>
    <s v="2026-10-23 15:00:00 | Tgl Pasang : (23/OKTOBER/2026) jam Pasang : siang Note : hubungi pelanggan jika ingin kelokasi"/>
    <m/>
    <m/>
    <m/>
    <e v="#NUM!"/>
    <e v="#NUM!"/>
    <x v="0"/>
  </r>
  <r>
    <n v="1364"/>
    <n v="1002656862"/>
    <n v="3"/>
    <x v="4"/>
    <n v="4"/>
    <s v="KUDUS"/>
    <s v="PURWODADI"/>
    <s v="WRO"/>
    <s v="REG"/>
    <s v="AO"/>
    <x v="0"/>
    <m/>
    <s v="MIE - SEND SURVEY"/>
    <s v="RBS-Regional 3"/>
    <d v="2026-10-27T20:33:40"/>
    <d v="2026-10-28T14:06:06"/>
    <n v="69418283"/>
    <m/>
    <n v="142509107383"/>
    <s v="NURCAHYA JAYA LESTARI BETON"/>
    <s v="ODP-WRO-FG/138"/>
    <s v="WO067363518"/>
    <m/>
    <m/>
    <m/>
    <n v="111.0562786"/>
    <n v="-7.0874506000000004"/>
    <s v="|MN01314|/MIYA BARADIYANTI/0882003310022/cvnurcahyajayalestari@yahoo.com /Permintaan PSB HSI BASIC 1S INET 100MBPS WB2/NURCAHYA JAYA LESTARI BETON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39:54"/>
    <d v="2026-10-29T11:00:00"/>
    <m/>
    <s v="SURVEY_NEW_MANJA"/>
    <s v="WIROSARI"/>
    <s v="NO ADDON"/>
    <m/>
    <s v="MIE - SEND SURVEY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</r>
  <r>
    <n v="1365"/>
    <n v="1002656865"/>
    <n v="3"/>
    <x v="4"/>
    <n v="4"/>
    <s v="KUDUS"/>
    <s v="PURWODADI"/>
    <s v="WRO"/>
    <s v="REG"/>
    <s v="AO"/>
    <x v="0"/>
    <m/>
    <s v="MIE - SEND SURVEY"/>
    <s v="RBS-Regional 3"/>
    <d v="2026-10-27T20:42:39"/>
    <d v="2026-10-28T14:06:01"/>
    <n v="69418293"/>
    <m/>
    <n v="142509107385"/>
    <s v="NURCAHYA JAYA LESTARI BETON"/>
    <s v="ODP-WRO-FG/138"/>
    <s v="WO067363514"/>
    <m/>
    <m/>
    <m/>
    <n v="111.0562786"/>
    <n v="-7.0874506000000004"/>
    <s v="|MN01314|/MIYA BARADIYANTI/0882003310022/cvnurcahyajayalestari@yahoo.com /Permintaan PSB HSI BASIC 1S INET 50MBPS WB2/NURCAHYA JAYA LESTARI BETON 3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55:00"/>
    <d v="2026-10-29T11:00:00"/>
    <m/>
    <s v="SURVEY_NEW_MANJA"/>
    <s v="WIR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</r>
  <r>
    <n v="1366"/>
    <n v="1002656867"/>
    <n v="3"/>
    <x v="4"/>
    <n v="4"/>
    <s v="KUDUS"/>
    <s v="PURWODADI"/>
    <s v="WRO"/>
    <s v="REG"/>
    <s v="AO"/>
    <x v="0"/>
    <m/>
    <s v="MIE - SEND SURVEY"/>
    <s v="RBS-Regional 3"/>
    <d v="2026-10-27T20:46:57"/>
    <d v="2026-10-28T14:08:06"/>
    <n v="69418294"/>
    <m/>
    <n v="142509107386"/>
    <s v="NURCAHYA JAYA LESTARI BETON"/>
    <s v="ODP-WRO-FG/173"/>
    <s v="WO067363702"/>
    <m/>
    <m/>
    <m/>
    <n v="111.0562786"/>
    <n v="-7.0874506000000004"/>
    <s v="|MN01314|/MIYA BARADIYANTI/0882003310022/cvnurcahyajayalestari@yahoo.com /Permintaan PSB HSI BASIC 1S INET 50MBPS WB2/NURCAHYA JAYA LESTARI BETON 4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55:00"/>
    <d v="2026-10-29T11:00:00"/>
    <m/>
    <s v="SURVEY_NEW_MANJA"/>
    <s v="WIR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</r>
  <r>
    <n v="1367"/>
    <n v="1002657844"/>
    <n v="3"/>
    <x v="4"/>
    <n v="4"/>
    <s v="KUDUS"/>
    <s v="PURWODADI"/>
    <s v="WRO"/>
    <s v="REG"/>
    <s v="AO"/>
    <x v="0"/>
    <s v="1P INET"/>
    <s v="MIE - SEND SURVEY"/>
    <s v="RBS-Regional 3"/>
    <d v="2026-10-28T14:15:45"/>
    <d v="2026-10-28T14:18:01"/>
    <n v="69418663"/>
    <m/>
    <n v="142509107391"/>
    <s v="SDN 1 TAWANGHARJO"/>
    <s v="ODP-WRO-FA/018 FA/F01/018.01"/>
    <s v="WO067364667"/>
    <m/>
    <m/>
    <m/>
    <n v="111.0090733"/>
    <n v="-7.0870246999999997"/>
    <s v="|MN01314|MYIA-023196280365/POI/KASRIN/081390882882/sdn1tawangharjo@gmail.com"/>
    <s v="MYIB_ASSISTANT"/>
    <m/>
    <m/>
    <m/>
    <m/>
    <m/>
    <m/>
    <m/>
    <m/>
    <s v="Management Janji"/>
    <s v="2026-10-29 11:00:00 | Nama PIC : Diana  No HP : 081390882882 No Alt :  M Janji :  29  Okt 2026 Jam Pasang : Pagi / Siang Note : hubungi pelanggan jika ingin kelokasi"/>
    <s v="FCC"/>
    <s v="28-10-2026 14:24:45"/>
    <d v="2026-10-29T11:00:00"/>
    <m/>
    <s v="SURVEY_NEW_MANJA"/>
    <s v="WIROSARI"/>
    <s v="NO ADDON"/>
    <m/>
    <s v="MIE - SEND SURVEY"/>
    <s v="HSI Bisnis Promo Hari Pelanggan Nasional PSB 70% - 50 Mbps"/>
    <s v="INDIBIZ"/>
    <m/>
    <m/>
    <d v="2026-10-29T11:00:00"/>
    <s v="2026-10-29 11:00:00 | Nama PIC : Diana  No HP : 081390882882 No Alt :  M Janji :  29  Okt 2026 Jam Pasang : Pagi / Siang Note : hubungi pelanggan jika ingin kelokasi"/>
    <m/>
    <m/>
    <m/>
    <e v="#NUM!"/>
    <e v="#NUM!"/>
    <x v="0"/>
  </r>
  <r>
    <n v="1368"/>
    <n v="1002656864"/>
    <n v="3"/>
    <x v="4"/>
    <n v="4"/>
    <s v="KUDUS"/>
    <s v="PURWODADI"/>
    <s v="WRO"/>
    <s v="REG"/>
    <s v="AO"/>
    <x v="0"/>
    <m/>
    <s v="FCC - HD1A - INPROGRESS FOLLOW UP"/>
    <s v="RBS-Regional 3"/>
    <d v="2026-10-27T20:38:09"/>
    <d v="2026-10-28T10:31:23"/>
    <n v="69418292"/>
    <m/>
    <n v="142509107384"/>
    <s v="NURCAHYA JAYA LESTARI BETON"/>
    <s v="ODP-WRO-FG/138"/>
    <m/>
    <m/>
    <m/>
    <m/>
    <n v="111.0562786"/>
    <n v="-7.0874506000000004"/>
    <s v="|MN01314|/MIYA BARADIYANTI/0882003310022/cvnurcahyajayalestari@yahoo.com /Permintaan PSB HSI BISNIS 1S INET 50MBPS WB2/NURCAHYA JAYA LESTARI BETON 2"/>
    <s v="Sales Profesional"/>
    <m/>
    <m/>
    <m/>
    <m/>
    <m/>
    <m/>
    <m/>
    <m/>
    <m/>
    <m/>
    <m/>
    <s v="27-10-2026 20:39:54"/>
    <m/>
    <m/>
    <s v="FCC"/>
    <s v="WIROSARI"/>
    <s v="NO ADDON"/>
    <m/>
    <s v="FOLLOW UP : Follow Up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69"/>
    <n v="1002652575"/>
    <n v="3"/>
    <x v="4"/>
    <n v="4"/>
    <s v="KUDUS"/>
    <s v="PURWODADI"/>
    <s v="WRO"/>
    <s v="REG"/>
    <s v="AO"/>
    <x v="0"/>
    <s v="1P INET"/>
    <s v="98 | OSS - CANCEL COMPLETE"/>
    <s v="RBS-Regional 3"/>
    <d v="2026-10-25T12:44:51"/>
    <d v="2026-10-28T18:45:38"/>
    <n v="69416661"/>
    <m/>
    <n v="142509107378"/>
    <s v="MEDIA BELAJAR RECORD"/>
    <s v="ODP-WRO-FL/063 FL/D05/063.01"/>
    <s v="WO067155955"/>
    <m/>
    <m/>
    <m/>
    <n v="111.157936938107"/>
    <n v="-7.0876405223805197"/>
    <s v="MD|MYDB-20261024271332|DB10005/MB10137|MEDIA BELAJAR RECORD|088233309871"/>
    <s v="MYDIGIBIZPARTNER"/>
    <m/>
    <m/>
    <m/>
    <m/>
    <m/>
    <m/>
    <m/>
    <m/>
    <s v="Management Janji"/>
    <s v="2026-10-26 11:00:00 | M Janji : (26/10/2026) jam Pasang : 09:00 Note : hubungi pelanggan jika ingin kelokasi"/>
    <s v="FCC"/>
    <s v="25-10-2026 12:54:36"/>
    <d v="2026-10-26T11:00:00"/>
    <s v="Kendala Pelanggan"/>
    <s v="CANCEL"/>
    <s v="WIROSARI"/>
    <s v="NO ADDON"/>
    <m/>
    <s v="Cancel Completed"/>
    <s v="HSI Bisnis Promo Hari Pelanggan Nasional PSB 70% - 150 Mbps"/>
    <s v="INDIBIZ"/>
    <m/>
    <m/>
    <d v="2026-10-26T11:00:00"/>
    <s v="2026-10-26 11:00:00 | M Janji : (26/10/2026) jam Pasang : 09:00 Note : hubungi pelanggan jika ingin kelokasi"/>
    <m/>
    <m/>
    <m/>
    <e v="#NUM!"/>
    <e v="#NUM!"/>
    <x v="0"/>
  </r>
  <r>
    <n v="1370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1371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1372"/>
    <n v="1002638557"/>
    <n v="3"/>
    <x v="4"/>
    <n v="4"/>
    <s v="SOLO"/>
    <s v="SRAGEN"/>
    <s v="SRG"/>
    <s v="REG"/>
    <s v="AO"/>
    <x v="0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</r>
  <r>
    <n v="1373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</r>
  <r>
    <n v="1374"/>
    <n v="1002651692"/>
    <n v="3"/>
    <x v="4"/>
    <n v="4"/>
    <s v="SOLO"/>
    <s v="SRAGEN"/>
    <s v="KAR"/>
    <s v="REG"/>
    <s v="AO"/>
    <x v="0"/>
    <s v="1P INET"/>
    <s v="Completed (PS)"/>
    <s v="RBS-Regional 3"/>
    <d v="2026-10-23T16:59:44"/>
    <d v="2026-10-27T21:28:21"/>
    <n v="69416147"/>
    <m/>
    <n v="142567105099"/>
    <s v="PT. ABDI MANDIRI NUSANTARA"/>
    <s v="ODP-KAR-FCL1/002 FCL1/F01/02.01"/>
    <s v="WO067071279"/>
    <m/>
    <m/>
    <m/>
    <n v="110.96117700000001"/>
    <n v="-7.5995790000000003"/>
    <s v="MD|MYDB-20261023271277|SB00003/MB00407|PT. ABDI MANDIRI NUSANTARA|081299936206"/>
    <s v="MYDIGIBIZPARTNER"/>
    <m/>
    <m/>
    <m/>
    <m/>
    <m/>
    <m/>
    <m/>
    <m/>
    <s v="Management Janji"/>
    <s v="2026-10-24 15:00:00 | M Janji : 24/10/2026 Jam Pasang : 11:00 - 13:00  NoteÃ‚Â :  hubungi terlebih dahulu sebelum kelokasi "/>
    <s v="FCC"/>
    <s v="23-10-2026 17:39:36"/>
    <d v="2026-10-24T15:00:00"/>
    <m/>
    <s v="PS"/>
    <s v="KARANGANYAR SOLO"/>
    <s v="NO ADDON"/>
    <n v="20261027"/>
    <s v="Completed"/>
    <s v="HSI Bisnis PSB 70% - 100 Mbps"/>
    <s v="INDIBIZ"/>
    <m/>
    <m/>
    <d v="2026-10-24T15:00:00"/>
    <s v="2026-10-24 15:00:00 | M Janji : 24/10/2026 Jam Pasang : 11:00 - 13:00  NoteÃ‚Â :  hubungi terlebih dahulu sebelum kelokasi "/>
    <n v="2026"/>
    <n v="10"/>
    <n v="27"/>
    <d v="2026-10-27T00:00:00"/>
    <n v="2.375"/>
    <x v="2"/>
  </r>
  <r>
    <n v="1375"/>
    <n v="1002655220"/>
    <n v="3"/>
    <x v="4"/>
    <n v="4"/>
    <s v="SOLO"/>
    <s v="SRAGEN"/>
    <s v="KAR"/>
    <s v="REG"/>
    <s v="AO"/>
    <x v="0"/>
    <m/>
    <s v="Completed (PS)"/>
    <s v="RBS-Regional 2"/>
    <d v="2026-10-27T09:36:18"/>
    <d v="2026-10-28T16:21:51"/>
    <n v="66525052"/>
    <m/>
    <n v="142567105248"/>
    <s v="PT. BANGUN INFORMASI TEKNOLOGI"/>
    <s v="ODP-KAR-FS/041"/>
    <s v="WO067286922"/>
    <m/>
    <m/>
    <m/>
    <n v="110.92776717755601"/>
    <n v="-7.5898294484076398"/>
    <s v="AMRBS;950223;ALDHIAZ;JKT OUTER;HSI Bisnis PSB 70% - 50 Mbps - (439000);CP LOKASI FARHAN 0877-7819-1985 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39:47"/>
    <d v="2026-10-28T11:00:00"/>
    <m/>
    <s v="PS"/>
    <s v="KARANGANYAR SOLO"/>
    <s v="NO ADDON"/>
    <n v="2026102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8T11:00:00"/>
    <s v="2026-10-28 11:00:00|Nama : BP SANDI (IT) No Hp : 087778113956 No Alt :  Tgl Pemasangan : 28 Oktober 2026 Interval : PAGI  Note : Hubungi pelanggan terlebih dahulu|40900827|MYDITA"/>
    <n v="2026"/>
    <n v="10"/>
    <n v="28"/>
    <d v="2026-10-28T00:00:00"/>
    <n v="-0.45833333333575865"/>
    <x v="1"/>
  </r>
  <r>
    <n v="1376"/>
    <n v="1002635437"/>
    <n v="3"/>
    <x v="4"/>
    <n v="4"/>
    <s v="SOLO"/>
    <s v="SRAGEN"/>
    <s v="KAR"/>
    <s v="REG"/>
    <s v="AO"/>
    <x v="0"/>
    <m/>
    <s v="98 | OSS - CANCEL COMPLETE"/>
    <s v="RBS-Regional 3"/>
    <d v="2026-10-13T15:31:11"/>
    <d v="2026-10-26T10:44:20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s v="Kendala Teknik"/>
    <s v="CANCEL"/>
    <s v="KARANGANYAR SOLO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</r>
  <r>
    <n v="1377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</r>
  <r>
    <n v="1378"/>
    <n v="1002637246"/>
    <n v="3"/>
    <x v="4"/>
    <n v="4"/>
    <s v="SOLO"/>
    <s v="INNER - SOLO JATENG TIMUR"/>
    <s v="SOP"/>
    <s v="REG"/>
    <s v="AO"/>
    <x v="0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1379"/>
    <n v="1002637195"/>
    <n v="3"/>
    <x v="4"/>
    <n v="4"/>
    <s v="SOLO"/>
    <s v="INNER - SOLO JATENG TIMUR"/>
    <s v="SOP"/>
    <s v="REG"/>
    <s v="AO"/>
    <x v="0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</r>
  <r>
    <n v="1380"/>
    <n v="1002624473"/>
    <n v="3"/>
    <x v="4"/>
    <n v="4"/>
    <s v="SOLO"/>
    <s v="INNER - SOLO JATENG TIMUR"/>
    <s v="SOP"/>
    <s v="REG"/>
    <s v="AO"/>
    <x v="0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81"/>
    <n v="1002652095"/>
    <n v="3"/>
    <x v="4"/>
    <n v="4"/>
    <s v="SOLO"/>
    <s v="INNER - SOLO JATENG TIMUR"/>
    <s v="SOP"/>
    <s v="REG"/>
    <s v="AO"/>
    <x v="0"/>
    <m/>
    <s v="CANCEL COMPLETED"/>
    <s v="RBS-Regional 3"/>
    <d v="2026-10-24T13:22:22"/>
    <d v="2026-10-28T02:00:13"/>
    <n v="69416375"/>
    <m/>
    <n v="142526106356"/>
    <s v="VENTARA HUB"/>
    <s v="ODP-SOP-FS/010"/>
    <m/>
    <m/>
    <m/>
    <m/>
    <n v="110.8629348"/>
    <n v="-7.5671122999999998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s v="24-10-2026 13:25:14"/>
    <m/>
    <m/>
    <s v="REJECT_FCC"/>
    <s v="SOLO PALU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82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1383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1384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1385"/>
    <n v="1002634631"/>
    <n v="3"/>
    <x v="4"/>
    <n v="4"/>
    <s v="SOLO"/>
    <s v="INNER - SOLO JATENG TIMUR"/>
    <s v="GLD"/>
    <s v="REG"/>
    <s v="AO"/>
    <x v="0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</r>
  <r>
    <n v="1386"/>
    <n v="1002639887"/>
    <n v="3"/>
    <x v="4"/>
    <n v="4"/>
    <s v="SOLO"/>
    <s v="INNER - SOLO JATENG TIMUR"/>
    <s v="GLD"/>
    <s v="REG"/>
    <s v="AO"/>
    <x v="0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</r>
  <r>
    <n v="1387"/>
    <n v="1002644239"/>
    <n v="3"/>
    <x v="4"/>
    <n v="4"/>
    <s v="SOLO"/>
    <s v="INNER - SOLO JATENG TIMUR"/>
    <s v="GLD"/>
    <s v="REG"/>
    <s v="AO"/>
    <x v="0"/>
    <s v="1P INET"/>
    <s v="Completed (PS)"/>
    <s v="RBS-Regional 3"/>
    <d v="2026-10-19T17:50:35"/>
    <d v="2026-10-23T16:22:30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n v="2026"/>
    <n v="10"/>
    <n v="23"/>
    <d v="2026-10-23T00:00:00"/>
    <n v="0.54166666666424135"/>
    <x v="1"/>
  </r>
  <r>
    <n v="1388"/>
    <n v="1002649496"/>
    <n v="3"/>
    <x v="4"/>
    <n v="4"/>
    <s v="SOLO"/>
    <s v="INNER - SOLO JATENG TIMUR"/>
    <s v="GLD"/>
    <s v="REG"/>
    <s v="AO"/>
    <x v="0"/>
    <s v="1P INET"/>
    <s v="Completed (PS)"/>
    <s v="RBS-Regional 3"/>
    <d v="2026-10-22T15:03:56"/>
    <d v="2026-10-23T19:04:57"/>
    <n v="69415251"/>
    <m/>
    <n v="146514602965"/>
    <s v="Senyum Inn Exclusive Kost Mondokan"/>
    <s v="ODP-GLD-FU/044"/>
    <s v="WO066982445"/>
    <m/>
    <m/>
    <m/>
    <n v="110.84444112820201"/>
    <n v="-7.55800273913965"/>
    <s v="|MC20234|MYIA-023734786111/POI/Yusuf Vindra Asmara/081393708414/senyuminn.kost@gmail.com"/>
    <s v="MYIB_ASSISTANT"/>
    <m/>
    <m/>
    <m/>
    <m/>
    <m/>
    <m/>
    <m/>
    <m/>
    <s v="Management Janji"/>
    <s v="2026-10-24 08:00:00 | Jam Pemasangan : 08:00 - 12.00 Tanggal Pemasangan : JUMAT 23 OKTOBER 2026 Info Tambahan : Hubungi pelanggan sebelum datang ke lokasi"/>
    <s v="FCC"/>
    <s v="22-10-2026 15:09:58"/>
    <d v="2026-10-24T08:00:00"/>
    <m/>
    <s v="PS"/>
    <s v="X"/>
    <s v="NO ADDON"/>
    <n v="20261023"/>
    <s v="Completed"/>
    <s v="HSI Bisnis Promo Hari Pelanggan Nasional PSB 70% - 200 Mbps"/>
    <s v="INDIBIZ"/>
    <m/>
    <m/>
    <d v="2026-10-24T08:00:00"/>
    <s v="2026-10-24 08:00:00 | Jam Pemasangan : 08:00 - 12.00 Tanggal Pemasangan : JUMAT 23 OKTOBER 2026 Info Tambahan : Hubungi pelanggan sebelum datang ke lokasi"/>
    <n v="2026"/>
    <n v="10"/>
    <n v="23"/>
    <d v="2026-10-23T00:00:00"/>
    <n v="-1.3333333333357587"/>
    <x v="1"/>
  </r>
  <r>
    <n v="1389"/>
    <n v="1002653917"/>
    <n v="3"/>
    <x v="4"/>
    <n v="4"/>
    <s v="SOLO"/>
    <s v="INNER - SOLO JATENG TIMUR"/>
    <s v="GLD"/>
    <s v="REG"/>
    <s v="AO"/>
    <x v="0"/>
    <s v="1P INET"/>
    <s v="Completed (PS)"/>
    <s v="RBS-Regional 3"/>
    <d v="2026-10-26T13:17:54"/>
    <d v="2026-10-28T11:03:01"/>
    <n v="69417148"/>
    <m/>
    <n v="146514602976"/>
    <s v="Abbasy boutique"/>
    <s v="ODP-GLD-FAN/092 FAN/D09/092.01"/>
    <s v="WO067207752"/>
    <m/>
    <m/>
    <m/>
    <n v="110.83142049999999"/>
    <n v="-7.5880657999999999"/>
    <s v="|MN00440|MYIA-087118425584/POI/achmad yahya/087813660265/ahmad.habsyi20@gmail.com"/>
    <s v="MYIB_ASSISTANT"/>
    <m/>
    <m/>
    <m/>
    <m/>
    <m/>
    <m/>
    <m/>
    <m/>
    <s v="Management Janji"/>
    <s v="2026-10-27 11:00:00 | Nama :AHMAD No HP :087813660265 No Alternatif : M Janji : 27/10/2026 Jam Pasang : Pagi NoteÃ‚Â :  Hubungi terlebih dahulu sebelum ke lokasi "/>
    <s v="FCC"/>
    <s v="26-10-2026 13:24:41"/>
    <d v="2026-10-27T11:00:00"/>
    <m/>
    <s v="PS"/>
    <s v="X"/>
    <s v="NO ADDON"/>
    <n v="20261028"/>
    <s v="Completed"/>
    <s v="HSI Bisnis Promo Hari Pelanggan Nasional PSB 70% - 100 Mbps"/>
    <s v="INDIBIZ"/>
    <m/>
    <m/>
    <d v="2026-10-27T11:00:00"/>
    <s v="2026-10-27 11:00:00 | Nama :AHMAD No HP :087813660265 No Alternatif : M Janji : 27/10/2026 Jam Pasang : Pagi NoteÃ‚Â :  Hubungi terlebih dahulu sebelum ke lokasi "/>
    <n v="2026"/>
    <n v="10"/>
    <n v="28"/>
    <d v="2026-10-28T00:00:00"/>
    <n v="0.54166666666424135"/>
    <x v="1"/>
  </r>
  <r>
    <n v="1390"/>
    <n v="1002656513"/>
    <n v="3"/>
    <x v="4"/>
    <n v="4"/>
    <s v="SOLO"/>
    <s v="INNER - SOLO JATENG TIMUR"/>
    <s v="KRT"/>
    <s v="REG"/>
    <s v="AO"/>
    <x v="0"/>
    <s v="1P INET"/>
    <s v="7 | OSS - PROVISIONING ISSUED"/>
    <s v="RBS-Regional 3"/>
    <d v="2026-10-27T15:53:44"/>
    <d v="2026-10-28T18:46:41"/>
    <n v="69418150"/>
    <m/>
    <n v="141505128070"/>
    <s v="TOKO MULATO"/>
    <s v="ODP-KRT-FAG/093 FAG/D6/07.93"/>
    <s v="WO067304296"/>
    <m/>
    <m/>
    <m/>
    <n v="110.7661088"/>
    <n v="-7.5572923999999997"/>
    <s v="|MN00396|MYIA-005745610616/POI/Mulato SE/085293036000/mltkramaindah@gmail.com"/>
    <s v="MYIB_ASSISTANT"/>
    <m/>
    <m/>
    <m/>
    <m/>
    <m/>
    <m/>
    <m/>
    <m/>
    <s v="Management Janji"/>
    <s v="2026-10-28 15:00:00 | Nama Pic : BP MULATO No Hp Pic : 085293036000 Jam Pemasangan : 08:00 - 12.00 Tanggal Pemasangan : RABU 28 OKTOBER 2026 Info Tambahan : Hubungi pelanggan sebelum datang ke lokasi"/>
    <s v="FCC"/>
    <s v="27-10-2026 15:54:39"/>
    <d v="2026-10-28T15:00:00"/>
    <m/>
    <s v="PI"/>
    <s v="X"/>
    <s v="NO ADDON"/>
    <m/>
    <s v="Provisioning Issued"/>
    <s v="HSI Bisnis Promo Hari Pelanggan Nasional PSB 70% - 50 Mbps"/>
    <s v="INDIBIZ"/>
    <m/>
    <m/>
    <d v="2026-10-28T15:00:00"/>
    <s v="2026-10-28 15:00:00 | Nama Pic : BP MULATO No Hp Pic : 085293036000 Jam Pemasangan : 08:00 - 12.00 Tanggal Pemasangan : RABU 28 OKTOBER 2026 Info Tambahan : Hubungi pelanggan sebelum datang ke lokasi"/>
    <m/>
    <m/>
    <m/>
    <e v="#NUM!"/>
    <e v="#NUM!"/>
    <x v="0"/>
  </r>
  <r>
    <n v="1391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1392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1393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</r>
  <r>
    <n v="1394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1395"/>
    <n v="1002632982"/>
    <n v="3"/>
    <x v="4"/>
    <n v="4"/>
    <s v="SOLO"/>
    <s v="INNER - SOLO JATENG TIMUR"/>
    <s v="KRT"/>
    <s v="REG"/>
    <s v="AO"/>
    <x v="0"/>
    <m/>
    <s v="Completed (PS)"/>
    <s v="RBS-Regional 3"/>
    <d v="2026-10-12T13:45:35"/>
    <d v="2026-10-22T17:56:1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n v="2026"/>
    <n v="10"/>
    <n v="22"/>
    <d v="2026-10-22T00:00:00"/>
    <n v="8.5416666666642413"/>
    <x v="2"/>
  </r>
  <r>
    <n v="1396"/>
    <n v="1002633071"/>
    <n v="3"/>
    <x v="4"/>
    <n v="4"/>
    <s v="SOLO"/>
    <s v="INNER - SOLO JATENG TIMUR"/>
    <s v="KRT"/>
    <s v="REG"/>
    <s v="AO"/>
    <x v="0"/>
    <m/>
    <s v="Completed (PS)"/>
    <s v="RBS-Regional 3"/>
    <d v="2026-10-12T14:06:21"/>
    <d v="2026-10-22T17:55:51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S"/>
    <s v="X"/>
    <s v="NO ADDON"/>
    <n v="20261022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n v="2026"/>
    <n v="10"/>
    <n v="22"/>
    <d v="2026-10-22T00:00:00"/>
    <n v="8.375"/>
    <x v="2"/>
  </r>
  <r>
    <n v="1397"/>
    <n v="1002633052"/>
    <n v="3"/>
    <x v="4"/>
    <n v="4"/>
    <s v="SOLO"/>
    <s v="INNER - SOLO JATENG TIMUR"/>
    <s v="KRT"/>
    <s v="REG"/>
    <s v="AO"/>
    <x v="0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</r>
  <r>
    <n v="1398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399"/>
    <n v="1002640733"/>
    <n v="3"/>
    <x v="4"/>
    <n v="4"/>
    <s v="SOLO"/>
    <s v="INNER - SOLO JATENG TIMUR"/>
    <s v="KRT"/>
    <s v="REG"/>
    <s v="AO"/>
    <x v="0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</r>
  <r>
    <n v="1400"/>
    <n v="1002643349"/>
    <n v="3"/>
    <x v="4"/>
    <n v="4"/>
    <s v="SOLO"/>
    <s v="INNER - SOLO JATENG TIMUR"/>
    <s v="KRT"/>
    <s v="REG"/>
    <s v="AO"/>
    <x v="0"/>
    <m/>
    <s v="Completed (PS)"/>
    <s v="RBS-Regional 3"/>
    <d v="2026-10-19T14:05:05"/>
    <d v="2026-10-22T18:02:05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PS"/>
    <s v="X"/>
    <s v="NO ADDON"/>
    <n v="202610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n v="2026"/>
    <n v="10"/>
    <n v="22"/>
    <d v="2026-10-22T00:00:00"/>
    <n v="-0.625"/>
    <x v="1"/>
  </r>
  <r>
    <n v="1401"/>
    <n v="1002646579"/>
    <n v="3"/>
    <x v="4"/>
    <n v="4"/>
    <s v="SOLO"/>
    <s v="INNER - SOLO JATENG TIMUR"/>
    <s v="KRT"/>
    <s v="REG"/>
    <s v="AO"/>
    <x v="0"/>
    <s v="1P INET"/>
    <s v="Completed (PS)"/>
    <s v="RBS-Regional 3"/>
    <d v="2026-10-21T08:56:49"/>
    <d v="2026-10-22T18:34:19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2"/>
    <d v="2026-10-22T00:00:00"/>
    <n v="-0.625"/>
    <x v="1"/>
  </r>
  <r>
    <n v="1402"/>
    <n v="1002654124"/>
    <n v="3"/>
    <x v="4"/>
    <n v="4"/>
    <s v="SOLO"/>
    <s v="INNER - SOLO JATENG TIMUR"/>
    <s v="KRT"/>
    <s v="REG"/>
    <s v="AO"/>
    <x v="0"/>
    <m/>
    <s v="Completed (PS)"/>
    <s v="RBS-Regional 3"/>
    <d v="2026-10-26T14:02:21"/>
    <d v="2026-10-27T14:01:43"/>
    <n v="69417226"/>
    <m/>
    <n v="141505128486"/>
    <s v="PT Sarana Maju Rajasa"/>
    <s v="ODP-KRT-FBA/021"/>
    <s v="WO067235347"/>
    <m/>
    <m/>
    <m/>
    <n v="110.812384844175"/>
    <n v="-7.5739780730086403"/>
    <s v="MC60143|/BRITA HAPSARI/081288988819/elsamaraspace@gmail.com/ PSB 1S INET Bisnis WINBACK 2.0 150mbps ABODEMEN 620.000 BLM PPN/ TTPN DALMUDI"/>
    <s v="Sales Force DBS"/>
    <m/>
    <m/>
    <m/>
    <m/>
    <m/>
    <m/>
    <m/>
    <m/>
    <s v="Management Janji"/>
    <s v="2026-10-28 08:00:00|Nama PIC : PT Sarana Maju Rajasa No HP : 081288988819 Alt :  M Janji : (rabu/28/oktober/2026) jam Pasang : 09:00 Note : hubungi pelanggan jika ingin kelokasi|40961371|MYDITA"/>
    <s v="FCC"/>
    <s v="26-10-2026 14:09:48"/>
    <d v="2026-10-28T08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Nama PIC : PT Sarana Maju Rajasa No HP : 081288988819 Alt :  M Janji : (rabu/28/oktober/2026) jam Pasang : 09:00 Note : hubungi pelanggan jika ingin kelokasi|40961371|MYDITA"/>
    <n v="2026"/>
    <n v="10"/>
    <n v="27"/>
    <d v="2026-10-27T00:00:00"/>
    <n v="-1.3333333333357587"/>
    <x v="1"/>
  </r>
  <r>
    <n v="1403"/>
    <n v="1002635147"/>
    <n v="3"/>
    <x v="4"/>
    <n v="4"/>
    <s v="SOLO"/>
    <s v="INNER - SOLO JATENG TIMUR"/>
    <s v="KRT"/>
    <s v="REG"/>
    <s v="AO"/>
    <x v="0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04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1405"/>
    <n v="1002624136"/>
    <n v="3"/>
    <x v="4"/>
    <n v="4"/>
    <s v="SOLO"/>
    <s v="INNER - SOLO JATENG TIMUR"/>
    <s v="KRT"/>
    <s v="REG"/>
    <s v="AO"/>
    <x v="0"/>
    <s v="1P INET"/>
    <s v="98 | OSS - CANCEL COMPLETE"/>
    <s v="RBS-Regional 3"/>
    <d v="2026-10-06T12:10:34"/>
    <d v="2026-10-26T09:02:50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CANCEL"/>
    <s v="X"/>
    <s v="NO ADDON"/>
    <m/>
    <s v="Cancel Complet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1406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</r>
  <r>
    <n v="1407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</r>
  <r>
    <n v="1408"/>
    <n v="1002633215"/>
    <n v="3"/>
    <x v="4"/>
    <n v="4"/>
    <s v="SOLO"/>
    <s v="INNER - SOLO JATENG TIMUR"/>
    <s v="MSO"/>
    <s v="REG"/>
    <s v="AO"/>
    <x v="0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</r>
  <r>
    <n v="1409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</r>
  <r>
    <n v="1410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</r>
  <r>
    <n v="1411"/>
    <n v="1002637244"/>
    <n v="3"/>
    <x v="4"/>
    <n v="4"/>
    <s v="SOLO"/>
    <s v="INNER - SOLO JATENG TIMUR"/>
    <s v="MSO"/>
    <s v="REG"/>
    <s v="AO"/>
    <x v="0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412"/>
    <n v="1002637251"/>
    <n v="3"/>
    <x v="4"/>
    <n v="4"/>
    <s v="SOLO"/>
    <s v="INNER - SOLO JATENG TIMUR"/>
    <s v="MSO"/>
    <s v="REG"/>
    <s v="AO"/>
    <x v="0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413"/>
    <n v="1002637947"/>
    <n v="3"/>
    <x v="4"/>
    <n v="4"/>
    <s v="SOLO"/>
    <s v="INNER - SOLO JATENG TIMUR"/>
    <s v="MSO"/>
    <s v="REG"/>
    <s v="AO"/>
    <x v="0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</r>
  <r>
    <n v="1414"/>
    <n v="1002656583"/>
    <n v="3"/>
    <x v="4"/>
    <n v="4"/>
    <s v="SOLO"/>
    <s v="INNER - SOLO JATENG TIMUR"/>
    <s v="MSO"/>
    <s v="REG"/>
    <s v="AO"/>
    <x v="0"/>
    <m/>
    <s v="Completed (PS)"/>
    <s v="RBS-Regional 2"/>
    <d v="2026-10-27T16:13:40"/>
    <d v="2026-10-28T22:33:53"/>
    <n v="69418173"/>
    <n v="2716003014"/>
    <n v="142566102475"/>
    <s v="DEPOT AIR MINUM BIRU SUMPAH PEMUDA"/>
    <s v="ODP-MSO-FC/049"/>
    <s v="WO067321656"/>
    <m/>
    <m/>
    <m/>
    <n v="110.8383082"/>
    <n v="-7.5438991"/>
    <s v="|MN00062|/ DEPOT AIR MINUM BIRU SUMPAH PEMUDA / Pic Feni Justiani Tjahjono / Cp 0818978997 - 087856066001- / sby.own@airminumbiru.com"/>
    <s v="Sales Profesional"/>
    <m/>
    <m/>
    <m/>
    <m/>
    <m/>
    <m/>
    <m/>
    <m/>
    <s v="Management Janji"/>
    <s v="2026-10-29 08:00:00|Nama : BP JAKA (OPERASIONAL) No Hp : 0818978997 No Alt : 087856066001 Tgl Pemasangan : 28 Oktober 2026 Interval : SIANG Note : Hubungi pelanggan terlebih dahulu|40900827|MYDITA"/>
    <s v="FCC"/>
    <s v="27-10-2026 16:24:47"/>
    <d v="2026-10-29T08:00:00"/>
    <m/>
    <s v="PS"/>
    <s v="SOLO PALUR"/>
    <s v="NO ADDON"/>
    <n v="2026102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9T08:00:00"/>
    <s v="2026-10-29 08:00:00|Nama : BP JAKA (OPERASIONAL) No Hp : 0818978997 No Alt : 087856066001 Tgl Pemasangan : 28 Oktober 2026 Interval : SIANG Note : Hubungi pelanggan terlebih dahulu|40900827|MYDITA"/>
    <n v="2026"/>
    <n v="10"/>
    <n v="28"/>
    <d v="2026-10-28T00:00:00"/>
    <n v="-1.3333333333357587"/>
    <x v="1"/>
  </r>
  <r>
    <n v="1415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416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417"/>
    <n v="1002648216"/>
    <n v="3"/>
    <x v="4"/>
    <n v="4"/>
    <s v="SOLO"/>
    <s v="WONOGIRI"/>
    <s v="BRN"/>
    <s v="REG"/>
    <s v="AO"/>
    <x v="0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</r>
  <r>
    <n v="1418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1419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1420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1421"/>
    <n v="1002637891"/>
    <n v="3"/>
    <x v="4"/>
    <n v="4"/>
    <s v="SOLO"/>
    <s v="WONOGIRI"/>
    <s v="JSO"/>
    <s v="REG"/>
    <s v="AO"/>
    <x v="0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</r>
  <r>
    <n v="1422"/>
    <n v="1002641506"/>
    <n v="3"/>
    <x v="4"/>
    <n v="4"/>
    <s v="SOLO"/>
    <s v="WONOGIRI"/>
    <s v="JSO"/>
    <s v="REG"/>
    <s v="AO"/>
    <x v="0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</r>
  <r>
    <n v="1423"/>
    <n v="1002642552"/>
    <n v="3"/>
    <x v="4"/>
    <n v="4"/>
    <s v="SOLO"/>
    <s v="WONOGIRI"/>
    <s v="JSO"/>
    <s v="REG"/>
    <s v="AO"/>
    <x v="0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</r>
  <r>
    <n v="1424"/>
    <n v="1002649899"/>
    <n v="3"/>
    <x v="4"/>
    <n v="4"/>
    <s v="SOLO"/>
    <s v="WONOGIRI"/>
    <s v="JSO"/>
    <s v="REG"/>
    <s v="AO"/>
    <x v="0"/>
    <s v="1P INET"/>
    <s v="Completed (PS)"/>
    <s v="RBS-Regional 3"/>
    <d v="2026-10-22T16:50:44"/>
    <d v="2026-10-23T16:02:15"/>
    <n v="69415451"/>
    <m/>
    <n v="142523108888"/>
    <s v="ABDI NEGERA NUSANTARA SPPG JATISRONO"/>
    <s v="ODP-JSO-FC/050 FC/D03/050.01"/>
    <s v="WO066998688"/>
    <m/>
    <m/>
    <m/>
    <n v="111.1311362"/>
    <n v="-7.8160932000000001"/>
    <s v="|MN02255|MYIA-084348023115/POI/FAJAR PEBRI SULARTO/082324357552/sppgjatisrono@gmail.com"/>
    <s v="MYIB_ASSISTANT"/>
    <m/>
    <m/>
    <m/>
    <m/>
    <m/>
    <m/>
    <m/>
    <m/>
    <s v="Management Janji"/>
    <s v="2026-10-23 15:00:00 | M Janji : (23/10/2026) jam Pasang : 09:00 Note : hubungi pelanggan jika ingin kelokasi  "/>
    <s v="FCC"/>
    <s v="22-10-2026 16:54:34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</r>
  <r>
    <n v="1425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1426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1427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1428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</r>
  <r>
    <n v="1429"/>
    <n v="1002640529"/>
    <n v="3"/>
    <x v="4"/>
    <n v="4"/>
    <s v="SOLO"/>
    <s v="WONOGIRI"/>
    <s v="WNG"/>
    <s v="REG"/>
    <s v="AO"/>
    <x v="0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430"/>
    <n v="1002641565"/>
    <n v="3"/>
    <x v="4"/>
    <n v="4"/>
    <s v="SOLO"/>
    <s v="WONOGIRI"/>
    <s v="WNG"/>
    <s v="REG"/>
    <s v="AO"/>
    <x v="0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</r>
  <r>
    <n v="1431"/>
    <n v="1002644840"/>
    <n v="3"/>
    <x v="4"/>
    <n v="4"/>
    <s v="SOLO"/>
    <s v="WONOGIRI"/>
    <s v="WNG"/>
    <s v="REG"/>
    <s v="AO"/>
    <x v="0"/>
    <s v="1P INET"/>
    <s v="Completed (PS)"/>
    <s v="RBS-Regional 3"/>
    <d v="2026-10-20T10:05:49"/>
    <d v="2026-10-22T18:04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n v="2026"/>
    <n v="10"/>
    <n v="22"/>
    <d v="2026-10-22T00:00:00"/>
    <n v="-0.625"/>
    <x v="1"/>
  </r>
  <r>
    <n v="1432"/>
    <n v="1002644474"/>
    <n v="3"/>
    <x v="4"/>
    <n v="4"/>
    <s v="SOLO"/>
    <s v="WONOGIRI"/>
    <s v="WNG"/>
    <s v="REG"/>
    <s v="AO"/>
    <x v="0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433"/>
    <n v="1002650986"/>
    <n v="3"/>
    <x v="4"/>
    <n v="4"/>
    <s v="SOLO"/>
    <s v="WONOGIRI"/>
    <s v="WNG"/>
    <s v="REG"/>
    <s v="AO"/>
    <x v="0"/>
    <s v="1P INET"/>
    <s v="Completed (PS)"/>
    <s v="RBS-Regional 3"/>
    <d v="2026-10-23T13:35:45"/>
    <d v="2026-10-26T21:36:52"/>
    <n v="69415920"/>
    <m/>
    <n v="143554100568"/>
    <s v="PUNDI AMAL ALAMIN SPPG SELOGIRI"/>
    <s v="ODP-WNG-FM/057 FM/D05/057.01"/>
    <s v="WO067047622"/>
    <m/>
    <m/>
    <m/>
    <n v="110.8778755"/>
    <n v="-7.7566866000000001"/>
    <s v="|MN02255|MYIA-018387796954/POI/ANDI MARDIYANTO/0882008361504/andimar703@gmail.com"/>
    <s v="MYIB_ASSISTANT"/>
    <m/>
    <m/>
    <m/>
    <m/>
    <m/>
    <m/>
    <m/>
    <m/>
    <s v="Management Janji"/>
    <s v="2026-10-24 11:00:00 | Tanggal Pemasangan : 24 Oktober 2026 Jam Pemasangan : 08:00 15:00 Info Tambahan : Hubungi pelanggan dulu sebelum ke lokasi terimakasih"/>
    <s v="FCC"/>
    <s v="23-10-2026 13:39:45"/>
    <d v="2026-10-24T11:00:00"/>
    <m/>
    <s v="PS"/>
    <s v="X"/>
    <s v="NO ADDON"/>
    <n v="20261026"/>
    <s v="Completed"/>
    <s v="HSI Bisnis Promo Hari Pelanggan Nasional PSB 70% - 50 Mbps"/>
    <s v="INDIBIZ"/>
    <m/>
    <m/>
    <d v="2026-10-24T11:00:00"/>
    <s v="2026-10-24 11:00:00 | Tanggal Pemasangan : 24 Oktober 2026 Jam Pemasangan : 08:00 15:00 Info Tambahan : Hubungi pelanggan dulu sebelum ke lokasi terimakasih"/>
    <n v="2026"/>
    <n v="10"/>
    <n v="26"/>
    <d v="2026-10-26T00:00:00"/>
    <n v="1.5416666666642413"/>
    <x v="2"/>
  </r>
  <r>
    <n v="1434"/>
    <n v="1002653904"/>
    <n v="3"/>
    <x v="4"/>
    <n v="4"/>
    <s v="SOLO"/>
    <s v="WONOGIRI"/>
    <s v="WNG"/>
    <s v="REG"/>
    <s v="AO"/>
    <x v="0"/>
    <s v="1P INET"/>
    <s v="Completed (PS)"/>
    <s v="RBS-Regional 3"/>
    <d v="2026-10-26T13:14:50"/>
    <d v="2026-10-26T18:49:25"/>
    <n v="69417147"/>
    <m/>
    <n v="143554100038"/>
    <s v="KANTOR KEPALA DESA SINGODUTAN"/>
    <s v="ODP-WNG-FF/058 FF/D02/058.01"/>
    <s v="WO067207525"/>
    <m/>
    <m/>
    <m/>
    <n v="110.898721218109"/>
    <n v="-7.7949773282333998"/>
    <s v="|MN02255|MYIA-029637672986/POI/TRI BUDOYO AJI SAPTONO/0895422251235/singodutandesa@gmail.com"/>
    <s v="MYIB_ASSISTANT"/>
    <m/>
    <m/>
    <m/>
    <m/>
    <m/>
    <m/>
    <m/>
    <m/>
    <s v="Management Janji"/>
    <s v="2026-10-27 11:00:00 | Jam pemasangan : 12.00 Info Tambahan : Hubungi pelanggan dulu sebelum ke lokasi terimakasih "/>
    <s v="FCC"/>
    <s v="26-10-2026 13:24:41"/>
    <d v="2026-10-27T11:00:00"/>
    <m/>
    <s v="PS"/>
    <s v="X"/>
    <s v="NO ADDON"/>
    <n v="20261026"/>
    <s v="Completed"/>
    <s v="HSI Bisnis Basic Promo Hari Pelanggan Nasional PSB 70% - 50 Mbps"/>
    <s v="INDIBIZ"/>
    <m/>
    <m/>
    <d v="2026-10-27T11:00:00"/>
    <s v="2026-10-27 11:00:00 | Jam pemasangan : 12.00 Info Tambahan : Hubungi pelanggan dulu sebelum ke lokasi terimakasih "/>
    <n v="2026"/>
    <n v="10"/>
    <n v="26"/>
    <d v="2026-10-26T00:00:00"/>
    <n v="-1.4583333333357587"/>
    <x v="1"/>
  </r>
  <r>
    <n v="1435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436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437"/>
    <n v="1002640395"/>
    <n v="3"/>
    <x v="4"/>
    <n v="4"/>
    <s v="SOLO"/>
    <s v="WONOGIRI"/>
    <s v="WNG"/>
    <s v="REG"/>
    <s v="AO"/>
    <x v="0"/>
    <s v="1P INET"/>
    <s v="98 | OSS - CANCEL COMPLETE"/>
    <s v="RBS-Regional 3"/>
    <d v="2026-10-16T14:40:34"/>
    <d v="2026-10-26T11:09:1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CANCEL"/>
    <s v="X"/>
    <s v="NO ADDON"/>
    <m/>
    <s v="Cancel Completed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</r>
  <r>
    <n v="1438"/>
    <n v="1002657512"/>
    <n v="3"/>
    <x v="3"/>
    <n v="5"/>
    <s v="SBY UTARA"/>
    <s v="GRESIK"/>
    <s v="BPG"/>
    <s v="REG"/>
    <s v="AO"/>
    <x v="0"/>
    <s v="1P INET"/>
    <s v="7 | OSS - PROVISIONING ISSUED"/>
    <s v="RBS-Regional 3"/>
    <d v="2026-10-28T11:56:53"/>
    <d v="2026-10-29T08:12:12"/>
    <n v="69418495"/>
    <m/>
    <n v="152443208744"/>
    <s v="PT STONEX TIRE INDONESIA"/>
    <s v="ODP-BPG-FD/19 FD/D02/19.01"/>
    <s v="WO067350811"/>
    <m/>
    <m/>
    <m/>
    <n v="112.50109879999999"/>
    <n v="-7.2620833999999999"/>
    <s v="MD|MYDB-20261028271480|DN00001/MN00443|PT STONEX TIRE INDONESIA|081252777353"/>
    <s v="MYDIGIBIZPARTNER"/>
    <m/>
    <m/>
    <m/>
    <m/>
    <m/>
    <m/>
    <m/>
    <m/>
    <s v="Management Janji"/>
    <s v="2026-10-29 08:00:00 | Waktu pemasangan : 08.00 - 12.00 Tanggal pemasangan : 29 Oktober 2026 Mohon hubungi pelanggan sebelum ke lokasi Terima kasih"/>
    <s v="FCC"/>
    <s v="28-10-2026 12:09:50"/>
    <d v="2026-10-29T08:00:00"/>
    <m/>
    <s v="PI"/>
    <s v="NON-HERO GRESIK"/>
    <s v="NO ADDON"/>
    <m/>
    <s v="Provisioning Issued"/>
    <s v="HSI Bisnis Promo Hari Pelanggan Nasional PSB 70% - 50 Mbps"/>
    <s v="INDIBIZ"/>
    <m/>
    <m/>
    <d v="2026-10-29T08:00:00"/>
    <s v="2026-10-29 08:00:00 | Waktu pemasangan : 08.00 - 12.00 Tanggal pemasangan : 29 Oktober 2026 Mohon hubungi pelanggan sebelum ke lokasi Terima kasih"/>
    <m/>
    <m/>
    <m/>
    <e v="#NUM!"/>
    <e v="#NUM!"/>
    <x v="0"/>
  </r>
  <r>
    <n v="1439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</r>
  <r>
    <n v="1440"/>
    <n v="1002645329"/>
    <n v="3"/>
    <x v="3"/>
    <n v="5"/>
    <s v="SBY UTARA"/>
    <s v="GRESIK"/>
    <s v="BPG"/>
    <s v="REG"/>
    <s v="AO"/>
    <x v="0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441"/>
    <n v="1002645340"/>
    <n v="3"/>
    <x v="3"/>
    <n v="5"/>
    <s v="SBY UTARA"/>
    <s v="GRESIK"/>
    <s v="BPG"/>
    <s v="REG"/>
    <s v="AO"/>
    <x v="0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442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443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</r>
  <r>
    <n v="1444"/>
    <n v="1002638845"/>
    <n v="3"/>
    <x v="5"/>
    <n v="5"/>
    <s v="SIDOARJO"/>
    <s v="JOMBANG"/>
    <s v="JOM"/>
    <s v="REG"/>
    <s v="AO"/>
    <x v="0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</r>
  <r>
    <n v="1445"/>
    <n v="1002644595"/>
    <n v="3"/>
    <x v="5"/>
    <n v="5"/>
    <s v="SIDOARJO"/>
    <s v="JOMBANG"/>
    <s v="JOM"/>
    <s v="REG"/>
    <s v="AO"/>
    <x v="0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446"/>
    <n v="1002647568"/>
    <n v="3"/>
    <x v="5"/>
    <n v="5"/>
    <s v="SIDOARJO"/>
    <s v="JOMBANG"/>
    <s v="JOM"/>
    <s v="REG"/>
    <s v="AO"/>
    <x v="0"/>
    <m/>
    <s v="Completed (PS)"/>
    <s v="RBS-Regional 3"/>
    <d v="2026-10-21T14:18:54"/>
    <d v="2026-10-22T17:09:09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2"/>
    <d v="2026-10-22T00:00:00"/>
    <n v="-1.3333333333357587"/>
    <x v="1"/>
  </r>
  <r>
    <n v="1447"/>
    <n v="1002647541"/>
    <n v="3"/>
    <x v="5"/>
    <n v="5"/>
    <s v="SIDOARJO"/>
    <s v="JOMBANG"/>
    <s v="JOM"/>
    <s v="REG"/>
    <s v="AO"/>
    <x v="0"/>
    <m/>
    <s v="Completed (PS)"/>
    <s v="RBS-Regional 3"/>
    <d v="2026-10-21T14:13:49"/>
    <d v="2026-10-23T01:44:10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3"/>
    <d v="2026-10-23T00:00:00"/>
    <n v="-0.33333333333575865"/>
    <x v="1"/>
  </r>
  <r>
    <n v="1448"/>
    <n v="1002649342"/>
    <n v="3"/>
    <x v="5"/>
    <n v="5"/>
    <s v="SIDOARJO"/>
    <s v="JOMBANG"/>
    <s v="JOM"/>
    <s v="REG"/>
    <s v="AO"/>
    <x v="0"/>
    <m/>
    <s v="Completed (PS)"/>
    <s v="RBS-Regional 3"/>
    <d v="2026-10-22T14:32:37"/>
    <d v="2026-10-23T13:33:10"/>
    <n v="69415201"/>
    <m/>
    <n v="152318241234"/>
    <s v="VENDE BERKAH MEDIKA"/>
    <s v="ODP-JOM-FAJ/007"/>
    <s v="WO067030193"/>
    <m/>
    <m/>
    <m/>
    <n v="112.2522044"/>
    <n v="-7.5378084000000003"/>
    <s v="|MN02084|/VENDE BERKAH MEDIKA/WINBACK 2.0 HSI B2B (1:1) 50MBPS 355RB PSB DISC 70%//vendebeautycare@gmail.com/VERA WAHYUNINTIAS, DR/82262711762"/>
    <s v="Sales Force DBS"/>
    <m/>
    <m/>
    <m/>
    <m/>
    <m/>
    <m/>
    <m/>
    <m/>
    <s v="Management Janji"/>
    <s v="2026-10-24 08:00:00|Nama PIC: bu imel  Notel: 085730612672 Alt:  Tanggal: 24/10/2026 Jam Pasang: 08.00 - 12.00 Note: Hubungi sebelum ke lokasi, terimakasih.  |40931149|MYDITA"/>
    <s v="FCC"/>
    <s v="22-10-2026 14:40:09"/>
    <d v="2026-10-24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8:00:00"/>
    <s v="2026-10-24 08:00:00|Nama PIC: bu imel  Notel: 085730612672 Alt:  Tanggal: 24/10/2026 Jam Pasang: 08.00 - 12.00 Note: Hubungi sebelum ke lokasi, terimakasih.  |40931149|MYDITA"/>
    <n v="2026"/>
    <n v="10"/>
    <n v="23"/>
    <d v="2026-10-23T00:00:00"/>
    <n v="-1.3333333333357587"/>
    <x v="1"/>
  </r>
  <r>
    <n v="1449"/>
    <n v="1002657434"/>
    <n v="3"/>
    <x v="5"/>
    <n v="5"/>
    <s v="SIDOARJO"/>
    <s v="JOMBANG"/>
    <s v="JOM"/>
    <s v="REG"/>
    <s v="AO"/>
    <x v="0"/>
    <m/>
    <s v="Completed (PS)"/>
    <s v="RBS-Regional 3"/>
    <d v="2026-10-28T11:34:44"/>
    <d v="2026-10-28T16:03:08"/>
    <n v="69418470"/>
    <m/>
    <n v="152318241741"/>
    <s v="PONPES AL-HASYIM"/>
    <s v="ODP-JOM-FAB/76"/>
    <s v="WO067355118"/>
    <m/>
    <m/>
    <m/>
    <n v="112.23798840000001"/>
    <n v="-7.5384528"/>
    <s v="|MN00518|/PONPES AL-HASYIM/WINBACK 2.0 HSI B2B (1:2) 50MBPS 320RB PSB DISC 70%//nurhannan78@gmail.com/NUR HANNAN, LC M.HI/85730875537"/>
    <s v="Sales Force DBS"/>
    <m/>
    <m/>
    <m/>
    <m/>
    <m/>
    <m/>
    <m/>
    <m/>
    <s v="Management Janji"/>
    <s v="2026-10-29 11:00:00|Nama Pic : BP NUR No Hp Pic : 085730875537 Jam Pemasangan : 08:00 - 12.00 Tanggal Pemasangan : KAMIS 29 OKTOBER 2026 Info Tambahan : Hubungi pelanggan sebelum datang ke lokasi|40000798|MYDITA"/>
    <s v="FCC"/>
    <s v="28-10-2026 11:54:37"/>
    <d v="2026-10-29T11:00:00"/>
    <m/>
    <s v="PS"/>
    <s v="JOMBANG"/>
    <s v="NO ADDON"/>
    <n v="20261028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9T11:00:00"/>
    <s v="2026-10-29 11:00:00|Nama Pic : BP NUR No Hp Pic : 085730875537 Jam Pemasangan : 08:00 - 12.00 Tanggal Pemasangan : KAMIS 29 OKTOBER 2026 Info Tambahan : Hubungi pelanggan sebelum datang ke lokasi|40000798|MYDITA"/>
    <n v="2026"/>
    <n v="10"/>
    <n v="28"/>
    <d v="2026-10-28T00:00:00"/>
    <n v="-1.4583333333357587"/>
    <x v="1"/>
  </r>
  <r>
    <n v="1450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451"/>
    <n v="1002637654"/>
    <n v="3"/>
    <x v="5"/>
    <n v="5"/>
    <s v="SIDOARJO"/>
    <s v="JOMBANG"/>
    <s v="MOJ"/>
    <s v="REG"/>
    <s v="AO"/>
    <x v="0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452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1453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1454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1455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456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457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</r>
  <r>
    <n v="1458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</r>
  <r>
    <n v="1459"/>
    <n v="1002635838"/>
    <n v="3"/>
    <x v="5"/>
    <n v="5"/>
    <s v="SIDOARJO"/>
    <s v="JOMBANG"/>
    <s v="MOJ"/>
    <s v="REG"/>
    <s v="AO"/>
    <x v="0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</r>
  <r>
    <n v="1460"/>
    <n v="1002635845"/>
    <n v="3"/>
    <x v="5"/>
    <n v="5"/>
    <s v="SIDOARJO"/>
    <s v="JOMBANG"/>
    <s v="MOJ"/>
    <s v="REG"/>
    <s v="AO"/>
    <x v="0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</r>
  <r>
    <n v="1461"/>
    <n v="1002643678"/>
    <n v="3"/>
    <x v="5"/>
    <n v="5"/>
    <s v="SIDOARJO"/>
    <s v="JOMBANG"/>
    <s v="MOJ"/>
    <s v="REG"/>
    <s v="AO"/>
    <x v="0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462"/>
    <n v="1002648572"/>
    <n v="3"/>
    <x v="5"/>
    <n v="5"/>
    <s v="SIDOARJO"/>
    <s v="JOMBANG"/>
    <s v="MOJ"/>
    <s v="REG"/>
    <s v="AO"/>
    <x v="0"/>
    <m/>
    <s v="Completed (PS)"/>
    <s v="RBS-Regional 3"/>
    <d v="2026-10-22T09:48:18"/>
    <d v="2026-10-23T14:30:33"/>
    <n v="69414967"/>
    <n v="3215211037"/>
    <n v="152319207612"/>
    <s v="SMPN 2 MOJOWARNO"/>
    <s v="ODP-MOJ-FG/03"/>
    <s v="WO066994641"/>
    <m/>
    <m/>
    <m/>
    <n v="112.3337207"/>
    <n v="-7.6173786000000003"/>
    <s v="|MN01614|/SMPN 2 MOJOWARNO/HSI B2B (1:1) + PHONE (800 MENIT) 100MBPS 645RB PSB DISC 70%//smpn2mojowarno@gmail.com/WIWIK HIDAYATI/81325911871"/>
    <s v="Sales Force DBS"/>
    <m/>
    <m/>
    <m/>
    <m/>
    <m/>
    <m/>
    <m/>
    <m/>
    <s v="Management Janji"/>
    <s v="2026-10-23 15:00:00|Nama : wiwik No HP :081325911871 No Alternatif : M Janji : 23/10/2026 Jam Pasang : Pagi NoteÃ‚Â :  Hubungi terlebih dahulu sebelum ke lokasi |40931150|MYDITA"/>
    <s v="FCC"/>
    <s v="22-10-2026 09:54:36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15:00:00"/>
    <s v="2026-10-23 15:00:00|Nama : wiwik No HP :081325911871 No Alternatif : M Janji : 23/10/2026 Jam Pasang : Pagi NoteÃ‚Â :  Hubungi terlebih dahulu sebelum ke lokasi |40931150|MYDITA"/>
    <n v="2026"/>
    <n v="10"/>
    <n v="23"/>
    <d v="2026-10-23T00:00:00"/>
    <n v="-0.625"/>
    <x v="1"/>
  </r>
  <r>
    <n v="1463"/>
    <n v="1002648895"/>
    <n v="3"/>
    <x v="5"/>
    <n v="5"/>
    <s v="SIDOARJO"/>
    <s v="JOMBANG"/>
    <s v="MOJ"/>
    <s v="REG"/>
    <s v="AO"/>
    <x v="0"/>
    <m/>
    <s v="Completed (PS)"/>
    <s v="RBS-Regional 3"/>
    <d v="2026-10-22T11:37:25"/>
    <d v="2026-10-23T16:27:41"/>
    <n v="69415065"/>
    <m/>
    <n v="152319207609"/>
    <s v="CV KARYA MANDIRI TECHNOLOGI"/>
    <s v="ODP-MOJ-FE/98"/>
    <s v="WO067005282"/>
    <m/>
    <m/>
    <m/>
    <n v="112.3412692"/>
    <n v="-7.5590975"/>
    <s v="|MN01463|/CV KARYA MANDIRI TECHNOLOGI/WINBACK 2.0 HSI B2B (1:1) 75MBPS 415RB PSB DISC 70%//sofianto173@gmail.com/MUKHAMAD SOFIANTO BAKTIAR/82320092050"/>
    <s v="Sales Force DBS"/>
    <m/>
    <m/>
    <m/>
    <m/>
    <m/>
    <m/>
    <m/>
    <m/>
    <s v="Management Janji"/>
    <s v="2026-10-23 15:00:00|Nama PIC : CV KARYA MANDIRI TECHNOLOGI No HP : 082320092050 Alt :  M Janji : 23/10/2026 Jam Pasang : 08.00 - 13:00  NoteÃ‚Â :  hubungi terlebih dahulu sebelum kelokasi|40981184|MYDITA"/>
    <s v="FCC"/>
    <s v="22-10-2026 11:40:09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PIC : CV KARYA MANDIRI TECHNOLOGI No HP : 082320092050 Alt :  M Janji : 23/10/2026 Jam Pasang : 08.00 - 13:00  NoteÃ‚Â :  hubungi terlebih dahulu sebelum kelokasi|40981184|MYDITA"/>
    <n v="2026"/>
    <n v="10"/>
    <n v="23"/>
    <d v="2026-10-23T00:00:00"/>
    <n v="-0.625"/>
    <x v="1"/>
  </r>
  <r>
    <n v="1464"/>
    <n v="1002650944"/>
    <n v="3"/>
    <x v="5"/>
    <n v="5"/>
    <s v="SIDOARJO"/>
    <s v="JOMBANG"/>
    <s v="MOJ"/>
    <s v="REG"/>
    <s v="AO"/>
    <x v="0"/>
    <m/>
    <s v="Completed (PS)"/>
    <s v="RBS-Regional 3"/>
    <d v="2026-10-23T13:23:09"/>
    <d v="2026-10-23T18:37:51"/>
    <n v="69415894"/>
    <m/>
    <n v="152319207618"/>
    <s v="SLB TUNAS HARAPAN IV"/>
    <s v="ODP-MOJ-FE/37"/>
    <s v="WO067049192"/>
    <m/>
    <m/>
    <m/>
    <n v="112.3431011"/>
    <n v="-7.5212006000000002"/>
    <s v="|MN01463|/SLB TUNAS HARAPAN IV /WINBACK 2.0 HSI B2B (1:1) 50MBPS 355RB PSB DISC 70%//stilmiyah55@guru.slb.belajar.id/ST ILMIYAH /81232306626"/>
    <s v="Sales Force DBS"/>
    <m/>
    <m/>
    <m/>
    <m/>
    <m/>
    <m/>
    <m/>
    <m/>
    <s v="Management Janji"/>
    <s v="2026-10-24 11:00:00|M Janji : 24/10/2026 Jam Pasang : 08.00 - 13:00  NoteÃ‚Â :  hubungi terlebih dahulu sebelum kelokasi  |40981182|MYDITA"/>
    <s v="FCC"/>
    <s v="23-10-2026 13:25:26"/>
    <d v="2026-10-24T11:00:00"/>
    <m/>
    <s v="PS"/>
    <s v="JOMBANG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M Janji : 24/10/2026 Jam Pasang : 08.00 - 13:00  NoteÃ‚Â :  hubungi terlebih dahulu sebelum kelokasi  |40981182|MYDITA"/>
    <n v="2026"/>
    <n v="10"/>
    <n v="23"/>
    <d v="2026-10-23T00:00:00"/>
    <n v="-1.4583333333357587"/>
    <x v="1"/>
  </r>
  <r>
    <n v="1465"/>
    <n v="1002653933"/>
    <n v="3"/>
    <x v="5"/>
    <n v="5"/>
    <s v="SIDOARJO"/>
    <s v="JOMBANG"/>
    <s v="MOJ"/>
    <s v="REG"/>
    <s v="AO"/>
    <x v="0"/>
    <m/>
    <s v="Completed (PS)"/>
    <s v="RBS-Regional 3"/>
    <d v="2026-10-26T13:25:03"/>
    <d v="2026-10-27T12:26:39"/>
    <n v="69417175"/>
    <m/>
    <n v="152319207773"/>
    <s v="TEGUH COMPUTER"/>
    <s v="ODP-MOJ-FK/04"/>
    <s v="WO067215194"/>
    <m/>
    <m/>
    <m/>
    <n v="112.416083"/>
    <n v="-7.5712378999999999"/>
    <s v="|MN02084|/TEGUH COMPUTER /WINBACK 2.0 HSI B2B (1:1) 100MBPS 535RB PSB DISC 70%//bankdatakumitir@gmail.com/LUKMAN TEGUH PRASETYA/85233111153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m/>
    <s v="PS"/>
    <s v="JO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1:00:00"/>
    <s v="2026-10-27 11:00:00|Tanggal pemasangan : 27 OKTOBER 2026 Jam pemasangan : pagi/siang Info Tambahan : Hubungi pelanggan dulu sebelum ke lokasi terima kasih|40010577|MYDITA"/>
    <n v="2026"/>
    <n v="10"/>
    <n v="27"/>
    <d v="2026-10-27T00:00:00"/>
    <n v="-0.45833333333575865"/>
    <x v="1"/>
  </r>
  <r>
    <n v="1466"/>
    <n v="1002658457"/>
    <n v="3"/>
    <x v="5"/>
    <n v="5"/>
    <s v="SIDOARJO"/>
    <s v="JOMBANG"/>
    <s v="MOJ"/>
    <s v="REG"/>
    <s v="AO"/>
    <x v="0"/>
    <s v="1P INET"/>
    <s v="MIE - SEND SURVEY"/>
    <s v="RBS-Regional 3"/>
    <d v="2026-10-28T21:14:50"/>
    <d v="2026-10-28T21:16:01"/>
    <n v="69418920"/>
    <m/>
    <n v="152319207927"/>
    <s v="WARKOP PANDAWA 877"/>
    <s v="ODP-MOJ-FE/41 FAJ/D02/41.01"/>
    <s v="WO067394696"/>
    <m/>
    <m/>
    <m/>
    <n v="112.3352671"/>
    <n v="-7.5701830000000001"/>
    <s v="MD|MYDB-20261028271536|DN00001/MN02093|WARKOP PANDAWA 877|085157689917"/>
    <s v="MYDIGIBIZPARTNER"/>
    <m/>
    <m/>
    <m/>
    <m/>
    <m/>
    <m/>
    <m/>
    <m/>
    <s v="Management Janji"/>
    <s v="2026-10-30 11:00:00 | Nama : BP BUDI SANTOSO No Hp : 085157689917 No Alt : 085748348532 Tgl Pemasangan : 30 Oktober 2026 Interval : SIANG Note : Hubungi pelanggan terlebih dahulu"/>
    <s v="FCC"/>
    <s v="28-10-2026 21:40:13"/>
    <d v="2026-10-30T11:00:00"/>
    <m/>
    <s v="SURVEY_NEW_MANJA"/>
    <s v="JOMBANG"/>
    <s v="NETMONK"/>
    <m/>
    <s v="MIE - SEND SURVEY"/>
    <s v="HSI Bisnis Bundling Netmonk Promo 2026 PSB 70% - 150 Mbps"/>
    <s v="INDIBIZ"/>
    <m/>
    <m/>
    <d v="2026-10-30T11:00:00"/>
    <s v="2026-10-30 11:00:00 | Nama : BP BUDI SANTOSO No Hp : 085157689917 No Alt : 085748348532 Tgl Pemasangan : 30 Oktober 2026 Interval : SIANG Note : Hubungi pelanggan terlebih dahulu"/>
    <m/>
    <m/>
    <m/>
    <e v="#NUM!"/>
    <e v="#NUM!"/>
    <x v="0"/>
  </r>
  <r>
    <n v="1467"/>
    <n v="1002637061"/>
    <n v="3"/>
    <x v="5"/>
    <n v="5"/>
    <s v="SIDOARJO"/>
    <s v="JOMBANG"/>
    <s v="MOJ"/>
    <s v="REG"/>
    <s v="AO"/>
    <x v="0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468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1469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</r>
  <r>
    <n v="1470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</r>
  <r>
    <n v="1471"/>
    <n v="1002636362"/>
    <n v="3"/>
    <x v="5"/>
    <n v="5"/>
    <s v="SIDOARJO"/>
    <s v="JOMBANG"/>
    <s v="NRJ"/>
    <s v="REG"/>
    <s v="AO"/>
    <x v="0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</r>
  <r>
    <n v="1472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1473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</r>
  <r>
    <n v="1474"/>
    <n v="1002639692"/>
    <n v="3"/>
    <x v="5"/>
    <n v="5"/>
    <s v="SIDOARJO"/>
    <s v="JOMBANG"/>
    <s v="POS"/>
    <s v="REG"/>
    <s v="AO"/>
    <x v="0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</r>
  <r>
    <n v="1475"/>
    <n v="1002641746"/>
    <n v="3"/>
    <x v="5"/>
    <n v="5"/>
    <s v="SIDOARJO"/>
    <s v="JOMBANG"/>
    <s v="POS"/>
    <s v="REG"/>
    <s v="AO"/>
    <x v="0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</r>
  <r>
    <n v="1476"/>
    <n v="1002658424"/>
    <n v="3"/>
    <x v="5"/>
    <n v="5"/>
    <s v="SIDOARJO"/>
    <s v="JOMBANG"/>
    <s v="POS"/>
    <s v="REG"/>
    <s v="AO"/>
    <x v="0"/>
    <s v="1P INET"/>
    <s v="MIE - SEND SURVEY"/>
    <s v="RBS-Regional 3"/>
    <d v="2026-10-28T19:38:50"/>
    <d v="2026-10-28T19:40:06"/>
    <n v="69418913"/>
    <m/>
    <n v="152333218629"/>
    <s v="SPPG TEMBELANG SENTUL JOMBANG"/>
    <s v="ODP-POS-FE/30"/>
    <s v="WO067391552"/>
    <m/>
    <m/>
    <m/>
    <n v="112.23701699999999"/>
    <n v="-7.46983"/>
    <s v="|MN02734|MYIA-057395832087/POI/MIKE MIRAZA/08817905067/mikemiraza83@tmails.net"/>
    <s v="MYIB_ASSISTANT"/>
    <m/>
    <m/>
    <m/>
    <m/>
    <m/>
    <m/>
    <m/>
    <m/>
    <s v="Management Janji"/>
    <s v="2026-10-30 08:00:00 | Nama : BU MIKE MIRAZA No Hp : 08817905067 No Alt :  Tgl Pemasangan : 29 Oktober 2026 Interval : PAGI  Note : Hubungi pelanggan terlebih dahulu"/>
    <s v="FCC"/>
    <s v="28-10-2026 19:40:09"/>
    <d v="2026-10-30T08:00:00"/>
    <m/>
    <s v="SURVEY_NEW_MANJA"/>
    <s v="JOMBANG"/>
    <s v="NO ADDON"/>
    <m/>
    <s v="MIE - SEND SURVEY"/>
    <s v="HSI Bisnis Promo Hari Pelanggan Nasional PSB 70% - 150 Mbps"/>
    <s v="INDIBIZ"/>
    <m/>
    <m/>
    <d v="2026-10-30T08:00:00"/>
    <s v="2026-10-30 08:00:00 | Nama : BU MIKE MIRAZA No Hp : 08817905067 No Alt :  Tgl Pemasangan : 29 Oktober 2026 Interval : PAGI  Note : Hubungi pelanggan terlebih dahulu"/>
    <m/>
    <m/>
    <m/>
    <e v="#NUM!"/>
    <e v="#NUM!"/>
    <x v="0"/>
  </r>
  <r>
    <n v="1477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</r>
  <r>
    <n v="1478"/>
    <n v="1002657242"/>
    <n v="3"/>
    <x v="5"/>
    <n v="5"/>
    <s v="SIDOARJO"/>
    <s v="MOJOKERTO"/>
    <s v="DLA"/>
    <s v="REG"/>
    <s v="AO"/>
    <x v="0"/>
    <m/>
    <s v="Completed (PS)"/>
    <s v="RBS-Regional 3"/>
    <d v="2026-10-28T10:26:46"/>
    <d v="2026-10-28T13:57:06"/>
    <n v="69418402"/>
    <m/>
    <n v="152329215738"/>
    <s v="WARKOP NAYAMUL"/>
    <s v="ODP-DLA-FD/39"/>
    <s v="WO067346912"/>
    <m/>
    <m/>
    <m/>
    <n v="112.4319852"/>
    <n v="-7.4631537000000003"/>
    <s v="|MN01575|/WARKOP NAYAMUL/WINBACK 2.0 HSI B2B (1:1) 50MBPS 355RB PSB DISC 70%//andikansah007@gmail.com/ANDIK/87738580555"/>
    <s v="Sales Force DBS"/>
    <m/>
    <m/>
    <m/>
    <m/>
    <m/>
    <m/>
    <m/>
    <m/>
    <s v="Management Janji"/>
    <s v="2026-10-29 08:00:00|No HP : 087738580555 Alt :  M Janji : 29/10/2026 Note : hubungi pelanggan jika ingin kelokasi|40000802|MYDITA"/>
    <s v="FCC"/>
    <s v="28-10-2026 10:39:53"/>
    <d v="2026-10-29T08:00:00"/>
    <m/>
    <s v="PS"/>
    <s v="MOJOKERT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o HP : 087738580555 Alt :  M Janji : 29/10/2026 Note : hubungi pelanggan jika ingin kelokasi|40000802|MYDITA"/>
    <n v="2026"/>
    <n v="10"/>
    <n v="28"/>
    <d v="2026-10-28T00:00:00"/>
    <n v="-1.3333333333357587"/>
    <x v="1"/>
  </r>
  <r>
    <n v="1479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1480"/>
    <n v="1002638386"/>
    <n v="3"/>
    <x v="5"/>
    <n v="5"/>
    <s v="SIDOARJO"/>
    <s v="MOJOKERTO"/>
    <s v="MIP"/>
    <s v="REG"/>
    <s v="AO"/>
    <x v="0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481"/>
    <n v="1002652707"/>
    <n v="3"/>
    <x v="5"/>
    <n v="5"/>
    <s v="SIDOARJO"/>
    <s v="MOJOKERTO"/>
    <s v="MIP"/>
    <s v="REG"/>
    <s v="AO"/>
    <x v="0"/>
    <s v="1P INET"/>
    <s v="Completed (PS)"/>
    <s v="RBS-Regional 3"/>
    <d v="2026-10-25T17:32:51"/>
    <d v="2026-10-26T14:06:12"/>
    <n v="69416764"/>
    <m/>
    <n v="152313206755"/>
    <s v="Wahyu Redjo Perning Mojokerto"/>
    <s v="ODP-MIP-FA/10"/>
    <s v="WO067171541"/>
    <m/>
    <m/>
    <m/>
    <n v="112.4866323"/>
    <n v="-7.4064063999999998"/>
    <s v="|MN01401|MYIA-051344838521/POI/Sani/081513999957/eslilin8788@gmail.com"/>
    <s v="MYIB_ASSISTANT"/>
    <m/>
    <m/>
    <m/>
    <m/>
    <m/>
    <m/>
    <m/>
    <m/>
    <s v="Management Janji"/>
    <s v="2026-10-26 15:00:00 | Nama : BP SANI PALINTAN  No Hp : 081513999957 No Alt :  Tgl Pemasangan : 26 Oktober 2026 Interval : SIANG Note : Hubungi pelanggan terlebih dahulu"/>
    <s v="FCC"/>
    <s v="25-10-2026 17:40:14"/>
    <d v="2026-10-26T15:00:00"/>
    <m/>
    <s v="PS"/>
    <s v="MOJOKERTO"/>
    <s v="NO ADDON"/>
    <n v="20261026"/>
    <s v="Completed"/>
    <s v="HSI Bisnis Promo Hari Pelanggan Nasional PSB 70% - 50 Mbps"/>
    <s v="INDIBIZ"/>
    <m/>
    <m/>
    <d v="2026-10-26T15:00:00"/>
    <s v="2026-10-26 15:00:00 | Nama : BP SANI PALINTAN  No Hp : 081513999957 No Alt :  Tgl Pemasangan : 26 Oktober 2026 Interval : SIANG Note : Hubungi pelanggan terlebih dahulu"/>
    <n v="2026"/>
    <n v="10"/>
    <n v="26"/>
    <d v="2026-10-26T00:00:00"/>
    <n v="-0.625"/>
    <x v="1"/>
  </r>
  <r>
    <n v="1482"/>
    <n v="1002654447"/>
    <n v="3"/>
    <x v="5"/>
    <n v="5"/>
    <s v="SIDOARJO"/>
    <s v="MOJOKERTO"/>
    <s v="MJS"/>
    <s v="REG"/>
    <s v="AO"/>
    <x v="0"/>
    <s v="2P INET + VOICE"/>
    <s v="100 | REVOKE COMPLETED"/>
    <s v="RBS-Regional 3"/>
    <d v="2026-10-26T15:21:49"/>
    <d v="2026-10-29T09:29:40"/>
    <n v="69417353"/>
    <n v="3215217019"/>
    <n v="152330221021"/>
    <s v="PT INTI CITRA AGUNG"/>
    <s v="ODP-MJS-FQ/38 FQ/D03/38.01"/>
    <s v="WO067223511"/>
    <m/>
    <m/>
    <m/>
    <n v="112.55782600000001"/>
    <n v="-7.5179080000000003"/>
    <s v="|MN00843|MYIA-041763202533/POI/YOHAN/081215888001/72purchasing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24:43"/>
    <d v="2026-10-27T15:00:00"/>
    <s v="Kendala Pelanggan"/>
    <s v="REVOKE"/>
    <s v="MOJOKERTO"/>
    <s v="NO ADDON"/>
    <m/>
    <s v="Revoke Completed"/>
    <s v="HSI Bisnis Basic Bundling Phone PSB 70%  Dual Band - Free 800 Menit - 10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</r>
  <r>
    <n v="1483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1484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</r>
  <r>
    <n v="1485"/>
    <n v="1002637966"/>
    <n v="3"/>
    <x v="5"/>
    <n v="5"/>
    <s v="SIDOARJO"/>
    <s v="MOJOKERTO"/>
    <s v="MJS"/>
    <s v="REG"/>
    <s v="AO"/>
    <x v="0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</r>
  <r>
    <n v="1486"/>
    <n v="1002643319"/>
    <n v="3"/>
    <x v="5"/>
    <n v="5"/>
    <s v="SIDOARJO"/>
    <s v="MOJOKERTO"/>
    <s v="MJS"/>
    <s v="REG"/>
    <s v="AO"/>
    <x v="0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</r>
  <r>
    <n v="1487"/>
    <n v="1002644933"/>
    <n v="3"/>
    <x v="5"/>
    <n v="5"/>
    <s v="SIDOARJO"/>
    <s v="MOJOKERTO"/>
    <s v="MJS"/>
    <s v="REG"/>
    <s v="AO"/>
    <x v="0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488"/>
    <n v="1002653286"/>
    <n v="3"/>
    <x v="5"/>
    <n v="5"/>
    <s v="SIDOARJO"/>
    <s v="MOJOKERTO"/>
    <s v="MJS"/>
    <s v="REG"/>
    <s v="AO"/>
    <x v="0"/>
    <s v="1P INET"/>
    <s v="Completed (PS)"/>
    <s v="RBS-Regional 3"/>
    <d v="2026-10-26T10:45:45"/>
    <d v="2026-10-26T20:16:03"/>
    <n v="69416935"/>
    <m/>
    <n v="152330221018"/>
    <s v="RDM Grosir"/>
    <s v="ODP-MJS-FT/17 FT/D03/17.01"/>
    <s v="WO067192115"/>
    <m/>
    <m/>
    <m/>
    <n v="112.5485688"/>
    <n v="-7.5235725999999996"/>
    <s v="|MN02532|MYIA-043668684521/POI/Muhammad Ramadani/085706338623/danikenyot9@gmail.com"/>
    <s v="MYIB_ASSISTANT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54:39"/>
    <d v="2026-10-27T08:00:00"/>
    <m/>
    <s v="PS"/>
    <s v="MOJOKERTO"/>
    <s v="NO ADDON"/>
    <n v="20261026"/>
    <s v="Completed"/>
    <s v="HSI Bisnis Promo Hari Pelanggan Nasional PSB 70% - 20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6"/>
    <d v="2026-10-26T00:00:00"/>
    <n v="-1.3333333333357587"/>
    <x v="1"/>
  </r>
  <r>
    <n v="1489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</r>
  <r>
    <n v="1490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</r>
  <r>
    <n v="1491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</r>
  <r>
    <n v="1492"/>
    <n v="1002649144"/>
    <n v="3"/>
    <x v="5"/>
    <n v="5"/>
    <s v="SIDOARJO"/>
    <s v="MOJOKERTO"/>
    <s v="NGI"/>
    <s v="REG"/>
    <s v="AO"/>
    <x v="0"/>
    <m/>
    <s v="Completed (PS)"/>
    <s v="RBS-Regional 3"/>
    <d v="2026-10-22T13:39:06"/>
    <d v="2026-10-23T14:30:53"/>
    <n v="69415121"/>
    <m/>
    <n v="152321204005"/>
    <s v="WARKOP DAENG"/>
    <s v="ODP-NGI-FB/17"/>
    <s v="WO066985707"/>
    <m/>
    <m/>
    <m/>
    <n v="112.5991271"/>
    <n v="-7.5293928000000001"/>
    <s v="|MN01982|/WARKOP DAENG/WINBACK 2.0 HSI B2B (1:1) 50MBPS 355RB PSB DISC 70%/SDA/dulfitamvan@gmail.com/DULFI/85895038165"/>
    <s v="Sales Force DBS"/>
    <m/>
    <m/>
    <m/>
    <m/>
    <m/>
    <m/>
    <m/>
    <m/>
    <s v="Management Janji"/>
    <s v="2026-10-23 15:00:00|PIC 085895038165|40931150|MYDITA"/>
    <s v="FCC"/>
    <s v="22-10-2026 13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PIC 085895038165|40931150|MYDITA"/>
    <n v="2026"/>
    <n v="10"/>
    <n v="23"/>
    <d v="2026-10-23T00:00:00"/>
    <n v="-0.625"/>
    <x v="1"/>
  </r>
  <r>
    <n v="1493"/>
    <n v="1002652657"/>
    <n v="3"/>
    <x v="5"/>
    <n v="5"/>
    <s v="SIDOARJO"/>
    <s v="MOJOKERTO"/>
    <s v="NGI"/>
    <s v="REG"/>
    <s v="AO"/>
    <x v="0"/>
    <s v="1P INET"/>
    <s v="98 | OSS - CANCEL COMPLETE"/>
    <s v="RBS-Regional 3"/>
    <d v="2026-10-25T15:17:46"/>
    <d v="2026-10-29T09:28:51"/>
    <n v="69416722"/>
    <m/>
    <n v="152321204172"/>
    <s v="KOLAM RENANG GARDU LAUT KESEMEN"/>
    <s v="ODP-NGI-FD/13 FD/D01/13.01"/>
    <s v="WO067165029"/>
    <m/>
    <m/>
    <m/>
    <n v="112.57990635931399"/>
    <n v="-7.5904409646982298"/>
    <s v="MD|MYDB-20261017270921|DN00001/MN00443|KOLAM RENANG GARDU LAUT KESEMEN|081252222261"/>
    <s v="MYDIGIBIZPARTNER"/>
    <m/>
    <m/>
    <m/>
    <m/>
    <m/>
    <m/>
    <m/>
    <m/>
    <s v="Management Janji"/>
    <s v="2026-10-26 15:00:00 | Nama PIC : ibu caroline No HP : 081252222261 Alt :  M Janji : (SENIN/26/OKTOBER/2026) jam Pasang : 09:00 Note : hubungi pelanggan jika ingin kelokasi"/>
    <s v="FCC"/>
    <s v="25-10-2026 15:24:41"/>
    <d v="2026-10-26T15:00:00"/>
    <s v="Kendala Teknik"/>
    <s v="CANCEL"/>
    <s v="MOJOKERTO"/>
    <s v="NO ADDON"/>
    <m/>
    <s v="Cancel Completed"/>
    <s v="HSI Bisnis Promo Hari Pelanggan Nasional PSB 70% - 50 Mbps"/>
    <s v="INDIBIZ"/>
    <m/>
    <m/>
    <d v="2026-10-26T15:00:00"/>
    <s v="2026-10-26 15:00:00 | Nama PIC : ibu caroline No HP : 081252222261 Alt :  M Janji : (SENIN/26/OKTOBER/2026) jam Pasang : 09:00 Note : hubungi pelanggan jika ingin kelokasi"/>
    <m/>
    <m/>
    <m/>
    <e v="#NUM!"/>
    <e v="#NUM!"/>
    <x v="0"/>
  </r>
  <r>
    <n v="1494"/>
    <n v="1002648490"/>
    <n v="3"/>
    <x v="5"/>
    <n v="5"/>
    <s v="SIDOARJO"/>
    <s v="MOJOKERTO"/>
    <s v="PCT"/>
    <s v="REG"/>
    <s v="AO"/>
    <x v="0"/>
    <m/>
    <s v="Completed (PS)"/>
    <s v="RBS-Regional 3"/>
    <d v="2026-10-22T09:26:23"/>
    <d v="2026-10-23T16:20:40"/>
    <n v="69414932"/>
    <m/>
    <n v="152324211133"/>
    <s v="UNIVERSITAS KH ABD CHALIM"/>
    <s v="ODP-PCT-FE/05"/>
    <s v="WO067030552"/>
    <m/>
    <m/>
    <m/>
    <n v="112.5521395"/>
    <n v="-7.6328445"/>
    <s v="|MN02783|/UNIVERSITAS KH ABD CHALIM/WINBACK HSI B2B + NETMONK + OCA BREACH CHECKER (1:1) 300MBPS 1,306,5RB PSB DISC 70%//praadanaa@gmail.com/MUHAMMAD ADI PRADANA/85156570880"/>
    <s v="Sales Force DBS"/>
    <m/>
    <m/>
    <m/>
    <m/>
    <m/>
    <m/>
    <m/>
    <m/>
    <s v="Management Janji"/>
    <s v="2026-10-24 08:00:00|Nama PIC : bp muh adi  No HP : 085156570880 Alt :  M Janji : 24/10/2026 Jam Pasang : 08.00 - 13:00  NoteÃ‚Â :  hubungi terlebih dahulu sebelum kelokasi|40931149|MYDITA"/>
    <s v="FCC"/>
    <s v="22-10-2026 09:39:35"/>
    <d v="2026-10-24T08:00:00"/>
    <m/>
    <s v="PS"/>
    <s v="MOJOKERTO"/>
    <s v="NETMONK - OCA"/>
    <n v="20261023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4T08:00:00"/>
    <s v="2026-10-24 08:00:00|Nama PIC : bp muh adi  No HP : 085156570880 Alt :  M Janji : 24/10/2026 Jam Pasang : 08.00 - 13:00  NoteÃ‚Â :  hubungi terlebih dahulu sebelum kelokasi|40931149|MYDITA"/>
    <n v="2026"/>
    <n v="10"/>
    <n v="23"/>
    <d v="2026-10-23T00:00:00"/>
    <n v="-1.3333333333357587"/>
    <x v="1"/>
  </r>
  <r>
    <n v="1495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1496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</r>
  <r>
    <n v="1497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</r>
  <r>
    <n v="1498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1499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1500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1501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1502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1503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</r>
  <r>
    <n v="1504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</r>
  <r>
    <n v="1505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</r>
  <r>
    <n v="1506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</r>
  <r>
    <n v="1507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</r>
  <r>
    <n v="1508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</r>
  <r>
    <n v="1509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</r>
  <r>
    <n v="1510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</r>
  <r>
    <n v="1511"/>
    <n v="1002636288"/>
    <n v="3"/>
    <x v="5"/>
    <n v="5"/>
    <s v="SIDOARJO"/>
    <s v="MOJOKERTO"/>
    <s v="MRT"/>
    <s v="REG"/>
    <s v="AO"/>
    <x v="0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</r>
  <r>
    <n v="1512"/>
    <n v="1002638113"/>
    <n v="3"/>
    <x v="5"/>
    <n v="5"/>
    <s v="SIDOARJO"/>
    <s v="MOJOKERTO"/>
    <s v="MRT"/>
    <s v="REG"/>
    <s v="AO"/>
    <x v="0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</r>
  <r>
    <n v="1513"/>
    <n v="1002637672"/>
    <n v="3"/>
    <x v="5"/>
    <n v="5"/>
    <s v="SIDOARJO"/>
    <s v="MOJOKERTO"/>
    <s v="MRT"/>
    <s v="REG"/>
    <s v="AO"/>
    <x v="0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</r>
  <r>
    <n v="1514"/>
    <n v="1002638004"/>
    <n v="3"/>
    <x v="5"/>
    <n v="5"/>
    <s v="SIDOARJO"/>
    <s v="MOJOKERTO"/>
    <s v="MRT"/>
    <s v="REG"/>
    <s v="AO"/>
    <x v="0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</r>
  <r>
    <n v="1515"/>
    <n v="1002640385"/>
    <n v="3"/>
    <x v="5"/>
    <n v="5"/>
    <s v="SIDOARJO"/>
    <s v="MOJOKERTO"/>
    <s v="MRT"/>
    <s v="REG"/>
    <s v="AO"/>
    <x v="0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</r>
  <r>
    <n v="1516"/>
    <n v="1002642973"/>
    <n v="3"/>
    <x v="5"/>
    <n v="5"/>
    <s v="SIDOARJO"/>
    <s v="MOJOKERTO"/>
    <s v="MRT"/>
    <s v="REG"/>
    <s v="AO"/>
    <x v="0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</r>
  <r>
    <n v="1517"/>
    <n v="1002644815"/>
    <n v="3"/>
    <x v="5"/>
    <n v="5"/>
    <s v="SIDOARJO"/>
    <s v="MOJOKERTO"/>
    <s v="MRT"/>
    <s v="REG"/>
    <s v="AO"/>
    <x v="0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518"/>
    <n v="1002649561"/>
    <n v="3"/>
    <x v="5"/>
    <n v="5"/>
    <s v="SIDOARJO"/>
    <s v="MOJOKERTO"/>
    <s v="MRT"/>
    <s v="REG"/>
    <s v="AO"/>
    <x v="0"/>
    <m/>
    <s v="Completed (PS)"/>
    <s v="RBS-Regional 3"/>
    <d v="2026-10-22T15:20:16"/>
    <d v="2026-10-23T18:35:44"/>
    <n v="69415288"/>
    <m/>
    <n v="152312243305"/>
    <s v="TOKO ARJUNO"/>
    <s v="ODP-MRT-FAF/85"/>
    <s v="WO066992958"/>
    <m/>
    <m/>
    <m/>
    <n v="112.4321619"/>
    <n v="-7.4667107000000001"/>
    <s v="|MN02774|/TOKO ARJUNO/WINBACK 2.0 HSI B2B (1:1) 75MBPS 415RB PSB DISC 70%//Dasindowo@yahoo.com/INNIKE KUSUMAWATI/8994548787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15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3"/>
    <d v="2026-10-23T00:00:00"/>
    <n v="-0.625"/>
    <x v="1"/>
  </r>
  <r>
    <n v="1519"/>
    <n v="1002655380"/>
    <n v="3"/>
    <x v="5"/>
    <n v="5"/>
    <s v="SIDOARJO"/>
    <s v="MOJOKERTO"/>
    <s v="MRT"/>
    <s v="REG"/>
    <s v="AO"/>
    <x v="0"/>
    <m/>
    <s v="Completed (PS)"/>
    <s v="RBS-Regional 3"/>
    <d v="2026-10-27T10:13:55"/>
    <d v="2026-10-27T22:16:06"/>
    <n v="69417737"/>
    <m/>
    <n v="152312243712"/>
    <s v="GIRAS PRIA SHOLEH"/>
    <s v="ODP-MRT-FB/52"/>
    <s v="WO067282335"/>
    <m/>
    <m/>
    <m/>
    <n v="112.4446695"/>
    <n v="-7.4823905999999996"/>
    <s v="|MN01575|/GIRAS PRIA SHOLEH/PROMO H2 HSI B2B BISNIS + NETMONK (1:1) 150MBPS 636,1RB PSB DISC 70%//giraspriasholeh@gmail.com/ABDUL GHONI TRIAJI/82257382593"/>
    <s v="Sales Force DBS"/>
    <m/>
    <m/>
    <m/>
    <m/>
    <m/>
    <m/>
    <m/>
    <m/>
    <s v="Management Janji"/>
    <s v="2026-10-28 11:00:00|Nama PIC:  bp abdul ghony  No HP: 089509390041 Alt: 085230384292 Tanggal: 28/10/2026 Jam Pasang: Siang Note: Hubungi sebelum ke lokasi, terimakasih. |40931149|MYDITA"/>
    <s v="FCC"/>
    <s v="27-10-2026 10:24:44"/>
    <d v="2026-10-28T11:00:00"/>
    <m/>
    <s v="PS"/>
    <s v="MOJOKERTO"/>
    <s v="NETMONK"/>
    <n v="2026102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8T11:00:00"/>
    <s v="2026-10-28 11:00:00|Nama PIC:  bp abdul ghony  No HP: 089509390041 Alt: 085230384292 Tanggal: 28/10/2026 Jam Pasang: Siang Note: Hubungi sebelum ke lokasi, terimakasih. |40931149|MYDITA"/>
    <n v="2026"/>
    <n v="10"/>
    <n v="27"/>
    <d v="2026-10-27T00:00:00"/>
    <n v="-1.4583333333357587"/>
    <x v="1"/>
  </r>
  <r>
    <n v="1520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21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522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</r>
  <r>
    <n v="1523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</r>
  <r>
    <n v="1524"/>
    <n v="1002641753"/>
    <n v="3"/>
    <x v="5"/>
    <n v="5"/>
    <s v="SIDOARJO"/>
    <s v="INNER - JATIM TIMUR"/>
    <s v="KRN"/>
    <s v="REG"/>
    <s v="AO"/>
    <x v="0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</r>
  <r>
    <n v="1525"/>
    <n v="1002641743"/>
    <n v="3"/>
    <x v="5"/>
    <n v="5"/>
    <s v="SIDOARJO"/>
    <s v="INNER - JATIM TIMUR"/>
    <s v="KRN"/>
    <s v="REG"/>
    <s v="AO"/>
    <x v="0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</r>
  <r>
    <n v="1526"/>
    <n v="1002651199"/>
    <n v="3"/>
    <x v="5"/>
    <n v="5"/>
    <s v="SIDOARJO"/>
    <s v="INNER - JATIM TIMUR"/>
    <s v="KRN"/>
    <s v="REG"/>
    <s v="AO"/>
    <x v="0"/>
    <m/>
    <s v="Completed (PS)"/>
    <s v="RBS-Regional 3"/>
    <d v="2026-10-23T14:32:07"/>
    <d v="2026-10-25T10:35:02"/>
    <n v="69415983"/>
    <m/>
    <n v="152331252236"/>
    <s v="VJ WARKOP"/>
    <s v="ODP-KRN-FAN/071"/>
    <s v="WO067079943"/>
    <m/>
    <m/>
    <m/>
    <n v="112.49262400000001"/>
    <n v="-7.4166648000000004"/>
    <s v="|MN02884|/VJ WARKOP /WINBACK 2.0 HSI B2B (1:2) 100MBPS 440RB PSB DISC 70%//vjwarkop1818@gmail.com/RIO GITA ARDIANSYAH /82320307344"/>
    <s v="Sales Force DBS"/>
    <m/>
    <m/>
    <m/>
    <m/>
    <m/>
    <m/>
    <m/>
    <m/>
    <s v="Management Janji"/>
    <s v="2026-10-25 08:00:00|Nama :BAPA RIO No HP :082320307344 No Alternatif : M Janji : 25/10/2026 Jam Pasang : Pagi NoteÃ‚Â :  Hubungi terlebih dahulu sebelum ke lokasi |40951377|MYDITA"/>
    <s v="FCC"/>
    <s v="23-10-2026 14:39:42"/>
    <d v="2026-10-25T08:00:00"/>
    <m/>
    <s v="PS"/>
    <s v="KRI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5T08:00:00"/>
    <s v="2026-10-25 08:00:00|Nama :BAPA RIO No HP :082320307344 No Alternatif : M Janji : 25/10/2026 Jam Pasang : Pagi NoteÃ‚Â :  Hubungi terlebih dahulu sebelum ke lokasi |40951377|MYDITA"/>
    <n v="2026"/>
    <n v="10"/>
    <n v="25"/>
    <d v="2026-10-25T00:00:00"/>
    <n v="-0.33333333333575865"/>
    <x v="1"/>
  </r>
  <r>
    <n v="1527"/>
    <n v="1002657634"/>
    <n v="3"/>
    <x v="5"/>
    <n v="5"/>
    <s v="SIDOARJO"/>
    <s v="INNER - JATIM TIMUR"/>
    <s v="KRN"/>
    <s v="REG"/>
    <s v="AO"/>
    <x v="0"/>
    <m/>
    <s v="Completed (PS)"/>
    <s v="RBS-Regional 3"/>
    <d v="2026-10-28T13:14:04"/>
    <d v="2026-10-28T18:45:29"/>
    <n v="69418573"/>
    <m/>
    <n v="152331252303"/>
    <s v="WARKOP MAGHALY"/>
    <s v="ODP-KRN-FC/05"/>
    <s v="WO067363113"/>
    <m/>
    <m/>
    <m/>
    <n v="112.5158691"/>
    <n v="-7.3908269000000004"/>
    <s v="|MC30245|/MAGHALY DWI PUTRA MULYA EFENDI //masjecky733@gmail.com"/>
    <s v="Sales Force DBS"/>
    <m/>
    <m/>
    <m/>
    <m/>
    <m/>
    <m/>
    <m/>
    <m/>
    <s v="Management Janji"/>
    <s v="2026-10-29 11:00:00|Tanggal pemasangan : 29 OKTOBER 2026 Jam pemasangan : pagi/siang Info Tambahan : Hubungi pelanggan dulu sebelum ke lokasi terima kasih|40931149|MYDITA"/>
    <s v="FCC"/>
    <s v="28-10-2026 13:25:25"/>
    <d v="2026-10-29T11:00:00"/>
    <m/>
    <s v="PS"/>
    <s v="KRIAN"/>
    <s v="NO ADDON"/>
    <n v="2026102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9T11:00:00"/>
    <s v="2026-10-29 11:00:00|Tanggal pemasangan : 29 OKTOBER 2026 Jam pemasangan : pagi/siang Info Tambahan : Hubungi pelanggan dulu sebelum ke lokasi terima kasih|40931149|MYDITA"/>
    <n v="2026"/>
    <n v="10"/>
    <n v="28"/>
    <d v="2026-10-28T00:00:00"/>
    <n v="-1.4583333333357587"/>
    <x v="1"/>
  </r>
  <r>
    <n v="1528"/>
    <n v="1002651225"/>
    <n v="3"/>
    <x v="5"/>
    <n v="5"/>
    <s v="SIDOARJO"/>
    <s v="INNER - JATIM TIMUR"/>
    <s v="KRN"/>
    <s v="REG"/>
    <s v="AO"/>
    <x v="0"/>
    <m/>
    <s v="CANCEL COMPLETED"/>
    <s v="RBS-Regional 3"/>
    <d v="2026-10-23T14:40:53"/>
    <d v="2026-10-28T10:25:19"/>
    <n v="69415988"/>
    <m/>
    <n v="152331252237"/>
    <s v="WARMIE &amp;amp; WARKOP KOST NECAD"/>
    <s v="ODP-KRN-FC/05"/>
    <m/>
    <m/>
    <m/>
    <m/>
    <n v="112.5158691"/>
    <n v="-7.3908269000000004"/>
    <s v="|MC30245|/MULIATI/81334177871/maghalyeffendi@gmail.com"/>
    <s v="Sales Force DBS"/>
    <m/>
    <m/>
    <m/>
    <m/>
    <m/>
    <m/>
    <m/>
    <m/>
    <m/>
    <m/>
    <m/>
    <s v="23-10-2026 14:54:44"/>
    <m/>
    <m/>
    <s v="REJECT_FCC"/>
    <s v="KRI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29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530"/>
    <n v="1002636934"/>
    <n v="3"/>
    <x v="5"/>
    <n v="5"/>
    <s v="SIDOARJO"/>
    <s v="INNER - JATIM TIMUR"/>
    <s v="KRN"/>
    <s v="REG"/>
    <s v="AO"/>
    <x v="0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</r>
  <r>
    <n v="1531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1532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1533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1534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1535"/>
    <n v="1002632699"/>
    <n v="3"/>
    <x v="5"/>
    <n v="5"/>
    <s v="SIDOARJO"/>
    <s v="INNER - JATIM TIMUR"/>
    <s v="SDA"/>
    <s v="REG"/>
    <s v="AO"/>
    <x v="0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</r>
  <r>
    <n v="1536"/>
    <n v="1002651765"/>
    <n v="3"/>
    <x v="5"/>
    <n v="5"/>
    <s v="SIDOARJO"/>
    <s v="INNER - JATIM TIMUR"/>
    <s v="SDA"/>
    <s v="REG"/>
    <s v="AO"/>
    <x v="0"/>
    <s v="1P INET"/>
    <s v="102 | FOLLOW UP COMPLETED"/>
    <s v="RBS-Regional 3"/>
    <d v="2026-10-23T18:11:45"/>
    <d v="2026-10-26T11:47:53"/>
    <n v="69416161"/>
    <m/>
    <n v="152316233812"/>
    <s v="SMKN 1 BUDURAN SIDOARJO"/>
    <s v="ODP-SDA-FET/01 FET/D06/01.01"/>
    <s v="WO067076936"/>
    <m/>
    <m/>
    <m/>
    <n v="112.7218697"/>
    <n v="-7.4340688999999998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No Hp Pic : 082225258344 Jam Pemasangan : 08:00 - 12.00 Tanggal Pemasangan : SABTU 24 OKTOBER 2026 Info Tambahan : Hubungi pelanggan sebelum datang ke lokasi"/>
    <s v="FCC"/>
    <s v="23-10-2026 18:24:45"/>
    <d v="2026-10-24T15:00:00"/>
    <s v="Kendala Pelanggan"/>
    <s v="REVOKE"/>
    <s v="SIDOARJO"/>
    <s v="NO ADDON"/>
    <m/>
    <s v="Follow Up Revoke Completed, New Order ID : SC1002653601"/>
    <s v="HSI Bisnis Promo Hari Pelanggan Nasional PSB 70% - 150 Mbps"/>
    <s v="INDIBIZ"/>
    <m/>
    <m/>
    <d v="2026-10-24T15:00:00"/>
    <s v="2026-10-24 15:00:00 | Nama Pic : IBU KAMILAH No Hp Pic : 082225258344 Jam Pemasangan : 08:00 - 12.00 Tanggal Pemasangan : SABTU 24 OKTOBER 2026 Info Tambahan : Hubungi pelanggan sebelum datang ke lokasi"/>
    <m/>
    <m/>
    <m/>
    <e v="#NUM!"/>
    <e v="#NUM!"/>
    <x v="0"/>
  </r>
  <r>
    <n v="1537"/>
    <n v="1002656694"/>
    <n v="3"/>
    <x v="5"/>
    <n v="5"/>
    <s v="SIDOARJO"/>
    <s v="INNER - JATIM TIMUR"/>
    <s v="SDA"/>
    <s v="REG"/>
    <s v="AO"/>
    <x v="0"/>
    <s v="2P INET + VOICE"/>
    <s v="9 | WFM - UN-SCS"/>
    <s v="RBS-Regional 3"/>
    <d v="2026-10-27T16:49:27"/>
    <d v="2026-10-27T16:49:27"/>
    <n v="69416093"/>
    <m/>
    <m/>
    <s v="PT. INTI CAKRAWALA CITRA"/>
    <m/>
    <s v="WO067065901"/>
    <m/>
    <m/>
    <m/>
    <n v="112.6829"/>
    <n v="-7.4408000000000003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7-10-2026 16:54:36"/>
    <d v="2026-10-26T00:00:00"/>
    <m/>
    <s v="UNSC"/>
    <s v="SIDOARJO"/>
    <s v="NO ADDON"/>
    <m/>
    <s v="Inprogress Alpro, SC Lama : SC1002651542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</r>
  <r>
    <n v="1538"/>
    <n v="1002642917"/>
    <n v="3"/>
    <x v="5"/>
    <n v="5"/>
    <s v="SIDOARJO"/>
    <s v="INNER - JATIM TIMUR"/>
    <s v="SDA"/>
    <s v="REG"/>
    <s v="AO"/>
    <x v="0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539"/>
    <n v="1002651597"/>
    <n v="3"/>
    <x v="5"/>
    <n v="5"/>
    <s v="SIDOARJO"/>
    <s v="INNER - JATIM TIMUR"/>
    <s v="SDA"/>
    <s v="REG"/>
    <s v="AO"/>
    <x v="0"/>
    <s v="2P INET + VOICE"/>
    <s v="100 | REVOKE COMPLETED"/>
    <s v="RBS-Regional 3"/>
    <d v="2026-10-23T16:20:45"/>
    <d v="2026-10-28T10:19:31"/>
    <n v="69416103"/>
    <n v="3135917271"/>
    <n v="152316233807"/>
    <s v="PT. INTI CAKRAWALA CITRA"/>
    <s v="ODP-SDA-FGT/37 FGT/D03/37.01"/>
    <s v="WO067067645"/>
    <m/>
    <m/>
    <m/>
    <n v="112.67498879999999"/>
    <n v="-7.4355989999999901"/>
    <s v="MD|MYDB-20261023271276|DN00001/MN01572|PT. INTI CAKRAWALA CITRA|081804037202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6:24:38"/>
    <d v="2026-10-24T15:00:00"/>
    <s v="Kendala Pelanggan"/>
    <s v="REVOKE"/>
    <s v="SIDOARJO"/>
    <s v="NO ADDON"/>
    <m/>
    <s v="Revoke Completed"/>
    <s v="HSI Bisnis Bundling Phone Promo 2026 PSB 70% - Free 800 Menit Promo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</r>
  <r>
    <n v="1540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1541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1542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1543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1544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1545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</r>
  <r>
    <n v="1546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1547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</r>
  <r>
    <n v="1548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</r>
  <r>
    <n v="1549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550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551"/>
    <n v="1002638688"/>
    <n v="3"/>
    <x v="5"/>
    <n v="5"/>
    <s v="SIDOARJO"/>
    <s v="INNER - JATIM TIMUR"/>
    <s v="SDA"/>
    <s v="REG"/>
    <s v="AO"/>
    <x v="0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</r>
  <r>
    <n v="1552"/>
    <n v="1002638366"/>
    <n v="3"/>
    <x v="5"/>
    <n v="5"/>
    <s v="SIDOARJO"/>
    <s v="INNER - JATIM TIMUR"/>
    <s v="SDA"/>
    <s v="REG"/>
    <s v="AO"/>
    <x v="0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553"/>
    <n v="1002638940"/>
    <n v="3"/>
    <x v="5"/>
    <n v="5"/>
    <s v="SIDOARJO"/>
    <s v="INNER - JATIM TIMUR"/>
    <s v="SDA"/>
    <s v="REG"/>
    <s v="AO"/>
    <x v="0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</r>
  <r>
    <n v="1554"/>
    <n v="1002639985"/>
    <n v="3"/>
    <x v="5"/>
    <n v="5"/>
    <s v="SIDOARJO"/>
    <s v="INNER - JATIM TIMUR"/>
    <s v="SDA"/>
    <s v="REG"/>
    <s v="AO"/>
    <x v="0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</r>
  <r>
    <n v="1555"/>
    <n v="1002642956"/>
    <n v="3"/>
    <x v="5"/>
    <n v="5"/>
    <s v="SIDOARJO"/>
    <s v="INNER - JATIM TIMUR"/>
    <s v="SDA"/>
    <s v="REG"/>
    <s v="AO"/>
    <x v="0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</r>
  <r>
    <n v="1556"/>
    <n v="1002642295"/>
    <n v="3"/>
    <x v="5"/>
    <n v="5"/>
    <s v="SIDOARJO"/>
    <s v="INNER - JATIM TIMUR"/>
    <s v="SDA"/>
    <s v="REG"/>
    <s v="AO"/>
    <x v="0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</r>
  <r>
    <n v="1557"/>
    <n v="1002644218"/>
    <n v="3"/>
    <x v="5"/>
    <n v="5"/>
    <s v="SIDOARJO"/>
    <s v="INNER - JATIM TIMUR"/>
    <s v="SDA"/>
    <s v="REG"/>
    <s v="AO"/>
    <x v="0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</r>
  <r>
    <n v="1558"/>
    <n v="1002646646"/>
    <n v="3"/>
    <x v="5"/>
    <n v="5"/>
    <s v="SIDOARJO"/>
    <s v="INNER - JATIM TIMUR"/>
    <s v="SDA"/>
    <s v="REG"/>
    <s v="AO"/>
    <x v="0"/>
    <m/>
    <s v="Completed (PS)"/>
    <s v="RBS-Regional 3"/>
    <d v="2026-10-21T09:18:50"/>
    <d v="2026-10-22T14:31:16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PS"/>
    <s v="SIDOARJO"/>
    <s v="NETMONK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n v="2026"/>
    <n v="10"/>
    <n v="22"/>
    <d v="2026-10-22T00:00:00"/>
    <n v="-0.45833333333575865"/>
    <x v="1"/>
  </r>
  <r>
    <n v="1559"/>
    <n v="1002650915"/>
    <n v="3"/>
    <x v="5"/>
    <n v="5"/>
    <s v="SIDOARJO"/>
    <s v="INNER - JATIM TIMUR"/>
    <s v="SDA"/>
    <s v="REG"/>
    <s v="AO"/>
    <x v="0"/>
    <m/>
    <s v="Completed (PS)"/>
    <s v="RBS-Regional 3"/>
    <d v="2026-10-23T13:12:23"/>
    <d v="2026-10-25T09:49:19"/>
    <n v="69415905"/>
    <m/>
    <n v="152316233802"/>
    <s v="WARKOP JATISARI"/>
    <s v="ODP-SDA-FAQ/04"/>
    <s v="WO067050469"/>
    <m/>
    <m/>
    <m/>
    <n v="112.70411660000001"/>
    <n v="-7.4465265"/>
    <s v="|MN02332|/WARKOP JATISARI/WINBACK 2.0 HSI B2B (1:1) 100MBPS 535RB PSB DISC 70%//warkopjatisari@gmail.com/WENDI ACHMAD ARRIDO/85784230200"/>
    <s v="Sales Force DBS"/>
    <m/>
    <m/>
    <m/>
    <m/>
    <m/>
    <m/>
    <m/>
    <m/>
    <s v="Management Janji"/>
    <s v="2026-10-24 11:00:00|Nama :BAPA WENDI No HP :085784230200 No Alternatif : M Janji : 24/10/2026 Jam Pasang : Pagi NoteÃ‚Â :  Hubungi terlebih dahulu sebelum ke lokasi |40951377|MYDITA"/>
    <s v="FCC"/>
    <s v="23-10-2026 13:25:26"/>
    <d v="2026-10-24T11:00:00"/>
    <s v="Kendala Pelanggan"/>
    <s v="PS"/>
    <s v="SIDOARJO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Nama :BAPA WENDI No HP :085784230200 No Alternatif : M Janji : 24/10/2026 Jam Pasang : Pagi NoteÃ‚Â :  Hubungi terlebih dahulu sebelum ke lokasi |40951377|MYDITA"/>
    <n v="2026"/>
    <n v="10"/>
    <n v="25"/>
    <d v="2026-10-25T00:00:00"/>
    <n v="0.54166666666424135"/>
    <x v="1"/>
  </r>
  <r>
    <n v="1560"/>
    <n v="1002650299"/>
    <n v="3"/>
    <x v="5"/>
    <n v="5"/>
    <s v="SIDOARJO"/>
    <s v="INNER - JATIM TIMUR"/>
    <s v="SDA"/>
    <s v="REG"/>
    <s v="AO"/>
    <x v="0"/>
    <s v="2P INET + VOICE"/>
    <s v="Completed (PS)"/>
    <s v="RBS-Regional 3"/>
    <d v="2026-10-23T09:17:50"/>
    <d v="2026-10-23T17:55:21"/>
    <n v="69415623"/>
    <n v="3135917239"/>
    <n v="152316233785"/>
    <s v="PERSEROAN KOMANDITER MITRA DUNIA PALLETINDO"/>
    <s v="ODP-SDA-FBS/03 FBS/D01/07.03"/>
    <s v="WO067023208"/>
    <m/>
    <m/>
    <m/>
    <n v="112.7103099972"/>
    <n v="-7.4417970783607599"/>
    <s v="MD|MYDB-20261023271242|DN00001/MN01572|PERSEROAN KOMANDITER MITRA DUNIA PALLETINDO|082132732708"/>
    <s v="MYDIGIBIZPARTNER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24:51"/>
    <d v="2026-10-24T08:00:00"/>
    <m/>
    <s v="PS"/>
    <s v="SIDOARJO"/>
    <s v="NO ADDON"/>
    <n v="20261023"/>
    <s v="Completed"/>
    <s v="HSI Bisnis Bundling Phone Promo 2026 PSB 70% - Free 800 Menit Promo - 50 Mbps"/>
    <s v="INDIBIZ"/>
    <m/>
    <m/>
    <d v="2026-10-24T08:00:00"/>
    <s v="2026-10-24 08:00:00 | Tanggal pemasangan : 25/09/2026 Jam pemasangan : 08.00 - 12.00 Info Tambahan : Hubungi pelanggan dulu sebelum ke lokasi, terima kasih "/>
    <n v="2026"/>
    <n v="10"/>
    <n v="23"/>
    <d v="2026-10-23T00:00:00"/>
    <n v="-1.3333333333357587"/>
    <x v="1"/>
  </r>
  <r>
    <n v="1561"/>
    <n v="1002652206"/>
    <n v="3"/>
    <x v="5"/>
    <n v="5"/>
    <s v="SIDOARJO"/>
    <s v="INNER - JATIM TIMUR"/>
    <s v="SDA"/>
    <s v="REG"/>
    <s v="AO"/>
    <x v="0"/>
    <m/>
    <s v="Completed (PS)"/>
    <s v="RBS-Regional 3"/>
    <d v="2026-10-24T14:53:28"/>
    <d v="2026-10-26T15:04:55"/>
    <n v="69416446"/>
    <m/>
    <n v="152316233835"/>
    <s v="PT BIGM MARINE INDONESIA"/>
    <s v="ODP-SDA-FBK/09"/>
    <s v="WO067123944"/>
    <m/>
    <m/>
    <m/>
    <n v="112.73764370000001"/>
    <n v="-7.4602868000000004"/>
    <s v="AMRBS/403113/RACHMANTO PRIYO KUNCORO/R3/JATIM TIMUR/WINBACK 2.0 HSI B2B (1:1) 100MBPS 535RB PSB DISC 70%/SHEILA 081910036888/Sheilaajanie@gmail.com"/>
    <s v="Account Manager"/>
    <m/>
    <m/>
    <m/>
    <m/>
    <m/>
    <m/>
    <m/>
    <m/>
    <s v="Management Janji"/>
    <s v="2026-10-26 08:00:00|Nama PIC : ibu SHEILA  No HP : 081910036888 Alt :  M Janji : (senin/26/OKTOBER/2026) jam Pasang : 09:00 Note : hubungi pelanggan jika ingin kelokasi|40961371|MYDITA"/>
    <s v="FCC"/>
    <s v="24-10-2026 14:54:34"/>
    <d v="2026-10-26T08:00:00"/>
    <m/>
    <s v="PS"/>
    <s v="SIDOARJO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Nama PIC : ibu SHEILA 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</r>
  <r>
    <n v="1562"/>
    <n v="1002652173"/>
    <n v="3"/>
    <x v="5"/>
    <n v="5"/>
    <s v="SIDOARJO"/>
    <s v="INNER - JATIM TIMUR"/>
    <s v="SDA"/>
    <s v="REG"/>
    <s v="AO"/>
    <x v="0"/>
    <m/>
    <s v="Completed (PS)"/>
    <s v="RBS-Regional 3"/>
    <d v="2026-10-24T14:16:52"/>
    <d v="2026-10-26T15:03:15"/>
    <n v="69416420"/>
    <m/>
    <n v="152316233026"/>
    <s v="KANTOR DESA PUTAT"/>
    <s v="ODP-SDA-FFD/69"/>
    <s v="WO067133408"/>
    <m/>
    <m/>
    <m/>
    <n v="112.7334783"/>
    <n v="-7.5059525000000002"/>
    <s v="|MN00370|/KANTOR DESA PUTAT/WINBACK 2.0 HSI B2B (1:1) 100MBPS 535RB PSB DISC 70%/085859329305/muhammadizzuddin74@gmail.com/MUHAMMAD IZZUDDIN/-7.5061235,112.7333733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4-10-2026 14:24:41"/>
    <d v="2026-10-26T08:00:00"/>
    <m/>
    <s v="PS"/>
    <s v="SIDOARJO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8:00:00"/>
    <s v="2026-10-26 08:00:00|Tanggal Pemasangan : 26 Oktober 2026 Jam Pemasangan : 08:00 15:00 Info Tambahan : Hubungi pelanggan dulu sebelum ke lokasi terimakasih|40961370|MYDITA"/>
    <n v="2026"/>
    <n v="10"/>
    <n v="26"/>
    <d v="2026-10-26T00:00:00"/>
    <n v="-0.33333333333575865"/>
    <x v="1"/>
  </r>
  <r>
    <n v="1563"/>
    <n v="1002652214"/>
    <n v="3"/>
    <x v="5"/>
    <n v="5"/>
    <s v="SIDOARJO"/>
    <s v="INNER - JATIM TIMUR"/>
    <s v="SDA"/>
    <s v="REG"/>
    <s v="AO"/>
    <x v="0"/>
    <m/>
    <s v="Completed (PS)"/>
    <s v="RBS-Regional 3"/>
    <d v="2026-10-24T15:03:42"/>
    <d v="2026-10-26T15:03:43"/>
    <n v="69416432"/>
    <m/>
    <n v="152316233836"/>
    <s v="PT BIGM MARINE INDONESIA"/>
    <s v="ODP-SDA-FBK/09"/>
    <s v="WO067124465"/>
    <m/>
    <m/>
    <m/>
    <n v="112.73764370000001"/>
    <n v="-7.4602868000000004"/>
    <s v="AMRBS/403113/RACHMANTO PRIYO KUNCORO/R3/JATIM TIMUR/PROMO H2 HSI B2B BASIC + OCA (1:2) 100MBPS 440,5RB PSB DISC 70%/SHEILA 081910036888/Sheilaajanie@gmail.com"/>
    <s v="Account Manager"/>
    <m/>
    <m/>
    <m/>
    <m/>
    <m/>
    <m/>
    <m/>
    <m/>
    <s v="Management Janji"/>
    <s v="2026-10-26 08:00:00|Nama PIC : ibu SHEILA No HP : 081910036888 Alt :  M Janji : (senin/26/OKTOBER/2026) jam Pasang : 09:00 Note : hubungi pelanggan jika ingin kelokasi|40961371|MYDITA"/>
    <s v="FCC"/>
    <s v="24-10-2026 15:25:02"/>
    <d v="2026-10-26T08:00:00"/>
    <m/>
    <s v="PS"/>
    <s v="SIDOARJO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bu SHEILA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</r>
  <r>
    <n v="1564"/>
    <n v="1002653601"/>
    <n v="3"/>
    <x v="5"/>
    <n v="5"/>
    <s v="SIDOARJO"/>
    <s v="INNER - JATIM TIMUR"/>
    <s v="SDA"/>
    <s v="REG"/>
    <s v="AO"/>
    <x v="0"/>
    <m/>
    <s v="Completed (PS)"/>
    <s v="RBS-Regional 3"/>
    <d v="2026-10-26T11:47:53"/>
    <d v="2026-10-26T17:56:24"/>
    <n v="69416161"/>
    <m/>
    <n v="152316233871"/>
    <s v="SMKN 1 BUDURAN SIDOARJO"/>
    <s v="ODP-SDA-FET/01"/>
    <s v="WO067199162"/>
    <m/>
    <m/>
    <m/>
    <n v="112.7214"/>
    <n v="-7.4339000000000004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 No Hp Pic : 082225258344  Jam Pemasangan : 08:00 - 12.00  Tanggal Pemasangan : SABTU 24 OKTOBER 2026  Info Tambahan : Hubungi pelanggan sebelum datang ke lokasi"/>
    <s v="FCC"/>
    <s v="26-10-2026 11:54:36"/>
    <m/>
    <m/>
    <s v="PS"/>
    <s v="SIDOARJO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4 15:00:00 | Nama Pic : IBU KAMILAH  No Hp Pic : 082225258344  Jam Pemasangan : 08:00 - 12.00  Tanggal Pemasangan : SABTU 24 OKTOBER 2026  Info Tambahan : Hubungi pelanggan sebelum datang ke lokasi"/>
    <n v="2026"/>
    <n v="10"/>
    <n v="26"/>
    <d v="2026-10-26T00:00:00"/>
    <n v="-0.29166666666424135"/>
    <x v="1"/>
  </r>
  <r>
    <n v="1565"/>
    <n v="1002654606"/>
    <n v="3"/>
    <x v="5"/>
    <n v="5"/>
    <s v="SIDOARJO"/>
    <s v="INNER - JATIM TIMUR"/>
    <s v="SDA"/>
    <s v="REG"/>
    <s v="AO"/>
    <x v="0"/>
    <s v="1P INET"/>
    <s v="Completed (PS)"/>
    <s v="RBS-Regional 3"/>
    <d v="2026-10-26T16:05:50"/>
    <d v="2026-10-27T17:35:19"/>
    <n v="69417412"/>
    <m/>
    <n v="152316233881"/>
    <s v="PATRA DINAMIKA"/>
    <s v="ODP-SDA-FDU/32"/>
    <s v="WO067228873"/>
    <m/>
    <m/>
    <m/>
    <n v="112.7426181"/>
    <n v="-7.4662617999999998"/>
    <s v="MD|MYDB-20261026271407|DN00001/MN01572|PATRA DINAMIKA|08999613608"/>
    <s v="MYDIGIBIZPARTNER"/>
    <m/>
    <m/>
    <m/>
    <m/>
    <m/>
    <m/>
    <m/>
    <m/>
    <s v="Management Janji"/>
    <s v="2026-10-27 15:00:00 | Tanggal pemasangan : 27/09/2026 Jam pemasangan : 09.00 Info Tambahan : Hubungi pelanggan dulu sebelum ke lokasi, terima kasih"/>
    <s v="FCC"/>
    <s v="26-10-2026 16:09:43"/>
    <d v="2026-10-27T15:00:00"/>
    <m/>
    <s v="PS"/>
    <s v="SIDOARJO"/>
    <s v="NO ADDON"/>
    <n v="20261027"/>
    <s v="Completed"/>
    <s v="HSI Bisnis Promo Hari Pelanggan Nasional PSB 70% - 50 Mbps"/>
    <s v="INDIBIZ"/>
    <m/>
    <m/>
    <d v="2026-10-27T15:00:00"/>
    <s v="2026-10-27 15:00:00 | Tanggal pemasangan : 27/09/2026 Jam pemasangan : 09.00 Info Tambahan : Hubungi pelanggan dulu sebelum ke lokasi, terima kasih"/>
    <n v="2026"/>
    <n v="10"/>
    <n v="27"/>
    <d v="2026-10-27T00:00:00"/>
    <n v="-0.625"/>
    <x v="1"/>
  </r>
  <r>
    <n v="1566"/>
    <n v="1002655479"/>
    <n v="3"/>
    <x v="5"/>
    <n v="5"/>
    <s v="SIDOARJO"/>
    <s v="INNER - JATIM TIMUR"/>
    <s v="SDA"/>
    <s v="REG"/>
    <s v="AO"/>
    <x v="0"/>
    <m/>
    <s v="Completed (PS)"/>
    <s v="RBS-Regional 3"/>
    <d v="2026-10-27T10:42:52"/>
    <d v="2026-10-28T16:31:42"/>
    <n v="69417780"/>
    <m/>
    <n v="152316233905"/>
    <s v="PT INDOKOM CITRA PERSADA"/>
    <s v="ODP-SDA-FE/22"/>
    <s v="WO067311418"/>
    <m/>
    <m/>
    <m/>
    <n v="112.6876055"/>
    <n v="-7.4604081999999998"/>
    <s v="|MN02580|/PT INDOKOM CITRA PERSADA/WINBACK 2.0 HSI B2B (1:1) 50MBPS 355RB PSB DISC 70%//export.icps@indokomgroup.com/FERDIAN AGA WISNU AJI/85182013216"/>
    <s v="Sales Force DBS"/>
    <m/>
    <m/>
    <m/>
    <m/>
    <m/>
    <m/>
    <m/>
    <m/>
    <s v="Management Janji"/>
    <s v="2026-11-03 08:00:00|Nama PIC : Bp Ferdian No HP : 085182013216 No Alt : - M Janji :  3 Nov 2026 Jam Pasang : Pagi / Siang Note : hubungi pelanggan jika ingin kelokasi |40951378|MYDITA"/>
    <s v="FCC"/>
    <s v="27-10-2026 10:54:35"/>
    <d v="2026-11-03T08:00:00"/>
    <m/>
    <s v="PS"/>
    <s v="SIDOARJO"/>
    <s v="NO ADDON"/>
    <n v="2026102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1-03T08:00:00"/>
    <s v="2026-11-03 08:00:00|Nama PIC : Bp Ferdian No HP : 085182013216 No Alt : - M Janji :  3 Nov 2026 Jam Pasang : Pagi / Siang Note : hubungi pelanggan jika ingin kelokasi |40951378|MYDITA"/>
    <n v="2026"/>
    <n v="10"/>
    <n v="28"/>
    <d v="2026-10-28T00:00:00"/>
    <n v="-6.3333333333357587"/>
    <x v="1"/>
  </r>
  <r>
    <n v="1567"/>
    <n v="1002655151"/>
    <n v="3"/>
    <x v="5"/>
    <n v="5"/>
    <s v="SIDOARJO"/>
    <s v="INNER - JATIM TIMUR"/>
    <s v="SDA"/>
    <s v="REG"/>
    <s v="AO"/>
    <x v="0"/>
    <m/>
    <s v="Completed (PS)"/>
    <s v="RBS-Regional 3"/>
    <d v="2026-10-27T09:11:56"/>
    <d v="2026-10-27T16:16:28"/>
    <n v="69417602"/>
    <m/>
    <n v="152316233897"/>
    <s v="ES TELER CREAMY GD"/>
    <s v="ODP-SDA-FBF/10"/>
    <s v="WO067279720"/>
    <m/>
    <m/>
    <m/>
    <n v="112.71369900000001"/>
    <n v="-7.4417659"/>
    <s v="|MN02332|/ES TELER CREAMY GD/WINBACK 2.0 HSI B2B (1:1) 50MBPS 355RB PSB DISC 70%//ratnorifqi0202@gmail.com/RATNO/81216569727"/>
    <s v="Sales Force DBS"/>
    <m/>
    <m/>
    <m/>
    <m/>
    <m/>
    <m/>
    <m/>
    <m/>
    <s v="Management Janji"/>
    <s v="2026-10-28 11:00:00|Nama PIC : Bp Ratno No HP : 081216569727 No Alt : - M Janji :  28 Okt 2026 Jam Pasang : Pagi / Siang Note : hubungi pelanggan jika ingin kelokasi |40951378|MYDITA"/>
    <s v="FCC"/>
    <s v="27-10-2026 09:24:40"/>
    <d v="2026-10-28T11:00:00"/>
    <m/>
    <s v="PS"/>
    <s v="SIDOARJO"/>
    <s v="NO ADDON"/>
    <n v="2026102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11:00:00"/>
    <s v="2026-10-28 11:00:00|Nama PIC : Bp Ratno No HP : 081216569727 No Alt : - M Janji :  28 Okt 2026 Jam Pasang : Pagi / Siang Note : hubungi pelanggan jika ingin kelokasi |40951378|MYDITA"/>
    <n v="2026"/>
    <n v="10"/>
    <n v="27"/>
    <d v="2026-10-27T00:00:00"/>
    <n v="-1.4583333333357587"/>
    <x v="1"/>
  </r>
  <r>
    <n v="1568"/>
    <n v="1002658354"/>
    <n v="3"/>
    <x v="5"/>
    <n v="5"/>
    <s v="SIDOARJO"/>
    <s v="INNER - JATIM TIMUR"/>
    <s v="SDA"/>
    <s v="REG"/>
    <s v="AO"/>
    <x v="0"/>
    <s v="1P INET"/>
    <s v="MIE - SEND SURVEY"/>
    <s v="RBS-Regional 3"/>
    <d v="2026-10-28T17:53:44"/>
    <d v="2026-10-28T17:56:07"/>
    <n v="69418858"/>
    <m/>
    <n v="152316233948"/>
    <s v="KOPI TUWAN 1"/>
    <s v="ODP-SDA-FFE/41 FFE/D06/41.01"/>
    <s v="WO067386201"/>
    <m/>
    <m/>
    <m/>
    <n v="112.706530094146"/>
    <n v="-7.4495431433317796"/>
    <s v="MD|MYDB-20261028271527|DN00001/MN00501|KOPI TUWAN 1|085536808823"/>
    <s v="MYDIGIBIZPARTNER"/>
    <m/>
    <m/>
    <m/>
    <m/>
    <m/>
    <m/>
    <m/>
    <m/>
    <s v="Management Janji"/>
    <s v="2026-10-29 15:00:00 | Nama PIC : Soleh  No HP : 085536808823 No Alt :  M Janji :  29  Okt 2026 Jam Pasang : Pagi / Siang Note : hubungi pelanggan jika ingin kelokasi"/>
    <s v="FCC"/>
    <s v="28-10-2026 17:54:39"/>
    <d v="2026-10-29T15:00:00"/>
    <m/>
    <s v="SURVEY_NEW_MANJA"/>
    <s v="SIDOARJO"/>
    <s v="NO ADDON"/>
    <m/>
    <s v="MIE - SEND SURVEY"/>
    <s v="HSI Bisnis Promo Hari Pelanggan Nasional PSB 70% - 50 Mbps"/>
    <s v="INDIBIZ"/>
    <m/>
    <m/>
    <d v="2026-10-29T15:00:00"/>
    <s v="2026-10-29 15:00:00 | Nama PIC : Soleh  No HP : 085536808823 No Alt :  M Janji :  29  Okt 2026 Jam Pasang : Pagi / Siang Note : hubungi pelanggan jika ingin kelokasi"/>
    <m/>
    <m/>
    <m/>
    <e v="#NUM!"/>
    <e v="#NUM!"/>
    <x v="0"/>
  </r>
  <r>
    <n v="1569"/>
    <n v="1002652228"/>
    <n v="3"/>
    <x v="5"/>
    <n v="5"/>
    <s v="SIDOARJO"/>
    <s v="INNER - JATIM TIMUR"/>
    <s v="SDA"/>
    <s v="REG"/>
    <s v="AO"/>
    <x v="0"/>
    <m/>
    <s v="CANCEL COMPLETED"/>
    <s v="RBS-Regional 3"/>
    <d v="2026-10-24T15:15:29"/>
    <d v="2026-10-24T18:17:47"/>
    <n v="69416438"/>
    <m/>
    <n v="152316233837"/>
    <s v="JPCREATIVE"/>
    <s v="ODP-SDA-FW/40"/>
    <m/>
    <m/>
    <m/>
    <m/>
    <n v="112.7272569"/>
    <n v="-7.4592771000000004"/>
    <s v="|MC30211|/MUHAMAD ZAPAR SODIK/081252648256/rehanroyan99@gmail.com"/>
    <s v="Sales Force DBS"/>
    <m/>
    <m/>
    <m/>
    <m/>
    <m/>
    <m/>
    <m/>
    <m/>
    <m/>
    <m/>
    <m/>
    <s v="24-10-2026 15:25:02"/>
    <m/>
    <m/>
    <s v="REJECT_FCC"/>
    <s v="SIDOARJO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</r>
  <r>
    <n v="1570"/>
    <n v="1002651542"/>
    <n v="3"/>
    <x v="5"/>
    <n v="5"/>
    <s v="SIDOARJO"/>
    <s v="INNER - JATIM TIMUR"/>
    <s v="SDA"/>
    <s v="REG"/>
    <s v="AO"/>
    <x v="0"/>
    <s v="2P INET + VOICE"/>
    <s v="98 | OSS - CANCEL COMPLETE"/>
    <s v="RBS-Regional 3"/>
    <d v="2026-10-23T16:03:55"/>
    <d v="2026-10-27T16:50:38"/>
    <n v="69416093"/>
    <n v="3135917264"/>
    <n v="152316233805"/>
    <s v="PT. INTI CAKRAWALA CITRA"/>
    <s v="ODP-SDA-FGT/22 FGT/D03/22.01"/>
    <s v="WO067065901"/>
    <m/>
    <m/>
    <m/>
    <n v="112.67498879999999"/>
    <n v="-7.4355989999999901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3-10-2026 16:09:41"/>
    <d v="2026-10-26T08:00:00"/>
    <s v="Kendala Pelanggan"/>
    <s v="CANCEL"/>
    <s v="SIDOARJO"/>
    <s v="NO ADDON"/>
    <m/>
    <s v="Cancel Completed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</r>
  <r>
    <n v="1571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1572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</r>
  <r>
    <n v="1573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</r>
  <r>
    <n v="1574"/>
    <n v="1002644643"/>
    <n v="3"/>
    <x v="5"/>
    <n v="5"/>
    <s v="PASURUAN"/>
    <s v="PASURUAN"/>
    <s v="BNL"/>
    <s v="REG"/>
    <s v="AO"/>
    <x v="0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</r>
  <r>
    <n v="1575"/>
    <n v="1002653640"/>
    <n v="3"/>
    <x v="5"/>
    <n v="5"/>
    <s v="PASURUAN"/>
    <s v="PASURUAN"/>
    <s v="BNL"/>
    <s v="REG"/>
    <s v="AO"/>
    <x v="0"/>
    <s v="1P INET"/>
    <s v="Completed (PS)"/>
    <s v="RBS-Regional 3"/>
    <d v="2026-10-26T11:54:44"/>
    <d v="2026-10-27T20:46:24"/>
    <n v="69417072"/>
    <m/>
    <n v="152744222279"/>
    <s v="MTSN 1 PASURUAN"/>
    <s v="ODP-BNL-FH/11 FH/D01/11.01"/>
    <s v="WO067199442"/>
    <m/>
    <m/>
    <m/>
    <n v="112.790831"/>
    <n v="-7.5870059999999997"/>
    <s v="|MN02680|MYIA-025342629479/POI/YASIR/081358159080/mtsnegeri1pasuruan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5:06"/>
    <d v="2026-10-27T08:00:00"/>
    <m/>
    <s v="PS"/>
    <s v="BANGIL"/>
    <s v="NO ADDON"/>
    <n v="20261027"/>
    <s v="Completed"/>
    <s v="HSI Bisnis Basic Promo Hari Pelanggan Nasional PSB 70% - 100 Mbps Dual Band"/>
    <s v="INDIBIZ"/>
    <m/>
    <m/>
    <d v="2026-10-27T08:00:00"/>
    <s v="2026-10-27 08:00:00 | Jam pemasangan : 12.00 Info Tambahan : Hubungi pelanggan dulu sebelum ke lokasi terimakasih  "/>
    <n v="2026"/>
    <n v="10"/>
    <n v="27"/>
    <d v="2026-10-27T00:00:00"/>
    <n v="-0.33333333333575865"/>
    <x v="1"/>
  </r>
  <r>
    <n v="1576"/>
    <n v="1002655299"/>
    <n v="3"/>
    <x v="5"/>
    <n v="5"/>
    <s v="PASURUAN"/>
    <s v="PASURUAN"/>
    <s v="BNL"/>
    <s v="REG"/>
    <s v="AO"/>
    <x v="0"/>
    <m/>
    <s v="Completed (PS)"/>
    <s v="RBS-Regional 3"/>
    <d v="2026-10-27T09:54:56"/>
    <d v="2026-10-28T18:47:59"/>
    <n v="69417697"/>
    <m/>
    <n v="152744222280"/>
    <s v="GUDANG PIER REMBANG INDUSTRI 3"/>
    <s v="ODP-BNL-FZ/29"/>
    <s v="WO067290601"/>
    <m/>
    <m/>
    <m/>
    <n v="112.81690380000001"/>
    <n v="-7.6237778"/>
    <s v="|MN02680|/GUDANG PIER REMBANG INDUSTRI 3/WINBACK 2.0 HSI B2B (1:1) 100MBPS 535RB PSB DISC 70%//hagiwhyd15@gmail.com/ACHMAD HAGI WAHYUDI/85736670406"/>
    <s v="Sales Force DBS"/>
    <m/>
    <m/>
    <m/>
    <m/>
    <m/>
    <m/>
    <m/>
    <m/>
    <s v="Management Janji"/>
    <s v="2026-10-28 11:00:00|Nama PIC:  bp Achmad No HP: 085736670406 Alt: Tanggal: 28/10/2026 Jam Pasang: 11.00 Note: Hubungi sebelum ke lokasi, terimakasih.  |40931149|MYDITA"/>
    <s v="FCC"/>
    <s v="27-10-2026 10:09:38"/>
    <d v="2026-10-28T11:00:00"/>
    <m/>
    <s v="PS"/>
    <s v="BANGIL"/>
    <s v="NO ADDON"/>
    <n v="2026102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Nama PIC:  bp Achmad No HP: 085736670406 Alt: Tanggal: 28/10/2026 Jam Pasang: 11.00 Note: Hubungi sebelum ke lokasi, terimakasih.  |40931149|MYDITA"/>
    <n v="2026"/>
    <n v="10"/>
    <n v="28"/>
    <d v="2026-10-28T00:00:00"/>
    <n v="-0.45833333333575865"/>
    <x v="1"/>
  </r>
  <r>
    <n v="1577"/>
    <n v="1002657040"/>
    <n v="3"/>
    <x v="5"/>
    <n v="5"/>
    <s v="PASURUAN"/>
    <s v="PASURUAN"/>
    <s v="BNL"/>
    <s v="REG"/>
    <s v="AO"/>
    <x v="0"/>
    <m/>
    <s v="Completed (PS)"/>
    <s v="RBS-Regional 3"/>
    <d v="2026-10-28T09:23:00"/>
    <d v="2026-10-28T15:50:03"/>
    <n v="69418349"/>
    <m/>
    <n v="152744222285"/>
    <s v="TOKO KELONTONG"/>
    <s v="ODP-BNL-FA/65"/>
    <s v="WO067363194"/>
    <m/>
    <m/>
    <m/>
    <n v="112.9070632"/>
    <n v="-7.6399593000000001"/>
    <s v="|MN01809|/TOKO KELONTONG/WINBACK 2.0 HSI B2B (1:1) 50MBPS 355RB PSB DISC 70%//asepanugrahoktavian24@gmail.com/ASEP ANUGRAH OKTAVIAN/82132553678"/>
    <s v="Sales Force DBS"/>
    <m/>
    <m/>
    <m/>
    <m/>
    <m/>
    <m/>
    <m/>
    <m/>
    <s v="Management Janji"/>
    <s v="2026-10-29 11:00:00|Nama PIC : Asep No HP : 082132553678 No Alt :  M Janji :  29  Okt 2026 Jam Pasang : Pagi / Siang Note : hubungi pelanggan jika ingin kelokasi|40981184|MYDITA"/>
    <s v="FCC"/>
    <s v="28-10-2026 09:25:11"/>
    <d v="2026-10-29T11:00:00"/>
    <m/>
    <s v="PS"/>
    <s v="BANGIL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PIC : Asep No HP : 082132553678 No Alt :  M Janji :  29  Okt 2026 Jam Pasang : Pagi / Siang Note : hubungi pelanggan jika ingin kelokasi|40981184|MYDITA"/>
    <n v="2026"/>
    <n v="10"/>
    <n v="28"/>
    <d v="2026-10-28T00:00:00"/>
    <n v="-1.4583333333357587"/>
    <x v="1"/>
  </r>
  <r>
    <n v="1578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</r>
  <r>
    <n v="1579"/>
    <n v="1002645353"/>
    <n v="3"/>
    <x v="5"/>
    <n v="5"/>
    <s v="SIDOARJO"/>
    <s v="PASURUAN"/>
    <s v="BEJ"/>
    <s v="REG"/>
    <s v="AO"/>
    <x v="0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</r>
  <r>
    <n v="1580"/>
    <n v="1002646009"/>
    <n v="3"/>
    <x v="5"/>
    <n v="5"/>
    <s v="SIDOARJO"/>
    <s v="PASURUAN"/>
    <s v="BEJ"/>
    <s v="REG"/>
    <s v="AO"/>
    <x v="0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</r>
  <r>
    <n v="1581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</r>
  <r>
    <n v="1582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</r>
  <r>
    <n v="1583"/>
    <n v="1002652156"/>
    <n v="3"/>
    <x v="5"/>
    <n v="5"/>
    <s v="SIDOARJO"/>
    <s v="PASURUAN"/>
    <s v="GEM"/>
    <s v="REG"/>
    <s v="AO"/>
    <x v="0"/>
    <m/>
    <s v="Completed (PS)"/>
    <s v="RBS-Regional 3"/>
    <d v="2026-10-24T14:04:44"/>
    <d v="2026-10-25T15:15:06"/>
    <n v="69416413"/>
    <m/>
    <n v="152743216180"/>
    <s v="PT. AMARTA CARRAGEENAN INDONESIA"/>
    <s v="ODP-GEM-FAK/051"/>
    <s v="WO067124070"/>
    <m/>
    <m/>
    <m/>
    <n v="112.6803946"/>
    <n v="-7.5941238999999996"/>
    <s v="|MN02580|/PT. AMARTA CARRAGEENAN INDONESIA/WINBACK 2.0 HSI B2B (1:1) 100MBPS 535RB PSB DISC 70%/08819836221/wandik@amarta-group.co.id/NURHILAL/7.593915, 112.679108"/>
    <s v="Sales Force DBS"/>
    <m/>
    <m/>
    <m/>
    <m/>
    <m/>
    <m/>
    <m/>
    <m/>
    <s v="Management Janji"/>
    <s v="2026-10-26 08:00:00|Tanggal pemasangan : 25/09/2026 Jam pemasangan : 08.00 - 12.00 Info Tambahan : Hubungi pelanggan dulu sebelum ke lokasi, terima kasih|40951377|MYDITA"/>
    <s v="FCC"/>
    <s v="24-10-2026 14:09:43"/>
    <d v="2026-10-26T08:00:00"/>
    <m/>
    <s v="PS"/>
    <s v="PANDAAN"/>
    <s v="NO ADDON"/>
    <n v="2026102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8:00:00"/>
    <s v="2026-10-26 08:00:00|Tanggal pemasangan : 25/09/2026 Jam pemasangan : 08.00 - 12.00 Info Tambahan : Hubungi pelanggan dulu sebelum ke lokasi, terima kasih|40951377|MYDITA"/>
    <n v="2026"/>
    <n v="10"/>
    <n v="25"/>
    <d v="2026-10-25T00:00:00"/>
    <n v="-1.3333333333357587"/>
    <x v="1"/>
  </r>
  <r>
    <n v="1584"/>
    <n v="1002655664"/>
    <n v="3"/>
    <x v="5"/>
    <n v="5"/>
    <s v="SIDOARJO"/>
    <s v="PASURUAN"/>
    <s v="GEM"/>
    <s v="REG"/>
    <s v="AO"/>
    <x v="0"/>
    <s v="1P INET"/>
    <s v="Completed (PS)"/>
    <s v="RBS-Regional 3"/>
    <d v="2026-10-27T11:29:45"/>
    <d v="2026-10-28T14:10:18"/>
    <n v="69417833"/>
    <m/>
    <n v="152743216014"/>
    <s v="PT DWI SURYA PERKASA"/>
    <s v="ODP-GEM-FAE/05 FAE/D01/05.01"/>
    <s v="WO067274090"/>
    <m/>
    <m/>
    <m/>
    <n v="112.6959169"/>
    <n v="-7.5200560000000003"/>
    <s v="|MN02394|MYIA-088324191894/POI/Joko Utomo /083848928870/paulusjoko@gmail.com"/>
    <s v="MYIB_ASSISTANT"/>
    <m/>
    <m/>
    <m/>
    <m/>
    <m/>
    <m/>
    <m/>
    <m/>
    <s v="Management Janji"/>
    <s v="2026-10-28 08:00:00 | Tanggal pemasangan : 28/09/2026 Jam pemasangan : 10.00 Info Tambahan : Hubungi pelanggan dulu sebelum ke lokasi, terima kasih"/>
    <s v="FCC"/>
    <s v="27-10-2026 11:39:40"/>
    <d v="2026-10-28T08:00:00"/>
    <m/>
    <s v="PS"/>
    <s v="PANDAAN"/>
    <s v="NO ADDON"/>
    <n v="20261028"/>
    <s v="Completed"/>
    <s v="HSI Bisnis Promo Hari Pelanggan Nasional PSB 70% - 50 Mbps"/>
    <s v="INDIBIZ"/>
    <m/>
    <m/>
    <d v="2026-10-28T08:00:00"/>
    <s v="2026-10-28 08:00:00 | Tanggal pemasangan : 28/09/2026 Jam pemasangan : 10.00 Info Tambahan : Hubungi pelanggan dulu sebelum ke lokasi, terima kasih"/>
    <n v="2026"/>
    <n v="10"/>
    <n v="28"/>
    <d v="2026-10-28T00:00:00"/>
    <n v="-0.33333333333575865"/>
    <x v="1"/>
  </r>
  <r>
    <n v="1585"/>
    <n v="1002656506"/>
    <n v="3"/>
    <x v="5"/>
    <n v="5"/>
    <s v="SIDOARJO"/>
    <s v="PASURUAN"/>
    <s v="GEM"/>
    <s v="REG"/>
    <s v="AO"/>
    <x v="0"/>
    <m/>
    <s v="MIE - SEND SURVEY"/>
    <s v="RBS-Regional 3"/>
    <d v="2026-10-27T15:53:07"/>
    <d v="2026-10-28T16:58:01"/>
    <n v="69418147"/>
    <m/>
    <n v="152743216016"/>
    <s v="PT. PAN PACIFIC INDONESIA TRADING"/>
    <s v="ODP-GEM-FAC/09"/>
    <s v="WO067382473"/>
    <m/>
    <m/>
    <m/>
    <n v="112.69088429999999"/>
    <n v="-7.5852851000000001"/>
    <s v="|MN02680 |/PT. PAN PACIFIC INDONESIA TRADING/WINBACK 2.0 HSI B2B (1:1) 75MBPS 415RB PSB DISC 70%//panpacificindonesiatrading@gmail.com/PUTRI FAJAR DWIYANTI/8133302856"/>
    <s v="Sales Force DBS"/>
    <m/>
    <m/>
    <m/>
    <m/>
    <m/>
    <m/>
    <m/>
    <m/>
    <s v="Management Janji"/>
    <s v="2026-10-29 15:00:00|Nama PIC:  bu putri  No HP: 08133302856 Alt: Tanggal: 29/10/2026 Jam Pasang: Sore Note: Hubungi sebelum ke lokasi, terimakasih.  |40931149|MYDITA"/>
    <s v="FCC"/>
    <s v="27-10-2026 15:54:39"/>
    <d v="2026-10-29T15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5:00:00"/>
    <s v="2026-10-29 15:00:00|Nama PIC:  bu putri  No HP: 08133302856 Alt: Tanggal: 29/10/2026 Jam Pasang: Sore Note: Hubungi sebelum ke lokasi, terimakasih.  |40931149|MYDITA"/>
    <m/>
    <m/>
    <m/>
    <e v="#NUM!"/>
    <e v="#NUM!"/>
    <x v="0"/>
  </r>
  <r>
    <n v="1586"/>
    <n v="1002651377"/>
    <n v="3"/>
    <x v="5"/>
    <n v="5"/>
    <s v="SIDOARJO"/>
    <s v="PASURUAN"/>
    <s v="GEM"/>
    <s v="REG"/>
    <s v="AO"/>
    <x v="0"/>
    <m/>
    <s v="CANCEL COMPLETED"/>
    <s v="RBS-Regional 3"/>
    <d v="2026-10-23T15:21:16"/>
    <d v="2026-10-24T12:32:59"/>
    <n v="69416045"/>
    <m/>
    <n v="152743216176"/>
    <s v="PT. AMARTA CARRAGEENAN INDONESIA"/>
    <s v="ODP-GEM-FAK/051"/>
    <s v="WO067109146"/>
    <m/>
    <m/>
    <m/>
    <n v="112.6803946"/>
    <n v="-7.5941238999999996"/>
    <s v="|MN02580|/PT. AMARTA CARRAGEENAN INDONESIA/WINBACK 2.0 HSI B2B (1:1) 100MBPS 535RB PSB DISC 70%//wandik@amarta-group.co.id/NURHILAL/8819836221"/>
    <s v="Sales Force DBS"/>
    <m/>
    <m/>
    <m/>
    <m/>
    <m/>
    <m/>
    <m/>
    <m/>
    <s v="Management Janji"/>
    <s v="||40951375|MYDITA"/>
    <s v="FCC"/>
    <s v="23-10-2026 15:24:43"/>
    <d v="1970-01-01T00:00:00"/>
    <m/>
    <s v="REJECT_FCC"/>
    <s v="PANDAAN"/>
    <s v="NO ADDON"/>
    <m/>
    <s v="DECLINE : Decline - Order tidak bisa dilanjutkan Ika Paramitha M 4092108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Order tidak bisa dilanjutkan Ika Paramitha M 40921089|MYDITA"/>
    <d v="1970-01-01T00:00:00"/>
    <s v="||40951375|MYDITA"/>
    <m/>
    <m/>
    <m/>
    <e v="#NUM!"/>
    <e v="#NUM!"/>
    <x v="0"/>
  </r>
  <r>
    <n v="1587"/>
    <n v="1002641394"/>
    <n v="3"/>
    <x v="5"/>
    <n v="5"/>
    <s v="SIDOARJO"/>
    <s v="PASURUAN"/>
    <s v="GEM"/>
    <s v="REG"/>
    <s v="AO"/>
    <x v="0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588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1589"/>
    <n v="1002656991"/>
    <n v="3"/>
    <x v="5"/>
    <n v="5"/>
    <s v="PASURUAN"/>
    <s v="PASURUAN"/>
    <s v="GRA"/>
    <s v="REG"/>
    <s v="AO"/>
    <x v="0"/>
    <m/>
    <s v="8 | OSS - PONR"/>
    <s v="RBS-Regional 3"/>
    <d v="2026-10-28T09:04:56"/>
    <d v="2026-10-28T19:31:30"/>
    <n v="69418337"/>
    <m/>
    <n v="152738202638"/>
    <s v="SMPN 2 NGULING PASURUAN"/>
    <s v="ODP-GRA-FD/27"/>
    <s v="WO067376106"/>
    <m/>
    <m/>
    <m/>
    <n v="112.9070632"/>
    <n v="-7.6399593000000001"/>
    <s v="|MN00025|/SMPN 2 NGULING PASURUAN /WINBACK 2.0 HSI B2B (1:1) 75MBPS 415RB PSB DISC 70%//ngulingsmpndua@yahoo.co.id/AKHMAD SOFIONO /81249340996"/>
    <s v="Sales Force DBS"/>
    <m/>
    <m/>
    <m/>
    <m/>
    <m/>
    <m/>
    <m/>
    <m/>
    <s v="Management Janji"/>
    <s v="2026-10-30 11:00:00|Tanggal pemasangan : 29 OKTOBER 2026 Jam pemasangan : pagi/siang Info Tambahan : Hubungi pelanggan dulu sebelum ke lokasi terima kasih|40931150|MYDITA"/>
    <s v="FCC"/>
    <s v="28-10-2026 09:09:49"/>
    <d v="2026-10-30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30T11:00:00"/>
    <s v="2026-10-30 11:00:00|Tanggal pemasangan : 29 OKTOBER 2026 Jam pemasangan : pagi/siang Info Tambahan : Hubungi pelanggan dulu sebelum ke lokasi terima kasih|40931150|MYDITA"/>
    <m/>
    <m/>
    <m/>
    <e v="#NUM!"/>
    <e v="#NUM!"/>
    <x v="0"/>
  </r>
  <r>
    <n v="1590"/>
    <n v="1002657002"/>
    <n v="3"/>
    <x v="5"/>
    <n v="5"/>
    <s v="PASURUAN"/>
    <s v="PASURUAN"/>
    <s v="GRA"/>
    <s v="REG"/>
    <s v="AO"/>
    <x v="0"/>
    <m/>
    <s v="8 | OSS - PONR"/>
    <s v="RBS-Regional 3"/>
    <d v="2026-10-28T09:09:46"/>
    <d v="2026-10-29T10:13:45"/>
    <n v="69418340"/>
    <m/>
    <n v="152738202639"/>
    <s v="SMPN 2 NGULING PASURUAN"/>
    <s v="ODP-GRA-FD/27"/>
    <s v="WO067373501"/>
    <m/>
    <m/>
    <m/>
    <n v="113.0175648"/>
    <n v="-7.7126203999999996"/>
    <s v="|MN00025|/SMPN 2 NGULING PASURUAN /WINBACK 2.0 HSI B2B (1:1) 75MBPS 415RB PSB DISC 70%//ngulingsmpndua@yahoo.co.id/AKHMAD SOFIONO /81249340996  "/>
    <s v="Sales Force DBS"/>
    <m/>
    <m/>
    <m/>
    <m/>
    <m/>
    <m/>
    <m/>
    <m/>
    <s v="Management Janji"/>
    <s v="2026-11-01 08:00:00|Nama Pic : BP AKHMAD No Hp Pic : 081249340996 Jam Pemasangan : 08:00 - 12.00 Tanggal Pemasangan : KAMIS 29 OKTOBER 2026 Info Tambahan : Hubungi pelanggan sebelum datang ke lokasi|40931150|MYDITA"/>
    <s v="FCC"/>
    <s v="28-10-2026 09:11:13"/>
    <d v="2026-11-01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1-01T08:00:00"/>
    <s v="2026-11-01 08:00:00|Nama Pic : BP AKHMAD No Hp Pic : 081249340996 Jam Pemasangan : 08:00 - 12.00 Tanggal Pemasangan : KAMIS 29 OKTOBER 2026 Info Tambahan : Hubungi pelanggan sebelum datang ke lokasi|40931150|MYDITA"/>
    <m/>
    <m/>
    <m/>
    <e v="#NUM!"/>
    <e v="#NUM!"/>
    <x v="0"/>
  </r>
  <r>
    <n v="1591"/>
    <n v="1002639602"/>
    <n v="3"/>
    <x v="5"/>
    <n v="5"/>
    <s v="SIDOARJO"/>
    <s v="PASURUAN"/>
    <s v="PDA"/>
    <s v="REG"/>
    <s v="AO"/>
    <x v="0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</r>
  <r>
    <n v="1592"/>
    <n v="1002639684"/>
    <n v="3"/>
    <x v="5"/>
    <n v="5"/>
    <s v="SIDOARJO"/>
    <s v="PASURUAN"/>
    <s v="PDA"/>
    <s v="REG"/>
    <s v="AO"/>
    <x v="0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593"/>
    <n v="1002650870"/>
    <n v="3"/>
    <x v="5"/>
    <n v="5"/>
    <s v="SIDOARJO"/>
    <s v="PASURUAN"/>
    <s v="PDA"/>
    <s v="REG"/>
    <s v="AO"/>
    <x v="0"/>
    <s v="1P INET"/>
    <s v="100 | REVOKE COMPLETED"/>
    <s v="RBS-Regional 3"/>
    <d v="2026-10-23T12:33:00"/>
    <d v="2026-10-27T16:56:19"/>
    <n v="69415859"/>
    <m/>
    <n v="152741225141"/>
    <s v="Golf Pro Shop Taman Dayu (Clubhouse)"/>
    <s v="ODP-PDA-FBD/01"/>
    <s v="WO067041928"/>
    <m/>
    <m/>
    <m/>
    <n v="112.67480639999999"/>
    <n v="-7.7031757000000001"/>
    <s v="|MN02054|MYIA-020356171945/POI/Ayu putri angreani kusanto/08990794495/anext213@gmail.com"/>
    <s v="MYIB_ASSISTANT"/>
    <m/>
    <m/>
    <m/>
    <m/>
    <m/>
    <m/>
    <m/>
    <m/>
    <s v="Management Janji"/>
    <s v="2026-10-24 11:00:00 | Nama Pic :  No Hp Pic :  Jam Pemasangan : 08:00 - 12.00 Tanggal Pemasangan : SABTU 24 OKTOBER 2026 Info Tambahan : Hubungi pelanggan sebelum datang ke lokasi"/>
    <s v="FCC"/>
    <s v="23-10-2026 12:39:46"/>
    <d v="2026-10-24T11:00:00"/>
    <s v="Kendala Teknik"/>
    <s v="REVOKE"/>
    <s v="PANDAAN"/>
    <s v="NO ADDON"/>
    <m/>
    <s v="Revoke Completed"/>
    <s v="HSI Bisnis Promo Hari Pelanggan Nasional PSB 70% - 50 Mbps"/>
    <s v="INDIBIZ"/>
    <m/>
    <m/>
    <d v="2026-10-24T11:00:00"/>
    <s v="2026-10-24 11:00:00 | Nama Pic :  No Hp Pic :  Jam Pemasangan : 08:00 - 12.00 Tanggal Pemasangan : SABTU 24 OKTOBER 2026 Info Tambahan : Hubungi pelanggan sebelum datang ke lokasi"/>
    <m/>
    <m/>
    <m/>
    <e v="#NUM!"/>
    <e v="#NUM!"/>
    <x v="0"/>
  </r>
  <r>
    <n v="1594"/>
    <n v="1002655311"/>
    <n v="3"/>
    <x v="5"/>
    <n v="5"/>
    <s v="SIDOARJO"/>
    <s v="PASURUAN"/>
    <s v="PDA"/>
    <s v="REG"/>
    <s v="AO"/>
    <x v="0"/>
    <m/>
    <s v="100 | REVOKE COMPLETED"/>
    <s v="RBS-Regional 3"/>
    <d v="2026-10-27T09:58:10"/>
    <d v="2026-10-29T09:26:42"/>
    <n v="69417679"/>
    <n v="3436010013"/>
    <n v="152741225147"/>
    <s v="SUPERSKIN PANDAAN"/>
    <s v="ODP-PDA-FP/12"/>
    <s v="WO067289886"/>
    <m/>
    <m/>
    <m/>
    <n v="112.6872932"/>
    <n v="-7.6532321999999997"/>
    <s v="AMRBS;403098;REG3;DANIEL MARWA DENERO;08112876658;CP.DHENNY;081329999162;PAKET 2S INET VOICE 75 MBPS (559.000);SUPERSKIN PANDAAN"/>
    <s v="Account Manager"/>
    <m/>
    <m/>
    <m/>
    <m/>
    <m/>
    <m/>
    <m/>
    <m/>
    <s v="Management Janji"/>
    <s v="2026-11-03 11:00:00|Tanggal pemasangan: 03/11/2026 Jam pemasangan : 10.00 Info Tambahan : Hubungi pelanggan dulu sebelum ke lokasi terima kasih.|40981184|MYDITA"/>
    <s v="FCC"/>
    <s v="27-10-2026 10:09:38"/>
    <d v="2026-11-03T11:00:00"/>
    <s v="Kendala Pelanggan"/>
    <s v="REVOKE"/>
    <s v="PANDAAN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1-03T11:00:00"/>
    <s v="2026-11-03 11:00:00|Tanggal pemasangan: 03/11/2026 Jam pemasangan : 10.00 Info Tambahan : Hubungi pelanggan dulu sebelum ke lokasi terima kasih.|40981184|MYDITA"/>
    <m/>
    <m/>
    <m/>
    <e v="#NUM!"/>
    <e v="#NUM!"/>
    <x v="0"/>
  </r>
  <r>
    <n v="1595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1596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</r>
  <r>
    <n v="1597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</r>
  <r>
    <n v="1598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</r>
  <r>
    <n v="1599"/>
    <n v="1002643631"/>
    <n v="3"/>
    <x v="5"/>
    <n v="5"/>
    <s v="SIDOARJO"/>
    <s v="PASURUAN"/>
    <s v="PDA"/>
    <s v="REG"/>
    <s v="AO"/>
    <x v="0"/>
    <m/>
    <s v="Completed (PS)"/>
    <s v="RBS-Regional 3"/>
    <d v="2026-10-19T15:09:39"/>
    <d v="2026-10-24T14:26:09"/>
    <n v="69413092"/>
    <m/>
    <n v="152741225209"/>
    <s v="CV ARFA SEJAHTERA"/>
    <s v="ODP-PDA-FAU/29"/>
    <s v="WO066981194"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s v="Management Janji"/>
    <s v="2026-10-24 15:00:00|Tanggal pemasangan : 23 Oct 2026 Jam pemasangan : 12.00 Info Tambahan : Hubungi pelanggan dulu sebelum ke lokasi terima kasih.|40941148|MYDITA"/>
    <s v="FCC"/>
    <s v="19-10-2026 15:24:58"/>
    <d v="2026-10-24T15:00:00"/>
    <s v="Kendala Pelanggan"/>
    <s v="PS"/>
    <s v="PANDAAN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5:00:00"/>
    <s v="2026-10-24 15:00:00|Tanggal pemasangan : 23 Oct 2026 Jam pemasangan : 12.00 Info Tambahan : Hubungi pelanggan dulu sebelum ke lokasi terima kasih.|40941148|MYDITA"/>
    <n v="2026"/>
    <n v="10"/>
    <n v="24"/>
    <d v="2026-10-24T00:00:00"/>
    <n v="-0.625"/>
    <x v="1"/>
  </r>
  <r>
    <n v="1600"/>
    <n v="1002645720"/>
    <n v="3"/>
    <x v="5"/>
    <n v="5"/>
    <s v="SIDOARJO"/>
    <s v="PASURUAN"/>
    <s v="PDA"/>
    <s v="REG"/>
    <s v="AO"/>
    <x v="0"/>
    <m/>
    <s v="Completed (PS)"/>
    <s v="RBS-Regional 3"/>
    <d v="2026-10-20T14:39:10"/>
    <d v="2026-10-22T16:38:11"/>
    <n v="69413862"/>
    <m/>
    <n v="152741225211"/>
    <s v="CV. SEKAR SURYA"/>
    <s v="ODP-PDA-FAQ/07"/>
    <s v="WO066980006"/>
    <m/>
    <m/>
    <m/>
    <n v="112.6837337"/>
    <n v="-7.6283276999999998"/>
    <s v="|MC30223|/JOHANES LUDONG /81333397053/sekarsurya@hotmail.com"/>
    <s v="Sales Force DBS"/>
    <m/>
    <m/>
    <m/>
    <m/>
    <m/>
    <m/>
    <m/>
    <m/>
    <s v="Management Janji"/>
    <s v="2026-10-24 15:00:00|M Janji : 23/10/2026 Jam Pasang : 08.00 - 13:00  NoteÃ‚Â :  hubungi terlebih dahulu sebelum kelokasi |40981182|MYDITA"/>
    <s v="FCC"/>
    <s v="20-10-2026 14:39:46"/>
    <d v="2026-10-24T15:00:00"/>
    <m/>
    <s v="PS"/>
    <s v="PANDAAN"/>
    <s v="OCA"/>
    <n v="20261022"/>
    <s v="Completed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d v="2026-10-24T15:00:00"/>
    <s v="2026-10-24 15:00:00|M Janji : 23/10/2026 Jam Pasang : 08.00 - 13:00  NoteÃ‚Â :  hubungi terlebih dahulu sebelum kelokasi |40981182|MYDITA"/>
    <n v="2026"/>
    <n v="10"/>
    <n v="22"/>
    <d v="2026-10-22T00:00:00"/>
    <n v="-2.625"/>
    <x v="1"/>
  </r>
  <r>
    <n v="1601"/>
    <n v="1002632657"/>
    <n v="3"/>
    <x v="5"/>
    <n v="5"/>
    <s v="SIDOARJO"/>
    <s v="PASURUAN"/>
    <s v="PDA"/>
    <s v="REG"/>
    <s v="AO"/>
    <x v="0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</r>
  <r>
    <n v="1602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03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1604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1605"/>
    <n v="1002640238"/>
    <n v="3"/>
    <x v="5"/>
    <n v="5"/>
    <s v="SIDOARJO"/>
    <s v="PASURUAN"/>
    <s v="PGE"/>
    <s v="REG"/>
    <s v="AO"/>
    <x v="0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</r>
  <r>
    <n v="1606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</r>
  <r>
    <n v="1607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</r>
  <r>
    <n v="1608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1609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1610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1611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</r>
  <r>
    <n v="1612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</r>
  <r>
    <n v="1613"/>
    <n v="1002640147"/>
    <n v="3"/>
    <x v="5"/>
    <n v="5"/>
    <s v="PASURUAN"/>
    <s v="PASURUAN"/>
    <s v="PSN"/>
    <s v="REG"/>
    <s v="AO"/>
    <x v="0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</r>
  <r>
    <n v="1614"/>
    <n v="1002647670"/>
    <n v="3"/>
    <x v="5"/>
    <n v="5"/>
    <s v="PASURUAN"/>
    <s v="PASURUAN"/>
    <s v="PSN"/>
    <s v="REG"/>
    <s v="AO"/>
    <x v="0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</r>
  <r>
    <n v="1615"/>
    <n v="1002648687"/>
    <n v="3"/>
    <x v="5"/>
    <n v="5"/>
    <s v="PASURUAN"/>
    <s v="PASURUAN"/>
    <s v="PSN"/>
    <s v="REG"/>
    <s v="AO"/>
    <x v="0"/>
    <m/>
    <s v="Completed (PS)"/>
    <s v="RBS-Regional 3"/>
    <d v="2026-10-22T10:29:08"/>
    <d v="2026-10-23T14:00:20"/>
    <n v="69415001"/>
    <m/>
    <n v="152729257036"/>
    <s v="PT NUSA PRIMA MOTOR"/>
    <s v="ODP-PSN-FP/28"/>
    <s v="WO066993762"/>
    <m/>
    <m/>
    <m/>
    <n v="112.89034770000001"/>
    <n v="-7.6679598000000002"/>
    <s v="|MC30016|/HERU KUSWANTO/085755071341 / 087855642367/sweethomehika@gmail.com"/>
    <s v="Sales Force DBS"/>
    <m/>
    <m/>
    <m/>
    <m/>
    <m/>
    <m/>
    <m/>
    <m/>
    <s v="Management Janji"/>
    <s v="2026-10-23 15:00:00|Jam pemasangan : 12.00 Info Tambahan : Hubungi pelanggan dulu sebelum ke lokasi terimakasih |40951381|MYDITA"/>
    <s v="FCC"/>
    <s v="22-10-2026 10:40:29"/>
    <d v="2026-10-23T15:00:00"/>
    <m/>
    <s v="PS"/>
    <s v="PASURUAN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15:00:00"/>
    <s v="2026-10-23 15:00:00|Jam pemasangan : 12.00 Info Tambahan : Hubungi pelanggan dulu sebelum ke lokasi terimakasih |40951381|MYDITA"/>
    <n v="2026"/>
    <n v="10"/>
    <n v="23"/>
    <d v="2026-10-23T00:00:00"/>
    <n v="-0.625"/>
    <x v="1"/>
  </r>
  <r>
    <n v="1616"/>
    <n v="1002650716"/>
    <n v="3"/>
    <x v="5"/>
    <n v="5"/>
    <s v="PASURUAN"/>
    <s v="PASURUAN"/>
    <s v="PSN"/>
    <s v="REG"/>
    <s v="AO"/>
    <x v="0"/>
    <m/>
    <s v="Completed (PS)"/>
    <s v="RBS-Regional 3"/>
    <d v="2026-10-23T11:14:57"/>
    <d v="2026-10-25T12:39:57"/>
    <n v="69415774"/>
    <m/>
    <n v="152729257042"/>
    <s v="PUSKESMAS KEBONAGUNG 2"/>
    <s v="ODP-PSN-FP/104"/>
    <s v="WO067039577"/>
    <m/>
    <m/>
    <m/>
    <n v="112.89493520000001"/>
    <n v="-7.6610839999999998"/>
    <s v="|MN02680|/PUSKESMAS KEBONAGUNG 2/WINBACK 2.0 HSI B2B (1:2) 50MBPS 320RB PSB DISC 70%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</r>
  <r>
    <n v="1617"/>
    <n v="1002650670"/>
    <n v="3"/>
    <x v="5"/>
    <n v="5"/>
    <s v="PASURUAN"/>
    <s v="PASURUAN"/>
    <s v="PSN"/>
    <s v="REG"/>
    <s v="AO"/>
    <x v="0"/>
    <m/>
    <s v="Completed (PS)"/>
    <s v="RBS-Regional 3"/>
    <d v="2026-10-23T11:03:25"/>
    <d v="2026-10-25T17:12:31"/>
    <n v="69415787"/>
    <m/>
    <n v="152729256482"/>
    <s v="PUSKESMAS KEBONAGUNG 1"/>
    <s v="ODP-PSN-FP/104"/>
    <s v="WO067039735"/>
    <m/>
    <m/>
    <m/>
    <n v="112.89493520000001"/>
    <n v="-7.6610839999999998"/>
    <s v="|MN02680|/PUSKESMAS KEBONAGUNG 1/WINBACK HSI B2B BASIC + OCA BREACH CHECKER  (1:2) 100MBPS 530,5RB PSB DISC 70%/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OCA"/>
    <n v="20261025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</r>
  <r>
    <n v="1618"/>
    <n v="1002653409"/>
    <n v="3"/>
    <x v="5"/>
    <n v="5"/>
    <s v="PASURUAN"/>
    <s v="PASURUAN"/>
    <s v="PSN"/>
    <s v="REG"/>
    <s v="AO"/>
    <x v="0"/>
    <m/>
    <s v="Completed (PS)"/>
    <s v="RBS-Regional 3"/>
    <d v="2026-10-26T11:13:52"/>
    <d v="2026-10-27T19:16:59"/>
    <n v="69416974"/>
    <m/>
    <n v="152729256915"/>
    <s v="BELIK CAFE &amp; RESTO"/>
    <s v="ODP-PSN-FBK/72"/>
    <s v="WO067282770"/>
    <m/>
    <m/>
    <m/>
    <n v="112.8703253"/>
    <n v="-7.6754452000000004"/>
    <s v="|MN00025|/BELIK CAFE &amp; RESTO/WINBACK 2.0 HSI B2B (1:1) 50MBPS 355RB PSB DISC 70%//belikcaferesto@gmail.com/FAIZAH RIFQIYAH/81385168313"/>
    <s v="Sales Force DBS"/>
    <m/>
    <m/>
    <m/>
    <m/>
    <m/>
    <m/>
    <m/>
    <m/>
    <s v="Management Janji"/>
    <s v="2026-10-28 11:00:00|Nama PIC:  bp agus setiawan No HP: 085326749797 Alt: Tanggal: 28/10/2026 Jam Pasang: Siang Note: Hubungi sebelum ke lokasi, terimakasih.  |40931149|MYDITA"/>
    <s v="FCC"/>
    <s v="26-10-2026 11:24:44"/>
    <d v="2026-10-28T11:00:00"/>
    <m/>
    <s v="PS"/>
    <s v="PASURUAN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8T11:00:00"/>
    <s v="2026-10-28 11:00:00|Nama PIC:  bp agus setiawan No HP: 085326749797 Alt: Tanggal: 28/10/2026 Jam Pasang: Siang Note: Hubungi sebelum ke lokasi, terimakasih.  |40931149|MYDITA"/>
    <n v="2026"/>
    <n v="10"/>
    <n v="27"/>
    <d v="2026-10-27T00:00:00"/>
    <n v="-1.4583333333357587"/>
    <x v="1"/>
  </r>
  <r>
    <n v="1619"/>
    <n v="1002655090"/>
    <n v="3"/>
    <x v="5"/>
    <n v="5"/>
    <s v="PASURUAN"/>
    <s v="PASURUAN"/>
    <s v="PSN"/>
    <s v="REG"/>
    <s v="AO"/>
    <x v="0"/>
    <m/>
    <s v="Completed (PS)"/>
    <s v="RBS-Regional 3"/>
    <d v="2026-10-27T08:59:54"/>
    <d v="2026-10-28T15:28:49"/>
    <n v="69417612"/>
    <m/>
    <n v="152729256923"/>
    <s v="PUSKESMAS NGEMPIT"/>
    <s v="ODP-PSN-FBM/17"/>
    <s v="WO067287772"/>
    <m/>
    <m/>
    <m/>
    <n v="112.8396932"/>
    <n v="-7.6661789000000002"/>
    <s v="|MN02680|/PUSKESMAS NGEMPIT/WINBACK HSI B2B + NETMONK (1:1) 100MBPS 661,1RB PSB DISC 70%//pkm.ngempit22@gmail.com/SLAMET/81333281948"/>
    <s v="Sales Force DBS"/>
    <m/>
    <m/>
    <m/>
    <m/>
    <m/>
    <m/>
    <m/>
    <m/>
    <s v="Management Janji"/>
    <s v="2026-10-28 11:00:00|Tanggal pemasangan : 28/10/2026 Jam pemasangan : pagi / siang  Info Tambahan : Hubungi pelanggan dulu sebelum ke lokasi Terimakasih|40961371|MYDITA"/>
    <s v="FCC"/>
    <s v="27-10-2026 09:10:00"/>
    <d v="2026-10-28T11:00:00"/>
    <m/>
    <s v="PS"/>
    <s v="PASURUAN"/>
    <s v="NETMONK"/>
    <n v="2026102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8T11:00:00"/>
    <s v="2026-10-28 11:00:00|Tanggal pemasangan : 28/10/2026 Jam pemasangan : pagi / siang  Info Tambahan : Hubungi pelanggan dulu sebelum ke lokasi Terimakasih|40961371|MYDITA"/>
    <n v="2026"/>
    <n v="10"/>
    <n v="28"/>
    <d v="2026-10-28T00:00:00"/>
    <n v="-0.45833333333575865"/>
    <x v="1"/>
  </r>
  <r>
    <n v="1620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1621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</r>
  <r>
    <n v="1622"/>
    <n v="1002636462"/>
    <n v="3"/>
    <x v="5"/>
    <n v="5"/>
    <s v="SIDOARJO"/>
    <s v="INNER - JATIM TIMUR"/>
    <s v="TUN"/>
    <s v="REG"/>
    <s v="AO"/>
    <x v="0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</r>
  <r>
    <n v="1623"/>
    <n v="1002646188"/>
    <n v="3"/>
    <x v="5"/>
    <n v="5"/>
    <s v="SIDOARJO"/>
    <s v="INNER - JATIM TIMUR"/>
    <s v="TUN"/>
    <s v="REG"/>
    <s v="AO"/>
    <x v="0"/>
    <m/>
    <s v="Completed (PS)"/>
    <s v="RBS-Regional 2"/>
    <d v="2026-10-20T16:44:56"/>
    <d v="2026-10-22T16:20:08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S"/>
    <s v="TULANGAN"/>
    <s v="NO ADDON"/>
    <n v="20261022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n v="2026"/>
    <n v="10"/>
    <n v="22"/>
    <d v="2026-10-22T00:00:00"/>
    <n v="-0.33333333333575865"/>
    <x v="1"/>
  </r>
  <r>
    <n v="1624"/>
    <n v="1002644981"/>
    <n v="3"/>
    <x v="5"/>
    <n v="5"/>
    <s v="SIDOARJO"/>
    <s v="INNER - JATIM TIMUR"/>
    <s v="TUN"/>
    <s v="REG"/>
    <s v="AO"/>
    <x v="0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</r>
  <r>
    <n v="1625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</r>
  <r>
    <n v="1626"/>
    <n v="1002622233"/>
    <n v="3"/>
    <x v="5"/>
    <n v="5"/>
    <s v="SIDOARJO"/>
    <s v="INNER - JATIM TIMUR"/>
    <s v="GDA"/>
    <s v="REG"/>
    <s v="AO"/>
    <x v="0"/>
    <s v="1P INET"/>
    <s v="102 | FOLLOW UP COMPLETED"/>
    <s v="RBS-Regional 3"/>
    <d v="2026-10-05T11:52:35"/>
    <d v="2026-10-27T13:28:0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Follow Up Revoke Completed, New Order ID : SC1002655937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627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</r>
  <r>
    <n v="1628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</r>
  <r>
    <n v="1629"/>
    <n v="1002655937"/>
    <n v="3"/>
    <x v="5"/>
    <n v="5"/>
    <s v="SIDOARJO"/>
    <s v="INNER - JATIM TIMUR"/>
    <s v="GDA"/>
    <s v="REG"/>
    <s v="AO"/>
    <x v="0"/>
    <m/>
    <s v="Completed (PS)"/>
    <s v="RBS-Regional 3"/>
    <d v="2026-10-27T13:28:07"/>
    <d v="2026-10-27T17:05:15"/>
    <n v="69404266"/>
    <m/>
    <n v="152317262472"/>
    <s v="PT Prima Jaya Mandiri Makmur"/>
    <s v="ODP-GDA-FAH/07"/>
    <s v="WO067287544"/>
    <m/>
    <m/>
    <m/>
    <n v="112.7557"/>
    <n v="-7.3899400000000002"/>
    <s v="|MC20057|MYIA-048789209668/POI/Leonardo Oetomo/081333565834/ernest@pjmm.co.id"/>
    <s v="Sales Force DBS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s v="27-10-2026 13:39:41"/>
    <m/>
    <m/>
    <s v="PS"/>
    <s v="GEDANG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06 08:00:00 | Jam Pemasangan : 08:00 - 12.00  Tanggal Pemasangan : SELASA 06 OKTOBER 2026  Info Tambahan : Hubungi pelanggan sebelum datang ke lokasi"/>
    <n v="2026"/>
    <n v="10"/>
    <n v="27"/>
    <d v="2026-10-27T00:00:00"/>
    <n v="-0.29166666666424135"/>
    <x v="1"/>
  </r>
  <r>
    <n v="1630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1631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</r>
  <r>
    <n v="1632"/>
    <n v="1002641987"/>
    <n v="3"/>
    <x v="5"/>
    <n v="5"/>
    <s v="SIDOARJO"/>
    <s v="INNER - JATIM TIMUR"/>
    <s v="SPJ"/>
    <s v="REG"/>
    <s v="AO"/>
    <x v="0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</r>
  <r>
    <n v="1633"/>
    <n v="1002643879"/>
    <n v="3"/>
    <x v="5"/>
    <n v="5"/>
    <s v="SIDOARJO"/>
    <s v="INNER - JATIM TIMUR"/>
    <s v="SPJ"/>
    <s v="REG"/>
    <s v="AO"/>
    <x v="0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</r>
  <r>
    <n v="1634"/>
    <n v="1002644768"/>
    <n v="3"/>
    <x v="5"/>
    <n v="5"/>
    <s v="SIDOARJO"/>
    <s v="INNER - JATIM TIMUR"/>
    <s v="SPJ"/>
    <s v="REG"/>
    <s v="AO"/>
    <x v="0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635"/>
    <n v="1002646797"/>
    <n v="3"/>
    <x v="5"/>
    <n v="5"/>
    <s v="SIDOARJO"/>
    <s v="INNER - JATIM TIMUR"/>
    <s v="SPJ"/>
    <s v="REG"/>
    <s v="AO"/>
    <x v="0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</r>
  <r>
    <n v="1636"/>
    <n v="1002656772"/>
    <n v="3"/>
    <x v="5"/>
    <n v="5"/>
    <s v="SIDOARJO"/>
    <s v="INNER - JATIM TIMUR"/>
    <s v="SPJ"/>
    <s v="REG"/>
    <s v="AO"/>
    <x v="0"/>
    <s v="1P INET"/>
    <s v="Completed (PS)"/>
    <s v="RBS-Regional 3"/>
    <d v="2026-10-27T17:41:46"/>
    <d v="2026-10-28T17:33:51"/>
    <n v="69418230"/>
    <m/>
    <n v="152332253950"/>
    <s v="Warkop arek suroboyo (sepanjang)"/>
    <s v="ODP-SPJ-FBD/10 FBD/D03/10.1"/>
    <s v="WO067314141"/>
    <m/>
    <m/>
    <m/>
    <n v="112.691598"/>
    <n v="-7.3500104999999998"/>
    <s v="|MN01993|MYIA-014525578331/POI/moch. cholip/082233199528/persebaya1972@gmail.com"/>
    <s v="MYIB_ASSISTANT"/>
    <m/>
    <m/>
    <m/>
    <m/>
    <m/>
    <m/>
    <m/>
    <m/>
    <s v="Management Janji"/>
    <s v="2026-10-28 15:00:00 | Nama PIC : bapak cholip No HP : 082233199528 Alt :  M Janji : (RABU/28/OKTOBER/2026) jam Pasang : 09:00 Note : hubungi pelanggan jika ingin kelokasi"/>
    <s v="FCC"/>
    <s v="27-10-2026 17:54:39"/>
    <d v="2026-10-28T15:00:00"/>
    <m/>
    <s v="PS"/>
    <s v="SEPANJANG"/>
    <s v="NO ADDON"/>
    <n v="20261028"/>
    <s v="Completed"/>
    <s v="HSI Bisnis Promo Hari Pelanggan Nasional PSB 70% - 50 Mbps"/>
    <s v="INDIBIZ"/>
    <m/>
    <m/>
    <d v="2026-10-28T15:00:00"/>
    <s v="2026-10-28 15:00:00 | Nama PIC : bapak cholip No HP : 082233199528 Alt :  M Janji : (RABU/28/OKTOBER/2026) jam Pasang : 09:00 Note : hubungi pelanggan jika ingin kelokasi"/>
    <n v="2026"/>
    <n v="10"/>
    <n v="28"/>
    <d v="2026-10-28T00:00:00"/>
    <n v="-0.625"/>
    <x v="1"/>
  </r>
  <r>
    <n v="1637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638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639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</r>
  <r>
    <n v="1640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641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642"/>
    <n v="1002656786"/>
    <n v="3"/>
    <x v="3"/>
    <n v="5"/>
    <s v="SBY SELATAN"/>
    <s v="KETINTANG"/>
    <s v="WRU"/>
    <s v="REG"/>
    <s v="AO"/>
    <x v="0"/>
    <s v="1P INET"/>
    <s v="Completed (PS)"/>
    <s v="RBS-Regional 3"/>
    <d v="2026-10-27T18:00:49"/>
    <d v="2026-10-28T19:11:05"/>
    <n v="69418239"/>
    <m/>
    <n v="152302238689"/>
    <s v="PT RABBIN WISATA MANDIRI"/>
    <s v="ODP-WR1-FC/11 FC/D03/03.11"/>
    <s v="WO067315552"/>
    <m/>
    <m/>
    <m/>
    <n v="112.74428519999999"/>
    <n v="-7.3632599999999897"/>
    <s v="|MN00443|MYIA-044303014289/POI/Pak Ishaq/089633138834/rabbinwisatamandiri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8:09:46"/>
    <d v="2026-10-28T15:00:00"/>
    <m/>
    <s v="PS"/>
    <s v="WARU INJOKO"/>
    <s v="NO ADDON"/>
    <n v="20261028"/>
    <s v="Completed"/>
    <s v="HSI Bisnis Promo Hari Pelanggan Nasional PSB 70% - 75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</r>
  <r>
    <n v="1643"/>
    <n v="1002633079"/>
    <n v="3"/>
    <x v="3"/>
    <n v="5"/>
    <s v="SBY SELATAN"/>
    <s v="KETINTANG"/>
    <s v="WRU"/>
    <s v="REG"/>
    <s v="AO"/>
    <x v="0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44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</r>
  <r>
    <n v="1645"/>
    <n v="1002635882"/>
    <n v="3"/>
    <x v="3"/>
    <n v="5"/>
    <s v="SBY SELATAN"/>
    <s v="KETINTANG"/>
    <s v="TPO"/>
    <s v="REG"/>
    <s v="AO"/>
    <x v="0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</r>
  <r>
    <n v="1646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647"/>
    <n v="1002639673"/>
    <n v="3"/>
    <x v="3"/>
    <n v="5"/>
    <s v="SBY SELATAN"/>
    <s v="KETINTANG"/>
    <s v="TPO"/>
    <s v="REG"/>
    <s v="AO"/>
    <x v="0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648"/>
    <n v="1002654182"/>
    <n v="3"/>
    <x v="3"/>
    <n v="5"/>
    <s v="SBY SELATAN"/>
    <s v="KETINTANG"/>
    <s v="TPO"/>
    <s v="REG"/>
    <s v="AO"/>
    <x v="0"/>
    <s v="2P INET + VOICE"/>
    <s v="100 | REVOKE COMPLETED"/>
    <s v="RBS-Regional 3"/>
    <d v="2026-10-26T14:12:50"/>
    <d v="2026-10-28T13:08:29"/>
    <n v="69417238"/>
    <n v="3135942036"/>
    <n v="152305231617"/>
    <s v="CV WUJUD UNGGUL"/>
    <s v="ODP-TPO-FHS/02 FHS/D01/02.01"/>
    <s v="WO067214345"/>
    <m/>
    <m/>
    <m/>
    <n v="112.79340759999999"/>
    <n v="-7.3654827000000003"/>
    <s v="MD|MYDB-20261026271402|DN00001/MN00442|CV WUJUD UNGGUL|085836319723"/>
    <s v="MYDIGIBIZPARTNER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4:24:42"/>
    <d v="2026-10-27T11:00:00"/>
    <s v="Kendala Teknik"/>
    <s v="REVOKE"/>
    <s v="TROPODO"/>
    <s v="NO ADDON"/>
    <m/>
    <s v="Revoke Completed"/>
    <s v="HSI Bisnis Basic Bundling Phone Promo 2026 PSB 70% - Free 800 Menit Promo - 50 Mbps"/>
    <s v="INDIBIZ"/>
    <m/>
    <m/>
    <d v="2026-10-27T11:00:00"/>
    <s v="2026-10-27 11:00:00 | Tanggal pemasangan: 27/10/2026 Jam pemasangan : pagi / siang Info Tambahan : Hubungi pelanggan dulu sebelum ke lokasi terima kasih."/>
    <m/>
    <m/>
    <m/>
    <e v="#NUM!"/>
    <e v="#NUM!"/>
    <x v="0"/>
  </r>
  <r>
    <n v="1649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1650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1651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</r>
  <r>
    <n v="1652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</r>
  <r>
    <n v="1653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</r>
  <r>
    <n v="1654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</r>
  <r>
    <n v="1655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</r>
  <r>
    <n v="1656"/>
    <n v="1002638196"/>
    <n v="3"/>
    <x v="3"/>
    <n v="5"/>
    <s v="SBY SELATAN"/>
    <s v="KETINTANG"/>
    <s v="TPO"/>
    <s v="REG"/>
    <s v="AO"/>
    <x v="0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</r>
  <r>
    <n v="1657"/>
    <n v="1002637986"/>
    <n v="3"/>
    <x v="3"/>
    <n v="5"/>
    <s v="SBY SELATAN"/>
    <s v="KETINTANG"/>
    <s v="TPO"/>
    <s v="REG"/>
    <s v="AO"/>
    <x v="0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</r>
  <r>
    <n v="1658"/>
    <n v="1002639722"/>
    <n v="3"/>
    <x v="3"/>
    <n v="5"/>
    <s v="SBY SELATAN"/>
    <s v="KETINTANG"/>
    <s v="TPO"/>
    <s v="REG"/>
    <s v="AO"/>
    <x v="0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</r>
  <r>
    <n v="1659"/>
    <n v="1002639852"/>
    <n v="3"/>
    <x v="3"/>
    <n v="5"/>
    <s v="SBY SELATAN"/>
    <s v="KETINTANG"/>
    <s v="TPO"/>
    <s v="REG"/>
    <s v="AO"/>
    <x v="0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</r>
  <r>
    <n v="1660"/>
    <n v="1002639526"/>
    <n v="3"/>
    <x v="3"/>
    <n v="5"/>
    <s v="SBY SELATAN"/>
    <s v="KETINTANG"/>
    <s v="TPO"/>
    <s v="REG"/>
    <s v="AO"/>
    <x v="0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</r>
  <r>
    <n v="1661"/>
    <n v="1002639955"/>
    <n v="3"/>
    <x v="3"/>
    <n v="5"/>
    <s v="SBY SELATAN"/>
    <s v="KETINTANG"/>
    <s v="TPO"/>
    <s v="REG"/>
    <s v="AO"/>
    <x v="0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662"/>
    <n v="1002656323"/>
    <n v="3"/>
    <x v="3"/>
    <n v="5"/>
    <s v="SBY SELATAN"/>
    <s v="KETINTANG"/>
    <s v="TPO"/>
    <s v="REG"/>
    <s v="AO"/>
    <x v="0"/>
    <s v="1P INET"/>
    <s v="Completed (PS)"/>
    <s v="RBS-Regional 3"/>
    <d v="2026-10-27T15:02:52"/>
    <d v="2026-10-28T21:49:27"/>
    <n v="69418082"/>
    <m/>
    <n v="152305231351"/>
    <s v="SDN PRANTI"/>
    <s v="ODP-TPO-FGY/31 FGY/D04/31.01"/>
    <s v="WO067297782"/>
    <m/>
    <m/>
    <m/>
    <n v="112.78100000000001"/>
    <n v="-7.3682999999999996"/>
    <s v="MD|MYDB-20261027271454|DN00001/MN00442|SDN PRANTI|085706652322"/>
    <s v="MYDIGIBIZPARTNER"/>
    <m/>
    <m/>
    <m/>
    <m/>
    <m/>
    <m/>
    <m/>
    <m/>
    <s v="Management Janji"/>
    <s v="2026-10-28 11:00:00 | Jam pemasangan : 12.00 Info Tambahan : Hubungi pelanggan dulu sebelum ke lokasi terimakasih "/>
    <s v="FCC"/>
    <s v="27-10-2026 15:10:00"/>
    <d v="2026-10-28T11:00:00"/>
    <m/>
    <s v="PS"/>
    <s v="TROPODO"/>
    <s v="NO ADDON"/>
    <n v="20261028"/>
    <s v="Completed"/>
    <s v="HSI Bisnis Basic Promo Hari Pelanggan Nasional PSB 70% - 100 Mbps"/>
    <s v="INDIBIZ"/>
    <m/>
    <m/>
    <d v="2026-10-28T11:00:00"/>
    <s v="2026-10-28 11:00:00 | Jam pemasangan : 12.00 Info Tambahan : Hubungi pelanggan dulu sebelum ke lokasi terimakasih "/>
    <n v="2026"/>
    <n v="10"/>
    <n v="28"/>
    <d v="2026-10-28T00:00:00"/>
    <n v="-0.45833333333575865"/>
    <x v="1"/>
  </r>
  <r>
    <n v="1663"/>
    <n v="1002658016"/>
    <n v="3"/>
    <x v="3"/>
    <n v="5"/>
    <s v="SBY SELATAN"/>
    <s v="KETINTANG"/>
    <s v="TPO"/>
    <s v="REG"/>
    <s v="AO"/>
    <x v="0"/>
    <s v="2P INET + VOICE"/>
    <s v="MIE - SEND SURVEY"/>
    <s v="RBS-Regional 3"/>
    <d v="2026-10-28T15:05:44"/>
    <d v="2026-10-28T15:08:06"/>
    <n v="69418714"/>
    <n v="3135942036"/>
    <n v="152305231643"/>
    <s v="PT CITRA CAHAYA TRIMANUNGGAL"/>
    <s v="ODP-TPO-FGT/27 FGT/D04/27.01"/>
    <s v="WO067370211"/>
    <m/>
    <m/>
    <m/>
    <n v="112.76721209999999"/>
    <n v="-7.3406282999999997"/>
    <s v="|MN00884|MYIA-017944881224/POI/IR. Stephanus Prasasto/082333648964/sema_ge@yahoo.com"/>
    <s v="MYIB_ASSISTANT"/>
    <m/>
    <m/>
    <m/>
    <m/>
    <m/>
    <m/>
    <m/>
    <m/>
    <s v="Management Janji"/>
    <s v="2026-10-29 15:00:00 | Tanggal pemasangan: 28/10/2026 Jam pemasangan : 11.00 Info Tambahan : Hubungi pelanggan dulu sebelum ke lokasi terima kasih."/>
    <s v="FCC"/>
    <s v="28-10-2026 15:09:46"/>
    <d v="2026-10-29T15:00:00"/>
    <m/>
    <s v="SURVEY_NEW_MANJA"/>
    <s v="TROPODO"/>
    <s v="NO ADDON"/>
    <m/>
    <s v="MIE - SEND SURVEY"/>
    <s v="HSI Bisnis Bundling Phone Promo 2026 PSB 70% - Free 800 Menit Promo - 50 Mbps"/>
    <s v="INDIBIZ"/>
    <m/>
    <m/>
    <d v="2026-10-29T15:00:00"/>
    <s v="2026-10-29 15:00:00 | Tanggal pemasangan: 28/10/2026 Jam pemasangan : 11.00 Info Tambahan : Hubungi pelanggan dulu sebelum ke lokasi terima kasih."/>
    <m/>
    <m/>
    <m/>
    <e v="#NUM!"/>
    <e v="#NUM!"/>
    <x v="0"/>
  </r>
  <r>
    <n v="1664"/>
    <n v="1002657916"/>
    <n v="3"/>
    <x v="3"/>
    <n v="5"/>
    <s v="SBY SELATAN"/>
    <s v="KETINTANG"/>
    <s v="TPO"/>
    <s v="REG"/>
    <s v="AO"/>
    <x v="0"/>
    <s v="1P INET"/>
    <s v="MIE - SEND SURVEY"/>
    <s v="RBS-Regional 3"/>
    <d v="2026-10-28T14:35:50"/>
    <d v="2026-10-28T14:38:01"/>
    <n v="69418668"/>
    <m/>
    <n v="152305231635"/>
    <s v="BADAN GEREJA KATOLIK PAROKI SANTO PAULUS"/>
    <s v="ODP-TPO-FHV/04 FHV/D02/04.01"/>
    <s v="WO067366622"/>
    <m/>
    <m/>
    <m/>
    <n v="112.7478273"/>
    <n v="-7.3783175999999999"/>
    <s v="|MN02083|MYIA-050819887833/POI/Megawati Simbolon/08113401477/petrus.s2003@gmail.com"/>
    <s v="MYIB_ASSISTANT"/>
    <m/>
    <m/>
    <m/>
    <m/>
    <m/>
    <m/>
    <m/>
    <m/>
    <s v="Management Janji"/>
    <s v="2026-10-29 11:00:00 | Nama PIC : Petrus No HP : 08113401477 No Alt :  M Janji :  29  Okt 2026 Jam Pasang : Pagi / Siang Note : hubungi pelanggan jika ingin kelokasi"/>
    <s v="FCC"/>
    <s v="28-10-2026 14:39:44"/>
    <d v="2026-10-29T11:00:00"/>
    <m/>
    <s v="SURVEY_NEW_MANJA"/>
    <s v="TROPODO"/>
    <s v="NO ADDON"/>
    <m/>
    <s v="MIE - SEND SURVEY"/>
    <s v="HSI Bisnis Promo Hari Pelanggan Nasional PSB 70% - 100 Mbps"/>
    <s v="INDIBIZ"/>
    <m/>
    <m/>
    <d v="2026-10-29T11:00:00"/>
    <s v="2026-10-29 11:00:00 | Nama PIC : Petrus No HP : 08113401477 No Alt :  M Janji :  29  Okt 2026 Jam Pasang : Pagi / Siang Note : hubungi pelanggan jika ingin kelokasi"/>
    <m/>
    <m/>
    <m/>
    <e v="#NUM!"/>
    <e v="#NUM!"/>
    <x v="0"/>
  </r>
  <r>
    <n v="1665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1666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1667"/>
    <n v="1002637941"/>
    <n v="3"/>
    <x v="4"/>
    <n v="4"/>
    <s v="KUDUS"/>
    <s v="KUDUS"/>
    <s v="DMA"/>
    <s v="REG"/>
    <s v="AO"/>
    <x v="0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</r>
  <r>
    <n v="1668"/>
    <n v="1002634564"/>
    <n v="3"/>
    <x v="4"/>
    <n v="4"/>
    <s v="KUDUS"/>
    <s v="KUDUS"/>
    <s v="DMA"/>
    <s v="REG"/>
    <s v="AO"/>
    <x v="0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</r>
  <r>
    <n v="1669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</r>
  <r>
    <n v="1670"/>
    <n v="1002644853"/>
    <n v="3"/>
    <x v="6"/>
    <n v="4"/>
    <s v="SEMARANG"/>
    <s v="SALATIGA"/>
    <s v="SLI"/>
    <s v="REG"/>
    <s v="AO"/>
    <x v="0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</r>
  <r>
    <n v="1671"/>
    <n v="1002652077"/>
    <n v="3"/>
    <x v="6"/>
    <n v="4"/>
    <s v="SEMARANG"/>
    <s v="SALATIGA"/>
    <s v="SLI"/>
    <s v="REG"/>
    <s v="AO"/>
    <x v="0"/>
    <s v="1P INET"/>
    <s v="102 | FOLLOW UP COMPLETED"/>
    <s v="RBS-Regional 3"/>
    <d v="2026-10-24T13:00:45"/>
    <d v="2026-10-26T15:26:12"/>
    <n v="69416352"/>
    <m/>
    <n v="142434111948"/>
    <s v="PT EDUCA STUDIO"/>
    <s v="ODP-SLI-FG/090 FG/D06/090.01"/>
    <s v="WO067111396"/>
    <m/>
    <m/>
    <m/>
    <n v="110.50893189999999"/>
    <n v="-7.3389359000000001"/>
    <s v="|MN00238|MYIA-083171685467/POI/MUHAMMAD KHRISNA ROBBY/082224338026/office@educastudio.com"/>
    <s v="MYIB_ASSISTANT"/>
    <m/>
    <m/>
    <m/>
    <m/>
    <m/>
    <m/>
    <m/>
    <m/>
    <s v="Management Janji"/>
    <s v="2026-10-25 11:00:00 | Nama PIC:  bp khrisna No HP: 082224338026 Alt: Tanggal: 25/10/2026 Jam Pasang: Siang Note: Hubungi sebelum ke lokasi, terimakasih. "/>
    <s v="FCC"/>
    <s v="24-10-2026 13:10:49"/>
    <d v="2026-10-25T11:00:00"/>
    <s v="Kendala Pelanggan"/>
    <s v="REVOKE"/>
    <s v="X"/>
    <s v="NO ADDON"/>
    <m/>
    <s v="Follow Up Revoke Completed, New Order ID : SC1002654456"/>
    <s v="HSI Bisnis Promo Hari Pelanggan Nasional PSB 70% - 300 Mbps"/>
    <s v="INDIBIZ"/>
    <m/>
    <m/>
    <d v="2026-10-25T11:00:00"/>
    <s v="2026-10-25 11:00:00 | Nama PIC:  bp khrisna No HP: 082224338026 Alt: Tanggal: 25/10/2026 Jam Pasang: Siang Note: Hubungi sebelum ke lokasi, terimakasih. "/>
    <m/>
    <m/>
    <m/>
    <e v="#NUM!"/>
    <e v="#NUM!"/>
    <x v="0"/>
  </r>
  <r>
    <n v="1672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1673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1674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</r>
  <r>
    <n v="1675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</r>
  <r>
    <n v="1676"/>
    <n v="1002638532"/>
    <n v="3"/>
    <x v="6"/>
    <n v="4"/>
    <s v="SEMARANG"/>
    <s v="SALATIGA"/>
    <s v="SLI"/>
    <s v="REG"/>
    <s v="AO"/>
    <x v="0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</r>
  <r>
    <n v="1677"/>
    <n v="1002649952"/>
    <n v="3"/>
    <x v="6"/>
    <n v="4"/>
    <s v="SEMARANG"/>
    <s v="SALATIGA"/>
    <s v="SLI"/>
    <s v="REG"/>
    <s v="AO"/>
    <x v="0"/>
    <s v="1P INET"/>
    <s v="Completed (PS)"/>
    <s v="RBS-Regional 3"/>
    <d v="2026-10-22T17:18:49"/>
    <d v="2026-10-23T14:42:45"/>
    <n v="69415474"/>
    <m/>
    <n v="142434111941"/>
    <s v="KOST DANADA HOUSE"/>
    <s v="ODP-SLI-FJ/168"/>
    <s v="WO067001101"/>
    <m/>
    <m/>
    <m/>
    <n v="110.4958481"/>
    <n v="-7.3261118999999999"/>
    <s v="|MN00238|MYIA-021403483377/POI/HARTANTI/08813972850/tantiarya28@gmail.com"/>
    <s v="MYIB_ASSISTANT"/>
    <m/>
    <m/>
    <m/>
    <m/>
    <m/>
    <m/>
    <m/>
    <m/>
    <s v="Management Janji"/>
    <s v="2026-10-23 15:00:00 | Nama :HARTANTI No HP :08813972850 No Alternatif : M Janji : 23/10/2026 Jam Pasang : Pagi NoteÃ‚Â :  Hubungi terlebih dahulu sebelum ke lokasi "/>
    <s v="FCC"/>
    <s v="22-10-2026 17:25:18"/>
    <d v="2026-10-23T15:00:00"/>
    <m/>
    <s v="PS"/>
    <s v="X"/>
    <s v="NO ADDON"/>
    <n v="20261023"/>
    <s v="Completed"/>
    <s v="HSI Bisnis Basic Promo Hari Pelanggan Nasional PSB 70% - 100 Mbps"/>
    <s v="INDIBIZ"/>
    <m/>
    <m/>
    <d v="2026-10-23T15:00:00"/>
    <s v="2026-10-23 15:00:00 | Nama :HARTANTI No HP :08813972850 No Alternatif : M Janji : 23/10/2026 Jam Pasang : Pagi NoteÃ‚Â :  Hubungi terlebih dahulu sebelum ke lokasi "/>
    <n v="2026"/>
    <n v="10"/>
    <n v="23"/>
    <d v="2026-10-23T00:00:00"/>
    <n v="-0.625"/>
    <x v="1"/>
  </r>
  <r>
    <n v="1678"/>
    <n v="1002648867"/>
    <n v="3"/>
    <x v="6"/>
    <n v="4"/>
    <s v="SEMARANG"/>
    <s v="SALATIGA"/>
    <s v="SLI"/>
    <s v="REG"/>
    <s v="AO"/>
    <x v="0"/>
    <m/>
    <s v="Completed (PS)"/>
    <s v="RBS-Regional 3"/>
    <d v="2026-10-22T11:25:59"/>
    <d v="2026-10-22T13:17:21"/>
    <n v="69413499"/>
    <m/>
    <n v="142434111932"/>
    <s v="KANTOR KOPERASI CAB SURUH "/>
    <s v="ODP-SLI-FAP/100"/>
    <s v="WO066960485"/>
    <m/>
    <m/>
    <m/>
    <n v="110.56409486148701"/>
    <n v="-7.3675709861126801"/>
    <s v="|MN00238|MYIA-072641369418/POI/IWAN DODIK/085166400796/iffatnabilawicaksana@gmail.com"/>
    <s v="MYDIGIBIZPARTNER"/>
    <m/>
    <m/>
    <m/>
    <m/>
    <m/>
    <m/>
    <m/>
    <m/>
    <s v="Management Janji"/>
    <s v="2026-10-21 08:00:00 | Waktu pemasangan : 21 Oktober 2026  Jam pemasangan : 08.00 - 12.00  Info Tambahan : Hubungi pelanggan dulu sebelum ke lokasi  terimakasih "/>
    <s v="FCC"/>
    <s v="22-10-2026 11:40:0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1 08:00:00 | Waktu pemasangan : 21 Oktober 2026  Jam pemasangan : 08.00 - 12.00  Info Tambahan : Hubungi pelanggan dulu sebelum ke lokasi  terimakasih "/>
    <n v="2026"/>
    <n v="10"/>
    <n v="22"/>
    <d v="2026-10-22T00:00:00"/>
    <n v="-0.29166666666424135"/>
    <x v="1"/>
  </r>
  <r>
    <n v="1679"/>
    <n v="1002648371"/>
    <n v="3"/>
    <x v="6"/>
    <n v="4"/>
    <s v="SEMARANG"/>
    <s v="SALATIGA"/>
    <s v="SLI"/>
    <s v="REG"/>
    <s v="AO"/>
    <x v="0"/>
    <s v="1P INET"/>
    <s v="Completed (PS)"/>
    <s v="RBS-Regional 3"/>
    <d v="2026-10-22T08:35:45"/>
    <d v="2026-10-23T13:27:39"/>
    <n v="69414877"/>
    <m/>
    <n v="142434111931"/>
    <s v="Profesional elektronika 2"/>
    <s v="ODP-SLI-FAZ/021 FAZ/D02/021.01"/>
    <s v="WO066941565"/>
    <m/>
    <m/>
    <m/>
    <n v="110.49136900000001"/>
    <n v="-7.2632760000000003"/>
    <s v="|MN00440|MYIA-006414910930/POI/dede agus Saifudin/087726660707/dedeagussaifudin@gmail.com"/>
    <s v="MYIB_ASSISTANT"/>
    <m/>
    <m/>
    <m/>
    <m/>
    <m/>
    <m/>
    <m/>
    <m/>
    <s v="Management Janji"/>
    <s v="2026-10-25 08:00:00 | M Janji : 23/10/2026 Jam Pasang : 08.00 - 13:00  NoteÃ‚Â :  hubungi terlebih dahulu sebelum kelokasi "/>
    <s v="FCC"/>
    <s v="22-10-2026 08:39:45"/>
    <d v="2026-10-25T08:00:00"/>
    <m/>
    <s v="PS"/>
    <s v="X"/>
    <s v="NO ADDON"/>
    <n v="20261023"/>
    <s v="Completed"/>
    <s v="HSI Bisnis Promo Hari Pelanggan Nasional PSB 70% - 100 Mbps"/>
    <s v="INDIBIZ"/>
    <m/>
    <m/>
    <d v="2026-10-25T08:00:00"/>
    <s v="2026-10-25 08:00:00 | M Janji : 23/10/2026 Jam Pasang : 08.00 - 13:00  NoteÃ‚Â :  hubungi terlebih dahulu sebelum kelokasi "/>
    <n v="2026"/>
    <n v="10"/>
    <n v="23"/>
    <d v="2026-10-23T00:00:00"/>
    <n v="-2.3333333333357587"/>
    <x v="1"/>
  </r>
  <r>
    <n v="1680"/>
    <n v="1002654456"/>
    <n v="3"/>
    <x v="6"/>
    <n v="4"/>
    <s v="SEMARANG"/>
    <s v="SALATIGA"/>
    <s v="SLI"/>
    <s v="REG"/>
    <s v="AO"/>
    <x v="0"/>
    <m/>
    <s v="Completed (PS)"/>
    <s v="RBS-Regional 3"/>
    <d v="2026-10-26T15:26:12"/>
    <d v="2026-10-26T17:44:37"/>
    <n v="69416352"/>
    <m/>
    <n v="142434111969"/>
    <s v="PT EDUCA STUDIO"/>
    <s v="ODP-SLI-FG/090"/>
    <s v="WO067224646"/>
    <m/>
    <m/>
    <m/>
    <n v="110.50890407"/>
    <n v="-7.3388272219999999"/>
    <s v="|MN00238|MYIA-083171685467/POI/MUHAMMAD KHRISNA ROBBY/082224338026/office@educastudio.com"/>
    <s v="Account Manager"/>
    <m/>
    <m/>
    <m/>
    <m/>
    <m/>
    <m/>
    <m/>
    <m/>
    <s v="Management Janji"/>
    <s v="2026-10-25 11:00:00 | Nama PIC:  bp khrisna  No HP: 082224338026  Alt:  Tanggal: 25/10/2026  Jam Pasang: Siang  Note: Hubungi sebelum ke lokasi, terimakasih. "/>
    <s v="FCC"/>
    <s v="26-10-2026 15:39:37"/>
    <m/>
    <m/>
    <s v="PS"/>
    <s v="X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5 11:00:00 | Nama PIC:  bp khrisna  No HP: 082224338026  Alt:  Tanggal: 25/10/2026  Jam Pasang: Siang  Note: Hubungi sebelum ke lokasi, terimakasih. "/>
    <n v="2026"/>
    <n v="10"/>
    <n v="26"/>
    <d v="2026-10-26T00:00:00"/>
    <n v="-0.29166666666424135"/>
    <x v="1"/>
  </r>
  <r>
    <n v="1681"/>
    <n v="1002655544"/>
    <n v="3"/>
    <x v="6"/>
    <n v="4"/>
    <s v="SEMARANG"/>
    <s v="SALATIGA"/>
    <s v="SLI"/>
    <s v="REG"/>
    <s v="AO"/>
    <x v="0"/>
    <s v="1P INET"/>
    <s v="OSS - FALLOUT"/>
    <s v="RBS-Regional 3"/>
    <d v="2026-10-27T10:57:50"/>
    <d v="2026-10-28T15:24:30"/>
    <n v="69417806"/>
    <m/>
    <n v="142434111777"/>
    <s v="CV Tirta Fertindo pratama"/>
    <s v="ODP-SLI-FAK/037 FAK/D05/037.01"/>
    <s v="WO067268963"/>
    <m/>
    <m/>
    <m/>
    <n v="110.464708402556"/>
    <n v="-7.2644835188669497"/>
    <s v="|MB00503|MYIA-043548946717/POI/ibu/081901117455/hrd.excelindo12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09:39"/>
    <d v="2026-10-28T08:00:00"/>
    <s v="Kendala Teknik"/>
    <s v="FO_WFM"/>
    <s v="X"/>
    <s v="NO ADDON"/>
    <m/>
    <s v="Provisioning Failed|WFM|INF010027861|TOJ_-7.3262814999999994,110.5051441_pst_ Lokasi pemasangan odp terdekat jarak 450 meter "/>
    <s v="HSI Bisnis Promo Hari Pelanggan Nasional PSB 70% - 75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</r>
  <r>
    <n v="1682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1683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1684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1685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</r>
  <r>
    <n v="1686"/>
    <n v="1002641155"/>
    <n v="3"/>
    <x v="6"/>
    <n v="4"/>
    <s v="SEMARANG"/>
    <s v="UNGARAN"/>
    <s v="ABR"/>
    <s v="REG"/>
    <s v="AO"/>
    <x v="0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</r>
  <r>
    <n v="1687"/>
    <n v="1002641451"/>
    <n v="3"/>
    <x v="6"/>
    <n v="4"/>
    <s v="SEMARANG"/>
    <s v="UNGARAN"/>
    <s v="ABR"/>
    <s v="REG"/>
    <s v="AO"/>
    <x v="0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</r>
  <r>
    <n v="1688"/>
    <n v="1002645099"/>
    <n v="3"/>
    <x v="6"/>
    <n v="4"/>
    <s v="SEMARANG"/>
    <s v="UNGARAN"/>
    <s v="ABR"/>
    <s v="REG"/>
    <s v="AO"/>
    <x v="0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</r>
  <r>
    <n v="1689"/>
    <n v="1002652675"/>
    <n v="3"/>
    <x v="6"/>
    <n v="4"/>
    <s v="SEMARANG"/>
    <s v="UNGARAN"/>
    <s v="ABR"/>
    <s v="REG"/>
    <s v="AO"/>
    <x v="0"/>
    <s v="1P INET"/>
    <s v="Completed (PS)"/>
    <s v="RBS-Regional 3"/>
    <d v="2026-10-25T16:14:49"/>
    <d v="2026-10-26T15:37:16"/>
    <n v="69416751"/>
    <m/>
    <n v="141459109081"/>
    <s v="KOS GAMASAN"/>
    <s v="GCL-ABR-F09/001 GCL/F09/001.01"/>
    <s v="WO067168177"/>
    <m/>
    <m/>
    <m/>
    <n v="110.38654603064001"/>
    <n v="-7.2350490671522696"/>
    <s v="MD|MYDB-20261023271273|DC50007/MC50033|KOS GAMASAN|082325190106"/>
    <s v="MYDIGIBIZPARTNER"/>
    <m/>
    <m/>
    <m/>
    <m/>
    <m/>
    <m/>
    <m/>
    <m/>
    <s v="Management Janji"/>
    <s v="2026-10-26 15:00:00 | Tanggal pemasangan: 26/10//2026 Jam pemasangan : pagi/siang Info Tambahan : Hubungi pelanggan dulu sebelum ke lokasi. terima kasih"/>
    <s v="FCC"/>
    <s v="25-10-2026 16:24:39"/>
    <d v="2026-10-26T15:00:00"/>
    <m/>
    <s v="PS"/>
    <s v="AMBARAWA"/>
    <s v="NO ADDON"/>
    <n v="20261026"/>
    <s v="Completed"/>
    <s v="HSI Bisnis Promo Hari Pelanggan Nasional PSB 70% - 75 Mbps"/>
    <s v="INDIBIZ"/>
    <m/>
    <m/>
    <d v="2026-10-26T15:00:00"/>
    <s v="2026-10-26 15:00:00 | Tanggal pemasangan: 26/10//2026 Jam pemasangan : pagi/siang Info Tambahan : Hubungi pelanggan dulu sebelum ke lokasi. terima kasih"/>
    <n v="2026"/>
    <n v="10"/>
    <n v="26"/>
    <d v="2026-10-26T00:00:00"/>
    <n v="-0.625"/>
    <x v="1"/>
  </r>
  <r>
    <n v="1690"/>
    <n v="1002638443"/>
    <n v="3"/>
    <x v="6"/>
    <n v="4"/>
    <s v="SEMARANG"/>
    <s v="UNGARAN"/>
    <s v="BDN"/>
    <s v="REG"/>
    <s v="AO"/>
    <x v="0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</r>
  <r>
    <n v="1691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</r>
  <r>
    <n v="1692"/>
    <n v="1002637738"/>
    <n v="3"/>
    <x v="6"/>
    <n v="4"/>
    <s v="SEMARANG"/>
    <s v="UNGARAN"/>
    <s v="BDN"/>
    <s v="REG"/>
    <s v="AO"/>
    <x v="0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</r>
  <r>
    <n v="1693"/>
    <n v="1002643127"/>
    <n v="3"/>
    <x v="6"/>
    <n v="4"/>
    <s v="SEMARANG"/>
    <s v="UNGARAN"/>
    <s v="BDN"/>
    <s v="REG"/>
    <s v="AO"/>
    <x v="0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</r>
  <r>
    <n v="1694"/>
    <n v="1002644257"/>
    <n v="3"/>
    <x v="6"/>
    <n v="4"/>
    <s v="SEMARANG"/>
    <s v="UNGARAN"/>
    <s v="BDN"/>
    <s v="REG"/>
    <s v="AO"/>
    <x v="0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695"/>
    <n v="1002644678"/>
    <n v="3"/>
    <x v="6"/>
    <n v="4"/>
    <s v="SEMARANG"/>
    <s v="UNGARAN"/>
    <s v="BDN"/>
    <s v="REG"/>
    <s v="AO"/>
    <x v="0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696"/>
    <n v="1002651158"/>
    <n v="3"/>
    <x v="6"/>
    <n v="4"/>
    <s v="SEMARANG"/>
    <s v="UNGARAN"/>
    <s v="BDN"/>
    <s v="REG"/>
    <s v="AO"/>
    <x v="0"/>
    <s v="1P INET"/>
    <s v="Completed (PS)"/>
    <s v="RBS-Regional 3"/>
    <d v="2026-10-23T14:20:45"/>
    <d v="2026-10-24T13:43:43"/>
    <n v="69415973"/>
    <m/>
    <n v="141411106181"/>
    <s v="Salon dan kost putri"/>
    <s v="ODP-BDN-FA/080 FA/D06/080.01"/>
    <s v="WO067052928"/>
    <m/>
    <m/>
    <m/>
    <n v="110.3741582"/>
    <n v="-7.2243826000000002"/>
    <s v="|MN02374|MYIA-044588758868/POI/Muhammad Isrok/085956671372/0510isrok@gmail.com"/>
    <s v="MYIB_ASSISTANT"/>
    <m/>
    <m/>
    <m/>
    <m/>
    <m/>
    <m/>
    <m/>
    <m/>
    <s v="Management Janji"/>
    <s v="2026-10-24 11:00:00 | telp :085956671372  alt : manja : pagi / siang 24/10/2026 .hub sebelum ke lokasi "/>
    <s v="FCC"/>
    <s v="23-10-2026 14:24:45"/>
    <d v="2026-10-24T11:00:00"/>
    <m/>
    <s v="PS"/>
    <s v="AMBARAWA"/>
    <s v="NO ADDON"/>
    <n v="20261024"/>
    <s v="Completed"/>
    <s v="HSI Bisnis Promo Hari Pelanggan Nasional PSB 70% - 50 Mbps"/>
    <s v="INDIBIZ"/>
    <m/>
    <m/>
    <d v="2026-10-24T11:00:00"/>
    <s v="2026-10-24 11:00:00 | telp :085956671372  alt : manja : pagi / siang 24/10/2026 .hub sebelum ke lokasi "/>
    <n v="2026"/>
    <n v="10"/>
    <n v="24"/>
    <d v="2026-10-24T00:00:00"/>
    <n v="-0.45833333333575865"/>
    <x v="1"/>
  </r>
  <r>
    <n v="1697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</r>
  <r>
    <n v="1698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1699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</r>
  <r>
    <n v="1700"/>
    <n v="1002636938"/>
    <n v="3"/>
    <x v="6"/>
    <n v="4"/>
    <s v="SEMARANG"/>
    <s v="UNGARAN"/>
    <s v="BWE"/>
    <s v="REG"/>
    <s v="AO"/>
    <x v="0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</r>
  <r>
    <n v="1701"/>
    <n v="1002641957"/>
    <n v="3"/>
    <x v="6"/>
    <n v="4"/>
    <s v="SEMARANG"/>
    <s v="UNGARAN"/>
    <s v="BWE"/>
    <s v="REG"/>
    <s v="AO"/>
    <x v="0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</r>
  <r>
    <n v="1702"/>
    <n v="1002650857"/>
    <n v="3"/>
    <x v="6"/>
    <n v="4"/>
    <s v="SEMARANG"/>
    <s v="UNGARAN"/>
    <s v="BWE"/>
    <s v="REG"/>
    <s v="AO"/>
    <x v="0"/>
    <s v="1P INET"/>
    <s v="Completed (PS)"/>
    <s v="RBS-Regional 3"/>
    <d v="2026-10-23T12:23:44"/>
    <d v="2026-10-23T19:50:13"/>
    <n v="69415856"/>
    <m/>
    <n v="141459109078"/>
    <s v="Mafia Jamu"/>
    <s v="ODP-BWE-FJ/001 FJ/D01/001.01"/>
    <s v="WO067041274"/>
    <m/>
    <m/>
    <m/>
    <n v="110.4130033"/>
    <n v="-7.2353670000000001"/>
    <s v="|MN02374|MYIA-076797055479/POI/MAFI ANWAR/085640210210/ifamanwar@gmail.com"/>
    <s v="MYIB_ASSISTANT"/>
    <m/>
    <m/>
    <m/>
    <m/>
    <m/>
    <m/>
    <m/>
    <m/>
    <s v="Management Janji"/>
    <s v="2026-10-24 11:00:00 | Nama PIC: bp mafi Notel: 085640210210 Alt:  Tanggal: 24/10/2026 Jam Pasang: 08.00 - 12.00 Note: Hubungi sebelum ke lokasi, terimakasih.  "/>
    <s v="FCC"/>
    <s v="23-10-2026 12:24:55"/>
    <d v="2026-10-24T11:00:00"/>
    <m/>
    <s v="PS"/>
    <s v="AMBARAWA"/>
    <s v="NO ADDON"/>
    <n v="20261023"/>
    <s v="Completed"/>
    <s v="HSI Bisnis Basic Promo Hari Pelanggan Nasional PSB 70% - 50 Mbps"/>
    <s v="INDIBIZ"/>
    <m/>
    <m/>
    <d v="2026-10-24T11:00:00"/>
    <s v="2026-10-24 11:00:00 | Nama PIC: bp mafi Notel: 085640210210 Alt:  Tanggal: 24/10/2026 Jam Pasang: 08.00 - 12.00 Note: Hubungi sebelum ke lokasi, terimakasih.  "/>
    <n v="2026"/>
    <n v="10"/>
    <n v="23"/>
    <d v="2026-10-23T00:00:00"/>
    <n v="-1.4583333333357587"/>
    <x v="1"/>
  </r>
  <r>
    <n v="1703"/>
    <n v="1002650852"/>
    <n v="3"/>
    <x v="6"/>
    <n v="4"/>
    <s v="SEMARANG"/>
    <s v="UNGARAN"/>
    <s v="UNR"/>
    <s v="REG"/>
    <s v="AO"/>
    <x v="0"/>
    <s v="1P INET"/>
    <s v="102 | FOLLOW UP COMPLETED"/>
    <s v="RBS-Regional 3"/>
    <d v="2026-10-23T12:20:49"/>
    <d v="2026-10-26T13:51:14"/>
    <n v="69415854"/>
    <m/>
    <n v="146425112875"/>
    <s v="SMK IT MIFTAHUL ULUM SUSUKAN"/>
    <s v="ODP-UNR-FAM/124 FAM/D07/124.01"/>
    <s v="WO067041112"/>
    <m/>
    <m/>
    <m/>
    <n v="110.4176975"/>
    <n v="-7.1215953999999897"/>
    <s v="|MN00426|MYIA-062975040285/POI/Sirril Wafa/085785782856/miftahululumesemka2011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64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</r>
  <r>
    <n v="1704"/>
    <n v="1002650853"/>
    <n v="3"/>
    <x v="6"/>
    <n v="4"/>
    <s v="SEMARANG"/>
    <s v="UNGARAN"/>
    <s v="UNR"/>
    <s v="REG"/>
    <s v="AO"/>
    <x v="0"/>
    <s v="1P INET"/>
    <s v="102 | FOLLOW UP COMPLETED"/>
    <s v="RBS-Regional 3"/>
    <d v="2026-10-23T12:21:51"/>
    <d v="2026-10-26T13:46:55"/>
    <n v="69415855"/>
    <m/>
    <n v="142430202943"/>
    <s v="SMP IT Miftahul Ulum Ungaran"/>
    <s v="ODP-UNR-FAM/124 FAM/D07/124.01"/>
    <s v="WO067041164"/>
    <m/>
    <m/>
    <m/>
    <n v="110.4176975"/>
    <n v="-7.1215953999999897"/>
    <s v="|MN00426|MYIA-098508998573/POI/Trismanto/085785782856/smpitmuu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41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</r>
  <r>
    <n v="1705"/>
    <n v="1002642957"/>
    <n v="3"/>
    <x v="6"/>
    <n v="4"/>
    <s v="SEMARANG"/>
    <s v="UNGARAN"/>
    <s v="UNR"/>
    <s v="REG"/>
    <s v="AO"/>
    <x v="0"/>
    <s v="1P INET"/>
    <s v="100 | REVOKE COMPLETED"/>
    <s v="RBS-Regional 3"/>
    <d v="2026-10-19T11:53:40"/>
    <d v="2026-10-28T18:42:01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X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706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1707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</r>
  <r>
    <n v="1708"/>
    <n v="1002639834"/>
    <n v="3"/>
    <x v="6"/>
    <n v="4"/>
    <s v="SEMARANG"/>
    <s v="UNGARAN"/>
    <s v="UNR"/>
    <s v="REG"/>
    <s v="AO"/>
    <x v="0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</r>
  <r>
    <n v="1709"/>
    <n v="1002639599"/>
    <n v="3"/>
    <x v="6"/>
    <n v="4"/>
    <s v="SEMARANG"/>
    <s v="UNGARAN"/>
    <s v="UNR"/>
    <s v="REG"/>
    <s v="AO"/>
    <x v="0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</r>
  <r>
    <n v="1710"/>
    <n v="1002650148"/>
    <n v="3"/>
    <x v="6"/>
    <n v="4"/>
    <s v="SEMARANG"/>
    <s v="UNGARAN"/>
    <s v="UNR"/>
    <s v="REG"/>
    <s v="AO"/>
    <x v="0"/>
    <m/>
    <s v="Completed (PS)"/>
    <s v="RBS-Regional 3"/>
    <d v="2026-10-23T08:22:07"/>
    <d v="2026-10-24T14:40:59"/>
    <n v="69415573"/>
    <m/>
    <n v="142430203097"/>
    <s v="RAY AUTOWASH"/>
    <s v="ODP-UNR-FV/072"/>
    <s v="WO067078324"/>
    <m/>
    <m/>
    <m/>
    <n v="110.404551029205"/>
    <n v="-7.1198412168050202"/>
    <s v="AMRBS;403538;REG3;RACHMAT;081391599400;CP.Rizaldi Fauzan;085214079416;PAKET INDIBIZ BASIC PROMO 50 MBPS ABONEMEN 280.000;RAY AUTOWASH"/>
    <s v="Account Manager"/>
    <m/>
    <m/>
    <m/>
    <m/>
    <m/>
    <m/>
    <m/>
    <m/>
    <s v="Management Janji"/>
    <s v="2026-10-29 08:00:00|Nama PIC : Bp Rizal No HP : 085214079416 No Alt : - M Janji :  29 Okt 2026 Jam Pasang : Pagi / Siang Note : hubungi pelanggan jika ingin kelokasi|40951378|MYDITA"/>
    <s v="FCC"/>
    <s v="23-10-2026 08:26:05"/>
    <d v="2026-10-29T08:00:00"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 : Bp Rizal No HP : 085214079416 No Alt : - M Janji :  29 Okt 2026 Jam Pasang : Pagi / Siang Note : hubungi pelanggan jika ingin kelokasi|40951378|MYDITA"/>
    <n v="2026"/>
    <n v="10"/>
    <n v="24"/>
    <d v="2026-10-24T00:00:00"/>
    <n v="-5.3333333333357587"/>
    <x v="1"/>
  </r>
  <r>
    <n v="1711"/>
    <n v="1002654041"/>
    <n v="3"/>
    <x v="6"/>
    <n v="4"/>
    <s v="SEMARANG"/>
    <s v="UNGARAN"/>
    <s v="UNR"/>
    <s v="REG"/>
    <s v="AO"/>
    <x v="0"/>
    <m/>
    <s v="Completed (PS)"/>
    <s v="RBS-Regional 3"/>
    <d v="2026-10-26T13:46:55"/>
    <d v="2026-10-27T10:51:40"/>
    <n v="69415855"/>
    <m/>
    <n v="142430203841"/>
    <s v="SMP IT Miftahul Ulum Ungaran"/>
    <s v="ODP-UNR-FAM/124"/>
    <s v="WO067211689"/>
    <m/>
    <m/>
    <m/>
    <n v="110.41745216770801"/>
    <n v="-7.1220548220590603"/>
    <s v="|MN00426|MYIA-098508998573/POI/Trismanto/085785782856/smpitmuu@gmail.com"/>
    <s v="Account Manager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</r>
  <r>
    <n v="1712"/>
    <n v="1002654064"/>
    <n v="3"/>
    <x v="6"/>
    <n v="4"/>
    <s v="SEMARANG"/>
    <s v="UNGARAN"/>
    <s v="UNR"/>
    <s v="REG"/>
    <s v="AO"/>
    <x v="0"/>
    <m/>
    <s v="Completed (PS)"/>
    <s v="RBS-Regional 3"/>
    <d v="2026-10-26T13:51:15"/>
    <d v="2026-10-27T15:14:58"/>
    <n v="69415854"/>
    <m/>
    <n v="142430203244"/>
    <s v="SMK IT MIFTAHUL ULUM SUSUKAN"/>
    <s v="ODP-UNR-FAM/124"/>
    <s v="WO067212307"/>
    <m/>
    <m/>
    <m/>
    <n v="110.41745216770801"/>
    <n v="-7.1220548220590603"/>
    <s v="|MN00426|MYIA-062975040285/POI/Sirril Wafa/085785782856/miftahululumesemka2011@gmail.com"/>
    <s v="Sales Profesional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</r>
  <r>
    <n v="1713"/>
    <n v="1002654753"/>
    <n v="3"/>
    <x v="6"/>
    <n v="4"/>
    <s v="SEMARANG"/>
    <s v="UNGARAN"/>
    <s v="UNR"/>
    <s v="REG"/>
    <s v="AO"/>
    <x v="0"/>
    <s v="1P INET"/>
    <s v="Completed (PS)"/>
    <s v="RBS-Regional 3"/>
    <d v="2026-10-26T16:57:44"/>
    <d v="2026-10-27T12:14:17"/>
    <n v="69417462"/>
    <m/>
    <n v="142430203543"/>
    <s v="SDN Susukan 04"/>
    <s v="ODP-UNR-FAM/042 FAM/D03/042.01"/>
    <s v="WO067234171"/>
    <m/>
    <m/>
    <m/>
    <n v="110.4179378"/>
    <n v="-7.1239974999999998"/>
    <s v="|MN00426|MYIA-063445483646/POI/Gufron Dipo Setiyono/089613795242/sdnsusukan04.ungtim@gmail.com"/>
    <s v="MYIB_ASSISTANT"/>
    <m/>
    <m/>
    <m/>
    <m/>
    <m/>
    <m/>
    <m/>
    <m/>
    <s v="Management Janji"/>
    <s v="2026-10-27 15:00:00 | Tanggal pemasangan : 27 Oct 2026 Jam pemasangan : 12.00 Info Tambahan : Hubungi pelanggan dulu sebelum ke lokasi terima kasih."/>
    <s v="FCC"/>
    <s v="26-10-2026 17:09:36"/>
    <d v="2026-10-27T15:00:00"/>
    <m/>
    <s v="PS"/>
    <s v="X"/>
    <s v="NO ADDON"/>
    <n v="20261027"/>
    <s v="Completed"/>
    <s v="HSI Bisnis Basic Promo Hari Pelanggan Nasional PSB 70% - 50 Mbps"/>
    <s v="INDIBIZ"/>
    <m/>
    <m/>
    <d v="2026-10-27T15:00:00"/>
    <s v="2026-10-27 15:00:00 | Tanggal pemasangan : 27 Oct 2026 Jam pemasangan : 12.00 Info Tambahan : Hubungi pelanggan dulu sebelum ke lokasi terima kasih."/>
    <n v="2026"/>
    <n v="10"/>
    <n v="27"/>
    <d v="2026-10-27T00:00:00"/>
    <n v="-0.625"/>
    <x v="1"/>
  </r>
  <r>
    <n v="1714"/>
    <n v="1002657675"/>
    <n v="3"/>
    <x v="6"/>
    <n v="4"/>
    <s v="SEMARANG"/>
    <s v="UNGARAN"/>
    <s v="UNR"/>
    <s v="REG"/>
    <s v="AO"/>
    <x v="0"/>
    <s v="1P INET"/>
    <s v="MIE - SEND SURVEY"/>
    <s v="RBS-Regional 3"/>
    <d v="2026-10-28T13:23:46"/>
    <d v="2026-10-28T13:26:07"/>
    <n v="69418563"/>
    <m/>
    <n v="146425113004"/>
    <s v="PT. SEMARANG GARMENT"/>
    <s v="ODP-UNR-FF/021 FF/D02/021.01"/>
    <s v="WO067358900"/>
    <m/>
    <m/>
    <m/>
    <n v="110.4156634"/>
    <n v="-7.1761134999999996"/>
    <s v="|MN02255|MYIA-095988137816/POI/TANIA HANDOKO /081931424443/gracia.tania87@gmail.com"/>
    <s v="MYIB_ASSISTANT"/>
    <m/>
    <m/>
    <m/>
    <m/>
    <m/>
    <m/>
    <m/>
    <m/>
    <s v="Management Janji"/>
    <s v="2026-10-29 11:00:00 | Tanggal Pemasangan : 29 Oktober 2026 Jam Pemasangan : 08:00 15:00 Info Tambahan : Hubungi pelanggan dulu sebelum ke lokasi terimakasihSC1002655008"/>
    <s v="FCC"/>
    <s v="28-10-2026 13:25:25"/>
    <d v="2026-10-29T11:00:00"/>
    <m/>
    <s v="SURVEY_NEW_MANJA"/>
    <s v="X"/>
    <s v="NO ADDON"/>
    <m/>
    <s v="MIE - SEND SURVEY"/>
    <s v="HSI Bisnis Promo Hari Pelanggan Nasional PSB 70% - 200 Mbps"/>
    <s v="INDIBIZ"/>
    <m/>
    <m/>
    <d v="2026-10-29T11:00:00"/>
    <s v="2026-10-29 11:00:00 | Tanggal Pemasangan : 29 Oktober 2026 Jam Pemasangan : 08:00 15:00 Info Tambahan : Hubungi pelanggan dulu sebelum ke lokasi terimakasihSC1002655008"/>
    <m/>
    <m/>
    <m/>
    <e v="#NUM!"/>
    <e v="#NUM!"/>
    <x v="0"/>
  </r>
  <r>
    <n v="1715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716"/>
    <n v="1002641047"/>
    <n v="3"/>
    <x v="6"/>
    <n v="4"/>
    <s v="SEMARANG"/>
    <s v="UNGARAN"/>
    <s v="WNJ"/>
    <s v="REG"/>
    <s v="AO"/>
    <x v="0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</r>
  <r>
    <n v="1717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</r>
  <r>
    <n v="1718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</r>
  <r>
    <n v="1719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</r>
  <r>
    <n v="1720"/>
    <n v="1002642143"/>
    <n v="3"/>
    <x v="4"/>
    <n v="4"/>
    <s v="KUDUS"/>
    <s v="JEPARA"/>
    <s v="BAN"/>
    <s v="REG"/>
    <s v="AO"/>
    <x v="0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</r>
  <r>
    <n v="1721"/>
    <n v="1002644219"/>
    <n v="3"/>
    <x v="4"/>
    <n v="4"/>
    <s v="KUDUS"/>
    <s v="JEPARA"/>
    <s v="BAN"/>
    <s v="REG"/>
    <s v="AO"/>
    <x v="0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</r>
  <r>
    <n v="1722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723"/>
    <n v="1002643264"/>
    <n v="3"/>
    <x v="4"/>
    <n v="4"/>
    <s v="KUDUS"/>
    <s v="JEPARA"/>
    <s v="JPR"/>
    <s v="REG"/>
    <s v="AO"/>
    <x v="0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724"/>
    <n v="1002638932"/>
    <n v="3"/>
    <x v="4"/>
    <n v="4"/>
    <s v="KUDUS"/>
    <s v="JEPARA"/>
    <s v="KMJ"/>
    <s v="REG"/>
    <s v="AO"/>
    <x v="0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</r>
  <r>
    <n v="1725"/>
    <n v="1002638698"/>
    <n v="3"/>
    <x v="4"/>
    <n v="4"/>
    <s v="KUDUS"/>
    <s v="JEPARA"/>
    <s v="KEL"/>
    <s v="REG"/>
    <s v="AO"/>
    <x v="0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</r>
  <r>
    <n v="1726"/>
    <n v="1002641720"/>
    <n v="3"/>
    <x v="4"/>
    <n v="4"/>
    <s v="KUDUS"/>
    <s v="JEPARA"/>
    <s v="KEL"/>
    <s v="REG"/>
    <s v="AO"/>
    <x v="0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</r>
  <r>
    <n v="1727"/>
    <n v="1002643114"/>
    <n v="3"/>
    <x v="4"/>
    <n v="4"/>
    <s v="KUDUS"/>
    <s v="JEPARA"/>
    <s v="KEL"/>
    <s v="REG"/>
    <s v="AO"/>
    <x v="0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</r>
  <r>
    <n v="1728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1729"/>
    <n v="1002635274"/>
    <n v="3"/>
    <x v="4"/>
    <n v="4"/>
    <s v="KUDUS"/>
    <s v="JEPARA"/>
    <s v="PEC"/>
    <s v="REG"/>
    <s v="AO"/>
    <x v="0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730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1731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</r>
  <r>
    <n v="1732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</r>
  <r>
    <n v="1733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734"/>
    <n v="1002638523"/>
    <n v="3"/>
    <x v="4"/>
    <n v="4"/>
    <s v="KUDUS"/>
    <s v="JEPARA"/>
    <s v="PEC"/>
    <s v="REG"/>
    <s v="AO"/>
    <x v="0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735"/>
    <n v="1002645960"/>
    <n v="3"/>
    <x v="4"/>
    <n v="4"/>
    <s v="KUDUS"/>
    <s v="JEPARA"/>
    <s v="PEC"/>
    <s v="REG"/>
    <s v="AO"/>
    <x v="0"/>
    <m/>
    <s v="Completed (PS)"/>
    <s v="RBS-Regional 3"/>
    <d v="2026-10-20T15:29:08"/>
    <d v="2026-10-23T12:26:44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PS"/>
    <s v="PECANGAAN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n v="2026"/>
    <n v="10"/>
    <n v="23"/>
    <d v="2026-10-23T00:00:00"/>
    <n v="0.375"/>
    <x v="1"/>
  </r>
  <r>
    <n v="1736"/>
    <n v="1002655193"/>
    <n v="3"/>
    <x v="4"/>
    <n v="4"/>
    <s v="KUDUS"/>
    <s v="JEPARA"/>
    <s v="PEC"/>
    <s v="REG"/>
    <s v="AO"/>
    <x v="0"/>
    <s v="1P INET"/>
    <s v="Completed (PS)"/>
    <s v="RBS-Regional 3"/>
    <d v="2026-10-27T09:23:44"/>
    <d v="2026-10-28T18:42:00"/>
    <n v="69417631"/>
    <m/>
    <n v="146593115815"/>
    <s v="BALAI DESA GUWOSOBOKERTO"/>
    <s v="ODP-PEC-FL/059 FL/D04/059.01"/>
    <s v="WO067256988"/>
    <m/>
    <m/>
    <m/>
    <n v="110.70232849999999"/>
    <n v="-6.7588176000000004"/>
    <s v="|MC60028|MYIA-056710790112/POI/MOHAMAD MURSALIN/0895412665716/wifiinternet086@gmail.com"/>
    <s v="MYIB_ASSISTANT"/>
    <m/>
    <m/>
    <m/>
    <m/>
    <m/>
    <m/>
    <m/>
    <m/>
    <s v="Management Janji"/>
    <s v="2026-10-28 08:00:00 | Nama Pic : BP MURSALIN No Hp Pic : 0895412665716 Jam Pemasangan : 08:00 - 12.00 Tanggal Pemasangan : RABU 28 OKTOBER 2026 Info Tambahan : Hubungi pelanggan sebelum datang ke lokasi"/>
    <s v="FCC"/>
    <s v="27-10-2026 09:24:40"/>
    <d v="2026-10-28T08:00:00"/>
    <m/>
    <s v="PS"/>
    <s v="PECANGAAN"/>
    <s v="NO ADDON"/>
    <n v="20261028"/>
    <s v="Completed"/>
    <s v="HSI Bisnis Promo Hari Pelanggan Nasional PSB 70% - 75 Mbps"/>
    <s v="INDIBIZ"/>
    <m/>
    <m/>
    <d v="2026-10-28T08:00:00"/>
    <s v="2026-10-28 08:00:00 | Nama Pic : BP MURSALIN No Hp Pic : 0895412665716 Jam Pemasangan : 08:00 - 12.00 Tanggal Pemasangan : RABU 28 OKTOBER 2026 Info Tambahan : Hubungi pelanggan sebelum datang ke lokasi"/>
    <n v="2026"/>
    <n v="10"/>
    <n v="28"/>
    <d v="2026-10-28T00:00:00"/>
    <n v="-0.33333333333575865"/>
    <x v="1"/>
  </r>
  <r>
    <n v="1737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</r>
  <r>
    <n v="1738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1739"/>
    <n v="1002643886"/>
    <n v="3"/>
    <x v="4"/>
    <n v="4"/>
    <s v="KUDUS"/>
    <s v="KUDUS"/>
    <s v="KUD"/>
    <s v="REG"/>
    <s v="AO"/>
    <x v="0"/>
    <m/>
    <s v="102 | FOLLOW UP COMPLETED"/>
    <s v="RBS-Regional 3"/>
    <d v="2026-10-19T15:57:45"/>
    <d v="2026-10-23T09:31:04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REVOKE"/>
    <s v="X"/>
    <s v="NO ADDON"/>
    <m/>
    <s v="Follow Up Revoke Completed, New Order ID : SC10026503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</r>
  <r>
    <n v="1740"/>
    <n v="1002656477"/>
    <n v="3"/>
    <x v="4"/>
    <n v="4"/>
    <s v="KUDUS"/>
    <s v="KUDUS"/>
    <s v="KUD"/>
    <s v="REG"/>
    <s v="AO"/>
    <x v="0"/>
    <m/>
    <s v="7 | OSS - PROVISIONING ISSUED"/>
    <s v="RBS-Regional 3"/>
    <d v="2026-10-27T15:44:13"/>
    <d v="2026-10-29T08:12:27"/>
    <n v="69418122"/>
    <m/>
    <n v="142401146530"/>
    <s v="DINDA STORE NEW 1"/>
    <s v="ODP-KUD-FAU/064"/>
    <s v="WO067322819"/>
    <m/>
    <m/>
    <m/>
    <n v="110.863958"/>
    <n v="-6.7523796999999997"/>
    <s v="|MN01414|/Pruwanto/081225051750/tifahp2010@gmail.com /Permintaan PSB HSI BISNIS 1S INET 50MBPS REG/DINDA STORE NEW 1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</r>
  <r>
    <n v="1741"/>
    <n v="1002656491"/>
    <n v="3"/>
    <x v="4"/>
    <n v="4"/>
    <s v="KUDUS"/>
    <s v="KUDUS"/>
    <s v="KUD"/>
    <s v="REG"/>
    <s v="AO"/>
    <x v="0"/>
    <m/>
    <s v="7 | OSS - PROVISIONING ISSUED"/>
    <s v="RBS-Regional 3"/>
    <d v="2026-10-27T15:48:10"/>
    <d v="2026-10-29T08:08:49"/>
    <n v="69418123"/>
    <m/>
    <n v="142401146532"/>
    <s v="DINDA STORE NEW 2"/>
    <s v="ODP-KUD-FAU/064"/>
    <s v="WO067322833"/>
    <m/>
    <m/>
    <m/>
    <n v="110.863958"/>
    <n v="-6.7523796999999997"/>
    <s v="|MN01414|/Pruwanto/081225051750/tifahp2010@gmail.com /Permintaan PSB HSI BISNIS 1S INET 50MBPS REG/DINDA STORE NEW 2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</r>
  <r>
    <n v="1742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1743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1744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</r>
  <r>
    <n v="1745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</r>
  <r>
    <n v="1746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</r>
  <r>
    <n v="1747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</r>
  <r>
    <n v="1748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</r>
  <r>
    <n v="1749"/>
    <n v="1002638311"/>
    <n v="3"/>
    <x v="4"/>
    <n v="4"/>
    <s v="KUDUS"/>
    <s v="KUDUS"/>
    <s v="KUD"/>
    <s v="REG"/>
    <s v="AO"/>
    <x v="0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</r>
  <r>
    <n v="1750"/>
    <n v="1002638974"/>
    <n v="3"/>
    <x v="4"/>
    <n v="4"/>
    <s v="KUDUS"/>
    <s v="KUDUS"/>
    <s v="KUD"/>
    <s v="REG"/>
    <s v="AO"/>
    <x v="0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</r>
  <r>
    <n v="1751"/>
    <n v="1002647092"/>
    <n v="3"/>
    <x v="4"/>
    <n v="4"/>
    <s v="KUDUS"/>
    <s v="KUDUS"/>
    <s v="KUD"/>
    <s v="REG"/>
    <s v="AO"/>
    <x v="0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</r>
  <r>
    <n v="1752"/>
    <n v="1002650341"/>
    <n v="3"/>
    <x v="4"/>
    <n v="4"/>
    <s v="KUDUS"/>
    <s v="KUDUS"/>
    <s v="KUD"/>
    <s v="REG"/>
    <s v="AO"/>
    <x v="0"/>
    <m/>
    <s v="Completed (PS)"/>
    <s v="RBS-Regional 3"/>
    <d v="2026-10-23T09:31:05"/>
    <d v="2026-10-23T12:57:52"/>
    <n v="69400625"/>
    <m/>
    <n v="142401146505"/>
    <s v="CV MEGA ANUGERAH"/>
    <s v="ODP-KUD-FAD/009"/>
    <s v="WO067024802"/>
    <m/>
    <m/>
    <m/>
    <n v="110.813373"/>
    <n v="-6.8302350000000001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 Jam pemasangan : pagi/siang  Info Tambahan : Hubungi pelanggan dulu sebelum ke lokasi  terima kasih|40010577|MYDITA"/>
    <s v="FCC"/>
    <s v="23-10-2026 09:40:06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08:00:00|Tanggal pemasangan : 21 OKTOBER 2026  Jam pemasangan : pagi/siang  Info Tambahan : Hubungi pelanggan dulu sebelum ke lokasi  terima kasih|40010577|MYDITA"/>
    <n v="2026"/>
    <n v="10"/>
    <n v="23"/>
    <d v="2026-10-23T00:00:00"/>
    <n v="-0.29166666666424135"/>
    <x v="1"/>
  </r>
  <r>
    <n v="1753"/>
    <n v="1002656488"/>
    <n v="3"/>
    <x v="4"/>
    <n v="4"/>
    <s v="KUDUS"/>
    <s v="KUDUS"/>
    <s v="KUD"/>
    <s v="REG"/>
    <s v="AO"/>
    <x v="0"/>
    <s v="1P INET"/>
    <s v="Completed (PS)"/>
    <s v="RBS-Regional 3"/>
    <d v="2026-10-27T15:45:50"/>
    <d v="2026-10-28T18:42:17"/>
    <n v="69418139"/>
    <m/>
    <n v="142401146547"/>
    <s v="BHANU EXELENT"/>
    <s v="ODP-KUD-FAK/073"/>
    <s v="WO067303421"/>
    <m/>
    <m/>
    <m/>
    <n v="110.83385"/>
    <n v="-6.7739050000000001"/>
    <s v="|MN01414|MYIA-047080471380/POI/arief ispriyanto/08122898994/ariefispriyanto81@gmail.com"/>
    <s v="MYIB_ASSISTANT"/>
    <m/>
    <m/>
    <m/>
    <m/>
    <m/>
    <m/>
    <m/>
    <m/>
    <s v="Management Janji"/>
    <s v="2026-10-28 15:00:00 | Nama PIC : Bp Arief No HP : 08122898994 No Alt : - M Janji :  28 Okt 2026 Jam Pasang : Pagi / Siang Note : hubungi pelanggan jika ingin kelokasi "/>
    <s v="FCC"/>
    <s v="27-10-2026 15:54:39"/>
    <d v="2026-10-28T15:00:00"/>
    <m/>
    <s v="PS"/>
    <s v="X"/>
    <s v="NO ADDON"/>
    <n v="20261028"/>
    <s v="Completed"/>
    <s v="HSI Bisnis Promo Hari Pelanggan Nasional PSB 70% - 200 Mbps"/>
    <s v="INDIBIZ"/>
    <m/>
    <m/>
    <d v="2026-10-28T15:00:00"/>
    <s v="2026-10-28 15:00:00 | Nama PIC : Bp Arief No HP : 08122898994 No Alt : - M Janji :  28 Okt 2026 Jam Pasang : Pagi / Siang Note : hubungi pelanggan jika ingin kelokasi "/>
    <n v="2026"/>
    <n v="10"/>
    <n v="28"/>
    <d v="2026-10-28T00:00:00"/>
    <n v="-0.625"/>
    <x v="1"/>
  </r>
  <r>
    <n v="1754"/>
    <n v="1002650362"/>
    <n v="3"/>
    <x v="4"/>
    <n v="4"/>
    <s v="KUDUS"/>
    <s v="KUDUS"/>
    <s v="KUD"/>
    <s v="REG"/>
    <s v="AO"/>
    <x v="0"/>
    <m/>
    <s v="MIE - SEND SURVEY"/>
    <s v="RBS-Regional 3"/>
    <d v="2026-10-23T09:45:09"/>
    <d v="2026-10-28T11:26:01"/>
    <n v="69014270"/>
    <m/>
    <n v="142401146506"/>
    <s v="SMA 2 BAE"/>
    <s v="ODP-KUD-FY/104"/>
    <s v="WO067347440"/>
    <m/>
    <m/>
    <m/>
    <n v="110.8660465"/>
    <n v="-6.7873223999999999"/>
    <s v="AMRBS;401426/A00035/ALI PUJIANTO/TREG3/KUDUS/BU ERNA 085226365991/PERMINTAAN PSB HSI WB2 1S INET ONLY 300 MBPS ABONEMEN 1.130K/ID LOP B26-225474"/>
    <s v="Account Manager"/>
    <m/>
    <m/>
    <m/>
    <m/>
    <m/>
    <m/>
    <m/>
    <m/>
    <s v="Management Janji"/>
    <s v="2026-10-29 11:00:00|M Janji : 29/10/2026 Jam Pasang : 12 SIANG  NoteÃ‚Â :  Hubungi terlebih dahulu sebelum ke lokasi|40981182|MYDITA"/>
    <s v="FCC"/>
    <s v="23-10-2026 09:54:41"/>
    <d v="2026-10-29T11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9T11:00:00"/>
    <s v="2026-10-29 11:00:00|M Janji : 29/10/2026 Jam Pasang : 12 SIANG  NoteÃ‚Â :  Hubungi terlebih dahulu sebelum ke lokasi|40981182|MYDITA"/>
    <m/>
    <m/>
    <m/>
    <e v="#NUM!"/>
    <e v="#NUM!"/>
    <x v="0"/>
  </r>
  <r>
    <n v="1755"/>
    <n v="1002654084"/>
    <n v="3"/>
    <x v="4"/>
    <n v="4"/>
    <s v="KUDUS"/>
    <s v="KUDUS"/>
    <s v="KUD"/>
    <s v="REG"/>
    <s v="AO"/>
    <x v="0"/>
    <m/>
    <s v="MIE - SEND SURVEY"/>
    <s v="RBS-Regional 3"/>
    <d v="2026-10-26T13:53:46"/>
    <d v="2026-10-29T09:00:02"/>
    <n v="69417215"/>
    <m/>
    <n v="142401145916"/>
    <s v="SMK PGRI 2 KALIWUNGU KUDUS"/>
    <s v="ODP-KUD-FG/08"/>
    <s v="WO067402936"/>
    <m/>
    <m/>
    <m/>
    <n v="110.80422900000001"/>
    <n v="-6.7974158999999998"/>
    <s v="AMRBS;406740/MUHIBBUDDIN AL MARUF/TREG3/KUDUS/AM/089655504393/mustam efendi/smk.pgri02.kds@gmail.com /Permintaan PSB HSI BASIC WB2 INET 75MBPS/SMK PGRI 2 KALIWUNGU KUDUS"/>
    <s v="Account Manager"/>
    <m/>
    <m/>
    <m/>
    <m/>
    <m/>
    <m/>
    <m/>
    <m/>
    <s v="Management Janji"/>
    <s v="2026-10-30 08:00:00|Jam Pemasangan : 08:00 - 12.00 Tanggal Pemasangan : JUMAT 30 OKTOBER 2026 Info Tambahan : Hubungi pelanggan sebelum datang ke lokasi|40000798|MYDITA"/>
    <s v="FCC"/>
    <s v="26-10-2026 13:54:34"/>
    <d v="2026-10-30T08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30T08:00:00"/>
    <s v="2026-10-30 08:00:00|Jam Pemasangan : 08:00 - 12.00 Tanggal Pemasangan : JUMAT 30 OKTOBER 2026 Info Tambahan : Hubungi pelanggan sebelum datang ke lokasi|40000798|MYDITA"/>
    <m/>
    <m/>
    <m/>
    <e v="#NUM!"/>
    <e v="#NUM!"/>
    <x v="0"/>
  </r>
  <r>
    <n v="1756"/>
    <n v="1002658159"/>
    <n v="3"/>
    <x v="4"/>
    <n v="4"/>
    <s v="KUDUS"/>
    <s v="KUDUS"/>
    <s v="KUD"/>
    <s v="REG"/>
    <s v="AO"/>
    <x v="0"/>
    <s v="1P INET"/>
    <s v="MIE - SEND SURVEY"/>
    <s v="RBS-Regional 3"/>
    <d v="2026-10-28T15:57:44"/>
    <d v="2026-10-28T16:00:06"/>
    <n v="69418766"/>
    <m/>
    <n v="142401146551"/>
    <s v="ALFAMIDI GOLAN TEPUS"/>
    <s v="ODP-KUD-FAG/103 FAG/D05/103.01"/>
    <s v="WO067376855"/>
    <m/>
    <m/>
    <m/>
    <n v="110.889873712723"/>
    <n v="-6.8064068676947302"/>
    <s v="|MN00843|MYIA-053117258856/POI/Bayu Arfiyan/081113705508/bayu.arfiyan@jwi.id"/>
    <s v="MYIB_ASSISTANT"/>
    <m/>
    <m/>
    <m/>
    <m/>
    <m/>
    <m/>
    <m/>
    <m/>
    <s v="Management Janji"/>
    <s v="2026-10-29 15:00:00 | Nama : BP ANANDA (STAFF) No Hp : 081113705508 No Alt :  Tgl Pemasangan : 29 Oktober 2026 Interval : PAGI  Note : Hubungi pelanggan terlebih dahulu"/>
    <s v="FCC"/>
    <s v="28-10-2026 16:09:54"/>
    <d v="2026-10-29T15:00:00"/>
    <m/>
    <s v="SURVEY_NEW_MANJA"/>
    <s v="X"/>
    <s v="NO ADDON"/>
    <m/>
    <s v="MIE - SEND SURVEY"/>
    <s v="HSI Bisnis Promo Hari Pelanggan Nasional PSB 70% - 50 Mbps"/>
    <s v="INDIBIZ"/>
    <m/>
    <m/>
    <d v="2026-10-29T15:00:00"/>
    <s v="2026-10-29 15:00:00 | Nama : BP ANANDA (STAFF) No Hp : 081113705508 No Alt :  Tgl Pemasangan : 29 Oktober 2026 Interval : PAGI  Note : Hubungi pelanggan terlebih dahulu"/>
    <m/>
    <m/>
    <m/>
    <e v="#NUM!"/>
    <e v="#NUM!"/>
    <x v="0"/>
  </r>
  <r>
    <n v="1757"/>
    <n v="1002656855"/>
    <n v="3"/>
    <x v="4"/>
    <n v="4"/>
    <s v="KUDUS"/>
    <s v="KUDUS"/>
    <s v="KUD"/>
    <s v="REG"/>
    <s v="AO"/>
    <x v="0"/>
    <m/>
    <s v="CC - HD1A - INPROGRESS UNCONTACTED"/>
    <s v="RBS-Regional 3"/>
    <d v="2026-10-27T20:18:27"/>
    <d v="2026-10-28T09:32:08"/>
    <n v="69418279"/>
    <m/>
    <n v="142401146540"/>
    <s v="DINDA STORE NEW 8"/>
    <m/>
    <m/>
    <m/>
    <m/>
    <m/>
    <n v="110.86398"/>
    <n v="-6.7523419999999996"/>
    <s v="|MN01414|/Pruwanto/081225051750/tifahp2010@gmail.com /Permintaan PSB HSI BISNIS 1S INET 50MBPS WB1 BUNDLING OCA BREACH CHECKER/DINDA STORE NEW 8"/>
    <s v="Sales Profesional"/>
    <m/>
    <m/>
    <m/>
    <m/>
    <m/>
    <m/>
    <m/>
    <m/>
    <m/>
    <m/>
    <m/>
    <s v="27-10-2026 20:24:45"/>
    <m/>
    <m/>
    <s v="FCC"/>
    <s v="X"/>
    <s v="OCA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58"/>
    <n v="1002656618"/>
    <n v="3"/>
    <x v="4"/>
    <n v="4"/>
    <s v="KUDUS"/>
    <s v="KUDUS"/>
    <s v="KUD"/>
    <s v="REG"/>
    <s v="AO"/>
    <x v="0"/>
    <m/>
    <s v="CANCEL COMPLETED"/>
    <s v="RBS-Regional 3"/>
    <d v="2026-10-27T16:23:37"/>
    <d v="2026-10-27T20:40:43"/>
    <n v="69418205"/>
    <m/>
    <n v="142401146534"/>
    <s v="DINDA STORE NEW 4"/>
    <s v="ODP-KUD-FT/139"/>
    <m/>
    <m/>
    <m/>
    <m/>
    <n v="110.863958"/>
    <n v="-6.7523796999999997"/>
    <s v="|MN01414|/Pruwanto/081225051750/tifahp2010@gmail.com /Permintaan PSB HSI BISNIS 1S INET 50MBPS WB1 BUNDLING ANTARES CAM1/DINDA STORE NEW 4"/>
    <s v="Sales Profesional"/>
    <m/>
    <m/>
    <m/>
    <m/>
    <m/>
    <m/>
    <m/>
    <m/>
    <m/>
    <m/>
    <m/>
    <s v="27-10-2026 16:24:47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</r>
  <r>
    <n v="1759"/>
    <n v="1002656551"/>
    <n v="3"/>
    <x v="4"/>
    <n v="4"/>
    <s v="KUDUS"/>
    <s v="KUDUS"/>
    <s v="KUD"/>
    <s v="REG"/>
    <s v="AO"/>
    <x v="0"/>
    <m/>
    <s v="CANCEL COMPLETED"/>
    <s v="RBS-Regional 3"/>
    <d v="2026-10-27T16:08:04"/>
    <d v="2026-10-27T20:39:38"/>
    <n v="69418159"/>
    <m/>
    <n v="142401146533"/>
    <s v="DINDA STORE NEW 3"/>
    <s v="ODP-KUD-FAU/064"/>
    <m/>
    <m/>
    <m/>
    <m/>
    <n v="110.863958"/>
    <n v="-6.7523796999999997"/>
    <s v="|MN01414|/Pruwanto/081225051750/tifahp2010@gmail.com /Permintaan PSB HSI BISNIS 1S INET 50MBPS WB1 BUNDLING ANTARES CAM1/DINDA STORE NEW 3"/>
    <s v="Sales Profesional"/>
    <m/>
    <m/>
    <m/>
    <m/>
    <m/>
    <m/>
    <m/>
    <m/>
    <m/>
    <m/>
    <m/>
    <s v="27-10-2026 16:09:58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</r>
  <r>
    <n v="1760"/>
    <n v="1002656644"/>
    <n v="3"/>
    <x v="4"/>
    <n v="4"/>
    <s v="KUDUS"/>
    <s v="KUDUS"/>
    <s v="KUD"/>
    <s v="REG"/>
    <s v="AO"/>
    <x v="0"/>
    <m/>
    <s v="CANCEL COMPLETED"/>
    <s v="RBS-Regional 3"/>
    <d v="2026-10-27T16:31:28"/>
    <d v="2026-10-27T20:42:12"/>
    <n v="69418192"/>
    <m/>
    <n v="142401146536"/>
    <s v="DINDA STORE NEW 5"/>
    <s v="ODP-KUD-FT/139"/>
    <m/>
    <m/>
    <m/>
    <m/>
    <n v="110.863958"/>
    <n v="-6.7523796999999997"/>
    <s v="|MN01414|/Pruwanto/081225051750/tifahp2010@gmail.com /Permintaan PSB HSI BISNIS 1S INET 50MBPS WB1 BUNDLING ANTARES CAM1/DINDA STORE NEW 5"/>
    <s v="Sales Profesional"/>
    <m/>
    <m/>
    <m/>
    <m/>
    <m/>
    <m/>
    <m/>
    <m/>
    <m/>
    <m/>
    <m/>
    <s v="27-10-2026 16:40:11"/>
    <m/>
    <m/>
    <s v="REJECT_FCC"/>
    <s v="X"/>
    <s v="ANTAREZ"/>
    <m/>
    <s v="DECLINE : Decline - Paket dan Harga Tidak Sesuai Novin Dwigo Prayudha 40961371|MYDITA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m/>
    <m/>
    <m/>
    <m/>
    <m/>
    <e v="#NUM!"/>
    <e v="#NUM!"/>
    <x v="0"/>
  </r>
  <r>
    <n v="1761"/>
    <n v="1002656850"/>
    <n v="3"/>
    <x v="4"/>
    <n v="4"/>
    <s v="KUDUS"/>
    <s v="KUDUS"/>
    <s v="KUD"/>
    <s v="REG"/>
    <s v="AO"/>
    <x v="0"/>
    <m/>
    <s v="CANCEL COMPLETED"/>
    <s v="RBS-Regional 3"/>
    <d v="2026-10-27T20:07:51"/>
    <d v="2026-10-27T20:44:23"/>
    <n v="69418275"/>
    <m/>
    <n v="142401146538"/>
    <s v="DINDA STORE NEW 6"/>
    <s v="ODP-KUD-FT/139"/>
    <m/>
    <m/>
    <m/>
    <m/>
    <n v="110.863958"/>
    <n v="-6.7523796999999997"/>
    <s v="|MN01414|/Pruwanto/081225051750/tifahp2010@gmail.com /Permintaan PSB HSI BISNIS 1S INET 50MBPS WB1 BUNDLING OCA BREACH CHECKER/DINDA STORE NEW 6"/>
    <s v="Sales Profesional"/>
    <m/>
    <m/>
    <m/>
    <m/>
    <m/>
    <m/>
    <m/>
    <m/>
    <m/>
    <m/>
    <m/>
    <s v="27-10-2026 20:09:39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1762"/>
    <n v="1002656851"/>
    <n v="3"/>
    <x v="4"/>
    <n v="4"/>
    <s v="KUDUS"/>
    <s v="KUDUS"/>
    <s v="KUD"/>
    <s v="REG"/>
    <s v="AO"/>
    <x v="0"/>
    <m/>
    <s v="CANCEL COMPLETED"/>
    <s v="RBS-Regional 3"/>
    <d v="2026-10-27T20:12:55"/>
    <d v="2026-10-27T20:46:11"/>
    <n v="69418276"/>
    <m/>
    <n v="142401146539"/>
    <s v="DINDA STORE NEW 7"/>
    <s v="ODP-KUD-FT/139"/>
    <m/>
    <m/>
    <m/>
    <m/>
    <n v="110.863958"/>
    <n v="-6.7523796999999997"/>
    <s v="|MN01414|/Pruwanto/081225051750/tifahp2010@gmail.com /Permintaan PSB HSI BISNIS 1S INET 50MBPS WB1 BUNDLING OCA BREACH CHECKER/DINDA STORE NEW 7"/>
    <s v="Sales Profesional"/>
    <m/>
    <m/>
    <m/>
    <m/>
    <m/>
    <m/>
    <m/>
    <m/>
    <m/>
    <m/>
    <m/>
    <s v="27-10-2026 20:24:45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aket dan Harga Tidak Sesuai Novin Dwigo Prayudha 40961371|MYDITA"/>
    <m/>
    <m/>
    <m/>
    <m/>
    <m/>
    <e v="#NUM!"/>
    <e v="#NUM!"/>
    <x v="0"/>
  </r>
  <r>
    <n v="1763"/>
    <n v="1002624154"/>
    <n v="3"/>
    <x v="4"/>
    <n v="4"/>
    <s v="KUDUS"/>
    <s v="KUDUS"/>
    <s v="KUD"/>
    <s v="REG"/>
    <s v="AO"/>
    <x v="0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1764"/>
    <n v="1002638850"/>
    <n v="3"/>
    <x v="4"/>
    <n v="4"/>
    <s v="KUDUS"/>
    <s v="KUDUS"/>
    <s v="KUD"/>
    <s v="REG"/>
    <s v="AO"/>
    <x v="0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</r>
  <r>
    <n v="1765"/>
    <n v="1002645156"/>
    <n v="3"/>
    <x v="4"/>
    <n v="4"/>
    <s v="KUDUS"/>
    <s v="KUDUS"/>
    <s v="KUD"/>
    <s v="REG"/>
    <s v="AO"/>
    <x v="0"/>
    <s v="1P INET"/>
    <s v="98 | OSS - CANCEL COMPLETE"/>
    <s v="RBS-Regional 3"/>
    <d v="2026-10-20T11:20:50"/>
    <d v="2026-10-27T15:20:34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CANCEL"/>
    <s v="X"/>
    <s v="NO ADDON"/>
    <m/>
    <s v="Cancel Completed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</r>
  <r>
    <n v="1766"/>
    <n v="1002657450"/>
    <n v="3"/>
    <x v="4"/>
    <n v="4"/>
    <s v="KUDUS"/>
    <s v="PATI"/>
    <s v="JWN"/>
    <s v="REG"/>
    <s v="AO"/>
    <x v="0"/>
    <m/>
    <s v="9 | WFM - UN-SCS"/>
    <s v="RBS-Regional 3"/>
    <d v="2026-10-28T11:38:11"/>
    <d v="2026-10-28T11:38:12"/>
    <n v="69413089"/>
    <m/>
    <m/>
    <s v="PT GLOBAL JET EXPRESS"/>
    <m/>
    <s v="WO066739386"/>
    <m/>
    <m/>
    <m/>
    <n v="111.148"/>
    <n v="-6.7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28-10-2026 11:39:48"/>
    <d v="2026-10-20T00:00:00"/>
    <m/>
    <s v="UNSC"/>
    <s v="X"/>
    <s v="NO ADDON"/>
    <m/>
    <s v="Inprogress Alpro, SC Lama : SC100264358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767"/>
    <n v="1002643962"/>
    <n v="3"/>
    <x v="4"/>
    <n v="4"/>
    <s v="KUDUS"/>
    <s v="PATI"/>
    <s v="JWN"/>
    <s v="REG"/>
    <s v="AO"/>
    <x v="0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</r>
  <r>
    <n v="1768"/>
    <n v="1002639507"/>
    <n v="3"/>
    <x v="4"/>
    <n v="4"/>
    <s v="KUDUS"/>
    <s v="PATI"/>
    <s v="JWN"/>
    <s v="REG"/>
    <s v="AO"/>
    <x v="0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769"/>
    <n v="1002643587"/>
    <n v="3"/>
    <x v="4"/>
    <n v="4"/>
    <s v="KUDUS"/>
    <s v="PATI"/>
    <s v="JWN"/>
    <s v="REG"/>
    <s v="AO"/>
    <x v="0"/>
    <m/>
    <s v="98 | OSS - CANCEL COMPLETE"/>
    <s v="RBS-Regional 3"/>
    <d v="2026-10-19T15:01:59"/>
    <d v="2026-10-28T11:38:51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770"/>
    <n v="1002644939"/>
    <n v="3"/>
    <x v="4"/>
    <n v="4"/>
    <s v="KUDUS"/>
    <s v="PATI"/>
    <s v="JWN"/>
    <s v="REG"/>
    <s v="AO"/>
    <x v="0"/>
    <s v="1P INET"/>
    <s v="98 | OSS - CANCEL COMPLETE"/>
    <s v="RBS-Regional 3"/>
    <d v="2026-10-20T10:27:49"/>
    <d v="2026-10-23T10:39:2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CANCEL"/>
    <s v="X"/>
    <s v="NO ADDON"/>
    <m/>
    <s v="Cancel 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</r>
  <r>
    <n v="1771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1772"/>
    <n v="1002638911"/>
    <n v="3"/>
    <x v="4"/>
    <n v="4"/>
    <s v="KUDUS"/>
    <s v="PATI"/>
    <s v="PAT"/>
    <s v="REG"/>
    <s v="AO"/>
    <x v="0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</r>
  <r>
    <n v="1773"/>
    <n v="1002650682"/>
    <n v="3"/>
    <x v="4"/>
    <n v="4"/>
    <s v="KUDUS"/>
    <s v="PATI"/>
    <s v="PAT"/>
    <s v="REG"/>
    <s v="AO"/>
    <x v="0"/>
    <m/>
    <s v="102 | FOLLOW UP COMPLETED"/>
    <s v="RBS-Regional 3"/>
    <d v="2026-10-23T11:30:37"/>
    <d v="2026-10-26T10:59:28"/>
    <n v="69415772"/>
    <m/>
    <n v="142551119786"/>
    <s v="SMP NEGERI 2 KAYEN"/>
    <s v="ODP-PAT-FL/043"/>
    <s v="WO067044457"/>
    <m/>
    <m/>
    <m/>
    <n v="110.99904050000001"/>
    <n v="-6.8675873000000003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No HP :081225581154 No Alternatif : M Janji : 24/10/2026 Jam Pasang : Pagi NoteÃ‚Â :  Hubungi terlebih dahulu sebelum ke lokasi |40951377|MYDITA"/>
    <s v="FCC"/>
    <s v="23-10-2026 11:39:43"/>
    <d v="2026-10-24T11:00:00"/>
    <m/>
    <s v="REVOKE"/>
    <s v="X"/>
    <s v="NO ADDON"/>
    <m/>
    <s v="Follow Up Revoke Completed, New Order ID : SC10026533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:ALI No HP :081225581154 No Alternatif : M Janji : 24/10/2026 Jam Pasang : Pagi NoteÃ‚Â :  Hubungi terlebih dahulu sebelum ke lokasi |40951377|MYDITA"/>
    <m/>
    <m/>
    <m/>
    <e v="#NUM!"/>
    <e v="#NUM!"/>
    <x v="0"/>
  </r>
  <r>
    <n v="1774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1775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1776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</r>
  <r>
    <n v="1777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778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779"/>
    <n v="1002643924"/>
    <n v="3"/>
    <x v="4"/>
    <n v="4"/>
    <s v="KUDUS"/>
    <s v="PATI"/>
    <s v="PAT"/>
    <s v="REG"/>
    <s v="AO"/>
    <x v="0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</r>
  <r>
    <n v="1780"/>
    <n v="1002643635"/>
    <n v="3"/>
    <x v="4"/>
    <n v="4"/>
    <s v="KUDUS"/>
    <s v="PATI"/>
    <s v="PAT"/>
    <s v="REG"/>
    <s v="AO"/>
    <x v="0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</r>
  <r>
    <n v="1781"/>
    <n v="1002653320"/>
    <n v="3"/>
    <x v="4"/>
    <n v="4"/>
    <s v="KUDUS"/>
    <s v="PATI"/>
    <s v="PAT"/>
    <s v="REG"/>
    <s v="AO"/>
    <x v="0"/>
    <m/>
    <s v="Completed (PS)"/>
    <s v="RBS-Regional 3"/>
    <d v="2026-10-26T10:59:29"/>
    <d v="2026-10-26T13:05:55"/>
    <n v="69415772"/>
    <m/>
    <n v="142551119791"/>
    <s v="SMP NEGERI 2 KAYEN"/>
    <s v="ODP-PAT-FL/043"/>
    <s v="WO067193939"/>
    <m/>
    <m/>
    <m/>
    <n v="110.998952"/>
    <n v="-6.8675499999999996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 No HP :081225581154  No Alternatif :  M Janji : 24/10/2026  Jam Pasang : Pagi  NoteÃ‚Â :  Hubungi terlebih dahulu sebelum ke lokasi  |40951377|MYDITA"/>
    <s v="FCC"/>
    <s v="26-10-2026 11:10:11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4 11:00:00|Nama :ALI  No HP :081225581154  No Alternatif :  M Janji : 24/10/2026  Jam Pasang : Pagi  NoteÃ‚Â :  Hubungi terlebih dahulu sebelum ke lokasi  |40951377|MYDITA"/>
    <n v="2026"/>
    <n v="10"/>
    <n v="26"/>
    <d v="2026-10-26T00:00:00"/>
    <n v="-0.29166666666424135"/>
    <x v="1"/>
  </r>
  <r>
    <n v="1782"/>
    <n v="1002654783"/>
    <n v="3"/>
    <x v="4"/>
    <n v="4"/>
    <s v="KUDUS"/>
    <s v="PATI"/>
    <s v="PAT"/>
    <s v="REG"/>
    <s v="AO"/>
    <x v="0"/>
    <s v="1P INET"/>
    <s v="Completed (PS)"/>
    <s v="RBS-Regional 3"/>
    <d v="2026-10-26T17:12:44"/>
    <d v="2026-10-27T13:56:52"/>
    <n v="69417468"/>
    <m/>
    <n v="142551119800"/>
    <s v="SMA Muhammadiyah 1 Pati (Ruang TIK)"/>
    <s v="ODP-PAT-FAG/071"/>
    <s v="WO067235345"/>
    <m/>
    <m/>
    <m/>
    <n v="111.0527457"/>
    <n v="-6.7248951999999997"/>
    <s v="|MC60053|MYIA-025516519021/POI/Anapi/085229356999/smaplusmuhipati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6-10-2026 17:24:36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7"/>
    <d v="2026-10-27T00:00:00"/>
    <n v="-1.3333333333357587"/>
    <x v="1"/>
  </r>
  <r>
    <n v="1783"/>
    <n v="1002654166"/>
    <n v="3"/>
    <x v="4"/>
    <n v="4"/>
    <s v="KUDUS"/>
    <s v="PATI"/>
    <s v="PAT"/>
    <s v="REG"/>
    <s v="AO"/>
    <x v="0"/>
    <m/>
    <s v="FCC - HD1A - PROGRESS"/>
    <s v="RBS-Regional 3"/>
    <d v="2026-10-26T14:10:26"/>
    <d v="2026-10-26T14:12:04"/>
    <n v="69417234"/>
    <m/>
    <n v="142551119793"/>
    <s v="TRI JAYA TISSUE"/>
    <m/>
    <m/>
    <m/>
    <m/>
    <m/>
    <n v="110.976009"/>
    <n v="-6.7860639999999997"/>
    <s v="|MC60052|/Yonathan Setyo Nugroho/0895415510089/yonathansetyo63@gmail.com /Permintaan PSB HSI BISNIS 1S INET 150MBPS REG/TRI JAYA TISSUE"/>
    <s v="Sales Profesional"/>
    <m/>
    <m/>
    <m/>
    <m/>
    <m/>
    <m/>
    <m/>
    <m/>
    <m/>
    <m/>
    <m/>
    <s v="26-10-2026 14:24:42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784"/>
    <n v="1002656093"/>
    <n v="3"/>
    <x v="4"/>
    <n v="4"/>
    <s v="KUDUS"/>
    <s v="PATI"/>
    <s v="PAT"/>
    <s v="REG"/>
    <s v="AO"/>
    <x v="0"/>
    <m/>
    <s v="FCC - HD1A - PROGRESS"/>
    <s v="RBS-Regional 3"/>
    <d v="2026-10-27T14:04:03"/>
    <d v="2026-10-29T10:08:03"/>
    <n v="69418027"/>
    <m/>
    <n v="142551119802"/>
    <s v="SMP Negeri 5 Pati"/>
    <s v="ODP-PAT-FAH/127"/>
    <m/>
    <m/>
    <m/>
    <m/>
    <n v="111.0298449"/>
    <n v="-6.7512014999999996"/>
    <s v="|MC60053|/MINARSIH EKA/08111047962/didiksaputro72@guru.smp.belajar.id /Permintaan PSB HSI BASIC INET 50MBPS WB3 BUNDLING NETMONK/SMP Negeri 5 Pati"/>
    <s v="Sales Profesional"/>
    <m/>
    <m/>
    <m/>
    <m/>
    <m/>
    <m/>
    <m/>
    <m/>
    <m/>
    <m/>
    <m/>
    <s v="27-10-2026 14:09:51"/>
    <d v="2026-10-30T00:00:00"/>
    <m/>
    <s v="FCC"/>
    <s v="X"/>
    <s v="NETMONK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</r>
  <r>
    <n v="1785"/>
    <n v="1002650585"/>
    <n v="3"/>
    <x v="4"/>
    <n v="4"/>
    <s v="KUDUS"/>
    <s v="REMBANG"/>
    <s v="LSE"/>
    <s v="REG"/>
    <s v="AO"/>
    <x v="0"/>
    <m/>
    <s v="102 | FOLLOW UP COMPLETED"/>
    <s v="RBS-Regional 3"/>
    <d v="2026-10-23T10:36:27"/>
    <d v="2026-10-27T15:08:30"/>
    <n v="69415749"/>
    <m/>
    <n v="142598105630"/>
    <s v="KSP Manunggal Jaya Sejahtera Cab. Lasem"/>
    <s v="ODP-LSE-FAB/116"/>
    <s v="WO067036476"/>
    <m/>
    <m/>
    <m/>
    <n v="111.4489999"/>
    <n v="-6.7089451999999996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Jam Pasang : Pagi 08.00 NoteÃ‚Â :  Hubungi terlebih dahulu sebelum ke lokasi |40971304|MYDITA"/>
    <s v="FCC"/>
    <s v="23-10-2026 10:40:25"/>
    <d v="2026-10-24T08:00:00"/>
    <s v="Kendala Pelanggan"/>
    <s v="REVOKE"/>
    <s v="REMBANG"/>
    <s v="NO ADDON"/>
    <m/>
    <s v="Follow Up Revoke Completed, New Order ID : SC100265633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4T08:00:00"/>
    <s v="2026-10-24 08:00:00|M Janji : 24/10/2026 Jam Pasang : Pagi 08.00 NoteÃ‚Â :  Hubungi terlebih dahulu sebelum ke lokasi |40971304|MYDITA"/>
    <m/>
    <m/>
    <m/>
    <e v="#NUM!"/>
    <e v="#NUM!"/>
    <x v="0"/>
  </r>
  <r>
    <n v="1786"/>
    <n v="1002656336"/>
    <n v="3"/>
    <x v="4"/>
    <n v="4"/>
    <s v="KUDUS"/>
    <s v="REMBANG"/>
    <s v="LSE"/>
    <s v="REG"/>
    <s v="AO"/>
    <x v="0"/>
    <m/>
    <s v="7 | OSS - PROVISIONING ISSUED"/>
    <s v="RBS-Regional 3"/>
    <d v="2026-10-27T15:08:31"/>
    <d v="2026-10-27T15:13:20"/>
    <n v="69415749"/>
    <m/>
    <n v="142598105730"/>
    <s v="KSP Manunggal Jaya Sejahtera Cab. Lasem"/>
    <s v="ODP-LSE-FAB/116"/>
    <s v="WO067299519"/>
    <m/>
    <m/>
    <m/>
    <n v="111.44904215619501"/>
    <n v="-6.7089198200767601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 Jam Pasang : Pagi 08.00  NoteÃ‚Â :  Hubungi terlebih dahulu sebelum ke lokasi  |40971304|MYDITA"/>
    <s v="FCC"/>
    <s v="27-10-2026 15:10:00"/>
    <m/>
    <m/>
    <s v="PI"/>
    <s v="REMBANG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7T07:00:00"/>
    <s v="2026-10-24 08:00:00|M Janji : 24/10/2026  Jam Pasang : Pagi 08.00  NoteÃ‚Â :  Hubungi terlebih dahulu sebelum ke lokasi  |40971304|MYDITA"/>
    <m/>
    <m/>
    <m/>
    <e v="#NUM!"/>
    <e v="#NUM!"/>
    <x v="0"/>
  </r>
  <r>
    <n v="1787"/>
    <n v="1002655006"/>
    <n v="3"/>
    <x v="4"/>
    <n v="4"/>
    <s v="KUDUS"/>
    <s v="REMBANG"/>
    <s v="LSE"/>
    <s v="REG"/>
    <s v="AO"/>
    <x v="0"/>
    <s v="1P INET"/>
    <s v="7 | OSS - PROVISIONING ISSUED"/>
    <s v="RBS-Regional 3"/>
    <d v="2026-10-27T08:23:49"/>
    <d v="2026-10-28T11:09:44"/>
    <n v="69417577"/>
    <m/>
    <n v="142598105625"/>
    <s v="RUMAH MERAH INDONESIA"/>
    <s v="ODP-LSE-FA/073 FA/D08/073.01"/>
    <s v="WO067252720"/>
    <m/>
    <m/>
    <m/>
    <n v="111.447458"/>
    <n v="-6.6995699999999996"/>
    <s v="|MC60037|MYIA-015707853908/POI/AHMAD NI&amp; 39;AM/085287113332/okashitv3@gmail.com"/>
    <s v="MYIB_ASSISTANT"/>
    <m/>
    <m/>
    <m/>
    <m/>
    <m/>
    <m/>
    <m/>
    <m/>
    <s v="Management Janji"/>
    <s v="2026-10-28 11:00:00 | Nama :BAPA NIAM No HP :085287113332 No Alternatif : M Janji : 28/10/2026 Jam Pasang : Pagi NoteÃ‚Â :  Hubungi terlebih dahulu sebelum ke lokasi "/>
    <s v="FCC"/>
    <s v="27-10-2026 08:24:49"/>
    <d v="2026-10-28T11:00:00"/>
    <m/>
    <s v="PI"/>
    <s v="REMBANG"/>
    <s v="NO ADDON"/>
    <m/>
    <s v="Provisioning Issued"/>
    <s v="HSI Bisnis Promo Hari Pelanggan Nasional PSB 70% - 300 Mbps"/>
    <s v="INDIBIZ"/>
    <m/>
    <m/>
    <d v="2026-10-28T11:00:00"/>
    <s v="2026-10-28 11:00:00 | Nama :BAPA NIAM No HP :085287113332 No Alternatif : M Janji : 28/10/2026 Jam Pasang : Pagi NoteÃ‚Â :  Hubungi terlebih dahulu sebelum ke lokasi "/>
    <m/>
    <m/>
    <m/>
    <e v="#NUM!"/>
    <e v="#NUM!"/>
    <x v="0"/>
  </r>
  <r>
    <n v="1788"/>
    <n v="1002655275"/>
    <n v="3"/>
    <x v="4"/>
    <n v="4"/>
    <s v="KUDUS"/>
    <s v="REMBANG"/>
    <s v="LSE"/>
    <s v="REG"/>
    <s v="AO"/>
    <x v="0"/>
    <s v="1P INET"/>
    <s v="7 | OSS - PROVISIONING ISSUED"/>
    <s v="RBS-Regional 3"/>
    <d v="2026-10-27T09:45:44"/>
    <d v="2026-10-28T18:39:48"/>
    <n v="69417687"/>
    <m/>
    <n v="142598105728"/>
    <s v="SMK NU LASEM"/>
    <s v="ODP-LSE-FAB/022 FAB/D03/022.01"/>
    <s v="WO067258907"/>
    <m/>
    <m/>
    <m/>
    <n v="111.452231"/>
    <n v="-6.6898289999999996"/>
    <s v="|MC60037|MYIA-031655555608/POI/TRI NOVIANTORO /085218128038/novinerazzurri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09:54:43"/>
    <d v="2026-10-28T08:00:00"/>
    <m/>
    <s v="PI"/>
    <s v="REMBANG"/>
    <s v="NO ADDON"/>
    <m/>
    <s v="Provisioning Issued"/>
    <s v="HSI Bisnis Promo Hari Pelanggan Nasional PSB 70% - 200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</r>
  <r>
    <n v="1789"/>
    <n v="1002654220"/>
    <n v="3"/>
    <x v="4"/>
    <n v="4"/>
    <s v="KUDUS"/>
    <s v="REMBANG"/>
    <s v="LSE"/>
    <s v="REG"/>
    <s v="AO"/>
    <x v="0"/>
    <m/>
    <s v="Completed (PS)"/>
    <s v="RBS-Regional 3"/>
    <d v="2026-10-26T14:25:39"/>
    <d v="2026-10-27T14:06:28"/>
    <n v="69417255"/>
    <m/>
    <n v="142598105723"/>
    <s v="SMA NEGERI 1 PAMOTAN"/>
    <s v="ODP-LSE-FAD/011"/>
    <s v="WO067234731"/>
    <m/>
    <m/>
    <m/>
    <n v="111.4839394"/>
    <n v="-6.7540468999999996"/>
    <s v="|MC60037|/RIZA WIDYA/0895364566536/rasaapel24@gmail.com /Permintaan PSB HSI BISNIS 1S INET 300MBPS WB2/SMA NEGERI 1 PAMOTAN"/>
    <s v="Sales Profesional"/>
    <m/>
    <m/>
    <m/>
    <m/>
    <m/>
    <m/>
    <m/>
    <m/>
    <s v="Management Janji"/>
    <s v="2026-10-27 15:00:00|telp : 0895364566536 alt : manja : pagi / siang 27/10/2026 hub sebelum ke lokasi|40000802|MYDITA"/>
    <s v="FCC"/>
    <s v="26-10-2026 14:39:43"/>
    <d v="2026-10-27T15:00:00"/>
    <m/>
    <s v="PS"/>
    <s v="RE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telp : 0895364566536 alt : manja : pagi / siang 27/10/2026 hub sebelum ke lokasi|40000802|MYDITA"/>
    <n v="2026"/>
    <n v="10"/>
    <n v="27"/>
    <d v="2026-10-27T00:00:00"/>
    <n v="-0.625"/>
    <x v="1"/>
  </r>
  <r>
    <n v="1790"/>
    <n v="1002658413"/>
    <n v="3"/>
    <x v="4"/>
    <n v="4"/>
    <s v="KUDUS"/>
    <s v="REMBANG"/>
    <s v="LSE"/>
    <s v="REG"/>
    <s v="AO"/>
    <x v="0"/>
    <s v="1P INET"/>
    <s v="MIE - SEND SURVEY"/>
    <s v="RBS-Regional 3"/>
    <d v="2026-10-28T19:18:50"/>
    <d v="2026-10-28T19:20:01"/>
    <n v="69418895"/>
    <m/>
    <n v="142598105735"/>
    <s v="MAN 2 REMBANG"/>
    <s v="ODP-LSE-FAB/024 FAB/D03/024.01"/>
    <s v="WO067390798"/>
    <m/>
    <m/>
    <m/>
    <n v="111.451939"/>
    <n v="-6.6935770000000003"/>
    <s v="|MC60037|MYIA-035424572791/POI/AHMAD SUBHAN/081329198116/man2kabrembang@gmail.com"/>
    <s v="MYIB_ASSISTANT"/>
    <m/>
    <m/>
    <m/>
    <m/>
    <m/>
    <m/>
    <m/>
    <m/>
    <s v="Management Janji"/>
    <s v="2026-10-30 08:00:00 | Nama PIC:  BP SUBHAN No HP: 081329198116 Alt: Tanggal: 29/10/2026 Jam Pasang: Pagi Note: Hubungi sebelum ke lokasi, terimakasih.  "/>
    <s v="FCC"/>
    <s v="28-10-2026 19:25:11"/>
    <d v="2026-10-30T08:00:00"/>
    <m/>
    <s v="SURVEY_NEW_MANJA"/>
    <s v="REMBANG"/>
    <s v="NO ADDON"/>
    <m/>
    <s v="MIE - SEND SURVEY"/>
    <s v="HSI Bisnis Khusus Winback PSB 70% - 300 Mbps"/>
    <s v="INDIBIZ"/>
    <m/>
    <m/>
    <d v="2026-10-30T08:00:00"/>
    <s v="2026-10-30 08:00:00 | Nama PIC:  BP SUBHAN No HP: 081329198116 Alt: Tanggal: 29/10/2026 Jam Pasang: Pagi Note: Hubungi sebelum ke lokasi, terimakasih.  "/>
    <m/>
    <m/>
    <m/>
    <e v="#NUM!"/>
    <e v="#NUM!"/>
    <x v="0"/>
  </r>
  <r>
    <n v="1791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792"/>
    <n v="1002639297"/>
    <n v="3"/>
    <x v="4"/>
    <n v="4"/>
    <s v="KUDUS"/>
    <s v="REMBANG"/>
    <s v="RBN"/>
    <s v="REG"/>
    <s v="AO"/>
    <x v="0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</r>
  <r>
    <n v="1793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1794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</r>
  <r>
    <n v="1795"/>
    <n v="1002643562"/>
    <n v="3"/>
    <x v="6"/>
    <n v="4"/>
    <s v="SEMARANG"/>
    <s v="INNER - SEMARANG JATENG UTARA"/>
    <s v="BOJ"/>
    <s v="REG"/>
    <s v="AO"/>
    <x v="0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1796"/>
    <n v="1002640848"/>
    <n v="3"/>
    <x v="6"/>
    <n v="4"/>
    <s v="SEMARANG"/>
    <s v="KENDAL"/>
    <s v="KDL"/>
    <s v="REG"/>
    <s v="AO"/>
    <x v="0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</r>
  <r>
    <n v="1797"/>
    <n v="1002640025"/>
    <n v="3"/>
    <x v="6"/>
    <n v="4"/>
    <s v="SEMARANG"/>
    <s v="KENDAL"/>
    <s v="KDL"/>
    <s v="REG"/>
    <s v="AO"/>
    <x v="0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</r>
  <r>
    <n v="1798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1799"/>
    <n v="1002637535"/>
    <n v="3"/>
    <x v="6"/>
    <n v="4"/>
    <s v="SEMARANG"/>
    <s v="KENDAL"/>
    <s v="KDL"/>
    <s v="REG"/>
    <s v="AO"/>
    <x v="0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</r>
  <r>
    <n v="1800"/>
    <n v="1002640883"/>
    <n v="3"/>
    <x v="6"/>
    <n v="4"/>
    <s v="SEMARANG"/>
    <s v="KENDAL"/>
    <s v="KDL"/>
    <s v="REG"/>
    <s v="AO"/>
    <x v="0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</r>
  <r>
    <n v="1801"/>
    <n v="1002643024"/>
    <n v="3"/>
    <x v="6"/>
    <n v="4"/>
    <s v="SEMARANG"/>
    <s v="KENDAL"/>
    <s v="KDL"/>
    <s v="REG"/>
    <s v="AO"/>
    <x v="0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</r>
  <r>
    <n v="1802"/>
    <n v="1002642581"/>
    <n v="3"/>
    <x v="6"/>
    <n v="4"/>
    <s v="SEMARANG"/>
    <s v="KENDAL"/>
    <s v="KDL"/>
    <s v="REG"/>
    <s v="AO"/>
    <x v="0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</r>
  <r>
    <n v="1803"/>
    <n v="1002643138"/>
    <n v="3"/>
    <x v="6"/>
    <n v="4"/>
    <s v="SEMARANG"/>
    <s v="KENDAL"/>
    <s v="KDL"/>
    <s v="REG"/>
    <s v="AO"/>
    <x v="0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</r>
  <r>
    <n v="1804"/>
    <n v="1002646384"/>
    <n v="3"/>
    <x v="6"/>
    <n v="4"/>
    <s v="SEMARANG"/>
    <s v="KENDAL"/>
    <s v="KDL"/>
    <s v="REG"/>
    <s v="AO"/>
    <x v="0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</r>
  <r>
    <n v="1805"/>
    <n v="1002650110"/>
    <n v="3"/>
    <x v="6"/>
    <n v="4"/>
    <s v="SEMARANG"/>
    <s v="KENDAL"/>
    <s v="KDL"/>
    <s v="REG"/>
    <s v="AO"/>
    <x v="0"/>
    <s v="1P INET"/>
    <s v="Completed (PS)"/>
    <s v="RBS-Regional 3"/>
    <d v="2026-10-23T07:32:45"/>
    <d v="2026-10-23T14:47:26"/>
    <n v="69415547"/>
    <m/>
    <n v="146457106842"/>
    <s v="SMA N 1 Kaliwungu"/>
    <s v="ODP-KDL-FH/026 FH/D01/026.01"/>
    <s v="WO067016024"/>
    <m/>
    <m/>
    <m/>
    <n v="110.24955"/>
    <n v="-6.9769860000000001"/>
    <s v="|MB00503|MYIA-050359117621/POI/bapak/082137147679/sman1kaliwungu@gmail.com"/>
    <s v="MYIB_ASSISTANT"/>
    <m/>
    <m/>
    <m/>
    <m/>
    <m/>
    <m/>
    <m/>
    <m/>
    <s v="Management Janji"/>
    <s v="2026-10-24 08:00:00 | Nama PIC : bapak firin No HP : 082137147679 Alt :  M Janji : (SABTU/24/OKTOBER/2026) jam Pasang : 09:00 Note : hubungi pelanggan jika ingin kelokasi"/>
    <s v="FCC"/>
    <s v="23-10-2026 07:39:58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Nama PIC : bapak firin No HP : 082137147679 Alt :  M Janji : (SABTU/24/OKTOBER/2026) jam Pasang : 09:00 Note : hubungi pelanggan jika ingin kelokasi"/>
    <n v="2026"/>
    <n v="10"/>
    <n v="23"/>
    <d v="2026-10-23T00:00:00"/>
    <n v="-1.3333333333357587"/>
    <x v="1"/>
  </r>
  <r>
    <n v="1806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1807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1808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</r>
  <r>
    <n v="1809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</r>
  <r>
    <n v="1810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</r>
  <r>
    <n v="1811"/>
    <n v="1002641286"/>
    <n v="3"/>
    <x v="6"/>
    <n v="4"/>
    <s v="SEMARANG"/>
    <s v="KENDAL"/>
    <s v="SKR"/>
    <s v="REG"/>
    <s v="AO"/>
    <x v="0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</r>
  <r>
    <n v="1812"/>
    <n v="1002643116"/>
    <n v="3"/>
    <x v="6"/>
    <n v="4"/>
    <s v="SEMARANG"/>
    <s v="KENDAL"/>
    <s v="SKR"/>
    <s v="REG"/>
    <s v="AO"/>
    <x v="0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</r>
  <r>
    <n v="1813"/>
    <n v="1002648162"/>
    <n v="3"/>
    <x v="6"/>
    <n v="4"/>
    <s v="SEMARANG"/>
    <s v="KENDAL"/>
    <s v="SKR"/>
    <s v="REG"/>
    <s v="AO"/>
    <x v="0"/>
    <s v="1P INET"/>
    <s v="Completed (PS)"/>
    <s v="RBS-Regional 3"/>
    <d v="2026-10-21T17:29:45"/>
    <d v="2026-10-22T17:58:05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n v="2026"/>
    <n v="10"/>
    <n v="22"/>
    <d v="2026-10-22T00:00:00"/>
    <n v="-0.625"/>
    <x v="1"/>
  </r>
  <r>
    <n v="1814"/>
    <n v="1002648163"/>
    <n v="3"/>
    <x v="6"/>
    <n v="4"/>
    <s v="SEMARANG"/>
    <s v="KENDAL"/>
    <s v="SKR"/>
    <s v="REG"/>
    <s v="AO"/>
    <x v="0"/>
    <s v="1P INET"/>
    <s v="Completed (PS)"/>
    <s v="RBS-Regional 3"/>
    <d v="2026-10-21T17:29:50"/>
    <d v="2026-10-23T10:41:22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PS"/>
    <s v="X"/>
    <s v="NO ADDON"/>
    <n v="20261023"/>
    <s v="Completed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n v="2026"/>
    <n v="10"/>
    <n v="23"/>
    <d v="2026-10-23T00:00:00"/>
    <n v="-5.4583333333357587"/>
    <x v="1"/>
  </r>
  <r>
    <n v="1815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</r>
  <r>
    <n v="1816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</r>
  <r>
    <n v="1817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</r>
  <r>
    <n v="1818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</r>
  <r>
    <n v="1819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</r>
  <r>
    <n v="1820"/>
    <n v="1002644182"/>
    <n v="3"/>
    <x v="6"/>
    <n v="4"/>
    <s v="SEMARANG"/>
    <s v="KENDAL"/>
    <s v="WLR"/>
    <s v="REG"/>
    <s v="AO"/>
    <x v="0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</r>
  <r>
    <n v="1821"/>
    <n v="1002646216"/>
    <n v="3"/>
    <x v="6"/>
    <n v="4"/>
    <s v="SEMARANG"/>
    <s v="KENDAL"/>
    <s v="WLR"/>
    <s v="REG"/>
    <s v="AO"/>
    <x v="0"/>
    <m/>
    <s v="Completed (PS)"/>
    <s v="RBS-Regional 2"/>
    <d v="2026-10-20T16:56:02"/>
    <d v="2026-10-22T17:24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S"/>
    <s v="WELERI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n v="2026"/>
    <n v="10"/>
    <n v="22"/>
    <d v="2026-10-22T00:00:00"/>
    <n v="-0.33333333333575865"/>
    <x v="1"/>
  </r>
  <r>
    <n v="1822"/>
    <n v="1002648164"/>
    <n v="3"/>
    <x v="6"/>
    <n v="4"/>
    <s v="SEMARANG"/>
    <s v="KENDAL"/>
    <s v="WLR"/>
    <s v="REG"/>
    <s v="AO"/>
    <x v="0"/>
    <s v="1P INET"/>
    <s v="Completed (PS)"/>
    <s v="RBS-Regional 3"/>
    <d v="2026-10-21T17:30:44"/>
    <d v="2026-10-22T15:28:15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S"/>
    <s v="WELERI"/>
    <s v="NO ADDON"/>
    <n v="20261022"/>
    <s v="Complet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n v="2026"/>
    <n v="10"/>
    <n v="22"/>
    <d v="2026-10-22T00:00:00"/>
    <n v="-0.625"/>
    <x v="1"/>
  </r>
  <r>
    <n v="1823"/>
    <n v="1002657915"/>
    <n v="3"/>
    <x v="6"/>
    <n v="4"/>
    <s v="SEMARANG"/>
    <s v="KENDAL"/>
    <s v="WLR"/>
    <s v="REG"/>
    <s v="AO"/>
    <x v="0"/>
    <s v="1P INET"/>
    <s v="MIE - SEND SURVEY"/>
    <s v="RBS-Regional 3"/>
    <d v="2026-10-28T14:35:50"/>
    <d v="2026-10-28T14:38:06"/>
    <n v="69418688"/>
    <m/>
    <n v="143407106740"/>
    <s v="WARUNG MAKAN LESEHAN SHANUM"/>
    <s v="ODP-WLR-FF/175 FF/D02/175.01"/>
    <s v="WO067366681"/>
    <m/>
    <m/>
    <m/>
    <n v="110.03315499999999"/>
    <n v="-6.9747979999999998"/>
    <s v="|MN02184|MYIA-031370161306/POI/FIRMANSAH /082322217236/shanumgemoy689@gmail.com"/>
    <s v="MYIB_ASSISTANT"/>
    <m/>
    <m/>
    <m/>
    <m/>
    <m/>
    <m/>
    <m/>
    <m/>
    <s v="Management Janji"/>
    <s v="2026-10-29 11:00:00 | Tanggal pemasangan : 29/10/2026 Jam pemasangan : 08.00 - 12.00 Info Tambahan : Hubungi pelanggan dulu sebelum ke lokasi, terima kasih"/>
    <s v="FCC"/>
    <s v="28-10-2026 14:39:44"/>
    <d v="2026-10-29T11:00:00"/>
    <m/>
    <s v="SURVEY_NEW_MANJA"/>
    <s v="WELERI"/>
    <s v="NO ADDON"/>
    <m/>
    <s v="MIE - SEND SURVEY"/>
    <s v="HSI Bisnis Basic Promo Hari Pelanggan Nasional PSB 70% - 50 Mbps"/>
    <s v="INDIBIZ"/>
    <m/>
    <m/>
    <d v="2026-10-29T11:00:00"/>
    <s v="2026-10-29 11:00:00 | Tanggal pemasangan : 29/10/2026 Jam pemasangan : 08.00 - 12.00 Info Tambahan : Hubungi pelanggan dulu sebelum ke lokasi, terima kasih"/>
    <m/>
    <m/>
    <m/>
    <e v="#NUM!"/>
    <e v="#NUM!"/>
    <x v="0"/>
  </r>
  <r>
    <n v="1824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825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826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827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</r>
  <r>
    <n v="1828"/>
    <n v="1002656769"/>
    <n v="3"/>
    <x v="6"/>
    <n v="4"/>
    <s v="SEMARANG"/>
    <s v="INNER - SEMARANG JATENG UTARA"/>
    <s v="MJE"/>
    <s v="REG"/>
    <s v="AO"/>
    <x v="0"/>
    <s v="1P INET"/>
    <s v="Completed (PS)"/>
    <s v="RBS-Regional 3"/>
    <d v="2026-10-27T17:38:45"/>
    <d v="2026-10-28T15:30:04"/>
    <n v="69418229"/>
    <m/>
    <n v="146426108044"/>
    <s v="PT ORCID MANTIS INDONESIA"/>
    <s v="ODP-MJE-FS/061 FS/D03/061.01"/>
    <s v="WO067313964"/>
    <m/>
    <m/>
    <m/>
    <n v="110.33318800000001"/>
    <n v="-7.0407339999999996"/>
    <s v="|MC80156|MYIA-021041252728/POI/FAJAR ARIYANTI/081312000682/sc.jateng@orcidmantis.co.id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7:39:41"/>
    <d v="2026-10-28T15:00:00"/>
    <m/>
    <s v="PS"/>
    <s v="SEMARANG TUGU"/>
    <s v="NO ADDON"/>
    <n v="20261028"/>
    <s v="Completed"/>
    <s v="HSI Bisnis PSB 70% - 5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</r>
  <r>
    <n v="1829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1830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</r>
  <r>
    <n v="1831"/>
    <n v="1002647145"/>
    <n v="3"/>
    <x v="6"/>
    <n v="4"/>
    <s v="SEMARANG"/>
    <s v="INNER - SEMARANG JATENG UTARA"/>
    <s v="MKG"/>
    <s v="REG"/>
    <s v="AO"/>
    <x v="0"/>
    <m/>
    <s v="Completed (PS)"/>
    <s v="RBS-Regional 3"/>
    <d v="2026-10-21T11:43:15"/>
    <d v="2026-10-26T15:17:38"/>
    <n v="69414391"/>
    <m/>
    <n v="141421107084"/>
    <s v="PT. ARISA ELEKTRINDO ADIBRATA"/>
    <s v="ODP-MKG-FF/040"/>
    <s v="WO067028565"/>
    <m/>
    <m/>
    <m/>
    <n v="110.343568871478"/>
    <n v="-6.9795864735729101"/>
    <s v="AMRBS;403098;REG3;DANIEL MARWA DENERO;08112876658;CP.CANDRA;085870426162;PAKET 1S INET 50 MBPS (439.000);PT. ARISA ELEKTRINDO ADIBRATA"/>
    <s v="Account Manager"/>
    <m/>
    <m/>
    <m/>
    <m/>
    <m/>
    <m/>
    <m/>
    <m/>
    <s v="Management Janji"/>
    <s v="2026-10-26 08:00:00|M Janji : 25/10/2026 Jam Pasang : 08.00 - 13:00  NoteÃ‚Â :  hubungi terlebih dahulu sebelum kelokasi  |40981182|MYDITA"/>
    <s v="FCC"/>
    <s v="21-10-2026 11:54:42"/>
    <d v="2026-10-26T08:00:00"/>
    <m/>
    <s v="PS"/>
    <s v="SEMARANG TUGU"/>
    <s v="NO ADDON"/>
    <n v="2026102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6T08:00:00"/>
    <s v="2026-10-26 08:00:00|M Janji : 25/10/2026 Jam Pasang : 08.00 - 13:00  NoteÃ‚Â :  hubungi terlebih dahulu sebelum kelokasi  |40981182|MYDITA"/>
    <n v="2026"/>
    <n v="10"/>
    <n v="26"/>
    <d v="2026-10-26T00:00:00"/>
    <n v="-0.33333333333575865"/>
    <x v="1"/>
  </r>
  <r>
    <n v="1832"/>
    <n v="1002656622"/>
    <n v="3"/>
    <x v="6"/>
    <n v="4"/>
    <s v="SEMARANG"/>
    <s v="INNER - SEMARANG JATENG UTARA"/>
    <s v="MKG"/>
    <s v="REG"/>
    <s v="AO"/>
    <x v="0"/>
    <m/>
    <s v="QC MIA - INVALID QUALITY CONTROL MIA"/>
    <s v="RBS-Regional 3"/>
    <d v="2026-10-27T16:23:03"/>
    <d v="2026-10-28T20:39:43"/>
    <n v="69418185"/>
    <n v="2435316029"/>
    <n v="141421107770"/>
    <s v="PT GLOBAL JET EXPRESS"/>
    <s v="ODP-MKG-FD/074"/>
    <m/>
    <m/>
    <m/>
    <m/>
    <n v="110.349045199551"/>
    <n v="-6.9870077966992303"/>
    <s v="AMRBS;403099;REG3;MUHAMMAD MASTUR;081226139781;CP.MUHAMMAD FAISAL KURNIAWAN;088988020318;PAKET 2S INET VOICE 50 MBPS (479.000);PT GLOBAL JET EXPRESS//BRINGIN SEMARANG"/>
    <s v="Account Manager"/>
    <m/>
    <m/>
    <m/>
    <m/>
    <m/>
    <m/>
    <m/>
    <m/>
    <m/>
    <m/>
    <m/>
    <s v="27-10-2026 16:24:47"/>
    <m/>
    <m/>
    <s v="QC1"/>
    <s v="SEMARANG TUGU"/>
    <s v="NO ADDON"/>
    <m/>
    <s v="QC MIA - INVALID QUALITY CONTROL MIA - Tidak Mengunggah Foto Lokasi Instalasi Tampak Depan Menyeluruh - Silahkan upload foto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33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</r>
  <r>
    <n v="1834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</r>
  <r>
    <n v="1835"/>
    <n v="1002639701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836"/>
    <n v="1002640018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</r>
  <r>
    <n v="1837"/>
    <n v="1002645722"/>
    <n v="3"/>
    <x v="6"/>
    <n v="4"/>
    <s v="SEMARANG"/>
    <s v="INNER - SEMARANG JATENG UTARA"/>
    <s v="SMT"/>
    <s v="REG"/>
    <s v="AO"/>
    <x v="0"/>
    <m/>
    <s v="102 | FOLLOW UP COMPLETED"/>
    <s v="RBS-Regional 3"/>
    <d v="2026-10-20T14:38:37"/>
    <d v="2026-10-23T15:35:15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REVOKE"/>
    <s v="SEMARANG TUGU"/>
    <s v="NO ADDON"/>
    <m/>
    <s v="Follow Up Revoke Completed, New Order ID : SC10026514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</r>
  <r>
    <n v="1838"/>
    <n v="1002651407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23T15:27:44"/>
    <d v="2026-10-26T14:15:44"/>
    <n v="69416054"/>
    <m/>
    <n v="141420160607"/>
    <s v="PT WAHANA INTIMAS"/>
    <s v="ODP-SMT-FV/034 FV/D03/034.02"/>
    <s v="WO067061532"/>
    <m/>
    <m/>
    <m/>
    <n v="110.3386134"/>
    <n v="-7.0156171000000001"/>
    <s v="|MN00483|MYIA-090433024392/POI/RAMDHAN/081297250235/it.support@wahanaintimas.co.id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s v="Kendala Teknik"/>
    <s v="REVOKE"/>
    <s v="SEMARANG TUGU"/>
    <s v="NO ADDON"/>
    <m/>
    <s v="Follow Up Revoke Completed, New Order ID : SC1002654186"/>
    <s v="HSI Bisnis Promo Hari Pelanggan Nasional PSB 70% - 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</r>
  <r>
    <n v="1839"/>
    <n v="1002635528"/>
    <n v="3"/>
    <x v="6"/>
    <n v="4"/>
    <s v="SEMARANG"/>
    <s v="INNER - SEMARANG JATENG UTARA"/>
    <s v="SMT"/>
    <s v="REG"/>
    <s v="AO"/>
    <x v="0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</r>
  <r>
    <n v="1840"/>
    <n v="1002655290"/>
    <n v="3"/>
    <x v="6"/>
    <n v="4"/>
    <s v="SEMARANG"/>
    <s v="INNER - SEMARANG JATENG UTARA"/>
    <s v="SMT"/>
    <s v="REG"/>
    <s v="AO"/>
    <x v="0"/>
    <m/>
    <s v="MYDITA RBS - HD1A - FAILED"/>
    <s v="RBS-Regional 3"/>
    <d v="2026-10-27T09:52:23"/>
    <d v="2026-10-28T16:08:03"/>
    <n v="69417675"/>
    <m/>
    <n v="141420160635"/>
    <s v="CV. AMAN MAKMUR MANDIRI"/>
    <s v="ODP-SMT-FA/022"/>
    <s v="WO067377856"/>
    <m/>
    <m/>
    <m/>
    <n v="110.33915880000001"/>
    <n v="-7.0136133999999997"/>
    <s v="AMRBS;405075;REG3;KATATA VEKANIDYA;082225049060;CP.FARID KHOIRUL IKHSAN;087770003749;INET 75 MBPS 415.000;CV. AMAN MAKMUR MANDIRI"/>
    <s v="Account Manager"/>
    <m/>
    <m/>
    <m/>
    <m/>
    <m/>
    <m/>
    <m/>
    <m/>
    <s v="Management Janji"/>
    <s v="2026-10-30 08:00:00|Nama PIC:  bp farid  No HP: 087770003749 Alt: Tanggal: 30/10/2026 Jam Pasang: Pagi Note: Hubungi sebelum ke lokasi, terimakasih. |40931149|MYDITA"/>
    <s v="FCC"/>
    <s v="27-10-2026 09:54:43"/>
    <d v="2026-10-30T00:00:00"/>
    <m/>
    <m/>
    <s v="SEMARANG TUGU"/>
    <s v="NO ADDON"/>
    <m/>
    <s v="MYDITA RBS - HD1A - FAIL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30T08:00:00"/>
    <s v="2026-10-30 08:00:00|Nama PIC:  bp farid  No HP: 087770003749 Alt: Tanggal: 30/10/2026 Jam Pasang: Pagi Note: Hubungi sebelum ke lokasi, terimakasih. |40931149|MYDITA"/>
    <m/>
    <m/>
    <m/>
    <e v="#NUM!"/>
    <e v="#NUM!"/>
    <x v="0"/>
  </r>
  <r>
    <n v="1841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1842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1843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1844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1845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</r>
  <r>
    <n v="1846"/>
    <n v="1002636289"/>
    <n v="3"/>
    <x v="6"/>
    <n v="4"/>
    <s v="SEMARANG"/>
    <s v="INNER - SEMARANG JATENG UTARA"/>
    <s v="SMT"/>
    <s v="REG"/>
    <s v="AO"/>
    <x v="0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847"/>
    <n v="1002637261"/>
    <n v="3"/>
    <x v="6"/>
    <n v="4"/>
    <s v="SEMARANG"/>
    <s v="INNER - SEMARANG JATENG UTARA"/>
    <s v="SMT"/>
    <s v="REG"/>
    <s v="AO"/>
    <x v="0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</r>
  <r>
    <n v="1848"/>
    <n v="1002636880"/>
    <n v="3"/>
    <x v="6"/>
    <n v="4"/>
    <s v="SEMARANG"/>
    <s v="INNER - SEMARANG JATENG UTARA"/>
    <s v="SMT"/>
    <s v="REG"/>
    <s v="AO"/>
    <x v="0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</r>
  <r>
    <n v="1849"/>
    <n v="1002643232"/>
    <n v="3"/>
    <x v="6"/>
    <n v="4"/>
    <s v="SEMARANG"/>
    <s v="INNER - SEMARANG JATENG UTARA"/>
    <s v="SMT"/>
    <s v="REG"/>
    <s v="AO"/>
    <x v="0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850"/>
    <n v="1002645759"/>
    <n v="3"/>
    <x v="6"/>
    <n v="4"/>
    <s v="SEMARANG"/>
    <s v="INNER - SEMARANG JATENG UTARA"/>
    <s v="SMT"/>
    <s v="REG"/>
    <s v="AO"/>
    <x v="0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851"/>
    <n v="1002648138"/>
    <n v="3"/>
    <x v="6"/>
    <n v="4"/>
    <s v="SEMARANG"/>
    <s v="INNER - SEMARANG JATENG UTARA"/>
    <s v="SMT"/>
    <s v="REG"/>
    <s v="AO"/>
    <x v="0"/>
    <m/>
    <s v="Completed (PS)"/>
    <s v="RBS-Regional 2"/>
    <d v="2026-10-21T17:13:45"/>
    <d v="2026-10-26T20:56:18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PS"/>
    <s v="SEMARANG TUGU"/>
    <s v="NETMONK"/>
    <n v="20261026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n v="2026"/>
    <n v="10"/>
    <n v="26"/>
    <d v="2026-10-26T00:00:00"/>
    <n v="2.6666666666642413"/>
    <x v="2"/>
  </r>
  <r>
    <n v="1852"/>
    <n v="1002647191"/>
    <n v="3"/>
    <x v="6"/>
    <n v="4"/>
    <s v="SEMARANG"/>
    <s v="INNER - SEMARANG JATENG UTARA"/>
    <s v="SMT"/>
    <s v="REG"/>
    <s v="AO"/>
    <x v="0"/>
    <m/>
    <s v="Completed (PS)"/>
    <s v="RBS-Regional 3"/>
    <d v="2026-10-21T11:58:49"/>
    <d v="2026-10-22T19:03:55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PS"/>
    <s v="SEMARANG TUGU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n v="2026"/>
    <n v="10"/>
    <n v="22"/>
    <d v="2026-10-22T00:00:00"/>
    <n v="-0.625"/>
    <x v="1"/>
  </r>
  <r>
    <n v="1853"/>
    <n v="1002649631"/>
    <n v="3"/>
    <x v="6"/>
    <n v="4"/>
    <s v="SEMARANG"/>
    <s v="INNER - SEMARANG JATENG UTARA"/>
    <s v="SMT"/>
    <s v="REG"/>
    <s v="AO"/>
    <x v="0"/>
    <s v="1P INET"/>
    <s v="Completed (PS)"/>
    <s v="RBS-Regional 3"/>
    <d v="2026-10-22T15:30:49"/>
    <d v="2026-10-23T19:35:01"/>
    <n v="69415311"/>
    <m/>
    <n v="141420160610"/>
    <s v="Cosmo loving candi pawon"/>
    <s v="ODP-SMT-FAL/031"/>
    <s v="WO066986980"/>
    <m/>
    <m/>
    <m/>
    <n v="110.3820412606"/>
    <n v="-7.0130566336852302"/>
    <s v="MD|MYDB-20261022271196|DN00001/MN00300|Cosmo loving candi pawon|082211665859"/>
    <s v="MYDIGIBIZPARTNER"/>
    <m/>
    <m/>
    <m/>
    <m/>
    <m/>
    <m/>
    <m/>
    <m/>
    <s v="Management Janji"/>
    <s v="2026-10-25 11:00:00 | Cosmo loving candi pawon 082211665859"/>
    <s v="FCC"/>
    <s v="22-10-2026 15:39:39"/>
    <d v="2026-10-25T11:00:00"/>
    <m/>
    <s v="PS"/>
    <s v="SEMARANG TUGU"/>
    <s v="NO ADDON"/>
    <n v="20261023"/>
    <s v="Completed"/>
    <s v="HSI Bisnis Promo Hari Pelanggan Nasional PSB 70% - 150 Mbps"/>
    <s v="INDIBIZ"/>
    <m/>
    <m/>
    <d v="2026-10-25T11:00:00"/>
    <s v="2026-10-25 11:00:00 | Cosmo loving candi pawon 082211665859"/>
    <n v="2026"/>
    <n v="10"/>
    <n v="23"/>
    <d v="2026-10-23T00:00:00"/>
    <n v="-2.4583333333357587"/>
    <x v="1"/>
  </r>
  <r>
    <n v="1854"/>
    <n v="1002651435"/>
    <n v="3"/>
    <x v="6"/>
    <n v="4"/>
    <s v="SEMARANG"/>
    <s v="INNER - SEMARANG JATENG UTARA"/>
    <s v="SMT"/>
    <s v="REG"/>
    <s v="AO"/>
    <x v="0"/>
    <m/>
    <s v="Completed (PS)"/>
    <s v="RBS-Regional 3"/>
    <d v="2026-10-23T15:35:16"/>
    <d v="2026-10-23T18:27:22"/>
    <n v="69413844"/>
    <m/>
    <n v="141420160608"/>
    <s v="PT Ruifeng Sinar Indonesia"/>
    <s v="ODP-SMT-FAE/004"/>
    <s v="WO067063374"/>
    <m/>
    <m/>
    <m/>
    <n v="110.35672"/>
    <n v="-7.006232999999999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 alt :   manja : pagi / siang 22/10/2026  hub sebelum ke lokasi |40000802|MYDITA"/>
    <s v="FCC"/>
    <s v="23-10-2026 15:39:45"/>
    <m/>
    <m/>
    <s v="PS"/>
    <s v="SEMARANG TUGU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7:00:00"/>
    <s v="2026-10-22 08:00:00|telp :085213788167   alt :   manja : pagi / siang 22/10/2026  hub sebelum ke lokasi |40000802|MYDITA"/>
    <n v="2026"/>
    <n v="10"/>
    <n v="23"/>
    <d v="2026-10-23T00:00:00"/>
    <n v="-0.29166666666424135"/>
    <x v="1"/>
  </r>
  <r>
    <n v="1855"/>
    <n v="1002654186"/>
    <n v="3"/>
    <x v="6"/>
    <n v="4"/>
    <s v="SEMARANG"/>
    <s v="INNER - SEMARANG JATENG UTARA"/>
    <s v="SMT"/>
    <s v="REG"/>
    <s v="AO"/>
    <x v="0"/>
    <m/>
    <s v="Completed (PS)"/>
    <s v="RBS-Regional 3"/>
    <d v="2026-10-26T14:15:45"/>
    <d v="2026-10-26T17:19:40"/>
    <n v="69416054"/>
    <m/>
    <n v="141420160626"/>
    <s v="PT WAHANA INTIMAS"/>
    <s v="ODP-SMT-FV/034"/>
    <s v="WO067215135"/>
    <m/>
    <m/>
    <m/>
    <n v="110.3386"/>
    <n v="-7.0155000000000003"/>
    <s v="|MN00483|MYIA-090433024392/POI/RAMDHAN/081297250235/it.support@wahanaintimas.co.id"/>
    <s v="Account Manager"/>
    <m/>
    <m/>
    <m/>
    <m/>
    <m/>
    <m/>
    <m/>
    <m/>
    <s v="Management Janji"/>
    <s v="2026-10-24 15:00:00 | Tanggal Pemasangan : 24 Oktober 2026  Jam Pemasangan : 08:00 15:00  Info Tambahan : Hubungi pelanggan dulu sebelum ke lokasi terimakasih"/>
    <s v="FCC"/>
    <s v="26-10-2026 14:24:42"/>
    <m/>
    <m/>
    <s v="PS"/>
    <s v="SEMARANG TUGU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4 15:00:00 | Tanggal Pemasangan : 24 Oktober 2026  Jam Pemasangan : 08:00 15:00  Info Tambahan : Hubungi pelanggan dulu sebelum ke lokasi terimakasih"/>
    <n v="2026"/>
    <n v="10"/>
    <n v="26"/>
    <d v="2026-10-26T00:00:00"/>
    <n v="-0.29166666666424135"/>
    <x v="1"/>
  </r>
  <r>
    <n v="1856"/>
    <n v="1002655237"/>
    <n v="3"/>
    <x v="6"/>
    <n v="4"/>
    <s v="SEMARANG"/>
    <s v="INNER - SEMARANG JATENG UTARA"/>
    <s v="SMT"/>
    <s v="REG"/>
    <s v="AO"/>
    <x v="0"/>
    <s v="1P INET"/>
    <s v="OSS - FALLOUT"/>
    <s v="RBS-Regional 3"/>
    <d v="2026-10-27T09:35:51"/>
    <d v="2026-10-28T09:57:26"/>
    <n v="69417658"/>
    <m/>
    <n v="141420160633"/>
    <s v="PT ROSALIA EXPRESS"/>
    <s v="ODP-SMT-FCA/014"/>
    <s v="WO067257881"/>
    <m/>
    <m/>
    <m/>
    <n v="110.357922"/>
    <n v="-6.9863619999999997"/>
    <s v="|MC20232|MYIA-048921678413/POI/DIMAS BAYU PUTRANTIO/082218130765/130rosaliaexpresskrapyak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09:39:47"/>
    <d v="2026-10-28T08:00:00"/>
    <m/>
    <s v="FO_UIM"/>
    <s v="SEMARANG TUGU"/>
    <s v="NO ADDON"/>
    <m/>
    <s v="Provisioning Failed|UIM|INF010023608|Service with External Object Id 69417658_141420160633_INTERNET already exists."/>
    <s v="HSI Bisnis Basic Promo Hari Pelanggan Nasional PSB 70% - 100 Mbps"/>
    <s v="INDIBIZ"/>
    <m/>
    <m/>
    <d v="2026-10-28T08:00:00"/>
    <s v="2026-10-28 08:00:00 | Tanggal pemasangan: 28/10/2026 Jam pemasangan : pagi Info Tambahan : Hubungi pelanggan dulu sebelum ke lokasi terima kasih."/>
    <m/>
    <m/>
    <m/>
    <e v="#NUM!"/>
    <e v="#NUM!"/>
    <x v="0"/>
  </r>
  <r>
    <n v="1857"/>
    <n v="1002638846"/>
    <n v="3"/>
    <x v="6"/>
    <n v="4"/>
    <s v="SEMARANG"/>
    <s v="INNER - SEMARANG JATENG UTARA"/>
    <s v="SMT"/>
    <s v="REG"/>
    <s v="AO"/>
    <x v="0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58"/>
    <n v="1002644132"/>
    <n v="3"/>
    <x v="6"/>
    <n v="4"/>
    <s v="SEMARANG"/>
    <s v="INNER - SEMARANG JATENG UTARA"/>
    <s v="SMT"/>
    <s v="REG"/>
    <s v="AO"/>
    <x v="0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59"/>
    <n v="1002648189"/>
    <n v="3"/>
    <x v="6"/>
    <n v="4"/>
    <s v="SEMARANG"/>
    <s v="INNER - SEMARANG JATENG UTARA"/>
    <s v="BMK"/>
    <s v="REG"/>
    <s v="AO"/>
    <x v="0"/>
    <s v="1P INET"/>
    <s v="Completed (PS)"/>
    <s v="RBS-Regional 3"/>
    <d v="2026-10-21T17:47:44"/>
    <d v="2026-10-23T16:24:58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n v="2026"/>
    <n v="10"/>
    <n v="23"/>
    <d v="2026-10-23T00:00:00"/>
    <n v="0.375"/>
    <x v="1"/>
  </r>
  <r>
    <n v="1860"/>
    <n v="1002629191"/>
    <n v="3"/>
    <x v="6"/>
    <n v="4"/>
    <s v="SEMARANG"/>
    <s v="INNER - SEMARANG JATENG UTARA"/>
    <s v="SMC"/>
    <s v="REG"/>
    <s v="AO"/>
    <x v="0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</r>
  <r>
    <n v="1861"/>
    <n v="1002639608"/>
    <n v="3"/>
    <x v="6"/>
    <n v="4"/>
    <s v="SEMARANG"/>
    <s v="INNER - SEMARANG JATENG UTARA"/>
    <s v="SMC"/>
    <s v="REG"/>
    <s v="AO"/>
    <x v="0"/>
    <s v="1P INET"/>
    <s v="100 | REVOKE COMPLETED"/>
    <s v="RBS-Regional 3"/>
    <d v="2026-10-16T09:53:34"/>
    <d v="2026-10-27T10:50:07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s v="Kendala Pelanggan"/>
    <s v="REVOKE"/>
    <s v="X"/>
    <s v="NO ADDON"/>
    <m/>
    <s v="Revoke Complet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862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1863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</r>
  <r>
    <n v="1864"/>
    <n v="1002638028"/>
    <n v="3"/>
    <x v="6"/>
    <n v="4"/>
    <s v="SEMARANG"/>
    <s v="INNER - SEMARANG JATENG UTARA"/>
    <s v="SMC"/>
    <s v="REG"/>
    <s v="AO"/>
    <x v="0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</r>
  <r>
    <n v="1865"/>
    <n v="1002619811"/>
    <n v="3"/>
    <x v="6"/>
    <n v="4"/>
    <s v="SEMARANG"/>
    <s v="INNER - SEMARANG JATENG UTARA"/>
    <s v="GNK"/>
    <s v="REG"/>
    <s v="AO"/>
    <x v="0"/>
    <m/>
    <s v="102 | FOLLOW UP COMPLETED"/>
    <s v="RBS-Regional 2"/>
    <d v="2026-10-02T13:37:19"/>
    <d v="2026-10-22T14:58:44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Follow Up Revoke Completed, New Order ID : SC100264946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1866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1867"/>
    <n v="1002639782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868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1869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1870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1871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872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1873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1874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875"/>
    <n v="1002643035"/>
    <n v="3"/>
    <x v="6"/>
    <n v="4"/>
    <s v="SEMARANG"/>
    <s v="INNER - SEMARANG JATENG UTARA"/>
    <s v="GNK"/>
    <s v="REG"/>
    <s v="AO"/>
    <x v="0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</r>
  <r>
    <n v="1876"/>
    <n v="1002642363"/>
    <n v="3"/>
    <x v="6"/>
    <n v="4"/>
    <s v="SEMARANG"/>
    <s v="INNER - SEMARANG JATENG UTARA"/>
    <s v="GNK"/>
    <s v="REG"/>
    <s v="AO"/>
    <x v="0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877"/>
    <n v="1002646741"/>
    <n v="3"/>
    <x v="6"/>
    <n v="4"/>
    <s v="SEMARANG"/>
    <s v="INNER - SEMARANG JATENG UTARA"/>
    <s v="GNK"/>
    <s v="REG"/>
    <s v="AO"/>
    <x v="0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</r>
  <r>
    <n v="1878"/>
    <n v="1002649462"/>
    <n v="3"/>
    <x v="6"/>
    <n v="4"/>
    <s v="SEMARANG"/>
    <s v="INNER - SEMARANG JATENG UTARA"/>
    <s v="GNK"/>
    <s v="REG"/>
    <s v="AO"/>
    <x v="0"/>
    <m/>
    <s v="Completed (PS)"/>
    <s v="RBS-Regional 2"/>
    <d v="2026-10-22T14:58:44"/>
    <d v="2026-10-22T17:46:24"/>
    <n v="66525052"/>
    <m/>
    <n v="143424113435"/>
    <s v="PT. BANGUN INFORMASI TEKNOLOGI"/>
    <s v="ODP-GNK-FA/105"/>
    <s v="WO066982401"/>
    <m/>
    <m/>
    <m/>
    <n v="110.478504"/>
    <n v="-6.9632519999999998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 Jam Pemasangan : 08:00 15:00  Info Tambahan : Hubungi pelanggan dulu sebelum ke lokasi terimakasih|40961370|MYDITA"/>
    <s v="FCC"/>
    <s v="22-10-2026 15:09:58"/>
    <m/>
    <m/>
    <s v="PS"/>
    <s v="JOHAR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6 08:00:00|Tanggal Pemasangan : 06 Oktober 2026  Jam Pemasangan : 08:00 15:00  Info Tambahan : Hubungi pelanggan dulu sebelum ke lokasi terimakasih|40961370|MYDITA"/>
    <n v="2026"/>
    <n v="10"/>
    <n v="22"/>
    <d v="2026-10-22T00:00:00"/>
    <n v="-0.29166666666424135"/>
    <x v="1"/>
  </r>
  <r>
    <n v="1879"/>
    <n v="1002658061"/>
    <n v="3"/>
    <x v="6"/>
    <n v="4"/>
    <s v="SEMARANG"/>
    <s v="INNER - SEMARANG JATENG UTARA"/>
    <s v="GNK"/>
    <s v="REG"/>
    <s v="AO"/>
    <x v="0"/>
    <s v="1P INET"/>
    <s v="MIE - SEND SURVEY"/>
    <s v="RBS-Regional 3"/>
    <d v="2026-10-28T15:21:50"/>
    <d v="2026-10-28T15:24:18"/>
    <n v="69418746"/>
    <m/>
    <n v="143424112435"/>
    <s v="ALFAMIDI PADIRAYA"/>
    <s v="ODP-GNK-F07/003 F07/03"/>
    <s v="WO067373117"/>
    <m/>
    <m/>
    <m/>
    <n v="110.466020882481"/>
    <n v="-6.9629770699471898"/>
    <s v="|MN00843|MYIA-061412362803/POI/Bayu Arfiyan/081113705508/bayu.arfiyan@jwi.id"/>
    <s v="MYIB_ASSISTANT"/>
    <m/>
    <m/>
    <m/>
    <m/>
    <m/>
    <m/>
    <m/>
    <m/>
    <s v="Management Janji"/>
    <s v="2026-10-29 15:00:00 | No HP :081113705508 Alt :  M Janji : 29/10/2026 Note : hubungi pelanggan jika ingin kelokasi"/>
    <s v="FCC"/>
    <s v="28-10-2026 15:24:51"/>
    <d v="2026-10-29T15:00:00"/>
    <m/>
    <s v="SURVEY_NEW_MANJA"/>
    <s v="JOHAR"/>
    <s v="NO ADDON"/>
    <m/>
    <s v="MIE - SEND SURVEY"/>
    <s v="HSI Bisnis Promo Hari Pelanggan Nasional PSB 70% - 50 Mbps"/>
    <s v="INDIBIZ"/>
    <m/>
    <m/>
    <d v="2026-10-29T15:00:00"/>
    <s v="2026-10-29 15:00:00 | No HP :081113705508 Alt :  M Janji : 29/10/2026 Note : hubungi pelanggan jika ingin kelokasi"/>
    <m/>
    <m/>
    <m/>
    <e v="#NUM!"/>
    <e v="#NUM!"/>
    <x v="0"/>
  </r>
  <r>
    <n v="1880"/>
    <n v="1002658208"/>
    <n v="3"/>
    <x v="6"/>
    <n v="4"/>
    <s v="SEMARANG"/>
    <s v="INNER - SEMARANG JATENG UTARA"/>
    <s v="GNK"/>
    <s v="REG"/>
    <s v="AO"/>
    <x v="0"/>
    <m/>
    <s v="MIE - SEND SURVEY"/>
    <s v="RBS-Regional 3"/>
    <d v="2026-10-28T16:16:25"/>
    <d v="2026-10-28T18:46:06"/>
    <n v="69418777"/>
    <m/>
    <n v="143424113582"/>
    <s v="SINOHYDRO-ADHI.JO (ADHI)"/>
    <s v="ODP-GNK-FM/077"/>
    <s v="WO067389308"/>
    <m/>
    <m/>
    <m/>
    <n v="110.482529653768"/>
    <n v="-6.9502408417144599"/>
    <s v="|MC50030|/Yusuf /082317231727/dypsevenfour@gmail.com/Dimas Kertiyasa/403538/AM RACHMAT/PAKET 1S INET 200 MBPS (1.049.000)/SINOHYDRO-ADHI.JO (ADHI)"/>
    <s v="Account Manager"/>
    <m/>
    <m/>
    <m/>
    <m/>
    <m/>
    <m/>
    <m/>
    <m/>
    <s v="Management Janji"/>
    <s v="2026-10-29 15:00:00|Waktu pemasangan : 08.00 - 12.00 Tanggal pemasangan : 29 Oktober 2026 Mohon hubungi pelanggan sebelum ke lokasi Terima kasih|40971401|MYDITA"/>
    <s v="FCC"/>
    <s v="28-10-2026 16:25:03"/>
    <d v="2026-10-29T15:00:00"/>
    <m/>
    <s v="SURVEY_NEW_MANJA"/>
    <s v="JOHAR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15:00:00"/>
    <s v="2026-10-29 15:00:00|Waktu pemasangan : 08.00 - 12.00 Tanggal pemasangan : 29 Oktober 2026 Mohon hubungi pelanggan sebelum ke lokasi Terima kasih|40971401|MYDITA"/>
    <m/>
    <m/>
    <m/>
    <e v="#NUM!"/>
    <e v="#NUM!"/>
    <x v="0"/>
  </r>
  <r>
    <n v="1881"/>
    <n v="1002654396"/>
    <n v="3"/>
    <x v="6"/>
    <n v="4"/>
    <s v="SEMARANG"/>
    <s v="INNER - SEMARANG JATENG UTARA"/>
    <s v="GNK"/>
    <s v="REG"/>
    <s v="AO"/>
    <x v="0"/>
    <s v="1P INET"/>
    <s v="WAITING AKTIFASI IHLD"/>
    <s v="RBS-Regional 3"/>
    <d v="2026-10-26T15:08:17"/>
    <d v="2026-10-26T17:45:03"/>
    <n v="69414392"/>
    <m/>
    <m/>
    <s v="PT JYNORA MEDIA SINERGI"/>
    <m/>
    <s v="WO066878525"/>
    <m/>
    <m/>
    <m/>
    <n v="110.5153"/>
    <n v="-6.97609999999999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6-10-2026 15:09:42"/>
    <d v="2026-10-22T00:00:00"/>
    <s v="Kendala Teknik"/>
    <s v="UNSC"/>
    <s v="JOHAR"/>
    <s v="NO ADDON"/>
    <m/>
    <s v="WAITING:  |MYDITA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</r>
  <r>
    <n v="1882"/>
    <n v="1002647150"/>
    <n v="3"/>
    <x v="6"/>
    <n v="4"/>
    <s v="SEMARANG"/>
    <s v="INNER - SEMARANG JATENG UTARA"/>
    <s v="GNK"/>
    <s v="REG"/>
    <s v="AO"/>
    <x v="0"/>
    <s v="1P INET"/>
    <s v="98 | OSS - CANCEL COMPLETE"/>
    <s v="RBS-Regional 3"/>
    <d v="2026-10-21T11:41:51"/>
    <d v="2026-10-26T15:09:15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s v="Kendala Teknik"/>
    <s v="CANCEL"/>
    <s v="JOHAR"/>
    <s v="NO ADDON"/>
    <m/>
    <s v="Cancel Completed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</r>
  <r>
    <n v="1883"/>
    <n v="1002636404"/>
    <n v="3"/>
    <x v="6"/>
    <n v="4"/>
    <s v="SEMARANG"/>
    <s v="INNER - SEMARANG JATENG UTARA"/>
    <s v="JHR"/>
    <s v="REG"/>
    <s v="AO"/>
    <x v="0"/>
    <m/>
    <s v="102 | FOLLOW UP COMPLETED"/>
    <s v="RBS-Regional 3"/>
    <d v="2026-10-14T10:58:51"/>
    <d v="2026-10-24T14:47:27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REVOKE"/>
    <s v="JOHAR"/>
    <s v="NO ADDON"/>
    <m/>
    <s v="Follow Up Revoke Completed, New Order ID : SC100265218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</r>
  <r>
    <n v="1884"/>
    <n v="1002637316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885"/>
    <n v="1002637311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886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1887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1888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1889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</r>
  <r>
    <n v="1890"/>
    <n v="1002640153"/>
    <n v="3"/>
    <x v="6"/>
    <n v="4"/>
    <s v="SEMARANG"/>
    <s v="INNER - SEMARANG JATENG UTARA"/>
    <s v="JHR"/>
    <s v="REG"/>
    <s v="AO"/>
    <x v="0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</r>
  <r>
    <n v="1891"/>
    <n v="1002641486"/>
    <n v="3"/>
    <x v="6"/>
    <n v="4"/>
    <s v="SEMARANG"/>
    <s v="INNER - SEMARANG JATENG UTARA"/>
    <s v="JHR"/>
    <s v="REG"/>
    <s v="AO"/>
    <x v="0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</r>
  <r>
    <n v="1892"/>
    <n v="1002641494"/>
    <n v="3"/>
    <x v="6"/>
    <n v="4"/>
    <s v="SEMARANG"/>
    <s v="INNER - SEMARANG JATENG UTARA"/>
    <s v="JHR"/>
    <s v="REG"/>
    <s v="AO"/>
    <x v="0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</r>
  <r>
    <n v="1893"/>
    <n v="1002649832"/>
    <n v="3"/>
    <x v="6"/>
    <n v="4"/>
    <s v="SEMARANG"/>
    <s v="INNER - SEMARANG JATENG UTARA"/>
    <s v="JHR"/>
    <s v="REG"/>
    <s v="AO"/>
    <x v="0"/>
    <s v="1P INET"/>
    <s v="Completed (PS)"/>
    <s v="RBS-Regional 3"/>
    <d v="2026-10-22T16:18:49"/>
    <d v="2026-10-26T17:52:04"/>
    <n v="69415420"/>
    <m/>
    <n v="142406123223"/>
    <s v="GIRAS POULTRY PS.BURUNG KARIMATA"/>
    <s v="ODP-JHR-FCH/095 FCH/D06/01.095"/>
    <s v="WO066995428"/>
    <m/>
    <m/>
    <m/>
    <n v="110.43744585767099"/>
    <n v="-6.9843913554621802"/>
    <s v="|MB10147|MYIA-091561331865/POI/ABHUSTA H/085726934673/abhistahadaya001@gmail.com"/>
    <s v="MYIB_ASSISTANT"/>
    <m/>
    <m/>
    <m/>
    <m/>
    <m/>
    <m/>
    <m/>
    <m/>
    <s v="Management Janji"/>
    <s v="2026-10-23 15:00:00 | Jam Pemasangan : 08:00 - 12.00 Tanggal Pemasangan : JUMAT 23 OKTOBER 2026 Info Tambahan : Hubungi pelanggan sebelum datang ke lokasi"/>
    <s v="FCC"/>
    <s v="22-10-2026 16:24:51"/>
    <d v="2026-10-23T15:00:00"/>
    <s v="Kendala Pelanggan"/>
    <s v="PS"/>
    <s v="JOHAR"/>
    <s v="NO ADDON"/>
    <n v="20261026"/>
    <s v="Completed"/>
    <s v="HSI Bisnis Promo Hari Pelanggan Nasional PSB 70% - 200 Mbps"/>
    <s v="INDIBIZ"/>
    <m/>
    <m/>
    <d v="2026-10-23T15:00:00"/>
    <s v="2026-10-23 15:00:00 | Jam Pemasangan : 08:00 - 12.00 Tanggal Pemasangan : JUMAT 23 OKTOBER 2026 Info Tambahan : Hubungi pelanggan sebelum datang ke lokasi"/>
    <n v="2026"/>
    <n v="10"/>
    <n v="26"/>
    <d v="2026-10-26T00:00:00"/>
    <n v="2.375"/>
    <x v="2"/>
  </r>
  <r>
    <n v="1894"/>
    <n v="1002652187"/>
    <n v="3"/>
    <x v="6"/>
    <n v="4"/>
    <s v="SEMARANG"/>
    <s v="INNER - SEMARANG JATENG UTARA"/>
    <s v="JHR"/>
    <s v="REG"/>
    <s v="AO"/>
    <x v="0"/>
    <m/>
    <s v="Completed (PS)"/>
    <s v="RBS-Regional 3"/>
    <d v="2026-10-24T14:47:27"/>
    <d v="2026-10-24T16:53:53"/>
    <n v="69409949"/>
    <n v="2435314159"/>
    <n v="142406123240"/>
    <s v="HAIDILAO RESTAURANTS"/>
    <s v="ODP-JHR-FCW/023"/>
    <s v="WO067119644"/>
    <m/>
    <m/>
    <m/>
    <n v="110.413371390867"/>
    <n v="-6.983894039695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 Jam Pemasangan : 08:00 15:00  Info Tambahan : Hubungi pelanggan dulu sebelum ke lokasi terimakasih|40961370|MYDITA"/>
    <s v="FCC"/>
    <s v="24-10-2026 14:54:34"/>
    <m/>
    <m/>
    <s v="PS"/>
    <s v="JOH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17 11:00:00|Tanggal Pemasangan : 17 Oktober 2026  Jam Pemasangan : 08:00 15:00  Info Tambahan : Hubungi pelanggan dulu sebelum ke lokasi terimakasih|40961370|MYDITA"/>
    <n v="2026"/>
    <n v="10"/>
    <n v="24"/>
    <d v="2026-10-24T00:00:00"/>
    <n v="-0.29166666666424135"/>
    <x v="1"/>
  </r>
  <r>
    <n v="1895"/>
    <n v="1002652286"/>
    <n v="3"/>
    <x v="6"/>
    <n v="4"/>
    <s v="SEMARANG"/>
    <s v="INNER - SEMARANG JATENG UTARA"/>
    <s v="JHR"/>
    <s v="REG"/>
    <s v="AO"/>
    <x v="0"/>
    <s v="1P INET"/>
    <s v="Completed (PS)"/>
    <s v="RBS-Regional 3"/>
    <d v="2026-10-24T16:06:45"/>
    <d v="2026-10-24T20:10:27"/>
    <n v="69416505"/>
    <m/>
    <n v="142406123242"/>
    <s v="Sasana Tinju / X SECTOR"/>
    <s v="ODP-JHR-FAD/069"/>
    <s v="WO067125996"/>
    <m/>
    <m/>
    <m/>
    <n v="110.43078303337001"/>
    <n v="-6.9637448430953901"/>
    <s v="|MC50018|MYIA-020291208047/POI/Nobel Adammas Rizaini/0895416096398/yucs.semarang@gmail.com"/>
    <s v="MYIB_ASSISTANT"/>
    <m/>
    <m/>
    <m/>
    <m/>
    <m/>
    <m/>
    <m/>
    <m/>
    <s v="Management Janji"/>
    <s v="2026-10-25 15:00:00 | Nama PIC:  bp nobel  No HP: 088225301988 Alt: 0895416096398 Tanggal: 25/10/2026 Jam Pasang: Sore Note: Hubungi sebelum ke lokasi, terimakasih.  "/>
    <s v="FCC"/>
    <s v="24-10-2026 16:09:53"/>
    <d v="2026-10-25T15:00:00"/>
    <m/>
    <s v="PS"/>
    <s v="JOHAR"/>
    <s v="NO ADDON"/>
    <n v="20261024"/>
    <s v="Completed"/>
    <s v="HSI Bisnis Promo Hari Pelanggan Nasional PSB 70% - 200 Mbps"/>
    <s v="INDIBIZ"/>
    <m/>
    <m/>
    <d v="2026-10-25T15:00:00"/>
    <s v="2026-10-25 15:00:00 | Nama PIC:  bp nobel  No HP: 088225301988 Alt: 0895416096398 Tanggal: 25/10/2026 Jam Pasang: Sore Note: Hubungi sebelum ke lokasi, terimakasih.  "/>
    <n v="2026"/>
    <n v="10"/>
    <n v="24"/>
    <d v="2026-10-24T00:00:00"/>
    <n v="-1.625"/>
    <x v="1"/>
  </r>
  <r>
    <n v="1896"/>
    <n v="1002654533"/>
    <n v="3"/>
    <x v="6"/>
    <n v="4"/>
    <s v="SEMARANG"/>
    <s v="INNER - SEMARANG JATENG UTARA"/>
    <s v="JHR"/>
    <s v="REG"/>
    <s v="AO"/>
    <x v="0"/>
    <s v="1P INET"/>
    <s v="Completed (PS)"/>
    <s v="RBS-Regional 3"/>
    <d v="2026-10-26T15:44:44"/>
    <d v="2026-10-27T13:19:30"/>
    <n v="69417377"/>
    <m/>
    <n v="142406123252"/>
    <s v="KJPP Nirboyo A, Dewi A &amp; Rekan Cab. Semarang"/>
    <s v="ODP-JHR-FQ/031 FQ/D02/031.01"/>
    <s v="WO067226169"/>
    <m/>
    <m/>
    <m/>
    <n v="110.4092639"/>
    <n v="-6.9715894"/>
    <s v="MD|MYDB-20261026271411|SC20016/MC20217|KJPP Nirboyo A, Dewi A &amp; Rekan Cab. Semarang|082136881835"/>
    <s v="MYDIGIBIZPARTNER"/>
    <m/>
    <m/>
    <m/>
    <m/>
    <m/>
    <m/>
    <m/>
    <m/>
    <s v="Management Janji"/>
    <s v="2026-10-27 15:00:00 | Nama PIC : bapak dyah No HP : 082136881835 Alt :  M Janji : (SELASA/27/oktober/2026) jam Pasang : 09:00 Note : hubungi pelanggan jika ingin kelokasi"/>
    <s v="FCC"/>
    <s v="26-10-2026 15:54:36"/>
    <d v="2026-10-27T15:00:00"/>
    <m/>
    <s v="PS"/>
    <s v="JOHAR"/>
    <s v="NO ADDON"/>
    <n v="20261027"/>
    <s v="Completed"/>
    <s v="HSI Bisnis Promo Hari Pelanggan Nasional PSB 70% - 150 Mbps"/>
    <s v="INDIBIZ"/>
    <m/>
    <m/>
    <d v="2026-10-27T15:00:00"/>
    <s v="2026-10-27 15:00:00 | Nama PIC : bapak dyah No HP : 082136881835 Alt :  M Janji : (SELASA/27/oktober/2026) jam Pasang : 09:00 Note : hubungi pelanggan jika ingin kelokasi"/>
    <n v="2026"/>
    <n v="10"/>
    <n v="27"/>
    <d v="2026-10-27T00:00:00"/>
    <n v="-0.625"/>
    <x v="1"/>
  </r>
  <r>
    <n v="1897"/>
    <n v="1002646323"/>
    <n v="3"/>
    <x v="6"/>
    <n v="4"/>
    <s v="SEMARANG"/>
    <s v="INNER - SEMARANG JATENG UTARA"/>
    <s v="JHR"/>
    <s v="REG"/>
    <s v="AO"/>
    <x v="0"/>
    <s v="1P INET"/>
    <s v="OSS - FALLOUT"/>
    <s v="RBS-Regional 3"/>
    <d v="2026-10-20T18:05:49"/>
    <d v="2026-10-28T12:57:58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s v="Kendala Pelanggan"/>
    <s v="FO_WFM"/>
    <s v="JOHAR"/>
    <s v="NO ADDON"/>
    <m/>
    <s v="Provisioning Failed|WFM|INF010025769|PP_-6.9704109,110.42462040000001_WO066839488 PP_PENDING PEMASANGAN KE BULAN DEPAN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</r>
  <r>
    <n v="1898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99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900"/>
    <n v="1002626892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10-07T17:49:34"/>
    <d v="2026-10-26T13:58:06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Follow Up Revoke Completed, New Order ID : SC1002654110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901"/>
    <n v="1002626903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10-07T17:56:39"/>
    <d v="2026-10-26T14:08:01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Follow Up Revoke Completed, New Order ID : SC1002654150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902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1903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904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</r>
  <r>
    <n v="1905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</r>
  <r>
    <n v="1906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</r>
  <r>
    <n v="1907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</r>
  <r>
    <n v="1908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</r>
  <r>
    <n v="1909"/>
    <n v="1002647206"/>
    <n v="3"/>
    <x v="6"/>
    <n v="4"/>
    <s v="SEMARANG"/>
    <s v="INNER - SEMARANG JATENG UTARA"/>
    <s v="MJP"/>
    <s v="REG"/>
    <s v="AO"/>
    <x v="0"/>
    <m/>
    <s v="Completed (PS)"/>
    <s v="RBS-Regional 3"/>
    <d v="2026-10-21T12:03:40"/>
    <d v="2026-10-22T15:08:02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PS"/>
    <s v="MAJAPAHIT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n v="2026"/>
    <n v="10"/>
    <n v="22"/>
    <d v="2026-10-22T00:00:00"/>
    <n v="-0.45833333333575865"/>
    <x v="1"/>
  </r>
  <r>
    <n v="1910"/>
    <n v="1002654150"/>
    <n v="3"/>
    <x v="6"/>
    <n v="4"/>
    <s v="SEMARANG"/>
    <s v="INNER - SEMARANG JATENG UTARA"/>
    <s v="MJP"/>
    <s v="REG"/>
    <s v="AO"/>
    <x v="0"/>
    <m/>
    <s v="Completed (PS)"/>
    <s v="RBS-Regional 3"/>
    <d v="2026-10-26T14:08:01"/>
    <d v="2026-10-26T15:37:00"/>
    <n v="69406141"/>
    <m/>
    <n v="142410347038"/>
    <s v="MAX AUTO INDONESIA"/>
    <s v="ODP-MJP-FB/015"/>
    <s v="WO067214271"/>
    <m/>
    <m/>
    <m/>
    <n v="110.473282"/>
    <n v="-7.0113139999999996"/>
    <s v="MD|MYDB-20261007270430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</r>
  <r>
    <n v="1911"/>
    <n v="1002654110"/>
    <n v="3"/>
    <x v="6"/>
    <n v="4"/>
    <s v="SEMARANG"/>
    <s v="INNER - SEMARANG JATENG UTARA"/>
    <s v="MJP"/>
    <s v="REG"/>
    <s v="AO"/>
    <x v="0"/>
    <m/>
    <s v="Completed (PS)"/>
    <s v="RBS-Regional 3"/>
    <d v="2026-10-26T13:58:06"/>
    <d v="2026-10-26T15:34:35"/>
    <n v="69406138"/>
    <m/>
    <n v="142410347037"/>
    <s v="MAX AUTO INDONESIA"/>
    <s v="ODP-MJP-FB/015"/>
    <s v="WO067213050"/>
    <m/>
    <m/>
    <m/>
    <n v="110.473348"/>
    <n v="-7.0114280000000004"/>
    <s v="MD|MYDB-20261007270432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</r>
  <r>
    <n v="1912"/>
    <n v="1002658060"/>
    <n v="3"/>
    <x v="6"/>
    <n v="4"/>
    <s v="SEMARANG"/>
    <s v="INNER - SEMARANG JATENG UTARA"/>
    <s v="MJP"/>
    <s v="REG"/>
    <s v="AO"/>
    <x v="0"/>
    <s v="1P INET"/>
    <s v="MIE - SEND SURVEY"/>
    <s v="RBS-Regional 3"/>
    <d v="2026-10-28T15:21:45"/>
    <d v="2026-10-28T15:24:30"/>
    <n v="69418747"/>
    <m/>
    <n v="142410346817"/>
    <s v="ALFAMIDI GAJAHRAYA 2"/>
    <s v="ODP-MJP-FAX/059 FAX/D04/059.01"/>
    <s v="WO067373169"/>
    <m/>
    <m/>
    <m/>
    <n v="110.448151290713"/>
    <n v="-6.9866322543635899"/>
    <s v="|MN00843|MYIA-099713234570/POI/Bayu Arfiyan/081113705508/bayu.arfiyan@jwi.id"/>
    <s v="MYIB_ASSISTANT"/>
    <m/>
    <m/>
    <m/>
    <m/>
    <m/>
    <m/>
    <m/>
    <m/>
    <s v="Management Janji"/>
    <s v="2026-10-29 15:00:00 | No HP :081113705508 Alt :  M Janji : 29/10/2026 Note : hubungi pelanggan jika ingin kelokasi"/>
    <s v="FCC"/>
    <s v="28-10-2026 15:24:51"/>
    <d v="2026-10-29T15:00:00"/>
    <m/>
    <s v="SURVEY_NEW_MANJA"/>
    <s v="MAJAPAHIT"/>
    <s v="NO ADDON"/>
    <m/>
    <s v="MIE - SEND SURVEY"/>
    <s v="HSI Bisnis Promo Hari Pelanggan Nasional PSB 70% - 50 Mbps"/>
    <s v="INDIBIZ"/>
    <m/>
    <m/>
    <d v="2026-10-29T15:00:00"/>
    <s v="2026-10-29 15:00:00 | No HP :081113705508 Alt :  M Janji : 29/10/2026 Note : hubungi pelanggan jika ingin kelokasi"/>
    <m/>
    <m/>
    <m/>
    <e v="#NUM!"/>
    <e v="#NUM!"/>
    <x v="0"/>
  </r>
  <r>
    <n v="1913"/>
    <n v="1002633388"/>
    <n v="3"/>
    <x v="6"/>
    <n v="4"/>
    <s v="SEMARANG"/>
    <s v="INNER - SEMARANG JATENG UTARA"/>
    <s v="MJP"/>
    <s v="REG"/>
    <s v="AO"/>
    <x v="0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</r>
  <r>
    <n v="1914"/>
    <n v="100264011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</r>
  <r>
    <n v="1915"/>
    <n v="100264395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</r>
  <r>
    <n v="1916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</r>
  <r>
    <n v="1917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</r>
  <r>
    <n v="1918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919"/>
    <n v="1002635731"/>
    <n v="3"/>
    <x v="6"/>
    <n v="4"/>
    <s v="SEMARANG"/>
    <s v="INNER - SEMARANG JATENG UTARA"/>
    <s v="SSL"/>
    <s v="REG"/>
    <s v="AO"/>
    <x v="0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</r>
  <r>
    <n v="1920"/>
    <n v="1002645167"/>
    <n v="3"/>
    <x v="6"/>
    <n v="4"/>
    <s v="SEMARANG"/>
    <s v="INNER - SEMARANG JATENG UTARA"/>
    <s v="SSL"/>
    <s v="REG"/>
    <s v="AO"/>
    <x v="0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</r>
  <r>
    <n v="1921"/>
    <n v="1002649065"/>
    <n v="3"/>
    <x v="6"/>
    <n v="4"/>
    <s v="SEMARANG"/>
    <s v="INNER - SEMARANG JATENG UTARA"/>
    <s v="SSL"/>
    <s v="REG"/>
    <s v="AO"/>
    <x v="0"/>
    <m/>
    <s v="Completed (PS)"/>
    <s v="RBS-Regional 3"/>
    <d v="2026-10-22T13:11:41"/>
    <d v="2026-10-22T14:38:38"/>
    <n v="69413182"/>
    <m/>
    <n v="141408117265"/>
    <s v="NEWS HOTEL SEMARANG"/>
    <s v="ODP-SSL-FAJ/081"/>
    <s v="WO066971970"/>
    <m/>
    <m/>
    <m/>
    <n v="110.417510558202"/>
    <n v="-6.9972545661667702"/>
    <s v="|MN00443|MYIA-038034287532/POI/Pak Rachmad/081381915777/servertrillium@gmail.com"/>
    <s v="Account Manager"/>
    <m/>
    <m/>
    <m/>
    <m/>
    <m/>
    <m/>
    <m/>
    <m/>
    <s v="Management Janji"/>
    <s v="2026-10-20 15:00:00 | M Janji : 20/10/2026  Jam Pasang : Pagi  NoteÃ‚Â :  Hubungi terlebih dahulu sebelum ke lokasi"/>
    <s v="FCC"/>
    <s v="22-10-2026 13:26:08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0 15:00:00 | M Janji : 20/10/2026  Jam Pasang : Pagi  NoteÃ‚Â :  Hubungi terlebih dahulu sebelum ke lokasi"/>
    <n v="2026"/>
    <n v="10"/>
    <n v="22"/>
    <d v="2026-10-22T00:00:00"/>
    <n v="-0.29166666666424135"/>
    <x v="1"/>
  </r>
  <r>
    <n v="1922"/>
    <n v="1002649215"/>
    <n v="3"/>
    <x v="6"/>
    <n v="4"/>
    <s v="SEMARANG"/>
    <s v="INNER - SEMARANG JATENG UTARA"/>
    <s v="SSL"/>
    <s v="REG"/>
    <s v="AO"/>
    <x v="0"/>
    <m/>
    <s v="QC MIA - INVALID QUALITY CONTROL MIA"/>
    <s v="RBS-Regional 3"/>
    <d v="2026-10-22T14:00:59"/>
    <d v="2026-10-28T18:53:11"/>
    <n v="69415137"/>
    <m/>
    <n v="141408116195"/>
    <s v="MEDIA CENTER KONI"/>
    <s v="ODP-SSL-FAJ/013"/>
    <m/>
    <m/>
    <m/>
    <m/>
    <n v="110.41508671492601"/>
    <n v="-6.9968747823989297"/>
    <s v="AMRBS;405678/Nighara Asmarantaka Sulya//TREG4SOLO/Putra Akis /085727774408/solusisaranamedia@gmail.com/PSB HSI BISNIS 100mbps ABODEMEN 669.000 PLUS PPN"/>
    <s v="Amex"/>
    <m/>
    <m/>
    <m/>
    <m/>
    <m/>
    <m/>
    <m/>
    <m/>
    <m/>
    <m/>
    <m/>
    <s v="22-10-2026 14:09:45"/>
    <m/>
    <m/>
    <s v="QC1"/>
    <s v="X"/>
    <s v="NO ADDON"/>
    <m/>
    <s v="QC MIA - INVALID QUALITY CONTROL MIA - Foto Dokumen Usaha Tidak Valid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923"/>
    <n v="1002637917"/>
    <n v="3"/>
    <x v="2"/>
    <n v="4"/>
    <s v="PURWOKERTO"/>
    <s v="PURWOKERTO"/>
    <s v="AJB"/>
    <s v="REG"/>
    <s v="AO"/>
    <x v="0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</r>
  <r>
    <n v="1924"/>
    <n v="1002636461"/>
    <n v="3"/>
    <x v="2"/>
    <n v="4"/>
    <s v="PURWOKERTO"/>
    <s v="PURWOKERTO"/>
    <s v="AJB"/>
    <s v="REG"/>
    <s v="AO"/>
    <x v="0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</r>
  <r>
    <n v="1925"/>
    <n v="1002641543"/>
    <n v="3"/>
    <x v="2"/>
    <n v="4"/>
    <s v="PURWOKERTO"/>
    <s v="PURWOKERTO"/>
    <s v="AJB"/>
    <s v="REG"/>
    <s v="AO"/>
    <x v="0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</r>
  <r>
    <n v="1926"/>
    <n v="1002645557"/>
    <n v="3"/>
    <x v="2"/>
    <n v="4"/>
    <s v="PURWOKERTO"/>
    <s v="PURWOKERTO"/>
    <s v="BYM"/>
    <s v="REG"/>
    <s v="AO"/>
    <x v="0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</r>
  <r>
    <n v="1927"/>
    <n v="1002648779"/>
    <n v="3"/>
    <x v="2"/>
    <n v="4"/>
    <s v="PURWOKERTO"/>
    <s v="PURWOKERTO"/>
    <s v="BYM"/>
    <s v="REG"/>
    <s v="AO"/>
    <x v="0"/>
    <m/>
    <s v="MYCX - SEND OPEN PAPERLESS"/>
    <s v="RBS-Regional 3"/>
    <d v="2026-10-22T11:01:54"/>
    <d v="2026-10-22T11:04:29"/>
    <n v="69415030"/>
    <m/>
    <n v="143386103351"/>
    <s v="PT HARMONI NIAGA BERSAMA"/>
    <s v="ODP-BYM-FB/011"/>
    <m/>
    <m/>
    <m/>
    <m/>
    <n v="109.29593043165499"/>
    <n v="-7.5283504238169501"/>
    <s v="PSB;MN02713;PT HARMONI NIAGA BERSAMA;087862740003;PSB HSI BASIC 50MBPS PROMO;elleniarahmadhani.16@gmail.com;BU ELLE;-7.528350423816956, 109.29593043165596"/>
    <s v="MYDIGIBIZPARTNER"/>
    <m/>
    <m/>
    <m/>
    <m/>
    <m/>
    <m/>
    <m/>
    <m/>
    <m/>
    <m/>
    <m/>
    <s v="22-10-2026 11:40:09"/>
    <m/>
    <m/>
    <s v="INPROGRESS_SC"/>
    <s v="X"/>
    <s v="NO ADDON"/>
    <m/>
    <s v="SEND PAPERLESS OPE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1928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1929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1930"/>
    <n v="1002638892"/>
    <n v="3"/>
    <x v="2"/>
    <n v="4"/>
    <s v="PURWOKERTO"/>
    <s v="PURWOKERTO"/>
    <s v="CLO"/>
    <s v="REG"/>
    <s v="AO"/>
    <x v="0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1931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1932"/>
    <n v="1002642878"/>
    <n v="3"/>
    <x v="2"/>
    <n v="4"/>
    <s v="PURWOKERTO"/>
    <s v="PURWOKERTO"/>
    <s v="CLO"/>
    <s v="REG"/>
    <s v="AO"/>
    <x v="0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</r>
  <r>
    <n v="1933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1934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1935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</r>
  <r>
    <n v="1936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</r>
  <r>
    <n v="1937"/>
    <n v="1002635948"/>
    <n v="3"/>
    <x v="2"/>
    <n v="4"/>
    <s v="PURWOKERTO"/>
    <s v="PURWOKERTO"/>
    <s v="PWT"/>
    <s v="REG"/>
    <s v="AO"/>
    <x v="0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</r>
  <r>
    <n v="1938"/>
    <n v="1002638129"/>
    <n v="3"/>
    <x v="2"/>
    <n v="4"/>
    <s v="PURWOKERTO"/>
    <s v="PURWOKERTO"/>
    <s v="PWT"/>
    <s v="REG"/>
    <s v="AO"/>
    <x v="0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939"/>
    <n v="1002638133"/>
    <n v="3"/>
    <x v="2"/>
    <n v="4"/>
    <s v="PURWOKERTO"/>
    <s v="PURWOKERTO"/>
    <s v="PWT"/>
    <s v="REG"/>
    <s v="AO"/>
    <x v="0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940"/>
    <n v="1002641283"/>
    <n v="3"/>
    <x v="2"/>
    <n v="4"/>
    <s v="PURWOKERTO"/>
    <s v="PURWOKERTO"/>
    <s v="PWT"/>
    <s v="REG"/>
    <s v="AO"/>
    <x v="0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</r>
  <r>
    <n v="1941"/>
    <n v="1002650893"/>
    <n v="3"/>
    <x v="2"/>
    <n v="4"/>
    <s v="PURWOKERTO"/>
    <s v="PURWOKERTO"/>
    <s v="PWT"/>
    <s v="REG"/>
    <s v="AO"/>
    <x v="0"/>
    <s v="1P INET"/>
    <s v="102 | FOLLOW UP COMPLETED"/>
    <s v="RBS-Regional 3"/>
    <d v="2026-10-23T12:51:50"/>
    <d v="2026-10-27T13:51:04"/>
    <n v="69415875"/>
    <m/>
    <n v="146303629659"/>
    <s v="SNAPMANNER"/>
    <s v="ODP-PWT-FBC/015 FBC/D05/015.01"/>
    <s v="WO067043427"/>
    <m/>
    <m/>
    <m/>
    <n v="109.2302248"/>
    <n v="-7.4255204999999904"/>
    <s v="|MC80052|MYIA-044748244478/POI/Tegar ade annafi/085643229176/financesnapmanner@gmail.com"/>
    <s v="MYIB_ASSISTANT"/>
    <m/>
    <m/>
    <m/>
    <m/>
    <m/>
    <m/>
    <m/>
    <m/>
    <s v="Management Janji"/>
    <s v="2026-10-24 11:00:00 | Nama Pic : BP TEGAR No Hp Pic : 085643229176 Jam Pemasangan : 08:00 - 12.00 Tanggal Pemasangan : SABTU 24 OKTOBER 2026 Info Tambahan : Hubungi pelanggan sebelum datang ke lokasi"/>
    <s v="FCC"/>
    <s v="23-10-2026 12:54:39"/>
    <d v="2026-10-24T11:00:00"/>
    <s v="Kendala Lainnya"/>
    <s v="REVOKE"/>
    <s v="X"/>
    <s v="NO ADDON"/>
    <m/>
    <s v="Follow Up Revoke Completed, New Order ID : SC1002656041"/>
    <s v="HSI Bisnis Basic Promo Hari Pelanggan Nasional PSB 70% - 100 Mbps Dual Band"/>
    <s v="INDIBIZ"/>
    <m/>
    <m/>
    <d v="2026-10-24T11:00:00"/>
    <s v="2026-10-24 11:00:00 | Nama Pic : BP TEGAR No Hp Pic : 085643229176 Jam Pemasangan : 08:00 - 12.00 Tanggal Pemasangan : SABTU 24 OKTOBER 2026 Info Tambahan : Hubungi pelanggan sebelum datang ke lokasi"/>
    <m/>
    <m/>
    <m/>
    <e v="#NUM!"/>
    <e v="#NUM!"/>
    <x v="0"/>
  </r>
  <r>
    <n v="1942"/>
    <n v="1002654281"/>
    <n v="3"/>
    <x v="2"/>
    <n v="4"/>
    <s v="PURWOKERTO"/>
    <s v="PURWOKERTO"/>
    <s v="PWT"/>
    <s v="REG"/>
    <s v="AO"/>
    <x v="0"/>
    <m/>
    <s v="7 | OSS - PROVISIONING ISSUED"/>
    <s v="RBS-Regional 3"/>
    <d v="2026-10-26T14:37:25"/>
    <d v="2026-10-29T08:08:26"/>
    <n v="69417273"/>
    <m/>
    <n v="146303629686"/>
    <s v="KLINIK PERMATA SUMBANG"/>
    <s v="ODP-PWT-FAQ/009"/>
    <s v="WO067347834"/>
    <m/>
    <m/>
    <m/>
    <n v="109.246394634246"/>
    <n v="-7.4003636176302097"/>
    <s v="PSB;MN02713;CONTEN CREATOR;082159952046;PSB HSI BISNIS 75MBPS PROMO;trikwee@gmail.com ;TRI SUTRISNO;-7.400231147423526, 109.24621267116424"/>
    <s v="MYDIGIBIZPARTNER"/>
    <m/>
    <m/>
    <m/>
    <m/>
    <m/>
    <m/>
    <m/>
    <m/>
    <s v="Management Janji"/>
    <s v="2026-10-29 08:00:00|No HP :082159952046 Alt :  M Janji : 29/10/2026 Note : hubungi pelanggan jika ingin kelokasi|40000802|MYDITA"/>
    <s v="FCC"/>
    <s v="26-10-2026 14:39:43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08:00:00"/>
    <s v="2026-10-29 08:00:00|No HP :082159952046 Alt :  M Janji : 29/10/2026 Note : hubungi pelanggan jika ingin kelokasi|40000802|MYDITA"/>
    <m/>
    <m/>
    <m/>
    <e v="#NUM!"/>
    <e v="#NUM!"/>
    <x v="0"/>
  </r>
  <r>
    <n v="1943"/>
    <n v="1002656371"/>
    <n v="3"/>
    <x v="2"/>
    <n v="4"/>
    <s v="PURWOKERTO"/>
    <s v="PURWOKERTO"/>
    <s v="PWT"/>
    <s v="REG"/>
    <s v="AO"/>
    <x v="0"/>
    <s v="1P INET"/>
    <s v="7 | OSS - PROVISIONING ISSUED"/>
    <s v="RBS-Regional 3"/>
    <d v="2026-10-27T15:15:45"/>
    <d v="2026-10-28T18:43:18"/>
    <n v="69418109"/>
    <m/>
    <n v="146303629699"/>
    <s v="TOKO ASADEL"/>
    <s v="ODP-PWT-FBJ/143 FBJ/D10/143.01"/>
    <s v="WO067300187"/>
    <m/>
    <m/>
    <m/>
    <n v="109.267723"/>
    <n v="-7.3904379999999996"/>
    <s v="|MC00213|MYIA-095752740068/POI/NURYANI/087837149220/yanibungsu3@gmai.com"/>
    <s v="MYIB_ASSISTANT"/>
    <m/>
    <m/>
    <m/>
    <m/>
    <m/>
    <m/>
    <m/>
    <m/>
    <s v="Management Janji"/>
    <s v="2026-10-28 15:00:00 | Nama Pic : IBU NURYANI No Hp Pic : 087837149220 Jam Pemasangan : 08:00 - 12.00 Tanggal Pemasangan : RABU 28 OKTOBER 2026 Info Tambahan : Hubungi pelanggan sebelum datang ke lokasi"/>
    <s v="FCC"/>
    <s v="27-10-2026 15:24:41"/>
    <d v="2026-10-28T15:00:00"/>
    <m/>
    <s v="PI"/>
    <s v="X"/>
    <s v="NO ADDON"/>
    <m/>
    <s v="Provisioning Issued"/>
    <s v="HSI Bisnis Basic Promo Hari Pelanggan Nasional PSB 70% - 50 Mbps"/>
    <s v="INDIBIZ"/>
    <m/>
    <m/>
    <d v="2026-10-28T15:00:00"/>
    <s v="2026-10-28 15:00:00 | Nama Pic : IBU NURYANI No Hp Pic : 087837149220 Jam Pemasangan : 08:00 - 12.00 Tanggal Pemasangan : RABU 28 OKTOBER 2026 Info Tambahan : Hubungi pelanggan sebelum datang ke lokasi"/>
    <m/>
    <m/>
    <m/>
    <e v="#NUM!"/>
    <e v="#NUM!"/>
    <x v="0"/>
  </r>
  <r>
    <n v="1944"/>
    <n v="1002656822"/>
    <n v="3"/>
    <x v="2"/>
    <n v="4"/>
    <s v="PURWOKERTO"/>
    <s v="PURWOKERTO"/>
    <s v="PWT"/>
    <s v="REG"/>
    <s v="AO"/>
    <x v="0"/>
    <s v="1P INET"/>
    <s v="7 | OSS - PROVISIONING ISSUED"/>
    <s v="RBS-Regional 3"/>
    <d v="2026-10-27T19:03:48"/>
    <d v="2026-10-28T15:14:33"/>
    <n v="69418243"/>
    <m/>
    <n v="146303629704"/>
    <s v="SD NEGERI 1 KEBANGGAN"/>
    <s v="ODP-PWT-FBJ/003 FBJ/D01/003.01"/>
    <s v="WO067319013"/>
    <m/>
    <m/>
    <m/>
    <n v="109.260614"/>
    <n v="-7.3792679999999997"/>
    <s v="|MC00213|MYIA-000708333978/POI/FARADILA WISNU RACHMAWATI/088224175769/kebanggansdn1@g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9:09:58"/>
    <d v="2026-10-28T15:00:00"/>
    <m/>
    <s v="PI"/>
    <s v="X"/>
    <s v="NO ADDON"/>
    <m/>
    <s v="Provisioning Issued"/>
    <s v="HSI Bisnis Promo Hari Pelanggan Nasional PSB 70% - 100 Mbps Dual Band"/>
    <s v="INDIBIZ"/>
    <m/>
    <m/>
    <d v="2026-10-28T15:00:00"/>
    <s v="2026-10-28 15:00:00 | Jam pemasangan : 12.00 Info Tambahan : Hubungi pelanggan dulu sebelum ke lokasi terimakasih "/>
    <m/>
    <m/>
    <m/>
    <e v="#NUM!"/>
    <e v="#NUM!"/>
    <x v="0"/>
  </r>
  <r>
    <n v="1945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1946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1947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1948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1949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1950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951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</r>
  <r>
    <n v="1952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</r>
  <r>
    <n v="1953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</r>
  <r>
    <n v="1954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955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</r>
  <r>
    <n v="1956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957"/>
    <n v="1002636511"/>
    <n v="3"/>
    <x v="2"/>
    <n v="4"/>
    <s v="PURWOKERTO"/>
    <s v="PURWOKERTO"/>
    <s v="PWT"/>
    <s v="REG"/>
    <s v="AO"/>
    <x v="0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958"/>
    <n v="1002638059"/>
    <n v="3"/>
    <x v="2"/>
    <n v="4"/>
    <s v="PURWOKERTO"/>
    <s v="PURWOKERTO"/>
    <s v="PWT"/>
    <s v="REG"/>
    <s v="AO"/>
    <x v="0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</r>
  <r>
    <n v="1959"/>
    <n v="1002641453"/>
    <n v="3"/>
    <x v="2"/>
    <n v="4"/>
    <s v="PURWOKERTO"/>
    <s v="PURWOKERTO"/>
    <s v="PWT"/>
    <s v="REG"/>
    <s v="AO"/>
    <x v="0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960"/>
    <n v="1002641358"/>
    <n v="3"/>
    <x v="2"/>
    <n v="4"/>
    <s v="PURWOKERTO"/>
    <s v="PURWOKERTO"/>
    <s v="PWT"/>
    <s v="REG"/>
    <s v="AO"/>
    <x v="0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961"/>
    <n v="1002642355"/>
    <n v="3"/>
    <x v="2"/>
    <n v="4"/>
    <s v="PURWOKERTO"/>
    <s v="PURWOKERTO"/>
    <s v="PWT"/>
    <s v="REG"/>
    <s v="AO"/>
    <x v="0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962"/>
    <n v="1002642843"/>
    <n v="3"/>
    <x v="2"/>
    <n v="4"/>
    <s v="PURWOKERTO"/>
    <s v="PURWOKERTO"/>
    <s v="PWT"/>
    <s v="REG"/>
    <s v="AO"/>
    <x v="0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</r>
  <r>
    <n v="1963"/>
    <n v="1002644950"/>
    <n v="3"/>
    <x v="2"/>
    <n v="4"/>
    <s v="PURWOKERTO"/>
    <s v="PURWOKERTO"/>
    <s v="PWT"/>
    <s v="REG"/>
    <s v="AO"/>
    <x v="0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</r>
  <r>
    <n v="1964"/>
    <n v="1002650597"/>
    <n v="3"/>
    <x v="2"/>
    <n v="4"/>
    <s v="PURWOKERTO"/>
    <s v="PURWOKERTO"/>
    <s v="PWT"/>
    <s v="REG"/>
    <s v="AO"/>
    <x v="0"/>
    <s v="1P INET"/>
    <s v="Completed (PS)"/>
    <s v="RBS-Regional 3"/>
    <d v="2026-10-23T10:36:50"/>
    <d v="2026-10-26T13:55:10"/>
    <n v="69415750"/>
    <m/>
    <n v="146303629656"/>
    <s v="SMP NEGERI 2 KARANGLEWAS"/>
    <s v="ODP-PWT-FEC/022 FEC/D02/022.01"/>
    <s v="WO067030703"/>
    <m/>
    <m/>
    <m/>
    <n v="109.20876199999999"/>
    <n v="-7.4374450000000003"/>
    <s v="|MC00213|MYIA-049282320395/POI/LUHUR PAMBUDI/085728824998/smp2karanglewas@gmail.com"/>
    <s v="MYIB_ASSISTANT"/>
    <m/>
    <m/>
    <m/>
    <m/>
    <m/>
    <m/>
    <m/>
    <m/>
    <s v="Management Janji"/>
    <s v="2026-10-26 08:00:00 | Nama PIC : Bp Luhur No HP : 085728824998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Luhur No HP : 085728824998 No Alt : - M Janji :  26 Okt 2026 Jam Pasang : Pagi / Siang Note : hubungi pelanggan jika ingin kelokasi"/>
    <n v="2026"/>
    <n v="10"/>
    <n v="26"/>
    <d v="2026-10-26T00:00:00"/>
    <n v="-0.33333333333575865"/>
    <x v="1"/>
  </r>
  <r>
    <n v="1965"/>
    <n v="1002656041"/>
    <n v="3"/>
    <x v="2"/>
    <n v="4"/>
    <s v="PURWOKERTO"/>
    <s v="PURWOKERTO"/>
    <s v="PWT"/>
    <s v="REG"/>
    <s v="AO"/>
    <x v="0"/>
    <m/>
    <s v="Completed (PS)"/>
    <s v="RBS-Regional 3"/>
    <d v="2026-10-27T13:51:05"/>
    <d v="2026-10-27T21:28:35"/>
    <n v="69415875"/>
    <m/>
    <n v="146303629695"/>
    <s v="SNAPMANNER"/>
    <s v="ODP-PWT-FBC/018"/>
    <s v="WO067290531"/>
    <m/>
    <m/>
    <m/>
    <n v="109.230564297203"/>
    <n v="-7.4256129331253202"/>
    <s v="|MC80052|MYIA-044748244478/POI/Tegar ade annafi/085643229176/financesnapmanner@gmail.com"/>
    <s v="Sales Profesional"/>
    <m/>
    <m/>
    <m/>
    <m/>
    <m/>
    <m/>
    <m/>
    <m/>
    <s v="Management Janji"/>
    <s v="2026-10-24 11:00:00 | Nama Pic : BP TEGAR  No Hp Pic : 085643229176  Jam Pemasangan : 08:00 - 12.00  Tanggal Pemasangan : SABTU 24 OKTOBER 2026  Info Tambahan : Hubungi pelanggan sebelum datang ke lokasi"/>
    <s v="FCC"/>
    <s v="27-10-2026 13:54:35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7T07:00:00"/>
    <s v="2026-10-24 11:00:00 | Nama Pic : BP TEGAR  No Hp Pic : 085643229176  Jam Pemasangan : 08:00 - 12.00  Tanggal Pemasangan : SABTU 24 OKTOBER 2026  Info Tambahan : Hubungi pelanggan sebelum datang ke lokasi"/>
    <n v="2026"/>
    <n v="10"/>
    <n v="27"/>
    <d v="2026-10-27T00:00:00"/>
    <n v="-0.29166666666424135"/>
    <x v="1"/>
  </r>
  <r>
    <n v="1966"/>
    <n v="1002655276"/>
    <n v="3"/>
    <x v="2"/>
    <n v="4"/>
    <s v="PURWOKERTO"/>
    <s v="PURWOKERTO"/>
    <s v="PWT"/>
    <s v="REG"/>
    <s v="AO"/>
    <x v="0"/>
    <s v="1P INET"/>
    <s v="MIE - SEND SURVEY"/>
    <s v="RBS-Regional 3"/>
    <d v="2026-10-27T09:45:50"/>
    <d v="2026-10-27T09:48:01"/>
    <n v="69417671"/>
    <m/>
    <n v="146303629290"/>
    <s v="RA AL QUDS BANTARWUNI"/>
    <s v="ODP-PWT-FBJ/026 FBJ/D03/026.01"/>
    <s v="WO067258866"/>
    <m/>
    <m/>
    <m/>
    <n v="109.26803200000001"/>
    <n v="-7.3918509999999999"/>
    <s v="|MC00213|MYIA-098528266491/POI/ANGKAT ADI CAHYOKO/081542847656/angkatcahyoko25@guru.smp.belajar.id"/>
    <s v="MYIB_ASSISTANT"/>
    <m/>
    <m/>
    <m/>
    <m/>
    <m/>
    <m/>
    <m/>
    <m/>
    <s v="Management Janji"/>
    <s v="2026-10-31 08:00:00 | Nama PIC : Bp Angkat No HP : 081542847656 No Alt : - M Janji :  31 Okt 2026 Jam Pasang : Pagi / Siang Note : hubungi pelanggan jika ingin kelokasi "/>
    <s v="FCC"/>
    <s v="27-10-2026 09:54:43"/>
    <d v="2026-10-31T08:00:00"/>
    <m/>
    <s v="SURVEY_NEW_MANJA"/>
    <s v="X"/>
    <s v="NO ADDON"/>
    <m/>
    <s v="MIE - SEND SURVEY"/>
    <s v="HSI Bisnis Promo Hari Pelanggan Nasional PSB 70% - 50 Mbps"/>
    <s v="INDIBIZ"/>
    <m/>
    <m/>
    <d v="2026-10-31T08:00:00"/>
    <s v="2026-10-31 08:00:00 | Nama PIC : Bp Angkat No HP : 081542847656 No Alt : - M Janji :  31 Okt 2026 Jam Pasang : Pagi / Siang Note : hubungi pelanggan jika ingin kelokasi "/>
    <m/>
    <m/>
    <m/>
    <e v="#NUM!"/>
    <e v="#NUM!"/>
    <x v="0"/>
  </r>
  <r>
    <n v="1967"/>
    <n v="1002658155"/>
    <n v="3"/>
    <x v="2"/>
    <n v="4"/>
    <s v="PURWOKERTO"/>
    <s v="PURWOKERTO"/>
    <s v="PWT"/>
    <s v="REG"/>
    <s v="AO"/>
    <x v="0"/>
    <s v="1P INET"/>
    <s v="MIE - SEND SURVEY"/>
    <s v="RBS-Regional 3"/>
    <d v="2026-10-28T15:56:52"/>
    <d v="2026-10-28T15:58:06"/>
    <n v="69418765"/>
    <m/>
    <n v="146303629714"/>
    <s v="EL KOS MUSLIMAH ADIYAKSA"/>
    <s v="ODP-PWT-FL/016 FL/D01/016.01"/>
    <s v="WO067376817"/>
    <m/>
    <m/>
    <m/>
    <n v="109.24144800000001"/>
    <n v="-7.4238049999999998"/>
    <s v="|MC00213|MYIA-006321911981/POI/LAILI IKRIMAH/08122671889/auliarahmanadiya@gmail.com"/>
    <s v="MYIB_ASSISTANT"/>
    <m/>
    <m/>
    <m/>
    <m/>
    <m/>
    <m/>
    <m/>
    <m/>
    <s v="Management Janji"/>
    <s v="2026-10-31 08:00:00 | EL KOS MUSLIMAH ADIYAKSA 08122671889"/>
    <s v="FCC"/>
    <s v="28-10-2026 16:09:54"/>
    <d v="2026-10-31T08:00:00"/>
    <m/>
    <s v="SURVEY_NEW_MANJA"/>
    <s v="X"/>
    <s v="NO ADDON"/>
    <m/>
    <s v="MIE - SEND SURVEY"/>
    <s v="HSI Bisnis Basic Promo Hari Pelanggan Nasional PSB 70% - 100 Mbps Dual Band"/>
    <s v="INDIBIZ"/>
    <m/>
    <m/>
    <d v="2026-10-31T08:00:00"/>
    <s v="2026-10-31 08:00:00 | EL KOS MUSLIMAH ADIYAKSA 08122671889"/>
    <m/>
    <m/>
    <m/>
    <e v="#NUM!"/>
    <e v="#NUM!"/>
    <x v="0"/>
  </r>
  <r>
    <n v="1968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1969"/>
    <n v="1002640370"/>
    <n v="3"/>
    <x v="2"/>
    <n v="4"/>
    <s v="PURWOKERTO"/>
    <s v="PURWOKERTO"/>
    <s v="PWT"/>
    <s v="REG"/>
    <s v="AO"/>
    <x v="0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</r>
  <r>
    <n v="1970"/>
    <n v="1002636175"/>
    <n v="3"/>
    <x v="2"/>
    <n v="4"/>
    <s v="PURWOKERTO"/>
    <s v="PURWOKERTO"/>
    <s v="SUK"/>
    <s v="REG"/>
    <s v="AO"/>
    <x v="0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971"/>
    <n v="1002636176"/>
    <n v="3"/>
    <x v="2"/>
    <n v="4"/>
    <s v="PURWOKERTO"/>
    <s v="PURWOKERTO"/>
    <s v="SUK"/>
    <s v="REG"/>
    <s v="AO"/>
    <x v="0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</r>
  <r>
    <n v="1972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</r>
  <r>
    <n v="1973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</r>
  <r>
    <n v="1974"/>
    <n v="1002650741"/>
    <n v="3"/>
    <x v="2"/>
    <n v="4"/>
    <s v="PURWOKERTO"/>
    <s v="CILACAP"/>
    <s v="GML"/>
    <s v="REG"/>
    <s v="AO"/>
    <x v="0"/>
    <s v="1P INET"/>
    <s v="102 | FOLLOW UP COMPLETED"/>
    <s v="RBS-Regional 3"/>
    <d v="2026-10-23T11:21:50"/>
    <d v="2026-10-27T14:44:08"/>
    <n v="69415799"/>
    <m/>
    <n v="141362105538"/>
    <s v="SDN SLARANG 01"/>
    <s v="ODP-GML-FAF/039 FAF/D03/039.01"/>
    <s v="WO067036256"/>
    <m/>
    <m/>
    <m/>
    <n v="109.1029628"/>
    <n v="-7.6616854999999999"/>
    <s v="|MN02740|MYIA-004779744045/POI/FITRIA NURBAETY/083127969643/fitriabaety@gmail.com"/>
    <s v="MYIB_ASSISTANT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3-10-2026 11:39:43"/>
    <d v="2026-10-26T08:00:00"/>
    <m/>
    <s v="REVOKE"/>
    <s v="X"/>
    <s v="NO ADDON"/>
    <m/>
    <s v="Follow Up Revoke Completed, New Order ID : SC1002656243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</r>
  <r>
    <n v="1975"/>
    <n v="1002653625"/>
    <n v="3"/>
    <x v="2"/>
    <n v="4"/>
    <s v="PURWOKERTO"/>
    <s v="CILACAP"/>
    <s v="GML"/>
    <s v="REG"/>
    <s v="AO"/>
    <x v="0"/>
    <s v="1P INET"/>
    <s v="7 | OSS - PROVISIONING ISSUED"/>
    <s v="RBS-Regional 3"/>
    <d v="2026-10-26T11:50:49"/>
    <d v="2026-10-27T08:10:54"/>
    <n v="69417055"/>
    <m/>
    <n v="141362105549"/>
    <s v="SMP NEGERI 7 CILACAP"/>
    <s v="ODP-GML-FAC/038 FAC/D01/038.01"/>
    <s v="WO067198999"/>
    <m/>
    <m/>
    <m/>
    <n v="109.06002909999999"/>
    <n v="-7.6736811999999999"/>
    <s v="|MN00648|MYIA-093656236855/POI/Neni/083126681826/smpn7cilacap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4:36"/>
    <d v="2026-10-27T08:00:00"/>
    <m/>
    <s v="PI"/>
    <s v="X"/>
    <s v="NO ADDON"/>
    <m/>
    <s v="Provisioning Issued"/>
    <s v="HSI Bisnis Promo Hari Pelanggan Nasional PSB 70% - 200 Mbps"/>
    <s v="INDIBIZ"/>
    <m/>
    <m/>
    <d v="2026-10-27T08:00:00"/>
    <s v="2026-10-27 08:00:00 | Jam pemasangan : 12.00 Info Tambahan : Hubungi pelanggan dulu sebelum ke lokasi terimakasih  "/>
    <m/>
    <m/>
    <m/>
    <e v="#NUM!"/>
    <e v="#NUM!"/>
    <x v="0"/>
  </r>
  <r>
    <n v="1976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1977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</r>
  <r>
    <n v="1978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</r>
  <r>
    <n v="1979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</r>
  <r>
    <n v="1980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</r>
  <r>
    <n v="1981"/>
    <n v="1002641117"/>
    <n v="3"/>
    <x v="2"/>
    <n v="4"/>
    <s v="PURWOKERTO"/>
    <s v="CILACAP"/>
    <s v="GML"/>
    <s v="REG"/>
    <s v="AO"/>
    <x v="0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</r>
  <r>
    <n v="1982"/>
    <n v="1002645377"/>
    <n v="3"/>
    <x v="2"/>
    <n v="4"/>
    <s v="PURWOKERTO"/>
    <s v="CILACAP"/>
    <s v="GML"/>
    <s v="REG"/>
    <s v="AO"/>
    <x v="0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</r>
  <r>
    <n v="1983"/>
    <n v="1002653769"/>
    <n v="3"/>
    <x v="2"/>
    <n v="4"/>
    <s v="PURWOKERTO"/>
    <s v="CILACAP"/>
    <s v="GML"/>
    <s v="REG"/>
    <s v="AO"/>
    <x v="0"/>
    <s v="1P INET"/>
    <s v="Completed (PS)"/>
    <s v="RBS-Regional 3"/>
    <d v="2026-10-26T12:32:44"/>
    <d v="2026-10-27T17:06:56"/>
    <n v="69417103"/>
    <m/>
    <n v="141362105686"/>
    <s v="SDIT ULIL ALBAB"/>
    <s v="ODP-GML-FE/033 FE/D02/033.01"/>
    <s v="WO067203343"/>
    <m/>
    <m/>
    <m/>
    <n v="109.041695"/>
    <n v="-7.6632835999999998"/>
    <s v="|MN02740|MYIA-049145538041/POI/Khairunisa /085747943039/sditulilalbabcilacap@gmail.com"/>
    <s v="MYIB_ASSISTANT"/>
    <m/>
    <m/>
    <m/>
    <m/>
    <m/>
    <m/>
    <m/>
    <m/>
    <s v="Management Janji"/>
    <s v="2026-10-27 15:00:00 | telp : 085747943039 alt : manja : pagi / siang 27/10/2026 hub sebelum ke lokasi"/>
    <s v="FCC"/>
    <s v="26-10-2026 12:39:35"/>
    <d v="2026-10-27T15:00:00"/>
    <m/>
    <s v="PS"/>
    <s v="X"/>
    <s v="NO ADDON"/>
    <n v="20261027"/>
    <s v="Completed"/>
    <s v="HSI Bisnis Promo Hari Pelanggan Nasional PSB 70% - 100 Mbps"/>
    <s v="INDIBIZ"/>
    <m/>
    <m/>
    <d v="2026-10-27T15:00:00"/>
    <s v="2026-10-27 15:00:00 | telp : 085747943039 alt : manja : pagi / siang 27/10/2026 hub sebelum ke lokasi"/>
    <n v="2026"/>
    <n v="10"/>
    <n v="27"/>
    <d v="2026-10-27T00:00:00"/>
    <n v="-0.625"/>
    <x v="1"/>
  </r>
  <r>
    <n v="1984"/>
    <n v="1002656243"/>
    <n v="3"/>
    <x v="2"/>
    <n v="4"/>
    <s v="PURWOKERTO"/>
    <s v="CILACAP"/>
    <s v="GML"/>
    <s v="REG"/>
    <s v="AO"/>
    <x v="0"/>
    <m/>
    <s v="Completed (PS)"/>
    <s v="RBS-Regional 3"/>
    <d v="2026-10-27T14:44:08"/>
    <d v="2026-10-27T18:47:44"/>
    <n v="69415799"/>
    <m/>
    <n v="141362105692"/>
    <s v="SDN SLARANG 01"/>
    <s v="ODP-GML-FAF/039"/>
    <s v="WO067296077"/>
    <m/>
    <m/>
    <m/>
    <n v="109.1029133"/>
    <n v="-7.6613688"/>
    <s v="|MN02740|MYIA-004779744045/POI/FITRIA NURBAETY/083127969643/fitriabaety@gmail.com"/>
    <s v="Amex"/>
    <m/>
    <m/>
    <m/>
    <m/>
    <m/>
    <m/>
    <m/>
    <m/>
    <s v="Management Janji"/>
    <s v="2026-10-26 08:00:00 | Tanggal Pemasangan : 26 Oktober 2026  Jam Pemasangan : 08:00 15:00  Info Tambahan : Hubungi pelanggan dulu sebelum ke lokasi terimakasih"/>
    <s v="FCC"/>
    <s v="27-10-2026 14:54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 | Tanggal Pemasangan : 26 Oktober 2026  Jam Pemasangan : 08:00 15:00  Info Tambahan : Hubungi pelanggan dulu sebelum ke lokasi terimakasih"/>
    <n v="2026"/>
    <n v="10"/>
    <n v="27"/>
    <d v="2026-10-27T00:00:00"/>
    <n v="-0.29166666666424135"/>
    <x v="1"/>
  </r>
  <r>
    <n v="1985"/>
    <n v="1002658078"/>
    <n v="3"/>
    <x v="2"/>
    <n v="4"/>
    <s v="PURWOKERTO"/>
    <s v="CILACAP"/>
    <s v="GML"/>
    <s v="REG"/>
    <s v="AO"/>
    <x v="0"/>
    <s v="1P INET"/>
    <s v="MIE - SEND SURVEY"/>
    <s v="RBS-Regional 3"/>
    <d v="2026-10-28T15:29:44"/>
    <d v="2026-10-28T15:32:06"/>
    <n v="69418752"/>
    <m/>
    <n v="141362104949"/>
    <s v="ALFAMIDI URIP SUMOHARJO"/>
    <s v="ODP-GML-FC/034 FC/D06/034.01"/>
    <s v="WO067374026"/>
    <m/>
    <m/>
    <m/>
    <n v="109.05955"/>
    <n v="-7.6762439999999996"/>
    <s v="|MN00843|MYIA-079487356832/POI/Bayu Arfiyan/081113705508/bayu.arfiyan@jwi.id"/>
    <s v="MYIB_ASSISTANT"/>
    <m/>
    <m/>
    <m/>
    <m/>
    <m/>
    <m/>
    <m/>
    <m/>
    <s v="Management Janji"/>
    <s v="2026-10-31 11:00:00 | Tanggal pemasangan : 31 OKTOBER 2026 Jam pemasangan : pagi/siang Info Tambahan : Hubungi pelanggan dulu sebelum ke lokasi terima kasih"/>
    <s v="FCC"/>
    <s v="28-10-2026 15:39:44"/>
    <d v="2026-10-31T11:00:00"/>
    <m/>
    <s v="SURVEY_NEW_MANJA"/>
    <s v="X"/>
    <s v="NO ADDON"/>
    <m/>
    <s v="MIE - SEND SURVEY"/>
    <s v="HSI Bisnis Promo Hari Pelanggan Nasional PSB 70% - 50 Mbps"/>
    <s v="INDIBIZ"/>
    <m/>
    <m/>
    <d v="2026-10-31T11:00:00"/>
    <s v="2026-10-31 11:00:00 | Tanggal pemasangan : 31 OKTOBER 2026 Jam pemasangan : pagi/siang Info Tambahan : Hubungi pelanggan dulu sebelum ke lokasi terima kasih"/>
    <m/>
    <m/>
    <m/>
    <e v="#NUM!"/>
    <e v="#NUM!"/>
    <x v="0"/>
  </r>
  <r>
    <n v="1986"/>
    <n v="1002644646"/>
    <n v="3"/>
    <x v="2"/>
    <n v="4"/>
    <s v="PURWOKERTO"/>
    <s v="CILACAP"/>
    <s v="GML"/>
    <s v="REG"/>
    <s v="AO"/>
    <x v="0"/>
    <s v="1P INET"/>
    <s v="98 | OSS - CANCEL COMPLETE"/>
    <s v="RBS-Regional 3"/>
    <d v="2026-10-20T09:15:50"/>
    <d v="2026-10-22T14:39:09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CANCEL"/>
    <s v="X"/>
    <s v="NO ADDON"/>
    <m/>
    <s v="Cancel Completed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</r>
  <r>
    <n v="1987"/>
    <n v="1002640111"/>
    <n v="3"/>
    <x v="2"/>
    <n v="4"/>
    <s v="PURWOKERTO"/>
    <s v="CILACAP"/>
    <s v="KRY"/>
    <s v="REG"/>
    <s v="AO"/>
    <x v="0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</r>
  <r>
    <n v="1988"/>
    <n v="1002642685"/>
    <n v="3"/>
    <x v="2"/>
    <n v="4"/>
    <s v="PURWOKERTO"/>
    <s v="CILACAP"/>
    <s v="KRY"/>
    <s v="REG"/>
    <s v="AO"/>
    <x v="0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</r>
  <r>
    <n v="1989"/>
    <n v="1002650410"/>
    <n v="3"/>
    <x v="2"/>
    <n v="4"/>
    <s v="PURWOKERTO"/>
    <s v="CILACAP"/>
    <s v="KRY"/>
    <s v="REG"/>
    <s v="AO"/>
    <x v="0"/>
    <s v="1P INET"/>
    <s v="Completed (PS)"/>
    <s v="RBS-Regional 3"/>
    <d v="2026-10-23T09:50:45"/>
    <d v="2026-10-23T14:48:18"/>
    <n v="69415680"/>
    <m/>
    <n v="143385101523"/>
    <s v="FOCUS GAMING 2"/>
    <s v="ODP-KRY-FA/073"/>
    <s v="WO067026083"/>
    <m/>
    <m/>
    <m/>
    <n v="109.243465"/>
    <n v="-7.6358199999999998"/>
    <s v="|MC00213|MYIA-034284875998/POI/YOGGY FELLANIO/085291507000/agungdono232@gmail.com"/>
    <s v="MYIB_ASSISTANT"/>
    <m/>
    <m/>
    <m/>
    <m/>
    <m/>
    <m/>
    <m/>
    <m/>
    <s v="Management Janji"/>
    <s v="2026-10-26 11:00:00 | Nama PIC: bp agung Notel: 085291507000 Alt:  Tanggal: 26/10/2026 Jam Pasang: Siang Note: Hubungi sebelum ke lokasi, terimakasih.  "/>
    <s v="FCC"/>
    <s v="23-10-2026 09:54:41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Nama PIC: bp agung Notel: 085291507000 Alt:  Tanggal: 26/10/2026 Jam Pasang: Siang Note: Hubungi sebelum ke lokasi, terimakasih.  "/>
    <n v="2026"/>
    <n v="10"/>
    <n v="23"/>
    <d v="2026-10-23T00:00:00"/>
    <n v="-3.4583333333357587"/>
    <x v="1"/>
  </r>
  <r>
    <n v="1990"/>
    <n v="1002650579"/>
    <n v="3"/>
    <x v="2"/>
    <n v="4"/>
    <s v="PURWOKERTO"/>
    <s v="CILACAP"/>
    <s v="KRY"/>
    <s v="REG"/>
    <s v="AO"/>
    <x v="0"/>
    <s v="1P INET"/>
    <s v="Completed (PS)"/>
    <s v="RBS-Regional 3"/>
    <d v="2026-10-23T10:33:45"/>
    <d v="2026-10-23T16:35:30"/>
    <n v="69415732"/>
    <m/>
    <n v="143385101527"/>
    <s v="FOCUS GAMING 1"/>
    <s v="ODP-KRY-FA/053"/>
    <s v="WO067030379"/>
    <m/>
    <m/>
    <m/>
    <n v="109.243465"/>
    <n v="-7.6358199999999998"/>
    <s v="|MC00213|MYIA-018317491275/POI/YOGGY FELLANIO/085291507000/agungdono232@gmail.com"/>
    <s v="MYIB_ASSISTANT"/>
    <m/>
    <m/>
    <m/>
    <m/>
    <m/>
    <m/>
    <m/>
    <m/>
    <s v="Management Janji"/>
    <s v="2026-10-26 11:00:00 | M Janji : 24/10/2026 Jam Pasang : 08.00 - 13:00  NoteÃ‚Â :  hubungi terlebih dahulu sebelum kelokasi  "/>
    <s v="FCC"/>
    <s v="23-10-2026 10:40:25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M Janji : 24/10/2026 Jam Pasang : 08.00 - 13:00  NoteÃ‚Â :  hubungi terlebih dahulu sebelum kelokasi  "/>
    <n v="2026"/>
    <n v="10"/>
    <n v="23"/>
    <d v="2026-10-23T00:00:00"/>
    <n v="-3.4583333333357587"/>
    <x v="1"/>
  </r>
  <r>
    <n v="1991"/>
    <n v="1002652301"/>
    <n v="3"/>
    <x v="2"/>
    <n v="4"/>
    <s v="PURWOKERTO"/>
    <s v="CILACAP"/>
    <s v="KRY"/>
    <s v="REG"/>
    <s v="AO"/>
    <x v="0"/>
    <m/>
    <s v="Completed (PS)"/>
    <s v="RBS-Regional 2"/>
    <d v="2026-10-24T16:31:54"/>
    <d v="2026-10-26T12:12:02"/>
    <n v="69383033"/>
    <m/>
    <n v="143385101989"/>
    <s v="PT.NETTOCYBER INDONESIA (VELO)"/>
    <s v="ODP-KRY-FC/001"/>
    <s v="WO067145867"/>
    <m/>
    <m/>
    <m/>
    <n v="109.24855909999999"/>
    <n v="-7.6325741000000003"/>
    <s v="AMRBS;402714;AMANDA OKTARIANI;JKT OUTER;HSI Bisnis PSB 70% - 300 Mbps ;CP BPK IVAN +62 81288126705;windu.mahardika@velo.co.id "/>
    <s v="Amex"/>
    <m/>
    <m/>
    <m/>
    <m/>
    <m/>
    <m/>
    <m/>
    <m/>
    <s v="Management Janji"/>
    <s v="2026-10-27 08:00:00|Tanggal pemasangan: 25/10/2026 Jam pemasangan : pagi / siang Info Tambahan : Hubungi pelanggan dulu sebelum ke lokasi terima kasih.|40951377|MYDITA"/>
    <s v="FCC"/>
    <s v="24-10-2026 16:54:34"/>
    <d v="2026-10-27T08:00:00"/>
    <m/>
    <s v="PS"/>
    <s v="KROYA"/>
    <s v="NO ADDON"/>
    <n v="20261026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08:00:00"/>
    <s v="2026-10-27 08:00:00|Tanggal pemasangan: 25/10/2026 Jam pemasangan : pagi / siang Info Tambahan : Hubungi pelanggan dulu sebelum ke lokasi terima kasih.|40951377|MYDITA"/>
    <n v="2026"/>
    <n v="10"/>
    <n v="26"/>
    <d v="2026-10-26T00:00:00"/>
    <n v="-1.3333333333357587"/>
    <x v="1"/>
  </r>
  <r>
    <n v="1992"/>
    <n v="1002653604"/>
    <n v="3"/>
    <x v="2"/>
    <n v="4"/>
    <s v="PURWOKERTO"/>
    <s v="CILACAP"/>
    <s v="KRY"/>
    <s v="REG"/>
    <s v="AO"/>
    <x v="0"/>
    <s v="1P INET"/>
    <s v="Completed (PS)"/>
    <s v="RBS-Regional 3"/>
    <d v="2026-10-26T11:47:44"/>
    <d v="2026-10-27T12:13:17"/>
    <n v="69417042"/>
    <m/>
    <n v="143385101352"/>
    <s v="ERABLUE JENDRAL SUDIRMAN CILACAP"/>
    <s v="ODP-KRY-FC/031 FC/D01/031.01"/>
    <s v="WO067198764"/>
    <m/>
    <m/>
    <m/>
    <n v="109.248563"/>
    <n v="-7.6324889999999996"/>
    <s v="|MN02587|MYIA-070008202392/POI/Hasbibintaro shiddiq/081249549394/nextperdanaone@gmail.com"/>
    <s v="MYIB_ASSISTANT"/>
    <m/>
    <m/>
    <m/>
    <m/>
    <m/>
    <m/>
    <m/>
    <m/>
    <s v="Management Janji"/>
    <s v="2026-10-29 08:00:00 | Nama PIC : bapak hasbi No HP : 081249549394 Alt :  M Janji : (SELASA/27/oktober/2026) jam Pasang : 09:00 Note : hubungi pelanggan jika ingin kelokasi"/>
    <s v="FCC"/>
    <s v="26-10-2026 11:54:36"/>
    <d v="2026-10-29T08:00:00"/>
    <m/>
    <s v="PS"/>
    <s v="KROYA"/>
    <s v="NO ADDON"/>
    <n v="20261027"/>
    <s v="Completed"/>
    <s v="HSI Bisnis PSB 70% - 50 Mbps"/>
    <s v="INDIBIZ"/>
    <m/>
    <m/>
    <d v="2026-10-29T08:00:00"/>
    <s v="2026-10-29 08:00:00 | Nama PIC : bapak hasbi No HP : 081249549394 Alt :  M Janji : (SELASA/27/oktober/2026) jam Pasang : 09:00 Note : hubungi pelanggan jika ingin kelokasi"/>
    <n v="2026"/>
    <n v="10"/>
    <n v="27"/>
    <d v="2026-10-27T00:00:00"/>
    <n v="-2.3333333333357587"/>
    <x v="1"/>
  </r>
  <r>
    <n v="1993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1994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</r>
  <r>
    <n v="1995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</r>
  <r>
    <n v="1996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</r>
  <r>
    <n v="1997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</r>
  <r>
    <n v="1998"/>
    <n v="1002647229"/>
    <n v="3"/>
    <x v="2"/>
    <n v="4"/>
    <s v="PURWOKERTO"/>
    <s v="CILACAP"/>
    <s v="MAN"/>
    <s v="REG"/>
    <s v="AO"/>
    <x v="0"/>
    <s v="1P INET"/>
    <s v="Completed (PS)"/>
    <s v="RBS-Regional 3"/>
    <d v="2026-10-21T12:15:44"/>
    <d v="2026-10-28T18:44:41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PS"/>
    <s v="MAJENANG"/>
    <s v="NO ADDON"/>
    <n v="20261028"/>
    <s v="Completed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n v="2026"/>
    <n v="10"/>
    <n v="28"/>
    <d v="2026-10-28T00:00:00"/>
    <n v="-0.33333333333575865"/>
    <x v="1"/>
  </r>
  <r>
    <n v="1999"/>
    <n v="1002653951"/>
    <n v="3"/>
    <x v="2"/>
    <n v="4"/>
    <s v="PURWOKERTO"/>
    <s v="CILACAP"/>
    <s v="MAN"/>
    <s v="REG"/>
    <s v="AO"/>
    <x v="0"/>
    <s v="1P INET"/>
    <s v="Completed (PS)"/>
    <s v="RBS-Regional 3"/>
    <d v="2026-10-26T13:27:46"/>
    <d v="2026-10-27T13:45:24"/>
    <n v="69417178"/>
    <m/>
    <n v="146391106874"/>
    <s v="WAROENG NGUMPUL CIGARU"/>
    <s v="ODP-MAN-FCA/001"/>
    <s v="WO067209077"/>
    <m/>
    <m/>
    <m/>
    <n v="108.746875"/>
    <n v="-7.3010659999999996"/>
    <s v="|MC00213|MYIA-002177404087/POI/MAYA/081327219966/mayahalim684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6-10-2026 13:39:37"/>
    <d v="2026-10-29T08:00:00"/>
    <m/>
    <s v="PS"/>
    <s v="MAJENANG"/>
    <s v="NO ADDON"/>
    <n v="20261027"/>
    <s v="Completed"/>
    <s v="HSI Bisnis Promo Hari Pelanggan Nasional PSB 70% - 50 Mbps"/>
    <s v="INDIBIZ"/>
    <m/>
    <m/>
    <d v="2026-10-29T08:00:00"/>
    <s v="2026-10-29 08:00:00 | Jam pemasangan : 12.00 Info Tambahan : Hubungi pelanggan dulu sebelum ke lokasi terimakasih "/>
    <n v="2026"/>
    <n v="10"/>
    <n v="27"/>
    <d v="2026-10-27T00:00:00"/>
    <n v="-2.3333333333357587"/>
    <x v="1"/>
  </r>
  <r>
    <n v="2000"/>
    <n v="1002653976"/>
    <n v="3"/>
    <x v="2"/>
    <n v="4"/>
    <s v="PURWOKERTO"/>
    <s v="CILACAP"/>
    <s v="MAN"/>
    <s v="REG"/>
    <s v="AO"/>
    <x v="0"/>
    <m/>
    <s v="Completed (PS)"/>
    <s v="RBS-Regional 3"/>
    <d v="2026-10-26T13:34:06"/>
    <d v="2026-10-27T16:06:52"/>
    <n v="69417154"/>
    <m/>
    <n v="146391106692"/>
    <s v="MEDIA SARANA DATA - JET DC"/>
    <s v="ODP-MAN-FE/075"/>
    <s v="WO067224352"/>
    <m/>
    <m/>
    <m/>
    <n v="108.9002527"/>
    <n v="-7.4175481999999997"/>
    <s v="AMRBS/965966/DINA MENTARI/R3/YOGYAKARTA/PSB HSI BISNIS 1S 100 MBPS PROMO HARI PELANGGAN 1:1/Aldi Prabowo/+6282324686834 / +6281779450700/finance.jogja@gmedia.id"/>
    <s v="Account Manager"/>
    <m/>
    <m/>
    <m/>
    <m/>
    <m/>
    <m/>
    <m/>
    <m/>
    <s v="Management Janji"/>
    <s v="2026-10-30 11:00:00|Nama PIC:  bu ningrum  No HP: 082324686834 Alt: Tanggal: 30/10/2026 Jam Pasang: Siang Note: Hubungi sebelum ke lokasi, terimakasih.  |40931149|MYDITA"/>
    <s v="FCC"/>
    <s v="26-10-2026 13:39:37"/>
    <d v="2026-10-30T11:00:00"/>
    <m/>
    <s v="PS"/>
    <s v="MAJENANG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30T11:00:00"/>
    <s v="2026-10-30 11:00:00|Nama PIC:  bu ningrum  No HP: 082324686834 Alt: Tanggal: 30/10/2026 Jam Pasang: Siang Note: Hubungi sebelum ke lokasi, terimakasih.  |40931149|MYDITA"/>
    <n v="2026"/>
    <n v="10"/>
    <n v="27"/>
    <d v="2026-10-27T00:00:00"/>
    <n v="-3.4583333333357587"/>
    <x v="1"/>
  </r>
  <r>
    <n v="2001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2002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2003"/>
    <n v="1002644447"/>
    <n v="3"/>
    <x v="2"/>
    <n v="4"/>
    <s v="PURWOKERTO"/>
    <s v="CILACAP"/>
    <s v="MAO"/>
    <s v="REG"/>
    <s v="AO"/>
    <x v="0"/>
    <m/>
    <s v="102 | FOLLOW UP COMPLETED"/>
    <s v="RBS-Regional 3"/>
    <d v="2026-10-20T08:14:25"/>
    <d v="2026-10-24T13:31:33"/>
    <n v="69413369"/>
    <m/>
    <n v="146389103966"/>
    <s v="STIKES Serulingmas Cilacap"/>
    <s v="ODP-MAO-FF/048"/>
    <s v="WO067031122"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Jam pemasangan : 08.00 - 12.00 Info Tambahan : Hubungi pelanggan dulu sebelum ke lokasi, terima kasih |40951377|MYDITA"/>
    <s v="FCC"/>
    <s v="20-10-2026 08:40:27"/>
    <d v="2026-10-24T11:00:00"/>
    <s v="Kendala Teknik"/>
    <s v="REVOKE"/>
    <s v="KROYA"/>
    <s v="NO ADDON"/>
    <m/>
    <s v="Follow Up Revoke Completed, New Order ID : SC1002652104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4T11:00:00"/>
    <s v="2026-10-24 11:00:00|Tanggal pemasangan : 25/09/2026 Jam pemasangan : 08.00 - 12.00 Info Tambahan : Hubungi pelanggan dulu sebelum ke lokasi, terima kasih |40951377|MYDITA"/>
    <m/>
    <m/>
    <m/>
    <e v="#NUM!"/>
    <e v="#NUM!"/>
    <x v="0"/>
  </r>
  <r>
    <n v="2004"/>
    <n v="1002655375"/>
    <n v="3"/>
    <x v="2"/>
    <n v="4"/>
    <s v="PURWOKERTO"/>
    <s v="CILACAP"/>
    <s v="MAO"/>
    <s v="REG"/>
    <s v="AO"/>
    <x v="0"/>
    <m/>
    <s v="9 | WFM - UN-SCS"/>
    <s v="RBS-Regional 2"/>
    <d v="2026-10-27T10:11:25"/>
    <d v="2026-10-27T10:11:26"/>
    <n v="69383033"/>
    <m/>
    <m/>
    <s v="PT.NETTOCYBER INDONESIA (VELO)"/>
    <m/>
    <s v="WO067242404"/>
    <m/>
    <m/>
    <m/>
    <n v="109.188188"/>
    <n v="-7.5626790000000002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7-10-2026 10:24:44"/>
    <d v="2026-10-28T00:00:00"/>
    <m/>
    <s v="UNSC"/>
    <s v="KROYA"/>
    <s v="NO ADDON"/>
    <m/>
    <s v="Inprogress Alpro, SC Lama : SC1002653912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</r>
  <r>
    <n v="2005"/>
    <n v="1002657262"/>
    <n v="3"/>
    <x v="2"/>
    <n v="4"/>
    <s v="PURWOKERTO"/>
    <s v="CILACAP"/>
    <s v="MAO"/>
    <s v="REG"/>
    <s v="AO"/>
    <x v="0"/>
    <s v="1P INET"/>
    <s v="9 | WFM - UN-SCS"/>
    <s v="RBS-Regional 3"/>
    <d v="2026-10-28T10:34:02"/>
    <d v="2026-10-28T10:34:03"/>
    <n v="69416900"/>
    <m/>
    <m/>
    <s v="SMA YA BAKII KESUGIHAN RUANG LAB KOMPUTER"/>
    <m/>
    <s v="WO067188021"/>
    <m/>
    <m/>
    <m/>
    <n v="109.12264999999999"/>
    <n v="-7.6164740000000002"/>
    <s v="|MC00213|MYIA-015671121144/POI/MUHAMAD FARIKH KHAMDY/087718520195/tu.smayabakiiksh@gmail.com"/>
    <s v="MYIB_ASSISTANT"/>
    <m/>
    <m/>
    <m/>
    <m/>
    <m/>
    <m/>
    <m/>
    <m/>
    <s v="Management Janji"/>
    <s v="2026-10-30 08:00:00 | Tanggal pemasangan : 30 OKTOBER 2026 Jam pemasangan : pagi/siang Info Tambahan : Hubungi pelanggan dulu sebelum ke lokasi terima kasih"/>
    <s v="FCC"/>
    <s v="28-10-2026 10:39:39"/>
    <d v="2026-10-30T00:00:00"/>
    <m/>
    <s v="UNSC"/>
    <s v="KROYA"/>
    <s v="NO ADDON"/>
    <m/>
    <s v="Inprogress Alpro, SC Lama : SC1002653142"/>
    <s v="HSI Bisnis Promo Hari Pelanggan Nasional PSB 70% - 100 Mbps Dual Band"/>
    <s v="INDIBIZ"/>
    <m/>
    <m/>
    <d v="2026-10-30T08:00:00"/>
    <s v="2026-10-30 08:00:00 | Tanggal pemasangan : 30 OKTOBER 2026 Jam pemasangan : pagi/siang Info Tambahan : Hubungi pelanggan dulu sebelum ke lokasi terima kasih"/>
    <m/>
    <m/>
    <m/>
    <e v="#NUM!"/>
    <e v="#NUM!"/>
    <x v="0"/>
  </r>
  <r>
    <n v="2006"/>
    <n v="1002644692"/>
    <n v="3"/>
    <x v="2"/>
    <n v="4"/>
    <s v="PURWOKERTO"/>
    <s v="CILACAP"/>
    <s v="MAO"/>
    <s v="REG"/>
    <s v="AO"/>
    <x v="0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</r>
  <r>
    <n v="2007"/>
    <n v="1002652104"/>
    <n v="3"/>
    <x v="2"/>
    <n v="4"/>
    <s v="PURWOKERTO"/>
    <s v="CILACAP"/>
    <s v="MAO"/>
    <s v="REG"/>
    <s v="AO"/>
    <x v="0"/>
    <m/>
    <s v="Completed (PS)"/>
    <s v="RBS-Regional 3"/>
    <d v="2026-10-24T13:31:33"/>
    <d v="2026-10-24T14:47:49"/>
    <n v="69413369"/>
    <m/>
    <n v="146389104144"/>
    <s v="STIKES Serulingmas Cilacap"/>
    <s v="ODP-MAO-FF/055"/>
    <s v="WO067114125"/>
    <m/>
    <m/>
    <m/>
    <n v="109.13995794418"/>
    <n v="-7.6201192115037202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 Jam pemasangan : 08.00 - 12.00  Info Tambahan : Hubungi pelanggan dulu sebelum ke lokasi, terima kasih  |40951377|MYDITA"/>
    <s v="FCC"/>
    <s v="24-10-2026 13:39:38"/>
    <m/>
    <m/>
    <s v="PS"/>
    <s v="KROYA"/>
    <s v="NO ADDON"/>
    <n v="20261024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4T07:00:00"/>
    <s v="2026-10-24 11:00:00|Tanggal pemasangan : 25/09/2026  Jam pemasangan : 08.00 - 12.00  Info Tambahan : Hubungi pelanggan dulu sebelum ke lokasi, terima kasih  |40951377|MYDITA"/>
    <n v="2026"/>
    <n v="10"/>
    <n v="24"/>
    <d v="2026-10-24T00:00:00"/>
    <n v="-0.29166666666424135"/>
    <x v="1"/>
  </r>
  <r>
    <n v="2008"/>
    <n v="1002653142"/>
    <n v="3"/>
    <x v="2"/>
    <n v="4"/>
    <s v="PURWOKERTO"/>
    <s v="CILACAP"/>
    <s v="MAO"/>
    <s v="REG"/>
    <s v="AO"/>
    <x v="0"/>
    <s v="1P INET"/>
    <s v="98 | OSS - CANCEL COMPLETE"/>
    <s v="RBS-Regional 3"/>
    <d v="2026-10-26T10:03:53"/>
    <d v="2026-10-28T10:38:40"/>
    <n v="69416900"/>
    <m/>
    <n v="146389104148"/>
    <s v="SMA YA BAKII KESUGIHAN RUANG LAB KOMPUTER"/>
    <s v="ODP-MAO-FU/101"/>
    <s v="WO067188021"/>
    <m/>
    <m/>
    <m/>
    <n v="109.122659"/>
    <n v="-7.6164740000000002"/>
    <s v="|MC00213|MYIA-015671121144/POI/MUHAMAD FARIKH KHAMDY/087718520195/tu.smayabakiiksh@gmail.com"/>
    <s v="MYIB_ASSISTANT"/>
    <m/>
    <m/>
    <m/>
    <m/>
    <m/>
    <m/>
    <m/>
    <m/>
    <s v="Management Janji"/>
    <s v="2026-10-30 08:00:00 | Tanggal pemasangan : 30 OKTOBER 2026 Jam pemasangan : pagi/siang Info Tambahan : Hubungi pelanggan dulu sebelum ke lokasi terima kasih"/>
    <s v="FCC"/>
    <s v="26-10-2026 10:09:52"/>
    <d v="2026-10-30T08:00:00"/>
    <s v="Kendala Teknik"/>
    <s v="CANCEL"/>
    <s v="KROYA"/>
    <s v="NO ADDON"/>
    <m/>
    <s v="Cancel Completed"/>
    <s v="HSI Bisnis Promo Hari Pelanggan Nasional PSB 70% - 100 Mbps Dual Band"/>
    <s v="INDIBIZ"/>
    <m/>
    <m/>
    <d v="2026-10-30T08:00:00"/>
    <s v="2026-10-30 08:00:00 | Tanggal pemasangan : 30 OKTOBER 2026 Jam pemasangan : pagi/siang Info Tambahan : Hubungi pelanggan dulu sebelum ke lokasi terima kasih"/>
    <m/>
    <m/>
    <m/>
    <e v="#NUM!"/>
    <e v="#NUM!"/>
    <x v="0"/>
  </r>
  <r>
    <n v="2009"/>
    <n v="1002653912"/>
    <n v="3"/>
    <x v="2"/>
    <n v="4"/>
    <s v="PURWOKERTO"/>
    <s v="CILACAP"/>
    <s v="MAO"/>
    <s v="REG"/>
    <s v="AO"/>
    <x v="0"/>
    <m/>
    <s v="98 | OSS - CANCEL COMPLETE"/>
    <s v="RBS-Regional 2"/>
    <d v="2026-10-26T13:22:53"/>
    <d v="2026-10-27T10:12:02"/>
    <n v="69383033"/>
    <m/>
    <n v="146389104150"/>
    <s v="PT.NETTOCYBER INDONESIA (VELO)"/>
    <s v="ODP-MAO-FE/097"/>
    <s v="WO067242404"/>
    <m/>
    <m/>
    <m/>
    <n v="109.18818880000001"/>
    <n v="-7.5626797000000003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6-10-2026 13:24:41"/>
    <d v="2026-10-28T15:00:00"/>
    <s v="Kendala Pelanggan"/>
    <s v="CANCEL"/>
    <s v="KROYA"/>
    <s v="NO ADDON"/>
    <m/>
    <s v="Cancel 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</r>
  <r>
    <n v="2010"/>
    <n v="1002655890"/>
    <n v="3"/>
    <x v="2"/>
    <n v="4"/>
    <s v="PURWOKERTO"/>
    <s v="CILACAP"/>
    <s v="SDJ"/>
    <s v="REG"/>
    <s v="AO"/>
    <x v="0"/>
    <s v="1P INET"/>
    <s v="Completed (PS)"/>
    <s v="RBS-Regional 3"/>
    <d v="2026-10-27T13:12:50"/>
    <d v="2026-10-28T23:20:45"/>
    <n v="69417953"/>
    <m/>
    <n v="143390113404"/>
    <s v="Citra Warna Abadi (Gudang TA Cilacap)"/>
    <s v="ODP-SDJ-FD/013 FD/D02/013.01"/>
    <s v="WO067285126"/>
    <m/>
    <m/>
    <m/>
    <n v="108.8224716"/>
    <n v="-7.4844391999999997"/>
    <s v="|MN02229|MYIA-092332226201/POI/Rofiq Kurniawan/089690488266/tacilacap@weldon.co.id"/>
    <s v="MYIB_ASSISTANT"/>
    <m/>
    <m/>
    <m/>
    <m/>
    <m/>
    <m/>
    <m/>
    <m/>
    <s v="Management Janji"/>
    <s v="2026-10-30 15:00:00 | Jam pemasangan : 12.00 Info Tambahan : Hubungi pelanggan dulu sebelum ke lokasi terimakasih "/>
    <s v="FCC"/>
    <s v="27-10-2026 13:24:38"/>
    <d v="2026-10-30T15:00:00"/>
    <m/>
    <s v="PS"/>
    <s v="MAJENANG"/>
    <s v="NO ADDON"/>
    <n v="20261028"/>
    <s v="Completed"/>
    <s v="HSI Bisnis Promo Hari Pelanggan Nasional PSB 70% - 50 Mbps"/>
    <s v="INDIBIZ"/>
    <m/>
    <m/>
    <d v="2026-10-30T15:00:00"/>
    <s v="2026-10-30 15:00:00 | Jam pemasangan : 12.00 Info Tambahan : Hubungi pelanggan dulu sebelum ke lokasi terimakasih "/>
    <n v="2026"/>
    <n v="10"/>
    <n v="28"/>
    <d v="2026-10-28T00:00:00"/>
    <n v="-2.625"/>
    <x v="1"/>
  </r>
  <r>
    <n v="2011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2012"/>
    <n v="1002641436"/>
    <n v="3"/>
    <x v="2"/>
    <n v="4"/>
    <s v="PURWOKERTO"/>
    <s v="BANJARNEGARA"/>
    <s v="BJR"/>
    <s v="REG"/>
    <s v="AO"/>
    <x v="0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</r>
  <r>
    <n v="2013"/>
    <n v="1002658312"/>
    <n v="3"/>
    <x v="2"/>
    <n v="4"/>
    <s v="PURWOKERTO"/>
    <s v="BANJARNEGARA"/>
    <s v="BJR"/>
    <s v="REG"/>
    <s v="AO"/>
    <x v="0"/>
    <s v="1P INET"/>
    <s v="7 | OSS - PROVISIONING ISSUED"/>
    <s v="RBS-Regional 3"/>
    <d v="2026-10-28T17:08:50"/>
    <d v="2026-10-29T10:17:28"/>
    <n v="69418824"/>
    <m/>
    <n v="146372103019"/>
    <s v="SD NEGERI 1 SEMAMPIR"/>
    <s v="ODP-BJR-FJ/021 FJ/D03/021.01"/>
    <s v="WO067383316"/>
    <m/>
    <m/>
    <m/>
    <n v="109.672327"/>
    <n v="-7.3983879999999997"/>
    <s v="|MN00649|MYIA-065361706337/POI/AMALI ROHMATULLOH/087700307545/allyzellx@gmail.com"/>
    <s v="MYIB_ASSISTANT"/>
    <m/>
    <m/>
    <m/>
    <m/>
    <m/>
    <m/>
    <m/>
    <m/>
    <s v="Management Janji"/>
    <s v="2026-10-31 11:00:00 | Nama :AMALI No HP :087700307545 No Alternatif : M Janji : 31/10/2026 Jam Pasang : Pagi NoteÃ‚Â :  Hubungi terlebih dahulu sebelum ke lokasi"/>
    <s v="FCC"/>
    <s v="28-10-2026 17:09:54"/>
    <d v="2026-10-31T11:00:00"/>
    <m/>
    <s v="PI"/>
    <s v="X"/>
    <s v="NO ADDON"/>
    <m/>
    <s v="Provisioning Issued"/>
    <s v="HSI Bisnis Basic Promo Hari Pelanggan Nasional PSB 70% - 50 Mbps"/>
    <s v="INDIBIZ"/>
    <m/>
    <m/>
    <d v="2026-10-31T11:00:00"/>
    <s v="2026-10-31 11:00:00 | Nama :AMALI No HP :087700307545 No Alternatif : M Janji : 31/10/2026 Jam Pasang : Pagi NoteÃ‚Â :  Hubungi terlebih dahulu sebelum ke lokasi"/>
    <m/>
    <m/>
    <m/>
    <e v="#NUM!"/>
    <e v="#NUM!"/>
    <x v="0"/>
  </r>
  <r>
    <n v="2014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2015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2016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2017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2018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2019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</r>
  <r>
    <n v="2020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</r>
  <r>
    <n v="2021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</r>
  <r>
    <n v="2022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</r>
  <r>
    <n v="2023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</r>
  <r>
    <n v="2024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</r>
  <r>
    <n v="2025"/>
    <n v="1002637085"/>
    <n v="3"/>
    <x v="2"/>
    <n v="4"/>
    <s v="PURWOKERTO"/>
    <s v="BANJARNEGARA"/>
    <s v="BJR"/>
    <s v="REG"/>
    <s v="AO"/>
    <x v="0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</r>
  <r>
    <n v="2026"/>
    <n v="1002638316"/>
    <n v="3"/>
    <x v="2"/>
    <n v="4"/>
    <s v="PURWOKERTO"/>
    <s v="BANJARNEGARA"/>
    <s v="BJR"/>
    <s v="REG"/>
    <s v="AO"/>
    <x v="0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</r>
  <r>
    <n v="2027"/>
    <n v="1002640005"/>
    <n v="3"/>
    <x v="2"/>
    <n v="4"/>
    <s v="PURWOKERTO"/>
    <s v="BANJARNEGARA"/>
    <s v="BJR"/>
    <s v="REG"/>
    <s v="AO"/>
    <x v="0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</r>
  <r>
    <n v="2028"/>
    <n v="1002643467"/>
    <n v="3"/>
    <x v="2"/>
    <n v="4"/>
    <s v="PURWOKERTO"/>
    <s v="BANJARNEGARA"/>
    <s v="BJR"/>
    <s v="REG"/>
    <s v="AO"/>
    <x v="0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</r>
  <r>
    <n v="2029"/>
    <n v="1002642604"/>
    <n v="3"/>
    <x v="2"/>
    <n v="4"/>
    <s v="PURWOKERTO"/>
    <s v="BANJARNEGARA"/>
    <s v="BJR"/>
    <s v="REG"/>
    <s v="AO"/>
    <x v="0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</r>
  <r>
    <n v="2030"/>
    <n v="1002647791"/>
    <n v="3"/>
    <x v="2"/>
    <n v="4"/>
    <s v="PURWOKERTO"/>
    <s v="BANJARNEGARA"/>
    <s v="BJR"/>
    <s v="REG"/>
    <s v="AO"/>
    <x v="0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</r>
  <r>
    <n v="2031"/>
    <n v="1002652247"/>
    <n v="3"/>
    <x v="2"/>
    <n v="4"/>
    <s v="PURWOKERTO"/>
    <s v="BANJARNEGARA"/>
    <s v="BJR"/>
    <s v="REG"/>
    <s v="AO"/>
    <x v="0"/>
    <s v="1P INET"/>
    <s v="Completed (PS)"/>
    <s v="RBS-Regional 3"/>
    <d v="2026-10-24T15:32:46"/>
    <d v="2026-10-25T12:29:08"/>
    <n v="69416463"/>
    <m/>
    <n v="146372102832"/>
    <s v="Akusaaraa Workspace"/>
    <s v="ODP-BJR-FZ/098"/>
    <s v="WO067123556"/>
    <m/>
    <m/>
    <m/>
    <n v="109.750929401024"/>
    <n v="-7.27867690294915"/>
    <s v="|MN00909|MYIA-093137038694/POI/m ibnul jauzi/082138341173/akusaaraa@gmail.com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40:01"/>
    <d v="2026-10-26T11:00:00"/>
    <m/>
    <s v="PS"/>
    <s v="X"/>
    <s v="NO ADDON"/>
    <n v="20261025"/>
    <s v="Completed"/>
    <s v="HSI Bisnis Promo Hari Pelanggan Nasional PSB 70% - 50 Mbps"/>
    <s v="INDIBIZ"/>
    <m/>
    <m/>
    <d v="2026-10-26T11:00:00"/>
    <s v="2026-10-26 11:00:00 | Tanggal pemasangan: 25/10/2026 Jam pemasangan : pagi / siang Info Tambahan : Hubungi pelanggan dulu sebelum ke lokasi terima kasih."/>
    <n v="2026"/>
    <n v="10"/>
    <n v="25"/>
    <d v="2026-10-25T00:00:00"/>
    <n v="-1.4583333333357587"/>
    <x v="1"/>
  </r>
  <r>
    <n v="2032"/>
    <n v="1002654314"/>
    <n v="3"/>
    <x v="2"/>
    <n v="4"/>
    <s v="PURWOKERTO"/>
    <s v="BANJARNEGARA"/>
    <s v="BJR"/>
    <s v="REG"/>
    <s v="AO"/>
    <x v="0"/>
    <s v="1P INET"/>
    <s v="Completed (PS)"/>
    <s v="RBS-Regional 3"/>
    <d v="2026-10-26T14:44:49"/>
    <d v="2026-10-27T13:28:21"/>
    <n v="69417291"/>
    <m/>
    <n v="146372102665"/>
    <s v="SMK MUHAMMADIYAH KARANGKOBAR"/>
    <s v="ODP-BJR-FZ/074 FZ/D03/074.01"/>
    <s v="WO067217847"/>
    <m/>
    <m/>
    <m/>
    <n v="109.730159"/>
    <n v="-7.2701900000000004"/>
    <s v="|MN00909|MYIA-035279636093/POI/meli maulina/085399663821/smkmuhammadiyahkarangkobar4@gmail.com"/>
    <s v="MYIB_ASSISTANT"/>
    <m/>
    <m/>
    <m/>
    <m/>
    <m/>
    <m/>
    <m/>
    <m/>
    <s v="Management Janji"/>
    <s v="2026-10-29 11:00:00 | Tanggal pemasangan : 27/10/2026 Jam pemasangan : pagi / siang  Info Tambahan : Hubungi pelanggan dulu sebelum ke lokasi Terimakasih"/>
    <s v="FCC"/>
    <s v="26-10-2026 14:54:35"/>
    <d v="2026-10-29T11:00:00"/>
    <m/>
    <s v="PS"/>
    <s v="X"/>
    <s v="NO ADDON"/>
    <n v="20261027"/>
    <s v="Completed"/>
    <s v="HSI Bisnis Promo Hari Pelanggan Nasional PSB 70% - 75 Mbps"/>
    <s v="INDIBIZ"/>
    <m/>
    <m/>
    <d v="2026-10-29T11:00:00"/>
    <s v="2026-10-29 11:00:00 | Tanggal pemasangan : 27/10/2026 Jam pemasangan : pagi / siang  Info Tambahan : Hubungi pelanggan dulu sebelum ke lokasi Terimakasih"/>
    <n v="2026"/>
    <n v="10"/>
    <n v="27"/>
    <d v="2026-10-27T00:00:00"/>
    <n v="-2.4583333333357587"/>
    <x v="1"/>
  </r>
  <r>
    <n v="2033"/>
    <n v="1002639545"/>
    <n v="3"/>
    <x v="2"/>
    <n v="4"/>
    <s v="PURWOKERTO"/>
    <s v="BANJARNEGARA"/>
    <s v="BJR"/>
    <s v="REG"/>
    <s v="AO"/>
    <x v="0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2034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2035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2036"/>
    <n v="1002634798"/>
    <n v="3"/>
    <x v="2"/>
    <n v="4"/>
    <s v="PURWOKERTO"/>
    <s v="BANJARNEGARA"/>
    <s v="BJR"/>
    <s v="REG"/>
    <s v="AO"/>
    <x v="0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2037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2038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2039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</r>
  <r>
    <n v="2040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2041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2042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</r>
  <r>
    <n v="2043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</r>
  <r>
    <n v="2044"/>
    <n v="1002642411"/>
    <n v="3"/>
    <x v="2"/>
    <n v="4"/>
    <s v="PURWOKERTO"/>
    <s v="BANJARNEGARA"/>
    <s v="KLP"/>
    <s v="REG"/>
    <s v="AO"/>
    <x v="0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</r>
  <r>
    <n v="2045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2046"/>
    <n v="1002640972"/>
    <n v="3"/>
    <x v="2"/>
    <n v="4"/>
    <s v="PURWOKERTO"/>
    <s v="BANJARNEGARA"/>
    <s v="KLP"/>
    <s v="REG"/>
    <s v="AO"/>
    <x v="0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</r>
  <r>
    <n v="2047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2048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2049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2050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2051"/>
    <n v="1002636195"/>
    <n v="3"/>
    <x v="2"/>
    <n v="4"/>
    <s v="MAGELANG"/>
    <s v="WONOSOBO"/>
    <s v="WOS"/>
    <s v="REG"/>
    <s v="AO"/>
    <x v="0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</r>
  <r>
    <n v="2052"/>
    <n v="1002638167"/>
    <n v="3"/>
    <x v="2"/>
    <n v="4"/>
    <s v="MAGELANG"/>
    <s v="WONOSOBO"/>
    <s v="WOS"/>
    <s v="REG"/>
    <s v="AO"/>
    <x v="0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</r>
  <r>
    <n v="2053"/>
    <n v="1002638628"/>
    <n v="3"/>
    <x v="2"/>
    <n v="4"/>
    <s v="MAGELANG"/>
    <s v="WONOSOBO"/>
    <s v="WOS"/>
    <s v="REG"/>
    <s v="AO"/>
    <x v="0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</r>
  <r>
    <n v="2054"/>
    <n v="1002637659"/>
    <n v="3"/>
    <x v="2"/>
    <n v="4"/>
    <s v="MAGELANG"/>
    <s v="WONOSOBO"/>
    <s v="WOS"/>
    <s v="REG"/>
    <s v="AO"/>
    <x v="0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</r>
  <r>
    <n v="2055"/>
    <n v="1002640807"/>
    <n v="3"/>
    <x v="2"/>
    <n v="4"/>
    <s v="MAGELANG"/>
    <s v="WONOSOBO"/>
    <s v="WOS"/>
    <s v="REG"/>
    <s v="AO"/>
    <x v="0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2056"/>
    <n v="1002641826"/>
    <n v="3"/>
    <x v="2"/>
    <n v="4"/>
    <s v="MAGELANG"/>
    <s v="WONOSOBO"/>
    <s v="WOS"/>
    <s v="REG"/>
    <s v="AO"/>
    <x v="0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</r>
  <r>
    <n v="2057"/>
    <n v="1002642947"/>
    <n v="3"/>
    <x v="2"/>
    <n v="4"/>
    <s v="MAGELANG"/>
    <s v="WONOSOBO"/>
    <s v="WOS"/>
    <s v="REG"/>
    <s v="AO"/>
    <x v="0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</r>
  <r>
    <n v="2058"/>
    <n v="1002656458"/>
    <n v="3"/>
    <x v="2"/>
    <n v="4"/>
    <s v="MAGELANG"/>
    <s v="WONOSOBO"/>
    <s v="WOS"/>
    <s v="REG"/>
    <s v="AO"/>
    <x v="0"/>
    <m/>
    <s v="Completed (PS)"/>
    <s v="RBS-Regional 4"/>
    <d v="2026-10-27T15:40:40"/>
    <d v="2026-10-28T13:19:35"/>
    <n v="69418117"/>
    <m/>
    <n v="141373127885"/>
    <s v="PT. Elizabeth Hanjaya"/>
    <s v="ODP-WOS-FAE/060"/>
    <s v="WO067309351"/>
    <m/>
    <m/>
    <m/>
    <n v="109.9057705"/>
    <n v="-7.3513045000000004"/>
    <s v="|MN02491|PT. Elizabeth Hanjaya |081213000729|hamdi@elizabethbag.com|Indibiz Basic 50 Mbps 320000|Ripki Hamdi|Ruko Jitu, Jl. P. Diponegoro No.3 Kav C, Wonosobo Timur, Kec. Wonosobo, Kabupaten Wonosobo, Jawa Tengah-7.351200643181615, 109.9055773423291"/>
    <s v="Sales Force"/>
    <m/>
    <m/>
    <m/>
    <m/>
    <m/>
    <m/>
    <m/>
    <m/>
    <s v="Management Janji"/>
    <s v="2026-10-28 15:00:00|telp : 081213000729 alt : manja : pagi / siang 28/10/2026 hub sebelum ke lokasi  |40000802|MYDITA"/>
    <s v="FCC"/>
    <s v="27-10-2026 15:54:39"/>
    <d v="2026-10-28T15:00:00"/>
    <m/>
    <s v="PS"/>
    <s v="X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5:00:00"/>
    <s v="2026-10-28 15:00:00|telp : 081213000729 alt : manja : pagi / siang 28/10/2026 hub sebelum ke lokasi  |40000802|MYDITA"/>
    <n v="2026"/>
    <n v="10"/>
    <n v="28"/>
    <d v="2026-10-28T00:00:00"/>
    <n v="-0.625"/>
    <x v="1"/>
  </r>
  <r>
    <n v="2059"/>
    <n v="1002658343"/>
    <n v="3"/>
    <x v="2"/>
    <n v="4"/>
    <s v="MAGELANG"/>
    <s v="WONOSOBO"/>
    <s v="WOS"/>
    <s v="REG"/>
    <s v="AO"/>
    <x v="0"/>
    <m/>
    <s v="MIE - SEND SURVEY"/>
    <s v="RBS-Regional 3"/>
    <d v="2026-10-28T17:42:05"/>
    <d v="2026-10-29T09:10:07"/>
    <n v="69418854"/>
    <m/>
    <n v="141373127748"/>
    <s v="SMP NEGERI 1 KEPIL"/>
    <s v="ODP-WOS-FK/008"/>
    <s v="WO067403673"/>
    <m/>
    <m/>
    <m/>
    <n v="110.003891"/>
    <n v="-7.5265759000000001"/>
    <s v="AMRBS ; 402717 ; AMEX ; WIRA ; TREG3 ; MAGELANG ; 1S HSI BISNIS PROMO 300 Mbps ; SETIONO 085742826399; smpn1kepilwsb@gmail.com"/>
    <s v="Amex"/>
    <m/>
    <m/>
    <m/>
    <m/>
    <m/>
    <m/>
    <m/>
    <m/>
    <s v="Management Janji"/>
    <s v="2026-10-30 08:00:00|M Janji : (30/10/2026) jam Pasang : 09:00 Note : hubungi pelanggan jika ingin kelokasi|40900827|MYDITA"/>
    <s v="FCC"/>
    <s v="28-10-2026 17:54:39"/>
    <d v="2026-10-30T08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30T08:00:00"/>
    <s v="2026-10-30 08:00:00|M Janji : (30/10/2026) jam Pasang : 09:00 Note : hubungi pelanggan jika ingin kelokasi|40900827|MYDITA"/>
    <m/>
    <m/>
    <m/>
    <e v="#NUM!"/>
    <e v="#NUM!"/>
    <x v="0"/>
  </r>
  <r>
    <n v="2060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061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2062"/>
    <n v="1002656215"/>
    <n v="3"/>
    <x v="2"/>
    <n v="4"/>
    <s v="MAGELANG"/>
    <s v="WONOSOBO"/>
    <s v="WOS"/>
    <s v="REG"/>
    <s v="AO"/>
    <x v="0"/>
    <m/>
    <s v="CANCEL COMPLETED"/>
    <s v="RBS-Regional 3"/>
    <d v="2026-10-27T14:37:57"/>
    <d v="2026-10-28T10:53:33"/>
    <n v="69418066"/>
    <m/>
    <n v="141373127884"/>
    <s v="SMP NEGERI 1 KEPIL"/>
    <s v="ODP-WOS-FK/008"/>
    <m/>
    <m/>
    <m/>
    <m/>
    <n v="110.003891"/>
    <n v="-7.5265759000000001"/>
    <s v="AMRBS ; 402717 ; AMEX ; WIRA ; TREG3 ; MAGELANG ; 1S HSI BISNIS PROMO 300 Mbps ; SETIONO 085742826399; smpn1kepilwsb@gmail.com"/>
    <s v="Amex"/>
    <m/>
    <m/>
    <m/>
    <m/>
    <m/>
    <m/>
    <m/>
    <m/>
    <m/>
    <m/>
    <m/>
    <s v="27-10-2026 14:39:42"/>
    <m/>
    <m/>
    <s v="REJECT_FCC"/>
    <s v="X"/>
    <s v="NO ADDON"/>
    <m/>
    <s v="DECLINE : Decline - Order tidak bisa dilanjutkan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63"/>
    <n v="1002640055"/>
    <n v="3"/>
    <x v="2"/>
    <n v="4"/>
    <s v="MAGELANG"/>
    <s v="WONOSOBO"/>
    <s v="WOS"/>
    <s v="REG"/>
    <s v="AO"/>
    <x v="0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</r>
  <r>
    <n v="2064"/>
    <n v="1002656729"/>
    <n v="3"/>
    <x v="6"/>
    <n v="4"/>
    <s v="PEKALONGAN"/>
    <s v="BATANG"/>
    <s v="BDY"/>
    <s v="REG"/>
    <s v="AO"/>
    <x v="0"/>
    <s v="1P INET"/>
    <s v="7 | OSS - PROVISIONING ISSUED"/>
    <s v="RBS-Regional 3"/>
    <d v="2026-10-27T17:08:45"/>
    <d v="2026-10-28T18:42:54"/>
    <n v="69418217"/>
    <m/>
    <n v="142201106516"/>
    <s v="SPX WARUNGASEM HUB 2"/>
    <s v="ODP-BDY-FZ/007 FZ/D02/007.01"/>
    <s v="WO067311742"/>
    <m/>
    <m/>
    <m/>
    <n v="109.71439599999999"/>
    <n v="-6.9791930000000004"/>
    <s v="|MN01881|MYIA-057781644316/POI/muhammad aminudin/082313958335/muhammadaminudin261@gmail.com"/>
    <s v="MYIB_ASSISTANT"/>
    <m/>
    <m/>
    <m/>
    <m/>
    <m/>
    <m/>
    <m/>
    <m/>
    <s v="Management Janji"/>
    <s v="2026-10-28 15:00:00 | Nama PIC:  BP MUH AMIN No HP: 082313958335 Alt: Tanggal: 28/10/2026 Jam Pasang: Sore Note: Hubungi sebelum ke lokasi, terimakasih.  "/>
    <s v="FCC"/>
    <s v="27-10-2026 17:09:48"/>
    <d v="2026-10-28T15:00:00"/>
    <m/>
    <s v="PI"/>
    <s v="SUBAH"/>
    <s v="NO ADDON"/>
    <m/>
    <s v="Provisioning Issued"/>
    <s v="HSI Bisnis Promo Hari Pelanggan Nasional PSB 70% - 50 Mbps"/>
    <s v="INDIBIZ"/>
    <m/>
    <m/>
    <d v="2026-10-28T15:00:00"/>
    <s v="2026-10-28 15:00:00 | Nama PIC:  BP MUH AMIN No HP: 082313958335 Alt: Tanggal: 28/10/2026 Jam Pasang: Sore Note: Hubungi sebelum ke lokasi, terimakasih.  "/>
    <m/>
    <m/>
    <m/>
    <e v="#NUM!"/>
    <e v="#NUM!"/>
    <x v="0"/>
  </r>
  <r>
    <n v="2065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2066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2067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2068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2069"/>
    <n v="1002637673"/>
    <n v="3"/>
    <x v="6"/>
    <n v="4"/>
    <s v="PEKALONGAN"/>
    <s v="BATANG"/>
    <s v="BTG"/>
    <s v="REG"/>
    <s v="AO"/>
    <x v="0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2070"/>
    <n v="1002632112"/>
    <n v="3"/>
    <x v="6"/>
    <n v="4"/>
    <s v="PEKALONGAN"/>
    <s v="BATANG"/>
    <s v="BTG"/>
    <s v="REG"/>
    <s v="AO"/>
    <x v="0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2071"/>
    <n v="1002639964"/>
    <n v="3"/>
    <x v="6"/>
    <n v="4"/>
    <s v="PEKALONGAN"/>
    <s v="BATANG"/>
    <s v="SBA"/>
    <s v="REG"/>
    <s v="AO"/>
    <x v="0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2072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2073"/>
    <n v="1002637477"/>
    <n v="3"/>
    <x v="6"/>
    <n v="4"/>
    <s v="PEKALONGAN"/>
    <s v="BATANG"/>
    <s v="SBA"/>
    <s v="REG"/>
    <s v="AO"/>
    <x v="0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</r>
  <r>
    <n v="2074"/>
    <n v="1002647216"/>
    <n v="3"/>
    <x v="6"/>
    <n v="4"/>
    <s v="PEKALONGAN"/>
    <s v="BATANG"/>
    <s v="SBA"/>
    <s v="REG"/>
    <s v="AO"/>
    <x v="0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</r>
  <r>
    <n v="2075"/>
    <n v="1002649944"/>
    <n v="3"/>
    <x v="6"/>
    <n v="4"/>
    <s v="PEKALONGAN"/>
    <s v="BATANG"/>
    <s v="SBA"/>
    <s v="REG"/>
    <s v="AO"/>
    <x v="0"/>
    <s v="1P INET"/>
    <s v="Completed (PS)"/>
    <s v="RBS-Regional 3"/>
    <d v="2026-10-22T17:12:49"/>
    <d v="2026-10-23T16:04:07"/>
    <n v="69415471"/>
    <m/>
    <n v="142200107166"/>
    <s v="BALAIDESA HARJOWINANGUN TIMUR"/>
    <s v="ODP-SBA-FF/119 FF/D06/119.01"/>
    <s v="WO067000588"/>
    <m/>
    <m/>
    <m/>
    <n v="109.98621199999999"/>
    <n v="-7.0183439999999999"/>
    <s v="|MN01913|MYIA-039848794472/POI/HIRMANTO/081326333009/sofyanhirmanto@gmail.com"/>
    <s v="MYIB_ASSISTANT"/>
    <m/>
    <m/>
    <m/>
    <m/>
    <m/>
    <m/>
    <m/>
    <m/>
    <s v="Management Janji"/>
    <s v="2026-10-23 15:00:00 | Jam pemasangan : 12.00 Info Tambahan : Hubungi pelanggan dulu sebelum ke lokasi terimakasih  "/>
    <s v="FCC"/>
    <s v="22-10-2026 17:25:18"/>
    <d v="2026-10-23T15:00:00"/>
    <m/>
    <s v="PS"/>
    <s v="SUBAH"/>
    <s v="NO ADDON"/>
    <n v="20261023"/>
    <s v="Completed"/>
    <s v="HSI Bisnis Promo Hari Pelanggan Nasional PSB 70% - 50 Mbps"/>
    <s v="INDIBIZ"/>
    <m/>
    <m/>
    <d v="2026-10-23T15:00:00"/>
    <s v="2026-10-23 15:00:00 | Jam pemasangan : 12.00 Info Tambahan : Hubungi pelanggan dulu sebelum ke lokasi terimakasih  "/>
    <n v="2026"/>
    <n v="10"/>
    <n v="23"/>
    <d v="2026-10-23T00:00:00"/>
    <n v="-0.625"/>
    <x v="1"/>
  </r>
  <r>
    <n v="2076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077"/>
    <n v="1002620906"/>
    <n v="3"/>
    <x v="6"/>
    <n v="4"/>
    <s v="PEKALONGAN"/>
    <s v="PEKALONGAN"/>
    <s v="PKL"/>
    <s v="REG"/>
    <s v="AO"/>
    <x v="0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2078"/>
    <n v="1002638902"/>
    <n v="3"/>
    <x v="6"/>
    <n v="4"/>
    <s v="PEKALONGAN"/>
    <s v="PEKALONGAN"/>
    <s v="PKL"/>
    <s v="REG"/>
    <s v="AO"/>
    <x v="0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</r>
  <r>
    <n v="2079"/>
    <n v="1002644443"/>
    <n v="3"/>
    <x v="6"/>
    <n v="4"/>
    <s v="PEKALONGAN"/>
    <s v="PEKALONGAN"/>
    <s v="PKL"/>
    <s v="REG"/>
    <s v="AO"/>
    <x v="0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</r>
  <r>
    <n v="2080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</r>
  <r>
    <n v="2081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</r>
  <r>
    <n v="2082"/>
    <n v="1002638337"/>
    <n v="3"/>
    <x v="6"/>
    <n v="4"/>
    <s v="PEKALONGAN"/>
    <s v="PEKALONGAN"/>
    <s v="PKL"/>
    <s v="REG"/>
    <s v="AO"/>
    <x v="0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</r>
  <r>
    <n v="2083"/>
    <n v="1002643482"/>
    <n v="3"/>
    <x v="6"/>
    <n v="4"/>
    <s v="PEKALONGAN"/>
    <s v="PEKALONGAN"/>
    <s v="PKL"/>
    <s v="REG"/>
    <s v="AO"/>
    <x v="0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</r>
  <r>
    <n v="2084"/>
    <n v="1002645613"/>
    <n v="3"/>
    <x v="6"/>
    <n v="4"/>
    <s v="PEKALONGAN"/>
    <s v="PEKALONGAN"/>
    <s v="PKL"/>
    <s v="REG"/>
    <s v="AO"/>
    <x v="0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</r>
  <r>
    <n v="2085"/>
    <n v="1002646689"/>
    <n v="3"/>
    <x v="6"/>
    <n v="4"/>
    <s v="PEKALONGAN"/>
    <s v="PEKALONGAN"/>
    <s v="PKL"/>
    <s v="REG"/>
    <s v="AO"/>
    <x v="0"/>
    <s v="1P INET"/>
    <s v="Completed (PS)"/>
    <s v="RBS-Regional 3"/>
    <d v="2026-10-21T09:26:50"/>
    <d v="2026-10-22T15:14:33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n v="2026"/>
    <n v="10"/>
    <n v="22"/>
    <d v="2026-10-22T00:00:00"/>
    <n v="-0.33333333333575865"/>
    <x v="1"/>
  </r>
  <r>
    <n v="2086"/>
    <n v="1002648003"/>
    <n v="3"/>
    <x v="6"/>
    <n v="4"/>
    <s v="PEKALONGAN"/>
    <s v="PEKALONGAN"/>
    <s v="PKL"/>
    <s v="REG"/>
    <s v="AO"/>
    <x v="0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</r>
  <r>
    <n v="2087"/>
    <n v="1002656780"/>
    <n v="3"/>
    <x v="6"/>
    <n v="4"/>
    <s v="PEKALONGAN"/>
    <s v="PEKALONGAN"/>
    <s v="PKL"/>
    <s v="REG"/>
    <s v="AO"/>
    <x v="0"/>
    <s v="1P INET"/>
    <s v="Completed (PS)"/>
    <s v="RBS-Regional 3"/>
    <d v="2026-10-27T17:48:50"/>
    <d v="2026-10-28T17:32:31"/>
    <n v="69418235"/>
    <m/>
    <n v="142202155081"/>
    <s v="ON TEKNIK"/>
    <s v="ODP-PKL-FV/083"/>
    <s v="WO067314710"/>
    <m/>
    <m/>
    <m/>
    <n v="109.673258"/>
    <n v="-6.886914"/>
    <s v="|MN02086|MYIA-078736699657/POI/BADIAH/085225466532/badiaprasojo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PS"/>
    <s v="X"/>
    <s v="NO ADDON"/>
    <n v="20261028"/>
    <s v="Completed"/>
    <s v="HSI Bisnis Promo Hari Pelanggan Nasional PSB 70% - 50 Mbps"/>
    <s v="INDIBIZ"/>
    <m/>
    <m/>
    <d v="2026-10-28T15:00:00"/>
    <s v="2026-10-28 15:00:00 | M Janji : (RABU/28/oktober/2026) jam Pasang : 09:00 Note : hubungi pelanggan jika ingin kelokasi"/>
    <n v="2026"/>
    <n v="10"/>
    <n v="28"/>
    <d v="2026-10-28T00:00:00"/>
    <n v="-0.625"/>
    <x v="1"/>
  </r>
  <r>
    <n v="2088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</r>
  <r>
    <n v="2089"/>
    <n v="1002641935"/>
    <n v="3"/>
    <x v="6"/>
    <n v="4"/>
    <s v="PEKALONGAN"/>
    <s v="PEKALONGAN"/>
    <s v="KJE"/>
    <s v="REG"/>
    <s v="AO"/>
    <x v="0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</r>
  <r>
    <n v="2090"/>
    <n v="1002641947"/>
    <n v="3"/>
    <x v="6"/>
    <n v="4"/>
    <s v="PEKALONGAN"/>
    <s v="PEKALONGAN"/>
    <s v="KJE"/>
    <s v="REG"/>
    <s v="AO"/>
    <x v="0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</r>
  <r>
    <n v="2091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</r>
  <r>
    <n v="2092"/>
    <n v="1002643832"/>
    <n v="3"/>
    <x v="6"/>
    <n v="4"/>
    <s v="PEKALONGAN"/>
    <s v="PEKALONGAN"/>
    <s v="KJE"/>
    <s v="REG"/>
    <s v="AO"/>
    <x v="0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</r>
  <r>
    <n v="2093"/>
    <n v="1002643274"/>
    <n v="3"/>
    <x v="6"/>
    <n v="4"/>
    <s v="PEKALONGAN"/>
    <s v="PEKALONGAN"/>
    <s v="KJE"/>
    <s v="REG"/>
    <s v="AO"/>
    <x v="0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</r>
  <r>
    <n v="2094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</r>
  <r>
    <n v="2095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</r>
  <r>
    <n v="2096"/>
    <n v="1002656572"/>
    <n v="3"/>
    <x v="6"/>
    <n v="4"/>
    <s v="PEKALONGAN"/>
    <s v="PEKALONGAN"/>
    <s v="KDW"/>
    <s v="REG"/>
    <s v="AO"/>
    <x v="0"/>
    <s v="1P INET"/>
    <s v="7 | OSS - PROVISIONING ISSUED"/>
    <s v="RBS-Regional 3"/>
    <d v="2026-10-27T16:08:51"/>
    <d v="2026-10-28T15:23:51"/>
    <n v="69418175"/>
    <m/>
    <n v="146285105233"/>
    <s v="Emge1994"/>
    <s v="ODP-KDW-FM/150 FM/D03/150.01"/>
    <s v="WO067305761"/>
    <m/>
    <m/>
    <m/>
    <n v="109.6889441"/>
    <n v="-6.9669515999999998"/>
    <s v="|MC50067|MYIA-038245162999/POI/MUHAMMAD RISKON KHAKIKI/085175132921/riskonkhakiki@gmail.com"/>
    <s v="MYIB_ASSISTANT"/>
    <m/>
    <m/>
    <m/>
    <m/>
    <m/>
    <m/>
    <m/>
    <m/>
    <s v="Management Janji"/>
    <s v="2026-10-28 15:00:00 | telp : 085175132921 alt : manja : pagi / siang 28/10/2026 hub sebelum ke lokasi "/>
    <s v="FCC"/>
    <s v="27-10-2026 16:09:58"/>
    <d v="2026-10-28T15:00:00"/>
    <m/>
    <s v="PI"/>
    <s v="KAJEN"/>
    <s v="NO ADDON"/>
    <m/>
    <s v="Provisioning Issued"/>
    <s v="HSI Bisnis Promo Hari Pelanggan Nasional PSB 70% - 50 Mbps"/>
    <s v="INDIBIZ"/>
    <m/>
    <m/>
    <d v="2026-10-28T15:00:00"/>
    <s v="2026-10-28 15:00:00 | telp : 085175132921 alt : manja : pagi / siang 28/10/2026 hub sebelum ke lokasi "/>
    <m/>
    <m/>
    <m/>
    <e v="#NUM!"/>
    <e v="#NUM!"/>
    <x v="0"/>
  </r>
  <r>
    <n v="2097"/>
    <n v="1002656753"/>
    <n v="3"/>
    <x v="6"/>
    <n v="4"/>
    <s v="PEKALONGAN"/>
    <s v="PEKALONGAN"/>
    <s v="KDW"/>
    <s v="REG"/>
    <s v="AO"/>
    <x v="0"/>
    <m/>
    <s v="7 | OSS - PROVISIONING ISSUED"/>
    <s v="RBS-Regional 3"/>
    <d v="2026-10-27T17:24:50"/>
    <d v="2026-10-29T08:09:28"/>
    <n v="69418226"/>
    <m/>
    <n v="146285105236"/>
    <s v="ATR 2 KONVEKSI"/>
    <s v="ODP-KDW-FM/165"/>
    <s v="WO067350141"/>
    <m/>
    <m/>
    <m/>
    <n v="109.6970489"/>
    <n v="-6.9811994999999998"/>
    <s v="MN00925/rizal/081398511218/muhammadrizal.ical123@gmail.com"/>
    <s v="Sales Profesional"/>
    <m/>
    <m/>
    <m/>
    <m/>
    <m/>
    <m/>
    <m/>
    <m/>
    <s v="Management Janji"/>
    <s v="2026-10-29 08:00:00|Nama PIC:  bp rizal  No HP: 081398511218 Alt: Tanggal: 29/10/2026 Jam Pasang: Pagi Note: Hubungi sebelum ke lokasi, terimakasih.  |40931149|MYDITA"/>
    <s v="FCC"/>
    <s v="27-10-2026 17:39:41"/>
    <d v="2026-10-29T08:00:00"/>
    <m/>
    <s v="PI"/>
    <s v="KAJE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:  bp rizal  No HP: 081398511218 Alt: Tanggal: 29/10/2026 Jam Pasang: Pagi Note: Hubungi sebelum ke lokasi, terimakasih.  |40931149|MYDITA"/>
    <m/>
    <m/>
    <m/>
    <e v="#NUM!"/>
    <e v="#NUM!"/>
    <x v="0"/>
  </r>
  <r>
    <n v="2098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</r>
  <r>
    <n v="2099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</r>
  <r>
    <n v="2100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</r>
  <r>
    <n v="2101"/>
    <n v="1002647104"/>
    <n v="3"/>
    <x v="6"/>
    <n v="4"/>
    <s v="PEKALONGAN"/>
    <s v="PEKALONGAN"/>
    <s v="KDW"/>
    <s v="REG"/>
    <s v="AO"/>
    <x v="0"/>
    <s v="1P INET"/>
    <s v="Completed (PS)"/>
    <s v="RBS-Regional 3"/>
    <d v="2026-10-21T11:27:51"/>
    <d v="2026-10-22T15:13:53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S"/>
    <s v="KAJEN"/>
    <s v="NO ADDON"/>
    <n v="20261022"/>
    <s v="Complet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n v="2026"/>
    <n v="10"/>
    <n v="22"/>
    <d v="2026-10-22T00:00:00"/>
    <n v="-0.45833333333575865"/>
    <x v="1"/>
  </r>
  <r>
    <n v="2102"/>
    <n v="1002649471"/>
    <n v="3"/>
    <x v="6"/>
    <n v="4"/>
    <s v="PEKALONGAN"/>
    <s v="PEKALONGAN"/>
    <s v="KDW"/>
    <s v="REG"/>
    <s v="AO"/>
    <x v="0"/>
    <s v="1P INET"/>
    <s v="Completed (PS)"/>
    <s v="RBS-Regional 3"/>
    <d v="2026-10-22T14:57:44"/>
    <d v="2026-10-24T17:12:06"/>
    <n v="69415223"/>
    <m/>
    <n v="146285105197"/>
    <s v="Batik maju lancar"/>
    <s v="ODP-KDW-FU/074"/>
    <s v="WO066982063"/>
    <m/>
    <m/>
    <m/>
    <n v="109.65664386749199"/>
    <n v="-6.9753821475957896"/>
    <s v="MD|MYDB-20261020271054|DN00001/MN00925|Batik maju lancar|0895349486789"/>
    <s v="MYDIGIBIZPARTNER"/>
    <m/>
    <m/>
    <m/>
    <m/>
    <m/>
    <m/>
    <m/>
    <m/>
    <s v="Management Janji"/>
    <s v="2026-10-25 08:00:00 | Nama PIC : Bp Sabila No HP : 0895349486789  No Alt : - M Janji : 23 Okt 2026 Jam Pasang : Pagi / Siang Note : hubungi pelanggan jika ingin ke lokasi, terima kasih"/>
    <s v="FCC"/>
    <s v="22-10-2026 15:09:58"/>
    <d v="2026-10-25T08:00:00"/>
    <m/>
    <s v="PS"/>
    <s v="KAJEN"/>
    <s v="NO ADDON"/>
    <n v="20261024"/>
    <s v="Completed"/>
    <s v="HSI Bisnis Promo Hari Pelanggan Nasional PSB 70% - 100 Mbps"/>
    <s v="INDIBIZ"/>
    <m/>
    <m/>
    <d v="2026-10-25T08:00:00"/>
    <s v="2026-10-25 08:00:00 | Nama PIC : Bp Sabila No HP : 0895349486789  No Alt : - M Janji : 23 Okt 2026 Jam Pasang : Pagi / Siang Note : hubungi pelanggan jika ingin ke lokasi, terima kasih"/>
    <n v="2026"/>
    <n v="10"/>
    <n v="24"/>
    <d v="2026-10-24T00:00:00"/>
    <n v="-1.3333333333357587"/>
    <x v="1"/>
  </r>
  <r>
    <n v="2103"/>
    <n v="1002650832"/>
    <n v="3"/>
    <x v="6"/>
    <n v="4"/>
    <s v="PEKALONGAN"/>
    <s v="PEKALONGAN"/>
    <s v="KDW"/>
    <s v="REG"/>
    <s v="AO"/>
    <x v="0"/>
    <s v="1P INET"/>
    <s v="Completed (PS)"/>
    <s v="RBS-Regional 3"/>
    <d v="2026-10-23T12:02:53"/>
    <d v="2026-10-24T18:16:53"/>
    <n v="69415833"/>
    <m/>
    <n v="146285105193"/>
    <s v="ALEESHAA_FASHION"/>
    <s v="ODP-KDW-FQ/031 FQ/D01/031.01"/>
    <s v="WO067039871"/>
    <m/>
    <m/>
    <m/>
    <n v="109.682925"/>
    <n v="-7.0023160000000004"/>
    <s v="|MN01881|MYIA-036368287383/POI/muhammad suryanto/085196842368/ahengtop2001@gmail.com"/>
    <s v="MYIB_ASSISTANT"/>
    <m/>
    <m/>
    <m/>
    <m/>
    <m/>
    <m/>
    <m/>
    <m/>
    <s v="Management Janji"/>
    <s v="2026-10-24 08:00:00 | Jam Pemasangan : 08:00 - 12.00 Tanggal Pemasangan : SABTU 23 OKTOBER 2026 Info Tambahan : Hubungi pelanggan sebelum datang ke lokasi"/>
    <s v="FCC"/>
    <s v="23-10-2026 12:09:53"/>
    <d v="2026-10-24T08:00:00"/>
    <m/>
    <s v="PS"/>
    <s v="KAJEN"/>
    <s v="NO ADDON"/>
    <n v="20261024"/>
    <s v="Completed"/>
    <s v="HSI Bisnis Promo Hari Pelanggan Nasional PSB 70% - 75 Mbps"/>
    <s v="INDIBIZ"/>
    <m/>
    <m/>
    <d v="2026-10-24T08:00:00"/>
    <s v="2026-10-24 08:00:00 | Jam Pemasangan : 08:00 - 12.00 Tanggal Pemasangan : SABTU 23 OKTOBER 2026 Info Tambahan : Hubungi pelanggan sebelum datang ke lokasi"/>
    <n v="2026"/>
    <n v="10"/>
    <n v="24"/>
    <d v="2026-10-24T00:00:00"/>
    <n v="-0.33333333333575865"/>
    <x v="1"/>
  </r>
  <r>
    <n v="2104"/>
    <n v="1002654149"/>
    <n v="3"/>
    <x v="6"/>
    <n v="4"/>
    <s v="PEKALONGAN"/>
    <s v="PEKALONGAN"/>
    <s v="KDW"/>
    <s v="REG"/>
    <s v="AO"/>
    <x v="0"/>
    <s v="1P INET"/>
    <s v="Completed (PS)"/>
    <s v="RBS-Regional 3"/>
    <d v="2026-10-26T14:06:50"/>
    <d v="2026-10-27T15:18:15"/>
    <n v="69417249"/>
    <m/>
    <n v="146285105216"/>
    <s v="BlackBlink Shop"/>
    <s v="ODP-KDW-FK/049 FK/D04/049.01"/>
    <s v="WO067213551"/>
    <m/>
    <m/>
    <m/>
    <n v="109.640518"/>
    <n v="-6.9785170000000001"/>
    <s v="|MN01913|MYIA-068942621289/POI/Renaldi/085719269053/kdwrenaldi@gmail.com"/>
    <s v="MYIB_ASSISTANT"/>
    <m/>
    <m/>
    <m/>
    <m/>
    <m/>
    <m/>
    <m/>
    <m/>
    <s v="Management Janji"/>
    <s v="2026-10-27 11:00:00 | Nama PIC : bapak Renaldi No HP : 085719269053 Alt :  M Janji : (SELASA/27/oktober/2026) jam Pasang : 09:00 Note : hubungi pelanggan jika ingin kelokasi"/>
    <s v="FCC"/>
    <s v="26-10-2026 14:09:48"/>
    <d v="2026-10-27T11:00:00"/>
    <m/>
    <s v="PS"/>
    <s v="KAJEN"/>
    <s v="NO ADDON"/>
    <n v="20261027"/>
    <s v="Completed"/>
    <s v="HSI Bisnis Promo Hari Pelanggan Nasional PSB 70% - 50 Mbps"/>
    <s v="INDIBIZ"/>
    <m/>
    <m/>
    <d v="2026-10-27T11:00:00"/>
    <s v="2026-10-27 11:00:00 | Nama PIC : bapak Renaldi No HP : 085719269053 Alt :  M Janji : (SELASA/27/oktober/2026) jam Pasang : 09:00 Note : hubungi pelanggan jika ingin kelokasi"/>
    <n v="2026"/>
    <n v="10"/>
    <n v="27"/>
    <d v="2026-10-27T00:00:00"/>
    <n v="-0.45833333333575865"/>
    <x v="1"/>
  </r>
  <r>
    <n v="2105"/>
    <n v="1002655234"/>
    <n v="3"/>
    <x v="6"/>
    <n v="4"/>
    <s v="PEKALONGAN"/>
    <s v="PEKALONGAN"/>
    <s v="KDW"/>
    <s v="REG"/>
    <s v="AO"/>
    <x v="0"/>
    <m/>
    <s v="Completed (PS)"/>
    <s v="RBS-Regional 3"/>
    <d v="2026-10-27T09:38:52"/>
    <d v="2026-10-28T14:34:35"/>
    <n v="69417654"/>
    <m/>
    <n v="146285105225"/>
    <s v="KANTOR NOTARIS ALFI HIDAYAWATI"/>
    <s v="ODP-KDW-FV/006"/>
    <s v="WO067277392"/>
    <m/>
    <m/>
    <m/>
    <n v="109.634259461746"/>
    <n v="-6.9963280046701097"/>
    <s v=" | MN00925 | HSI 150MB |PIC TIA 081352664343 | tiazahra1998@gmail.com"/>
    <s v="Sales Profesional"/>
    <m/>
    <m/>
    <m/>
    <m/>
    <m/>
    <m/>
    <m/>
    <m/>
    <s v="Management Janji"/>
    <s v="2026-10-28 08:00:00|telp : 081352664343 alt : manja : pagi / siang 28/10/2026 hub sebelum ke lokasi |40000802|MYDITA"/>
    <s v="FCC"/>
    <s v="27-10-2026 09:39:47"/>
    <d v="2026-10-28T08:00:00"/>
    <m/>
    <s v="PS"/>
    <s v="KAJEN"/>
    <s v="NO ADDON"/>
    <n v="2026102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telp : 081352664343 alt : manja : pagi / siang 28/10/2026 hub sebelum ke lokasi |40000802|MYDITA"/>
    <n v="2026"/>
    <n v="10"/>
    <n v="28"/>
    <d v="2026-10-28T00:00:00"/>
    <n v="-0.33333333333575865"/>
    <x v="1"/>
  </r>
  <r>
    <n v="2106"/>
    <n v="1002640584"/>
    <n v="3"/>
    <x v="6"/>
    <n v="4"/>
    <s v="PEKALONGAN"/>
    <s v="PEKALONGAN"/>
    <s v="KDW"/>
    <s v="REG"/>
    <s v="AO"/>
    <x v="0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</r>
  <r>
    <n v="2107"/>
    <n v="1002656745"/>
    <n v="3"/>
    <x v="6"/>
    <n v="4"/>
    <s v="PEKALONGAN"/>
    <s v="PEKALONGAN"/>
    <s v="KDW"/>
    <s v="REG"/>
    <s v="AO"/>
    <x v="0"/>
    <m/>
    <s v="MIE - SEND SURVEY"/>
    <s v="RBS-Regional 3"/>
    <d v="2026-10-27T17:18:24"/>
    <d v="2026-10-28T13:36:07"/>
    <n v="69418222"/>
    <m/>
    <n v="146285105235"/>
    <s v="ATR 1"/>
    <s v="ODP-KDW-FM/120"/>
    <s v="WO067360248"/>
    <m/>
    <m/>
    <m/>
    <n v="109.6970489"/>
    <n v="-6.9811994999999998"/>
    <s v="MN00925/rizal/081398511218/muhammadrizal.ical123@gmail.com"/>
    <s v="Sales Profesional"/>
    <m/>
    <m/>
    <m/>
    <m/>
    <m/>
    <m/>
    <m/>
    <m/>
    <s v="Management Janji"/>
    <s v="2026-10-31 08:00:00|Nama :RIZAL No HP :081398511218 No Alternatif : M Janji : 29/10/2026 Jam Pasang : Pagi NoteÃ‚Â :  Hubungi terlebih dahulu sebelum ke lokasi|40931150|MYDITA"/>
    <s v="FCC"/>
    <s v="27-10-2026 17:24:47"/>
    <d v="2026-10-31T08:00:00"/>
    <m/>
    <s v="SURVEY_NEW_MANJA"/>
    <s v="KAJE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31T08:00:00"/>
    <s v="2026-10-31 08:00:00|Nama :RIZAL No HP :081398511218 No Alternatif : M Janji : 29/10/2026 Jam Pasang : Pagi NoteÃ‚Â :  Hubungi terlebih dahulu sebelum ke lokasi|40931150|MYDITA"/>
    <m/>
    <m/>
    <m/>
    <e v="#NUM!"/>
    <e v="#NUM!"/>
    <x v="0"/>
  </r>
  <r>
    <n v="2108"/>
    <n v="1002654514"/>
    <n v="3"/>
    <x v="6"/>
    <n v="4"/>
    <s v="PEKALONGAN"/>
    <s v="PEKALONGAN"/>
    <s v="KDW"/>
    <s v="REG"/>
    <s v="AO"/>
    <x v="0"/>
    <m/>
    <s v="CANCEL COMPLETED"/>
    <s v="RBS-Regional 3"/>
    <d v="2026-10-26T15:40:23"/>
    <d v="2026-10-27T15:22:56"/>
    <n v="69417372"/>
    <m/>
    <n v="146285105219"/>
    <s v="ATR 2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6-10-2026 15:54:36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2109"/>
    <n v="1002654492"/>
    <n v="3"/>
    <x v="6"/>
    <n v="4"/>
    <s v="PEKALONGAN"/>
    <s v="PEKALONGAN"/>
    <s v="KDW"/>
    <s v="REG"/>
    <s v="AO"/>
    <x v="0"/>
    <m/>
    <s v="CANCEL COMPLETED"/>
    <s v="RBS-Regional 3"/>
    <d v="2026-10-26T15:33:40"/>
    <d v="2026-10-27T15:29:43"/>
    <n v="69417367"/>
    <m/>
    <n v="146285105218"/>
    <s v="ATR 1"/>
    <s v="ODP-KDW-FM/060"/>
    <m/>
    <m/>
    <m/>
    <m/>
    <n v="109.6970489"/>
    <n v="-6.9811994999999998"/>
    <s v="MN00925/rizal/081398511218/muhammadrizal.ical123@gmail.com"/>
    <s v="Account Manager"/>
    <m/>
    <m/>
    <m/>
    <m/>
    <m/>
    <m/>
    <m/>
    <m/>
    <m/>
    <m/>
    <m/>
    <s v="26-10-2026 15:39:37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Novin Dwigo Prayudha 40961371|MYDITA"/>
    <m/>
    <m/>
    <m/>
    <m/>
    <m/>
    <e v="#NUM!"/>
    <e v="#NUM!"/>
    <x v="0"/>
  </r>
  <r>
    <n v="2110"/>
    <n v="1002656054"/>
    <n v="3"/>
    <x v="6"/>
    <n v="4"/>
    <s v="PEKALONGAN"/>
    <s v="PEKALONGAN"/>
    <s v="KDW"/>
    <s v="REG"/>
    <s v="AO"/>
    <x v="0"/>
    <m/>
    <s v="CANCEL COMPLETED"/>
    <s v="RBS-Regional 3"/>
    <d v="2026-10-27T13:53:47"/>
    <d v="2026-10-27T16:26:58"/>
    <n v="69418012"/>
    <m/>
    <n v="146285105231"/>
    <s v="ATR 1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7-10-2026 13:54:35"/>
    <m/>
    <m/>
    <s v="REJECT_FCC"/>
    <s v="KAJEN"/>
    <s v="NO ADDON"/>
    <m/>
    <s v="DECLINE : Decline - Batal Order Ilham Budhi Prasetya 4000080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Ilham Budhi Prasetya 40000802|MYDITA"/>
    <m/>
    <m/>
    <m/>
    <m/>
    <m/>
    <e v="#NUM!"/>
    <e v="#NUM!"/>
    <x v="0"/>
  </r>
  <r>
    <n v="2111"/>
    <n v="1002656074"/>
    <n v="3"/>
    <x v="6"/>
    <n v="4"/>
    <s v="PEKALONGAN"/>
    <s v="PEKALONGAN"/>
    <s v="KDW"/>
    <s v="REG"/>
    <s v="AO"/>
    <x v="0"/>
    <m/>
    <s v="CANCEL COMPLETED"/>
    <s v="RBS-Regional 3"/>
    <d v="2026-10-27T13:59:03"/>
    <d v="2026-10-28T14:32:35"/>
    <n v="69418003"/>
    <m/>
    <n v="146285105232"/>
    <s v="ATR 2"/>
    <s v="ODP-KDW-FM/060"/>
    <m/>
    <m/>
    <m/>
    <m/>
    <n v="109.6970489"/>
    <n v="-6.9811994999999998"/>
    <s v="MN00925/rizal/081398511218/muhammadrizal.ical123@gmail.com"/>
    <s v="Account Manager"/>
    <m/>
    <m/>
    <m/>
    <m/>
    <m/>
    <m/>
    <m/>
    <m/>
    <m/>
    <m/>
    <m/>
    <s v="27-10-2026 14:09:51"/>
    <m/>
    <m/>
    <s v="REJECT_FCC"/>
    <s v="KAJEN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iti QoriAh 40971401|MYDITA"/>
    <m/>
    <m/>
    <m/>
    <m/>
    <m/>
    <e v="#NUM!"/>
    <e v="#NUM!"/>
    <x v="0"/>
  </r>
  <r>
    <n v="2112"/>
    <n v="1002636173"/>
    <n v="3"/>
    <x v="6"/>
    <n v="4"/>
    <s v="PEKALONGAN"/>
    <s v="PEMALANG"/>
    <s v="CMA"/>
    <s v="REG"/>
    <s v="AO"/>
    <x v="0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2113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114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2115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2116"/>
    <n v="1002638600"/>
    <n v="3"/>
    <x v="6"/>
    <n v="4"/>
    <s v="PEKALONGAN"/>
    <s v="PEMALANG"/>
    <s v="CMA"/>
    <s v="REG"/>
    <s v="AO"/>
    <x v="0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</r>
  <r>
    <n v="2117"/>
    <n v="1002641993"/>
    <n v="3"/>
    <x v="6"/>
    <n v="4"/>
    <s v="PEKALONGAN"/>
    <s v="PEMALANG"/>
    <s v="CMA"/>
    <s v="REG"/>
    <s v="AO"/>
    <x v="0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</r>
  <r>
    <n v="2118"/>
    <n v="1002651770"/>
    <n v="3"/>
    <x v="6"/>
    <n v="4"/>
    <s v="PEKALONGAN"/>
    <s v="PEMALANG"/>
    <s v="CMA"/>
    <s v="REG"/>
    <s v="AO"/>
    <x v="0"/>
    <s v="1P INET"/>
    <s v="Completed (PS)"/>
    <s v="RBS-Regional 3"/>
    <d v="2026-10-23T18:15:45"/>
    <d v="2026-10-24T15:33:54"/>
    <n v="69416162"/>
    <m/>
    <n v="142211111743"/>
    <s v="WISHAKA CLOTHING"/>
    <s v="ODP-CMA-FJ/050"/>
    <s v="WO067077280"/>
    <m/>
    <m/>
    <m/>
    <n v="109.560767992704"/>
    <n v="-6.9346226566017499"/>
    <s v="|MN01913|MYIA-086115285477/POI/DIAN RISKIATI/082111144277/dianwishaka463@gmail.com"/>
    <s v="MYIB_ASSISTANT"/>
    <m/>
    <m/>
    <m/>
    <m/>
    <m/>
    <m/>
    <m/>
    <m/>
    <s v="Management Janji"/>
    <s v="2026-10-24 15:00:00 | Nama PIC : Dian  No HP : 082111144277 No Alt :  M Janji : 24  Okt 2026 Jam Pasang : Pagi / Siang Note : hubungi pelanggan jika ingin ke lokasi, terima kasih"/>
    <s v="FCC"/>
    <s v="23-10-2026 18:24:45"/>
    <d v="2026-10-24T15:00:00"/>
    <m/>
    <s v="PS"/>
    <s v="X"/>
    <s v="NO ADDON"/>
    <n v="20261024"/>
    <s v="Completed"/>
    <s v="HSI Bisnis Basic Promo Hari Pelanggan Nasional PSB 70% - 50 Mbps"/>
    <s v="INDIBIZ"/>
    <m/>
    <m/>
    <d v="2026-10-24T15:00:00"/>
    <s v="2026-10-24 15:00:00 | Nama PIC : Dian  No HP : 082111144277 No Alt :  M Janji : 24  Okt 2026 Jam Pasang : Pagi / Siang Note : hubungi pelanggan jika ingin ke lokasi, terima kasih"/>
    <n v="2026"/>
    <n v="10"/>
    <n v="24"/>
    <d v="2026-10-24T00:00:00"/>
    <n v="-0.625"/>
    <x v="1"/>
  </r>
  <r>
    <n v="2119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</r>
  <r>
    <n v="2120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</r>
  <r>
    <n v="2121"/>
    <n v="1002639426"/>
    <n v="3"/>
    <x v="6"/>
    <n v="4"/>
    <s v="PEKALONGAN"/>
    <s v="PEMALANG"/>
    <s v="PML"/>
    <s v="REG"/>
    <s v="AO"/>
    <x v="0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</r>
  <r>
    <n v="2122"/>
    <n v="1002641726"/>
    <n v="3"/>
    <x v="6"/>
    <n v="4"/>
    <s v="PEKALONGAN"/>
    <s v="PEMALANG"/>
    <s v="PML"/>
    <s v="REG"/>
    <s v="AO"/>
    <x v="0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</r>
  <r>
    <n v="2123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2124"/>
    <n v="1002643084"/>
    <n v="3"/>
    <x v="6"/>
    <n v="4"/>
    <s v="PEKALONGAN"/>
    <s v="PEMALANG"/>
    <s v="PML"/>
    <s v="REG"/>
    <s v="AO"/>
    <x v="0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</r>
  <r>
    <n v="2125"/>
    <n v="1002646938"/>
    <n v="3"/>
    <x v="6"/>
    <n v="4"/>
    <s v="PEKALONGAN"/>
    <s v="PEMALANG"/>
    <s v="PML"/>
    <s v="REG"/>
    <s v="AO"/>
    <x v="0"/>
    <m/>
    <s v="Completed (PS)"/>
    <s v="RBS-Regional 3"/>
    <d v="2026-10-21T10:40:12"/>
    <d v="2026-10-27T14:36:48"/>
    <n v="69414292"/>
    <m/>
    <n v="141278102066"/>
    <s v="PT Buchon Apparel Indonesia"/>
    <s v="ODP-PML-FAC/001"/>
    <s v="WO067235031"/>
    <m/>
    <m/>
    <m/>
    <n v="109.409923553466"/>
    <n v="-6.8816498765144196"/>
    <s v="| MN00925 | PSB 50MB | 355k | PIC 087766048789 | buchonapparel.official@gmail.com"/>
    <s v="Sales Profesional"/>
    <m/>
    <m/>
    <m/>
    <m/>
    <m/>
    <m/>
    <m/>
    <m/>
    <s v="Management Janji"/>
    <s v="2026-10-27 15:00:00|Nama PIC : bapak arif No HP : 087766048789 Alt :  M Janji : (SELASA/27/oktober/2026) jam Pasang : 09:00 Note : hubungi pelanggan jika ingin kelokasi|40961371|MYDITA"/>
    <s v="FCC"/>
    <s v="21-10-2026 10:55:15"/>
    <d v="2026-10-27T15:00:00"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15:00:00"/>
    <s v="2026-10-27 15:00:00|Nama PIC : bapak arif No HP : 087766048789 Alt :  M Janji : (SELASA/27/oktober/2026) jam Pasang : 09:00 Note : hubungi pelanggan jika ingin kelokasi|40961371|MYDITA"/>
    <n v="2026"/>
    <n v="10"/>
    <n v="27"/>
    <d v="2026-10-27T00:00:00"/>
    <n v="-0.625"/>
    <x v="1"/>
  </r>
  <r>
    <n v="2126"/>
    <n v="1002647152"/>
    <n v="3"/>
    <x v="6"/>
    <n v="4"/>
    <s v="PEKALONGAN"/>
    <s v="PEMALANG"/>
    <s v="PML"/>
    <s v="REG"/>
    <s v="AO"/>
    <x v="0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</r>
  <r>
    <n v="2127"/>
    <n v="1002625039"/>
    <n v="3"/>
    <x v="6"/>
    <n v="4"/>
    <s v="PEKALONGAN"/>
    <s v="PEMALANG"/>
    <s v="PML"/>
    <s v="REG"/>
    <s v="AO"/>
    <x v="0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128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</r>
  <r>
    <n v="2129"/>
    <n v="1002633352"/>
    <n v="3"/>
    <x v="6"/>
    <n v="4"/>
    <s v="PEKALONGAN"/>
    <s v="PEMALANG"/>
    <s v="PML"/>
    <s v="REG"/>
    <s v="AO"/>
    <x v="0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2130"/>
    <n v="1002642653"/>
    <n v="3"/>
    <x v="6"/>
    <n v="4"/>
    <s v="PEKALONGAN"/>
    <s v="PEMALANG"/>
    <s v="PML"/>
    <s v="REG"/>
    <s v="AO"/>
    <x v="0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2131"/>
    <n v="1002643018"/>
    <n v="3"/>
    <x v="6"/>
    <n v="4"/>
    <s v="PEKALONGAN"/>
    <s v="PEMALANG"/>
    <s v="RDD"/>
    <s v="REG"/>
    <s v="AO"/>
    <x v="0"/>
    <s v="1P INET"/>
    <s v="102 | FOLLOW UP COMPLETED"/>
    <s v="RBS-Regional 3"/>
    <d v="2026-10-19T12:26:41"/>
    <d v="2026-10-26T13:43:34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REVOKE"/>
    <s v="RANDUDONGKAL"/>
    <s v="NO ADDON"/>
    <m/>
    <s v="Follow Up Revoke Completed, New Order ID : SC1002654019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</r>
  <r>
    <n v="2132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2133"/>
    <n v="1002641984"/>
    <n v="3"/>
    <x v="6"/>
    <n v="4"/>
    <s v="PEKALONGAN"/>
    <s v="PEMALANG"/>
    <s v="RDD"/>
    <s v="REG"/>
    <s v="AO"/>
    <x v="0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</r>
  <r>
    <n v="2134"/>
    <n v="1002642501"/>
    <n v="3"/>
    <x v="6"/>
    <n v="4"/>
    <s v="PEKALONGAN"/>
    <s v="PEMALANG"/>
    <s v="RDD"/>
    <s v="REG"/>
    <s v="AO"/>
    <x v="0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</r>
  <r>
    <n v="2135"/>
    <n v="1002643098"/>
    <n v="3"/>
    <x v="6"/>
    <n v="4"/>
    <s v="PEKALONGAN"/>
    <s v="PEMALANG"/>
    <s v="RDD"/>
    <s v="REG"/>
    <s v="AO"/>
    <x v="0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2136"/>
    <n v="1002654019"/>
    <n v="3"/>
    <x v="6"/>
    <n v="4"/>
    <s v="PEKALONGAN"/>
    <s v="PEMALANG"/>
    <s v="RDD"/>
    <s v="REG"/>
    <s v="AO"/>
    <x v="0"/>
    <m/>
    <s v="Completed (PS)"/>
    <s v="RBS-Regional 3"/>
    <d v="2026-10-26T13:43:35"/>
    <d v="2026-10-26T16:42:45"/>
    <n v="69412858"/>
    <m/>
    <n v="142213107547"/>
    <s v="erablue radudongkal"/>
    <s v="ODP-RDD-FJ/049"/>
    <s v="WO067211477"/>
    <m/>
    <m/>
    <m/>
    <n v="109.33011949"/>
    <n v="-7.1864509559999998"/>
    <s v="|MN02587|MYIA-095601663624/POI/hasbibintaro shiddiq/081249549394/nextperdanaone@gmail.com"/>
    <s v="Sales Profesional"/>
    <m/>
    <m/>
    <m/>
    <m/>
    <m/>
    <m/>
    <m/>
    <m/>
    <s v="Management Janji"/>
    <s v="2026-10-20 11:00:00 | Nama : BP HASBIBINTARO SHIDDIQ  No Hp : 081249549394  No Hp Alternatif :   Tanggal : 20 Oktober 2026  Interval : PAGI   Note : Mohon hubungi pelanggan terlebih dahulu"/>
    <s v="FCC"/>
    <s v="26-10-2026 13:54:34"/>
    <m/>
    <m/>
    <s v="PS"/>
    <s v="RANDUDONGKAL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6T07:00:00"/>
    <s v="2026-10-20 11:00:00 | Nama : BP HASBIBINTARO SHIDDIQ  No Hp : 081249549394  No Hp Alternatif :   Tanggal : 20 Oktober 2026  Interval : PAGI   Note : Mohon hubungi pelanggan terlebih dahulu"/>
    <n v="2026"/>
    <n v="10"/>
    <n v="26"/>
    <d v="2026-10-26T00:00:00"/>
    <n v="-0.29166666666424135"/>
    <x v="1"/>
  </r>
  <r>
    <n v="2137"/>
    <n v="1002653946"/>
    <n v="3"/>
    <x v="6"/>
    <n v="4"/>
    <s v="PEKALONGAN"/>
    <s v="PEMALANG"/>
    <s v="RDD"/>
    <s v="REG"/>
    <s v="AO"/>
    <x v="0"/>
    <m/>
    <s v="Completed (PS)"/>
    <s v="RBS-Regional 2"/>
    <d v="2026-10-26T13:33:53"/>
    <d v="2026-10-27T13:15:05"/>
    <n v="69383033"/>
    <m/>
    <n v="142213107552"/>
    <s v="PT.NETTOCYBER INDONESIA (VELO)"/>
    <s v="ODP-RDD-FJ/049"/>
    <s v="WO067237923"/>
    <m/>
    <m/>
    <m/>
    <n v="109.330748438133"/>
    <n v="-7.1865954962157002"/>
    <s v="AMRBS;402714;AMANDA OKTARIANI;JKT OUTER;HSI Bisnis PSB 70% - 300 Mbps ;CP BPK IVAN +62 81288126705;windu.mahardika@velo.co.id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26-10-2026 13:39:37"/>
    <d v="2026-10-27T15:00:00"/>
    <m/>
    <s v="PS"/>
    <s v="RANDUDONGKAL"/>
    <s v="NO ADDON"/>
    <n v="20261027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15:00:00"/>
    <s v="2026-10-27 15:00:00|Jam pemasangan : 12.00 Info Tambahan : Hubungi pelanggan dulu sebelum ke lokasi terimakasih  |40951381|MYDITA"/>
    <n v="2026"/>
    <n v="10"/>
    <n v="27"/>
    <d v="2026-10-27T00:00:00"/>
    <n v="-0.625"/>
    <x v="1"/>
  </r>
  <r>
    <n v="2138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2139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2140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2141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</r>
  <r>
    <n v="2142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</r>
  <r>
    <n v="2143"/>
    <n v="1002637310"/>
    <n v="3"/>
    <x v="2"/>
    <n v="4"/>
    <s v="PURWOKERTO"/>
    <s v="PURBALINGGA"/>
    <s v="BBT"/>
    <s v="REG"/>
    <s v="AO"/>
    <x v="0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</r>
  <r>
    <n v="2144"/>
    <n v="1002640457"/>
    <n v="3"/>
    <x v="2"/>
    <n v="4"/>
    <s v="PURWOKERTO"/>
    <s v="PURBALINGGA"/>
    <s v="BBT"/>
    <s v="REG"/>
    <s v="AO"/>
    <x v="0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</r>
  <r>
    <n v="2145"/>
    <n v="1002641765"/>
    <n v="3"/>
    <x v="2"/>
    <n v="4"/>
    <s v="PURWOKERTO"/>
    <s v="PURBALINGGA"/>
    <s v="BBT"/>
    <s v="REG"/>
    <s v="AO"/>
    <x v="0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</r>
  <r>
    <n v="2146"/>
    <n v="1002643193"/>
    <n v="3"/>
    <x v="2"/>
    <n v="4"/>
    <s v="PURWOKERTO"/>
    <s v="PURBALINGGA"/>
    <s v="BBT"/>
    <s v="REG"/>
    <s v="AO"/>
    <x v="0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</r>
  <r>
    <n v="2147"/>
    <n v="1002644923"/>
    <n v="3"/>
    <x v="2"/>
    <n v="4"/>
    <s v="PURWOKERTO"/>
    <s v="PURBALINGGA"/>
    <s v="BBT"/>
    <s v="REG"/>
    <s v="AO"/>
    <x v="0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</r>
  <r>
    <n v="2148"/>
    <n v="1002646574"/>
    <n v="3"/>
    <x v="2"/>
    <n v="4"/>
    <s v="PURWOKERTO"/>
    <s v="PURBALINGGA"/>
    <s v="BBT"/>
    <s v="REG"/>
    <s v="AO"/>
    <x v="0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</r>
  <r>
    <n v="2149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2150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2151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2152"/>
    <n v="1002640598"/>
    <n v="3"/>
    <x v="2"/>
    <n v="4"/>
    <s v="PURWOKERTO"/>
    <s v="PURBALINGGA"/>
    <s v="PBG"/>
    <s v="REG"/>
    <s v="AO"/>
    <x v="0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</r>
  <r>
    <n v="2153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2154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2155"/>
    <n v="1002631895"/>
    <n v="3"/>
    <x v="2"/>
    <n v="4"/>
    <s v="PURWOKERTO"/>
    <s v="PURBALINGGA"/>
    <s v="PBG"/>
    <s v="REG"/>
    <s v="AO"/>
    <x v="0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</r>
  <r>
    <n v="2156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</r>
  <r>
    <n v="2157"/>
    <n v="1002639947"/>
    <n v="3"/>
    <x v="2"/>
    <n v="4"/>
    <s v="PURWOKERTO"/>
    <s v="PURBALINGGA"/>
    <s v="PBG"/>
    <s v="REG"/>
    <s v="AO"/>
    <x v="0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</r>
  <r>
    <n v="2158"/>
    <n v="1002641234"/>
    <n v="3"/>
    <x v="2"/>
    <n v="4"/>
    <s v="PURWOKERTO"/>
    <s v="PURBALINGGA"/>
    <s v="PBG"/>
    <s v="REG"/>
    <s v="AO"/>
    <x v="0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</r>
  <r>
    <n v="2159"/>
    <n v="1002641830"/>
    <n v="3"/>
    <x v="2"/>
    <n v="4"/>
    <s v="PURWOKERTO"/>
    <s v="PURBALINGGA"/>
    <s v="PBG"/>
    <s v="REG"/>
    <s v="AO"/>
    <x v="0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</r>
  <r>
    <n v="2160"/>
    <n v="1002642724"/>
    <n v="3"/>
    <x v="2"/>
    <n v="4"/>
    <s v="PURWOKERTO"/>
    <s v="PURBALINGGA"/>
    <s v="PBG"/>
    <s v="REG"/>
    <s v="AO"/>
    <x v="0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2161"/>
    <n v="1002650065"/>
    <n v="3"/>
    <x v="2"/>
    <n v="4"/>
    <s v="PURWOKERTO"/>
    <s v="PURBALINGGA"/>
    <s v="PBG"/>
    <s v="REG"/>
    <s v="AO"/>
    <x v="0"/>
    <s v="1P INET"/>
    <s v="Completed (PS)"/>
    <s v="RBS-Regional 3"/>
    <d v="2026-10-22T19:48:45"/>
    <d v="2026-10-23T16:41:43"/>
    <n v="69415540"/>
    <m/>
    <n v="143363108247"/>
    <s v="MRZ Racing Exhaust"/>
    <s v="ODP-PBG-FV/134 FV/D08/134.01"/>
    <s v="WO067009481"/>
    <m/>
    <m/>
    <m/>
    <n v="109.310417"/>
    <n v="-7.3451779999999998"/>
    <s v="|MN02834|MYIA-045044973251/POI/IMAN SETIAWAN/088237102177/salsabillaayuhanifa049@gmail.com"/>
    <s v="MYIB_ASSISTANT"/>
    <m/>
    <m/>
    <m/>
    <m/>
    <m/>
    <m/>
    <m/>
    <m/>
    <s v="Management Janji"/>
    <s v="2026-10-24 11:00:00 | Nama :IMAN No HP :088237102177 No Alternatif : M Janji : 24/10/2026 Jam Pasang : Pagi NoteÃ‚Â :  Hubungi terlebih dahulu sebelum ke lokasi "/>
    <s v="FCC"/>
    <s v="22-10-2026 19:54:37"/>
    <d v="2026-10-24T11:00:00"/>
    <m/>
    <s v="PS"/>
    <s v="X"/>
    <s v="NO ADDON"/>
    <n v="20261023"/>
    <s v="Completed"/>
    <s v="HSI Bisnis Promo Hari Pelanggan Nasional PSB 70% - 100 Mbps Dual Band"/>
    <s v="INDIBIZ"/>
    <m/>
    <m/>
    <d v="2026-10-24T11:00:00"/>
    <s v="2026-10-24 11:00:00 | Nama :IMAN No HP :088237102177 No Alternatif : M Janji : 24/10/2026 Jam Pasang : Pagi NoteÃ‚Â :  Hubungi terlebih dahulu sebelum ke lokasi "/>
    <n v="2026"/>
    <n v="10"/>
    <n v="23"/>
    <d v="2026-10-23T00:00:00"/>
    <n v="-1.4583333333357587"/>
    <x v="1"/>
  </r>
  <r>
    <n v="2162"/>
    <n v="1002650354"/>
    <n v="3"/>
    <x v="2"/>
    <n v="4"/>
    <s v="PURWOKERTO"/>
    <s v="PURBALINGGA"/>
    <s v="PBG"/>
    <s v="REG"/>
    <s v="AO"/>
    <x v="0"/>
    <s v="1P INET"/>
    <s v="Completed (PS)"/>
    <s v="RBS-Regional 3"/>
    <d v="2026-10-23T09:33:52"/>
    <d v="2026-10-23T12:30:58"/>
    <n v="69415643"/>
    <m/>
    <n v="146363110944"/>
    <s v="SDN 1 KEDUNGBENDA"/>
    <s v="ODP-PBG-FAH/024 FAH/D02/024.01"/>
    <s v="WO067024576"/>
    <m/>
    <m/>
    <m/>
    <n v="109.33065000000001"/>
    <n v="-7.4734470000000002"/>
    <s v="|MC00239|MYIA-046101276491/POI/ARDI WARSITO /085328824161/kedungbenda1@gmail.com"/>
    <s v="MYIB_ASSISTANT"/>
    <m/>
    <m/>
    <m/>
    <m/>
    <m/>
    <m/>
    <m/>
    <m/>
    <s v="Management Janji"/>
    <s v="2026-10-24 08:00:00 | Tanggal pemasangan : 24 OKTOBER 2026 Jam pemasangan : pagi/siang Info Tambahan : Hubungi pelanggan dulu sebelum ke lokasi terima kasih"/>
    <s v="FCC"/>
    <s v="23-10-2026 09:40:06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pagi/siang Info Tambahan : Hubungi pelanggan dulu sebelum ke lokasi terima kasih"/>
    <n v="2026"/>
    <n v="10"/>
    <n v="23"/>
    <d v="2026-10-23T00:00:00"/>
    <n v="-1.3333333333357587"/>
    <x v="1"/>
  </r>
  <r>
    <n v="2163"/>
    <n v="1002656047"/>
    <n v="3"/>
    <x v="2"/>
    <n v="4"/>
    <s v="PURWOKERTO"/>
    <s v="PURBALINGGA"/>
    <s v="PBG"/>
    <s v="REG"/>
    <s v="AO"/>
    <x v="0"/>
    <s v="1P INET"/>
    <s v="Completed (PS)"/>
    <s v="RBS-Regional 3"/>
    <d v="2026-10-27T13:50:45"/>
    <d v="2026-10-28T12:06:51"/>
    <n v="69417997"/>
    <m/>
    <n v="143363108614"/>
    <s v="MTS MUHAMMADIYAH 03 PURBALINGGA"/>
    <s v="ODP-PBG-FAA/004"/>
    <s v="WO067289648"/>
    <m/>
    <m/>
    <m/>
    <n v="109.4340976"/>
    <n v="-7.4027209999999997"/>
    <s v="|MN02834|MYIA-081011290475/POI/ISTAR RAFIQ HIDAYAT/085181839912/mtsmugabangga@gmail.com"/>
    <s v="MYIB_ASSISTANT"/>
    <m/>
    <m/>
    <m/>
    <m/>
    <m/>
    <m/>
    <m/>
    <m/>
    <s v="Management Janji"/>
    <s v="2026-10-28 15:00:00 | Nama : BP ISTAR RAFIQ HIDAYAT  No Hp : 085181839912 No Alt : 087815969757 Tgl Pemasangan : 28 Oktober 2026 Interval : PAGI  Note : Hubungi pelanggan terlebih dahulu"/>
    <s v="FCC"/>
    <s v="27-10-2026 13:54:35"/>
    <d v="2026-10-28T15:00:00"/>
    <m/>
    <s v="PS"/>
    <s v="X"/>
    <s v="NO ADDON"/>
    <n v="20261028"/>
    <s v="Completed"/>
    <s v="HSI Bisnis Promo Hari Pelanggan Nasional PSB 70% - 100 Mbps"/>
    <s v="INDIBIZ"/>
    <m/>
    <m/>
    <d v="2026-10-28T15:00:00"/>
    <s v="2026-10-28 15:00:00 | Nama : BP ISTAR RAFIQ HIDAYAT  No Hp : 085181839912 No Alt : 087815969757 Tgl Pemasangan : 28 Oktober 2026 Interval : PAGI  Note : Hubungi pelanggan terlebih dahulu"/>
    <n v="2026"/>
    <n v="10"/>
    <n v="28"/>
    <d v="2026-10-28T00:00:00"/>
    <n v="-0.625"/>
    <x v="1"/>
  </r>
  <r>
    <n v="2164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</r>
  <r>
    <n v="2165"/>
    <n v="1002653905"/>
    <n v="3"/>
    <x v="2"/>
    <n v="4"/>
    <s v="PURWOKERTO"/>
    <s v="PURBALINGGA"/>
    <s v="PBG"/>
    <s v="REG"/>
    <s v="AO"/>
    <x v="0"/>
    <s v="1P INET"/>
    <s v="CANCEL COMPLETED"/>
    <s v="RBS-Regional 3"/>
    <d v="2026-10-26T13:14:50"/>
    <d v="2026-10-28T15:06:12"/>
    <n v="69417140"/>
    <m/>
    <n v="143363108535"/>
    <s v="SDN 2 KARANGJENGKOL"/>
    <s v="ODP-PBG-FAP/058 FAP/D06/058.01"/>
    <s v="WO067207440"/>
    <m/>
    <m/>
    <m/>
    <n v="109.2907732"/>
    <n v="-7.2998095999999997"/>
    <s v="|MC00239|MYIA-039033058928/POI/RAHAYU SETIANINGSIH /081215155201/afaqihuddin703@gmail.com"/>
    <s v="MYIB_ASSISTANT"/>
    <m/>
    <m/>
    <m/>
    <m/>
    <m/>
    <m/>
    <m/>
    <m/>
    <s v="Management Janji"/>
    <s v="2026-10-28 08:00:00 | Nama PIC:  bp faqih No HP: 081215155201 Alt: Tanggal: 28/10/2026 Jam Pasang: Pagi Note: Hubungi sebelum ke lokasi, terimakasih.  "/>
    <s v="FCC"/>
    <s v="26-10-2026 13:24:41"/>
    <d v="2026-10-28T08:00:00"/>
    <m/>
    <s v="CANCEL"/>
    <s v="X"/>
    <s v="NO ADDON"/>
    <m/>
    <s v="CANCEL ORDER INVALID SURVEY remark : INVALID SURVEY - Kendala Jalur/Rute Tarikan response : OK"/>
    <s v="HSI Bisnis Promo Hari Pelanggan Nasional PSB 70% - 50 Mbps"/>
    <s v="INDIBIZ"/>
    <m/>
    <m/>
    <d v="2026-10-28T08:00:00"/>
    <s v="2026-10-28 08:00:00 | Nama PIC:  bp faqih No HP: 081215155201 Alt: Tanggal: 28/10/2026 Jam Pasang: Pagi Note: Hubungi sebelum ke lokasi, terimakasih.  "/>
    <m/>
    <m/>
    <m/>
    <e v="#NUM!"/>
    <e v="#NUM!"/>
    <x v="0"/>
  </r>
  <r>
    <n v="2166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2167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</r>
  <r>
    <n v="2168"/>
    <n v="1002631745"/>
    <n v="3"/>
    <x v="2"/>
    <n v="4"/>
    <s v="PURWOKERTO"/>
    <s v="PURBALINGGA"/>
    <s v="PBG"/>
    <s v="REG"/>
    <s v="AO"/>
    <x v="0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</r>
  <r>
    <n v="2169"/>
    <n v="1002648751"/>
    <n v="3"/>
    <x v="2"/>
    <n v="4"/>
    <s v="PURWOKERTO"/>
    <s v="PURBALINGGA"/>
    <s v="PBG"/>
    <s v="REG"/>
    <s v="AO"/>
    <x v="0"/>
    <m/>
    <s v="98 | OSS - CANCEL COMPLETE"/>
    <s v="RBS-Regional 3"/>
    <d v="2026-10-22T10:51:51"/>
    <d v="2026-10-26T14:10:57"/>
    <n v="69415015"/>
    <m/>
    <n v="143363108105"/>
    <s v="SDN 1 Kedungbenda"/>
    <s v="ODP-PBG-FAH/024"/>
    <s v="WO066994085"/>
    <m/>
    <m/>
    <m/>
    <n v="109.330654244135"/>
    <n v="-7.4735757952533"/>
    <s v="SA; MC00239 ; TREG3 ; PURBALINGGA ;PSB 1S HSI BISNIS PROMO 50 MB; SDN 1 Kedungbenda /085328824161 ; kedungbenda1@gmail.com"/>
    <s v="Sales Profesional"/>
    <m/>
    <m/>
    <m/>
    <m/>
    <m/>
    <m/>
    <m/>
    <m/>
    <s v="Management Janji"/>
    <s v="2026-10-24 11:00:00|Jam pemasangan : 12.00 Info Tambahan : Hubungi pelanggan dulu sebelum ke lokasi terimakasih |40951381|MYDITA"/>
    <s v="FCC"/>
    <s v="22-10-2026 10:54:38"/>
    <d v="2026-10-24T11:00:00"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4T11:00:00"/>
    <s v="2026-10-24 11:00:00|Jam pemasangan : 12.00 Info Tambahan : Hubungi pelanggan dulu sebelum ke lokasi terimakasih |40951381|MYDITA"/>
    <m/>
    <m/>
    <m/>
    <e v="#NUM!"/>
    <e v="#NUM!"/>
    <x v="0"/>
  </r>
  <r>
    <n v="2170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2171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</r>
  <r>
    <n v="2172"/>
    <n v="1002644827"/>
    <n v="3"/>
    <x v="6"/>
    <n v="4"/>
    <s v="PEKALONGAN"/>
    <s v="BREBES"/>
    <s v="BRB"/>
    <s v="REG"/>
    <s v="AO"/>
    <x v="0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2173"/>
    <n v="1002655289"/>
    <n v="3"/>
    <x v="6"/>
    <n v="4"/>
    <s v="PEKALONGAN"/>
    <s v="BREBES"/>
    <s v="BRB"/>
    <s v="REG"/>
    <s v="AO"/>
    <x v="0"/>
    <m/>
    <s v="Completed (PS)"/>
    <s v="RBS-Regional 3"/>
    <d v="2026-10-27T09:51:36"/>
    <d v="2026-10-27T16:01:51"/>
    <n v="69417686"/>
    <n v="2838420027"/>
    <n v="146284107630"/>
    <s v="PT HAOSI KIMIA INDONESIA"/>
    <s v="ODP-BRB-FT/009"/>
    <s v="WO067299424"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09:54:43"/>
    <d v="2026-10-28T15:00:00"/>
    <m/>
    <s v="PS"/>
    <s v="X"/>
    <s v="NO ADDON"/>
    <n v="2026102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8T15:00:00"/>
    <s v="2026-10-28 15:00:00|Tanggal pemasangan : 28 OKTOBER 2026 Jam pemasangan : pagi/siang Info Tambahan : Hubungi pelanggan dulu sebelum ke lokasi terima kasih|40931149|MYDITA"/>
    <n v="2026"/>
    <n v="10"/>
    <n v="27"/>
    <d v="2026-10-27T00:00:00"/>
    <n v="-1.625"/>
    <x v="1"/>
  </r>
  <r>
    <n v="2174"/>
    <n v="1002654255"/>
    <n v="3"/>
    <x v="6"/>
    <n v="4"/>
    <s v="PEKALONGAN"/>
    <s v="BREBES"/>
    <s v="BRB"/>
    <s v="REG"/>
    <s v="AO"/>
    <x v="0"/>
    <m/>
    <s v="CANCEL COMPLETED"/>
    <s v="RBS-Regional 3"/>
    <d v="2026-10-26T14:30:31"/>
    <d v="2026-10-27T12:40:47"/>
    <n v="69417257"/>
    <n v="2838420028"/>
    <n v="146284107278"/>
    <s v=" PT HAOSI KIMIA INDONESIA"/>
    <s v="ODP-BRB-FT/009"/>
    <m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m/>
    <m/>
    <m/>
    <s v="26-10-2026 14:39:43"/>
    <m/>
    <m/>
    <s v="CANCEL"/>
    <s v="X"/>
    <s v="NO ADDON"/>
    <m/>
    <s v="Order dicancel oleh SELLYNA DWI ANISTYA remark : &gt; cancel, anomali order tanpa paperless, wfm id kosong response : OK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175"/>
    <n v="1002635782"/>
    <n v="3"/>
    <x v="6"/>
    <n v="4"/>
    <s v="PEKALONGAN"/>
    <s v="BREBES"/>
    <s v="BKA"/>
    <s v="REG"/>
    <s v="AO"/>
    <x v="0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</r>
  <r>
    <n v="2176"/>
    <n v="1002639108"/>
    <n v="3"/>
    <x v="6"/>
    <n v="4"/>
    <s v="PEKALONGAN"/>
    <s v="BREBES"/>
    <s v="BKA"/>
    <s v="REG"/>
    <s v="AO"/>
    <x v="0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</r>
  <r>
    <n v="2177"/>
    <n v="1002640578"/>
    <n v="3"/>
    <x v="6"/>
    <n v="4"/>
    <s v="PEKALONGAN"/>
    <s v="BREBES"/>
    <s v="BKA"/>
    <s v="REG"/>
    <s v="AO"/>
    <x v="0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</r>
  <r>
    <n v="2178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2179"/>
    <n v="1002618417"/>
    <n v="3"/>
    <x v="6"/>
    <n v="4"/>
    <s v="PEKALONGAN"/>
    <s v="BREBES"/>
    <s v="BMU"/>
    <s v="REG"/>
    <s v="AO"/>
    <x v="0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</r>
  <r>
    <n v="2180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2181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2182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</r>
  <r>
    <n v="2183"/>
    <n v="1002643218"/>
    <n v="3"/>
    <x v="6"/>
    <n v="4"/>
    <s v="PEKALONGAN"/>
    <s v="BREBES"/>
    <s v="BMU"/>
    <s v="REG"/>
    <s v="AO"/>
    <x v="0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</r>
  <r>
    <n v="2184"/>
    <n v="1002646965"/>
    <n v="3"/>
    <x v="6"/>
    <n v="4"/>
    <s v="PEKALONGAN"/>
    <s v="BREBES"/>
    <s v="BMU"/>
    <s v="REG"/>
    <s v="AO"/>
    <x v="0"/>
    <m/>
    <s v="Completed (PS)"/>
    <s v="RBS-Regional 2"/>
    <d v="2026-10-21T10:47:15"/>
    <d v="2026-10-23T17:41:50"/>
    <n v="69414296"/>
    <m/>
    <n v="146281108203"/>
    <s v="IndoLogam"/>
    <s v="ODP-BMU-FM/013"/>
    <s v="WO066989920"/>
    <m/>
    <m/>
    <m/>
    <n v="108.908886909484"/>
    <n v="-7.2097221104318399"/>
    <s v="|MN01243|/Abdan Ibnu aqil/081329615929/daffaalienz3@gmail.com"/>
    <s v="Sales Force DBS"/>
    <m/>
    <m/>
    <m/>
    <m/>
    <m/>
    <m/>
    <m/>
    <m/>
    <s v="Management Janji"/>
    <s v="2026-10-23 15:00:00|Nama PIC : Ibu Amira No HP : 081329615929 No Alt : - M Janji : 23 Okt 2026 Jam Pasang : Pagi / Siang Note : hubungi pelanggan jika ingin ke lokasi, terima kasih|40951378|MYDITA"/>
    <s v="FCC"/>
    <s v="21-10-2026 10:54:48"/>
    <d v="2026-10-23T15:00:00"/>
    <m/>
    <s v="PS"/>
    <s v="BUMIAYU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3T15:00:00"/>
    <s v="2026-10-23 15:00:00|Nama PIC : Ibu Amira No HP : 081329615929 No Alt : - M Janji : 23 Okt 2026 Jam Pasang : Pagi / Siang Note : hubungi pelanggan jika ingin ke lokasi, terima kasih|40951378|MYDITA"/>
    <n v="2026"/>
    <n v="10"/>
    <n v="23"/>
    <d v="2026-10-23T00:00:00"/>
    <n v="-0.625"/>
    <x v="1"/>
  </r>
  <r>
    <n v="2185"/>
    <n v="1002653123"/>
    <n v="3"/>
    <x v="6"/>
    <n v="4"/>
    <s v="PEKALONGAN"/>
    <s v="BREBES"/>
    <s v="KTM"/>
    <s v="REG"/>
    <s v="AO"/>
    <x v="0"/>
    <s v="1P INET"/>
    <s v="102 | FOLLOW UP COMPLETED"/>
    <s v="RBS-Regional 3"/>
    <d v="2026-10-26T09:57:45"/>
    <d v="2026-10-27T12:09:09"/>
    <n v="69416897"/>
    <m/>
    <n v="142214105831"/>
    <s v="SDN DUKUHTENGAH 01 BREBES"/>
    <s v="ODP-KTM-FC/015 FC/D02/015.01"/>
    <s v="WO067187554"/>
    <m/>
    <m/>
    <m/>
    <n v="108.883971"/>
    <n v="-6.9300059999999997"/>
    <s v="|MN00292|MYIA-061948965412/POI/M. DIYAN ABDUL KHOLIQ FAIQI/082328299184/diyanfaiqi30@gmail.com"/>
    <s v="MYIB_ASSISTANT"/>
    <m/>
    <m/>
    <m/>
    <m/>
    <m/>
    <m/>
    <m/>
    <m/>
    <s v="Management Janji"/>
    <s v="2026-10-27 08:00:00 | Nama :bapa diyan No HP :082328299184 No Alternatif : M Janji : 27/10/2026 Jam Pasang : Pagi NoteÃ‚Â :  Hubungi terlebih dahulu sebelum ke lokasi"/>
    <s v="FCC"/>
    <s v="26-10-2026 10:09:52"/>
    <d v="2026-10-27T08:00:00"/>
    <m/>
    <s v="REVOKE"/>
    <s v="KETANGGUNGAN"/>
    <s v="NO ADDON"/>
    <m/>
    <s v="Follow Up Revoke Completed, New Order ID : SC1002655772"/>
    <s v="HSI Bisnis Promo Hari Pelanggan Nasional PSB 70% - 50 Mbps"/>
    <s v="INDIBIZ"/>
    <m/>
    <m/>
    <d v="2026-10-27T08:00:00"/>
    <s v="2026-10-27 08:00:00 | Nama :bapa diyan No HP :082328299184 No Alternatif : M Janji : 27/10/2026 Jam Pasang : Pagi NoteÃ‚Â :  Hubungi terlebih dahulu sebelum ke lokasi"/>
    <m/>
    <m/>
    <m/>
    <e v="#NUM!"/>
    <e v="#NUM!"/>
    <x v="0"/>
  </r>
  <r>
    <n v="2186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</r>
  <r>
    <n v="2187"/>
    <n v="1002639375"/>
    <n v="3"/>
    <x v="6"/>
    <n v="4"/>
    <s v="PEKALONGAN"/>
    <s v="BREBES"/>
    <s v="KTM"/>
    <s v="REG"/>
    <s v="AO"/>
    <x v="0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</r>
  <r>
    <n v="2188"/>
    <n v="1002655772"/>
    <n v="3"/>
    <x v="6"/>
    <n v="4"/>
    <s v="PEKALONGAN"/>
    <s v="BREBES"/>
    <s v="KTM"/>
    <s v="REG"/>
    <s v="AO"/>
    <x v="0"/>
    <m/>
    <s v="Completed (PS)"/>
    <s v="RBS-Regional 3"/>
    <d v="2026-10-27T12:09:10"/>
    <d v="2026-10-27T13:24:21"/>
    <n v="69416897"/>
    <m/>
    <n v="142214105833"/>
    <s v="SDN DUKUHTENGAH 01 BREBES"/>
    <s v="ODP-KTM-FC/060"/>
    <s v="WO067279267"/>
    <m/>
    <m/>
    <m/>
    <n v="108.883062"/>
    <n v="-6.9298330000000004"/>
    <s v="|MN00292|MYIA-061948965412/POI/M. DIYAN ABDUL KHOLIQ FAIQI/082328299184/diyanfaiqi30@gmail.com"/>
    <s v="Sales Force"/>
    <m/>
    <m/>
    <m/>
    <m/>
    <m/>
    <m/>
    <m/>
    <m/>
    <s v="Management Janji"/>
    <s v="2026-10-27 08:00:00 | Nama :bapa diyan  No HP :082328299184  No Alternatif :  M Janji : 27/10/2026  Jam Pasang : Pagi  NoteÃ‚Â :  Hubungi terlebih dahulu sebelum ke lokasi"/>
    <s v="FCC"/>
    <s v="27-10-2026 12:09:55"/>
    <m/>
    <m/>
    <s v="PS"/>
    <s v="KETANGGUNGAN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7 08:00:00 | Nama :bapa diyan  No HP :082328299184  No Alternatif :  M Janji : 27/10/2026  Jam Pasang : Pagi  NoteÃ‚Â :  Hubungi terlebih dahulu sebelum ke lokasi"/>
    <n v="2026"/>
    <n v="10"/>
    <n v="27"/>
    <d v="2026-10-27T00:00:00"/>
    <n v="-0.29166666666424135"/>
    <x v="1"/>
  </r>
  <r>
    <n v="2189"/>
    <n v="1002638256"/>
    <n v="3"/>
    <x v="6"/>
    <n v="4"/>
    <s v="PEKALONGAN"/>
    <s v="BREBES"/>
    <s v="KTM"/>
    <s v="REG"/>
    <s v="AO"/>
    <x v="0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2190"/>
    <n v="1002633494"/>
    <n v="3"/>
    <x v="6"/>
    <n v="4"/>
    <s v="PEKALONGAN"/>
    <s v="BREBES"/>
    <s v="KTM"/>
    <s v="REG"/>
    <s v="AO"/>
    <x v="0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2191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</r>
  <r>
    <n v="2192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2193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2194"/>
    <n v="1002643149"/>
    <n v="3"/>
    <x v="6"/>
    <n v="4"/>
    <s v="PEKALONGAN"/>
    <s v="TEGAL"/>
    <s v="MGN"/>
    <s v="REG"/>
    <s v="AO"/>
    <x v="0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</r>
  <r>
    <n v="2195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2196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2197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2198"/>
    <n v="1002647653"/>
    <n v="3"/>
    <x v="6"/>
    <n v="4"/>
    <s v="PEKALONGAN"/>
    <s v="TEGAL"/>
    <s v="MGN"/>
    <s v="REG"/>
    <s v="AO"/>
    <x v="0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</r>
  <r>
    <n v="2199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2200"/>
    <n v="1002646335"/>
    <n v="3"/>
    <x v="6"/>
    <n v="4"/>
    <s v="PEKALONGAN"/>
    <s v="TEGAL"/>
    <s v="TEG"/>
    <s v="REG"/>
    <s v="AO"/>
    <x v="0"/>
    <s v="1P INET"/>
    <s v="100 | REVOKE COMPLETED"/>
    <s v="RBS-Regional 3"/>
    <d v="2026-10-20T18:16:44"/>
    <d v="2026-10-26T10:35:49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REVOKE"/>
    <s v="X"/>
    <s v="NO ADDON"/>
    <m/>
    <s v="Revoke Completed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</r>
  <r>
    <n v="2201"/>
    <n v="1002650287"/>
    <n v="3"/>
    <x v="6"/>
    <n v="4"/>
    <s v="PEKALONGAN"/>
    <s v="TEGAL"/>
    <s v="TEG"/>
    <s v="REG"/>
    <s v="AO"/>
    <x v="0"/>
    <m/>
    <s v="100 | REVOKE COMPLETED"/>
    <s v="RBS-Regional 3"/>
    <d v="2026-10-23T09:15:00"/>
    <d v="2026-10-26T10:22:33"/>
    <n v="69415603"/>
    <n v="2838428407"/>
    <n v="142212130101"/>
    <s v="PT. Candrabuana Suryasemesta"/>
    <s v="ODP-TEG-FBE/022"/>
    <s v="WO067031750"/>
    <m/>
    <m/>
    <m/>
    <n v="109.1368921"/>
    <n v="-6.8618838999999996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10-24 08:00:00|Nama PIC : Nala No HP : 088216270105 No Alt :  M Janji : 24  Okt 2026 Jam Pasang : Pagi / Siang Note : hubungi pelanggan jika ingin ke lokasi, terima kasih|40981184|MYDITA"/>
    <s v="FCC"/>
    <s v="23-10-2026 09:24:51"/>
    <d v="2026-10-24T08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Nama PIC : Nala No HP : 088216270105 No Alt :  M Janji : 24  Okt 2026 Jam Pasang : Pagi / Siang Note : hubungi pelanggan jika ingin ke lokasi, terima kasih|40981184|MYDITA"/>
    <m/>
    <m/>
    <m/>
    <e v="#NUM!"/>
    <e v="#NUM!"/>
    <x v="0"/>
  </r>
  <r>
    <n v="2202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2203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2204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2205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</r>
  <r>
    <n v="2206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2207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2208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</r>
  <r>
    <n v="2209"/>
    <n v="1002636148"/>
    <n v="3"/>
    <x v="6"/>
    <n v="4"/>
    <s v="PEKALONGAN"/>
    <s v="TEGAL"/>
    <s v="TEG"/>
    <s v="REG"/>
    <s v="AO"/>
    <x v="0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</r>
  <r>
    <n v="2210"/>
    <n v="1002639476"/>
    <n v="3"/>
    <x v="6"/>
    <n v="4"/>
    <s v="PEKALONGAN"/>
    <s v="TEGAL"/>
    <s v="TEG"/>
    <s v="REG"/>
    <s v="AO"/>
    <x v="0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2211"/>
    <n v="1002649735"/>
    <n v="3"/>
    <x v="6"/>
    <n v="4"/>
    <s v="PEKALONGAN"/>
    <s v="TEGAL"/>
    <s v="TEG"/>
    <s v="REG"/>
    <s v="AO"/>
    <x v="0"/>
    <s v="1P INET"/>
    <s v="Completed (PS)"/>
    <s v="RBS-Regional 3"/>
    <d v="2026-10-22T15:53:50"/>
    <d v="2026-10-23T14:17:54"/>
    <n v="69415385"/>
    <m/>
    <n v="142212130109"/>
    <s v="MANDIRI TEGAL"/>
    <s v="ODP-TEG-FU/060"/>
    <s v="WO066991070"/>
    <m/>
    <m/>
    <m/>
    <n v="109.135386441368"/>
    <n v="-6.8679720329108003"/>
    <s v="|MN00347|MYIA-018026446045/POI/SUKMA PANGESTI/085804555344/sbdc.tegal@gmail.com"/>
    <s v="MYIB_ASSISTANT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5:54:40"/>
    <d v="2026-10-23T15:00:00"/>
    <m/>
    <s v="PS"/>
    <s v="X"/>
    <s v="NO ADDON"/>
    <n v="20261023"/>
    <s v="Completed"/>
    <s v="HSI Bisnis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</r>
  <r>
    <n v="2212"/>
    <n v="1002656130"/>
    <n v="3"/>
    <x v="6"/>
    <n v="4"/>
    <s v="PEKALONGAN"/>
    <s v="TEGAL"/>
    <s v="TEG"/>
    <s v="REG"/>
    <s v="AO"/>
    <x v="0"/>
    <s v="1P INET"/>
    <s v="Completed (PS)"/>
    <s v="RBS-Regional 3"/>
    <d v="2026-10-27T14:12:49"/>
    <d v="2026-10-28T13:49:15"/>
    <n v="69418030"/>
    <m/>
    <n v="142212130155"/>
    <s v="PT DOK ABADI SHIPYARD"/>
    <s v="ODP-TEG-FF/018"/>
    <s v="WO067292397"/>
    <m/>
    <m/>
    <m/>
    <n v="109.21295859999999"/>
    <n v="-6.8679360999999997"/>
    <s v="|MN00347|MYIA-018315631084/POI/EVA SEPTIANINGRUM/087768116550/dokabadi@gmail.com"/>
    <s v="MYIB_ASSISTANT"/>
    <m/>
    <m/>
    <m/>
    <m/>
    <m/>
    <m/>
    <m/>
    <m/>
    <s v="Management Janji"/>
    <s v="2026-10-28 11:00:00 | M Janji : 28/10/2026 Jam Pasang : Pagi NoteÃ‚Â :  Hubungi terlebih dahulu sebelum ke lokasi"/>
    <s v="FCC"/>
    <s v="27-10-2026 14:24:44"/>
    <d v="2026-10-28T11:00:00"/>
    <m/>
    <s v="PS"/>
    <s v="X"/>
    <s v="NO ADDON"/>
    <n v="20261028"/>
    <s v="Completed"/>
    <s v="HSI Bisnis Khusus Winback PSB 70% - 300 Mbps"/>
    <s v="INDIBIZ"/>
    <m/>
    <m/>
    <d v="2026-10-28T11:00:00"/>
    <s v="2026-10-28 11:00:00 | M Janji : 28/10/2026 Jam Pasang : Pagi NoteÃ‚Â :  Hubungi terlebih dahulu sebelum ke lokasi"/>
    <n v="2026"/>
    <n v="10"/>
    <n v="28"/>
    <d v="2026-10-28T00:00:00"/>
    <n v="-0.45833333333575865"/>
    <x v="1"/>
  </r>
  <r>
    <n v="2213"/>
    <n v="1002658262"/>
    <n v="3"/>
    <x v="6"/>
    <n v="4"/>
    <s v="PEKALONGAN"/>
    <s v="TEGAL"/>
    <s v="TEG"/>
    <s v="REG"/>
    <s v="AO"/>
    <x v="0"/>
    <s v="1P INET"/>
    <s v="MIE - SEND SURVEY"/>
    <s v="RBS-Regional 3"/>
    <d v="2026-10-28T16:36:51"/>
    <d v="2026-10-28T16:38:06"/>
    <n v="69418813"/>
    <m/>
    <n v="142212130171"/>
    <s v="PT PUTRA BIRU LAUT"/>
    <s v="ODP-TEG-FBC/066 FBC/D04/066.01"/>
    <s v="WO067380676"/>
    <m/>
    <m/>
    <m/>
    <n v="109.10856030622401"/>
    <n v="-6.85746946121336"/>
    <s v="|MN00347|MYIA-042148266243/POI/M AISY HILMI/0819626626/imenganggi@gmail.com"/>
    <s v="MYIB_ASSISTANT"/>
    <m/>
    <m/>
    <m/>
    <m/>
    <m/>
    <m/>
    <m/>
    <m/>
    <s v="Management Janji"/>
    <s v="2026-10-29 15:00:00 | Waktu pemasangan : 15.00 Tanggal pemasangan : 29 Oktober 2026 Mohon hubungi pelanggan sebelum ke lokasi Terima kasih"/>
    <s v="FCC"/>
    <s v="28-10-2026 16:40:07"/>
    <d v="2026-10-29T15:00:00"/>
    <m/>
    <s v="SURVEY_NEW_MANJA"/>
    <s v="X"/>
    <s v="NO ADDON"/>
    <m/>
    <s v="MIE - SEND SURVEY"/>
    <s v="HSI Bisnis Promo Hari Pelanggan Nasional PSB 70% - 75 Mbps"/>
    <s v="INDIBIZ"/>
    <m/>
    <m/>
    <d v="2026-10-29T15:00:00"/>
    <s v="2026-10-29 15:00:00 | Waktu pemasangan : 15.00 Tanggal pemasangan : 29 Oktober 2026 Mohon hubungi pelanggan sebelum ke lokasi Terima kasih"/>
    <m/>
    <m/>
    <m/>
    <e v="#NUM!"/>
    <e v="#NUM!"/>
    <x v="0"/>
  </r>
  <r>
    <n v="2214"/>
    <n v="1002658379"/>
    <n v="3"/>
    <x v="6"/>
    <n v="4"/>
    <s v="PEKALONGAN"/>
    <s v="TEGAL"/>
    <s v="TEG"/>
    <s v="REG"/>
    <s v="AO"/>
    <x v="0"/>
    <s v="1P INET"/>
    <s v="MIE - SEND SURVEY"/>
    <s v="RBS-Regional 3"/>
    <d v="2026-10-28T18:32:45"/>
    <d v="2026-10-28T18:34:01"/>
    <n v="69418862"/>
    <m/>
    <n v="142212130174"/>
    <s v="PT YONG CHENG INDONESIA"/>
    <s v="ODP-TEG-FBC/116 FBC/D04/116.01"/>
    <s v="WO067388547"/>
    <m/>
    <m/>
    <m/>
    <n v="109.11066815257"/>
    <n v="-6.8512740340884504"/>
    <s v="MD|MYDB-20261028271526|DN00001/MN00377|PT YONG CHENG INDONESIA|089514924435"/>
    <s v="MYDIGIBIZPARTNER"/>
    <m/>
    <m/>
    <m/>
    <m/>
    <m/>
    <m/>
    <m/>
    <m/>
    <s v="Management Janji"/>
    <s v="2026-10-29 15:00:00 | Nama : BU LUTFIA ADELIANA (HR) No Hp : 089514924435 No Alt :  Tgl Pemasangan : 29 Oktober 2026 Interval : PAGI  Note : Hubungi pelanggan terlebih dahulu"/>
    <s v="FCC"/>
    <s v="28-10-2026 18:40:16"/>
    <d v="2026-10-29T15:00:00"/>
    <m/>
    <s v="SURVEY_NEW_MANJA"/>
    <s v="X"/>
    <s v="NO ADDON"/>
    <m/>
    <s v="MIE - SEND SURVEY"/>
    <s v="HSI Bisnis Basic Promo Hari Pelanggan Nasional PSB 70% - 200 Mbps"/>
    <s v="INDIBIZ"/>
    <m/>
    <m/>
    <d v="2026-10-29T15:00:00"/>
    <s v="2026-10-29 15:00:00 | Nama : BU LUTFIA ADELIANA (HR) No Hp : 089514924435 No Alt :  Tgl Pemasangan : 29 Oktober 2026 Interval : PAGI  Note : Hubungi pelanggan terlebih dahulu"/>
    <m/>
    <m/>
    <m/>
    <e v="#NUM!"/>
    <e v="#NUM!"/>
    <x v="0"/>
  </r>
  <r>
    <n v="2215"/>
    <n v="1002649363"/>
    <n v="3"/>
    <x v="6"/>
    <n v="4"/>
    <s v="PEKALONGAN"/>
    <s v="TEGAL"/>
    <s v="TEG"/>
    <s v="REG"/>
    <s v="AO"/>
    <x v="0"/>
    <s v="1P INET"/>
    <s v="WAITING AKTIFASI IHLD"/>
    <s v="RBS-Regional 3"/>
    <d v="2026-10-22T14:34:46"/>
    <d v="2026-10-23T09:35:08"/>
    <n v="69414284"/>
    <m/>
    <m/>
    <s v="PT Harapan Pratama Sejahtera"/>
    <m/>
    <s v="WO066869760"/>
    <m/>
    <m/>
    <m/>
    <n v="109.21026000000001"/>
    <n v="-6.867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2-10-2026 14:39:40"/>
    <d v="2026-10-22T00:00:00"/>
    <m/>
    <s v="UNSC"/>
    <s v="X"/>
    <s v="NO ADDON"/>
    <m/>
    <s v="WAITING : |MYDITA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2216"/>
    <n v="1002629774"/>
    <n v="3"/>
    <x v="6"/>
    <n v="4"/>
    <s v="PEKALONGAN"/>
    <s v="TEGAL"/>
    <s v="TEG"/>
    <s v="REG"/>
    <s v="AO"/>
    <x v="0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2217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</r>
  <r>
    <n v="2218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2219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2220"/>
    <n v="1002646948"/>
    <n v="3"/>
    <x v="6"/>
    <n v="4"/>
    <s v="PEKALONGAN"/>
    <s v="TEGAL"/>
    <s v="TEG"/>
    <s v="REG"/>
    <s v="AO"/>
    <x v="0"/>
    <s v="1P INET"/>
    <s v="98 | OSS - CANCEL COMPLETE"/>
    <s v="RBS-Regional 3"/>
    <d v="2026-10-21T10:39:49"/>
    <d v="2026-10-22T14:35:38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s v="Kendala Teknik"/>
    <s v="CANCEL"/>
    <s v="X"/>
    <s v="NO ADDON"/>
    <m/>
    <s v="Cancel Complet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2221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2222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</r>
  <r>
    <n v="2223"/>
    <n v="1002636280"/>
    <n v="3"/>
    <x v="6"/>
    <n v="4"/>
    <s v="PEKALONGAN"/>
    <s v="SLAWI"/>
    <s v="ADW"/>
    <s v="REG"/>
    <s v="AO"/>
    <x v="0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</r>
  <r>
    <n v="2224"/>
    <n v="1002641177"/>
    <n v="3"/>
    <x v="6"/>
    <n v="4"/>
    <s v="PEKALONGAN"/>
    <s v="SLAWI"/>
    <s v="ADW"/>
    <s v="REG"/>
    <s v="AO"/>
    <x v="0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2225"/>
    <n v="1002643208"/>
    <n v="3"/>
    <x v="6"/>
    <n v="4"/>
    <s v="PEKALONGAN"/>
    <s v="SLAWI"/>
    <s v="ADW"/>
    <s v="REG"/>
    <s v="AO"/>
    <x v="0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</r>
  <r>
    <n v="2226"/>
    <n v="1002650626"/>
    <n v="3"/>
    <x v="6"/>
    <n v="4"/>
    <s v="PEKALONGAN"/>
    <s v="SLAWI"/>
    <s v="ADW"/>
    <s v="REG"/>
    <s v="AO"/>
    <x v="0"/>
    <s v="1P INET"/>
    <s v="Completed (PS)"/>
    <s v="RBS-Regional 3"/>
    <d v="2026-10-23T10:44:44"/>
    <d v="2026-10-26T13:50:35"/>
    <n v="69415767"/>
    <m/>
    <n v="146282105804"/>
    <s v="SDN BENGLE 02 TALANG"/>
    <s v="ODP-ADW-FJ/103 FJ/D06/103.01"/>
    <s v="WO067031689"/>
    <m/>
    <m/>
    <m/>
    <n v="109.1475688"/>
    <n v="-6.9137890999999998"/>
    <s v="|MN00292|MYIA-095924539034/POI/Maulana Amir Mahfudz/089504427711/sdnegeribengle02@gmail.com"/>
    <s v="MYIB_ASSISTANT"/>
    <m/>
    <m/>
    <m/>
    <m/>
    <m/>
    <m/>
    <m/>
    <m/>
    <s v="Management Janji"/>
    <s v="2026-10-26 08:00:00 | Nama PIC : Bp Maulana No HP : 089504427711 No Alt : - M Janji :  26 Okt 2026 Jam Pasang : Pagi / Siang Note : hubungi pelanggan jika ingin kelokasi"/>
    <s v="FCC"/>
    <s v="23-10-2026 10:54:34"/>
    <d v="2026-10-26T08:00:00"/>
    <m/>
    <s v="PS"/>
    <s v="ADIWERNA"/>
    <s v="NO ADDON"/>
    <n v="20261026"/>
    <s v="Completed"/>
    <s v="HSI Bisnis Promo Hari Pelanggan Nasional PSB 70% - 50 Mbps"/>
    <s v="INDIBIZ"/>
    <m/>
    <m/>
    <d v="2026-10-26T08:00:00"/>
    <s v="2026-10-26 08:00:00 | Nama PIC : Bp Maulana No HP : 089504427711 No Alt : - M Janji :  26 Okt 2026 Jam Pasang : Pagi / Siang Note : hubungi pelanggan jika ingin kelokasi"/>
    <n v="2026"/>
    <n v="10"/>
    <n v="26"/>
    <d v="2026-10-26T00:00:00"/>
    <n v="-0.33333333333575865"/>
    <x v="1"/>
  </r>
  <r>
    <n v="2227"/>
    <n v="1002651053"/>
    <n v="3"/>
    <x v="6"/>
    <n v="4"/>
    <s v="PEKALONGAN"/>
    <s v="SLAWI"/>
    <s v="ADW"/>
    <s v="REG"/>
    <s v="AO"/>
    <x v="0"/>
    <s v="1P INET"/>
    <s v="Completed (PS)"/>
    <s v="RBS-Regional 3"/>
    <d v="2026-10-23T13:53:51"/>
    <d v="2026-10-24T18:40:15"/>
    <n v="69415946"/>
    <m/>
    <n v="146282105805"/>
    <s v="PT AMARTHA MIKRO FINTEK POINT ADIWERNA"/>
    <s v="ODP-ADW-FA/062"/>
    <s v="WO067049668"/>
    <m/>
    <m/>
    <m/>
    <n v="109.1415129"/>
    <n v="-6.9605752000000001"/>
    <s v="|MN00966|MYIA-084962240781/POI/Rahmat Widianto/081326332118/rahmat.widianto@amartha.com"/>
    <s v="MYIB_ASSISTANT"/>
    <m/>
    <m/>
    <m/>
    <m/>
    <m/>
    <m/>
    <m/>
    <m/>
    <s v="Management Janji"/>
    <s v="2026-10-24 11:00:00 | telp :081326332118  alt : manja : pagi / siang 24/10/2026 .hub sebelum ke lokasi "/>
    <s v="FCC"/>
    <s v="23-10-2026 13:54:38"/>
    <d v="2026-10-24T11:00:00"/>
    <m/>
    <s v="PS"/>
    <s v="ADIWERNA"/>
    <s v="NO ADDON"/>
    <n v="20261024"/>
    <s v="Completed"/>
    <s v="HSI Bisnis Promo Hari Pelanggan Nasional PSB 70% - 50 Mbps"/>
    <s v="INDIBIZ"/>
    <m/>
    <m/>
    <d v="2026-10-24T11:00:00"/>
    <s v="2026-10-24 11:00:00 | telp :081326332118  alt : manja : pagi / siang 24/10/2026 .hub sebelum ke lokasi "/>
    <n v="2026"/>
    <n v="10"/>
    <n v="24"/>
    <d v="2026-10-24T00:00:00"/>
    <n v="-0.45833333333575865"/>
    <x v="1"/>
  </r>
  <r>
    <n v="2228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2229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2230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2231"/>
    <n v="1002640611"/>
    <n v="3"/>
    <x v="6"/>
    <n v="4"/>
    <s v="PEKALONGAN"/>
    <s v="SLAWI"/>
    <s v="BLU"/>
    <s v="REG"/>
    <s v="AO"/>
    <x v="0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</r>
  <r>
    <n v="2232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2233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2234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2235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</r>
  <r>
    <n v="2236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2237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</r>
  <r>
    <n v="2238"/>
    <n v="1002641587"/>
    <n v="3"/>
    <x v="6"/>
    <n v="4"/>
    <s v="PEKALONGAN"/>
    <s v="SLAWI"/>
    <s v="BLU"/>
    <s v="REG"/>
    <s v="AO"/>
    <x v="0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</r>
  <r>
    <n v="2239"/>
    <n v="1002643219"/>
    <n v="3"/>
    <x v="6"/>
    <n v="4"/>
    <s v="PEKALONGAN"/>
    <s v="SLAWI"/>
    <s v="BLU"/>
    <s v="REG"/>
    <s v="AO"/>
    <x v="0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2240"/>
    <n v="1002647010"/>
    <n v="3"/>
    <x v="6"/>
    <n v="4"/>
    <s v="PEKALONGAN"/>
    <s v="SLAWI"/>
    <s v="BLU"/>
    <s v="REG"/>
    <s v="AO"/>
    <x v="0"/>
    <s v="1P INET"/>
    <s v="Completed (PS)"/>
    <s v="RBS-Regional 3"/>
    <d v="2026-10-21T10:59:51"/>
    <d v="2026-10-22T14:58:34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PS"/>
    <s v="X"/>
    <s v="NO ADDON"/>
    <n v="20261022"/>
    <s v="Completed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2"/>
    <d v="2026-10-22T00:00:00"/>
    <n v="-0.33333333333575865"/>
    <x v="1"/>
  </r>
  <r>
    <n v="2241"/>
    <n v="1002653915"/>
    <n v="3"/>
    <x v="6"/>
    <n v="4"/>
    <s v="PEKALONGAN"/>
    <s v="SLAWI"/>
    <s v="BLU"/>
    <s v="REG"/>
    <s v="AO"/>
    <x v="0"/>
    <s v="1P INET"/>
    <s v="Completed (PS)"/>
    <s v="RBS-Regional 3"/>
    <d v="2026-10-26T13:17:47"/>
    <d v="2026-10-27T15:20:45"/>
    <n v="69417150"/>
    <m/>
    <n v="142206131503"/>
    <s v="SDN Batumirah 01"/>
    <s v="ODP-BLU-FP/016 FP/D01/016.01"/>
    <s v="WO067207853"/>
    <m/>
    <m/>
    <m/>
    <n v="109.1221226"/>
    <n v="-7.1974058999999997"/>
    <s v="|MC50013|MYIA-083833359702/POI/Tri Lusi Ernawati/085200555300/triernawati91@guru.sd.belajar.id"/>
    <s v="MYIB_ASSISTANT"/>
    <m/>
    <m/>
    <m/>
    <m/>
    <m/>
    <m/>
    <m/>
    <m/>
    <s v="Management Janji"/>
    <s v="2026-10-27 11:00:00 | Nama PIC:  bu tri lusi  No HP: 085200555300 Alt: 088226410085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Promo Hari Pelanggan Nasional PSB 70% - 100 Mbps"/>
    <s v="INDIBIZ"/>
    <m/>
    <m/>
    <d v="2026-10-27T11:00:00"/>
    <s v="2026-10-27 11:00:00 | Nama PIC:  bu tri lusi  No HP: 085200555300 Alt: 088226410085 Tanggal: 27/10/2026 Jam Pasang: Siang Note: Hubungi sebelum ke lokasi, terimakasih.  "/>
    <n v="2026"/>
    <n v="10"/>
    <n v="27"/>
    <d v="2026-10-27T00:00:00"/>
    <n v="-0.45833333333575865"/>
    <x v="1"/>
  </r>
  <r>
    <n v="2242"/>
    <n v="1002654947"/>
    <n v="3"/>
    <x v="6"/>
    <n v="4"/>
    <s v="PEKALONGAN"/>
    <s v="SLAWI"/>
    <s v="BLU"/>
    <s v="REG"/>
    <s v="AO"/>
    <x v="0"/>
    <s v="1P INET"/>
    <s v="Completed (PS)"/>
    <s v="RBS-Regional 3"/>
    <d v="2026-10-27T07:41:45"/>
    <d v="2026-10-27T17:36:00"/>
    <n v="69417568"/>
    <m/>
    <n v="142206131505"/>
    <s v="SMP MA&amp; 39;ARIF NU 03 TARBIYATUT THOLIBIN"/>
    <s v="ODP-BLU-FP/016 FP/D01/016.01"/>
    <s v="WO067249769"/>
    <m/>
    <m/>
    <m/>
    <n v="109.12202797830101"/>
    <n v="-7.1976778399321804"/>
    <s v="MD|MYDB-20261027271425|DN00001/MN00377|SMP MA&amp; 39;ARIF NU 03 TARBIYATUT THOLIBIN|085229161719"/>
    <s v="MYDIGIBIZPARTNER"/>
    <m/>
    <m/>
    <m/>
    <m/>
    <m/>
    <m/>
    <m/>
    <m/>
    <s v="Management Janji"/>
    <s v="2026-10-28 08:00:00 | Nama Pic : BP IKHWAN No Hp Pic : 085229161719 Jam Pemasangan : 08:00 - 12.00 Tanggal Pemasangan : RABU 28 OKTOBER 2026 Info Tambahan : Hubungi pelanggan sebelum datang ke lokasi"/>
    <s v="FCC"/>
    <s v="27-10-2026 07:54:35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Nama Pic : BP IKHWAN No Hp Pic : 085229161719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2243"/>
    <n v="1002658369"/>
    <n v="3"/>
    <x v="6"/>
    <n v="4"/>
    <s v="PEKALONGAN"/>
    <s v="SLAWI"/>
    <s v="BLU"/>
    <s v="REG"/>
    <s v="AO"/>
    <x v="0"/>
    <s v="1P INET"/>
    <s v="MIE - SEND SURVEY"/>
    <s v="RBS-Regional 3"/>
    <d v="2026-10-28T18:17:46"/>
    <d v="2026-10-28T18:20:06"/>
    <n v="69418874"/>
    <m/>
    <n v="142206131435"/>
    <s v="SDN DUKUHBENDA 02"/>
    <s v="ODP-BLU-FP/037 FP/D02/037.01"/>
    <s v="WO067387454"/>
    <m/>
    <m/>
    <m/>
    <n v="109.10362619999999"/>
    <n v="-7.2063679"/>
    <s v="|MC50013|MYIA-045697187211/POI/Didik Haryanto/08213875212/didikharyanto085@gmail.com"/>
    <s v="MYIB_ASSISTANT"/>
    <m/>
    <m/>
    <m/>
    <m/>
    <m/>
    <m/>
    <m/>
    <m/>
    <s v="Management Janji"/>
    <s v="2026-10-29 15:00:00 | Tanggal pemasangan 29/10/2026 Jam pemasangan : pagi/siang Info Tambahan : Hubungi pelanggan dulu sebelum ke lokasi. terimakasih."/>
    <s v="FCC"/>
    <s v="28-10-2026 18:24:42"/>
    <d v="2026-10-29T15:00:00"/>
    <m/>
    <s v="SURVEY_NEW_MANJA"/>
    <s v="X"/>
    <s v="NO ADDON"/>
    <m/>
    <s v="MIE - SEND SURVEY"/>
    <s v="HSI Bisnis Promo Hari Pelanggan Nasional PSB 70% - 75 Mbps"/>
    <s v="INDIBIZ"/>
    <m/>
    <m/>
    <d v="2026-10-29T15:00:00"/>
    <s v="2026-10-29 15:00:00 | Tanggal pemasangan 29/10/2026 Jam pemasangan : pagi/siang Info Tambahan : Hubungi pelanggan dulu sebelum ke lokasi. terimakasih."/>
    <m/>
    <m/>
    <m/>
    <e v="#NUM!"/>
    <e v="#NUM!"/>
    <x v="0"/>
  </r>
  <r>
    <n v="2244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</r>
  <r>
    <n v="2245"/>
    <n v="1002644343"/>
    <n v="3"/>
    <x v="6"/>
    <n v="4"/>
    <s v="PEKALONGAN"/>
    <s v="SLAWI"/>
    <s v="SLW"/>
    <s v="REG"/>
    <s v="AO"/>
    <x v="0"/>
    <s v="1P INET"/>
    <s v="Completed (PS)"/>
    <s v="RBS-Regional 3"/>
    <d v="2026-10-19T19:32:34"/>
    <d v="2026-10-25T14:05:09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S"/>
    <s v="X"/>
    <s v="NO ADDON"/>
    <n v="20261025"/>
    <s v="Complet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n v="2026"/>
    <n v="10"/>
    <n v="25"/>
    <d v="2026-10-25T00:00:00"/>
    <n v="3.6666666666642413"/>
    <x v="2"/>
  </r>
  <r>
    <n v="2246"/>
    <n v="1002650751"/>
    <n v="3"/>
    <x v="6"/>
    <n v="4"/>
    <s v="PEKALONGAN"/>
    <s v="SLAWI"/>
    <s v="SLW"/>
    <s v="REG"/>
    <s v="AO"/>
    <x v="0"/>
    <s v="1P INET"/>
    <s v="Completed (PS)"/>
    <s v="RBS-Regional 3"/>
    <d v="2026-10-23T11:23:51"/>
    <d v="2026-10-25T09:22:57"/>
    <n v="69415802"/>
    <m/>
    <n v="142283120121"/>
    <s v="CV Blue Lemar"/>
    <s v="ODP-SLW-FR/074 FR/D03/074.01"/>
    <s v="WO067036470"/>
    <m/>
    <m/>
    <m/>
    <n v="109.13022112101299"/>
    <n v="-6.99523924447527"/>
    <s v="MD|MYDB-20261022271237|DN00001/MN00377|CV Blue Lemar|085870173866"/>
    <s v="MYDIGIBIZPARTNER"/>
    <m/>
    <m/>
    <m/>
    <m/>
    <m/>
    <m/>
    <m/>
    <m/>
    <s v="Management Janji"/>
    <s v="2026-10-24 08:00:00 | Nama PIC: BU FINTHIHANI Notel:085870173866 Alt:  Tanggal: 24/10/2026 Jam Pasang: 08.00 - 12.00 Note: Hubungi sebelum ke lokasi, terimakasih.  "/>
    <s v="FCC"/>
    <s v="23-10-2026 11:39:43"/>
    <d v="2026-10-24T08:00:00"/>
    <m/>
    <s v="PS"/>
    <s v="X"/>
    <s v="NO ADDON"/>
    <n v="20261025"/>
    <s v="Completed"/>
    <s v="HSI Bisnis Promo Hari Pelanggan Nasional PSB 70% - 50 Mbps"/>
    <s v="INDIBIZ"/>
    <m/>
    <m/>
    <d v="2026-10-24T08:00:00"/>
    <s v="2026-10-24 08:00:00 | Nama PIC: BU FINTHIHANI Notel:085870173866 Alt:  Tanggal: 24/10/2026 Jam Pasang: 08.00 - 12.00 Note: Hubungi sebelum ke lokasi, terimakasih.  "/>
    <n v="2026"/>
    <n v="10"/>
    <n v="25"/>
    <d v="2026-10-25T00:00:00"/>
    <n v="0.66666666666424135"/>
    <x v="1"/>
  </r>
  <r>
    <n v="2247"/>
    <n v="1002652134"/>
    <n v="3"/>
    <x v="6"/>
    <n v="4"/>
    <s v="PEKALONGAN"/>
    <s v="SLAWI"/>
    <s v="SLW"/>
    <s v="REG"/>
    <s v="AO"/>
    <x v="0"/>
    <s v="1P INET"/>
    <s v="Completed (PS)"/>
    <s v="RBS-Regional 3"/>
    <d v="2026-10-24T13:48:50"/>
    <d v="2026-10-25T16:32:07"/>
    <n v="69416405"/>
    <m/>
    <n v="142283120275"/>
    <s v="SD IT HARAPAN BANGSA"/>
    <s v="ODP-SLW-FT/082 FT/D02/082.01"/>
    <s v="WO067114987"/>
    <m/>
    <m/>
    <m/>
    <n v="109.12928603589501"/>
    <n v="-7.0081000322828801"/>
    <s v="MD|MYDB-20261024271315|DN00001/MN00377|SD IT HARAPAN BANGSA|085713633825"/>
    <s v="MYDIGIBIZPARTNER"/>
    <m/>
    <m/>
    <m/>
    <m/>
    <m/>
    <m/>
    <m/>
    <m/>
    <s v="Management Janji"/>
    <s v="2026-10-25 11:00:00 | Nama Pic : IBU RITA No Hp Pic : 085713633825 Jam Pemasangan : 08:00 - 12.00 Tanggal Pemasangan : MINGGU 25 OKTOBER 2026 Info Tambahan : Hubungi pelanggan sebelum datang ke lokasi"/>
    <s v="FCC"/>
    <s v="24-10-2026 13:54:36"/>
    <d v="2026-10-25T11:00:00"/>
    <m/>
    <s v="PS"/>
    <s v="X"/>
    <s v="NO ADDON"/>
    <n v="20261025"/>
    <s v="Completed"/>
    <s v="HSI Bisnis Basic Promo Hari Pelanggan Nasional PSB 70% - 50 Mbps"/>
    <s v="INDIBIZ"/>
    <m/>
    <m/>
    <d v="2026-10-25T11:00:00"/>
    <s v="2026-10-25 11:00:00 | Nama Pic : IBU RITA No Hp Pic : 085713633825 Jam Pemasangan : 08:00 - 12.00 Tanggal Pemasangan : MINGGU 25 OKTOBER 2026 Info Tambahan : Hubungi pelanggan sebelum datang ke lokasi"/>
    <n v="2026"/>
    <n v="10"/>
    <n v="25"/>
    <d v="2026-10-25T00:00:00"/>
    <n v="-0.45833333333575865"/>
    <x v="1"/>
  </r>
  <r>
    <n v="2248"/>
    <n v="1002654508"/>
    <n v="3"/>
    <x v="6"/>
    <n v="4"/>
    <s v="PEKALONGAN"/>
    <s v="SLAWI"/>
    <s v="SLW"/>
    <s v="REG"/>
    <s v="AO"/>
    <x v="0"/>
    <s v="1P INET"/>
    <s v="Completed (PS)"/>
    <s v="RBS-Regional 3"/>
    <d v="2026-10-26T15:36:45"/>
    <d v="2026-10-27T13:22:57"/>
    <n v="69417370"/>
    <m/>
    <n v="142283120278"/>
    <s v="SDN Mulyoharjo 02"/>
    <s v="ODP-SLW-FV/070 FV/D03/070.01"/>
    <s v="WO067225557"/>
    <m/>
    <m/>
    <m/>
    <n v="109.07251053376601"/>
    <n v="-7.0196292438067598"/>
    <s v="|MC50013|MYIA-089375478457/POI/Kusnandar/083131291634/kusanadar@gmail.com"/>
    <s v="MYIB_ASSISTANT"/>
    <m/>
    <m/>
    <m/>
    <m/>
    <m/>
    <m/>
    <m/>
    <m/>
    <s v="Management Janji"/>
    <s v="2026-10-27 15:00:00 | Nama PIC : Bp Kusnandar No HP : 083131291634 No Alt : - M Janji :  27 Okt 2026 Jam Pasang : Pagi / Siang Note : hubungi pelanggan jika ingin kelokasi "/>
    <s v="FCC"/>
    <s v="26-10-2026 15:39:37"/>
    <d v="2026-10-27T15:00:00"/>
    <m/>
    <s v="PS"/>
    <s v="X"/>
    <s v="NO ADDON"/>
    <n v="20261027"/>
    <s v="Completed"/>
    <s v="HSI Bisnis Promo Hari Pelanggan Nasional PSB 70% - 75 Mbps"/>
    <s v="INDIBIZ"/>
    <m/>
    <m/>
    <d v="2026-10-27T15:00:00"/>
    <s v="2026-10-27 15:00:00 | Nama PIC : Bp Kusnandar No HP : 083131291634 No Alt : - M Janji :  27 Okt 2026 Jam Pasang : Pagi / Siang Note : hubungi pelanggan jika ingin kelokasi "/>
    <n v="2026"/>
    <n v="10"/>
    <n v="27"/>
    <d v="2026-10-27T00:00:00"/>
    <n v="-0.625"/>
    <x v="1"/>
  </r>
  <r>
    <n v="2249"/>
    <n v="1002640530"/>
    <n v="3"/>
    <x v="6"/>
    <n v="4"/>
    <s v="PEKALONGAN"/>
    <s v="SLAWI"/>
    <s v="SLW"/>
    <s v="REG"/>
    <s v="AO"/>
    <x v="0"/>
    <s v="1P INET"/>
    <s v="CANCEL COMPLETED"/>
    <s v="RBS-Regional 3"/>
    <d v="2026-10-16T15:29:50"/>
    <d v="2026-10-27T18:51:05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2250"/>
    <n v="1002638718"/>
    <n v="3"/>
    <x v="6"/>
    <n v="4"/>
    <s v="PEKALONGAN"/>
    <s v="SLAWI"/>
    <s v="SLW"/>
    <s v="REG"/>
    <s v="AO"/>
    <x v="0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2251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</r>
  <r>
    <n v="2252"/>
    <n v="1002624054"/>
    <n v="3"/>
    <x v="3"/>
    <n v="5"/>
    <s v="SBY UTARA"/>
    <s v="TANDES"/>
    <s v="BBE"/>
    <s v="REG"/>
    <s v="AO"/>
    <x v="0"/>
    <m/>
    <s v="100 | REVOKE COMPLETED"/>
    <s v="RBS-Regional 2"/>
    <d v="2026-10-06T11:44:44"/>
    <d v="2026-10-22T15:02:20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REVOKE"/>
    <s v="BAMBE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2253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</r>
  <r>
    <n v="2254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</r>
  <r>
    <n v="2255"/>
    <n v="1002638395"/>
    <n v="3"/>
    <x v="3"/>
    <n v="5"/>
    <s v="SBY UTARA"/>
    <s v="TANDES"/>
    <s v="BBE"/>
    <s v="REG"/>
    <s v="AO"/>
    <x v="0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2256"/>
    <n v="1002644564"/>
    <n v="3"/>
    <x v="3"/>
    <n v="5"/>
    <s v="SBY UTARA"/>
    <s v="TANDES"/>
    <s v="BBE"/>
    <s v="REG"/>
    <s v="AO"/>
    <x v="0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2257"/>
    <n v="1002637713"/>
    <n v="3"/>
    <x v="3"/>
    <n v="5"/>
    <s v="SBY UTARA"/>
    <s v="TANDES"/>
    <s v="BBE"/>
    <s v="REG"/>
    <s v="AO"/>
    <x v="0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2258"/>
    <n v="1002646012"/>
    <n v="3"/>
    <x v="3"/>
    <n v="5"/>
    <s v="SBY UTARA"/>
    <s v="GRESIK"/>
    <s v="CRM"/>
    <s v="REG"/>
    <s v="AO"/>
    <x v="0"/>
    <s v="1P INET"/>
    <s v="102 | FOLLOW UP COMPLETED"/>
    <s v="RBS-Regional 3"/>
    <d v="2026-10-20T15:41:44"/>
    <d v="2026-10-23T13:44:42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s v="Kendala Lainnya"/>
    <s v="REVOKE"/>
    <s v="NON-HERO GRESIK"/>
    <s v="NO ADDON"/>
    <m/>
    <s v="Follow Up Revoke Completed, New Order ID : SC1002651017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259"/>
    <n v="1002646136"/>
    <n v="3"/>
    <x v="3"/>
    <n v="5"/>
    <s v="SBY UTARA"/>
    <s v="GRESIK"/>
    <s v="CRM"/>
    <s v="REG"/>
    <s v="AO"/>
    <x v="0"/>
    <s v="1P INET"/>
    <s v="102 | FOLLOW UP COMPLETED"/>
    <s v="RBS-Regional 3"/>
    <d v="2026-10-20T16:18:51"/>
    <d v="2026-10-23T08:34:36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Follow Up Revoke Completed, New Order ID : SC1002650174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</r>
  <r>
    <n v="2260"/>
    <n v="1002650345"/>
    <n v="3"/>
    <x v="3"/>
    <n v="5"/>
    <s v="SBY UTARA"/>
    <s v="GRESIK"/>
    <s v="CRM"/>
    <s v="REG"/>
    <s v="AO"/>
    <x v="0"/>
    <s v="1P INET"/>
    <s v="102 | FOLLOW UP COMPLETED"/>
    <s v="RBS-Regional 3"/>
    <d v="2026-10-23T09:30:49"/>
    <d v="2026-10-23T12:04:24"/>
    <n v="69415637"/>
    <m/>
    <n v="152446246679"/>
    <s v="PKM METATU PGD"/>
    <s v="ODP-CRM-FS/55 FS/D04/55.01"/>
    <s v="WO067024314"/>
    <m/>
    <m/>
    <m/>
    <n v="112.501829601824"/>
    <n v="-7.2216880621066899"/>
    <s v="MD|MYDB-20261020271091|DN00001/MN01211|PKM METATU PGD|082257050495"/>
    <s v="MYDIGIBIZPARTNER"/>
    <m/>
    <m/>
    <m/>
    <m/>
    <m/>
    <m/>
    <m/>
    <m/>
    <s v="Management Janji"/>
    <s v="2026-10-24 08:00:00 | Nama PIC: bu alifia  Notel: 082257050495 Alt:  Tanggal: 24/10/2026 Jam Pasang: 08.00 - 12.00 Note: Hubungi sebelum ke lokasi, terimakasih.  "/>
    <s v="FCC"/>
    <s v="23-10-2026 09:40:06"/>
    <d v="2026-10-24T08:00:00"/>
    <m/>
    <s v="REVOKE"/>
    <s v="NON-HERO GRESIK"/>
    <s v="NO ADDON"/>
    <m/>
    <s v="Follow Up Revoke Completed, New Order ID : SC1002650835"/>
    <s v="HSI Bisnis Promo Hari Pelanggan Nasional PSB 70% - 50 Mbps"/>
    <s v="INDIBIZ"/>
    <m/>
    <m/>
    <d v="2026-10-24T08:00:00"/>
    <s v="2026-10-24 08:00:00 | Nama PIC: bu alifia  Notel: 082257050495 Alt:  Tanggal: 24/10/2026 Jam Pasang: 08.00 - 12.00 Note: Hubungi sebelum ke lokasi, terimakasih.  "/>
    <m/>
    <m/>
    <m/>
    <e v="#NUM!"/>
    <e v="#NUM!"/>
    <x v="0"/>
  </r>
  <r>
    <n v="2261"/>
    <n v="1002649318"/>
    <n v="3"/>
    <x v="3"/>
    <n v="5"/>
    <s v="SBY UTARA"/>
    <s v="GRESIK"/>
    <s v="CRM"/>
    <s v="REG"/>
    <s v="AO"/>
    <x v="0"/>
    <m/>
    <s v="100 | REVOKE COMPLETED"/>
    <s v="RBS-Regional 3"/>
    <d v="2026-10-22T14:29:11"/>
    <d v="2026-10-22T19:35:00"/>
    <n v="69414012"/>
    <m/>
    <n v="152446246675"/>
    <s v="PKM METATU APOTEK"/>
    <s v="ODP-CRM-FS/27"/>
    <s v="WO066980273"/>
    <m/>
    <m/>
    <m/>
    <n v="112.50298384532999"/>
    <n v="-7.22109688246085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2-10-2026 14:40:09"/>
    <m/>
    <m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7:00:00"/>
    <s v="2026-10-21 15:00:00 | Nama PIC : PKM METATU APOTEK  No HP :   No Alt : -085733170665  M Janji :  21 Okt  2026  Jam Pasang : Pagi / Siang  Note : hubungi pelanggan jika ingin kelokasi"/>
    <m/>
    <m/>
    <m/>
    <e v="#NUM!"/>
    <e v="#NUM!"/>
    <x v="0"/>
  </r>
  <r>
    <n v="2262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2263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2264"/>
    <n v="1002640704"/>
    <n v="3"/>
    <x v="3"/>
    <n v="5"/>
    <s v="SBY UTARA"/>
    <s v="GRESIK"/>
    <s v="CRM"/>
    <s v="REG"/>
    <s v="AO"/>
    <x v="0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</r>
  <r>
    <n v="2265"/>
    <n v="1002650835"/>
    <n v="3"/>
    <x v="3"/>
    <n v="5"/>
    <s v="SBY UTARA"/>
    <s v="GRESIK"/>
    <s v="CRM"/>
    <s v="REG"/>
    <s v="AO"/>
    <x v="0"/>
    <m/>
    <s v="Completed (PS)"/>
    <s v="RBS-Regional 3"/>
    <d v="2026-10-23T12:04:25"/>
    <d v="2026-10-23T15:03:58"/>
    <n v="69415637"/>
    <m/>
    <n v="152446246683"/>
    <s v="PKM METATU PGD"/>
    <s v="ODP-CRM-FS/64"/>
    <s v="WO067040269"/>
    <m/>
    <m/>
    <m/>
    <n v="112.49907899999999"/>
    <n v="-7.2209849999999998"/>
    <s v="MD|MYDB-20261020271091|DN00001/MN01211|PKM METATU PGD|082257050495"/>
    <s v="MYDIGIBIZPARTNER"/>
    <m/>
    <m/>
    <m/>
    <m/>
    <m/>
    <m/>
    <m/>
    <m/>
    <s v="Management Janji"/>
    <s v="2026-10-24 08:00:00 | Nama PIC: bu alifia   Notel: 082257050495  Alt:   Tanggal: 24/10/2026  Jam Pasang: 08.00 - 12.00  Note: Hubungi sebelum ke lokasi, terimakasih.   "/>
    <s v="FCC"/>
    <s v="23-10-2026 12:09:53"/>
    <m/>
    <m/>
    <s v="PS"/>
    <s v="NON-HERO GRESIK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07:00:00"/>
    <s v="2026-10-24 08:00:00 | Nama PIC: bu alifia   Notel: 082257050495  Alt:   Tanggal: 24/10/2026  Jam Pasang: 08.00 - 12.00  Note: Hubungi sebelum ke lokasi, terimakasih.   "/>
    <n v="2026"/>
    <n v="10"/>
    <n v="23"/>
    <d v="2026-10-23T00:00:00"/>
    <n v="-0.29166666666424135"/>
    <x v="1"/>
  </r>
  <r>
    <n v="2266"/>
    <n v="1002650174"/>
    <n v="3"/>
    <x v="3"/>
    <n v="5"/>
    <s v="SBY UTARA"/>
    <s v="GRESIK"/>
    <s v="CRM"/>
    <s v="REG"/>
    <s v="AO"/>
    <x v="0"/>
    <m/>
    <s v="Completed (PS)"/>
    <s v="RBS-Regional 3"/>
    <d v="2026-10-23T08:34:36"/>
    <d v="2026-10-23T13:52:08"/>
    <n v="69414012"/>
    <m/>
    <n v="152446246676"/>
    <s v="PKM METATU APOTEK"/>
    <s v="ODP-CRM-FS/68"/>
    <s v="WO067020228"/>
    <m/>
    <m/>
    <m/>
    <n v="112.49918889999999"/>
    <n v="-7.22106250000000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3-10-2026 08:39:45"/>
    <m/>
    <m/>
    <s v="PS"/>
    <s v="NON-HERO GRESIK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15:00:00 | Nama PIC : PKM METATU APOTEK  No HP :   No Alt : -085733170665  M Janji :  21 Okt  2026  Jam Pasang : Pagi / Siang  Note : hubungi pelanggan jika ingin kelokasi"/>
    <n v="2026"/>
    <n v="10"/>
    <n v="23"/>
    <d v="2026-10-23T00:00:00"/>
    <n v="-0.29166666666424135"/>
    <x v="1"/>
  </r>
  <r>
    <n v="2267"/>
    <n v="1002651017"/>
    <n v="3"/>
    <x v="3"/>
    <n v="5"/>
    <s v="SBY UTARA"/>
    <s v="GRESIK"/>
    <s v="CRM"/>
    <s v="REG"/>
    <s v="AO"/>
    <x v="0"/>
    <m/>
    <s v="Completed (PS)"/>
    <s v="RBS-Regional 3"/>
    <d v="2026-10-23T13:44:43"/>
    <d v="2026-10-23T20:05:16"/>
    <n v="69413966"/>
    <m/>
    <n v="152446246687"/>
    <s v="PKM METATU PENDAFTARAN"/>
    <s v="ODP-CRM-FS/64"/>
    <s v="WO067049145"/>
    <m/>
    <m/>
    <m/>
    <n v="112.499185"/>
    <n v="-7.22109199999999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3-10-2026 13:54:38"/>
    <m/>
    <m/>
    <s v="PS"/>
    <s v="NON-HERO GRESIK"/>
    <s v="NO ADDON"/>
    <n v="20261023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10-23T07:00:00"/>
    <s v="2026-10-21 15:00:00 | Tanggal Pemasangan : 21 Oktober 2026  Jam Pemasangan : 08:00 15:00  Info Tambahan : Hubungi pelanggan dulu sebelum ke lokasi terimakasih"/>
    <n v="2026"/>
    <n v="10"/>
    <n v="23"/>
    <d v="2026-10-23T00:00:00"/>
    <n v="-0.29166666666424135"/>
    <x v="1"/>
  </r>
  <r>
    <n v="2268"/>
    <n v="1002629849"/>
    <n v="3"/>
    <x v="3"/>
    <n v="5"/>
    <s v="SBY UTARA"/>
    <s v="GRESIK"/>
    <s v="DDS"/>
    <s v="REG"/>
    <s v="AO"/>
    <x v="0"/>
    <s v="1P INET"/>
    <s v="100 | REVOKE COMPLETED"/>
    <s v="RBS-Regional 3"/>
    <d v="2026-10-09T14:16:41"/>
    <d v="2026-10-26T11:33:06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s v="Kendala Pelanggan"/>
    <s v="REVOKE"/>
    <s v="GRESIK"/>
    <s v="NO ADDON"/>
    <m/>
    <s v="Revoke Completed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</r>
  <r>
    <n v="2269"/>
    <n v="1002635957"/>
    <n v="3"/>
    <x v="3"/>
    <n v="5"/>
    <s v="SBY UTARA"/>
    <s v="GRESIK"/>
    <s v="DDS"/>
    <s v="REG"/>
    <s v="AO"/>
    <x v="0"/>
    <s v="1P INET"/>
    <s v="100 | REVOKE COMPLETED"/>
    <s v="RBS-Regional 3"/>
    <d v="2026-10-14T07:56:41"/>
    <d v="2026-10-26T11:27:25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REVOKE"/>
    <s v="GRESIK"/>
    <s v="NO ADDON"/>
    <m/>
    <s v="Revoke Completed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</r>
  <r>
    <n v="2270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</r>
  <r>
    <n v="2271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2272"/>
    <n v="1002639938"/>
    <n v="3"/>
    <x v="3"/>
    <n v="5"/>
    <s v="SBY UTARA"/>
    <s v="GRESIK"/>
    <s v="DDS"/>
    <s v="REG"/>
    <s v="AO"/>
    <x v="0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2273"/>
    <n v="1002643492"/>
    <n v="3"/>
    <x v="3"/>
    <n v="5"/>
    <s v="SBY UTARA"/>
    <s v="GRESIK"/>
    <s v="DDS"/>
    <s v="REG"/>
    <s v="AO"/>
    <x v="0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2274"/>
    <n v="1002647527"/>
    <n v="3"/>
    <x v="3"/>
    <n v="5"/>
    <s v="SBY UTARA"/>
    <s v="GRESIK"/>
    <s v="DDS"/>
    <s v="REG"/>
    <s v="AO"/>
    <x v="0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</r>
  <r>
    <n v="2275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2276"/>
    <n v="1002635632"/>
    <n v="3"/>
    <x v="3"/>
    <n v="5"/>
    <s v="SBY UTARA"/>
    <s v="GRESIK"/>
    <s v="GSK"/>
    <s v="REG"/>
    <s v="AO"/>
    <x v="0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</r>
  <r>
    <n v="2277"/>
    <n v="1002640912"/>
    <n v="3"/>
    <x v="3"/>
    <n v="5"/>
    <s v="SBY UTARA"/>
    <s v="GRESIK"/>
    <s v="GSK"/>
    <s v="REG"/>
    <s v="AO"/>
    <x v="0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</r>
  <r>
    <n v="2278"/>
    <n v="1002640769"/>
    <n v="3"/>
    <x v="3"/>
    <n v="5"/>
    <s v="SBY UTARA"/>
    <s v="GRESIK"/>
    <s v="GSK"/>
    <s v="REG"/>
    <s v="AO"/>
    <x v="0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2279"/>
    <n v="1002641945"/>
    <n v="3"/>
    <x v="3"/>
    <n v="5"/>
    <s v="SBY UTARA"/>
    <s v="GRESIK"/>
    <s v="GSK"/>
    <s v="REG"/>
    <s v="AO"/>
    <x v="0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</r>
  <r>
    <n v="2280"/>
    <n v="1002635445"/>
    <n v="3"/>
    <x v="3"/>
    <n v="5"/>
    <s v="SBY UTARA"/>
    <s v="GRESIK"/>
    <s v="GSK"/>
    <s v="REG"/>
    <s v="AO"/>
    <x v="0"/>
    <s v="1P INET"/>
    <s v="100 | REVOKE COMPLETED"/>
    <s v="RBS-Regional 3"/>
    <d v="2026-10-13T15:31:35"/>
    <d v="2026-10-27T13:58:01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REVOKE"/>
    <s v="GRESIK"/>
    <s v="NO ADDON"/>
    <m/>
    <s v="Revoke Completed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</r>
  <r>
    <n v="2281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282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283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2284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2285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2286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2287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</r>
  <r>
    <n v="2288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</r>
  <r>
    <n v="2289"/>
    <n v="1002632218"/>
    <n v="3"/>
    <x v="3"/>
    <n v="5"/>
    <s v="SBY UTARA"/>
    <s v="GRESIK"/>
    <s v="GSK"/>
    <s v="REG"/>
    <s v="AO"/>
    <x v="0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</r>
  <r>
    <n v="2290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</r>
  <r>
    <n v="2291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2292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</r>
  <r>
    <n v="2293"/>
    <n v="1002638838"/>
    <n v="3"/>
    <x v="3"/>
    <n v="5"/>
    <s v="SBY UTARA"/>
    <s v="GRESIK"/>
    <s v="GSK"/>
    <s v="REG"/>
    <s v="AO"/>
    <x v="0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</r>
  <r>
    <n v="2294"/>
    <n v="1002640077"/>
    <n v="3"/>
    <x v="3"/>
    <n v="5"/>
    <s v="SBY UTARA"/>
    <s v="GRESIK"/>
    <s v="GSK"/>
    <s v="REG"/>
    <s v="AO"/>
    <x v="0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2295"/>
    <n v="1002641215"/>
    <n v="3"/>
    <x v="3"/>
    <n v="5"/>
    <s v="SBY UTARA"/>
    <s v="GRESIK"/>
    <s v="GSK"/>
    <s v="REG"/>
    <s v="AO"/>
    <x v="0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</r>
  <r>
    <n v="2296"/>
    <n v="1002641507"/>
    <n v="3"/>
    <x v="3"/>
    <n v="5"/>
    <s v="SBY UTARA"/>
    <s v="GRESIK"/>
    <s v="GSK"/>
    <s v="REG"/>
    <s v="AO"/>
    <x v="0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</r>
  <r>
    <n v="2297"/>
    <n v="1002643369"/>
    <n v="3"/>
    <x v="3"/>
    <n v="5"/>
    <s v="SBY UTARA"/>
    <s v="GRESIK"/>
    <s v="GSK"/>
    <s v="REG"/>
    <s v="AO"/>
    <x v="0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</r>
  <r>
    <n v="2298"/>
    <n v="1002642902"/>
    <n v="3"/>
    <x v="3"/>
    <n v="5"/>
    <s v="SBY UTARA"/>
    <s v="GRESIK"/>
    <s v="GSK"/>
    <s v="REG"/>
    <s v="AO"/>
    <x v="0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</r>
  <r>
    <n v="2299"/>
    <n v="1002644645"/>
    <n v="3"/>
    <x v="3"/>
    <n v="5"/>
    <s v="SBY UTARA"/>
    <s v="GRESIK"/>
    <s v="GSK"/>
    <s v="REG"/>
    <s v="AO"/>
    <x v="0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2300"/>
    <n v="1002644653"/>
    <n v="3"/>
    <x v="3"/>
    <n v="5"/>
    <s v="SBY UTARA"/>
    <s v="GRESIK"/>
    <s v="GSK"/>
    <s v="REG"/>
    <s v="AO"/>
    <x v="0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2301"/>
    <n v="1002646182"/>
    <n v="3"/>
    <x v="3"/>
    <n v="5"/>
    <s v="SBY UTARA"/>
    <s v="GRESIK"/>
    <s v="GSK"/>
    <s v="REG"/>
    <s v="AO"/>
    <x v="0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</r>
  <r>
    <n v="2302"/>
    <n v="1002644986"/>
    <n v="3"/>
    <x v="3"/>
    <n v="5"/>
    <s v="SBY UTARA"/>
    <s v="GRESIK"/>
    <s v="GSK"/>
    <s v="REG"/>
    <s v="AO"/>
    <x v="0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2303"/>
    <n v="1002647181"/>
    <n v="3"/>
    <x v="3"/>
    <n v="5"/>
    <s v="SBY UTARA"/>
    <s v="GRESIK"/>
    <s v="GSK"/>
    <s v="REG"/>
    <s v="AO"/>
    <x v="0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</r>
  <r>
    <n v="2304"/>
    <n v="1002647317"/>
    <n v="3"/>
    <x v="3"/>
    <n v="5"/>
    <s v="SBY UTARA"/>
    <s v="GRESIK"/>
    <s v="GSK"/>
    <s v="REG"/>
    <s v="AO"/>
    <x v="0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2305"/>
    <n v="1002647330"/>
    <n v="3"/>
    <x v="3"/>
    <n v="5"/>
    <s v="SBY UTARA"/>
    <s v="GRESIK"/>
    <s v="GSK"/>
    <s v="REG"/>
    <s v="AO"/>
    <x v="0"/>
    <s v="2P INET + VOICE"/>
    <s v="Completed (PS)"/>
    <s v="RBS-Regional 3"/>
    <d v="2026-10-21T13:11:45"/>
    <d v="2026-10-22T16:07:25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S"/>
    <s v="GRESIK"/>
    <s v="NO ADDON"/>
    <n v="20261022"/>
    <s v="Complet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n v="2026"/>
    <n v="10"/>
    <n v="22"/>
    <d v="2026-10-22T00:00:00"/>
    <n v="-0.45833333333575865"/>
    <x v="1"/>
  </r>
  <r>
    <n v="2306"/>
    <n v="1002650117"/>
    <n v="3"/>
    <x v="3"/>
    <n v="5"/>
    <s v="SBY UTARA"/>
    <s v="GRESIK"/>
    <s v="GSK"/>
    <s v="REG"/>
    <s v="AO"/>
    <x v="0"/>
    <s v="1P INET"/>
    <s v="Completed (PS)"/>
    <s v="RBS-Regional 3"/>
    <d v="2026-10-23T07:42:44"/>
    <d v="2026-10-23T15:16:29"/>
    <n v="69415544"/>
    <m/>
    <n v="152421263380"/>
    <s v="Warkop Omah Londho"/>
    <s v="ODP-GSK-FAL/72 FAL/D09/72.01"/>
    <s v="WO067016271"/>
    <m/>
    <m/>
    <m/>
    <n v="112.6446882"/>
    <n v="-7.1651645999999998"/>
    <s v="MD|MYDB-20261022271214|DN00001/MN00018|Warkop Omah Londho|081234267670"/>
    <s v="MYDIGIBIZPARTNER"/>
    <m/>
    <m/>
    <m/>
    <m/>
    <m/>
    <m/>
    <m/>
    <m/>
    <s v="Management Janji"/>
    <s v="2026-10-24 08:00:00 | M Janji : (23/10/2026) jam Pasang : 09:00 Note : hubungi pelanggan jika ingin kelokasi  "/>
    <s v="FCC"/>
    <s v="23-10-2026 07:54:39"/>
    <d v="2026-10-24T08:00:00"/>
    <m/>
    <s v="PS"/>
    <s v="GRESIK"/>
    <s v="NO ADDON"/>
    <n v="20261023"/>
    <s v="Completed"/>
    <s v="HSI Bisnis Promo Hari Pelanggan Nasional PSB 70%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</r>
  <r>
    <n v="2307"/>
    <n v="1002652908"/>
    <n v="3"/>
    <x v="3"/>
    <n v="5"/>
    <s v="SBY UTARA"/>
    <s v="GRESIK"/>
    <s v="GSK"/>
    <s v="REG"/>
    <s v="AO"/>
    <x v="0"/>
    <s v="1P INET"/>
    <s v="Completed (PS)"/>
    <s v="RBS-Regional 3"/>
    <d v="2026-10-26T08:57:50"/>
    <d v="2026-10-26T15:20:28"/>
    <n v="69416831"/>
    <m/>
    <n v="152420259572"/>
    <s v="Kopi Tenger"/>
    <s v="ODP-GSK-FK/64 FK/D10/64.01"/>
    <s v="WO067181162"/>
    <m/>
    <m/>
    <m/>
    <n v="112.613043040037"/>
    <n v="-7.1354720134507401"/>
    <s v="MD|MYDB-20261025271357|DN00001/MN00882|Kopi Tenger|081553190019"/>
    <s v="MYDIGIBIZPARTNER"/>
    <m/>
    <m/>
    <m/>
    <m/>
    <m/>
    <m/>
    <m/>
    <m/>
    <s v="Management Janji"/>
    <s v="2026-10-27 08:00:00 | Nama Pic : IBU TUTIK No Hp Pic : 081553190019 Jam Pemasangan : 08:00 - 12.00 Tanggal Pemasangan : SELASA 27 OKTOBER 2026 Info Tambahan : Hubungi pelanggan sebelum datang ke lokasi"/>
    <s v="FCC"/>
    <s v="26-10-2026 09:10:01"/>
    <d v="2026-10-27T08:00:00"/>
    <s v="Kendala Lainnya"/>
    <s v="PS"/>
    <s v="GRESIK"/>
    <s v="NO ADDON"/>
    <n v="20261026"/>
    <s v="Completed"/>
    <s v="HSI Bisnis Promo Hari Pelanggan Nasional PSB 70% - 50 Mbps"/>
    <s v="INDIBIZ"/>
    <m/>
    <m/>
    <d v="2026-10-27T08:00:00"/>
    <s v="2026-10-27 08:00:00 | Nama Pic : IBU TUTIK No Hp Pic : 081553190019 Jam Pemasangan : 08:00 - 12.00 Tanggal Pemasangan : SELASA 27 OKTOBER 2026 Info Tambahan : Hubungi pelanggan sebelum datang ke lokasi"/>
    <n v="2026"/>
    <n v="10"/>
    <n v="26"/>
    <d v="2026-10-26T00:00:00"/>
    <n v="-1.3333333333357587"/>
    <x v="1"/>
  </r>
  <r>
    <n v="2308"/>
    <n v="1002654279"/>
    <n v="3"/>
    <x v="3"/>
    <n v="5"/>
    <s v="SBY UTARA"/>
    <s v="GRESIK"/>
    <s v="GSK"/>
    <s v="REG"/>
    <s v="AO"/>
    <x v="0"/>
    <m/>
    <s v="Completed (PS)"/>
    <s v="RBS-Regional 2"/>
    <d v="2026-10-26T14:39:10"/>
    <d v="2026-10-28T17:53:23"/>
    <n v="69417224"/>
    <n v="3135947343"/>
    <n v="152421263422"/>
    <s v="PT. REJEKI BERKAH BERLIMPAH RUAH"/>
    <s v="ODP-GSK-FB/07"/>
    <s v="WO067283263"/>
    <m/>
    <m/>
    <m/>
    <n v="112.65279700000001"/>
    <n v="-7.1708762999999998"/>
    <s v="AMRBS;950104;FACHRI HUSAINI;JKT OUTER; PT. REJEKI BERKAH BERLIMPAH RUAH ; Indibiz Bizniz 50 Mbps (Internet + telphone) ;Pic Hubeib Fauzul Kabir ;Cp 085892299976 ; zul@fdcdentalclinic.co.id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6-10-2026 14:39:43"/>
    <d v="2026-10-28T11:00:00"/>
    <m/>
    <s v="PS"/>
    <s v="GRESIK"/>
    <s v="NO ADDON"/>
    <n v="2026102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n v="2026"/>
    <n v="10"/>
    <n v="28"/>
    <d v="2026-10-28T00:00:00"/>
    <n v="-0.45833333333575865"/>
    <x v="1"/>
  </r>
  <r>
    <n v="2309"/>
    <n v="1002652241"/>
    <n v="3"/>
    <x v="3"/>
    <n v="5"/>
    <s v="SBY UTARA"/>
    <s v="GRESIK"/>
    <s v="GSK"/>
    <s v="REG"/>
    <s v="AO"/>
    <x v="0"/>
    <s v="1P INET"/>
    <s v="MIA - INVALID SURVEY"/>
    <s v="RBS-Regional 3"/>
    <d v="2026-10-24T15:27:45"/>
    <d v="2026-10-25T12:13:41"/>
    <n v="69416462"/>
    <m/>
    <n v="152421262933"/>
    <s v="pt langit wijaya harta"/>
    <s v="ODP-GSK-FAW/25 FAW/D01/25.01"/>
    <s v="WO067123293"/>
    <m/>
    <m/>
    <m/>
    <n v="112.612381875514"/>
    <n v="-7.1266858638512103"/>
    <s v="MD|MYDB-20261023271278|DN00001/MN00018|pt langit wijaya harta|6287765260449"/>
    <s v="MYDIGIBIZPARTNER"/>
    <m/>
    <m/>
    <m/>
    <m/>
    <m/>
    <m/>
    <m/>
    <m/>
    <s v="Management Janji"/>
    <s v="2026-10-25 15:00:00 | Tanggal pemasangan: 25/10/2026 Jam pemasangan : pagi / siang Info Tambahan : Hubungi pelanggan dulu sebelum ke lokasi terima kasih."/>
    <s v="FCC"/>
    <s v="24-10-2026 15:40:01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: 25/10/2026 Jam pemasangan : pagi / siang Info Tambahan : Hubungi pelanggan dulu sebelum ke lokasi terima kasih."/>
    <m/>
    <m/>
    <m/>
    <e v="#NUM!"/>
    <e v="#NUM!"/>
    <x v="0"/>
  </r>
  <r>
    <n v="2310"/>
    <n v="1002652304"/>
    <n v="3"/>
    <x v="3"/>
    <n v="5"/>
    <s v="SBY UTARA"/>
    <s v="GRESIK"/>
    <s v="GSK"/>
    <s v="REG"/>
    <s v="AO"/>
    <x v="0"/>
    <s v="1P INET"/>
    <s v="MIA - INVALID SURVEY"/>
    <s v="RBS-Regional 3"/>
    <d v="2026-10-24T16:30:50"/>
    <d v="2026-10-25T14:09:36"/>
    <n v="69416495"/>
    <m/>
    <n v="152421263406"/>
    <s v="PT Reliance Trading Indonesia"/>
    <s v="ODP-GSK-FU/48"/>
    <s v="WO067127638"/>
    <m/>
    <m/>
    <m/>
    <n v="112.644973976619"/>
    <n v="-7.2101365096426502"/>
    <s v="|MN02394|MYIA-098285585261/POI/Irene Setyowati Sumardi /081214174010/aireensunardi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6:39:37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 : 25/09/2026 Jam pemasangan : 08.00 - 12.00 Info Tambahan : Hubungi pelanggan dulu sebelum ke lokasi, terima kasih"/>
    <m/>
    <m/>
    <m/>
    <e v="#NUM!"/>
    <e v="#NUM!"/>
    <x v="0"/>
  </r>
  <r>
    <n v="2311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12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2313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2314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</r>
  <r>
    <n v="2315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2316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2317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</r>
  <r>
    <n v="2318"/>
    <n v="1002643774"/>
    <n v="3"/>
    <x v="3"/>
    <n v="5"/>
    <s v="SBY UTARA"/>
    <s v="GRESIK"/>
    <s v="KDE"/>
    <s v="REG"/>
    <s v="AO"/>
    <x v="0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</r>
  <r>
    <n v="2319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2320"/>
    <n v="1002627224"/>
    <n v="3"/>
    <x v="3"/>
    <n v="5"/>
    <s v="SBY UTARA"/>
    <s v="GRESIK"/>
    <s v="BWN"/>
    <s v="REG"/>
    <s v="AO"/>
    <x v="0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</r>
  <r>
    <n v="2321"/>
    <n v="1002628108"/>
    <n v="3"/>
    <x v="3"/>
    <n v="5"/>
    <s v="SBY UTARA"/>
    <s v="GRESIK"/>
    <s v="BWN"/>
    <s v="REG"/>
    <s v="AO"/>
    <x v="0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</r>
  <r>
    <n v="2322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2323"/>
    <n v="1002638907"/>
    <n v="3"/>
    <x v="3"/>
    <n v="5"/>
    <s v="SBY UTARA"/>
    <s v="GRESIK"/>
    <s v="BWN"/>
    <s v="REG"/>
    <s v="AO"/>
    <x v="0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</r>
  <r>
    <n v="2324"/>
    <n v="1002639327"/>
    <n v="3"/>
    <x v="3"/>
    <n v="5"/>
    <s v="SBY UTARA"/>
    <s v="GRESIK"/>
    <s v="BWN"/>
    <s v="REG"/>
    <s v="AO"/>
    <x v="0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</r>
  <r>
    <n v="2325"/>
    <n v="1002641290"/>
    <n v="3"/>
    <x v="3"/>
    <n v="5"/>
    <s v="SBY UTARA"/>
    <s v="GRESIK"/>
    <s v="BWN"/>
    <s v="REG"/>
    <s v="AO"/>
    <x v="0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</r>
  <r>
    <n v="2326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327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2328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2329"/>
    <n v="1002636233"/>
    <n v="3"/>
    <x v="3"/>
    <n v="5"/>
    <s v="SBY UTARA"/>
    <s v="GRESIK"/>
    <s v="SDY"/>
    <s v="REG"/>
    <s v="AO"/>
    <x v="0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</r>
  <r>
    <n v="2330"/>
    <n v="1002653879"/>
    <n v="3"/>
    <x v="3"/>
    <n v="5"/>
    <s v="SBY UTARA"/>
    <s v="GRESIK"/>
    <s v="SDY"/>
    <s v="REG"/>
    <s v="AO"/>
    <x v="0"/>
    <s v="1P INET"/>
    <s v="102 | FOLLOW UP COMPLETED"/>
    <s v="RBS-Regional 3"/>
    <d v="2026-10-26T13:08:49"/>
    <d v="2026-10-28T15:12:00"/>
    <n v="69417124"/>
    <m/>
    <n v="152451212312"/>
    <s v="BARONGAN KOPI"/>
    <s v="ODP-SDY-FM/16 FM/D03/16.01"/>
    <s v="WO067206770"/>
    <m/>
    <m/>
    <m/>
    <n v="112.53975800000001"/>
    <n v="-7.0423087000000004"/>
    <s v="MD|MYDB-20261026271376|DN00001/MN02093|BARONGAN KOPI|085755852198"/>
    <s v="MYDIGIBIZPARTNER"/>
    <m/>
    <m/>
    <m/>
    <m/>
    <m/>
    <m/>
    <m/>
    <m/>
    <s v="Management Janji"/>
    <s v="2026-10-27 11:00:00 | Nama PIC : bapak soleh No HP : 085755852198 Alt :  M Janji : (SELASA/27/oktober/2026) jam Pasang : 09:00 Note : hubungi pelanggan jika ingin kelokasi"/>
    <s v="FCC"/>
    <s v="26-10-2026 13:09:41"/>
    <d v="2026-10-27T11:00:00"/>
    <m/>
    <s v="REVOKE"/>
    <s v="GRESIK"/>
    <s v="NO ADDON"/>
    <m/>
    <s v="Follow Up Revoke Completed, New Order ID : SC1002658027"/>
    <s v="HSI Bisnis Promo Hari Pelanggan Nasional PSB 70% - 50 Mbps"/>
    <s v="INDIBIZ"/>
    <m/>
    <m/>
    <d v="2026-10-27T11:00:00"/>
    <s v="2026-10-27 11:00:00 | Nama PIC : bapak soleh No HP : 085755852198 Alt :  M Janji : (SELASA/27/oktober/2026) jam Pasang : 09:00 Note : hubungi pelanggan jika ingin kelokasi"/>
    <m/>
    <m/>
    <m/>
    <e v="#NUM!"/>
    <e v="#NUM!"/>
    <x v="0"/>
  </r>
  <r>
    <n v="2331"/>
    <n v="1002655960"/>
    <n v="3"/>
    <x v="3"/>
    <n v="5"/>
    <s v="SBY UTARA"/>
    <s v="GRESIK"/>
    <s v="SDY"/>
    <s v="REG"/>
    <s v="AO"/>
    <x v="0"/>
    <s v="1P INET"/>
    <s v="9 | WFM - UN-SCS"/>
    <s v="RBS-Regional 3"/>
    <d v="2026-10-27T13:31:47"/>
    <d v="2026-10-27T13:31:48"/>
    <n v="69412519"/>
    <m/>
    <m/>
    <s v="NUGROS COFFEE"/>
    <m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27-10-2026 13:39:41"/>
    <d v="2026-10-20T00:00:00"/>
    <m/>
    <s v="UNSC"/>
    <s v="GRESIK"/>
    <s v="NO ADDON"/>
    <m/>
    <s v="Inprogress Alpro, SC Lama : SC1002642176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2332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2333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2334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</r>
  <r>
    <n v="2335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</r>
  <r>
    <n v="2336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</r>
  <r>
    <n v="2337"/>
    <n v="1002641091"/>
    <n v="3"/>
    <x v="3"/>
    <n v="5"/>
    <s v="SBY UTARA"/>
    <s v="GRESIK"/>
    <s v="SDY"/>
    <s v="REG"/>
    <s v="AO"/>
    <x v="0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2338"/>
    <n v="1002645510"/>
    <n v="3"/>
    <x v="3"/>
    <n v="5"/>
    <s v="SBY UTARA"/>
    <s v="GRESIK"/>
    <s v="SDY"/>
    <s v="REG"/>
    <s v="AO"/>
    <x v="0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</r>
  <r>
    <n v="2339"/>
    <n v="1002645529"/>
    <n v="3"/>
    <x v="3"/>
    <n v="5"/>
    <s v="SBY UTARA"/>
    <s v="GRESIK"/>
    <s v="SDY"/>
    <s v="REG"/>
    <s v="AO"/>
    <x v="0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</r>
  <r>
    <n v="2340"/>
    <n v="1002645319"/>
    <n v="3"/>
    <x v="3"/>
    <n v="5"/>
    <s v="SBY UTARA"/>
    <s v="GRESIK"/>
    <s v="SDY"/>
    <s v="REG"/>
    <s v="AO"/>
    <x v="0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2341"/>
    <n v="1002653218"/>
    <n v="3"/>
    <x v="3"/>
    <n v="5"/>
    <s v="SBY UTARA"/>
    <s v="GRESIK"/>
    <s v="SDY"/>
    <s v="REG"/>
    <s v="AO"/>
    <x v="0"/>
    <s v="1P INET"/>
    <s v="Completed (PS)"/>
    <s v="RBS-Regional 3"/>
    <d v="2026-10-26T10:24:49"/>
    <d v="2026-10-29T09:27:05"/>
    <n v="69416926"/>
    <m/>
    <n v="152451212218"/>
    <s v="ZAIN FROZEN FOOD"/>
    <s v="ODP-SDY-FS/06 FS/D02/06.01"/>
    <s v="WO067189644"/>
    <m/>
    <m/>
    <m/>
    <n v="112.531077"/>
    <n v="-6.9126519999999996"/>
    <s v="|MN02646|MYIA-022098751050/POI/feddy rianto/089673155660/riantofeddy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25:17"/>
    <d v="2026-10-27T08:00:00"/>
    <s v="Kendala Lainnya"/>
    <s v="PS"/>
    <s v="GRESIK"/>
    <s v="OCA"/>
    <n v="20261029"/>
    <s v="Completed"/>
    <s v="HSI Bisnis Basic Bundling OCA Breach Checker Promo 2026 PSB 70% - 300 Mbps"/>
    <s v="INDIBIZ"/>
    <m/>
    <m/>
    <d v="2026-10-27T08:00:00"/>
    <s v="2026-10-27 08:00:00 | Tanggal pemasangan : 27/09/2026 Jam pemasangan : 08.00 - 12.00 Info Tambahan : Hubungi pelanggan dulu sebelum ke lokasi, terima kasih"/>
    <n v="2026"/>
    <n v="10"/>
    <n v="29"/>
    <d v="2026-10-29T00:00:00"/>
    <n v="1.6666666666642413"/>
    <x v="2"/>
  </r>
  <r>
    <n v="2342"/>
    <n v="1002658027"/>
    <n v="3"/>
    <x v="3"/>
    <n v="5"/>
    <s v="SBY UTARA"/>
    <s v="GRESIK"/>
    <s v="SDY"/>
    <s v="REG"/>
    <s v="AO"/>
    <x v="0"/>
    <m/>
    <s v="Completed (PS)"/>
    <s v="RBS-Regional 3"/>
    <d v="2026-10-28T15:12:01"/>
    <d v="2026-10-28T19:54:06"/>
    <n v="69417124"/>
    <m/>
    <n v="152451212318"/>
    <s v="BARONGAN KOPI"/>
    <s v="ODP-SDY-FAB/05"/>
    <s v="WO067372501"/>
    <m/>
    <m/>
    <m/>
    <n v="112.56322299999999"/>
    <n v="-7.0516439999999996"/>
    <s v="MD|MYDB-20261026271376|DN00001/MN02093|BARONGAN KOPI|085755852198"/>
    <s v="MYDIGIBIZPARTNER"/>
    <m/>
    <m/>
    <m/>
    <m/>
    <m/>
    <m/>
    <m/>
    <m/>
    <s v="Management Janji"/>
    <s v="2026-10-27 11:00:00 | Nama PIC : bapak soleh  No HP :  085755852198  Alt :   M Janji : (SELASA/27/oktober/2026)  jam Pasang : 09:00  Note : hubungi pelanggan jika ingin kelokasi"/>
    <s v="FCC"/>
    <s v="28-10-2026 15:24:51"/>
    <m/>
    <m/>
    <s v="PS"/>
    <s v="GRESIK"/>
    <s v="NO ADDON"/>
    <n v="2026102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07:00:00"/>
    <s v="2026-10-27 11:00:00 | Nama PIC : bapak soleh  No HP :  085755852198  Alt :   M Janji : (SELASA/27/oktober/2026)  jam Pasang : 09:00  Note : hubungi pelanggan jika ingin kelokasi"/>
    <n v="2026"/>
    <n v="10"/>
    <n v="28"/>
    <d v="2026-10-28T00:00:00"/>
    <n v="-0.29166666666424135"/>
    <x v="1"/>
  </r>
  <r>
    <n v="2343"/>
    <n v="1002642176"/>
    <n v="3"/>
    <x v="3"/>
    <n v="5"/>
    <s v="SBY UTARA"/>
    <s v="GRESIK"/>
    <s v="SDY"/>
    <s v="REG"/>
    <s v="AO"/>
    <x v="0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2344"/>
    <n v="1002657808"/>
    <n v="3"/>
    <x v="3"/>
    <n v="5"/>
    <s v="SBY UTARA"/>
    <s v="GRESIK"/>
    <s v="SDY"/>
    <s v="REG"/>
    <s v="AO"/>
    <x v="0"/>
    <s v="1P INET"/>
    <s v="MIE - SEND SURVEY"/>
    <s v="RBS-Regional 3"/>
    <d v="2026-10-28T14:06:44"/>
    <d v="2026-10-28T14:08:06"/>
    <n v="69418648"/>
    <m/>
    <n v="152451212317"/>
    <s v="SMP Nusantara Bungah"/>
    <s v="ODP-SDY-FM/12 FM/D03/12.01"/>
    <s v="WO067363530"/>
    <m/>
    <m/>
    <m/>
    <n v="112.52787061491"/>
    <n v="-7.0347881768469502"/>
    <s v="|MN02280|MYIA-015828978479/POI/SHOFIYATUL AHMADAH/085175253155/smp.nusantarabungah@gmail.com"/>
    <s v="MYIB_ASSISTANT"/>
    <m/>
    <m/>
    <m/>
    <m/>
    <m/>
    <m/>
    <m/>
    <m/>
    <s v="Management Janji"/>
    <s v="2026-10-29 11:00:00 | Nama PIC : Shofi No HP : 085175253155 No Alt :  M Janji :  29  Okt 2026 Jam Pasang : Pagi / Siang Note : hubungi pelanggan jika ingin kelokasi"/>
    <s v="FCC"/>
    <s v="28-10-2026 14:09:54"/>
    <d v="2026-10-29T11:00:00"/>
    <m/>
    <s v="SURVEY_NEW_MANJA"/>
    <s v="GRESIK"/>
    <s v="NO ADDON"/>
    <m/>
    <s v="MIE - SEND SURVEY"/>
    <s v="HSI Bisnis Promo Hari Pelanggan Nasional PSB 70% - 100 Mbps Dual Band"/>
    <s v="INDIBIZ"/>
    <m/>
    <m/>
    <d v="2026-10-29T11:00:00"/>
    <s v="2026-10-29 11:00:00 | Nama PIC : Shofi No HP : 085175253155 No Alt :  M Janji :  29  Okt 2026 Jam Pasang : Pagi / Siang Note : hubungi pelanggan jika ingin kelokasi"/>
    <m/>
    <m/>
    <m/>
    <e v="#NUM!"/>
    <e v="#NUM!"/>
    <x v="0"/>
  </r>
  <r>
    <n v="2345"/>
    <n v="1002644635"/>
    <n v="3"/>
    <x v="3"/>
    <n v="5"/>
    <s v="SBY UTARA"/>
    <s v="GRESIK"/>
    <s v="SDY"/>
    <s v="REG"/>
    <s v="AO"/>
    <x v="0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2346"/>
    <n v="1002639779"/>
    <n v="3"/>
    <x v="3"/>
    <n v="5"/>
    <s v="SBY UTARA"/>
    <s v="GRESIK"/>
    <s v="SDY"/>
    <s v="REG"/>
    <s v="AO"/>
    <x v="0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2347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2348"/>
    <n v="1002647285"/>
    <n v="3"/>
    <x v="3"/>
    <n v="5"/>
    <s v="SBY UTARA"/>
    <s v="LAMONGAN"/>
    <s v="BBA"/>
    <s v="REG"/>
    <s v="AO"/>
    <x v="0"/>
    <m/>
    <s v="102 | FOLLOW UP COMPLETED"/>
    <s v="RBS-Regional 3"/>
    <d v="2026-10-21T12:51:32"/>
    <d v="2026-10-23T16:1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s v="Kendala Teknik"/>
    <s v="REVOKE"/>
    <s v="X"/>
    <s v="NO ADDON"/>
    <m/>
    <s v="Follow Up Revoke Completed, New Order ID : SC1002651561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</r>
  <r>
    <n v="2349"/>
    <n v="1002655985"/>
    <n v="3"/>
    <x v="3"/>
    <n v="5"/>
    <s v="SBY UTARA"/>
    <s v="LAMONGAN"/>
    <s v="BBA"/>
    <s v="REG"/>
    <s v="AO"/>
    <x v="0"/>
    <m/>
    <s v="9 | WFM - UN-SCS"/>
    <s v="RBS-Regional 3"/>
    <d v="2026-10-27T13:36:50"/>
    <d v="2026-10-27T13:36:51"/>
    <n v="69410058"/>
    <m/>
    <m/>
    <s v="Bha Bhe Crispy"/>
    <m/>
    <s v="WO066474222"/>
    <m/>
    <m/>
    <m/>
    <n v="112.142971"/>
    <n v="-7.1277249999999999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27-10-2026 13:39:41"/>
    <d v="2026-10-17T00:00:00"/>
    <m/>
    <s v="UNSC"/>
    <s v="X"/>
    <s v="NO ADDON"/>
    <m/>
    <s v="Inprogress Alpro, SC Lama : SC10026366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2350"/>
    <n v="1002625399"/>
    <n v="3"/>
    <x v="3"/>
    <n v="5"/>
    <s v="SBY UTARA"/>
    <s v="LAMONGAN"/>
    <s v="BBA"/>
    <s v="REG"/>
    <s v="AO"/>
    <x v="0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</r>
  <r>
    <n v="2351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2352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2353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</r>
  <r>
    <n v="2354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</r>
  <r>
    <n v="2355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</r>
  <r>
    <n v="2356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</r>
  <r>
    <n v="2357"/>
    <n v="1002636482"/>
    <n v="3"/>
    <x v="3"/>
    <n v="5"/>
    <s v="SBY UTARA"/>
    <s v="LAMONGAN"/>
    <s v="BBA"/>
    <s v="REG"/>
    <s v="AO"/>
    <x v="0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</r>
  <r>
    <n v="2358"/>
    <n v="1002644667"/>
    <n v="3"/>
    <x v="3"/>
    <n v="5"/>
    <s v="SBY UTARA"/>
    <s v="LAMONGAN"/>
    <s v="BBA"/>
    <s v="REG"/>
    <s v="AO"/>
    <x v="0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359"/>
    <n v="1002644657"/>
    <n v="3"/>
    <x v="3"/>
    <n v="5"/>
    <s v="SBY UTARA"/>
    <s v="LAMONGAN"/>
    <s v="BBA"/>
    <s v="REG"/>
    <s v="AO"/>
    <x v="0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360"/>
    <n v="1002644677"/>
    <n v="3"/>
    <x v="3"/>
    <n v="5"/>
    <s v="SBY UTARA"/>
    <s v="LAMONGAN"/>
    <s v="BBA"/>
    <s v="REG"/>
    <s v="AO"/>
    <x v="0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361"/>
    <n v="1002644697"/>
    <n v="3"/>
    <x v="3"/>
    <n v="5"/>
    <s v="SBY UTARA"/>
    <s v="LAMONGAN"/>
    <s v="BBA"/>
    <s v="REG"/>
    <s v="AO"/>
    <x v="0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362"/>
    <n v="1002644470"/>
    <n v="3"/>
    <x v="3"/>
    <n v="5"/>
    <s v="SBY UTARA"/>
    <s v="LAMONGAN"/>
    <s v="BBA"/>
    <s v="REG"/>
    <s v="AO"/>
    <x v="0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</r>
  <r>
    <n v="2363"/>
    <n v="1002647223"/>
    <n v="3"/>
    <x v="3"/>
    <n v="5"/>
    <s v="SBY UTARA"/>
    <s v="LAMONGAN"/>
    <s v="BBA"/>
    <s v="REG"/>
    <s v="AO"/>
    <x v="0"/>
    <m/>
    <s v="Completed (PS)"/>
    <s v="RBS-Regional 3"/>
    <d v="2026-10-21T12:14:36"/>
    <d v="2026-10-22T21:31:33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S"/>
    <s v="X"/>
    <s v="NO ADDON"/>
    <n v="20261022"/>
    <s v="Complet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n v="2026"/>
    <n v="10"/>
    <n v="22"/>
    <d v="2026-10-22T00:00:00"/>
    <n v="-0.41666666666424135"/>
    <x v="1"/>
  </r>
  <r>
    <n v="2364"/>
    <n v="1002651561"/>
    <n v="3"/>
    <x v="3"/>
    <n v="5"/>
    <s v="SBY UTARA"/>
    <s v="LAMONGAN"/>
    <s v="BBA"/>
    <s v="REG"/>
    <s v="AO"/>
    <x v="0"/>
    <m/>
    <s v="Completed (PS)"/>
    <s v="RBS-Regional 3"/>
    <d v="2026-10-23T16:10:07"/>
    <d v="2026-10-23T18:17:05"/>
    <n v="69414452"/>
    <m/>
    <n v="152441211333"/>
    <s v="PKM KEDUNGPRING UGD"/>
    <s v="ODP-BBA-FAX/10"/>
    <s v="WO067067130"/>
    <m/>
    <m/>
    <m/>
    <n v="112.198627"/>
    <n v="-7.170185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 No Hp : 08563405804  No Hp Alternatif :   Tanggal : 22 Oktober 2026  Interval : PAGI   Note : Mohon hubungi pelanggan terlebih dahulu|40981184|MYDITA"/>
    <s v="FCC"/>
    <s v="23-10-2026 16:24:38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3T07:00:00"/>
    <s v="2026-10-22 15:00:00|Nama : BP BASUKI MARGOTOMO   No Hp : 08563405804  No Hp Alternatif :   Tanggal : 22 Oktober 2026  Interval : PAGI   Note : Mohon hubungi pelanggan terlebih dahulu|40981184|MYDITA"/>
    <n v="2026"/>
    <n v="10"/>
    <n v="23"/>
    <d v="2026-10-23T00:00:00"/>
    <n v="-0.29166666666424135"/>
    <x v="1"/>
  </r>
  <r>
    <n v="2365"/>
    <n v="1002652024"/>
    <n v="3"/>
    <x v="3"/>
    <n v="5"/>
    <s v="SBY UTARA"/>
    <s v="LAMONGAN"/>
    <s v="BBA"/>
    <s v="REG"/>
    <s v="AO"/>
    <x v="0"/>
    <s v="1P INET"/>
    <s v="Completed (PS)"/>
    <s v="RBS-Regional 3"/>
    <d v="2026-10-24T12:11:49"/>
    <d v="2026-10-25T14:53:11"/>
    <n v="69416291"/>
    <m/>
    <n v="152441211335"/>
    <s v="coffe dulur dewe"/>
    <s v="ODP-BBA-FAG/06 FAG/D02/06.01"/>
    <s v="WO067107346"/>
    <m/>
    <m/>
    <m/>
    <n v="112.287486"/>
    <n v="-7.1585400000000003"/>
    <s v="|MN02646|MYIA-047691308101/POI/m. andrianto/089673155664/mandrianto838@gmail.com"/>
    <s v="MYIB_ASSISTANT"/>
    <m/>
    <m/>
    <m/>
    <m/>
    <m/>
    <m/>
    <m/>
    <m/>
    <s v="Management Janji"/>
    <s v="2026-10-25 10:00:00 | M Janji :  25 Okt 2026 Jam Pasang : Pagi / Siang Note : hubungi pelanggan jika ingin kelokasi"/>
    <s v="FCC"/>
    <s v="24-10-2026 12:24:46"/>
    <d v="2026-10-25T10:00:00"/>
    <m/>
    <s v="PS"/>
    <s v="X"/>
    <s v="NO ADDON"/>
    <n v="20261025"/>
    <s v="Completed"/>
    <s v="HSI Bisnis Promo Hari Pelanggan Nasional PSB 70% - 50 Mbps"/>
    <s v="INDIBIZ"/>
    <m/>
    <m/>
    <d v="2026-10-25T10:00:00"/>
    <s v="2026-10-25 10:00:00 | M Janji :  25 Okt 2026 Jam Pasang : Pagi / Siang Note : hubungi pelanggan jika ingin kelokasi"/>
    <n v="2026"/>
    <n v="10"/>
    <n v="25"/>
    <d v="2026-10-25T00:00:00"/>
    <n v="-0.41666666666424135"/>
    <x v="1"/>
  </r>
  <r>
    <n v="2366"/>
    <n v="1002656089"/>
    <n v="3"/>
    <x v="3"/>
    <n v="5"/>
    <s v="SBY UTARA"/>
    <s v="LAMONGAN"/>
    <s v="BBA"/>
    <s v="REG"/>
    <s v="AO"/>
    <x v="0"/>
    <s v="1P INET"/>
    <s v="Completed (PS)"/>
    <s v="RBS-Regional 3"/>
    <d v="2026-10-27T14:00:49"/>
    <d v="2026-10-28T20:47:54"/>
    <n v="69418026"/>
    <m/>
    <n v="152441211338"/>
    <s v="PKM MODO IGD"/>
    <s v="ODP-BBA-FAQ/14 FAQ/D02/14.01"/>
    <s v="WO067291111"/>
    <m/>
    <m/>
    <m/>
    <n v="112.14641645550699"/>
    <n v="-7.2426543857237702"/>
    <s v="MD|MYDB-20261027271440|DD00001/MN01781|PKM MODO IGD|081334061337"/>
    <s v="MYDIGIBIZPARTNER"/>
    <m/>
    <m/>
    <m/>
    <m/>
    <m/>
    <m/>
    <m/>
    <m/>
    <s v="Management Janji"/>
    <s v="2026-10-28 10:00:00 | Nama PIC:  bp arindra No HP: 081334061337 Alt: Tanggal: 28/10/2026 Jam Pasang: 10.00 Note: Hubungi sebelum ke lokasi, terimakasih.  "/>
    <s v="FCC"/>
    <s v="27-10-2026 14:09:51"/>
    <d v="2026-10-28T10:00:00"/>
    <m/>
    <s v="PS"/>
    <s v="X"/>
    <s v="NO ADDON"/>
    <n v="20261028"/>
    <s v="Completed"/>
    <s v="HSI Bisnis Basic Promo Hari Pelanggan Nasional PSB 70% - 200 Mbps"/>
    <s v="INDIBIZ"/>
    <m/>
    <m/>
    <d v="2026-10-28T10:00:00"/>
    <s v="2026-10-28 10:00:00 | Nama PIC:  bp arindra No HP: 081334061337 Alt: Tanggal: 28/10/2026 Jam Pasang: 10.00 Note: Hubungi sebelum ke lokasi, terimakasih.  "/>
    <n v="2026"/>
    <n v="10"/>
    <n v="28"/>
    <d v="2026-10-28T00:00:00"/>
    <n v="-0.41666666666424135"/>
    <x v="1"/>
  </r>
  <r>
    <n v="2367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68"/>
    <n v="1002636191"/>
    <n v="3"/>
    <x v="3"/>
    <n v="5"/>
    <s v="SBY UTARA"/>
    <s v="LAMONGAN"/>
    <s v="BBA"/>
    <s v="REG"/>
    <s v="AO"/>
    <x v="0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2369"/>
    <n v="1002646055"/>
    <n v="3"/>
    <x v="3"/>
    <n v="5"/>
    <s v="SBY UTARA"/>
    <s v="LAMONGAN"/>
    <s v="BBA"/>
    <s v="REG"/>
    <s v="AO"/>
    <x v="0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70"/>
    <n v="1002644484"/>
    <n v="3"/>
    <x v="3"/>
    <n v="5"/>
    <s v="SBY UTARA"/>
    <s v="LAMONGAN"/>
    <s v="BBA"/>
    <s v="REG"/>
    <s v="AO"/>
    <x v="0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71"/>
    <n v="1002646676"/>
    <n v="3"/>
    <x v="3"/>
    <n v="5"/>
    <s v="SBY UTARA"/>
    <s v="LAMONGAN"/>
    <s v="BBA"/>
    <s v="REG"/>
    <s v="AO"/>
    <x v="0"/>
    <m/>
    <s v="CANCEL COMPLETED"/>
    <s v="RBS-Regional 3"/>
    <d v="2026-10-21T09:25:02"/>
    <d v="2026-10-27T19:43:29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72"/>
    <n v="1002636607"/>
    <n v="3"/>
    <x v="3"/>
    <n v="5"/>
    <s v="SBY UTARA"/>
    <s v="LAMONGAN"/>
    <s v="BBA"/>
    <s v="REG"/>
    <s v="AO"/>
    <x v="0"/>
    <m/>
    <s v="98 | OSS - CANCEL COMPLETE"/>
    <s v="RBS-Regional 3"/>
    <d v="2026-10-14T12:06:03"/>
    <d v="2026-10-27T13:37:38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2373"/>
    <n v="1002617657"/>
    <n v="3"/>
    <x v="3"/>
    <n v="5"/>
    <s v="SBY UTARA"/>
    <s v="LAMONGAN"/>
    <s v="BDG"/>
    <s v="REG"/>
    <s v="AO"/>
    <x v="0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2374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2375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2376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</r>
  <r>
    <n v="2377"/>
    <n v="1002639351"/>
    <n v="3"/>
    <x v="3"/>
    <n v="5"/>
    <s v="SBY UTARA"/>
    <s v="LAMONGAN"/>
    <s v="BDG"/>
    <s v="REG"/>
    <s v="AO"/>
    <x v="0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</r>
  <r>
    <n v="2378"/>
    <n v="1002641979"/>
    <n v="3"/>
    <x v="3"/>
    <n v="5"/>
    <s v="SBY UTARA"/>
    <s v="LAMONGAN"/>
    <s v="BDG"/>
    <s v="REG"/>
    <s v="AO"/>
    <x v="0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</r>
  <r>
    <n v="2379"/>
    <n v="1002655343"/>
    <n v="3"/>
    <x v="3"/>
    <n v="5"/>
    <s v="SBY UTARA"/>
    <s v="LAMONGAN"/>
    <s v="BDG"/>
    <s v="REG"/>
    <s v="AO"/>
    <x v="0"/>
    <s v="1P INET"/>
    <s v="Completed (PS)"/>
    <s v="RBS-Regional 3"/>
    <d v="2026-10-27T10:03:55"/>
    <d v="2026-10-28T17:24:28"/>
    <n v="69417684"/>
    <m/>
    <n v="152448205499"/>
    <s v="ikhwa store"/>
    <s v="ODP-BDG-FD/45 FD/D06/45.01"/>
    <s v="WO067260682"/>
    <m/>
    <m/>
    <m/>
    <n v="112.35601699999999"/>
    <n v="-6.9624670000000002"/>
    <s v="|MN02646|MYIA-055988339289/POI/ali yusli/089673155661/aliyusli573@gmail.com"/>
    <s v="MYIB_ASSISTANT"/>
    <m/>
    <m/>
    <m/>
    <m/>
    <m/>
    <m/>
    <m/>
    <m/>
    <s v="Management Janji"/>
    <s v="2026-10-28 10:00:00 | Nama Pic : BP ALI No Hp Pic : 089673155661 Jam Pemasangan : 08:00 - 12.00 Tanggal Pemasangan : RABU 28 OKTOBER 2026 Info Tambahan : Hubungi pelanggan sebelum datang ke lokasi"/>
    <s v="FCC"/>
    <s v="27-10-2026 10:09:38"/>
    <d v="2026-10-28T10:00:00"/>
    <m/>
    <s v="PS"/>
    <s v="X"/>
    <s v="NO ADDON"/>
    <n v="20261028"/>
    <s v="Completed"/>
    <s v="HSI Bisnis Basic Promo Hari Pelanggan Nasional PSB 70% - 50 Mbps"/>
    <s v="INDIBIZ"/>
    <m/>
    <m/>
    <d v="2026-10-28T10:00:00"/>
    <s v="2026-10-28 10:00:00 | Nama Pic : BP ALI No Hp Pic : 089673155661 Jam Pemasangan : 08:00 - 12.00 Tanggal Pemasangan : RABU 28 OKTOBER 2026 Info Tambahan : Hubungi pelanggan sebelum datang ke lokasi"/>
    <n v="2026"/>
    <n v="10"/>
    <n v="28"/>
    <d v="2026-10-28T00:00:00"/>
    <n v="-0.41666666666424135"/>
    <x v="1"/>
  </r>
  <r>
    <n v="2380"/>
    <n v="1002658419"/>
    <n v="3"/>
    <x v="3"/>
    <n v="5"/>
    <s v="SBY UTARA"/>
    <s v="LAMONGAN"/>
    <s v="BDG"/>
    <s v="REG"/>
    <s v="AO"/>
    <x v="0"/>
    <s v="1P INET"/>
    <s v="MIE - SEND SURVEY"/>
    <s v="RBS-Regional 3"/>
    <d v="2026-10-28T19:29:44"/>
    <d v="2026-10-28T19:32:04"/>
    <n v="69418896"/>
    <m/>
    <n v="152448204870"/>
    <s v="suket teki coffee"/>
    <s v="ODP-BDG-FE/21 FE/D04/21.01"/>
    <s v="WO067391194"/>
    <m/>
    <m/>
    <m/>
    <n v="112.38573700000001"/>
    <n v="-6.8829000000000002"/>
    <s v="|MN02646|MYIA-095156690139/POI/moh syariffudin/0895639166920/mohsariffudin36@gmail.com"/>
    <s v="MYIB_ASSISTANT"/>
    <m/>
    <m/>
    <m/>
    <m/>
    <m/>
    <m/>
    <m/>
    <m/>
    <s v="Management Janji"/>
    <s v="2026-10-30 10:00:00 | Tanggal pemasangan 29/10/2026 Jam pemasangan : pagi/siang Info Tambahan : Hubungi pelanggan dulu sebelum ke lokasi. terimakasih."/>
    <s v="FCC"/>
    <s v="28-10-2026 19:40:09"/>
    <d v="2026-10-30T10:00:00"/>
    <m/>
    <s v="SURVEY_NEW_MANJA"/>
    <s v="X"/>
    <s v="NO ADDON"/>
    <m/>
    <s v="MIE - SEND SURVEY"/>
    <s v="HSI Bisnis Promo Hari Pelanggan Nasional PSB 70% - 50 Mbps"/>
    <s v="INDIBIZ"/>
    <m/>
    <m/>
    <d v="2026-10-30T10:00:00"/>
    <s v="2026-10-30 10:00:00 | Tanggal pemasangan 29/10/2026 Jam pemasangan : pagi/siang Info Tambahan : Hubungi pelanggan dulu sebelum ke lokasi. terimakasih."/>
    <m/>
    <m/>
    <m/>
    <e v="#NUM!"/>
    <e v="#NUM!"/>
    <x v="0"/>
  </r>
  <r>
    <n v="2381"/>
    <n v="1002639409"/>
    <n v="3"/>
    <x v="3"/>
    <n v="5"/>
    <s v="SBY UTARA"/>
    <s v="LAMONGAN"/>
    <s v="BDG"/>
    <s v="REG"/>
    <s v="AO"/>
    <x v="0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82"/>
    <n v="1002650382"/>
    <n v="3"/>
    <x v="3"/>
    <n v="5"/>
    <s v="SBY UTARA"/>
    <s v="LAMONGAN"/>
    <s v="BDG"/>
    <s v="REG"/>
    <s v="AO"/>
    <x v="0"/>
    <m/>
    <s v="CANCEL COMPLETED"/>
    <s v="RBS-Regional 3"/>
    <d v="2026-10-23T09:44:17"/>
    <d v="2026-10-27T02:00:16"/>
    <n v="69415669"/>
    <m/>
    <n v="152448203702"/>
    <s v="cakrudi kopi"/>
    <s v="ODP-BDG-FE/16"/>
    <m/>
    <m/>
    <m/>
    <m/>
    <n v="112.38749999999899"/>
    <n v="-6.8902025013974502"/>
    <s v="|MN02646|/cakrudi kopi/081235542577/gjekidapps@gmail.com/HSI Bisnis Winback + Antares Eazy (1:1) 150 Mbps (Rp 740.000) PSB Rp 150.000/muhammad edy susanto/-6.89020250139745, 112.38749999999999"/>
    <s v="Sales Force DBS"/>
    <m/>
    <m/>
    <m/>
    <m/>
    <m/>
    <m/>
    <m/>
    <m/>
    <m/>
    <m/>
    <m/>
    <s v="23-10-2026 09:54:41"/>
    <m/>
    <m/>
    <s v="REJECT_FCC"/>
    <s v="X"/>
    <s v="ANTAREZ"/>
    <m/>
    <s v="Order dicancel oleh SYSTEM remark : CANCEL ORDER by System : pelanggan belum melakukan upload dokumen melebihi 3 hari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83"/>
    <n v="1002637020"/>
    <n v="3"/>
    <x v="3"/>
    <n v="5"/>
    <s v="SBY UTARA"/>
    <s v="LAMONGAN"/>
    <s v="LMG"/>
    <s v="REG"/>
    <s v="AO"/>
    <x v="0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</r>
  <r>
    <n v="2384"/>
    <n v="1002633249"/>
    <n v="3"/>
    <x v="3"/>
    <n v="5"/>
    <s v="SBY UTARA"/>
    <s v="LAMONGAN"/>
    <s v="LMG"/>
    <s v="REG"/>
    <s v="AO"/>
    <x v="0"/>
    <s v="1P INET"/>
    <s v="7 | OSS - PROVISIONING ISSUED"/>
    <s v="RBS-Regional 3"/>
    <d v="2026-10-12T14:49:29"/>
    <d v="2026-10-28T18:41:36"/>
    <n v="69405385"/>
    <m/>
    <n v="152433910357"/>
    <s v="PT Rong Yuan Indonesia"/>
    <s v="ODP-LMG-FQ/57"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29 10:00:00|PT Rong Yuan Indonesia Jl Raya Mantup km 16 blok 3 pelang Kembangbahu Lamongan |SYSTEM|MYDITA"/>
    <s v="FCC"/>
    <d v="2026-12-10T15:25:51"/>
    <d v="2026-10-29T00:00:00"/>
    <m/>
    <s v="PI"/>
    <s v="LAMONGAN"/>
    <s v="NO ADDON"/>
    <m/>
    <s v="Provisioning Issued"/>
    <s v="HSI Bisnis Promo Hari Pelanggan Nasional PSB 70% - 300 Mbps"/>
    <s v="INDIBIZ"/>
    <m/>
    <m/>
    <d v="2026-10-29T10:00:00"/>
    <s v="2026-10-29 10:00:00|PT Rong Yuan Indonesia Jl Raya Mantup km 16 blok 3 pelang Kembangbahu Lamongan |SYSTEM|MYDITA"/>
    <m/>
    <m/>
    <m/>
    <e v="#NUM!"/>
    <e v="#NUM!"/>
    <x v="0"/>
  </r>
  <r>
    <n v="2385"/>
    <n v="1002630636"/>
    <n v="3"/>
    <x v="3"/>
    <n v="5"/>
    <s v="SBY UTARA"/>
    <s v="LAMONGAN"/>
    <s v="LMG"/>
    <s v="REG"/>
    <s v="AO"/>
    <x v="0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</r>
  <r>
    <n v="2386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2387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2388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2389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</r>
  <r>
    <n v="2390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</r>
  <r>
    <n v="2391"/>
    <n v="1002637234"/>
    <n v="3"/>
    <x v="3"/>
    <n v="5"/>
    <s v="SBY UTARA"/>
    <s v="LAMONGAN"/>
    <s v="LMG"/>
    <s v="REG"/>
    <s v="AO"/>
    <x v="0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</r>
  <r>
    <n v="2392"/>
    <n v="1002640478"/>
    <n v="3"/>
    <x v="3"/>
    <n v="5"/>
    <s v="SBY UTARA"/>
    <s v="LAMONGAN"/>
    <s v="LMG"/>
    <s v="REG"/>
    <s v="AO"/>
    <x v="0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</r>
  <r>
    <n v="2393"/>
    <n v="1002641393"/>
    <n v="3"/>
    <x v="3"/>
    <n v="5"/>
    <s v="SBY UTARA"/>
    <s v="LAMONGAN"/>
    <s v="LMG"/>
    <s v="REG"/>
    <s v="AO"/>
    <x v="0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2394"/>
    <n v="1002645961"/>
    <n v="3"/>
    <x v="3"/>
    <n v="5"/>
    <s v="SBY UTARA"/>
    <s v="LAMONGAN"/>
    <s v="LMG"/>
    <s v="REG"/>
    <s v="AO"/>
    <x v="0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</r>
  <r>
    <n v="2395"/>
    <n v="1002647068"/>
    <n v="3"/>
    <x v="3"/>
    <n v="5"/>
    <s v="SBY UTARA"/>
    <s v="LAMONGAN"/>
    <s v="LMG"/>
    <s v="REG"/>
    <s v="AO"/>
    <x v="0"/>
    <m/>
    <s v="Completed (PS)"/>
    <s v="RBS-Regional 3"/>
    <d v="2026-10-21T11:20:07"/>
    <d v="2026-10-22T14:52:00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n v="2026"/>
    <n v="10"/>
    <n v="22"/>
    <d v="2026-10-22T00:00:00"/>
    <n v="-0.625"/>
    <x v="1"/>
  </r>
  <r>
    <n v="2396"/>
    <n v="1002647075"/>
    <n v="3"/>
    <x v="3"/>
    <n v="5"/>
    <s v="SBY UTARA"/>
    <s v="LAMONGAN"/>
    <s v="LMG"/>
    <s v="REG"/>
    <s v="AO"/>
    <x v="0"/>
    <m/>
    <s v="Completed (PS)"/>
    <s v="RBS-Regional 3"/>
    <d v="2026-10-21T11:24:08"/>
    <d v="2026-10-22T18:46:41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n v="2026"/>
    <n v="10"/>
    <n v="22"/>
    <d v="2026-10-22T00:00:00"/>
    <n v="-0.625"/>
    <x v="1"/>
  </r>
  <r>
    <n v="2397"/>
    <n v="1002647159"/>
    <n v="3"/>
    <x v="3"/>
    <n v="5"/>
    <s v="SBY UTARA"/>
    <s v="LAMONGAN"/>
    <s v="LMG"/>
    <s v="REG"/>
    <s v="AO"/>
    <x v="0"/>
    <m/>
    <s v="Completed (PS)"/>
    <s v="RBS-Regional 3"/>
    <d v="2026-10-21T11:48:45"/>
    <d v="2026-10-22T15:14:57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n v="2026"/>
    <n v="10"/>
    <n v="22"/>
    <d v="2026-10-22T00:00:00"/>
    <n v="-0.625"/>
    <x v="1"/>
  </r>
  <r>
    <n v="2398"/>
    <n v="1002655411"/>
    <n v="3"/>
    <x v="3"/>
    <n v="5"/>
    <s v="SBY UTARA"/>
    <s v="LAMONGAN"/>
    <s v="LMG"/>
    <s v="REG"/>
    <s v="AO"/>
    <x v="0"/>
    <s v="1P INET"/>
    <s v="Completed (PS)"/>
    <s v="RBS-Regional 3"/>
    <d v="2026-10-27T10:20:44"/>
    <d v="2026-10-27T17:50:07"/>
    <n v="69417742"/>
    <m/>
    <n v="152433910348"/>
    <s v="Castro Coffee"/>
    <s v="ODP-LMG-FB/25 FB/D03/25.01"/>
    <s v="WO067264506"/>
    <m/>
    <m/>
    <m/>
    <n v="112.372482419013"/>
    <n v="-7.1017636883448096"/>
    <s v="MD|MYDB-20261026271372|DN00001/MN00882|Castro Coffee|081331700430"/>
    <s v="MYDIGIBIZPARTNER"/>
    <m/>
    <m/>
    <m/>
    <m/>
    <m/>
    <m/>
    <m/>
    <m/>
    <s v="Management Janji"/>
    <s v="2026-10-28 10:00:00 | telp : 081331700430 alt : manja : pagi / siang 28/10/2026 hub sebelum ke lokasi "/>
    <s v="FCC"/>
    <s v="27-10-2026 10:24:44"/>
    <d v="2026-10-28T10:00:00"/>
    <m/>
    <s v="PS"/>
    <s v="LAMONGAN"/>
    <s v="NO ADDON"/>
    <n v="20261027"/>
    <s v="Completed"/>
    <s v="HSI Bisnis Promo Hari Pelanggan Nasional PSB 70% - 75 Mbps"/>
    <s v="INDIBIZ"/>
    <m/>
    <m/>
    <d v="2026-10-28T10:00:00"/>
    <s v="2026-10-28 10:00:00 | telp : 081331700430 alt : manja : pagi / siang 28/10/2026 hub sebelum ke lokasi "/>
    <n v="2026"/>
    <n v="10"/>
    <n v="27"/>
    <d v="2026-10-27T00:00:00"/>
    <n v="-1.4166666666642413"/>
    <x v="1"/>
  </r>
  <r>
    <n v="2399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2400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2401"/>
    <n v="1002636600"/>
    <n v="3"/>
    <x v="3"/>
    <n v="5"/>
    <s v="SBY UTARA"/>
    <s v="LAMONGAN"/>
    <s v="LMG"/>
    <s v="REG"/>
    <s v="AO"/>
    <x v="0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402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2403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</r>
  <r>
    <n v="2404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</r>
  <r>
    <n v="2405"/>
    <n v="1002637155"/>
    <n v="3"/>
    <x v="3"/>
    <n v="5"/>
    <s v="SBY UTARA"/>
    <s v="LAMONGAN"/>
    <s v="SDD"/>
    <s v="REG"/>
    <s v="AO"/>
    <x v="0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</r>
  <r>
    <n v="2406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</r>
  <r>
    <n v="2407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</r>
  <r>
    <n v="2408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</r>
  <r>
    <n v="2409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</r>
  <r>
    <n v="2410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</r>
  <r>
    <n v="2411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</r>
  <r>
    <n v="2412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2413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</r>
  <r>
    <n v="2414"/>
    <n v="1002637481"/>
    <n v="3"/>
    <x v="1"/>
    <n v="5"/>
    <s v="MADIUN"/>
    <s v="BOJONEGORO"/>
    <s v="BJN"/>
    <s v="REG"/>
    <s v="AO"/>
    <x v="0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</r>
  <r>
    <n v="2415"/>
    <n v="1002636802"/>
    <n v="3"/>
    <x v="1"/>
    <n v="5"/>
    <s v="MADIUN"/>
    <s v="BOJONEGORO"/>
    <s v="BJN"/>
    <s v="REG"/>
    <s v="AO"/>
    <x v="0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</r>
  <r>
    <n v="2416"/>
    <n v="1002639904"/>
    <n v="3"/>
    <x v="1"/>
    <n v="5"/>
    <s v="MADIUN"/>
    <s v="BOJONEGORO"/>
    <s v="BJN"/>
    <s v="REG"/>
    <s v="AO"/>
    <x v="0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</r>
  <r>
    <n v="2417"/>
    <n v="1002647121"/>
    <n v="3"/>
    <x v="1"/>
    <n v="5"/>
    <s v="MADIUN"/>
    <s v="BOJONEGORO"/>
    <s v="BJN"/>
    <s v="REG"/>
    <s v="AO"/>
    <x v="0"/>
    <s v="1P INET"/>
    <s v="Completed (PS)"/>
    <s v="RBS-Regional 3"/>
    <d v="2026-10-21T11:33:45"/>
    <d v="2026-10-23T11:07:05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PS"/>
    <s v="X"/>
    <s v="NO ADDON"/>
    <n v="20261023"/>
    <s v="Completed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n v="2026"/>
    <n v="10"/>
    <n v="23"/>
    <d v="2026-10-23T00:00:00"/>
    <n v="0.375"/>
    <x v="1"/>
  </r>
  <r>
    <n v="2418"/>
    <n v="1002647587"/>
    <n v="3"/>
    <x v="1"/>
    <n v="5"/>
    <s v="MADIUN"/>
    <s v="BOJONEGORO"/>
    <s v="BJN"/>
    <s v="REG"/>
    <s v="AO"/>
    <x v="0"/>
    <s v="1P INET"/>
    <s v="Completed (PS)"/>
    <s v="RBS-Regional 3"/>
    <d v="2026-10-21T14:21:49"/>
    <d v="2026-10-23T13:32:56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n v="2026"/>
    <n v="10"/>
    <n v="23"/>
    <d v="2026-10-23T00:00:00"/>
    <n v="0.375"/>
    <x v="1"/>
  </r>
  <r>
    <n v="2419"/>
    <n v="1002658276"/>
    <n v="3"/>
    <x v="1"/>
    <n v="5"/>
    <s v="MADIUN"/>
    <s v="BOJONEGORO"/>
    <s v="BJN"/>
    <s v="REG"/>
    <s v="AO"/>
    <x v="0"/>
    <s v="1P INET"/>
    <s v="MIE - SEND SURVEY"/>
    <s v="RBS-Regional 3"/>
    <d v="2026-10-28T16:44:44"/>
    <d v="2026-10-28T16:46:01"/>
    <n v="69418825"/>
    <m/>
    <n v="152609259149"/>
    <s v="SD MUHAMMADIYAH 2 BOJONEGORO"/>
    <s v="ODP-BJN-FP/72 FP/D04/72.01"/>
    <s v="WO067381293"/>
    <m/>
    <m/>
    <m/>
    <n v="111.8786655"/>
    <n v="-7.1580651999999896"/>
    <s v="|MC20184|MYIA-017051185636/POI/NURITA ALFIANI/085784654092/sdmuhbjn@gmail.com"/>
    <s v="MYIB_ASSISTANT"/>
    <m/>
    <m/>
    <m/>
    <m/>
    <m/>
    <m/>
    <m/>
    <m/>
    <s v="Management Janji"/>
    <s v="2026-10-31 08:00:00 | Nama Pic : bu NURITA ALFIANI No Hp Pic : 085784654092 No alt : - Jam Pemasangan : siang  Tanggal Pemasangan : 31 Oktober 2026"/>
    <s v="FCC"/>
    <s v="28-10-2026 16:54:40"/>
    <d v="2026-10-31T08:00:00"/>
    <m/>
    <s v="SURVEY_NEW_MANJA"/>
    <s v="X"/>
    <s v="NETMONK"/>
    <m/>
    <s v="MIE - SEND SURVEY"/>
    <s v="HSI Bisnis Bundling Netmonk Promo H2 2026 PSB 70% - 300 Mbps"/>
    <s v="INDIBIZ"/>
    <m/>
    <m/>
    <d v="2026-10-31T08:00:00"/>
    <s v="2026-10-31 08:00:00 | Nama Pic : bu NURITA ALFIANI No Hp Pic : 085784654092 No alt : - Jam Pemasangan : siang  Tanggal Pemasangan : 31 Oktober 2026"/>
    <m/>
    <m/>
    <m/>
    <e v="#NUM!"/>
    <e v="#NUM!"/>
    <x v="0"/>
  </r>
  <r>
    <n v="2420"/>
    <n v="1002636452"/>
    <n v="3"/>
    <x v="1"/>
    <n v="5"/>
    <s v="MADIUN"/>
    <s v="BOJONEGORO"/>
    <s v="BJN"/>
    <s v="REG"/>
    <s v="AO"/>
    <x v="0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</r>
  <r>
    <n v="2421"/>
    <n v="1002650166"/>
    <n v="3"/>
    <x v="1"/>
    <n v="5"/>
    <s v="MADIUN"/>
    <s v="BOJONEGORO"/>
    <s v="BJN"/>
    <s v="REG"/>
    <s v="AO"/>
    <x v="0"/>
    <s v="1P INET"/>
    <s v="CANCEL COMPLETED"/>
    <s v="RBS-Regional 3"/>
    <d v="2026-10-23T08:30:50"/>
    <d v="2026-10-23T15:53:24"/>
    <n v="69415579"/>
    <m/>
    <n v="152609259101"/>
    <s v="SPBU 5462330 PARENGAN"/>
    <s v="ODP-BJN-FBN/59"/>
    <s v="WO067019697"/>
    <m/>
    <m/>
    <m/>
    <n v="111.848156"/>
    <n v="-7.0746890000000002"/>
    <s v="|MC80156|MYIA-076960675474/POI/Agus ikhsani/083110749469/agus.ikhsani76@gmail.com"/>
    <s v="MYIB_ASSISTANT"/>
    <m/>
    <m/>
    <m/>
    <m/>
    <m/>
    <m/>
    <m/>
    <m/>
    <s v="Management Janji"/>
    <s v="2026-10-24 11:00:00 | telp :083110749469  alt : manja : pagi / siang 24/10/2026 .hub sebelum ke lokasi"/>
    <s v="FCC"/>
    <s v="23-10-2026 08:39:45"/>
    <d v="2026-10-24T11:00:00"/>
    <m/>
    <s v="REJECT_FCC"/>
    <s v="X"/>
    <s v="NO ADDON"/>
    <m/>
    <s v="DECLINE : Pelanggan tidak ingin menunggu SOPHAN SOPYAN 40900827|MYDITA"/>
    <s v="HSI Bisnis Basic Promo Hari Pelanggan Nasional PSB 70% - 50 Mbps"/>
    <s v="INDIBIZ"/>
    <m/>
    <m/>
    <d v="2026-10-24T11:00:00"/>
    <s v="2026-10-24 11:00:00 | telp :083110749469  alt : manja : pagi / siang 24/10/2026 .hub sebelum ke lokasi"/>
    <m/>
    <m/>
    <m/>
    <e v="#NUM!"/>
    <e v="#NUM!"/>
    <x v="0"/>
  </r>
  <r>
    <n v="2422"/>
    <n v="1002641999"/>
    <n v="3"/>
    <x v="1"/>
    <n v="5"/>
    <s v="MADIUN"/>
    <s v="BOJONEGORO"/>
    <s v="KDU"/>
    <s v="REG"/>
    <s v="AO"/>
    <x v="0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</r>
  <r>
    <n v="2423"/>
    <n v="1002649893"/>
    <n v="3"/>
    <x v="1"/>
    <n v="5"/>
    <s v="MADIUN"/>
    <s v="BOJONEGORO"/>
    <s v="KDU"/>
    <s v="REG"/>
    <s v="AO"/>
    <x v="0"/>
    <s v="1P INET"/>
    <s v="Completed (PS)"/>
    <s v="RBS-Regional 3"/>
    <d v="2026-10-22T16:47:49"/>
    <d v="2026-10-23T19:28:13"/>
    <n v="69415449"/>
    <m/>
    <n v="152643206717"/>
    <s v="Ada Kopi Kalitidu"/>
    <s v="ODP-KDU-FA/44 FA/D09/44.01"/>
    <s v="WO066998468"/>
    <m/>
    <m/>
    <m/>
    <n v="111.764531050023"/>
    <n v="-7.14214234605081"/>
    <s v="|MN00271|MYIA-022900721791/POI/Dimas Anggita Mochamad Arief /0882015123177/dimsanggita4@gmail.com"/>
    <s v="MYIB_ASSISTANT"/>
    <m/>
    <m/>
    <m/>
    <m/>
    <m/>
    <m/>
    <m/>
    <m/>
    <s v="Management Janji"/>
    <s v="2026-10-24 11:00:00 | Tanggal pemasangan : 23 Oct 2026 Jam pemasangan : 12.00 Info Tambahan : Hubungi pelanggan dulu sebelum ke lokasi terima kasih."/>
    <s v="FCC"/>
    <s v="22-10-2026 16:54:34"/>
    <d v="2026-10-24T11:00:00"/>
    <m/>
    <s v="PS"/>
    <s v="PADANGAN"/>
    <s v="NO ADDON"/>
    <n v="20261023"/>
    <s v="Completed"/>
    <s v="HSI Bisnis Basic Promo Hari Pelanggan Nasional PSB 70% - 75 Mbps"/>
    <s v="INDIBIZ"/>
    <m/>
    <m/>
    <d v="2026-10-24T11:00:00"/>
    <s v="2026-10-24 11:00:00 | Tanggal pemasangan : 23 Oct 2026 Jam pemasangan : 12.00 Info Tambahan : Hubungi pelanggan dulu sebelum ke lokasi terima kasih."/>
    <n v="2026"/>
    <n v="10"/>
    <n v="23"/>
    <d v="2026-10-23T00:00:00"/>
    <n v="-1.4583333333357587"/>
    <x v="1"/>
  </r>
  <r>
    <n v="2424"/>
    <n v="1002643889"/>
    <n v="3"/>
    <x v="1"/>
    <n v="5"/>
    <s v="MADIUN"/>
    <s v="BOJONEGORO"/>
    <s v="PAD"/>
    <s v="REG"/>
    <s v="AO"/>
    <x v="0"/>
    <s v="1P INET"/>
    <s v="102 | FOLLOW UP COMPLETED"/>
    <s v="RBS-Regional 3"/>
    <d v="2026-10-19T15:53:34"/>
    <d v="2026-10-22T15:01:17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REVOKE"/>
    <s v="PADANGAN"/>
    <s v="NO ADDON"/>
    <m/>
    <s v="Follow Up Revoke Completed, New Order ID : SC1002649485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</r>
  <r>
    <n v="2425"/>
    <n v="1002653272"/>
    <n v="3"/>
    <x v="1"/>
    <n v="5"/>
    <s v="MADIUN"/>
    <s v="BOJONEGORO"/>
    <s v="PAD"/>
    <s v="REG"/>
    <s v="AO"/>
    <x v="0"/>
    <s v="1P INET"/>
    <s v="102 | FOLLOW UP COMPLETED"/>
    <s v="RBS-Regional 3"/>
    <d v="2026-10-26T10:41:49"/>
    <d v="2026-10-28T13:49:44"/>
    <n v="69416945"/>
    <m/>
    <n v="152644205875"/>
    <s v="PT RUKUN JAYA MAKMUR 3"/>
    <s v="ODP-PAZ-F07/01 FCL/F07/01.01"/>
    <s v="WO067191535"/>
    <m/>
    <m/>
    <m/>
    <n v="111.637476999999"/>
    <n v="-7.1621104999999998"/>
    <s v="|MC20010|MYIA-097710515081/POI/BLEGOH ANDRIANTO SE MM /081235998979/didit.andri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54:39"/>
    <d v="2026-10-27T08:00:00"/>
    <s v="Kendala Lainnya"/>
    <s v="REVOKE"/>
    <s v="PADANGAN"/>
    <s v="NETMONK"/>
    <m/>
    <s v="Follow Up Revoke Completed, New Order ID : SC1002657753"/>
    <s v="HSI Bisnis Bundling Netmonk Promo H2 2026 PSB 70% - 300 Mbps"/>
    <s v="INDIBIZ"/>
    <m/>
    <m/>
    <d v="2026-10-27T08:00:00"/>
    <s v="2026-10-27 08:00:00 | Tanggal pemasangan : 27/09/2026 Jam pemasangan : 08.00 - 12.00 Info Tambahan : Hubungi pelanggan dulu sebelum ke lokasi, terima kasih"/>
    <m/>
    <m/>
    <m/>
    <e v="#NUM!"/>
    <e v="#NUM!"/>
    <x v="0"/>
  </r>
  <r>
    <n v="2426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2427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2428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</r>
  <r>
    <n v="2429"/>
    <n v="1002644163"/>
    <n v="3"/>
    <x v="1"/>
    <n v="5"/>
    <s v="MADIUN"/>
    <s v="BOJONEGORO"/>
    <s v="PAD"/>
    <s v="REG"/>
    <s v="AO"/>
    <x v="0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</r>
  <r>
    <n v="2430"/>
    <n v="1002647234"/>
    <n v="3"/>
    <x v="1"/>
    <n v="5"/>
    <s v="MADIUN"/>
    <s v="BOJONEGORO"/>
    <s v="PAD"/>
    <s v="REG"/>
    <s v="AO"/>
    <x v="0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</r>
  <r>
    <n v="2431"/>
    <n v="1002649485"/>
    <n v="3"/>
    <x v="1"/>
    <n v="5"/>
    <s v="MADIUN"/>
    <s v="BOJONEGORO"/>
    <s v="PAD"/>
    <s v="REG"/>
    <s v="AO"/>
    <x v="0"/>
    <m/>
    <s v="Completed (PS)"/>
    <s v="RBS-Regional 3"/>
    <d v="2026-10-22T15:01:18"/>
    <d v="2026-10-22T18:15:47"/>
    <n v="69413174"/>
    <m/>
    <n v="152644205698"/>
    <s v="GAYAM SHOP"/>
    <s v="ODP-PAZ-FB/21"/>
    <s v="WO066982697"/>
    <m/>
    <m/>
    <m/>
    <n v="111.715778"/>
    <n v="-7.1717240000000002"/>
    <s v="|MN02619|MYIA-019271526702/POI/WITONO/0895343031434/itowicaksono@gmail.com"/>
    <s v="Sales Force DBS"/>
    <m/>
    <m/>
    <m/>
    <m/>
    <m/>
    <m/>
    <m/>
    <m/>
    <s v="Management Janji"/>
    <s v="2026-10-21 15:00:00 | Tanggal : 21 Oktober 2026  Jam : siang  Hubungi pelanggan sebelum ke lokasi "/>
    <s v="FCC"/>
    <s v="22-10-2026 15:09:58"/>
    <m/>
    <m/>
    <s v="PS"/>
    <s v="PADANGAN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07:00:00"/>
    <s v="2026-10-21 15:00:00 | Tanggal : 21 Oktober 2026  Jam : siang  Hubungi pelanggan sebelum ke lokasi "/>
    <n v="2026"/>
    <n v="10"/>
    <n v="22"/>
    <d v="2026-10-22T00:00:00"/>
    <n v="-0.29166666666424135"/>
    <x v="1"/>
  </r>
  <r>
    <n v="2432"/>
    <n v="1002657753"/>
    <n v="3"/>
    <x v="1"/>
    <n v="5"/>
    <s v="MADIUN"/>
    <s v="BOJONEGORO"/>
    <s v="PAD"/>
    <s v="REG"/>
    <s v="AO"/>
    <x v="0"/>
    <m/>
    <s v="Completed (PS)"/>
    <s v="RBS-Regional 3"/>
    <d v="2026-10-28T13:49:45"/>
    <d v="2026-10-28T17:38:00"/>
    <n v="69416945"/>
    <m/>
    <n v="152644205881"/>
    <s v="PT RUKUN JAYA MAKMUR 3"/>
    <s v="ODP-PAZ-FF/20"/>
    <s v="WO067362307"/>
    <m/>
    <m/>
    <m/>
    <n v="111.637348"/>
    <n v="-7.1628360000000004"/>
    <s v="|MC20010|MYIA-097710515081/POI/BLEGOH ANDRIANTO SE MM /081235998979/didit.andri@gmail.com"/>
    <s v="Sales Force DBS"/>
    <m/>
    <m/>
    <m/>
    <m/>
    <m/>
    <m/>
    <m/>
    <m/>
    <s v="Management Janji"/>
    <s v="2026-10-27 08:00:00 | Tanggal pemasangan : 27/09/2026  Jam pemasangan : 08.00 - 12.00  Info Tambahan : Hubungi pelanggan dulu sebelum ke lokasi, terima kasih"/>
    <s v="FCC"/>
    <s v="28-10-2026 13:54:39"/>
    <m/>
    <m/>
    <s v="PS"/>
    <s v="PADANGAN"/>
    <s v="NETMONK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7:00:00"/>
    <s v="2026-10-27 08:00:00 | Tanggal pemasangan : 27/09/2026  Jam pemasangan : 08.00 - 12.00  Info Tambahan : Hubungi pelanggan dulu sebelum ke lokasi, terima kasih"/>
    <n v="2026"/>
    <n v="10"/>
    <n v="28"/>
    <d v="2026-10-28T00:00:00"/>
    <n v="-0.29166666666424135"/>
    <x v="1"/>
  </r>
  <r>
    <n v="2433"/>
    <n v="1002657756"/>
    <n v="3"/>
    <x v="1"/>
    <n v="5"/>
    <s v="MADIUN"/>
    <s v="BOJONEGORO"/>
    <s v="PAD"/>
    <s v="REG"/>
    <s v="AO"/>
    <x v="0"/>
    <s v="1P INET"/>
    <s v="MIA - INVALID SURVEY"/>
    <s v="RBS-Regional 3"/>
    <d v="2026-10-28T13:47:51"/>
    <d v="2026-10-28T20:09:35"/>
    <n v="69418599"/>
    <m/>
    <n v="152644205880"/>
    <s v="LALA BAKERY TOBO"/>
    <s v="ODP-PAZ-FJ/07 FJ/D03/07.01"/>
    <s v="WO067361455"/>
    <m/>
    <m/>
    <m/>
    <n v="111.66190400000001"/>
    <n v="-7.1739899999999999"/>
    <s v="|MN00799|MYIA-044710270225/POI/RADITYA DAMAR GALIH/085150621278/kantorhrdlaskarbuah@gmail.com"/>
    <s v="MYIB_ASSISTANT"/>
    <m/>
    <m/>
    <m/>
    <m/>
    <m/>
    <m/>
    <m/>
    <m/>
    <s v="Management Janji"/>
    <s v="2026-10-29 11:00:00 | Nama : BP RADITYA DAMAR GALIH  No Hp : 085150621278 No Alt :  Tgl Pemasangan : 29 Oktober 2026 Interval : PAGI  Note : Hubungi pelanggan terlebih dahulu"/>
    <s v="FCC"/>
    <s v="28-10-2026 13:54:39"/>
    <d v="2026-10-29T11:00:00"/>
    <m/>
    <s v="SURVEY_NEW_MANJA"/>
    <s v="PADANGAN"/>
    <s v="NO ADDON"/>
    <m/>
    <s v="MIE - INVALID SURVEY - Pelanggan Minta Batal"/>
    <s v="HSI Bisnis Basic Promo Hari Pelanggan Nasional PSB 70% - 50 Mbps"/>
    <s v="INDIBIZ"/>
    <m/>
    <m/>
    <d v="2026-10-29T11:00:00"/>
    <s v="2026-10-29 11:00:00 | Nama : BP RADITYA DAMAR GALIH  No Hp : 085150621278 No Alt :  Tgl Pemasangan : 29 Oktober 2026 Interval : PAGI  Note : Hubungi pelanggan terlebih dahulu"/>
    <m/>
    <m/>
    <m/>
    <e v="#NUM!"/>
    <e v="#NUM!"/>
    <x v="0"/>
  </r>
  <r>
    <n v="2434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2435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2436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</r>
  <r>
    <n v="2437"/>
    <n v="1002647312"/>
    <n v="3"/>
    <x v="1"/>
    <n v="5"/>
    <s v="MADIUN"/>
    <s v="BOJONEGORO"/>
    <s v="SMJ"/>
    <s v="REG"/>
    <s v="AO"/>
    <x v="0"/>
    <s v="1P INET"/>
    <s v="102 | FOLLOW UP COMPLETED"/>
    <s v="RBS-Regional 3"/>
    <d v="2026-10-21T13:05:46"/>
    <d v="2026-10-24T13:33:05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s v="Kendala Lainnya"/>
    <s v="REVOKE"/>
    <s v="PADANGAN"/>
    <s v="NETMONK"/>
    <m/>
    <s v="Follow Up Revoke Completed, New Order ID : SC1002652111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</r>
  <r>
    <n v="2438"/>
    <n v="1002647596"/>
    <n v="3"/>
    <x v="1"/>
    <n v="5"/>
    <s v="MADIUN"/>
    <s v="BOJONEGORO"/>
    <s v="SMJ"/>
    <s v="REG"/>
    <s v="AO"/>
    <x v="0"/>
    <s v="1P INET"/>
    <s v="102 | FOLLOW UP COMPLETED"/>
    <s v="RBS-Regional 3"/>
    <d v="2026-10-21T14:23:51"/>
    <d v="2026-10-23T13:59:10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s v="Kendala Lainnya"/>
    <s v="REVOKE"/>
    <s v="PADANGAN"/>
    <s v="NETMONK"/>
    <m/>
    <s v="Follow Up Revoke Completed, New Order ID : SC1002651065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439"/>
    <n v="1002652037"/>
    <n v="3"/>
    <x v="1"/>
    <n v="5"/>
    <s v="MADIUN"/>
    <s v="BOJONEGORO"/>
    <s v="SMJ"/>
    <s v="REG"/>
    <s v="AO"/>
    <x v="0"/>
    <m/>
    <s v="100 | REVOKE COMPLETED"/>
    <s v="RBS-Regional 3"/>
    <d v="2026-10-24T12:23:56"/>
    <d v="2026-10-24T13:29:38"/>
    <n v="69414462"/>
    <m/>
    <n v="152642209204"/>
    <s v="SMPN 2 BALEN RUANG GURU"/>
    <s v="ODP-SMJ-FN/30"/>
    <s v="WO0671087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2:24:46"/>
    <m/>
    <m/>
    <s v="REVOKE"/>
    <s v="PADANGAN"/>
    <s v="NETMONK"/>
    <m/>
    <s v="Revoke 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4T07:00:00"/>
    <s v="2026-10-22 11:00:00 | Nama Pic : bp NARTO   No Hp Pic : 082143432363  No alt : -  Jam Pemasangan : pagi   Tanggal Pemasangan : 22 Oktober 2026"/>
    <m/>
    <m/>
    <m/>
    <e v="#NUM!"/>
    <e v="#NUM!"/>
    <x v="0"/>
  </r>
  <r>
    <n v="2440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2441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2442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2443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</r>
  <r>
    <n v="2444"/>
    <n v="1002651787"/>
    <n v="3"/>
    <x v="1"/>
    <n v="5"/>
    <s v="MADIUN"/>
    <s v="BOJONEGORO"/>
    <s v="SMJ"/>
    <s v="REG"/>
    <s v="AO"/>
    <x v="0"/>
    <s v="1P INET"/>
    <s v="Completed (PS)"/>
    <s v="RBS-Regional 3"/>
    <d v="2026-10-23T18:35:44"/>
    <d v="2026-10-26T14:50:44"/>
    <n v="69416177"/>
    <m/>
    <n v="152642209202"/>
    <s v="SMA MUHAMMADIYAH 2 SUMBERREJO"/>
    <s v="ODP-SMJ-FG/24 FG/D04/24.01"/>
    <s v="WO067078415"/>
    <m/>
    <m/>
    <m/>
    <n v="112.000210299999"/>
    <n v="-7.1782539999999999"/>
    <s v="|MC20010|MYIA-022537310681/POI/RIRIN SUGIARNIK /085645506369/smamda.sumberrejo@gmail.com"/>
    <s v="MYIB_ASSISTANT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PS"/>
    <s v="PADANGAN"/>
    <s v="NO ADDON"/>
    <n v="20261026"/>
    <s v="Completed"/>
    <s v="HSI Bisnis Promo Hari Pelanggan Nasional PSB 70% - 75 Mbps"/>
    <s v="INDIBIZ"/>
    <m/>
    <m/>
    <d v="2026-10-26T08:00:00"/>
    <s v="2026-10-26 08:00:00 | Jam Pemasangan : 08:00 - 12.00 Tanggal Pemasangan : SENIN 26 OKTOBER 2026 Info Tambahan : Hubungi pelanggan sebelum datang ke lokasi"/>
    <n v="2026"/>
    <n v="10"/>
    <n v="26"/>
    <d v="2026-10-26T00:00:00"/>
    <n v="-0.33333333333575865"/>
    <x v="1"/>
  </r>
  <r>
    <n v="2445"/>
    <n v="1002651065"/>
    <n v="3"/>
    <x v="1"/>
    <n v="5"/>
    <s v="MADIUN"/>
    <s v="BOJONEGORO"/>
    <s v="SMJ"/>
    <s v="REG"/>
    <s v="AO"/>
    <x v="0"/>
    <m/>
    <s v="Completed (PS)"/>
    <s v="RBS-Regional 3"/>
    <d v="2026-10-23T13:59:11"/>
    <d v="2026-10-23T17:19:35"/>
    <n v="69414571"/>
    <m/>
    <n v="152642209201"/>
    <s v="SMPN 2 SUGIHWARAS RUANG GURU"/>
    <s v="ODP-SMJ-FJ/43"/>
    <s v="WO067051026"/>
    <m/>
    <m/>
    <m/>
    <n v="111.975443"/>
    <n v="-7.3287519999999997"/>
    <s v="|MC20010|MYIA-081773968770/POI/BENNY KURNIAWAN SPD /08123595032/smpn2sugihwarass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4:09:45"/>
    <m/>
    <m/>
    <s v="PS"/>
    <s v="PADANGAN"/>
    <s v="NETMONK"/>
    <n v="202610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</r>
  <r>
    <n v="2446"/>
    <n v="1002652111"/>
    <n v="3"/>
    <x v="1"/>
    <n v="5"/>
    <s v="MADIUN"/>
    <s v="BOJONEGORO"/>
    <s v="SMJ"/>
    <s v="REG"/>
    <s v="AO"/>
    <x v="0"/>
    <m/>
    <s v="Completed (PS)"/>
    <s v="RBS-Regional 3"/>
    <d v="2026-10-24T13:33:06"/>
    <d v="2026-10-24T19:56:53"/>
    <n v="69414462"/>
    <m/>
    <n v="152642209206"/>
    <s v="SMPN 2 BALEN RUANG GURU"/>
    <s v="ODP-SMJ-FN/30"/>
    <s v="WO0671142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3:39:38"/>
    <m/>
    <m/>
    <s v="PS"/>
    <s v="PADANGAN"/>
    <s v="NETMONK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2 11:00:00 | Nama Pic : bp NARTO   No Hp Pic : 082143432363  No alt : -  Jam Pemasangan : pagi   Tanggal Pemasangan : 22 Oktober 2026"/>
    <n v="2026"/>
    <n v="10"/>
    <n v="24"/>
    <d v="2026-10-24T00:00:00"/>
    <n v="-0.29166666666424135"/>
    <x v="1"/>
  </r>
  <r>
    <n v="2447"/>
    <n v="1002652054"/>
    <n v="3"/>
    <x v="1"/>
    <n v="5"/>
    <s v="MADIUN"/>
    <s v="BOJONEGORO"/>
    <s v="SMJ"/>
    <s v="REG"/>
    <s v="AO"/>
    <x v="0"/>
    <s v="1P INET"/>
    <s v="Completed (PS)"/>
    <s v="RBS-Regional 3"/>
    <d v="2026-10-24T12:33:44"/>
    <d v="2026-10-25T14:36:02"/>
    <n v="69416301"/>
    <m/>
    <n v="152642209205"/>
    <s v="NING KENE KOPI"/>
    <s v="ODP-SMJ-FE/23 FE/D03/23.01"/>
    <s v="WO067109230"/>
    <m/>
    <m/>
    <m/>
    <n v="112.04630299999999"/>
    <n v="-7.3066149999999999"/>
    <s v="|MN00799|MYIA-037194707612/POI/SUNDARTO/088973000712/sundarto820@gmail.com"/>
    <s v="MYIB_ASSISTANT"/>
    <m/>
    <m/>
    <m/>
    <m/>
    <m/>
    <m/>
    <m/>
    <m/>
    <s v="Management Janji"/>
    <s v="2026-10-25 11:00:00 | Nama Pic : bp SUNDARTO No Hp Pic : 088973000712 No alt : - Jam Pemasangan : pagi siang  Tanggal Pemasangan : 25 Oktober 2026"/>
    <s v="FCC"/>
    <s v="24-10-2026 12:39:39"/>
    <d v="2026-10-25T11:00:00"/>
    <m/>
    <s v="PS"/>
    <s v="PADANGAN"/>
    <s v="NO ADDON"/>
    <n v="20261025"/>
    <s v="Completed"/>
    <s v="HSI Bisnis Promo Hari Pelanggan Nasional PSB 70% - 50 Mbps"/>
    <s v="INDIBIZ"/>
    <m/>
    <m/>
    <d v="2026-10-25T11:00:00"/>
    <s v="2026-10-25 11:00:00 | Nama Pic : bp SUNDARTO No Hp Pic : 088973000712 No alt : - Jam Pemasangan : pagi siang  Tanggal Pemasangan : 25 Oktober 2026"/>
    <n v="2026"/>
    <n v="10"/>
    <n v="25"/>
    <d v="2026-10-25T00:00:00"/>
    <n v="-0.45833333333575865"/>
    <x v="1"/>
  </r>
  <r>
    <n v="2448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</r>
  <r>
    <n v="2449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450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2451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2452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</r>
  <r>
    <n v="2453"/>
    <n v="1002637296"/>
    <n v="3"/>
    <x v="1"/>
    <n v="5"/>
    <s v="MADIUN"/>
    <s v="TUBAN"/>
    <s v="JTR"/>
    <s v="REG"/>
    <s v="AO"/>
    <x v="0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</r>
  <r>
    <n v="2454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2455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2456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2457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2458"/>
    <n v="1002646460"/>
    <n v="3"/>
    <x v="1"/>
    <n v="5"/>
    <s v="MADIUN"/>
    <s v="TUBAN"/>
    <s v="KRK"/>
    <s v="REG"/>
    <s v="AO"/>
    <x v="0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2459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2460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</r>
  <r>
    <n v="2461"/>
    <n v="1002640027"/>
    <n v="3"/>
    <x v="1"/>
    <n v="5"/>
    <s v="MADIUN"/>
    <s v="TUBAN"/>
    <s v="KRK"/>
    <s v="REG"/>
    <s v="AO"/>
    <x v="0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2462"/>
    <n v="1002653451"/>
    <n v="3"/>
    <x v="1"/>
    <n v="5"/>
    <s v="MADIUN"/>
    <s v="TUBAN"/>
    <s v="KRK"/>
    <s v="REG"/>
    <s v="AO"/>
    <x v="0"/>
    <m/>
    <s v="Completed (PS)"/>
    <s v="RBS-Regional 3"/>
    <d v="2026-10-26T11:40:36"/>
    <d v="2026-10-27T11:15:11"/>
    <n v="69416985"/>
    <m/>
    <n v="152649201216"/>
    <s v="WARKOP KAKA"/>
    <s v="ODP-KRK-FB/17"/>
    <s v="WO067239466"/>
    <m/>
    <m/>
    <m/>
    <n v="111.88973821851"/>
    <n v="-6.95387113223269"/>
    <s v="|MN01781|/WARKOP KAKA/HSI Bisnis Promo HUT Telkom (1:1) 200 Mbps (Rp 790.000) PSB Rp 150.000/082335638773/walletpakel@gmail.com/SYAIHUL HUMAM/-6.9537410, 111.8888960/Pakel, Kabupaten Tuban Jawa Timur"/>
    <s v="Sales Force DBS"/>
    <m/>
    <m/>
    <m/>
    <m/>
    <m/>
    <m/>
    <m/>
    <m/>
    <s v="Management Janji"/>
    <s v="2026-10-27 15:00:00|M Janji : (SELASA/27/OKTOBER/2026) jam Pasang : 09:00 Note : hubungi pelanggan jika ingin kelokasi |40000802|MYDITA"/>
    <s v="FCC"/>
    <s v="26-10-2026 11:54:36"/>
    <d v="2026-10-27T15:00:00"/>
    <m/>
    <s v="PS"/>
    <s v="JATIROGO BANCAR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15:00:00"/>
    <s v="2026-10-27 15:00:00|M Janji : (SELASA/27/OKTOBER/2026) jam Pasang : 09:00 Note : hubungi pelanggan jika ingin kelokasi |40000802|MYDITA"/>
    <n v="2026"/>
    <n v="10"/>
    <n v="27"/>
    <d v="2026-10-27T00:00:00"/>
    <n v="-0.625"/>
    <x v="1"/>
  </r>
  <r>
    <n v="2463"/>
    <n v="1002646457"/>
    <n v="3"/>
    <x v="1"/>
    <n v="5"/>
    <s v="MADIUN"/>
    <s v="TUBAN"/>
    <s v="KRK"/>
    <s v="REG"/>
    <s v="AO"/>
    <x v="0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2464"/>
    <n v="1002643361"/>
    <n v="3"/>
    <x v="1"/>
    <n v="5"/>
    <s v="MADIUN"/>
    <s v="TUBAN"/>
    <s v="KRK"/>
    <s v="REG"/>
    <s v="AO"/>
    <x v="0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2465"/>
    <n v="1002643020"/>
    <n v="3"/>
    <x v="1"/>
    <n v="5"/>
    <s v="MADIUN"/>
    <s v="TUBAN"/>
    <s v="KRK"/>
    <s v="REG"/>
    <s v="AO"/>
    <x v="0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2466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</r>
  <r>
    <n v="2467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2468"/>
    <n v="1002642192"/>
    <n v="3"/>
    <x v="1"/>
    <n v="5"/>
    <s v="MADIUN"/>
    <s v="TUBAN"/>
    <s v="MRR"/>
    <s v="REG"/>
    <s v="AO"/>
    <x v="0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</r>
  <r>
    <n v="2469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2470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2471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2472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2473"/>
    <n v="1002651755"/>
    <n v="3"/>
    <x v="1"/>
    <n v="5"/>
    <s v="MADIUN"/>
    <s v="TUBAN"/>
    <s v="RGL"/>
    <s v="REG"/>
    <s v="AO"/>
    <x v="0"/>
    <s v="1P INET"/>
    <s v="OSS - FALLOUT"/>
    <s v="RBS-Regional 3"/>
    <d v="2026-10-23T18:02:52"/>
    <d v="2026-10-25T13:04:31"/>
    <n v="69416159"/>
    <m/>
    <n v="152646206456"/>
    <s v="toko madurasa"/>
    <s v="ODP-RGL-FAH/03 FAH/D01/03.01"/>
    <s v="WO067076365"/>
    <m/>
    <m/>
    <m/>
    <n v="112.127081398409"/>
    <n v="-7.0840894641340899"/>
    <s v="|MN02366|MYIA-047471345478/POI/sulistyowati/081553552053/tomyguevara77@gmail.com"/>
    <s v="MYIB_ASSISTANT"/>
    <m/>
    <m/>
    <m/>
    <m/>
    <m/>
    <m/>
    <m/>
    <m/>
    <s v="Management Janji"/>
    <s v="2026-10-24 15:00:00 | Nama PIC : Ibu Sulistyowati No HP : 081553552053 No Alt : - M Janji :  24 Okt 2026 Jam Pasang : Pagi / Siang Note : hubungi pelanggan jika ingin kelokasi"/>
    <s v="FCC"/>
    <s v="23-10-2026 18:09:53"/>
    <d v="2026-10-24T15:00:00"/>
    <s v="Kendala Pelanggan"/>
    <s v="FO_WFM"/>
    <s v="JATIROGO BANCAR"/>
    <s v="NO ADDON"/>
    <m/>
    <s v="Provisioning Failed|WFM|INF009985585|PP_-7.0090543,112.10864939999999_1002651755 ALPRO ODP-RGL-FAH/20,RGL-FAH/03 UNSPEC"/>
    <s v="HSI Bisnis Promo Hari Pelanggan Nasional PSB 70% - 150 Mbps"/>
    <s v="INDIBIZ"/>
    <m/>
    <m/>
    <d v="2026-10-24T15:00:00"/>
    <s v="2026-10-24 15:00:00 | Nama PIC : Ibu Sulistyowati No HP : 081553552053 No Alt : - M Janji :  24 Okt 2026 Jam Pasang : Pagi / Siang Note : hubungi pelanggan jika ingin kelokasi"/>
    <m/>
    <m/>
    <m/>
    <e v="#NUM!"/>
    <e v="#NUM!"/>
    <x v="0"/>
  </r>
  <r>
    <n v="2474"/>
    <n v="1002638738"/>
    <n v="3"/>
    <x v="1"/>
    <n v="5"/>
    <s v="MADIUN"/>
    <s v="TUBAN"/>
    <s v="TNZ"/>
    <s v="REG"/>
    <s v="AO"/>
    <x v="0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</r>
  <r>
    <n v="2475"/>
    <n v="1002638347"/>
    <n v="3"/>
    <x v="1"/>
    <n v="5"/>
    <s v="MADIUN"/>
    <s v="TUBAN"/>
    <s v="TNZ"/>
    <s v="REG"/>
    <s v="AO"/>
    <x v="0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</r>
  <r>
    <n v="2476"/>
    <n v="1002641100"/>
    <n v="3"/>
    <x v="1"/>
    <n v="5"/>
    <s v="MADIUN"/>
    <s v="TUBAN"/>
    <s v="TNZ"/>
    <s v="REG"/>
    <s v="AO"/>
    <x v="0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</r>
  <r>
    <n v="2477"/>
    <n v="1002655205"/>
    <n v="3"/>
    <x v="1"/>
    <n v="5"/>
    <s v="MADIUN"/>
    <s v="TUBAN"/>
    <s v="TNZ"/>
    <s v="REG"/>
    <s v="AO"/>
    <x v="0"/>
    <s v="2P INET + VOICE"/>
    <s v="Completed (PS)"/>
    <s v="RBS-Regional 3"/>
    <d v="2026-10-27T09:27:51"/>
    <d v="2026-10-27T15:47:34"/>
    <n v="69417649"/>
    <n v="3567013017"/>
    <n v="152612240714"/>
    <s v="WORKSHOP ANDALUZIA"/>
    <s v="ODP-TNZ-FC/31"/>
    <s v="WO067257424"/>
    <m/>
    <m/>
    <m/>
    <n v="112.0558157"/>
    <n v="-6.8977341999999897"/>
    <s v="|MN00443|MYIA-017491356755/POI/Bu Deisie/08123214547/deisiec@yahoo.com"/>
    <s v="MYIB_ASSISTANT"/>
    <m/>
    <m/>
    <m/>
    <m/>
    <m/>
    <m/>
    <m/>
    <m/>
    <s v="Management Janji"/>
    <s v="2026-10-28 15:00:00 | Nama PIC : Ibu Desie No HP : 08123214547 No Alt : - M Janji :  28 Okt 2026 Jam Pasang : Pagi / Siang Note : hubungi pelanggan jika ingin kelokasi "/>
    <s v="FCC"/>
    <s v="27-10-2026 09:39:47"/>
    <d v="2026-10-28T15:00:00"/>
    <m/>
    <s v="PS"/>
    <s v="X"/>
    <s v="NO ADDON"/>
    <n v="20261027"/>
    <s v="Completed"/>
    <s v="HSI Bisnis Basic Bundling Phone Promo 2026 PSB 70% - Free 800 Menit Promo - 300 Mbps"/>
    <s v="INDIBIZ"/>
    <m/>
    <m/>
    <d v="2026-10-28T15:00:00"/>
    <s v="2026-10-28 15:00:00 | Nama PIC : Ibu Desie No HP : 08123214547 No Alt : - M Janji :  28 Okt 2026 Jam Pasang : Pagi / Siang Note : hubungi pelanggan jika ingin kelokasi "/>
    <n v="2026"/>
    <n v="10"/>
    <n v="27"/>
    <d v="2026-10-27T00:00:00"/>
    <n v="-1.625"/>
    <x v="1"/>
  </r>
  <r>
    <n v="2478"/>
    <n v="1002654832"/>
    <n v="3"/>
    <x v="1"/>
    <n v="5"/>
    <s v="MADIUN"/>
    <s v="TUBAN"/>
    <s v="TNZ"/>
    <s v="REG"/>
    <s v="AO"/>
    <x v="0"/>
    <s v="2P INET + VOICE"/>
    <s v="MIA - INVALID SURVEY"/>
    <s v="RBS-Regional 3"/>
    <d v="2026-10-26T17:59:44"/>
    <d v="2026-10-27T10:56:27"/>
    <n v="69417488"/>
    <n v="3562808792"/>
    <n v="152612240712"/>
    <s v="WORKSHOP ANDALUZIA"/>
    <s v="ODP-TNZ-FD/01 FD/D01/01.01"/>
    <s v="WO067238756"/>
    <m/>
    <m/>
    <m/>
    <n v="112.0558157"/>
    <n v="-6.8977341999999897"/>
    <s v="|MN00443|MYIA-012462732468/POI/Bu Deisie/08123214547/deisiec@yahoo.com"/>
    <s v="MYIB_ASSISTANT"/>
    <m/>
    <m/>
    <m/>
    <m/>
    <m/>
    <m/>
    <m/>
    <m/>
    <s v="Management Janji"/>
    <s v="2026-10-28 08:00:00 | Tanggal pemasangan : 27/09/2026 Jam pemasangan : 08.00 - 12.00 Info Tambahan : Hubungi pelanggan dulu sebelum ke lokasi, terima kasih"/>
    <s v="FCC"/>
    <s v="26-10-2026 18:09:42"/>
    <d v="2026-10-28T08:00:00"/>
    <m/>
    <s v="SURVEY_NEW_MANJA"/>
    <s v="X"/>
    <s v="NO ADDON"/>
    <m/>
    <s v="MIE - INVALID SURVEY - Pelanggan Minta Batal"/>
    <s v="HSI Bisnis Basic Bundling Phone Promo 2026 PSB 70% - Free 800 Menit Promo - 200 Mbps"/>
    <s v="INDIBIZ"/>
    <m/>
    <m/>
    <d v="2026-10-28T08:00:00"/>
    <s v="2026-10-28 08:00:00 | Tanggal pemasangan : 27/09/2026 Jam pemasangan : 08.00 - 12.00 Info Tambahan : Hubungi pelanggan dulu sebelum ke lokasi, terima kasih"/>
    <m/>
    <m/>
    <m/>
    <e v="#NUM!"/>
    <e v="#NUM!"/>
    <x v="0"/>
  </r>
  <r>
    <n v="2479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480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481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2482"/>
    <n v="1002658177"/>
    <n v="3"/>
    <x v="0"/>
    <n v="5"/>
    <s v="KUPANG"/>
    <s v="ATAMBUA"/>
    <s v="ATB"/>
    <s v="REG"/>
    <s v="AO"/>
    <x v="0"/>
    <s v="1P INET"/>
    <s v="8 | OSS - PONR"/>
    <s v="RBS-Regional 3"/>
    <d v="2026-10-28T16:02:51"/>
    <d v="2026-10-29T07:59:54"/>
    <n v="69418785"/>
    <m/>
    <n v="172521216666"/>
    <s v="SDI TANAH MERAH 1"/>
    <s v="ODP-ATB-FA/37 FA/D08/37.01"/>
    <s v="WO067377291"/>
    <m/>
    <m/>
    <m/>
    <n v="124.893505498766"/>
    <n v="-9.1091686515111405"/>
    <s v="MD|MYDB-20261028271488|SC00001/MC00133|SDI TANAH MERAH 1|081349346537"/>
    <s v="MYDIGIBIZPARTNER"/>
    <m/>
    <m/>
    <m/>
    <m/>
    <m/>
    <m/>
    <m/>
    <m/>
    <s v="Management Janji"/>
    <s v="2026-11-02 11:00:00 | Nama Pic : bp yosafet No Hp Pic : 081349346537 No alt : - Jam Pemasangan : pagi siang  Tanggal Pemasangan : 29 Oktober 2026"/>
    <s v="FCC"/>
    <s v="28-10-2026 16:09:54"/>
    <d v="2026-11-02T11:00:00"/>
    <m/>
    <s v="ACT_COM"/>
    <s v="X"/>
    <s v="NO ADDON"/>
    <m/>
    <s v="PONR"/>
    <s v="HSI Bisnis Basic Promo Hari Pelanggan Nasional PSB 70% - 200 Mbps"/>
    <s v="INDIBIZ"/>
    <m/>
    <m/>
    <d v="2026-11-02T11:00:00"/>
    <s v="2026-11-02 11:00:00 | Nama Pic : bp yosafet No Hp Pic : 081349346537 No alt : - Jam Pemasangan : pagi siang  Tanggal Pemasangan : 29 Oktober 2026"/>
    <m/>
    <m/>
    <m/>
    <e v="#NUM!"/>
    <e v="#NUM!"/>
    <x v="0"/>
  </r>
  <r>
    <n v="2483"/>
    <n v="1002633151"/>
    <n v="3"/>
    <x v="0"/>
    <n v="5"/>
    <s v="KUPANG"/>
    <s v="KUPANG"/>
    <s v="BAA"/>
    <s v="REG"/>
    <s v="AO"/>
    <x v="0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</r>
  <r>
    <n v="2484"/>
    <n v="1002642515"/>
    <n v="3"/>
    <x v="0"/>
    <n v="5"/>
    <s v="KUPANG"/>
    <s v="ATAMBUA"/>
    <s v="KEF"/>
    <s v="REG"/>
    <s v="AO"/>
    <x v="0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</r>
  <r>
    <n v="2485"/>
    <n v="1002651593"/>
    <n v="3"/>
    <x v="0"/>
    <n v="5"/>
    <s v="KUPANG"/>
    <s v="ATAMBUA"/>
    <s v="KEF"/>
    <s v="REG"/>
    <s v="AO"/>
    <x v="0"/>
    <s v="1P INET"/>
    <s v="7 | OSS - PROVISIONING ISSUED"/>
    <s v="RBS-Regional 3"/>
    <d v="2026-10-23T16:18:44"/>
    <d v="2026-10-25T08:05:43"/>
    <n v="69416110"/>
    <m/>
    <n v="172518797260"/>
    <s v="KSP TLM Indonesia CABANG KEFA"/>
    <s v="ODP-KEF-FG/51 FG/D04/51.01"/>
    <s v="WO067067264"/>
    <m/>
    <m/>
    <m/>
    <n v="124.4837028"/>
    <n v="-9.4682624999999998"/>
    <s v="|MC40283|MYIA-093685765265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0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</r>
  <r>
    <n v="2486"/>
    <n v="1002639987"/>
    <n v="3"/>
    <x v="0"/>
    <n v="5"/>
    <s v="KUPANG"/>
    <s v="ATAMBUA"/>
    <s v="KEF"/>
    <s v="REG"/>
    <s v="AO"/>
    <x v="0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</r>
  <r>
    <n v="2487"/>
    <n v="1002651586"/>
    <n v="3"/>
    <x v="0"/>
    <n v="5"/>
    <s v="KUPANG"/>
    <s v="ATAMBUA"/>
    <s v="KEF"/>
    <s v="REG"/>
    <s v="AO"/>
    <x v="0"/>
    <s v="1P INET"/>
    <s v="Completed (PS)"/>
    <s v="RBS-Regional 3"/>
    <d v="2026-10-23T16:15:50"/>
    <d v="2026-10-28T16:41:08"/>
    <n v="69416099"/>
    <m/>
    <n v="172518797259"/>
    <s v="KSP TLM Indonesia CABANG KEFA"/>
    <s v="ODP-KEF-FG/51 FG/D04/51.01"/>
    <s v="WO067067189"/>
    <m/>
    <m/>
    <m/>
    <n v="124.48347750000001"/>
    <n v="-9.4682946000000001"/>
    <s v="|MC40283|MYIA-077164037798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S"/>
    <s v="X"/>
    <s v="NO ADDON"/>
    <n v="20261028"/>
    <s v="Completed"/>
    <s v="HSI Bisnis PSB 70% - 150 Mbps"/>
    <s v="INDIBIZ"/>
    <m/>
    <m/>
    <d v="2026-10-25T08:00:00"/>
    <s v="2026-10-25 08:00:00 | Jam Pemasangan : 08:00 - 12.00 Tanggal Pemasangan : SABTU 24 OKTOBER 2026 Info Tambahan : Hubungi pelanggan sebelum datang ke lokasi"/>
    <n v="2026"/>
    <n v="10"/>
    <n v="28"/>
    <d v="2026-10-28T00:00:00"/>
    <n v="2.6666666666642413"/>
    <x v="2"/>
  </r>
  <r>
    <n v="2488"/>
    <n v="1002651751"/>
    <n v="3"/>
    <x v="0"/>
    <n v="5"/>
    <s v="KUPANG"/>
    <s v="ATAMBUA"/>
    <s v="KEF"/>
    <s v="REG"/>
    <s v="AO"/>
    <x v="0"/>
    <s v="1P INET"/>
    <s v="Completed (PS)"/>
    <s v="RBS-Regional 3"/>
    <d v="2026-10-23T17:53:50"/>
    <d v="2026-10-28T17:15:27"/>
    <n v="69416171"/>
    <m/>
    <n v="172518797261"/>
    <s v="JAWA BETON TIMOR"/>
    <s v="ODP-KEF-FH/35 FH/D07/35.01"/>
    <s v="WO067075545"/>
    <m/>
    <m/>
    <m/>
    <n v="124.4874166"/>
    <n v="-9.482189"/>
    <s v="|MC40283|MYIA-048754766854/POI/DIDIK STIAWAN/081252533669/mzdidiksetyawan@gmail.com"/>
    <s v="MYIB_ASSISTANT"/>
    <m/>
    <m/>
    <m/>
    <m/>
    <m/>
    <m/>
    <m/>
    <m/>
    <s v="Management Janji"/>
    <s v="2026-10-25 08:00:00 | Nama PIC : Bp Didik No HP : 081252533669 No Alt : - M Janji :  25 Okt 2026 Jam Pasang : Pagi / Siang Note : hubungi pelanggan jika ingin kelokasi"/>
    <s v="FCC"/>
    <s v="23-10-2026 17:54:38"/>
    <d v="2026-10-25T08:00:00"/>
    <m/>
    <s v="PS"/>
    <s v="X"/>
    <s v="NO ADDON"/>
    <n v="20261028"/>
    <s v="Completed"/>
    <s v="HSI Bisnis Basic Promo Hari Pelanggan Nasional PSB 70% - 50 Mbps"/>
    <s v="INDIBIZ"/>
    <m/>
    <m/>
    <d v="2026-10-25T08:00:00"/>
    <s v="2026-10-25 08:00:00 | Nama PIC : Bp Didik No HP : 081252533669 No Alt : - M Janji :  25 Okt 2026 Jam Pasang : Pagi / Siang Note : hubungi pelanggan jika ingin kelokasi"/>
    <n v="2026"/>
    <n v="10"/>
    <n v="28"/>
    <d v="2026-10-28T00:00:00"/>
    <n v="2.6666666666642413"/>
    <x v="2"/>
  </r>
  <r>
    <n v="2489"/>
    <n v="1002652859"/>
    <n v="3"/>
    <x v="0"/>
    <n v="5"/>
    <s v="KUPANG"/>
    <s v="ATAMBUA"/>
    <s v="KEF"/>
    <s v="REG"/>
    <s v="AO"/>
    <x v="0"/>
    <s v="1P INET"/>
    <s v="Completed (PS)"/>
    <s v="RBS-Regional 3"/>
    <d v="2026-10-26T08:39:45"/>
    <d v="2026-10-28T17:59:02"/>
    <n v="69416801"/>
    <m/>
    <n v="172518797266"/>
    <s v="FILOGET by FILOSI cabang KEFAMENANU"/>
    <s v="ODP-KEF-FA/40 FA/D06/40.01"/>
    <s v="WO067180754"/>
    <m/>
    <m/>
    <m/>
    <n v="124.49068339999999"/>
    <n v="-9.4880960999999999"/>
    <s v="|MN01740|MYIA-049284147698/POI/RONALDO EKA PUTRA WABANG /087845712433/aldowabang@gmail.com"/>
    <s v="MYIB_ASSISTANT"/>
    <m/>
    <m/>
    <m/>
    <m/>
    <m/>
    <m/>
    <m/>
    <m/>
    <s v="Management Janji"/>
    <s v="2026-10-27 08:00:00 | Nama :ALDO No HP :087845712433 No Alternatif : M Janji : 27/10/2026 Jam Pasang : Pagi NoteÃ‚Â :  Hubungi terlebih dahulu sebelum ke lokasi"/>
    <s v="FCC"/>
    <s v="26-10-2026 08:40:18"/>
    <d v="2026-10-27T08:00:00"/>
    <m/>
    <s v="PS"/>
    <s v="X"/>
    <s v="NETMONK"/>
    <n v="20261028"/>
    <s v="Completed"/>
    <s v="HSI Bisnis Bundling Netmonk Promo H2 2026 PSB 70% - 200 Mbps"/>
    <s v="INDIBIZ"/>
    <m/>
    <m/>
    <d v="2026-10-27T08:00:00"/>
    <s v="2026-10-27 08:00:00 | Nama :ALDO No HP :087845712433 No Alternatif : M Janji : 27/10/2026 Jam Pasang : Pagi NoteÃ‚Â :  Hubungi terlebih dahulu sebelum ke lokasi"/>
    <n v="2026"/>
    <n v="10"/>
    <n v="28"/>
    <d v="2026-10-28T00:00:00"/>
    <n v="0.66666666666424135"/>
    <x v="1"/>
  </r>
  <r>
    <n v="2490"/>
    <n v="1002657452"/>
    <n v="3"/>
    <x v="0"/>
    <n v="5"/>
    <s v="KUPANG"/>
    <s v="ATAMBUA"/>
    <s v="KEF"/>
    <s v="REG"/>
    <s v="AO"/>
    <x v="0"/>
    <s v="1P INET"/>
    <s v="MIE - SEND SURVEY"/>
    <s v="RBS-Regional 3"/>
    <d v="2026-10-28T11:39:50"/>
    <d v="2026-10-28T11:42:12"/>
    <n v="69418485"/>
    <m/>
    <n v="172518797279"/>
    <s v="PT PING for Badan Pertanahan Nasional TTU"/>
    <s v="ODP-KEF-FB/11"/>
    <s v="WO067348998"/>
    <m/>
    <m/>
    <m/>
    <n v="124.4766017"/>
    <n v="-9.4581561000000001"/>
    <s v="|MC40288|MYIA-064467050615/POI/Julianus Bengngu /082147245978/ptpingnetworkglobal@gmail.com"/>
    <s v="MYIB_ASSISTANT"/>
    <m/>
    <m/>
    <m/>
    <m/>
    <m/>
    <m/>
    <m/>
    <m/>
    <s v="Management Janji"/>
    <s v="2026-10-29 15:00:00 | No HP :082147245978 Alt :  M Janji : 29/10/2026 Note : hubungi pelanggan jika ingin kelokasi"/>
    <s v="FCC"/>
    <s v="28-10-2026 11:54:37"/>
    <d v="2026-10-29T15:00:00"/>
    <m/>
    <s v="SURVEY_NEW_MANJA"/>
    <s v="X"/>
    <s v="NETMONK"/>
    <m/>
    <s v="MIE - SEND SURVEY"/>
    <s v="HSI Bisnis Bundling Netmonk PSB 70% - 150 Mbps"/>
    <s v="INDIBIZ"/>
    <m/>
    <m/>
    <d v="2026-10-29T15:00:00"/>
    <s v="2026-10-29 15:00:00 | No HP :082147245978 Alt :  M Janji : 29/10/2026 Note : hubungi pelanggan jika ingin kelokasi"/>
    <m/>
    <m/>
    <m/>
    <e v="#NUM!"/>
    <e v="#NUM!"/>
    <x v="0"/>
  </r>
  <r>
    <n v="2491"/>
    <n v="1002655011"/>
    <n v="3"/>
    <x v="0"/>
    <n v="5"/>
    <s v="KUPANG"/>
    <s v="KUPANG"/>
    <s v="OSP"/>
    <s v="REG"/>
    <s v="AO"/>
    <x v="0"/>
    <s v="1P INET"/>
    <s v="7 | OSS - PROVISIONING ISSUED"/>
    <s v="RBS-Regional 3"/>
    <d v="2026-10-27T08:26:50"/>
    <d v="2026-10-28T09:59:19"/>
    <n v="69417586"/>
    <m/>
    <n v="172503814026"/>
    <s v="CV SANDALOKA IDEA MANDIRI"/>
    <s v="ODP-OSP-FD/16 FD/D05/16.01"/>
    <s v="WO067252954"/>
    <m/>
    <m/>
    <m/>
    <n v="123.661683200384"/>
    <n v="-10.1414245733875"/>
    <s v="|MC40164|MYIA-072658471715/POI/JULIANA SNAK/081294365043/juliana.snak@gmail.com"/>
    <s v="MYIB_ASSISTANT"/>
    <m/>
    <m/>
    <m/>
    <m/>
    <m/>
    <m/>
    <m/>
    <m/>
    <s v="Management Janji"/>
    <s v="2026-10-28 08:00:00 | Nama :JULIANA No HP :081294365043 No Alternatif : M Janji : 28/10/2026 Jam Pasang : Pagi NoteÃ‚Â :  Hubungi terlebih dahulu sebelum ke lokasi "/>
    <s v="FCC"/>
    <s v="27-10-2026 08:39:41"/>
    <d v="2026-10-28T08:00:00"/>
    <m/>
    <s v="PI"/>
    <s v="KUPANG"/>
    <s v="NO ADDON"/>
    <m/>
    <s v="Provisioning Issued"/>
    <s v="HSI Bisnis Promo Hari Pelanggan Nasional PSB 70% - 50 Mbps"/>
    <s v="INDIBIZ"/>
    <m/>
    <m/>
    <d v="2026-10-28T08:00:00"/>
    <s v="2026-10-28 08:00:00 | Nama :JULIANA No HP :081294365043 No Alternatif : M Janji : 28/10/2026 Jam Pasang : Pagi NoteÃ‚Â :  Hubungi terlebih dahulu sebelum ke lokasi "/>
    <m/>
    <m/>
    <m/>
    <e v="#NUM!"/>
    <e v="#NUM!"/>
    <x v="0"/>
  </r>
  <r>
    <n v="2492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2493"/>
    <n v="1002644526"/>
    <n v="3"/>
    <x v="0"/>
    <n v="5"/>
    <s v="KUPANG"/>
    <s v="KUPANG"/>
    <s v="OSP"/>
    <s v="REG"/>
    <s v="AO"/>
    <x v="0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2494"/>
    <n v="1002650517"/>
    <n v="3"/>
    <x v="0"/>
    <n v="5"/>
    <s v="KUPANG"/>
    <s v="KUPANG"/>
    <s v="OSP"/>
    <s v="REG"/>
    <s v="AO"/>
    <x v="0"/>
    <m/>
    <s v="9 | WFM - UN-SCS"/>
    <s v="RBS-Regional 3"/>
    <d v="2026-10-23T10:16:51"/>
    <d v="2026-10-23T10:16:51"/>
    <n v="69409780"/>
    <m/>
    <m/>
    <s v="STIKES MARANATHA"/>
    <m/>
    <s v="WO066466306"/>
    <m/>
    <m/>
    <m/>
    <n v="123.67545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23-10-2026 10:40:25"/>
    <d v="2026-10-16T00:00:00"/>
    <m/>
    <s v="UNSC"/>
    <s v="KUPANG"/>
    <s v="NO ADDON"/>
    <m/>
    <s v="Inprogress Alpro, SC Lama : SC10026359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2495"/>
    <n v="1002632651"/>
    <n v="3"/>
    <x v="0"/>
    <n v="5"/>
    <s v="KUPANG"/>
    <s v="KUPANG"/>
    <s v="OSP"/>
    <s v="REG"/>
    <s v="AO"/>
    <x v="0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</r>
  <r>
    <n v="2496"/>
    <n v="1002632737"/>
    <n v="3"/>
    <x v="0"/>
    <n v="5"/>
    <s v="KUPANG"/>
    <s v="KUPANG"/>
    <s v="OSP"/>
    <s v="REG"/>
    <s v="AO"/>
    <x v="0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</r>
  <r>
    <n v="2497"/>
    <n v="1002647891"/>
    <n v="3"/>
    <x v="0"/>
    <n v="5"/>
    <s v="KUPANG"/>
    <s v="KUPANG"/>
    <s v="OSP"/>
    <s v="REG"/>
    <s v="AO"/>
    <x v="0"/>
    <s v="1P INET"/>
    <s v="Completed (PS)"/>
    <s v="RBS-Regional 3"/>
    <d v="2026-10-21T15:44:49"/>
    <d v="2026-10-23T12:55:4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</r>
  <r>
    <n v="2498"/>
    <n v="1002647889"/>
    <n v="3"/>
    <x v="0"/>
    <n v="5"/>
    <s v="KUPANG"/>
    <s v="KUPANG"/>
    <s v="OSP"/>
    <s v="REG"/>
    <s v="AO"/>
    <x v="0"/>
    <s v="1P INET"/>
    <s v="Completed (PS)"/>
    <s v="RBS-Regional 3"/>
    <d v="2026-10-21T15:44:44"/>
    <d v="2026-10-23T12:54:11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</r>
  <r>
    <n v="2499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</r>
  <r>
    <n v="2500"/>
    <n v="1002650358"/>
    <n v="3"/>
    <x v="0"/>
    <n v="5"/>
    <s v="KUPANG"/>
    <s v="KUPANG"/>
    <s v="OSP"/>
    <s v="REG"/>
    <s v="AO"/>
    <x v="0"/>
    <m/>
    <s v="CANCEL COMPLETED"/>
    <s v="RBS-Regional 3"/>
    <d v="2026-10-23T09:37:08"/>
    <d v="2026-10-27T02:00:16"/>
    <n v="69415640"/>
    <m/>
    <n v="172503814006"/>
    <s v="STIKES MARANATHA"/>
    <s v="ODP-OSP-F01/12"/>
    <m/>
    <m/>
    <m/>
    <m/>
    <n v="123.675453466622"/>
    <n v="-10.1856602698036"/>
    <s v="|IBCARE-PI|403112|085238742345|surahardjadyah@gmail.com|-10.185660269803622, 123.67545346662223|HSI 1:1 100MBPS  "/>
    <s v="Amex"/>
    <m/>
    <m/>
    <m/>
    <m/>
    <m/>
    <m/>
    <m/>
    <m/>
    <m/>
    <m/>
    <m/>
    <s v="23-10-2026 09:40:06"/>
    <m/>
    <m/>
    <s v="REJECT_FCC"/>
    <s v="KUPA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01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2502"/>
    <n v="1002635991"/>
    <n v="3"/>
    <x v="0"/>
    <n v="5"/>
    <s v="KUPANG"/>
    <s v="KUPANG"/>
    <s v="OSP"/>
    <s v="REG"/>
    <s v="AO"/>
    <x v="0"/>
    <m/>
    <s v="98 | OSS - CANCEL COMPLETE"/>
    <s v="RBS-Regional 3"/>
    <d v="2026-10-14T08:34:39"/>
    <d v="2026-10-23T10:17:31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2503"/>
    <n v="1002636020"/>
    <n v="3"/>
    <x v="0"/>
    <n v="5"/>
    <s v="KUPANG"/>
    <s v="KUPANG"/>
    <s v="OSP"/>
    <s v="REG"/>
    <s v="AO"/>
    <x v="0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2504"/>
    <n v="1002657093"/>
    <n v="3"/>
    <x v="0"/>
    <n v="5"/>
    <s v="KUPANG"/>
    <s v="KUPANG"/>
    <s v="TNA"/>
    <s v="REG"/>
    <s v="AO"/>
    <x v="0"/>
    <m/>
    <s v="MIE - SEND SURVEY"/>
    <s v="RBS-Regional 3"/>
    <d v="2026-10-28T09:48:35"/>
    <d v="2026-10-28T15:26:07"/>
    <n v="69418356"/>
    <m/>
    <n v="172505213987"/>
    <s v="SMAN 12 KUPANG"/>
    <s v="ODP-TNA-FA/25"/>
    <s v="WO067373556"/>
    <m/>
    <m/>
    <m/>
    <n v="123.5316196"/>
    <n v="-10.2115999"/>
    <s v="|IBCARE-PI|MC40287|082340388300|arifin.dasi18@admin.sma.belajar.id|-10.211387385959753, 123.53168423599901"/>
    <s v="Sales Force DBS"/>
    <m/>
    <m/>
    <m/>
    <m/>
    <m/>
    <m/>
    <m/>
    <m/>
    <s v="Management Janji"/>
    <s v="2026-10-29 15:00:00|Tanggal pemasangan: 28/10/2026 Jam pemasangan : siang Info Tambahan : Hubungi pelanggan dulu sebelum ke lokasi terima kasih.|40951377|MYDITA"/>
    <s v="FCC"/>
    <s v="28-10-2026 09:54:41"/>
    <d v="2026-10-29T15:00:00"/>
    <m/>
    <s v="SURVEY_NEW_MANJA"/>
    <s v="KUPANG"/>
    <s v="NETMONK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9T15:00:00"/>
    <s v="2026-10-29 15:00:00|Tanggal pemasangan: 28/10/2026 Jam pemasangan : siang Info Tambahan : Hubungi pelanggan dulu sebelum ke lokasi terima kasih.|40951377|MYDITA"/>
    <m/>
    <m/>
    <m/>
    <e v="#NUM!"/>
    <e v="#NUM!"/>
    <x v="0"/>
  </r>
  <r>
    <n v="2505"/>
    <n v="1002652893"/>
    <n v="3"/>
    <x v="0"/>
    <n v="5"/>
    <s v="KUPANG"/>
    <s v="KUPANG"/>
    <s v="KPN"/>
    <s v="REG"/>
    <s v="AO"/>
    <x v="0"/>
    <s v="1P INET"/>
    <s v="7 | OSS - PROVISIONING ISSUED"/>
    <s v="RBS-Regional 3"/>
    <d v="2026-10-26T08:51:50"/>
    <d v="2026-10-27T08:05:49"/>
    <n v="69416828"/>
    <m/>
    <n v="172502805701"/>
    <s v="SDK DONBOSCO 2 KUPANG"/>
    <s v="ODP-KPN-FJH/15"/>
    <s v="WO067180926"/>
    <m/>
    <m/>
    <m/>
    <n v="123.58572460000001"/>
    <n v="-10.1595218"/>
    <s v="|MN01740|MYIA-002165785002/POI/ARKADIUS LISU /081239942332/ghorieslisu@gmail.com"/>
    <s v="MYIB_ASSISTANT"/>
    <m/>
    <m/>
    <m/>
    <m/>
    <m/>
    <m/>
    <m/>
    <m/>
    <s v="Management Janji"/>
    <s v="2026-10-27 08:00:00 | Nama :BAPA ARKADIUS No HP :081239942332 No Alternatif : M Janji : 27/10/2026 Jam Pasang : Pagi NoteÃ‚Â :  Hubungi terlebih dahulu sebelum ke lokasi"/>
    <s v="FCC"/>
    <s v="26-10-2026 08:54:40"/>
    <d v="2026-10-27T08:00:00"/>
    <m/>
    <s v="PI"/>
    <s v="KUPANG"/>
    <s v="NO ADDON"/>
    <m/>
    <s v="Provisioning Issued"/>
    <s v="HSI Bisnis Promo Hari Pelanggan Nasional PSB 70% - 50 Mbps"/>
    <s v="INDIBIZ"/>
    <m/>
    <m/>
    <d v="2026-10-27T08:00:00"/>
    <s v="2026-10-27 08:00:00 | Nama :BAPA ARKADIUS No HP :081239942332 No Alternatif : M Janji : 27/10/2026 Jam Pasang : Pagi NoteÃ‚Â :  Hubungi terlebih dahulu sebelum ke lokasi"/>
    <m/>
    <m/>
    <m/>
    <e v="#NUM!"/>
    <e v="#NUM!"/>
    <x v="0"/>
  </r>
  <r>
    <n v="2506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2507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2508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2509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2510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2511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2512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</r>
  <r>
    <n v="2513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2514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2515"/>
    <n v="1002628991"/>
    <n v="3"/>
    <x v="0"/>
    <n v="5"/>
    <s v="KUPANG"/>
    <s v="KUPANG"/>
    <s v="KPN"/>
    <s v="REG"/>
    <s v="AO"/>
    <x v="0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</r>
  <r>
    <n v="2516"/>
    <n v="1002632811"/>
    <n v="3"/>
    <x v="0"/>
    <n v="5"/>
    <s v="KUPANG"/>
    <s v="KUPANG"/>
    <s v="KPN"/>
    <s v="REG"/>
    <s v="AO"/>
    <x v="0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</r>
  <r>
    <n v="2517"/>
    <n v="1002634874"/>
    <n v="3"/>
    <x v="0"/>
    <n v="5"/>
    <s v="KUPANG"/>
    <s v="KUPANG"/>
    <s v="KPN"/>
    <s v="REG"/>
    <s v="AO"/>
    <x v="0"/>
    <s v="1P INET"/>
    <s v="Completed (PS)"/>
    <s v="RBS-Regional 3"/>
    <d v="2026-10-13T12:31:35"/>
    <d v="2026-10-22T19:47:08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S"/>
    <s v="KUPANG"/>
    <s v="NO ADDON"/>
    <n v="20261022"/>
    <s v="Complet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n v="2026"/>
    <n v="10"/>
    <n v="22"/>
    <d v="2026-10-22T00:00:00"/>
    <n v="7.5416666666642413"/>
    <x v="2"/>
  </r>
  <r>
    <n v="2518"/>
    <n v="1002637508"/>
    <n v="3"/>
    <x v="0"/>
    <n v="5"/>
    <s v="KUPANG"/>
    <s v="KUPANG"/>
    <s v="KPN"/>
    <s v="REG"/>
    <s v="AO"/>
    <x v="0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</r>
  <r>
    <n v="2519"/>
    <n v="1002645616"/>
    <n v="3"/>
    <x v="0"/>
    <n v="5"/>
    <s v="KUPANG"/>
    <s v="KUPANG"/>
    <s v="KPN"/>
    <s v="REG"/>
    <s v="AO"/>
    <x v="0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2520"/>
    <n v="1002649630"/>
    <n v="3"/>
    <x v="0"/>
    <n v="5"/>
    <s v="KUPANG"/>
    <s v="KUPANG"/>
    <s v="KPN"/>
    <s v="REG"/>
    <s v="AO"/>
    <x v="0"/>
    <s v="1P INET"/>
    <s v="Completed (PS)"/>
    <s v="RBS-Regional 3"/>
    <d v="2026-10-22T15:30:44"/>
    <d v="2026-10-23T18:17:45"/>
    <n v="69415330"/>
    <m/>
    <n v="172502813994"/>
    <s v="PT. NUSA PRIMA MOTOR"/>
    <s v="ODP-KPN-FFC/53 FFC/D08/53.01"/>
    <s v="WO066986728"/>
    <m/>
    <m/>
    <m/>
    <n v="123.581603304946"/>
    <n v="-10.1653604835014"/>
    <s v="MD|MYDB-20261021271175|DC40005/MC40070|PT. NUSA PRIMA MOTOR|081360848300"/>
    <s v="MYDIGIBIZPARTNER"/>
    <m/>
    <m/>
    <m/>
    <m/>
    <m/>
    <m/>
    <m/>
    <m/>
    <s v="Management Janji"/>
    <s v="2026-10-25 08:00:00 | PT. NUSA PRIMA MOTOR 081360848300"/>
    <s v="FCC"/>
    <s v="22-10-2026 15:39:39"/>
    <d v="2026-10-25T08:00:00"/>
    <m/>
    <s v="PS"/>
    <s v="KUPANG"/>
    <s v="NO ADDON"/>
    <n v="20261023"/>
    <s v="Completed"/>
    <s v="HSI Bisnis Promo Hari Pelanggan Nasional PSB 70% - 50 Mbps"/>
    <s v="INDIBIZ"/>
    <m/>
    <m/>
    <d v="2026-10-25T08:00:00"/>
    <s v="2026-10-25 08:00:00 | PT. NUSA PRIMA MOTOR 081360848300"/>
    <n v="2026"/>
    <n v="10"/>
    <n v="23"/>
    <d v="2026-10-23T00:00:00"/>
    <n v="-2.3333333333357587"/>
    <x v="1"/>
  </r>
  <r>
    <n v="2521"/>
    <n v="1002649528"/>
    <n v="3"/>
    <x v="0"/>
    <n v="5"/>
    <s v="KUPANG"/>
    <s v="KUPANG"/>
    <s v="KPN"/>
    <s v="REG"/>
    <s v="AO"/>
    <x v="0"/>
    <m/>
    <s v="Completed (PS)"/>
    <s v="RBS-Regional 3"/>
    <d v="2026-10-22T15:14:31"/>
    <d v="2026-10-27T13:08:16"/>
    <n v="69415277"/>
    <m/>
    <n v="172502813992"/>
    <s v="PT TERRA NET INDONESIA / HYFRESH"/>
    <s v="ODP-KPN-FE/18"/>
    <s v="WO066992973"/>
    <m/>
    <m/>
    <m/>
    <n v="123.607474"/>
    <n v="-10.194466200000001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s v="Management Janji"/>
    <s v="2026-10-23 15:00:00|telp :085813100060 alt : manja : pagi , siang 23/10/2026 hub sebelum ke lokasi    |40000802|MYDITA"/>
    <s v="FCC"/>
    <s v="22-10-2026 15:39:39"/>
    <d v="2026-10-23T15:00:00"/>
    <m/>
    <s v="PS"/>
    <s v="KUP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elp :085813100060 alt : manja : pagi , siang 23/10/2026 hub sebelum ke lokasi    |40000802|MYDITA"/>
    <n v="2026"/>
    <n v="10"/>
    <n v="27"/>
    <d v="2026-10-27T00:00:00"/>
    <n v="3.375"/>
    <x v="2"/>
  </r>
  <r>
    <n v="2522"/>
    <n v="1002652727"/>
    <n v="3"/>
    <x v="0"/>
    <n v="5"/>
    <s v="KUPANG"/>
    <s v="KUPANG"/>
    <s v="KPN"/>
    <s v="REG"/>
    <s v="AO"/>
    <x v="0"/>
    <s v="1P INET"/>
    <s v="Completed (PS)"/>
    <s v="RBS-Regional 3"/>
    <d v="2026-10-25T18:18:44"/>
    <d v="2026-10-26T14:30:11"/>
    <n v="69416771"/>
    <m/>
    <n v="172502813465"/>
    <s v="Gudang EJM Vapestore Retail &amp; Distribution"/>
    <s v="ODP-KPN-FJA/28 FJA/D03/28.01"/>
    <s v="WO067173253"/>
    <m/>
    <m/>
    <m/>
    <n v="123.584907"/>
    <n v="-10.1909569"/>
    <s v="|MN00365|MYIA-068811501120/POI/Dody Rivaldy Eluama/085814631110/jurkep2023@gmail.com"/>
    <s v="MYIB_ASSISTANT"/>
    <m/>
    <m/>
    <m/>
    <m/>
    <m/>
    <m/>
    <m/>
    <m/>
    <s v="Management Janji"/>
    <s v="2026-10-26 15:00:00 | Tanggal Pemasangan : 26 Oktober 2026 Jam Pemasangan : 08:00 15:00 Info Tambahan : Hubungi pelanggan dulu sebelum ke lokasi terimakasih"/>
    <s v="FCC"/>
    <s v="25-10-2026 18:24:43"/>
    <d v="2026-10-26T15:00:00"/>
    <m/>
    <s v="PS"/>
    <s v="KUPANG"/>
    <s v="NO ADDON"/>
    <n v="20261026"/>
    <s v="Completed"/>
    <s v="HSI Bisnis Promo Hari Pelanggan Nasional PSB 70% - 150 Mbps"/>
    <s v="INDIBIZ"/>
    <m/>
    <m/>
    <d v="2026-10-26T15:00:00"/>
    <s v="2026-10-26 15:00:00 | Tanggal Pemasangan : 26 Oktober 2026 Jam Pemasangan : 08:00 15:00 Info Tambahan : Hubungi pelanggan dulu sebelum ke lokasi terimakasih"/>
    <n v="2026"/>
    <n v="10"/>
    <n v="26"/>
    <d v="2026-10-26T00:00:00"/>
    <n v="-0.625"/>
    <x v="1"/>
  </r>
  <r>
    <n v="2523"/>
    <n v="1002652794"/>
    <n v="3"/>
    <x v="0"/>
    <n v="5"/>
    <s v="KUPANG"/>
    <s v="KUPANG"/>
    <s v="KPN"/>
    <s v="REG"/>
    <s v="AO"/>
    <x v="0"/>
    <s v="1P INET"/>
    <s v="Completed (PS)"/>
    <s v="RBS-Regional 3"/>
    <d v="2026-10-26T08:05:49"/>
    <d v="2026-10-28T12:53:42"/>
    <n v="69416810"/>
    <m/>
    <n v="172502813466"/>
    <s v="Ruang Guru SD Inpres Oebobo 1"/>
    <s v="ODP-KPN-FU/36 FU/D06/36.01"/>
    <s v="WO067179791"/>
    <m/>
    <m/>
    <m/>
    <n v="123.6111659"/>
    <n v="-10.164647499999999"/>
    <s v="|MN00365|MYIA-047502581095/POI/Yafet Erastus Rido/085239786747/yafetrido81@guru.sd.belajar.id"/>
    <s v="MYIB_ASSISTANT"/>
    <m/>
    <m/>
    <m/>
    <m/>
    <m/>
    <m/>
    <m/>
    <m/>
    <s v="Management Janji"/>
    <s v="2026-10-27 08:00:00 | Nama :BAPAK YAFET No HP :085239786747 No Alternatif : M Janji : 27/10/2026 Jam Pasang : Pagi NoteÃ‚Â :  Hubungi terlebih dahulu sebelum ke lokasi"/>
    <s v="FCC"/>
    <s v="26-10-2026 08:09:42"/>
    <d v="2026-10-27T08:00:00"/>
    <m/>
    <s v="PS"/>
    <s v="KUPANG"/>
    <s v="NO ADDON"/>
    <n v="20261028"/>
    <s v="Completed"/>
    <s v="HSI Bisnis Basic Promo Hari Pelanggan Nasional PSB 70% - 50 Mbps"/>
    <s v="INDIBIZ"/>
    <m/>
    <m/>
    <d v="2026-10-27T08:00:00"/>
    <s v="2026-10-27 08:00:00 | Nama :BAPAK YAFET No HP :085239786747 No Alternatif : M Janji : 27/10/2026 Jam Pasang : Pagi NoteÃ‚Â :  Hubungi terlebih dahulu sebelum ke lokasi"/>
    <n v="2026"/>
    <n v="10"/>
    <n v="28"/>
    <d v="2026-10-28T00:00:00"/>
    <n v="0.66666666666424135"/>
    <x v="1"/>
  </r>
  <r>
    <n v="2524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2525"/>
    <n v="1002654972"/>
    <n v="3"/>
    <x v="0"/>
    <n v="5"/>
    <s v="KUPANG"/>
    <s v="KUPANG"/>
    <s v="KPN"/>
    <s v="REG"/>
    <s v="AO"/>
    <x v="0"/>
    <m/>
    <s v="MYCX - SEND OPEN PAPERLESS"/>
    <s v="RBS-Regional 3"/>
    <d v="2026-10-27T08:08:30"/>
    <d v="2026-10-27T08:10:07"/>
    <n v="69417557"/>
    <m/>
    <n v="172502813104"/>
    <s v="SMP NEGERI 21 KUPANG"/>
    <s v="ODP-KPN-FYA/51"/>
    <m/>
    <m/>
    <m/>
    <m/>
    <n v="123.624717371164"/>
    <n v="-10.169064580148699"/>
    <s v="|IBCARE-PI|403112|Kadek Dyah intansari|082147247003|smpnduapuluhsatukupang@gmail.com|-10.169064580148738, 123.62471737116493"/>
    <s v="Amex"/>
    <m/>
    <m/>
    <m/>
    <m/>
    <m/>
    <m/>
    <m/>
    <m/>
    <m/>
    <m/>
    <m/>
    <s v="27-10-2026 08:09:47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26"/>
    <n v="1002649325"/>
    <n v="3"/>
    <x v="0"/>
    <n v="5"/>
    <s v="KUPANG"/>
    <s v="KUPANG"/>
    <s v="KPN"/>
    <s v="REG"/>
    <s v="AO"/>
    <x v="0"/>
    <m/>
    <s v="CANCEL COMPLETED"/>
    <s v="RBS-Regional 3"/>
    <d v="2026-10-22T14:30:24"/>
    <d v="2026-10-22T15:05:31"/>
    <n v="69415191"/>
    <m/>
    <n v="172502813816"/>
    <s v="PT TERRA NET INDONESIA / HYFRESH"/>
    <s v="ODP-KPN-FE/18"/>
    <m/>
    <m/>
    <m/>
    <m/>
    <n v="123.60747550000001"/>
    <n v="-10.1944667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m/>
    <m/>
    <m/>
    <s v="22-10-2026 14:39:40"/>
    <m/>
    <m/>
    <s v="REJECT_FCC"/>
    <s v="KUPANG"/>
    <s v="NO ADDON"/>
    <m/>
    <s v="DECLINE : Decline - Salah Tagging Lokasi / Venue HANIF NUROHMAN 40981182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DECLINE : Decline - Salah Tagging Lokasi / Venue HANIF NUROHMAN 40981182|MYDITA"/>
    <m/>
    <m/>
    <m/>
    <m/>
    <m/>
    <e v="#NUM!"/>
    <e v="#NUM!"/>
    <x v="0"/>
  </r>
  <r>
    <n v="2527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2528"/>
    <n v="1002632827"/>
    <n v="3"/>
    <x v="0"/>
    <n v="5"/>
    <s v="KUPANG"/>
    <s v="KUPANG"/>
    <s v="KPN"/>
    <s v="REG"/>
    <s v="AO"/>
    <x v="0"/>
    <s v="1P INET"/>
    <s v="98 | OSS - CANCEL COMPLETE"/>
    <s v="RBS-Regional 3"/>
    <d v="2026-10-12T12:52:41"/>
    <d v="2026-10-26T09:40:34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CANCEL"/>
    <s v="KUPANG"/>
    <s v="NO ADDON"/>
    <m/>
    <s v="Cancel Completed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</r>
  <r>
    <n v="2529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</r>
  <r>
    <n v="2530"/>
    <n v="1002645091"/>
    <n v="3"/>
    <x v="0"/>
    <n v="5"/>
    <s v="KUPANG"/>
    <s v="WAINGAPU"/>
    <s v="SEB"/>
    <s v="REG"/>
    <s v="AO"/>
    <x v="0"/>
    <s v="1P INET"/>
    <s v="Completed (PS)"/>
    <s v="RBS-Regional 3"/>
    <d v="2026-10-20T11:03:55"/>
    <d v="2026-10-27T16:33:10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S"/>
    <s v="X"/>
    <s v="NO ADDON"/>
    <n v="20261027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7"/>
    <d v="2026-10-27T00:00:00"/>
    <n v="5.6666666666642413"/>
    <x v="2"/>
  </r>
  <r>
    <n v="2531"/>
    <n v="1002658399"/>
    <n v="3"/>
    <x v="0"/>
    <n v="5"/>
    <s v="KUPANG"/>
    <s v="WAINGAPU"/>
    <s v="SEB"/>
    <s v="REG"/>
    <s v="AO"/>
    <x v="0"/>
    <s v="1P INET"/>
    <s v="MIE - SEND SURVEY"/>
    <s v="RBS-Regional 3"/>
    <d v="2026-10-28T19:00:45"/>
    <d v="2026-10-28T19:02:01"/>
    <n v="69418887"/>
    <m/>
    <n v="172504801034"/>
    <s v="SD GMIT RAELIU ODP"/>
    <s v="ODP-SEB-FA/31 FA/D06/31.01"/>
    <s v="WO067389924"/>
    <m/>
    <m/>
    <m/>
    <n v="121.81192900000001"/>
    <n v="-10.513726999999999"/>
    <s v="|MN00122|MYIA-014387941291/POI/Iega Ludji Jawa/081339744551/iegadw1973@gmail.com"/>
    <s v="MYIB_ASSISTANT"/>
    <m/>
    <m/>
    <m/>
    <m/>
    <m/>
    <m/>
    <m/>
    <m/>
    <s v="Management Janji"/>
    <s v="2026-11-01 08:00:00 | Nama PIC : Iega  No HP : 081339744551 No Alt :  M Janji :  29  Okt 2026 Jam Pasang : Pagi / Siang Note : hubungi pelanggan jika ingin kelokasi"/>
    <s v="FCC"/>
    <s v="28-10-2026 19:09:39"/>
    <d v="2026-11-01T08:00:00"/>
    <m/>
    <s v="SURVEY_NEW_MANJA"/>
    <s v="X"/>
    <s v="NO ADDON"/>
    <m/>
    <s v="MIE - SEND SURVEY"/>
    <s v="HSI Bisnis Promo Hari Pelanggan Nasional PSB 70% - 50 Mbps"/>
    <s v="INDIBIZ"/>
    <m/>
    <m/>
    <d v="2026-11-01T08:00:00"/>
    <s v="2026-11-01 08:00:00 | Nama PIC : Iega  No HP : 081339744551 No Alt :  M Janji :  29  Okt 2026 Jam Pasang : Pagi / Siang Note : hubungi pelanggan jika ingin kelokasi"/>
    <m/>
    <m/>
    <m/>
    <e v="#NUM!"/>
    <e v="#NUM!"/>
    <x v="0"/>
  </r>
  <r>
    <n v="2532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33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2534"/>
    <n v="1002658433"/>
    <n v="3"/>
    <x v="0"/>
    <n v="5"/>
    <s v="KUPANG"/>
    <s v="WAIKABUBAK"/>
    <s v="WKB"/>
    <s v="REG"/>
    <s v="AO"/>
    <x v="0"/>
    <s v="1P INET"/>
    <s v="MIE - SEND SURVEY"/>
    <s v="RBS-Regional 3"/>
    <d v="2026-10-28T19:57:45"/>
    <d v="2026-10-28T20:00:06"/>
    <n v="69418900"/>
    <m/>
    <n v="172516597875"/>
    <s v="PT. ALPHA TEKNOLOGI SOLUSI"/>
    <s v="ODP-WKB-FD/96 FD/D09/96.01"/>
    <s v="WO067392305"/>
    <m/>
    <m/>
    <m/>
    <n v="119.408777"/>
    <n v="-9.6350049999999996"/>
    <s v="|MN00122|MYIA-065012066735/POI/Hilal Abdillah/081339071718/hilal@alphatechsolution.co.id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20:09:54"/>
    <d v="2026-10-30T08:00:00"/>
    <m/>
    <s v="SURVEY_NEW_MANJA"/>
    <s v="WAIKABUBAK"/>
    <s v="NO ADDON"/>
    <m/>
    <s v="MIE - SEND SURVEY"/>
    <s v="HSI Bisnis Promo Hari Pelanggan Nasional PSB 70% - 100 Mbps"/>
    <s v="INDIBIZ"/>
    <m/>
    <m/>
    <d v="2026-10-30T08:00:00"/>
    <s v="2026-10-30 08:00:00 | Tanggal pemasangan 29/10/2026 Jam pemasangan : pagi/siang Info Tambahan : Hubungi pelanggan dulu sebelum ke lokasi. terimakasih."/>
    <m/>
    <m/>
    <m/>
    <e v="#NUM!"/>
    <e v="#NUM!"/>
    <x v="0"/>
  </r>
  <r>
    <n v="2535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2536"/>
    <n v="1002640361"/>
    <n v="3"/>
    <x v="0"/>
    <n v="5"/>
    <s v="KUPANG"/>
    <s v="WAIKABUBAK"/>
    <s v="WKB"/>
    <s v="REG"/>
    <s v="AO"/>
    <x v="0"/>
    <s v="1P INET"/>
    <s v="98 | OSS - CANCEL COMPLETE"/>
    <s v="RBS-Regional 3"/>
    <d v="2026-10-16T14:29:40"/>
    <d v="2026-10-26T09:42:12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s v="Kendala Pelanggan"/>
    <s v="CANCEL"/>
    <s v="WAIKABUBAK"/>
    <s v="NO ADDON"/>
    <m/>
    <s v="Cancel Complet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</r>
  <r>
    <n v="2537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</r>
  <r>
    <n v="2538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2539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</r>
  <r>
    <n v="2540"/>
    <n v="1002649771"/>
    <n v="3"/>
    <x v="0"/>
    <n v="5"/>
    <s v="KUPANG"/>
    <s v="WAINGAPU"/>
    <s v="WGP"/>
    <s v="REG"/>
    <s v="AO"/>
    <x v="0"/>
    <m/>
    <s v="Completed (PS)"/>
    <s v="RBS-Regional 2"/>
    <d v="2026-10-22T16:03:16"/>
    <d v="2026-10-28T18:46:02"/>
    <n v="69415395"/>
    <n v="3872511017"/>
    <n v="172517222710"/>
    <s v="PT. NIPSEA PAINT AND CHEMICALS"/>
    <s v="ODP-WGP-FD/02"/>
    <s v="WO067042123"/>
    <m/>
    <m/>
    <m/>
    <n v="120.2484204"/>
    <n v="-9.6437092"/>
    <s v="AMRBS;402709;IKHSAN NUR MUTMAINAH;JKT OUTER;HSI Bisnis Bundling Phone PSB 70% - Free 800 Menit - 100 Mbps - (709000);CP BPK UMBU 082339460951;henry.cahyo@nipponpaint-indonesia.com    "/>
    <s v="Amex"/>
    <m/>
    <m/>
    <m/>
    <m/>
    <m/>
    <m/>
    <m/>
    <m/>
    <s v="Management Janji"/>
    <s v="2026-10-27 08:00:00|Nama PIC: BP UNGGU  Notel: 082339460951 Alt:  Tanggal: 27/10/2026 Jam Pasang: 08.00 - 12.00 Note: Hubungi sebelum ke lokasi, terimakasih.  |40931149|MYDITA"/>
    <s v="FCC"/>
    <s v="22-10-2026 16:09:46"/>
    <d v="2026-10-27T08:00:00"/>
    <m/>
    <s v="PS"/>
    <s v="X"/>
    <s v="NO ADDON"/>
    <n v="2026102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8:00:00"/>
    <s v="2026-10-27 08:00:00|Nama PIC: BP UNGGU  Notel: 082339460951 Alt:  Tanggal: 27/10/2026 Jam Pasang: 08.00 - 12.00 Note: Hubungi sebelum ke lokasi, terimakasih.  |40931149|MYDITA"/>
    <n v="2026"/>
    <n v="10"/>
    <n v="28"/>
    <d v="2026-10-28T00:00:00"/>
    <n v="0.66666666666424135"/>
    <x v="1"/>
  </r>
  <r>
    <n v="2541"/>
    <n v="1002638713"/>
    <n v="3"/>
    <x v="5"/>
    <n v="5"/>
    <s v="JEMBER"/>
    <s v="BANYUWANGI"/>
    <s v="BWG"/>
    <s v="REG"/>
    <s v="AO"/>
    <x v="0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2542"/>
    <n v="1002649321"/>
    <n v="3"/>
    <x v="5"/>
    <n v="5"/>
    <s v="JEMBER"/>
    <s v="BANYUWANGI"/>
    <s v="BWG"/>
    <s v="REG"/>
    <s v="AO"/>
    <x v="0"/>
    <s v="1P INET"/>
    <s v="Completed (PS)"/>
    <s v="RBS-Regional 3"/>
    <d v="2026-10-22T14:27:45"/>
    <d v="2026-10-23T11:32:12"/>
    <n v="69415192"/>
    <m/>
    <n v="152503269818"/>
    <s v="Firma Konsultan Pajak Eka"/>
    <s v="ODP-BWG-FU/31"/>
    <s v="WO066979735"/>
    <m/>
    <m/>
    <m/>
    <n v="114.348439984023"/>
    <n v="-8.2390721325569292"/>
    <s v="MD|MYDB-20261021271172|DC30004/MC30051|Firma Konsultan Pajak Eka|08224588588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4:39:40"/>
    <d v="2026-10-23T11:00:00"/>
    <m/>
    <s v="PS"/>
    <s v="BANYUWANGI"/>
    <s v="NO ADDON"/>
    <n v="20261023"/>
    <s v="Completed"/>
    <s v="HSI Bisnis Promo Hari Pelanggan Nasional PSB 70% - 10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</r>
  <r>
    <n v="2543"/>
    <n v="1002637302"/>
    <n v="3"/>
    <x v="5"/>
    <n v="5"/>
    <s v="JEMBER"/>
    <s v="BANYUWANGI"/>
    <s v="BWG"/>
    <s v="REG"/>
    <s v="AO"/>
    <x v="0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</r>
  <r>
    <n v="2544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2545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2546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2547"/>
    <n v="1002655010"/>
    <n v="3"/>
    <x v="5"/>
    <n v="5"/>
    <s v="JEMBER"/>
    <s v="BANYUWANGI"/>
    <s v="BCK"/>
    <s v="REG"/>
    <s v="AO"/>
    <x v="0"/>
    <s v="1P INET"/>
    <s v="Completed (PS)"/>
    <s v="RBS-Regional 3"/>
    <d v="2026-10-27T08:26:45"/>
    <d v="2026-10-27T16:59:15"/>
    <n v="69417580"/>
    <m/>
    <n v="152524211939"/>
    <s v="TERATE SHOP "/>
    <s v="ODP-BCK-FN/24 FN/D01/24.01"/>
    <s v="WO067252881"/>
    <m/>
    <m/>
    <m/>
    <n v="114.172336868941"/>
    <n v="-8.4401682471187396"/>
    <s v="MD|MYDB-20261026271409|DC30004/MC30051|TERATE SHOP |085168958525"/>
    <s v="MYDIGIBIZPARTNER"/>
    <m/>
    <m/>
    <m/>
    <m/>
    <m/>
    <m/>
    <m/>
    <m/>
    <s v="Management Janji"/>
    <s v="2026-10-28 08:00:00 | Nama Pic : IBU LINTANG No Hp Pic : 085168958525 Jam Pemasangan : 08:00 - 12.00 Tanggal Pemasangan : RABU 28 OKTOBER 2026 Info Tambahan : Hubungi pelanggan sebelum datang ke lokasi"/>
    <s v="FCC"/>
    <s v="27-10-2026 08:39:41"/>
    <d v="2026-10-28T08:00:00"/>
    <m/>
    <s v="PS"/>
    <s v="GENTENG"/>
    <s v="NO ADDON"/>
    <n v="20261027"/>
    <s v="Completed"/>
    <s v="HSI Bisnis Promo Hari Pelanggan Nasional PSB 70% - 100 Mbps"/>
    <s v="INDIBIZ"/>
    <m/>
    <m/>
    <d v="2026-10-28T08:00:00"/>
    <s v="2026-10-28 08:00:00 | Nama Pic : IBU LINTANG No Hp Pic : 085168958525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2548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2549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550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551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</r>
  <r>
    <n v="2552"/>
    <n v="1002643284"/>
    <n v="3"/>
    <x v="5"/>
    <n v="5"/>
    <s v="JEMBER"/>
    <s v="BANYUWANGI"/>
    <s v="GEN"/>
    <s v="REG"/>
    <s v="AO"/>
    <x v="0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2553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2554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2555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556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</r>
  <r>
    <n v="2557"/>
    <n v="1002652042"/>
    <n v="3"/>
    <x v="5"/>
    <n v="5"/>
    <s v="JEMBER"/>
    <s v="BANYUWANGI"/>
    <s v="KBR"/>
    <s v="REG"/>
    <s v="AO"/>
    <x v="0"/>
    <s v="1P INET"/>
    <s v="Completed (PS)"/>
    <s v="RBS-Regional 3"/>
    <d v="2026-10-24T12:26:49"/>
    <d v="2026-10-24T16:28:54"/>
    <n v="69416326"/>
    <m/>
    <n v="152520202745"/>
    <s v="TOKO SUMBER BERKAH JAYA ABADI"/>
    <s v="ODP-KBR-FB/21 FB/D03/21.01"/>
    <s v="WO067108582"/>
    <m/>
    <m/>
    <m/>
    <n v="113.99941116571399"/>
    <n v="-8.29135485440327"/>
    <s v="MD|MYDB-20261023271283|DC30004/MC30050|TOKO SUMBER BERKAH JAYA ABADI|081803734332"/>
    <s v="MYDIGIBIZPARTNER"/>
    <m/>
    <m/>
    <m/>
    <m/>
    <m/>
    <m/>
    <m/>
    <m/>
    <s v="Management Janji"/>
    <s v="2026-10-25 11:00:00 | Nama PIC:  bu ayu  No HP: 081803734332 Alt: Tanggal: 25/9/2026 Jam Pasang: Siang Note: Hubungi sebelum ke lokasi, terimakasih. "/>
    <s v="FCC"/>
    <s v="24-10-2026 12:39:39"/>
    <d v="2026-10-25T11:00:00"/>
    <m/>
    <s v="PS"/>
    <s v="GENTENG"/>
    <s v="NO ADDON"/>
    <n v="20261024"/>
    <s v="Completed"/>
    <s v="HSI Bisnis Khusus Winback PSB 70% - 200 Mbps"/>
    <s v="INDIBIZ"/>
    <m/>
    <m/>
    <d v="2026-10-25T11:00:00"/>
    <s v="2026-10-25 11:00:00 | Nama PIC:  bu ayu  No HP: 081803734332 Alt: Tanggal: 25/9/2026 Jam Pasang: Siang Note: Hubungi sebelum ke lokasi, terimakasih. "/>
    <n v="2026"/>
    <n v="10"/>
    <n v="24"/>
    <d v="2026-10-24T00:00:00"/>
    <n v="-1.4583333333357587"/>
    <x v="1"/>
  </r>
  <r>
    <n v="2558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</r>
  <r>
    <n v="2559"/>
    <n v="1002638444"/>
    <n v="3"/>
    <x v="5"/>
    <n v="5"/>
    <s v="JEMBER"/>
    <s v="BANYUWANGI"/>
    <s v="MCR"/>
    <s v="REG"/>
    <s v="AO"/>
    <x v="0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</r>
  <r>
    <n v="2560"/>
    <n v="1002640063"/>
    <n v="3"/>
    <x v="5"/>
    <n v="5"/>
    <s v="JEMBER"/>
    <s v="BANYUWANGI"/>
    <s v="MCR"/>
    <s v="REG"/>
    <s v="AO"/>
    <x v="0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</r>
  <r>
    <n v="2561"/>
    <n v="1002643072"/>
    <n v="3"/>
    <x v="5"/>
    <n v="5"/>
    <s v="JEMBER"/>
    <s v="BANYUWANGI"/>
    <s v="MCR"/>
    <s v="REG"/>
    <s v="AO"/>
    <x v="0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</r>
  <r>
    <n v="2562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2563"/>
    <n v="1002647537"/>
    <n v="3"/>
    <x v="5"/>
    <n v="5"/>
    <s v="JEMBER"/>
    <s v="BANYUWANGI"/>
    <s v="PSG"/>
    <s v="REG"/>
    <s v="AO"/>
    <x v="0"/>
    <s v="1P INET"/>
    <s v="Completed (PS)"/>
    <s v="RBS-Regional 3"/>
    <d v="2026-10-21T14:11:50"/>
    <d v="2026-10-22T20:50:54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PS"/>
    <s v="GENTENG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2564"/>
    <n v="1002650503"/>
    <n v="3"/>
    <x v="5"/>
    <n v="5"/>
    <s v="JEMBER"/>
    <s v="BANYUWANGI"/>
    <s v="RGJ"/>
    <s v="REG"/>
    <s v="AO"/>
    <x v="0"/>
    <s v="2P INET + VOICE"/>
    <s v="102 | FOLLOW UP COMPLETED"/>
    <s v="RBS-Regional 3"/>
    <d v="2026-10-23T10:12:50"/>
    <d v="2026-10-27T15:44:15"/>
    <n v="69415704"/>
    <n v="3332817017"/>
    <n v="152516207943"/>
    <s v="XIAOMI ROGOJAMPI BANYUWANGI"/>
    <s v="ODP-RGJ-FC/31 FC/D03/31.01"/>
    <s v="WO067028412"/>
    <m/>
    <m/>
    <m/>
    <n v="114.293533"/>
    <n v="-8.3082630000000002"/>
    <s v="|MN00062|MYIA-085270844043/POI/Iwan Sanjana/081999552999/dl-rutinfinance@erajaya.com"/>
    <s v="MYIB_ASSISTANT"/>
    <m/>
    <m/>
    <m/>
    <m/>
    <m/>
    <m/>
    <m/>
    <m/>
    <s v="Management Janji"/>
    <s v="2026-10-24 08:00:00 | Nama PIC : Bp Iwan No HP : 081999552999 No Alt : - M Janji :  24 Okt 2026 Jam Pasang : Pagi / Siang Note : hubungi pelanggan jika ingin kelokasi"/>
    <s v="FCC"/>
    <s v="23-10-2026 10:40:25"/>
    <d v="2026-10-24T08:00:00"/>
    <s v="Kendala Pelanggan"/>
    <s v="REVOKE"/>
    <s v="BANYUWANGI"/>
    <s v="NO ADDON"/>
    <m/>
    <s v="Follow Up Revoke Completed, New Order ID : SC1002656474"/>
    <s v="HSI Bisnis Bundling Phone Promo 2026 PSB 70% - Free 800 Menit Promo - 50 Mbps"/>
    <s v="INDIBIZ"/>
    <m/>
    <m/>
    <d v="2026-10-24T08:00:00"/>
    <s v="2026-10-24 08:00:00 | Nama PIC : Bp Iwan No HP : 081999552999 No Alt : - M Janji :  24 Okt 2026 Jam Pasang : Pagi / Siang Note : hubungi pelanggan jika ingin kelokasi"/>
    <m/>
    <m/>
    <m/>
    <e v="#NUM!"/>
    <e v="#NUM!"/>
    <x v="0"/>
  </r>
  <r>
    <n v="2565"/>
    <n v="1002646340"/>
    <n v="3"/>
    <x v="5"/>
    <n v="5"/>
    <s v="JEMBER"/>
    <s v="BANYUWANGI"/>
    <s v="RGJ"/>
    <s v="REG"/>
    <s v="AO"/>
    <x v="0"/>
    <s v="1P INET"/>
    <s v="100 | REVOKE COMPLETED"/>
    <s v="RBS-Regional 3"/>
    <d v="2026-10-20T18:20:50"/>
    <d v="2026-10-22T16:53:2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s v="Kendala Lainnya"/>
    <s v="REVOKE"/>
    <s v="BANYUWANGI"/>
    <s v="NO ADDON"/>
    <m/>
    <s v="Revoke Complet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566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</r>
  <r>
    <n v="2567"/>
    <n v="1002649809"/>
    <n v="3"/>
    <x v="5"/>
    <n v="5"/>
    <s v="JEMBER"/>
    <s v="BANYUWANGI"/>
    <s v="RGJ"/>
    <s v="REG"/>
    <s v="AO"/>
    <x v="0"/>
    <s v="1P INET"/>
    <s v="Completed (PS)"/>
    <s v="RBS-Regional 3"/>
    <d v="2026-10-22T16:11:44"/>
    <d v="2026-10-23T17:38:10"/>
    <n v="69415402"/>
    <m/>
    <n v="152516207783"/>
    <s v="TOKO SUMBER BERKAH"/>
    <s v="ODP-RGJ-FH/68 FH/D03/68.01"/>
    <s v="WO066994068"/>
    <m/>
    <m/>
    <m/>
    <n v="114.26925319999999"/>
    <n v="-8.3000243000000005"/>
    <s v="MD|MYDB-20261022271203|DC30004/MC30050|TOKO SUMBER BERKAH|082228212405"/>
    <s v="MYDIGIBIZPARTNER"/>
    <m/>
    <m/>
    <m/>
    <m/>
    <m/>
    <m/>
    <m/>
    <m/>
    <s v="Management Janji"/>
    <s v="2026-10-23 15:00:00 | PIC 082228212405"/>
    <s v="FCC"/>
    <s v="22-10-2026 16:24:51"/>
    <d v="2026-10-23T15:00:00"/>
    <m/>
    <s v="PS"/>
    <s v="BANYUWANGI"/>
    <s v="NO ADDON"/>
    <n v="20261023"/>
    <s v="Completed"/>
    <s v="HSI Bisnis Promo Hari Pelanggan Nasional PSB 70% - 100 Mbps"/>
    <s v="INDIBIZ"/>
    <m/>
    <m/>
    <d v="2026-10-23T15:00:00"/>
    <s v="2026-10-23 15:00:00 | PIC 082228212405"/>
    <n v="2026"/>
    <n v="10"/>
    <n v="23"/>
    <d v="2026-10-23T00:00:00"/>
    <n v="-0.625"/>
    <x v="1"/>
  </r>
  <r>
    <n v="2568"/>
    <n v="1002656474"/>
    <n v="3"/>
    <x v="5"/>
    <n v="5"/>
    <s v="JEMBER"/>
    <s v="BANYUWANGI"/>
    <s v="RGJ"/>
    <s v="REG"/>
    <s v="AO"/>
    <x v="0"/>
    <m/>
    <s v="OSS - FALLOUT"/>
    <s v="RBS-Regional 3"/>
    <d v="2026-10-27T15:44:16"/>
    <d v="2026-10-28T17:10:57"/>
    <n v="69415704"/>
    <n v="3332817024"/>
    <n v="152516207946"/>
    <s v="XIAOMI ROGOJAMPI BANYUWANGI"/>
    <s v="ODP-RGJ-FC/31"/>
    <s v="WO067303810"/>
    <m/>
    <m/>
    <m/>
    <n v="114.29364099999999"/>
    <n v="-8.3080829999999999"/>
    <s v="|MN00062|MYIA-085270844043/POI/Iwan Sanjana/081999552999/dl-rutinfinance@erajaya.com"/>
    <s v="Sales Force DBS"/>
    <m/>
    <m/>
    <m/>
    <m/>
    <m/>
    <m/>
    <m/>
    <m/>
    <s v="Management Janji"/>
    <s v="2026-10-24 08:00:00 | Nama PIC : Bp Iwan  No HP : 081999552999  No Alt : -  M Janji :  24 Okt 2026  Jam Pasang : Pagi / Siang  Note : hubungi pelanggan jika ingin kelokasi"/>
    <s v="FCC"/>
    <s v="27-10-2026 15:54:39"/>
    <m/>
    <s v="Kendala Lainnya"/>
    <s v="FO_WFM"/>
    <s v="BANYUWANGI"/>
    <s v="NO ADDON"/>
    <m/>
    <s v="Provisioning Failed|WFM|INF010029671|LPL_-8.3102631,114.2923167_CATUAN LISTRIK TIDAK AD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7:00:00"/>
    <s v="2026-10-24 08:00:00 | Nama PIC : Bp Iwan  No HP : 081999552999  No Alt : -  M Janji :  24 Okt 2026  Jam Pasang : Pagi / Siang  Note : hubungi pelanggan jika ingin kelokasi"/>
    <m/>
    <m/>
    <m/>
    <e v="#NUM!"/>
    <e v="#NUM!"/>
    <x v="0"/>
  </r>
  <r>
    <n v="2569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2570"/>
    <n v="1002647799"/>
    <n v="3"/>
    <x v="5"/>
    <n v="5"/>
    <s v="JEMBER"/>
    <s v="BONDOWOSO"/>
    <s v="BOW"/>
    <s v="REG"/>
    <s v="AO"/>
    <x v="0"/>
    <s v="1P INET"/>
    <s v="102 | FOLLOW UP COMPLETED"/>
    <s v="RBS-Regional 3"/>
    <d v="2026-10-21T15:21:50"/>
    <d v="2026-10-24T13:36:16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s v="Kendala Lainnya"/>
    <s v="REVOKE"/>
    <s v="BONDOWOSO"/>
    <s v="NO ADDON"/>
    <m/>
    <s v="Follow Up Revoke Completed, New Order ID : SC1002652113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</r>
  <r>
    <n v="2571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2572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2573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</r>
  <r>
    <n v="2574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2575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</r>
  <r>
    <n v="2576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</r>
  <r>
    <n v="2577"/>
    <n v="1002641109"/>
    <n v="3"/>
    <x v="5"/>
    <n v="5"/>
    <s v="JEMBER"/>
    <s v="BONDOWOSO"/>
    <s v="BOW"/>
    <s v="REG"/>
    <s v="AO"/>
    <x v="0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2578"/>
    <n v="1002641226"/>
    <n v="3"/>
    <x v="5"/>
    <n v="5"/>
    <s v="JEMBER"/>
    <s v="BONDOWOSO"/>
    <s v="BOW"/>
    <s v="REG"/>
    <s v="AO"/>
    <x v="0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2579"/>
    <n v="1002641725"/>
    <n v="3"/>
    <x v="5"/>
    <n v="5"/>
    <s v="JEMBER"/>
    <s v="BONDOWOSO"/>
    <s v="BOW"/>
    <s v="REG"/>
    <s v="AO"/>
    <x v="0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</r>
  <r>
    <n v="2580"/>
    <n v="1002641867"/>
    <n v="3"/>
    <x v="5"/>
    <n v="5"/>
    <s v="JEMBER"/>
    <s v="BONDOWOSO"/>
    <s v="BOW"/>
    <s v="REG"/>
    <s v="AO"/>
    <x v="0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</r>
  <r>
    <n v="2581"/>
    <n v="1002641741"/>
    <n v="3"/>
    <x v="5"/>
    <n v="5"/>
    <s v="JEMBER"/>
    <s v="BONDOWOSO"/>
    <s v="BOW"/>
    <s v="REG"/>
    <s v="AO"/>
    <x v="0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</r>
  <r>
    <n v="2582"/>
    <n v="1002647775"/>
    <n v="3"/>
    <x v="5"/>
    <n v="5"/>
    <s v="JEMBER"/>
    <s v="BONDOWOSO"/>
    <s v="BOW"/>
    <s v="REG"/>
    <s v="AO"/>
    <x v="0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</r>
  <r>
    <n v="2583"/>
    <n v="1002647118"/>
    <n v="3"/>
    <x v="5"/>
    <n v="5"/>
    <s v="JEMBER"/>
    <s v="BONDOWOSO"/>
    <s v="BOW"/>
    <s v="REG"/>
    <s v="AO"/>
    <x v="0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</r>
  <r>
    <n v="2584"/>
    <n v="1002647053"/>
    <n v="3"/>
    <x v="5"/>
    <n v="5"/>
    <s v="JEMBER"/>
    <s v="BONDOWOSO"/>
    <s v="BOW"/>
    <s v="REG"/>
    <s v="AO"/>
    <x v="0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2585"/>
    <n v="1002647414"/>
    <n v="3"/>
    <x v="5"/>
    <n v="5"/>
    <s v="JEMBER"/>
    <s v="BONDOWOSO"/>
    <s v="BOW"/>
    <s v="REG"/>
    <s v="AO"/>
    <x v="0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2586"/>
    <n v="1002648402"/>
    <n v="3"/>
    <x v="5"/>
    <n v="5"/>
    <s v="JEMBER"/>
    <s v="BONDOWOSO"/>
    <s v="BOW"/>
    <s v="REG"/>
    <s v="AO"/>
    <x v="0"/>
    <s v="1P INET"/>
    <s v="Completed (PS)"/>
    <s v="RBS-Regional 3"/>
    <d v="2026-10-22T08:47:55"/>
    <d v="2026-10-22T20:40:07"/>
    <n v="69414882"/>
    <m/>
    <n v="152507225456"/>
    <s v="Kos Putri Mai"/>
    <s v="ODP-BOW-FV/50 FV/D05/50.01"/>
    <s v="WO066942294"/>
    <m/>
    <m/>
    <m/>
    <n v="113.92226431562599"/>
    <n v="-7.9622450066651798"/>
    <s v="|MC30280|MYIA-076522208110/POI/maidatul imamah/085139176511/maidatulimamah45@gmail.com"/>
    <s v="MYIB_ASSISTANT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54:34"/>
    <m/>
    <m/>
    <s v="PS"/>
    <s v="BONDOWOSO"/>
    <s v="OCA"/>
    <n v="20261022"/>
    <s v="Completed"/>
    <s v="HSI Bisnis Bundling OCA Breach Checker Promo H2 2026 PSB 70% - 300 Mbps"/>
    <s v="INDIBIZ"/>
    <m/>
    <m/>
    <d v="2026-10-23T08:00:00"/>
    <s v="2026-10-23 08:00:00 | Jam Pemasangan : 08:00 - 12.00 Tanggal Pemasangan : JUMAT 23 OKTOBER 2026 Info Tambahan : Hubungi pelanggan sebelum datang ke lokasi"/>
    <n v="2026"/>
    <n v="10"/>
    <n v="22"/>
    <d v="2026-10-22T00:00:00"/>
    <n v="-1.3333333333357587"/>
    <x v="1"/>
  </r>
  <r>
    <n v="2587"/>
    <n v="1002652113"/>
    <n v="3"/>
    <x v="5"/>
    <n v="5"/>
    <s v="JEMBER"/>
    <s v="BONDOWOSO"/>
    <s v="BOW"/>
    <s v="REG"/>
    <s v="AO"/>
    <x v="0"/>
    <m/>
    <s v="Completed (PS)"/>
    <s v="RBS-Regional 3"/>
    <d v="2026-10-24T13:36:17"/>
    <d v="2026-10-24T16:47:53"/>
    <n v="69414651"/>
    <m/>
    <n v="152507225635"/>
    <s v="outlet 23 bondowoso"/>
    <s v="ODP-BOW-FA/26"/>
    <s v="WO067114359"/>
    <m/>
    <m/>
    <m/>
    <n v="113.82689999999999"/>
    <n v="-7.9234"/>
    <s v="|MN00515|MYIA-000015228984/POI/Wahyudi Wijaksono/087768303949/elisabethjacinta9@gmail.com"/>
    <s v="Sales Force DBS"/>
    <m/>
    <m/>
    <m/>
    <m/>
    <m/>
    <m/>
    <m/>
    <m/>
    <s v="Management Janji"/>
    <s v="2026-10-22 15:00:00 | Tgl pemasangan : 22 Oktober 2026  Jam pemasangan : pagi siang  Info Tambahan : Hubungi pelanggan dulu sebelum ke lokasi  terimakasih   "/>
    <s v="FCC"/>
    <s v="24-10-2026 13:39:38"/>
    <m/>
    <m/>
    <s v="PS"/>
    <s v="BONDOWOSO"/>
    <s v="NO ADDON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7:00:00"/>
    <s v="2026-10-22 15:00:00 | Tgl pemasangan : 22 Oktober 2026  Jam pemasangan : pagi siang  Info Tambahan : Hubungi pelanggan dulu sebelum ke lokasi  terimakasih   "/>
    <n v="2026"/>
    <n v="10"/>
    <n v="24"/>
    <d v="2026-10-24T00:00:00"/>
    <n v="-0.29166666666424135"/>
    <x v="1"/>
  </r>
  <r>
    <n v="2588"/>
    <n v="1002652240"/>
    <n v="3"/>
    <x v="5"/>
    <n v="5"/>
    <s v="JEMBER"/>
    <s v="BONDOWOSO"/>
    <s v="BOW"/>
    <s v="REG"/>
    <s v="AO"/>
    <x v="0"/>
    <m/>
    <s v="Completed (PS)"/>
    <s v="RBS-Regional 3"/>
    <d v="2026-10-24T15:28:37"/>
    <d v="2026-10-25T13:45:40"/>
    <n v="69416461"/>
    <m/>
    <n v="152507225636"/>
    <s v="RUMAH KOST FADEL"/>
    <s v="ODP-BOW-FX/89"/>
    <s v="WO067126120"/>
    <m/>
    <m/>
    <m/>
    <n v="113.7610284"/>
    <n v="-8.0287781000000003"/>
    <s v="|MN02331|/RUMAH KOST FADEL/WINBACK HSI B2B + NETMONK (1:1) 50MBPS 461,1RB PSB DISC 70%/082230752531/ajsalweh@gmail.com/MOHAMMAD FADEL/-8.028851, 113.761031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5:40:01"/>
    <d v="2026-10-25T15:00:00"/>
    <m/>
    <s v="PS"/>
    <s v="BONDOWOSO"/>
    <s v="NETMONK"/>
    <n v="2026102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5T15:00:00"/>
    <s v="2026-10-25 15:00:00|Tanggal Pemasangan : 25 Oktober 2026 Jam Pemasangan : 08:00 15:00 Info Tambahan : Hubungi pelanggan dulu sebelum ke lokasi terimakasih|40961370|MYDITA"/>
    <n v="2026"/>
    <n v="10"/>
    <n v="25"/>
    <d v="2026-10-25T00:00:00"/>
    <n v="-0.625"/>
    <x v="1"/>
  </r>
  <r>
    <n v="2589"/>
    <n v="1002655733"/>
    <n v="3"/>
    <x v="5"/>
    <n v="5"/>
    <s v="JEMBER"/>
    <s v="BONDOWOSO"/>
    <s v="BOW"/>
    <s v="REG"/>
    <s v="AO"/>
    <x v="0"/>
    <s v="1P INET"/>
    <s v="Completed (PS)"/>
    <s v="RBS-Regional 3"/>
    <d v="2026-10-27T11:48:45"/>
    <d v="2026-10-27T14:42:40"/>
    <n v="69417867"/>
    <m/>
    <n v="152507225814"/>
    <s v="TOKO EMAS DEWA DEWI"/>
    <s v="ODP-BOW-FB/85 FB/D10/85.01"/>
    <s v="WO067276395"/>
    <m/>
    <m/>
    <m/>
    <n v="113.827731"/>
    <n v="-7.9132579999999999"/>
    <s v="|MN02617|MYIA-072951739346/POI/DJUNAIDI WIDJAYA/0817715801/siiiiiip@yahoo.com"/>
    <s v="MYIB_ASSISTANT"/>
    <m/>
    <m/>
    <m/>
    <m/>
    <m/>
    <m/>
    <m/>
    <m/>
    <s v="Management Janji"/>
    <s v="2026-10-28 08:00:00 | M Janji : (RABU/28/oktober/2026) jam Pasang : 09:00 Note : hubungi pelanggan jika ingin kelokasi"/>
    <s v="FCC"/>
    <s v="27-10-2026 11:54:36"/>
    <d v="2026-10-28T08:00:00"/>
    <m/>
    <s v="PS"/>
    <s v="BONDOWOSO"/>
    <s v="OCA"/>
    <n v="20261027"/>
    <s v="Completed"/>
    <s v="HSI Bisnis Bundling OCA Breach Checker Promo H2 2026 PSB 70% - 100 Mbps"/>
    <s v="INDIBIZ"/>
    <m/>
    <m/>
    <d v="2026-10-28T08:00:00"/>
    <s v="2026-10-28 08:00:00 | M Janji : (RABU/28/oktober/2026) jam Pasang : 09:00 Note : hubungi pelanggan jika ingin kelokasi"/>
    <n v="2026"/>
    <n v="10"/>
    <n v="27"/>
    <d v="2026-10-27T00:00:00"/>
    <n v="-1.3333333333357587"/>
    <x v="1"/>
  </r>
  <r>
    <n v="2590"/>
    <n v="1002658337"/>
    <n v="3"/>
    <x v="5"/>
    <n v="5"/>
    <s v="JEMBER"/>
    <s v="BONDOWOSO"/>
    <s v="BOW"/>
    <s v="REG"/>
    <s v="AO"/>
    <x v="0"/>
    <s v="1P INET"/>
    <s v="MIE - SEND SURVEY"/>
    <s v="RBS-Regional 3"/>
    <d v="2026-10-28T17:33:51"/>
    <d v="2026-10-28T17:36:06"/>
    <n v="69418842"/>
    <m/>
    <n v="152507225996"/>
    <s v="PT. GLOBAL JET EXPRESS"/>
    <s v="ODP-BOW-FC/39 FC/D05/39.01"/>
    <s v="WO067385045"/>
    <m/>
    <m/>
    <m/>
    <n v="113.89370497316099"/>
    <n v="-7.9776078706752598"/>
    <s v="MD|MYDB-20261028271511|DN00001/MN00906|PT. Global Jet Express|081357338145"/>
    <s v="MYDIGIBIZPARTNER"/>
    <m/>
    <m/>
    <m/>
    <m/>
    <m/>
    <m/>
    <m/>
    <m/>
    <s v="Management Janji"/>
    <s v="2026-10-30 08:00:00 | No HP :081357338145 Alt :  M Janji : 30/10/2026 Note : hubungi pelanggan jika ingin kelokas"/>
    <s v="FCC"/>
    <s v="28-10-2026 17:39:44"/>
    <d v="2026-10-30T08:00:00"/>
    <m/>
    <s v="SURVEY_NEW_MANJA"/>
    <s v="BONDOWOSO"/>
    <s v="NO ADDON"/>
    <m/>
    <s v="MIE - SEND SURVEY"/>
    <s v="HSI Bisnis Promo Hari Pelanggan Nasional PSB 70% - 50 Mbps"/>
    <s v="INDIBIZ"/>
    <m/>
    <m/>
    <d v="2026-10-30T08:00:00"/>
    <s v="2026-10-30 08:00:00 | No HP :081357338145 Alt :  M Janji : 30/10/2026 Note : hubungi pelanggan jika ingin kelokas"/>
    <m/>
    <m/>
    <m/>
    <e v="#NUM!"/>
    <e v="#NUM!"/>
    <x v="0"/>
  </r>
  <r>
    <n v="2591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</r>
  <r>
    <n v="2592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2593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</r>
  <r>
    <n v="2594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</r>
  <r>
    <n v="2595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2596"/>
    <n v="1002635151"/>
    <n v="3"/>
    <x v="5"/>
    <n v="5"/>
    <s v="JEMBER"/>
    <s v="BONDOWOSO"/>
    <s v="SKS"/>
    <s v="REG"/>
    <s v="AO"/>
    <x v="0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</r>
  <r>
    <n v="2597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2598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</r>
  <r>
    <n v="2599"/>
    <n v="1002641471"/>
    <n v="3"/>
    <x v="5"/>
    <n v="5"/>
    <s v="JEMBER"/>
    <s v="SITUBONDO"/>
    <s v="SIT"/>
    <s v="REG"/>
    <s v="AO"/>
    <x v="0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</r>
  <r>
    <n v="2600"/>
    <n v="1002646069"/>
    <n v="3"/>
    <x v="5"/>
    <n v="5"/>
    <s v="JEMBER"/>
    <s v="SITUBONDO"/>
    <s v="SIT"/>
    <s v="REG"/>
    <s v="AO"/>
    <x v="0"/>
    <s v="1P INET"/>
    <s v="102 | FOLLOW UP COMPLETED"/>
    <s v="RBS-Regional 3"/>
    <d v="2026-10-20T15:57:49"/>
    <d v="2026-10-23T16:55:1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REVOKE"/>
    <s v="SITUBONDO"/>
    <s v="NO ADDON"/>
    <m/>
    <s v="Follow Up Revoke Completed, New Order ID : SC1002651683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</r>
  <r>
    <n v="2601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</r>
  <r>
    <n v="2602"/>
    <n v="1002639753"/>
    <n v="3"/>
    <x v="5"/>
    <n v="5"/>
    <s v="JEMBER"/>
    <s v="SITUBONDO"/>
    <s v="SIT"/>
    <s v="REG"/>
    <s v="AO"/>
    <x v="0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</r>
  <r>
    <n v="2603"/>
    <n v="1002643890"/>
    <n v="3"/>
    <x v="5"/>
    <n v="5"/>
    <s v="JEMBER"/>
    <s v="SITUBONDO"/>
    <s v="SIT"/>
    <s v="REG"/>
    <s v="AO"/>
    <x v="0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</r>
  <r>
    <n v="2604"/>
    <n v="1002651683"/>
    <n v="3"/>
    <x v="5"/>
    <n v="5"/>
    <s v="JEMBER"/>
    <s v="SITUBONDO"/>
    <s v="SIT"/>
    <s v="REG"/>
    <s v="AO"/>
    <x v="0"/>
    <m/>
    <s v="Completed (PS)"/>
    <s v="RBS-Regional 3"/>
    <d v="2026-10-23T16:55:12"/>
    <d v="2026-10-23T18:23:25"/>
    <n v="69413997"/>
    <m/>
    <n v="152506219341"/>
    <s v="PT. Alpha Media Teknokom"/>
    <s v="ODP-SIT-FK/96"/>
    <s v="WO067071433"/>
    <m/>
    <m/>
    <m/>
    <n v="113.9985619"/>
    <n v="-7.7081080999999996"/>
    <s v="|MN02749|MYIA-070691766509/POI/Mochamad Arief Mashudi/083830278338/arif.masudi@rds.co.id"/>
    <s v="Sales Force DBS"/>
    <m/>
    <m/>
    <m/>
    <m/>
    <m/>
    <m/>
    <m/>
    <m/>
    <s v="Management Janji"/>
    <s v="2026-10-21 15:00:00 | M Janji : (RABU/21/OKTOBER/2026)  jam Pasang : 09:00  Note : hubungi pelanggan jika ingin kelokasi"/>
    <s v="FCC"/>
    <s v="23-10-2026 17:39:36"/>
    <m/>
    <m/>
    <s v="PS"/>
    <s v="SITUBONDO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1 15:00:00 | M Janji : (RABU/21/OKTOBER/2026)  jam Pasang : 09:00  Note : hubungi pelanggan jika ingin kelokasi"/>
    <n v="2026"/>
    <n v="10"/>
    <n v="23"/>
    <d v="2026-10-23T00:00:00"/>
    <n v="-0.29166666666424135"/>
    <x v="1"/>
  </r>
  <r>
    <n v="2605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2606"/>
    <n v="1002640471"/>
    <n v="3"/>
    <x v="5"/>
    <n v="5"/>
    <s v="JEMBER"/>
    <s v="JEMBER"/>
    <s v="JER"/>
    <s v="REG"/>
    <s v="AO"/>
    <x v="0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</r>
  <r>
    <n v="2607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2608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2609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2610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</r>
  <r>
    <n v="2611"/>
    <n v="1002639735"/>
    <n v="3"/>
    <x v="5"/>
    <n v="5"/>
    <s v="JEMBER"/>
    <s v="JEMBER"/>
    <s v="JER"/>
    <s v="REG"/>
    <s v="AO"/>
    <x v="0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</r>
  <r>
    <n v="2612"/>
    <n v="1002643474"/>
    <n v="3"/>
    <x v="5"/>
    <n v="5"/>
    <s v="JEMBER"/>
    <s v="JEMBER"/>
    <s v="JER"/>
    <s v="REG"/>
    <s v="AO"/>
    <x v="0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</r>
  <r>
    <n v="2613"/>
    <n v="1002643927"/>
    <n v="3"/>
    <x v="5"/>
    <n v="5"/>
    <s v="JEMBER"/>
    <s v="JEMBER"/>
    <s v="JER"/>
    <s v="REG"/>
    <s v="AO"/>
    <x v="0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</r>
  <r>
    <n v="2614"/>
    <n v="1002649939"/>
    <n v="3"/>
    <x v="5"/>
    <n v="5"/>
    <s v="JEMBER"/>
    <s v="JEMBER"/>
    <s v="JER"/>
    <s v="REG"/>
    <s v="AO"/>
    <x v="0"/>
    <s v="1P INET"/>
    <s v="Completed (PS)"/>
    <s v="RBS-Regional 3"/>
    <d v="2026-10-22T17:08:46"/>
    <d v="2026-10-23T12:29:49"/>
    <n v="69415460"/>
    <m/>
    <n v="152501281162"/>
    <s v="TK LATANZA"/>
    <s v="ODP-JER-FAD/38"/>
    <s v="WO067000287"/>
    <m/>
    <m/>
    <m/>
    <n v="113.657740317285"/>
    <n v="-8.1927353504860996"/>
    <s v="MD|MYDB-20261022271199|DN00001/MN00906|TK LATANZA|089682666831"/>
    <s v="MYDIGIBIZPARTNER"/>
    <m/>
    <m/>
    <m/>
    <m/>
    <m/>
    <m/>
    <m/>
    <m/>
    <s v="Management Janji"/>
    <s v="2026-10-23 15:00:00 | Tanggal pemasangan : 23 Oct 2026 Jam pemasangan : 08.00 Info Tambahan : Hubungi pelanggan dulu sebelum ke lokasi terima kasih."/>
    <s v="FCC"/>
    <s v="22-10-2026 17:10:49"/>
    <d v="2026-10-23T15:00:00"/>
    <m/>
    <s v="PS"/>
    <s v="JEMBER"/>
    <s v="NO ADDON"/>
    <n v="20261023"/>
    <s v="Completed"/>
    <s v="HSI Bisnis Promo Hari Pelanggan Nasional PSB 70% - 200 Mbps"/>
    <s v="INDIBIZ"/>
    <m/>
    <m/>
    <d v="2026-10-23T15:00:00"/>
    <s v="2026-10-23 15:00:00 | Tanggal pemasangan : 23 Oct 2026 Jam pemasangan : 08.00 Info Tambahan : Hubungi pelanggan dulu sebelum ke lokasi terima kasih."/>
    <n v="2026"/>
    <n v="10"/>
    <n v="23"/>
    <d v="2026-10-23T00:00:00"/>
    <n v="-0.625"/>
    <x v="1"/>
  </r>
  <r>
    <n v="2615"/>
    <n v="1002657981"/>
    <n v="3"/>
    <x v="5"/>
    <n v="5"/>
    <s v="JEMBER"/>
    <s v="JEMBER"/>
    <s v="JER"/>
    <s v="REG"/>
    <s v="AO"/>
    <x v="0"/>
    <s v="2P INET + VOICE"/>
    <s v="MIE - SEND SURVEY"/>
    <s v="RBS-Regional 3"/>
    <d v="2026-10-28T14:53:50"/>
    <d v="2026-10-28T14:56:01"/>
    <n v="69418703"/>
    <n v="3314919338"/>
    <n v="152501281181"/>
    <s v="TOM SUSHI"/>
    <s v="ODP-JER-FX/30 FX/D01/30.01"/>
    <s v="WO067368882"/>
    <m/>
    <m/>
    <m/>
    <n v="113.66263549999999"/>
    <n v="-8.1828962000000001"/>
    <s v="MD|MYDB-20261028271517|DN00001/MN00906|TOM SUSHI|08569801350"/>
    <s v="MYDIGIBIZPARTNER"/>
    <m/>
    <m/>
    <m/>
    <m/>
    <m/>
    <m/>
    <m/>
    <m/>
    <s v="Management Janji"/>
    <s v="2026-11-02 08:00:00 | Tanggal : 2 NOV 2026 Jam : pagi  Hubungi pelanggan sebelum ke lokasi "/>
    <s v="FCC"/>
    <s v="28-10-2026 14:54:40"/>
    <d v="2026-11-02T08:00:00"/>
    <m/>
    <s v="SURVEY_NEW_MANJA"/>
    <s v="JEMBER"/>
    <s v="NO ADDON"/>
    <m/>
    <s v="MIE - SEND SURVEY"/>
    <s v="HSI Bisnis Bundling Phone Promo 2026 PSB 70% - Free 800 Menit Promo - 50 Mbps"/>
    <s v="INDIBIZ"/>
    <m/>
    <m/>
    <d v="2026-11-02T08:00:00"/>
    <s v="2026-11-02 08:00:00 | Tanggal : 2 NOV 2026 Jam : pagi  Hubungi pelanggan sebelum ke lokasi "/>
    <m/>
    <m/>
    <m/>
    <e v="#NUM!"/>
    <e v="#NUM!"/>
    <x v="0"/>
  </r>
  <r>
    <n v="2616"/>
    <n v="1002657862"/>
    <n v="3"/>
    <x v="5"/>
    <n v="5"/>
    <s v="JEMBER"/>
    <s v="JEMBER"/>
    <s v="JER"/>
    <s v="REG"/>
    <s v="AO"/>
    <x v="0"/>
    <s v="1P INET"/>
    <s v="MIE - SEND SURVEY"/>
    <s v="RBS-Regional 3"/>
    <d v="2026-10-28T14:20:45"/>
    <d v="2026-10-28T14:22:01"/>
    <n v="69418636"/>
    <m/>
    <n v="152501281180"/>
    <s v="Tom Sushi"/>
    <s v="ODP-JER-FX/100 FX/D03/100.01"/>
    <s v="WO067365101"/>
    <m/>
    <m/>
    <m/>
    <n v="113.663979135453"/>
    <n v="-8.1841730829914301"/>
    <s v="MD|MYDB-20261028271513|DN00001/MN00906|Tom Sushi|08569801350"/>
    <s v="MYDIGIBIZPARTNER"/>
    <m/>
    <m/>
    <m/>
    <m/>
    <m/>
    <m/>
    <m/>
    <m/>
    <s v="Management Janji"/>
    <s v="2026-11-02 08:00:00 | Tanggal Pemasangan : 02/11/2026 Jam Pemasangan : 08:00 15:00 Info Tambahan : Hubungi pelanggan dulu sebelum ke lokasi terimakasihSC1002655008"/>
    <s v="FCC"/>
    <s v="28-10-2026 14:24:45"/>
    <d v="2026-11-02T08:00:00"/>
    <m/>
    <s v="SURVEY_NEW_MANJA"/>
    <s v="JEMBER"/>
    <s v="NO ADDON"/>
    <m/>
    <s v="MIE - SEND SURVEY"/>
    <s v="HSI Bisnis Promo Hari Pelanggan Nasional PSB 70% - 50 Mbps"/>
    <s v="INDIBIZ"/>
    <m/>
    <m/>
    <d v="2026-11-02T08:00:00"/>
    <s v="2026-11-02 08:00:00 | Tanggal Pemasangan : 02/11/2026 Jam Pemasangan : 08:00 15:00 Info Tambahan : Hubungi pelanggan dulu sebelum ke lokasi terimakasihSC1002655008"/>
    <m/>
    <m/>
    <m/>
    <e v="#NUM!"/>
    <e v="#NUM!"/>
    <x v="0"/>
  </r>
  <r>
    <n v="2617"/>
    <n v="1002637000"/>
    <n v="3"/>
    <x v="5"/>
    <n v="5"/>
    <s v="JEMBER"/>
    <s v="JEMBER"/>
    <s v="JGW"/>
    <s v="REG"/>
    <s v="AO"/>
    <x v="0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</r>
  <r>
    <n v="2618"/>
    <n v="1002636916"/>
    <n v="3"/>
    <x v="5"/>
    <n v="5"/>
    <s v="JEMBER"/>
    <s v="JEMBER"/>
    <s v="JGW"/>
    <s v="REG"/>
    <s v="AO"/>
    <x v="0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</r>
  <r>
    <n v="2619"/>
    <n v="1002648428"/>
    <n v="3"/>
    <x v="5"/>
    <n v="5"/>
    <s v="JEMBER"/>
    <s v="JEMBER"/>
    <s v="JGW"/>
    <s v="REG"/>
    <s v="AO"/>
    <x v="0"/>
    <m/>
    <s v="Completed (PS)"/>
    <s v="RBS-Regional 3"/>
    <d v="2026-10-22T09:00:22"/>
    <d v="2026-10-25T06:59:39"/>
    <n v="69414898"/>
    <m/>
    <n v="152514214884"/>
    <s v="CV.CIPTA INOVASI BERSAMA MANGARAN"/>
    <s v="ODP-JGW-FA/46"/>
    <s v="WO066985717"/>
    <m/>
    <m/>
    <m/>
    <n v="113.63638160000001"/>
    <n v="-8.2656750999999993"/>
    <s v="|MN02301|/CV.CIPTA INOVASI BERSAMA MANGARAN/HSI BISNIS MTC 6 + 1 BULAN (BISNIS MTC-67) - 50 MBPS 2.912.184//panjie123456@gmail.com/MOKHAMAD PANJIE ANCANG WICARA /81381144178"/>
    <s v="Sales Force DBS"/>
    <m/>
    <m/>
    <m/>
    <m/>
    <m/>
    <m/>
    <m/>
    <m/>
    <s v="Management Janji"/>
    <s v="2026-10-25 08:00:00|CV.CIPTA INOVASI BERSAMA MANGARAN 081381144178|40931150|MYDITA"/>
    <s v="FCC"/>
    <s v="22-10-2026 09:25:15"/>
    <m/>
    <s v="Kendala Teknik"/>
    <s v="PS"/>
    <s v="AMBULU"/>
    <s v="NO ADDON"/>
    <n v="20261025"/>
    <s v="Completed"/>
    <s v="- 11_11446;Biaya PSB HSI EBIS Tunai di Depan ~ 11[150000]  - SP_NOSS;SP_NOSS ~ Internet NOSS Multispeed Network[0]  - E25037;E25037 ~ ES25 - Perangkat ONT MTC 7 Bulan[0]  - E25037~null~104979;E25037||11||Abodemen 0[0]  - E25037~null~E25037_SWONT;SWONT ~ B"/>
    <s v="INDIBIZ"/>
    <m/>
    <m/>
    <d v="2026-10-25T08:00:00"/>
    <s v="2026-10-25 08:00:00|CV.CIPTA INOVASI BERSAMA MANGARAN 081381144178|40931150|MYDITA"/>
    <n v="2026"/>
    <n v="10"/>
    <n v="25"/>
    <d v="2026-10-25T00:00:00"/>
    <n v="-0.33333333333575865"/>
    <x v="1"/>
  </r>
  <r>
    <n v="2620"/>
    <n v="1002652487"/>
    <n v="3"/>
    <x v="5"/>
    <n v="5"/>
    <s v="JEMBER"/>
    <s v="JEMBER"/>
    <s v="KLT"/>
    <s v="REG"/>
    <s v="AO"/>
    <x v="0"/>
    <s v="1P INET"/>
    <s v="102 | FOLLOW UP COMPLETED"/>
    <s v="RBS-Regional 3"/>
    <d v="2026-10-25T10:42:45"/>
    <d v="2026-10-27T11:01:15"/>
    <n v="69416646"/>
    <m/>
    <n v="152538204270"/>
    <s v="PT BINTANG EMAS SUKSES SEJAHTERA BERSAMA"/>
    <s v="ODP-KLT-FH/23 FH/D04/23.01"/>
    <s v="WO067148575"/>
    <m/>
    <m/>
    <m/>
    <n v="113.791831992566"/>
    <n v="-8.1835279436393495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10:54:36"/>
    <d v="2026-10-26T08:00:00"/>
    <s v="Kendala Pelanggan"/>
    <s v="REVOKE"/>
    <s v="JEMBER"/>
    <s v="NO ADDON"/>
    <m/>
    <s v="Follow Up Revoke Completed, New Order ID : SC1002655552"/>
    <s v="HSI Bisnis Promo Hari Pelanggan Nasional PSB 70% - 75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2621"/>
    <n v="1002642042"/>
    <n v="3"/>
    <x v="5"/>
    <n v="5"/>
    <s v="JEMBER"/>
    <s v="JEMBER"/>
    <s v="KLT"/>
    <s v="REG"/>
    <s v="AO"/>
    <x v="0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</r>
  <r>
    <n v="2622"/>
    <n v="1002655552"/>
    <n v="3"/>
    <x v="5"/>
    <n v="5"/>
    <s v="JEMBER"/>
    <s v="JEMBER"/>
    <s v="KLT"/>
    <s v="REG"/>
    <s v="AO"/>
    <x v="0"/>
    <m/>
    <s v="Completed (PS)"/>
    <s v="RBS-Regional 3"/>
    <d v="2026-10-27T11:01:16"/>
    <d v="2026-10-27T12:47:31"/>
    <n v="69416646"/>
    <m/>
    <n v="152538204275"/>
    <s v="PT BINTANG EMAS SUKSES SEJAHTERA BERSAMA"/>
    <s v="ODP-KLT-FH/23"/>
    <s v="WO067270086"/>
    <m/>
    <m/>
    <m/>
    <n v="113.79198789596499"/>
    <n v="-8.1834714275117797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 Jam pemasangan : pagi / siang  Info Tambahan : Hubungi pelanggan dulu sebelum ke lokasi  terima kasih."/>
    <s v="FCC"/>
    <s v="27-10-2026 11:09:39"/>
    <m/>
    <m/>
    <s v="PS"/>
    <s v="JEMBER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08:00:00 | Tanggal pemasangan: 25/10/2026  Jam pemasangan : pagi / siang  Info Tambahan : Hubungi pelanggan dulu sebelum ke lokasi  terima kasih."/>
    <n v="2026"/>
    <n v="10"/>
    <n v="27"/>
    <d v="2026-10-27T00:00:00"/>
    <n v="-0.29166666666424135"/>
    <x v="1"/>
  </r>
  <r>
    <n v="2623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</r>
  <r>
    <n v="2624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2625"/>
    <n v="1002637112"/>
    <n v="3"/>
    <x v="5"/>
    <n v="5"/>
    <s v="JEMBER"/>
    <s v="JEMBER"/>
    <s v="KBS"/>
    <s v="REG"/>
    <s v="AO"/>
    <x v="0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</r>
  <r>
    <n v="2626"/>
    <n v="1002646872"/>
    <n v="3"/>
    <x v="5"/>
    <n v="5"/>
    <s v="JEMBER"/>
    <s v="JEMBER"/>
    <s v="KBS"/>
    <s v="REG"/>
    <s v="AO"/>
    <x v="0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2627"/>
    <n v="1002653991"/>
    <n v="3"/>
    <x v="5"/>
    <n v="5"/>
    <s v="JEMBER"/>
    <s v="JEMBER"/>
    <s v="KBS"/>
    <s v="REG"/>
    <s v="AO"/>
    <x v="0"/>
    <m/>
    <s v="Completed (PS)"/>
    <s v="RBS-Regional 2"/>
    <d v="2026-10-26T13:43:39"/>
    <d v="2026-10-27T13:22:17"/>
    <n v="69380503"/>
    <m/>
    <n v="152502217180"/>
    <s v="PT PADI INTERNET"/>
    <s v="ODP-KBS-FF/112"/>
    <s v="WO067276245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8 11:00:00|telp : 081388779117 alt : manja : pagi / siang 28/10/2026 hub sebelum ke lokasi |40000802|MYDITA"/>
    <s v="FCC"/>
    <s v="26-10-2026 13:54:58"/>
    <d v="2026-10-28T11:00:00"/>
    <m/>
    <s v="PS"/>
    <s v="KEBON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telp : 081388779117 alt : manja : pagi / siang 28/10/2026 hub sebelum ke lokasi |40000802|MYDITA"/>
    <n v="2026"/>
    <n v="10"/>
    <n v="27"/>
    <d v="2026-10-27T00:00:00"/>
    <n v="-1.4583333333357587"/>
    <x v="1"/>
  </r>
  <r>
    <n v="2628"/>
    <n v="1002643158"/>
    <n v="3"/>
    <x v="5"/>
    <n v="5"/>
    <s v="JEMBER"/>
    <s v="JEMBER"/>
    <s v="KBS"/>
    <s v="REG"/>
    <s v="AO"/>
    <x v="0"/>
    <m/>
    <s v="CANCEL COMPLETED"/>
    <s v="RBS-Regional 2"/>
    <d v="2026-10-19T13:24:32"/>
    <d v="2026-10-23T04:47:1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CANCEL"/>
    <s v="KEBONSARI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</r>
  <r>
    <n v="2629"/>
    <n v="1002645170"/>
    <n v="3"/>
    <x v="5"/>
    <n v="5"/>
    <s v="JEMBER"/>
    <s v="JEMBER"/>
    <s v="RBP"/>
    <s v="REG"/>
    <s v="AO"/>
    <x v="0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</r>
  <r>
    <n v="2630"/>
    <n v="1002647302"/>
    <n v="3"/>
    <x v="5"/>
    <n v="5"/>
    <s v="JEMBER"/>
    <s v="JEMBER"/>
    <s v="SPO"/>
    <s v="REG"/>
    <s v="AO"/>
    <x v="0"/>
    <s v="1P INET"/>
    <s v="Completed (PS)"/>
    <s v="RBS-Regional 3"/>
    <d v="2026-10-21T13:00:49"/>
    <d v="2026-10-22T21:14:17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S"/>
    <s v="KEBONSARI"/>
    <s v="NO ADDON"/>
    <n v="20261022"/>
    <s v="Complet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n v="2026"/>
    <n v="10"/>
    <n v="22"/>
    <d v="2026-10-22T00:00:00"/>
    <n v="-0.45833333333575865"/>
    <x v="1"/>
  </r>
  <r>
    <n v="2631"/>
    <n v="1002639733"/>
    <n v="3"/>
    <x v="5"/>
    <n v="5"/>
    <s v="PASURUAN"/>
    <s v="LUMAJANG"/>
    <s v="JTO"/>
    <s v="REG"/>
    <s v="AO"/>
    <x v="0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</r>
  <r>
    <n v="2632"/>
    <n v="1002639611"/>
    <n v="3"/>
    <x v="5"/>
    <n v="5"/>
    <s v="PASURUAN"/>
    <s v="LUMAJANG"/>
    <s v="JTO"/>
    <s v="REG"/>
    <s v="AO"/>
    <x v="0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</r>
  <r>
    <n v="2633"/>
    <n v="1002642194"/>
    <n v="3"/>
    <x v="5"/>
    <n v="5"/>
    <s v="PASURUAN"/>
    <s v="LUMAJANG"/>
    <s v="JTO"/>
    <s v="REG"/>
    <s v="AO"/>
    <x v="0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</r>
  <r>
    <n v="2634"/>
    <n v="1002641473"/>
    <n v="3"/>
    <x v="5"/>
    <n v="5"/>
    <s v="PASURUAN"/>
    <s v="LUMAJANG"/>
    <s v="KKH"/>
    <s v="REG"/>
    <s v="AO"/>
    <x v="0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</r>
  <r>
    <n v="2635"/>
    <n v="1002641915"/>
    <n v="3"/>
    <x v="5"/>
    <n v="5"/>
    <s v="PASURUAN"/>
    <s v="LUMAJANG"/>
    <s v="KKH"/>
    <s v="REG"/>
    <s v="AO"/>
    <x v="0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36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</r>
  <r>
    <n v="2637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</r>
  <r>
    <n v="2638"/>
    <n v="1002637029"/>
    <n v="3"/>
    <x v="5"/>
    <n v="5"/>
    <s v="PASURUAN"/>
    <s v="LUMAJANG"/>
    <s v="LMJ"/>
    <s v="REG"/>
    <s v="AO"/>
    <x v="0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2639"/>
    <n v="1002645653"/>
    <n v="3"/>
    <x v="5"/>
    <n v="5"/>
    <s v="PASURUAN"/>
    <s v="LUMAJANG"/>
    <s v="LMJ"/>
    <s v="REG"/>
    <s v="AO"/>
    <x v="0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</r>
  <r>
    <n v="2640"/>
    <n v="1002646953"/>
    <n v="3"/>
    <x v="5"/>
    <n v="5"/>
    <s v="PASURUAN"/>
    <s v="LUMAJANG"/>
    <s v="LMJ"/>
    <s v="REG"/>
    <s v="AO"/>
    <x v="0"/>
    <m/>
    <s v="Completed (PS)"/>
    <s v="RBS-Regional 3"/>
    <d v="2026-10-21T10:42:42"/>
    <d v="2026-10-26T15:45:12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n v="2026"/>
    <n v="10"/>
    <n v="26"/>
    <d v="2026-10-26T00:00:00"/>
    <n v="-2.3333333333357587"/>
    <x v="1"/>
  </r>
  <r>
    <n v="2641"/>
    <n v="1002646889"/>
    <n v="3"/>
    <x v="5"/>
    <n v="5"/>
    <s v="PASURUAN"/>
    <s v="LUMAJANG"/>
    <s v="LMJ"/>
    <s v="REG"/>
    <s v="AO"/>
    <x v="0"/>
    <m/>
    <s v="Completed (PS)"/>
    <s v="RBS-Regional 3"/>
    <d v="2026-10-21T10:25:10"/>
    <d v="2026-10-28T10:18:3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PS"/>
    <s v="LUMAJANG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n v="2026"/>
    <n v="10"/>
    <n v="28"/>
    <d v="2026-10-28T00:00:00"/>
    <n v="-0.33333333333575865"/>
    <x v="1"/>
  </r>
  <r>
    <n v="2642"/>
    <n v="1002646990"/>
    <n v="3"/>
    <x v="5"/>
    <n v="5"/>
    <s v="PASURUAN"/>
    <s v="LUMAJANG"/>
    <s v="LMJ"/>
    <s v="REG"/>
    <s v="AO"/>
    <x v="0"/>
    <m/>
    <s v="Completed (PS)"/>
    <s v="RBS-Regional 3"/>
    <d v="2026-10-21T10:53:28"/>
    <d v="2026-10-26T14:44:47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n v="2026"/>
    <n v="10"/>
    <n v="26"/>
    <d v="2026-10-26T00:00:00"/>
    <n v="-2.3333333333357587"/>
    <x v="1"/>
  </r>
  <r>
    <n v="2643"/>
    <n v="1002647147"/>
    <n v="3"/>
    <x v="5"/>
    <n v="5"/>
    <s v="PASURUAN"/>
    <s v="LUMAJANG"/>
    <s v="LMJ"/>
    <s v="REG"/>
    <s v="AO"/>
    <x v="0"/>
    <m/>
    <s v="Completed (PS)"/>
    <s v="RBS-Regional 3"/>
    <d v="2026-10-21T11:42:43"/>
    <d v="2026-10-26T14:37:36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n v="2026"/>
    <n v="10"/>
    <n v="26"/>
    <d v="2026-10-26T00:00:00"/>
    <n v="3.5416666666642413"/>
    <x v="2"/>
  </r>
  <r>
    <n v="2644"/>
    <n v="1002647015"/>
    <n v="3"/>
    <x v="5"/>
    <n v="5"/>
    <s v="PASURUAN"/>
    <s v="LUMAJANG"/>
    <s v="LMJ"/>
    <s v="REG"/>
    <s v="AO"/>
    <x v="0"/>
    <m/>
    <s v="Completed (PS)"/>
    <s v="RBS-Regional 3"/>
    <d v="2026-10-21T11:03:48"/>
    <d v="2026-10-26T17:54:14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PS"/>
    <s v="LUMAJ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6"/>
    <d v="2026-10-26T00:00:00"/>
    <n v="3.6666666666642413"/>
    <x v="2"/>
  </r>
  <r>
    <n v="2645"/>
    <n v="1002647111"/>
    <n v="3"/>
    <x v="5"/>
    <n v="5"/>
    <s v="PASURUAN"/>
    <s v="LUMAJANG"/>
    <s v="LMJ"/>
    <s v="REG"/>
    <s v="AO"/>
    <x v="0"/>
    <m/>
    <s v="Completed (PS)"/>
    <s v="RBS-Regional 3"/>
    <d v="2026-10-21T11:31:39"/>
    <d v="2026-10-28T18:43:51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PS"/>
    <s v="LUMAJANG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n v="2026"/>
    <n v="10"/>
    <n v="28"/>
    <d v="2026-10-28T00:00:00"/>
    <n v="5.6666666666642413"/>
    <x v="2"/>
  </r>
  <r>
    <n v="2646"/>
    <n v="1002647040"/>
    <n v="3"/>
    <x v="5"/>
    <n v="5"/>
    <s v="PASURUAN"/>
    <s v="LUMAJANG"/>
    <s v="LMJ"/>
    <s v="REG"/>
    <s v="AO"/>
    <x v="0"/>
    <m/>
    <s v="Completed (PS)"/>
    <s v="RBS-Regional 3"/>
    <d v="2026-10-21T11:12:53"/>
    <d v="2026-10-28T10:35:25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PS"/>
    <s v="LUMAJANG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n v="2026"/>
    <n v="10"/>
    <n v="28"/>
    <d v="2026-10-28T00:00:00"/>
    <n v="-0.33333333333575865"/>
    <x v="1"/>
  </r>
  <r>
    <n v="2647"/>
    <n v="1002649686"/>
    <n v="3"/>
    <x v="5"/>
    <n v="5"/>
    <s v="PASURUAN"/>
    <s v="LUMAJANG"/>
    <s v="LMJ"/>
    <s v="REG"/>
    <s v="AO"/>
    <x v="0"/>
    <m/>
    <s v="Completed (PS)"/>
    <s v="RBS-Regional 3"/>
    <d v="2026-10-22T15:46:29"/>
    <d v="2026-10-23T20:11:26"/>
    <n v="69415321"/>
    <m/>
    <n v="152504261642"/>
    <s v="SMAK MGR SOEGIJAPRANATA LUMAJANG"/>
    <s v="ODP-LMJ-FC/149"/>
    <s v="WO067001550"/>
    <m/>
    <m/>
    <m/>
    <n v="113.2286051"/>
    <n v="-8.1335321"/>
    <s v="|MN02178|/SMAK MGR SOEGIJAPRANATA LUMAJANG /WINBACK 2.0 HSI B2B (1:1) 50MBPS 355RB PSB DISC 70%//smak_supra.sekolah@yahoo.co.id/SYLVESTER STANLY HOSANA/085604400006"/>
    <s v="Sales Force DBS"/>
    <m/>
    <m/>
    <m/>
    <m/>
    <m/>
    <m/>
    <m/>
    <m/>
    <s v="Management Janji"/>
    <s v="2026-10-23 15:00:00|telp :085604400006 alt : manja : pagi , siang 23/10/2026 hub sebelum ke lokasi    |40000802|MYDITA"/>
    <s v="FCC"/>
    <s v="22-10-2026 15:54:40"/>
    <d v="2026-10-23T15:00:00"/>
    <m/>
    <s v="PS"/>
    <s v="LUMAJANG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15:00:00"/>
    <s v="2026-10-23 15:00:00|telp :085604400006 alt : manja : pagi , siang 23/10/2026 hub sebelum ke lokasi    |40000802|MYDITA"/>
    <n v="2026"/>
    <n v="10"/>
    <n v="23"/>
    <d v="2026-10-23T00:00:00"/>
    <n v="-0.625"/>
    <x v="1"/>
  </r>
  <r>
    <n v="2648"/>
    <n v="1002652359"/>
    <n v="3"/>
    <x v="5"/>
    <n v="5"/>
    <s v="PASURUAN"/>
    <s v="LUMAJANG"/>
    <s v="LMJ"/>
    <s v="REG"/>
    <s v="AO"/>
    <x v="0"/>
    <s v="1P INET"/>
    <s v="Completed (PS)"/>
    <s v="RBS-Regional 3"/>
    <d v="2026-10-24T18:12:50"/>
    <d v="2026-10-25T10:14:01"/>
    <n v="69416534"/>
    <m/>
    <n v="152504261738"/>
    <s v="jpcreative"/>
    <s v="ODP-LMJ-FK/35 FK/D03/35.01"/>
    <s v="WO067133094"/>
    <m/>
    <m/>
    <m/>
    <n v="113.233496141603"/>
    <n v="-8.1055167974481108"/>
    <s v="|MC30211|MYIA-001118562352/POI/muhamad zapar sodik/081252648256/rehanroyan99@gmail.com"/>
    <s v="MYIB_ASSISTANT"/>
    <m/>
    <m/>
    <m/>
    <m/>
    <m/>
    <m/>
    <m/>
    <m/>
    <s v="Management Janji"/>
    <s v="2026-10-25 15:00:00 | M Janji :  25 Okt 2026 Jam Pasang : Pagi / Siang Note : hubungi pelanggan jika ingin kelokasi "/>
    <s v="FCC"/>
    <s v="24-10-2026 18:25:20"/>
    <d v="2026-10-25T15:00:00"/>
    <m/>
    <s v="PS"/>
    <s v="LUMAJANG"/>
    <s v="NO ADDON"/>
    <n v="20261025"/>
    <s v="Completed"/>
    <s v="HSI Bisnis Promo Hari Pelanggan Nasional PSB 70% - 50 Mbps"/>
    <s v="INDIBIZ"/>
    <m/>
    <m/>
    <d v="2026-10-25T15:00:00"/>
    <s v="2026-10-25 15:00:00 | M Janji :  25 Okt 2026 Jam Pasang : Pagi / Siang Note : hubungi pelanggan jika ingin kelokasi "/>
    <n v="2026"/>
    <n v="10"/>
    <n v="25"/>
    <d v="2026-10-25T00:00:00"/>
    <n v="-0.625"/>
    <x v="1"/>
  </r>
  <r>
    <n v="2649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2650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2651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2652"/>
    <n v="1002639657"/>
    <n v="3"/>
    <x v="5"/>
    <n v="5"/>
    <s v="PASURUAN"/>
    <s v="LUMAJANG"/>
    <s v="PII"/>
    <s v="REG"/>
    <s v="AO"/>
    <x v="0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</r>
  <r>
    <n v="2653"/>
    <n v="1002633401"/>
    <n v="3"/>
    <x v="5"/>
    <n v="5"/>
    <s v="PASURUAN"/>
    <s v="LUMAJANG"/>
    <s v="PII"/>
    <s v="REG"/>
    <s v="AO"/>
    <x v="0"/>
    <s v="1P INET"/>
    <s v="98 | OSS - CANCEL COMPLETE"/>
    <s v="RBS-Regional 3"/>
    <d v="2026-10-12T15:31:35"/>
    <d v="2026-10-27T11:35:32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CANCEL"/>
    <s v="X"/>
    <s v="NO ADDON"/>
    <m/>
    <s v="Cancel Complete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</r>
  <r>
    <n v="2654"/>
    <n v="1002640190"/>
    <n v="3"/>
    <x v="5"/>
    <n v="5"/>
    <s v="PASURUAN"/>
    <s v="LUMAJANG"/>
    <s v="SDO"/>
    <s v="REG"/>
    <s v="AO"/>
    <x v="0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</r>
  <r>
    <n v="2655"/>
    <n v="1002641400"/>
    <n v="3"/>
    <x v="5"/>
    <n v="5"/>
    <s v="PASURUAN"/>
    <s v="LUMAJANG"/>
    <s v="SDO"/>
    <s v="REG"/>
    <s v="AO"/>
    <x v="0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</r>
  <r>
    <n v="2656"/>
    <n v="1002637305"/>
    <n v="3"/>
    <x v="5"/>
    <n v="5"/>
    <s v="PASURUAN"/>
    <s v="LUMAJANG"/>
    <s v="TPH"/>
    <s v="REG"/>
    <s v="AO"/>
    <x v="0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</r>
  <r>
    <n v="2657"/>
    <n v="1002656872"/>
    <n v="3"/>
    <x v="5"/>
    <n v="5"/>
    <s v="PASURUAN"/>
    <s v="LUMAJANG"/>
    <s v="YSN"/>
    <s v="REG"/>
    <s v="AO"/>
    <x v="0"/>
    <s v="1P INET"/>
    <s v="Completed (PS)"/>
    <s v="RBS-Regional 3"/>
    <d v="2026-10-27T21:06:49"/>
    <d v="2026-10-28T18:44:01"/>
    <n v="69418299"/>
    <m/>
    <n v="152535203950"/>
    <s v="DESA ROWOKANGKUNG DUSUN KRAJAN TIMUR"/>
    <s v="ODP-YSN-FA/32 FA/D01/32.01"/>
    <s v="WO067323710"/>
    <m/>
    <m/>
    <m/>
    <n v="113.330252990126"/>
    <n v="-8.1932500563302906"/>
    <s v="MD|MYDB-20261027271465|DN00001/MN02178|DESA ROWOKANGKUNG DUSUN KRAJAN TIMUR|081333235693"/>
    <s v="MYDIGIBIZPARTNER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09:43"/>
    <d v="2026-10-29T08:00:00"/>
    <m/>
    <s v="PS"/>
    <s v="X"/>
    <s v="NO ADDON"/>
    <n v="20261028"/>
    <s v="Completed"/>
    <s v="HSI Bisnis Promo Hari Pelanggan Nasional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8"/>
    <d v="2026-10-28T00:00:00"/>
    <n v="-1.3333333333357587"/>
    <x v="1"/>
  </r>
  <r>
    <n v="2658"/>
    <n v="1002656026"/>
    <n v="3"/>
    <x v="5"/>
    <n v="5"/>
    <s v="PASURUAN"/>
    <s v="LUMAJANG"/>
    <s v="YSN"/>
    <s v="REG"/>
    <s v="AO"/>
    <x v="0"/>
    <m/>
    <s v="CANCEL COMPLETED"/>
    <s v="RBS-Regional 3"/>
    <d v="2026-10-27T13:47:21"/>
    <d v="2026-10-27T15:45:22"/>
    <n v="69417996"/>
    <m/>
    <n v="152535203949"/>
    <s v="DESA ROWOKANGKUNG DUSUN KRAJAN TIMUR"/>
    <s v="ODP-YSN-FA/32"/>
    <m/>
    <m/>
    <m/>
    <m/>
    <n v="113.33038860000001"/>
    <n v="-8.1932530000000003"/>
    <s v="|MN02178|/DESA ROWOKANGKUNG DUSUN KRAJAN TIMUR/WINBACK 2.0 HSI B2B (1:1) 50MBPS 355RB PSB DISC 70%//desarowokangkung9@gmail.com/DAVID ADI PURWANTO/81333235693"/>
    <s v="Sales Force DBS"/>
    <m/>
    <m/>
    <m/>
    <m/>
    <m/>
    <m/>
    <m/>
    <m/>
    <m/>
    <m/>
    <m/>
    <s v="27-10-2026 13:54:35"/>
    <m/>
    <m/>
    <s v="REJECT_FCC"/>
    <s v="X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59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</r>
  <r>
    <n v="2660"/>
    <n v="1002644546"/>
    <n v="3"/>
    <x v="5"/>
    <n v="5"/>
    <s v="PASURUAN"/>
    <s v="PROBOLINGGO"/>
    <s v="GND"/>
    <s v="REG"/>
    <s v="AO"/>
    <x v="0"/>
    <m/>
    <s v="Completed (PS)"/>
    <s v="RBS-Regional 3"/>
    <d v="2026-10-20T08:50:06"/>
    <d v="2026-10-22T14:26:46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n v="2026"/>
    <n v="10"/>
    <n v="22"/>
    <d v="2026-10-22T00:00:00"/>
    <n v="0.54166666666424135"/>
    <x v="1"/>
  </r>
  <r>
    <n v="2661"/>
    <n v="1002647714"/>
    <n v="3"/>
    <x v="5"/>
    <n v="5"/>
    <s v="PASURUAN"/>
    <s v="PROBOLINGGO"/>
    <s v="GND"/>
    <s v="REG"/>
    <s v="AO"/>
    <x v="0"/>
    <m/>
    <s v="Completed (PS)"/>
    <s v="RBS-Regional 3"/>
    <d v="2026-10-21T15:00:53"/>
    <d v="2026-10-22T16:36:0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n v="2026"/>
    <n v="10"/>
    <n v="22"/>
    <d v="2026-10-22T00:00:00"/>
    <n v="-0.625"/>
    <x v="1"/>
  </r>
  <r>
    <n v="2662"/>
    <n v="1002649204"/>
    <n v="3"/>
    <x v="5"/>
    <n v="5"/>
    <s v="PASURUAN"/>
    <s v="PROBOLINGGO"/>
    <s v="GND"/>
    <s v="REG"/>
    <s v="AO"/>
    <x v="0"/>
    <m/>
    <s v="Completed (PS)"/>
    <s v="RBS-Regional 3"/>
    <d v="2026-10-22T13:57:02"/>
    <d v="2026-10-23T18:34:03"/>
    <n v="69415135"/>
    <m/>
    <n v="152510206317"/>
    <s v="PT. SINERGI GULA NUSANTARA"/>
    <s v="ODP-GND-FD/16"/>
    <s v="WO066986528"/>
    <m/>
    <m/>
    <m/>
    <n v="113.31276320000001"/>
    <n v="-7.8111766999999999"/>
    <s v="|MN00836|/PT. SINERGI GULA NUSANTARA/WINBACK 2.0 HSI B2B (1:2) 50MBPS 320RB PSB DISC 70%//teknikpg.gending@gmail.com/ACHMAD KHOMARUDIN/82234575202"/>
    <s v="Sales Force DBS"/>
    <m/>
    <m/>
    <m/>
    <m/>
    <m/>
    <m/>
    <m/>
    <m/>
    <s v="Management Janji"/>
    <s v="2026-10-23 15:00:00|Tanggal pemasangan : 23 Oct 2026 Jam pemasangan : 12.00 Info Tambahan : Hubungi pelanggan dulu sebelum ke lokasi terima kasih.|40941148|MYDITA"/>
    <s v="FCC"/>
    <s v="22-10-2026 14:09:45"/>
    <d v="2026-10-23T15:00:00"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3T15:00:00"/>
    <s v="2026-10-23 15:00:00|Tanggal pemasangan : 23 Oct 2026 Jam pemasangan : 12.00 Info Tambahan : Hubungi pelanggan dulu sebelum ke lokasi terima kasih.|40941148|MYDITA"/>
    <n v="2026"/>
    <n v="10"/>
    <n v="23"/>
    <d v="2026-10-23T00:00:00"/>
    <n v="-0.625"/>
    <x v="1"/>
  </r>
  <r>
    <n v="2663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2664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</r>
  <r>
    <n v="2665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</r>
  <r>
    <n v="2666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</r>
  <r>
    <n v="2667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668"/>
    <n v="1002654773"/>
    <n v="3"/>
    <x v="5"/>
    <n v="5"/>
    <s v="PASURUAN"/>
    <s v="PROBOLINGGO"/>
    <s v="KRZ"/>
    <s v="REG"/>
    <s v="AO"/>
    <x v="0"/>
    <m/>
    <s v="Completed (PS)"/>
    <s v="RBS-Regional 3"/>
    <d v="2026-10-26T17:09:04"/>
    <d v="2026-10-27T17:11:46"/>
    <n v="69417464"/>
    <m/>
    <n v="152509216460"/>
    <s v="YAYASAN AL-MASHDUQIAH 2"/>
    <s v="ODP-KRZ-FH/34"/>
    <s v="WO067260307"/>
    <m/>
    <m/>
    <m/>
    <n v="113.4155729"/>
    <n v="-7.8049089"/>
    <s v="|MN00836|/YAYASAN AL-MASHDUQIAH 2/WINBACK 2.0 HSI B2B (1:2)  100MBPS 460RB PSB DISC 70%/Ilmudzakry@gmajl.com/ILMU ZEKRI/85330219770"/>
    <s v="Sales Force DBS"/>
    <m/>
    <m/>
    <m/>
    <m/>
    <m/>
    <m/>
    <m/>
    <m/>
    <s v="Management Janji"/>
    <s v="2026-10-28 08:00:00|Nama PIC : BP ZEKRI No HP : 085330219770 No Alt :  Note : Tinggal Aktivasi|40981184|MYDITA"/>
    <s v="FCC"/>
    <s v="26-10-2026 17:09:36"/>
    <d v="2026-10-28T08:00:00"/>
    <m/>
    <s v="PS"/>
    <s v="KRAKSAAN"/>
    <s v="NO ADDON"/>
    <n v="2026102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8T08:00:00"/>
    <s v="2026-10-28 08:00:00|Nama PIC : BP ZEKRI No HP : 085330219770 No Alt :  Note : Tinggal Aktivasi|40981184|MYDITA"/>
    <n v="2026"/>
    <n v="10"/>
    <n v="27"/>
    <d v="2026-10-27T00:00:00"/>
    <n v="-1.3333333333357587"/>
    <x v="1"/>
  </r>
  <r>
    <n v="2669"/>
    <n v="1002639567"/>
    <n v="3"/>
    <x v="5"/>
    <n v="5"/>
    <s v="PASURUAN"/>
    <s v="PROBOLINGGO"/>
    <s v="LCE"/>
    <s v="REG"/>
    <s v="AO"/>
    <x v="0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</r>
  <r>
    <n v="2670"/>
    <n v="1002652430"/>
    <n v="3"/>
    <x v="5"/>
    <n v="5"/>
    <s v="PASURUAN"/>
    <s v="PROBOLINGGO"/>
    <s v="LCE"/>
    <s v="REG"/>
    <s v="AO"/>
    <x v="0"/>
    <m/>
    <s v="Completed (PS)"/>
    <s v="RBS-Regional 3"/>
    <d v="2026-10-25T08:47:03"/>
    <d v="2026-10-26T20:36:26"/>
    <n v="69416597"/>
    <m/>
    <n v="152511206500"/>
    <s v="YAYASAN SUNAN BONANG 2"/>
    <s v="ODP-LCE-FF/22"/>
    <s v="WO067186966"/>
    <m/>
    <m/>
    <m/>
    <n v="113.2753953"/>
    <n v="-7.8137394999999996"/>
    <s v="|MN00836|/YAYASAN SUNAN BONANG 2/WINBACK 2.0 HSI B2B (1:2) 100MBPS 440RB PSB DISC 70%//madinsunanbonang@gmail.com/MOH. AMIN/85330123381"/>
    <s v="Sales Force DBS"/>
    <m/>
    <m/>
    <m/>
    <m/>
    <m/>
    <m/>
    <m/>
    <m/>
    <s v="Management Janji"/>
    <s v="2026-10-27 08:00:00|Tanggal pemasangan : 27 OKTOBER 2026 Jam pemasangan : pagi/siang Info Tambahan : Hubungi pelanggan dulu sebelum ke lokasi terima kasih|40010577|MYDITA"/>
    <s v="FCC"/>
    <s v="25-10-2026 09:10:08"/>
    <d v="2026-10-27T08:00:00"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7 OKTOBER 2026 Jam pemasangan : pagi/siang Info Tambahan : Hubungi pelanggan dulu sebelum ke lokasi terima kasih|40010577|MYDITA"/>
    <n v="2026"/>
    <n v="10"/>
    <n v="26"/>
    <d v="2026-10-26T00:00:00"/>
    <n v="-1.3333333333357587"/>
    <x v="1"/>
  </r>
  <r>
    <n v="2671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2672"/>
    <n v="1002639418"/>
    <n v="3"/>
    <x v="5"/>
    <n v="5"/>
    <s v="PASURUAN"/>
    <s v="PROBOLINGGO"/>
    <s v="PTN"/>
    <s v="REG"/>
    <s v="AO"/>
    <x v="0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</r>
  <r>
    <n v="2673"/>
    <n v="1002639480"/>
    <n v="3"/>
    <x v="5"/>
    <n v="5"/>
    <s v="PASURUAN"/>
    <s v="PROBOLINGGO"/>
    <s v="PTN"/>
    <s v="REG"/>
    <s v="AO"/>
    <x v="0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</r>
  <r>
    <n v="2674"/>
    <n v="1002642533"/>
    <n v="3"/>
    <x v="5"/>
    <n v="5"/>
    <s v="PASURUAN"/>
    <s v="PROBOLINGGO"/>
    <s v="PTN"/>
    <s v="REG"/>
    <s v="AO"/>
    <x v="0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2675"/>
    <n v="1002637870"/>
    <n v="3"/>
    <x v="5"/>
    <n v="5"/>
    <s v="PASURUAN"/>
    <s v="PROBOLINGGO"/>
    <s v="SKP"/>
    <s v="REG"/>
    <s v="AO"/>
    <x v="0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</r>
  <r>
    <n v="2676"/>
    <n v="1002638245"/>
    <n v="3"/>
    <x v="5"/>
    <n v="5"/>
    <s v="PASURUAN"/>
    <s v="PROBOLINGGO"/>
    <s v="SKP"/>
    <s v="REG"/>
    <s v="AO"/>
    <x v="0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</r>
  <r>
    <n v="2677"/>
    <n v="1002641170"/>
    <n v="3"/>
    <x v="5"/>
    <n v="5"/>
    <s v="PASURUAN"/>
    <s v="PROBOLINGGO"/>
    <s v="SKP"/>
    <s v="REG"/>
    <s v="AO"/>
    <x v="0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</r>
  <r>
    <n v="2678"/>
    <n v="1002641856"/>
    <n v="3"/>
    <x v="5"/>
    <n v="5"/>
    <s v="PASURUAN"/>
    <s v="PROBOLINGGO"/>
    <s v="SKP"/>
    <s v="REG"/>
    <s v="AO"/>
    <x v="0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</r>
  <r>
    <n v="2679"/>
    <n v="1002655936"/>
    <n v="3"/>
    <x v="5"/>
    <n v="5"/>
    <s v="PASURUAN"/>
    <s v="PROBOLINGGO"/>
    <s v="SKP"/>
    <s v="REG"/>
    <s v="AO"/>
    <x v="0"/>
    <s v="1P INET"/>
    <s v="Completed (PS)"/>
    <s v="RBS-Regional 3"/>
    <d v="2026-10-27T13:26:49"/>
    <d v="2026-10-28T16:32:37"/>
    <n v="69417969"/>
    <m/>
    <n v="152528204120"/>
    <s v="JIWA JAWA 2"/>
    <s v="ODP-SKP-FA/62 FA/D05/62.01"/>
    <s v="WO067286885"/>
    <m/>
    <m/>
    <m/>
    <n v="113.049467951059"/>
    <n v="-7.8836830249895504"/>
    <s v="MD|MYDB-20261027271448|DN00001/MN01316|JIWA JAWA 2|082141685254"/>
    <s v="MYDIGIBIZPARTNER"/>
    <m/>
    <m/>
    <m/>
    <m/>
    <m/>
    <m/>
    <m/>
    <m/>
    <s v="Management Janji"/>
    <s v="2026-10-28 11:00:00 | Nama Pic : BP RIAN No Hp Pic : 082141685254 Jam Pemasangan : 08:00 - 12.00 Tanggal Pemasangan : RABU 28 OKTOBER 2026 Info Tambahan : Hubungi pelanggan sebelum datang ke lokasi"/>
    <s v="FCC"/>
    <s v="27-10-2026 13:39:41"/>
    <d v="2026-10-28T11:00:00"/>
    <m/>
    <s v="PS"/>
    <s v="X"/>
    <s v="NO ADDON"/>
    <n v="20261028"/>
    <s v="Completed"/>
    <s v="HSI Bisnis Basic Promo Hari Pelanggan Nasional PSB 70% - 50 Mbps"/>
    <s v="INDIBIZ"/>
    <m/>
    <m/>
    <d v="2026-10-28T11:00:00"/>
    <s v="2026-10-28 11:00:00 | Nama Pic : BP RIAN No Hp Pic : 082141685254 Jam Pemasangan : 08:00 - 12.00 Tanggal Pemasangan : RABU 28 OKTOBER 2026 Info Tambahan : Hubungi pelanggan sebelum datang ke lokasi"/>
    <n v="2026"/>
    <n v="10"/>
    <n v="28"/>
    <d v="2026-10-28T00:00:00"/>
    <n v="-0.45833333333575865"/>
    <x v="1"/>
  </r>
  <r>
    <n v="2680"/>
    <n v="1002640320"/>
    <n v="3"/>
    <x v="5"/>
    <n v="5"/>
    <s v="PASURUAN"/>
    <s v="PROBOLINGGO"/>
    <s v="TGS"/>
    <s v="REG"/>
    <s v="AO"/>
    <x v="0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</r>
  <r>
    <n v="2681"/>
    <n v="1002638329"/>
    <n v="3"/>
    <x v="5"/>
    <n v="5"/>
    <s v="PASURUAN"/>
    <s v="PROBOLINGGO"/>
    <s v="TGS"/>
    <s v="REG"/>
    <s v="AO"/>
    <x v="0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</r>
  <r>
    <n v="2682"/>
    <n v="1002640280"/>
    <n v="3"/>
    <x v="5"/>
    <n v="5"/>
    <s v="PASURUAN"/>
    <s v="PROBOLINGGO"/>
    <s v="TGS"/>
    <s v="REG"/>
    <s v="AO"/>
    <x v="0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2683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</r>
  <r>
    <n v="2684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685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686"/>
    <n v="1002637942"/>
    <n v="3"/>
    <x v="5"/>
    <n v="5"/>
    <s v="PASURUAN"/>
    <s v="PROBOLINGGO"/>
    <s v="PBL"/>
    <s v="REG"/>
    <s v="AO"/>
    <x v="0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</r>
  <r>
    <n v="2687"/>
    <n v="1002637787"/>
    <n v="3"/>
    <x v="5"/>
    <n v="5"/>
    <s v="PASURUAN"/>
    <s v="PROBOLINGGO"/>
    <s v="PBL"/>
    <s v="REG"/>
    <s v="AO"/>
    <x v="0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</r>
  <r>
    <n v="2688"/>
    <n v="1002639332"/>
    <n v="3"/>
    <x v="5"/>
    <n v="5"/>
    <s v="PASURUAN"/>
    <s v="PROBOLINGGO"/>
    <s v="PBL"/>
    <s v="REG"/>
    <s v="AO"/>
    <x v="0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</r>
  <r>
    <n v="2689"/>
    <n v="1002641147"/>
    <n v="3"/>
    <x v="5"/>
    <n v="5"/>
    <s v="PASURUAN"/>
    <s v="PROBOLINGGO"/>
    <s v="PBL"/>
    <s v="REG"/>
    <s v="AO"/>
    <x v="0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</r>
  <r>
    <n v="2690"/>
    <n v="1002641111"/>
    <n v="3"/>
    <x v="5"/>
    <n v="5"/>
    <s v="PASURUAN"/>
    <s v="PROBOLINGGO"/>
    <s v="PBL"/>
    <s v="REG"/>
    <s v="AO"/>
    <x v="0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</r>
  <r>
    <n v="2691"/>
    <n v="1002643788"/>
    <n v="3"/>
    <x v="5"/>
    <n v="5"/>
    <s v="PASURUAN"/>
    <s v="PROBOLINGGO"/>
    <s v="PBL"/>
    <s v="REG"/>
    <s v="AO"/>
    <x v="0"/>
    <s v="1P INET"/>
    <s v="Completed (PS)"/>
    <s v="RBS-Regional 3"/>
    <d v="2026-10-19T15:37:34"/>
    <d v="2026-10-26T14:02:36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PS"/>
    <s v="PROBOLINGGO"/>
    <s v="NO ADDON"/>
    <n v="20261026"/>
    <s v="Completed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n v="2026"/>
    <n v="10"/>
    <n v="26"/>
    <d v="2026-10-26T00:00:00"/>
    <n v="5.375"/>
    <x v="2"/>
  </r>
  <r>
    <n v="2692"/>
    <n v="1002643970"/>
    <n v="3"/>
    <x v="5"/>
    <n v="5"/>
    <s v="PASURUAN"/>
    <s v="PROBOLINGGO"/>
    <s v="PBL"/>
    <s v="REG"/>
    <s v="AO"/>
    <x v="0"/>
    <m/>
    <s v="Completed (PS)"/>
    <s v="RBS-Regional 3"/>
    <d v="2026-10-19T16:09:32"/>
    <d v="2026-10-22T14:45:13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S"/>
    <s v="PROBOLINGG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n v="2026"/>
    <n v="10"/>
    <n v="22"/>
    <d v="2026-10-22T00:00:00"/>
    <n v="1.375"/>
    <x v="2"/>
  </r>
  <r>
    <n v="2693"/>
    <n v="1002642990"/>
    <n v="3"/>
    <x v="5"/>
    <n v="5"/>
    <s v="PASURUAN"/>
    <s v="PROBOLINGGO"/>
    <s v="PBL"/>
    <s v="REG"/>
    <s v="AO"/>
    <x v="0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2694"/>
    <n v="1002646219"/>
    <n v="3"/>
    <x v="5"/>
    <n v="5"/>
    <s v="PASURUAN"/>
    <s v="PROBOLINGGO"/>
    <s v="PBL"/>
    <s v="REG"/>
    <s v="AO"/>
    <x v="0"/>
    <s v="1P INET"/>
    <s v="Completed (PS)"/>
    <s v="RBS-Regional 3"/>
    <d v="2026-10-20T16:51:44"/>
    <d v="2026-10-22T17:54:15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PS"/>
    <s v="PROBOLINGGO"/>
    <s v="NO ADDON"/>
    <n v="20261022"/>
    <s v="Completed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n v="2026"/>
    <n v="10"/>
    <n v="22"/>
    <d v="2026-10-22T00:00:00"/>
    <n v="0.375"/>
    <x v="1"/>
  </r>
  <r>
    <n v="2695"/>
    <n v="1002646383"/>
    <n v="3"/>
    <x v="5"/>
    <n v="5"/>
    <s v="PASURUAN"/>
    <s v="PROBOLINGGO"/>
    <s v="PBL"/>
    <s v="REG"/>
    <s v="AO"/>
    <x v="0"/>
    <s v="1P INET"/>
    <s v="Completed (PS)"/>
    <s v="RBS-Regional 3"/>
    <d v="2026-10-20T19:26:49"/>
    <d v="2026-10-22T17:05:4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S"/>
    <s v="PROBOLINGGO"/>
    <s v="NO ADDON"/>
    <n v="20261022"/>
    <s v="Complet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n v="2026"/>
    <n v="10"/>
    <n v="22"/>
    <d v="2026-10-22T00:00:00"/>
    <n v="-0.33333333333575865"/>
    <x v="1"/>
  </r>
  <r>
    <n v="2696"/>
    <n v="1002651133"/>
    <n v="3"/>
    <x v="5"/>
    <n v="5"/>
    <s v="PASURUAN"/>
    <s v="PROBOLINGGO"/>
    <s v="PBL"/>
    <s v="REG"/>
    <s v="AO"/>
    <x v="0"/>
    <s v="1P INET"/>
    <s v="Completed (PS)"/>
    <s v="RBS-Regional 3"/>
    <d v="2026-10-23T14:15:51"/>
    <d v="2026-10-24T15:19:14"/>
    <n v="69415969"/>
    <m/>
    <n v="152505341488"/>
    <s v="TOKO SRC SULAIMAH"/>
    <s v="ODP-PBL-FAA/131 FAA/D07/131.01"/>
    <s v="WO067052314"/>
    <m/>
    <m/>
    <m/>
    <n v="113.145367316901"/>
    <n v="-7.7864954070679504"/>
    <s v="MD|MYDB-20261023271266|DN00001/MN01316|TOKO SRC SULAIMAH|085113106284"/>
    <s v="MYDIGIBIZPARTNER"/>
    <m/>
    <m/>
    <m/>
    <m/>
    <m/>
    <m/>
    <m/>
    <m/>
    <s v="Management Janji"/>
    <s v="2026-10-24 11:00:00 | Nama PIC : Ibu Humaida No HP : 085113106284 No Alt : - M Janji :  24 Okt 2026 Jam Pasang : Pagi / Siang Note : hubungi pelanggan jika ingin kelokasi"/>
    <s v="FCC"/>
    <s v="23-10-2026 14:24:45"/>
    <d v="2026-10-24T11:00:00"/>
    <m/>
    <s v="PS"/>
    <s v="PROBOLINGGO"/>
    <s v="NO ADDON"/>
    <n v="20261024"/>
    <s v="Completed"/>
    <s v="HSI Bisnis Basic Promo Hari Pelanggan Nasional PSB 70% - 50 Mbps"/>
    <s v="INDIBIZ"/>
    <m/>
    <m/>
    <d v="2026-10-24T11:00:00"/>
    <s v="2026-10-24 11:00:00 | Nama PIC : Ibu Humaida No HP : 085113106284 No Alt : - M Janji :  24 Okt 2026 Jam Pasang : Pagi / Siang Note : hubungi pelanggan jika ingin kelokasi"/>
    <n v="2026"/>
    <n v="10"/>
    <n v="24"/>
    <d v="2026-10-24T00:00:00"/>
    <n v="-0.45833333333575865"/>
    <x v="1"/>
  </r>
  <r>
    <n v="2697"/>
    <n v="1002655183"/>
    <n v="3"/>
    <x v="5"/>
    <n v="5"/>
    <s v="PASURUAN"/>
    <s v="PROBOLINGGO"/>
    <s v="PBL"/>
    <s v="REG"/>
    <s v="AO"/>
    <x v="0"/>
    <m/>
    <s v="Completed (PS)"/>
    <s v="RBS-Regional 3"/>
    <d v="2026-10-27T09:22:46"/>
    <d v="2026-10-28T18:43:10"/>
    <n v="69417629"/>
    <m/>
    <n v="152505341543"/>
    <s v="SMPN 4 PROBOLINGGO/MEETING ROOM"/>
    <s v="ODP-PBL-FT/06"/>
    <s v="WO067268682"/>
    <m/>
    <m/>
    <m/>
    <n v="113.22770389999999"/>
    <n v="-7.7809125000000003"/>
    <s v="|MN01068|/SMPN 4 PROBOLINGGO/MEETING ROOM/WINBACK 2.0 HSI B2B (1:1) 100MBPS 535RB PSB DISC 70%//smpn4pbl@gmail.com/MOKHDOR/895703257768"/>
    <s v="Sales Force DBS"/>
    <m/>
    <m/>
    <m/>
    <m/>
    <m/>
    <m/>
    <m/>
    <m/>
    <s v="Management Janji"/>
    <s v="2026-10-28 08:00:00|Nama PIC : Bp Mokhdor No HP : 0895703257768 No Alt : - M Janji :  28 Okt 2026 Jam Pasang : Pagi / Siang Note : hubungi pelanggan jika ingin kelokasi |40951378|MYDITA"/>
    <s v="FCC"/>
    <s v="27-10-2026 09:24:40"/>
    <d v="2026-10-28T08:00:00"/>
    <m/>
    <s v="PS"/>
    <s v="PROBOLINGG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 : Bp Mokhdor No HP : 0895703257768 No Alt : - M Janji :  28 Okt 2026 Jam Pasang : Pagi / Siang Note : hubungi pelanggan jika ingin kelokasi |40951378|MYDITA"/>
    <n v="2026"/>
    <n v="10"/>
    <n v="28"/>
    <d v="2026-10-28T00:00:00"/>
    <n v="-0.33333333333575865"/>
    <x v="1"/>
  </r>
  <r>
    <n v="2698"/>
    <n v="1002656075"/>
    <n v="3"/>
    <x v="5"/>
    <n v="5"/>
    <s v="PASURUAN"/>
    <s v="PROBOLINGGO"/>
    <s v="PBL"/>
    <s v="REG"/>
    <s v="AO"/>
    <x v="0"/>
    <m/>
    <s v="Completed (PS)"/>
    <s v="RBS-Regional 3"/>
    <d v="2026-10-27T14:00:50"/>
    <d v="2026-10-28T19:42:58"/>
    <n v="69418018"/>
    <m/>
    <n v="152505341550"/>
    <s v="CV ANUGERAH SEJATI / AHASS"/>
    <s v="ODP-PBL-FV/46"/>
    <s v="WO067362749"/>
    <m/>
    <m/>
    <m/>
    <n v="113.21584009999999"/>
    <n v="-7.7441461"/>
    <s v="|MN01068|/CV ANUGERAH SEJATI / AHASS/WINBACK 2.0 HSI B2B (1:2) 50MBPS 320RB PSB DISC 70%//ahass06941@gmail.com/ABDULLAH/83839171125"/>
    <s v="Sales Force DBS"/>
    <m/>
    <m/>
    <m/>
    <m/>
    <m/>
    <m/>
    <m/>
    <m/>
    <s v="Management Janji"/>
    <s v="2026-10-29 11:00:00|Nama : BP ABDULLAH MUGHNI  No Hp : 083839171125 No Alt :  Tgl Pemasangan : 29 Oktober 2026 Interval : PAGI  Note : Hubungi pelanggan terlebih dahulu|40981182|MYDITA"/>
    <s v="FCC"/>
    <s v="27-10-2026 14:09:51"/>
    <d v="2026-10-29T11:00:00"/>
    <m/>
    <s v="PS"/>
    <s v="PROBOLINGGO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9T11:00:00"/>
    <s v="2026-10-29 11:00:00|Nama : BP ABDULLAH MUGHNI  No Hp : 083839171125 No Alt :  Tgl Pemasangan : 29 Oktober 2026 Interval : PAGI  Note : Hubungi pelanggan terlebih dahulu|40981182|MYDITA"/>
    <n v="2026"/>
    <n v="10"/>
    <n v="28"/>
    <d v="2026-10-28T00:00:00"/>
    <n v="-1.4583333333357587"/>
    <x v="1"/>
  </r>
  <r>
    <n v="2699"/>
    <n v="1002655296"/>
    <n v="3"/>
    <x v="5"/>
    <n v="5"/>
    <s v="PASURUAN"/>
    <s v="PROBOLINGGO"/>
    <s v="PBL"/>
    <s v="REG"/>
    <s v="AO"/>
    <x v="0"/>
    <m/>
    <s v="OSS - PROVISIONING START"/>
    <s v="RBS-Regional 2"/>
    <d v="2026-10-27T09:54:25"/>
    <d v="2026-10-28T18:45:53"/>
    <n v="66525052"/>
    <m/>
    <n v="152505341544"/>
    <s v="PT. BANGUN INFORMASI TEKNOLOGI"/>
    <s v="ODP-PBL-F01/02"/>
    <s v="WO067286780"/>
    <m/>
    <m/>
    <m/>
    <n v="113.21717977523799"/>
    <n v="-7.7525175042907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8 11:00:00|M Janji : (RABU/28/oktober/2026) jam Pasang : 09:00 Note : hubungi pelanggan jika ingin kelokasi|40951378|MYDITA"/>
    <s v="FCC"/>
    <s v="27-10-2026 09:54:43"/>
    <d v="2026-10-28T11:00:00"/>
    <m/>
    <s v="PRE_PI"/>
    <s v="PROBOLINGGO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M Janji : (RABU/28/oktober/2026) jam Pasang : 09:00 Note : hubungi pelanggan jika ingin kelokasi|40951378|MYDITA"/>
    <m/>
    <m/>
    <m/>
    <e v="#NUM!"/>
    <e v="#NUM!"/>
    <x v="0"/>
  </r>
  <r>
    <n v="2700"/>
    <n v="1002656917"/>
    <n v="3"/>
    <x v="5"/>
    <n v="5"/>
    <s v="PASURUAN"/>
    <s v="PROBOLINGGO"/>
    <s v="PBL"/>
    <s v="REG"/>
    <s v="AO"/>
    <x v="0"/>
    <m/>
    <s v="MIA - INVALID SURVEY"/>
    <s v="RBS-Regional 3"/>
    <d v="2026-10-28T08:27:28"/>
    <d v="2026-10-28T17:31:25"/>
    <n v="69418331"/>
    <m/>
    <n v="152505341561"/>
    <s v="SMPIT PERMATA PROBOLINGGO /TU"/>
    <s v="ODP-PBL-FAE/01"/>
    <s v="WO067372960"/>
    <m/>
    <m/>
    <m/>
    <n v="113.21584009999999"/>
    <n v="-7.7441461"/>
    <s v="|MN01068|/SMPIT PERMATA PROBOLINGGO /TU/WINBACK 2.0 HSI B2B (1:2) 100MBPS 440RB PSB DISC 70%//probolinggo.smp.permata@gmail.com/YUGO ACHMAD/83839171108"/>
    <s v="Sales Force DBS"/>
    <m/>
    <m/>
    <m/>
    <m/>
    <m/>
    <m/>
    <m/>
    <m/>
    <s v="Management Janji"/>
    <s v="2026-10-31 08:00:00|Nama Pic : bp yugo No Hp Pic : 083839171108 No alt : - Jam Pemasangan : pagi siang  Tanggal Pemasangan : 29 Oktober 2026|40931150|MYDITA"/>
    <s v="FCC"/>
    <s v="28-10-2026 08:39:54"/>
    <d v="2026-10-31T08:00:00"/>
    <m/>
    <s v="SURVEY_NEW_MANJA"/>
    <s v="PROBOLINGG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31T08:00:00"/>
    <s v="2026-10-31 08:00:00|Nama Pic : bp yugo No Hp Pic : 083839171108 No alt : - Jam Pemasangan : pagi siang  Tanggal Pemasangan : 29 Oktober 2026|40931150|MYDITA"/>
    <m/>
    <m/>
    <m/>
    <e v="#NUM!"/>
    <e v="#NUM!"/>
    <x v="0"/>
  </r>
  <r>
    <n v="2701"/>
    <n v="1002632327"/>
    <n v="3"/>
    <x v="5"/>
    <n v="5"/>
    <s v="PASURUAN"/>
    <s v="PROBOLINGGO"/>
    <s v="PBL"/>
    <s v="REG"/>
    <s v="AO"/>
    <x v="0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</r>
  <r>
    <n v="2702"/>
    <n v="1002650204"/>
    <n v="3"/>
    <x v="0"/>
    <n v="5"/>
    <s v="KUPANG"/>
    <s v="ATAMBUA"/>
    <s v="KLH"/>
    <s v="REG"/>
    <s v="AO"/>
    <x v="0"/>
    <s v="1P INET"/>
    <s v="7 | OSS - PROVISIONING ISSUED"/>
    <s v="RBS-Regional 3"/>
    <d v="2026-10-23T08:45:44"/>
    <d v="2026-10-24T16:04:53"/>
    <n v="69415592"/>
    <m/>
    <n v="172515214034"/>
    <s v="PT Ping For Kantor Bandara Mali Alor"/>
    <s v="ODP-KLH-FC/21 FC/D02/21.01"/>
    <s v="WO067020810"/>
    <m/>
    <m/>
    <m/>
    <n v="124.59341980000001"/>
    <n v="-8.1357558999999995"/>
    <s v="|MC40288|MYIA-055263746254/POI/Julianus Bengngu /082147245978/ptpingnetworkglobal@gmail.com"/>
    <s v="MYIB_ASSISTANT"/>
    <m/>
    <m/>
    <m/>
    <m/>
    <m/>
    <m/>
    <m/>
    <m/>
    <s v="Management Janji"/>
    <s v="2026-10-24 08:00:00 | Nama : BU MARGARETHA (ADMIN) No Hp : 082147245978 No Hp Alternatif :  Tanggal : 24 Oktober 2026 Interval : PAGI  Note : Mohon hubungi pelanggan terlebih dahulu"/>
    <s v="FCC"/>
    <s v="23-10-2026 08:54:37"/>
    <d v="2026-10-24T08:00:00"/>
    <m/>
    <s v="PI"/>
    <s v="KALABAHI"/>
    <s v="NETMONK"/>
    <m/>
    <s v="Provisioning Issued"/>
    <s v="HSI Bisnis Bundling Netmonk PSB 70% - 50 Mbps"/>
    <s v="INDIBIZ"/>
    <m/>
    <m/>
    <d v="2026-10-24T08:00:00"/>
    <s v="2026-10-24 08:00:00 | Nama : BU MARGARETHA (ADMIN) No Hp : 082147245978 No Hp Alternatif :  Tanggal : 24 Oktober 2026 Interval : PAGI  Note : Mohon hubungi pelanggan terlebih dahulu"/>
    <m/>
    <m/>
    <m/>
    <e v="#NUM!"/>
    <e v="#NUM!"/>
    <x v="0"/>
  </r>
  <r>
    <n v="2703"/>
    <n v="1002636864"/>
    <n v="3"/>
    <x v="0"/>
    <n v="5"/>
    <s v="KUPANG"/>
    <s v="ATAMBUA"/>
    <s v="KLH"/>
    <s v="REG"/>
    <s v="AO"/>
    <x v="0"/>
    <m/>
    <s v="Completed (PS)"/>
    <s v="RBS-Regional 3"/>
    <d v="2026-10-14T14:01:27"/>
    <d v="2026-10-23T13:30:3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S"/>
    <s v="KALABAH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n v="2026"/>
    <n v="10"/>
    <n v="23"/>
    <d v="2026-10-23T00:00:00"/>
    <n v="7.5416666666642413"/>
    <x v="2"/>
  </r>
  <r>
    <n v="2704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2705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2706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2707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2708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</r>
  <r>
    <n v="2709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</r>
  <r>
    <n v="2710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</r>
  <r>
    <n v="2711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2712"/>
    <n v="1002640318"/>
    <n v="3"/>
    <x v="0"/>
    <n v="5"/>
    <s v="KUPANG"/>
    <s v="ENDE"/>
    <s v="END"/>
    <s v="REG"/>
    <s v="AO"/>
    <x v="0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</r>
  <r>
    <n v="2713"/>
    <n v="1002653113"/>
    <n v="3"/>
    <x v="0"/>
    <n v="5"/>
    <s v="KUPANG"/>
    <s v="ENDE"/>
    <s v="END"/>
    <s v="REG"/>
    <s v="AO"/>
    <x v="0"/>
    <s v="1P INET"/>
    <s v="Completed (PS)"/>
    <s v="RBS-Regional 3"/>
    <d v="2026-10-26T09:54:44"/>
    <d v="2026-10-27T17:08:22"/>
    <n v="69416895"/>
    <m/>
    <n v="172506789544"/>
    <s v="KIOS ASSYARIAH"/>
    <s v="ODP-END-FB/04 FB/D02/04.01"/>
    <s v="WO067187433"/>
    <m/>
    <m/>
    <m/>
    <n v="121.660838127136"/>
    <n v="-8.8430319433168005"/>
    <s v="|MC40142|MYIA-093200894729/POI/SARWO EDY MUHAMAD/082342267685/rosnia805@gmail.com"/>
    <s v="MYIB_ASSISTANT"/>
    <m/>
    <m/>
    <m/>
    <m/>
    <m/>
    <m/>
    <m/>
    <m/>
    <s v="Management Janji"/>
    <s v="2026-10-27 08:00:00 | Nama :sarwo edy No HP :082342267685 No Alternatif : M Janji : 27/10/2026 Jam Pasang : Pagi NoteÃ‚Â :  Hubungi terlebih dahulu sebelum ke lokasi"/>
    <s v="FCC"/>
    <s v="26-10-2026 10:09:52"/>
    <d v="2026-10-27T08:00:00"/>
    <m/>
    <s v="PS"/>
    <s v="ENDE"/>
    <s v="NO ADDON"/>
    <n v="20261027"/>
    <s v="Completed"/>
    <s v="HSI Bisnis Promo Hari Pelanggan Nasional PSB 70% - 50 Mbps"/>
    <s v="INDIBIZ"/>
    <m/>
    <m/>
    <d v="2026-10-27T08:00:00"/>
    <s v="2026-10-27 08:00:00 | Nama :sarwo edy No HP :082342267685 No Alternatif : M Janji : 27/10/2026 Jam Pasang : Pagi NoteÃ‚Â :  Hubungi terlebih dahulu sebelum ke lokasi"/>
    <n v="2026"/>
    <n v="10"/>
    <n v="27"/>
    <d v="2026-10-27T00:00:00"/>
    <n v="-0.33333333333575865"/>
    <x v="1"/>
  </r>
  <r>
    <n v="2714"/>
    <n v="1002658010"/>
    <n v="3"/>
    <x v="0"/>
    <n v="5"/>
    <s v="KUPANG"/>
    <s v="ENDE"/>
    <s v="END"/>
    <s v="REG"/>
    <s v="AO"/>
    <x v="0"/>
    <s v="1P INET"/>
    <s v="Completed (PS)"/>
    <s v="RBS-Regional 3"/>
    <d v="2026-10-28T15:03:52"/>
    <d v="2026-10-28T17:29:00"/>
    <n v="69418683"/>
    <m/>
    <n v="172506789560"/>
    <s v="Kosan Deprigan"/>
    <s v="ODP-END-FD/69 FD/D02/69.01"/>
    <s v="WO067370047"/>
    <m/>
    <m/>
    <m/>
    <n v="121.665578398001"/>
    <n v="-8.8397997929124497"/>
    <s v="|MC40142|MYIA-097533088519/POI/Diana L Kadju/082144502377/laurensiadianakadju@gmail.com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15:09:46"/>
    <d v="2026-10-30T08:00:00"/>
    <m/>
    <s v="PS"/>
    <s v="ENDE"/>
    <s v="NO ADDON"/>
    <n v="20261028"/>
    <s v="Completed"/>
    <s v="HSI Bisnis Basic Promo Hari Pelanggan Nasional PSB 70% - 50 Mbps"/>
    <s v="INDIBIZ"/>
    <m/>
    <m/>
    <d v="2026-10-30T08:00:00"/>
    <s v="2026-10-30 08:00:00 | Tanggal pemasangan 29/10/2026 Jam pemasangan : pagi/siang Info Tambahan : Hubungi pelanggan dulu sebelum ke lokasi. terimakasih."/>
    <n v="2026"/>
    <n v="10"/>
    <n v="28"/>
    <d v="2026-10-28T00:00:00"/>
    <n v="-2.3333333333357587"/>
    <x v="1"/>
  </r>
  <r>
    <n v="2715"/>
    <n v="1002658122"/>
    <n v="3"/>
    <x v="0"/>
    <n v="5"/>
    <s v="KUPANG"/>
    <s v="ENDE"/>
    <s v="END"/>
    <s v="REG"/>
    <s v="AO"/>
    <x v="0"/>
    <s v="1P INET"/>
    <s v="Completed (PS)"/>
    <s v="RBS-Regional 3"/>
    <d v="2026-10-28T15:44:50"/>
    <d v="2026-10-28T21:28:45"/>
    <n v="69418759"/>
    <m/>
    <n v="172506789561"/>
    <s v="Kios Naomi"/>
    <s v="ODP-END-FD/50 FD/D04/50.01"/>
    <s v="WO067375643"/>
    <m/>
    <m/>
    <m/>
    <n v="121.665595067398"/>
    <n v="-8.8308564270625993"/>
    <s v="|MC40142|MYIA-090486436005/POI/melkiades buga/081222911578/ampapesablon13@gmail.com"/>
    <s v="MYIB_ASSISTANT"/>
    <m/>
    <m/>
    <m/>
    <m/>
    <m/>
    <m/>
    <m/>
    <m/>
    <s v="Management Janji"/>
    <s v="2026-10-30 08:00:00 | Nama : BP MELKIADES BUGA  No Hp : 081222911578 No Alt :  Tgl Pemasangan : 29 Oktober 2026 Interval : PAGI  Note : Hubungi pelanggan terlebih dahulu"/>
    <s v="FCC"/>
    <s v="28-10-2026 15:54:40"/>
    <d v="2026-10-30T08:00:00"/>
    <m/>
    <s v="PS"/>
    <s v="ENDE"/>
    <s v="NO ADDON"/>
    <n v="20261028"/>
    <s v="Completed"/>
    <s v="HSI Bisnis Basic Promo Hari Pelanggan Nasional PSB 70% - 50 Mbps"/>
    <s v="INDIBIZ"/>
    <m/>
    <m/>
    <d v="2026-10-30T08:00:00"/>
    <s v="2026-10-30 08:00:00 | Nama : BP MELKIADES BUGA  No Hp : 081222911578 No Alt :  Tgl Pemasangan : 29 Oktober 2026 Interval : PAGI  Note : Hubungi pelanggan terlebih dahulu"/>
    <n v="2026"/>
    <n v="10"/>
    <n v="28"/>
    <d v="2026-10-28T00:00:00"/>
    <n v="-2.3333333333357587"/>
    <x v="1"/>
  </r>
  <r>
    <n v="2716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</r>
  <r>
    <n v="2717"/>
    <n v="1002628166"/>
    <n v="3"/>
    <x v="0"/>
    <n v="5"/>
    <s v="KUPANG"/>
    <s v="ENDE"/>
    <s v="WWR"/>
    <s v="REG"/>
    <s v="AO"/>
    <x v="0"/>
    <s v="1P INET"/>
    <s v="Completed (PS)"/>
    <s v="RBS-Regional 3"/>
    <d v="2026-10-08T16:05:34"/>
    <d v="2026-10-25T06:49:52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S"/>
    <s v="X"/>
    <s v="NO ADDON"/>
    <n v="20261025"/>
    <s v="Complet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n v="2026"/>
    <n v="10"/>
    <n v="25"/>
    <d v="2026-10-25T00:00:00"/>
    <n v="15.375"/>
    <x v="2"/>
  </r>
  <r>
    <n v="2718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2719"/>
    <n v="1002653836"/>
    <n v="3"/>
    <x v="0"/>
    <n v="5"/>
    <s v="KUPANG"/>
    <s v="MAUMERE"/>
    <s v="LRT"/>
    <s v="REG"/>
    <s v="AO"/>
    <x v="0"/>
    <s v="1P INET"/>
    <s v="7 | OSS - PROVISIONING ISSUED"/>
    <s v="RBS-Regional 3"/>
    <d v="2026-10-26T12:56:48"/>
    <d v="2026-10-28T18:39:02"/>
    <n v="69417116"/>
    <m/>
    <n v="172509796826"/>
    <s v="Biara Susteran DST Waiwerang"/>
    <s v="ODP-LRT-FG/21 FG/D01/21.01"/>
    <s v="WO067205491"/>
    <m/>
    <m/>
    <m/>
    <n v="123.174871020019"/>
    <n v="-8.3837168283615604"/>
    <s v="MD|MYDB-20261026271389|SC00001/MC00079|Biara Susteran DST Waiwerang|081228733278"/>
    <s v="MYDIGIBIZPARTNER"/>
    <m/>
    <m/>
    <m/>
    <m/>
    <m/>
    <m/>
    <m/>
    <m/>
    <s v="Management Janji"/>
    <s v="2026-10-28 08:00:00 | Nama PIC:  BU DORCE  No HP: 081228733278 Alt: Tanggal: 28/10/2026 Jam Pasang: Pagi Note: Hubungi sebelum ke lokasi, terimakasih.  "/>
    <s v="FCC"/>
    <s v="26-10-2026 13:09:41"/>
    <d v="2026-10-28T08:00:00"/>
    <m/>
    <s v="PI"/>
    <s v="X"/>
    <s v="NETMONK"/>
    <m/>
    <s v="Provisioning Issued"/>
    <s v="HSI Bisnis Basic Bundling Netmonk PSB 70% - 50 Mbps"/>
    <s v="INDIBIZ"/>
    <m/>
    <m/>
    <d v="2026-10-28T08:00:00"/>
    <s v="2026-10-28 08:00:00 | Nama PIC:  BU DORCE  No HP: 081228733278 Alt: Tanggal: 28/10/2026 Jam Pasang: Pagi Note: Hubungi sebelum ke lokasi, terimakasih.  "/>
    <m/>
    <m/>
    <m/>
    <e v="#NUM!"/>
    <e v="#NUM!"/>
    <x v="0"/>
  </r>
  <r>
    <n v="2720"/>
    <n v="1002657164"/>
    <n v="3"/>
    <x v="0"/>
    <n v="5"/>
    <s v="KUPANG"/>
    <s v="MAUMERE"/>
    <s v="LRT"/>
    <s v="REG"/>
    <s v="AO"/>
    <x v="0"/>
    <s v="1P INET"/>
    <s v="9 | WFM - UN-SCS"/>
    <s v="RBS-Regional 3"/>
    <d v="2026-10-28T09:59:02"/>
    <d v="2026-10-28T09:59:03"/>
    <n v="69408958"/>
    <m/>
    <m/>
    <s v="KOPDIT IKAMALA"/>
    <m/>
    <s v="WO066288364"/>
    <m/>
    <m/>
    <m/>
    <n v="123.16186"/>
    <n v="-8.3857400000000002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s v="28-10-2026 10:09:43"/>
    <d v="2026-10-14T00:00:00"/>
    <m/>
    <s v="UNSC"/>
    <s v="X"/>
    <s v="NO ADDON"/>
    <m/>
    <s v="Inprogress Alpro, SC Lama : SC1002633791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2721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2722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2723"/>
    <n v="1002647270"/>
    <n v="3"/>
    <x v="0"/>
    <n v="5"/>
    <s v="KUPANG"/>
    <s v="MAUMERE"/>
    <s v="LRT"/>
    <s v="REG"/>
    <s v="AO"/>
    <x v="0"/>
    <s v="1P INET"/>
    <s v="Completed (PS)"/>
    <s v="RBS-Regional 3"/>
    <d v="2026-10-21T12:38:44"/>
    <d v="2026-10-28T21:19:34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S"/>
    <s v="X"/>
    <s v="NO ADDON"/>
    <n v="20261028"/>
    <s v="Completed"/>
    <s v="HSI Bisnis Basic Promo Hari Pelanggan Nasional PSB 70% - 50 Mbps"/>
    <s v="INDIBIZ"/>
    <m/>
    <m/>
    <d v="2026-10-22T11:00:00"/>
    <s v="2026-10-22 11:00:00 | telp :081337988737 alt :  manja : pagi / siang 22/10/2026 hub sebelum ke lokasi "/>
    <n v="2026"/>
    <n v="10"/>
    <n v="28"/>
    <d v="2026-10-28T00:00:00"/>
    <n v="5.5416666666642413"/>
    <x v="2"/>
  </r>
  <r>
    <n v="2724"/>
    <n v="1002658239"/>
    <n v="3"/>
    <x v="0"/>
    <n v="5"/>
    <s v="KUPANG"/>
    <s v="MAUMERE"/>
    <s v="LRT"/>
    <s v="REG"/>
    <s v="AO"/>
    <x v="0"/>
    <s v="1P INET"/>
    <s v="MIE - SEND SURVEY"/>
    <s v="RBS-Regional 3"/>
    <d v="2026-10-28T16:24:51"/>
    <d v="2026-10-28T16:26:03"/>
    <n v="69418808"/>
    <m/>
    <n v="172509796745"/>
    <s v="Sekretariat GMNI Flores Timur"/>
    <s v="ODP-LRT-FC/37 FC/D04/37.01"/>
    <s v="WO067379586"/>
    <m/>
    <m/>
    <m/>
    <n v="122.96749904751699"/>
    <n v="-8.3498561035519003"/>
    <s v="MD|MYDB-20261026271392|SC00001/MC00079|Sekretariat GMNI Flores Timur|085339005966"/>
    <s v="MYDIGIBIZPARTNER"/>
    <m/>
    <m/>
    <m/>
    <m/>
    <m/>
    <m/>
    <m/>
    <m/>
    <s v="Management Janji"/>
    <s v="2026-10-29 15:00:00 | Tanggal pemasangan: 28/10/2026 Jam pemasangan : siang Info Tambahan : Hubungi pelanggan dulu sebelum ke lokasi terima kasih."/>
    <s v="FCC"/>
    <s v="28-10-2026 16:40:07"/>
    <d v="2026-10-29T15:00:00"/>
    <m/>
    <s v="SURVEY_NEW_MANJA"/>
    <s v="X"/>
    <s v="NO ADDON"/>
    <m/>
    <s v="MIE - SEND SURVEY"/>
    <s v="HSI Bisnis Basic Promo Hari Pelanggan Nasional PSB 70% - 50 Mbps"/>
    <s v="INDIBIZ"/>
    <m/>
    <m/>
    <d v="2026-10-29T15:00:00"/>
    <s v="2026-10-29 15:00:00 | Tanggal pemasangan: 28/10/2026 Jam pemasangan : siang Info Tambahan : Hubungi pelanggan dulu sebelum ke lokasi terima kasih."/>
    <m/>
    <m/>
    <m/>
    <e v="#NUM!"/>
    <e v="#NUM!"/>
    <x v="0"/>
  </r>
  <r>
    <n v="2725"/>
    <n v="1002633791"/>
    <n v="3"/>
    <x v="0"/>
    <n v="5"/>
    <s v="KUPANG"/>
    <s v="MAUMERE"/>
    <s v="LRT"/>
    <s v="REG"/>
    <s v="AO"/>
    <x v="0"/>
    <s v="1P INET"/>
    <s v="SIBEL - CREATE ORDER"/>
    <s v="RBS-Regional 3"/>
    <d v="2026-10-12T18:10:35"/>
    <d v="2026-10-28T10:00:09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INPROGRESS_SC"/>
    <s v="X"/>
    <s v="NO ADDON"/>
    <m/>
    <s v="SIEBEL_INFO=3-389843479813|Successfully Order Creation 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2726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</r>
  <r>
    <n v="2727"/>
    <n v="1002657317"/>
    <n v="3"/>
    <x v="0"/>
    <n v="5"/>
    <s v="KUPANG"/>
    <s v="MAUMERE"/>
    <s v="MMR"/>
    <s v="REG"/>
    <s v="AO"/>
    <x v="0"/>
    <s v="1P INET"/>
    <s v="7 | OSS - PROVISIONING ISSUED"/>
    <s v="RBS-Regional 3"/>
    <d v="2026-10-28T10:51:51"/>
    <d v="2026-10-29T08:10:57"/>
    <n v="69418417"/>
    <m/>
    <n v="172508209940"/>
    <s v="PT Ping For Kantor Bandara Frans Seda Maumere"/>
    <s v="ODP-MMR-FC/37 FC/D05/37.01"/>
    <s v="WO067342772"/>
    <m/>
    <m/>
    <m/>
    <n v="122.2375567"/>
    <n v="-8.6369357000000004"/>
    <s v="|MC40288|MYIA-017278442840/POI/Julianus Bengngu /082147245978/ptpingnetworkglobal@gmail.com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0:54:38"/>
    <d v="2026-10-29T08:00:00"/>
    <m/>
    <s v="PI"/>
    <s v="X"/>
    <s v="NETMONK"/>
    <m/>
    <s v="Provisioning Issued"/>
    <s v="HSI Bisnis Bundling Netmonk PSB 70% - 5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</r>
  <r>
    <n v="2728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2729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2730"/>
    <n v="1002621495"/>
    <n v="3"/>
    <x v="0"/>
    <n v="5"/>
    <s v="KUPANG"/>
    <s v="MAUMERE"/>
    <s v="MMR"/>
    <s v="REG"/>
    <s v="AO"/>
    <x v="0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</r>
  <r>
    <n v="2731"/>
    <n v="1002636481"/>
    <n v="3"/>
    <x v="0"/>
    <n v="5"/>
    <s v="KUPANG"/>
    <s v="MAUMERE"/>
    <s v="MMR"/>
    <s v="REG"/>
    <s v="AO"/>
    <x v="0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</r>
  <r>
    <n v="2732"/>
    <n v="1002640489"/>
    <n v="3"/>
    <x v="0"/>
    <n v="5"/>
    <s v="KUPANG"/>
    <s v="MAUMERE"/>
    <s v="MMR"/>
    <s v="REG"/>
    <s v="AO"/>
    <x v="0"/>
    <s v="1P INET"/>
    <s v="Completed (PS)"/>
    <s v="RBS-Regional 3"/>
    <d v="2026-10-16T15:14:34"/>
    <d v="2026-10-26T09:18:19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S"/>
    <s v="X"/>
    <s v="NETMONK"/>
    <n v="20261026"/>
    <s v="Complet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n v="2026"/>
    <n v="10"/>
    <n v="26"/>
    <d v="2026-10-26T00:00:00"/>
    <n v="6.5416666666642413"/>
    <x v="2"/>
  </r>
  <r>
    <n v="2733"/>
    <n v="1002642697"/>
    <n v="3"/>
    <x v="0"/>
    <n v="5"/>
    <s v="KUPANG"/>
    <s v="MAUMERE"/>
    <s v="MMR"/>
    <s v="REG"/>
    <s v="AO"/>
    <x v="0"/>
    <m/>
    <s v="Completed (PS)"/>
    <s v="RBS-Regional 2"/>
    <d v="2026-10-19T10:44:32"/>
    <d v="2026-10-28T18:44:08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PS"/>
    <s v="X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n v="2026"/>
    <n v="10"/>
    <n v="28"/>
    <d v="2026-10-28T00:00:00"/>
    <n v="1.5416666666642413"/>
    <x v="2"/>
  </r>
  <r>
    <n v="2734"/>
    <n v="1002654487"/>
    <n v="3"/>
    <x v="0"/>
    <n v="5"/>
    <s v="KUPANG"/>
    <s v="LABOAN BAJO"/>
    <s v="REO"/>
    <s v="REG"/>
    <s v="AO"/>
    <x v="0"/>
    <s v="1P INET"/>
    <s v="7 | OSS - PROVISIONING ISSUED"/>
    <s v="RBS-Regional 3"/>
    <d v="2026-10-26T15:30:45"/>
    <d v="2026-10-27T15:19:08"/>
    <n v="69417366"/>
    <m/>
    <n v="172513217900"/>
    <s v="PT GADAI MAS NUSANTARA"/>
    <s v="ODP-REO-FA/99 FA/D07/99.01"/>
    <s v="WO067224791"/>
    <m/>
    <m/>
    <m/>
    <n v="120.4885902"/>
    <n v="-8.3121227999999991"/>
    <s v="|MN01740|MYIA-006676011390/POI/MARSEL FERDINAN KASEH /082236338952/marselkaseh07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39:37"/>
    <d v="2026-10-27T15:00:00"/>
    <m/>
    <s v="PI"/>
    <s v="X"/>
    <s v="NO ADDON"/>
    <m/>
    <s v="Provisioning Issued"/>
    <s v="HSI Bisnis Basic Promo Hari Pelanggan Nasional PSB 70% - 5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</r>
  <r>
    <n v="2735"/>
    <n v="1002654690"/>
    <n v="3"/>
    <x v="0"/>
    <n v="5"/>
    <s v="KUPANG"/>
    <s v="LABOAN BAJO"/>
    <s v="REO"/>
    <s v="REG"/>
    <s v="AO"/>
    <x v="0"/>
    <m/>
    <s v="MIE - SEND SURVEY"/>
    <s v="RBS-Regional 2"/>
    <d v="2026-10-26T16:39:08"/>
    <d v="2026-10-28T12:06:07"/>
    <n v="69195783"/>
    <m/>
    <n v="172513217901"/>
    <s v="PT AMARTHA MIKRO FINTEK"/>
    <s v="ODP-REO-FA/01"/>
    <s v="WO067351910"/>
    <m/>
    <m/>
    <m/>
    <n v="120.4931285"/>
    <n v="-8.3083296000000004"/>
    <s v="AMRBS;404508;AM MOH. HAFID D/ADAM NURFADHILLAH-085220101016/Agung-082136949867/Ahmad-087752653389/adam.nurfadillah@amartha.com"/>
    <s v="Amex"/>
    <m/>
    <m/>
    <m/>
    <m/>
    <m/>
    <m/>
    <m/>
    <m/>
    <s v="Management Janji"/>
    <s v="2026-10-29 11:00:00|Tanggal pemasangan : 28/09/2026 Jam pemasangan : 08.00 - 12.00 Info Tambahan : Hubungi pelanggan dulu sebelum ke lokasi, terima kasih|40951377|MYDITA"/>
    <s v="FCC"/>
    <s v="26-10-2026 16:39:49"/>
    <d v="2026-10-29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 : 28/09/2026 Jam pemasangan : 08.00 - 12.00 Info Tambahan : Hubungi pelanggan dulu sebelum ke lokasi, terima kasih|40951377|MYDITA"/>
    <m/>
    <m/>
    <m/>
    <e v="#NUM!"/>
    <e v="#NUM!"/>
    <x v="0"/>
  </r>
  <r>
    <n v="2736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2737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2738"/>
    <n v="1002641846"/>
    <n v="3"/>
    <x v="0"/>
    <n v="5"/>
    <s v="KUPANG"/>
    <s v="LABOAN BAJO"/>
    <s v="LBO"/>
    <s v="REG"/>
    <s v="AO"/>
    <x v="0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</r>
  <r>
    <n v="2739"/>
    <n v="1002644810"/>
    <n v="3"/>
    <x v="0"/>
    <n v="5"/>
    <s v="KUPANG"/>
    <s v="LABOAN BAJO"/>
    <s v="LBO"/>
    <s v="REG"/>
    <s v="AO"/>
    <x v="0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</r>
  <r>
    <n v="2740"/>
    <n v="1002647017"/>
    <n v="3"/>
    <x v="0"/>
    <n v="5"/>
    <s v="KUPANG"/>
    <s v="LABOAN BAJO"/>
    <s v="LBO"/>
    <s v="REG"/>
    <s v="AO"/>
    <x v="0"/>
    <s v="1P INET"/>
    <s v="Completed (PS)"/>
    <s v="RBS-Regional 3"/>
    <d v="2026-10-21T11:03:49"/>
    <d v="2026-10-26T16:27:33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PS"/>
    <s v="LABUAN BAJO"/>
    <s v="NO ADDON"/>
    <n v="20261026"/>
    <s v="Completed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n v="2026"/>
    <n v="10"/>
    <n v="26"/>
    <d v="2026-10-26T00:00:00"/>
    <n v="3.6666666666642413"/>
    <x v="2"/>
  </r>
  <r>
    <n v="2741"/>
    <n v="1002647316"/>
    <n v="3"/>
    <x v="0"/>
    <n v="5"/>
    <s v="KUPANG"/>
    <s v="LABOAN BAJO"/>
    <s v="RTE"/>
    <s v="REG"/>
    <s v="AO"/>
    <x v="0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</r>
  <r>
    <n v="2742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</r>
  <r>
    <n v="2743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</r>
  <r>
    <n v="2744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2745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2746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</r>
  <r>
    <n v="2747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</r>
  <r>
    <n v="2748"/>
    <n v="1002636408"/>
    <n v="3"/>
    <x v="0"/>
    <n v="5"/>
    <s v="KUPANG"/>
    <s v="LABOAN BAJO"/>
    <s v="RTE"/>
    <s v="REG"/>
    <s v="AO"/>
    <x v="0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</r>
  <r>
    <n v="2749"/>
    <n v="1002639936"/>
    <n v="3"/>
    <x v="0"/>
    <n v="5"/>
    <s v="KUPANG"/>
    <s v="LABOAN BAJO"/>
    <s v="RTE"/>
    <s v="REG"/>
    <s v="AO"/>
    <x v="0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</r>
  <r>
    <n v="2750"/>
    <n v="1002639946"/>
    <n v="3"/>
    <x v="0"/>
    <n v="5"/>
    <s v="KUPANG"/>
    <s v="LABOAN BAJO"/>
    <s v="RTE"/>
    <s v="REG"/>
    <s v="AO"/>
    <x v="0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</r>
  <r>
    <n v="2751"/>
    <n v="1002642642"/>
    <n v="3"/>
    <x v="0"/>
    <n v="5"/>
    <s v="KUPANG"/>
    <s v="LABOAN BAJO"/>
    <s v="RTE"/>
    <s v="REG"/>
    <s v="AO"/>
    <x v="0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</r>
  <r>
    <n v="2752"/>
    <n v="1002644736"/>
    <n v="3"/>
    <x v="0"/>
    <n v="5"/>
    <s v="KUPANG"/>
    <s v="LABOAN BAJO"/>
    <s v="RTE"/>
    <s v="REG"/>
    <s v="AO"/>
    <x v="0"/>
    <s v="1P INET"/>
    <s v="Completed (PS)"/>
    <s v="RBS-Regional 3"/>
    <d v="2026-10-20T09:36:44"/>
    <d v="2026-10-24T18:30:24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PS"/>
    <s v="X"/>
    <s v="NO ADDON"/>
    <n v="20261024"/>
    <s v="Completed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n v="2026"/>
    <n v="10"/>
    <n v="24"/>
    <d v="2026-10-24T00:00:00"/>
    <n v="2.6666666666642413"/>
    <x v="2"/>
  </r>
  <r>
    <n v="2753"/>
    <n v="1002648153"/>
    <n v="3"/>
    <x v="0"/>
    <n v="5"/>
    <s v="KUPANG"/>
    <s v="LABOAN BAJO"/>
    <s v="RTE"/>
    <s v="REG"/>
    <s v="AO"/>
    <x v="0"/>
    <s v="1P INET"/>
    <s v="Completed (PS)"/>
    <s v="RBS-Regional 3"/>
    <d v="2026-10-21T17:21:47"/>
    <d v="2026-10-24T13:00:27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PS"/>
    <s v="X"/>
    <s v="NO ADDON"/>
    <n v="20261024"/>
    <s v="Completed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4"/>
    <d v="2026-10-24T00:00:00"/>
    <n v="1.375"/>
    <x v="2"/>
  </r>
  <r>
    <n v="2754"/>
    <n v="1002648205"/>
    <n v="3"/>
    <x v="0"/>
    <n v="5"/>
    <s v="KUPANG"/>
    <s v="LABOAN BAJO"/>
    <s v="RTE"/>
    <s v="REG"/>
    <s v="AO"/>
    <x v="0"/>
    <s v="1P INET"/>
    <s v="Completed (PS)"/>
    <s v="RBS-Regional 3"/>
    <d v="2026-10-21T18:09:45"/>
    <d v="2026-10-24T12:51:33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PS"/>
    <s v="X"/>
    <s v="NO ADDON"/>
    <n v="20261024"/>
    <s v="Completed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n v="2026"/>
    <n v="10"/>
    <n v="24"/>
    <d v="2026-10-24T00:00:00"/>
    <n v="1.375"/>
    <x v="2"/>
  </r>
  <r>
    <n v="2755"/>
    <n v="1002657155"/>
    <n v="3"/>
    <x v="0"/>
    <n v="5"/>
    <s v="KUPANG"/>
    <s v="ENDE"/>
    <s v="BJW"/>
    <s v="REG"/>
    <s v="AO"/>
    <x v="0"/>
    <m/>
    <s v="9 | WFM - UN-SCS"/>
    <s v="RBS-Regional 2"/>
    <d v="2026-10-28T09:56:03"/>
    <d v="2026-10-28T09:56:04"/>
    <n v="69195783"/>
    <m/>
    <m/>
    <s v="PT AMARTHA MIKRO FINTEK"/>
    <m/>
    <s v="WO064994002"/>
    <m/>
    <m/>
    <m/>
    <n v="121.04510999999999"/>
    <n v="-8.7173269999999992"/>
    <s v="AMRBS;404508;AM MOH. HAFID D/ADAM NURFADHILLAH-085220101016/Ahmad-087752653389/Maria-082147654621/adam.nurfadillah@amartha.com"/>
    <s v="Amex"/>
    <m/>
    <m/>
    <m/>
    <m/>
    <m/>
    <m/>
    <m/>
    <m/>
    <s v="Management Janji"/>
    <s v="2026-09-25 11:00:00|Nama PIC : Adam No HP : 085220101016 Alt :  M Janji : 25/09/2026 Jam Pasang : 08.00 - 13:00  NoteÃ‚Â :  hubungi terlebih dahulu sebelum kelokasi |40981184|MYDITA"/>
    <s v="FCC"/>
    <s v="28-10-2026 10:09:43"/>
    <d v="2026-09-25T00:00:00"/>
    <m/>
    <s v="UNSC"/>
    <s v="BAJAWA"/>
    <s v="NO ADDON"/>
    <m/>
    <s v="Inprogress Alpro, SC Lama : SC1002604115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5T11:00:00"/>
    <s v="2026-09-25 11:00:00|Nama PIC : Adam No HP : 085220101016 Alt :  M Janji : 25/09/2026 Jam Pasang : 08.00 - 13:00  NoteÃ‚Â :  hubungi terlebih dahulu sebelum kelokasi |40981184|MYDITA"/>
    <m/>
    <m/>
    <m/>
    <e v="#NUM!"/>
    <e v="#NUM!"/>
    <x v="0"/>
  </r>
  <r>
    <n v="2756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2757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2758"/>
    <n v="1002635047"/>
    <n v="3"/>
    <x v="0"/>
    <n v="5"/>
    <s v="KUPANG"/>
    <s v="ENDE"/>
    <s v="BJW"/>
    <s v="REG"/>
    <s v="AO"/>
    <x v="0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</r>
  <r>
    <n v="2759"/>
    <n v="1002648129"/>
    <n v="3"/>
    <x v="0"/>
    <n v="5"/>
    <s v="KUPANG"/>
    <s v="ENDE"/>
    <s v="BJW"/>
    <s v="REG"/>
    <s v="AO"/>
    <x v="0"/>
    <s v="1P INET"/>
    <s v="Completed (PS)"/>
    <s v="RBS-Regional 3"/>
    <d v="2026-10-21T17:03:58"/>
    <d v="2026-10-25T07:00:03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PS"/>
    <s v="BAJAWA"/>
    <s v="NETMONK"/>
    <n v="20261025"/>
    <s v="Completed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n v="2026"/>
    <n v="10"/>
    <n v="25"/>
    <d v="2026-10-25T00:00:00"/>
    <n v="2.375"/>
    <x v="2"/>
  </r>
  <r>
    <n v="2760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2761"/>
    <n v="1002643008"/>
    <n v="3"/>
    <x v="7"/>
    <n v="5"/>
    <s v="SINGARJA"/>
    <s v="SINGARAJA"/>
    <s v="SRR"/>
    <s v="REG"/>
    <s v="AO"/>
    <x v="0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762"/>
    <n v="1002657023"/>
    <n v="3"/>
    <x v="7"/>
    <n v="5"/>
    <s v="SINGARJA"/>
    <s v="SINGARAJA"/>
    <s v="SRR"/>
    <s v="REG"/>
    <s v="AO"/>
    <x v="0"/>
    <m/>
    <s v="9 | WFM - UN-SCS"/>
    <s v="RBS-Regional 3"/>
    <d v="2026-10-28T09:16:33"/>
    <d v="2026-10-28T09:16:33"/>
    <n v="69416288"/>
    <m/>
    <m/>
    <s v="KOST AKASIA"/>
    <m/>
    <s v="WO067115535"/>
    <m/>
    <m/>
    <m/>
    <n v="114.9589"/>
    <n v="-8.1915499999999994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8-10-2026 09:25:11"/>
    <d v="2026-10-25T00:00:00"/>
    <m/>
    <s v="UNSC"/>
    <s v="X"/>
    <s v="NO ADDON"/>
    <m/>
    <s v="Inprogress Alpro, SC Lama : SC1002652021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</r>
  <r>
    <n v="2763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2764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</r>
  <r>
    <n v="2765"/>
    <n v="1002650045"/>
    <n v="3"/>
    <x v="7"/>
    <n v="5"/>
    <s v="SINGARJA"/>
    <s v="SINGARAJA"/>
    <s v="SRR"/>
    <s v="REG"/>
    <s v="AO"/>
    <x v="0"/>
    <s v="2P INET + VOICE"/>
    <s v="Completed (PS)"/>
    <s v="RBS-Regional 3"/>
    <d v="2026-10-22T19:02:52"/>
    <d v="2026-10-27T10:21:48"/>
    <n v="69415532"/>
    <n v="3627331006"/>
    <n v="172425708622"/>
    <s v="PT BANK PEREKONOMIAN RAKYAT ADI JAYA MULIA"/>
    <s v="ODP-SRR-FM/13 FM/D02/13.01"/>
    <s v="WO067007422"/>
    <m/>
    <m/>
    <m/>
    <n v="114.624080881476"/>
    <n v="-8.1471990078032306"/>
    <s v="MD|MYDB-20261022271232|DN00001/MN00737|PT BANK PEREKONOMIAN RAKYAT ADI JAYA MULIA|087762760424"/>
    <s v="MYDIGIBIZPARTNER"/>
    <m/>
    <m/>
    <m/>
    <m/>
    <m/>
    <m/>
    <m/>
    <m/>
    <s v="Management Janji"/>
    <s v="2026-10-23 15:00:00 | Nama :i gusti madis wardana No HP :087762760424 No Alternatif : M Janji : 23/10/2026 Jam Pasang : Pagi NoteÃ‚Â :  Hubungi terlebih dahulu sebelum ke lokasi "/>
    <s v="FCC"/>
    <s v="22-10-2026 19:25:23"/>
    <d v="2026-10-23T15:00:00"/>
    <m/>
    <s v="PS"/>
    <s v="X"/>
    <s v="NO ADDON"/>
    <n v="20261027"/>
    <s v="Completed"/>
    <s v="HSI Bisnis Bundling Phone PSB 70% - Free 800 Menit Promo - 100 Mbps"/>
    <s v="INDIBIZ"/>
    <m/>
    <m/>
    <d v="2026-10-23T15:00:00"/>
    <s v="2026-10-23 15:00:00 | Nama :i gusti madis wardana No HP :087762760424 No Alternatif : M Janji : 23/10/2026 Jam Pasang : Pagi NoteÃ‚Â :  Hubungi terlebih dahulu sebelum ke lokasi "/>
    <n v="2026"/>
    <n v="10"/>
    <n v="27"/>
    <d v="2026-10-27T00:00:00"/>
    <n v="3.375"/>
    <x v="2"/>
  </r>
  <r>
    <n v="2766"/>
    <n v="1002652680"/>
    <n v="3"/>
    <x v="7"/>
    <n v="5"/>
    <s v="SINGARJA"/>
    <s v="SINGARAJA"/>
    <s v="SRR"/>
    <s v="REG"/>
    <s v="AO"/>
    <x v="0"/>
    <s v="1P INET"/>
    <s v="Completed (PS)"/>
    <s v="RBS-Regional 3"/>
    <d v="2026-10-25T16:29:45"/>
    <d v="2026-10-26T16:14:21"/>
    <n v="69416755"/>
    <m/>
    <n v="172425708655"/>
    <s v="Homestay Mawar"/>
    <s v="ODP-SRR-FM/11"/>
    <s v="WO067168868"/>
    <m/>
    <m/>
    <m/>
    <n v="114.612137"/>
    <n v="-8.1416210000000007"/>
    <s v="|MN00176|MYIA-022451333657/POI/Syaifullah/085858859015/antingkarna10@gmail.com"/>
    <s v="MYIB_ASSISTANT"/>
    <m/>
    <m/>
    <m/>
    <m/>
    <m/>
    <m/>
    <m/>
    <m/>
    <s v="Management Janji"/>
    <s v="2026-10-28 08:00:00 | Tanggal pemasangan : 26/09/2026 Jam pemasangan : 08.00 - 12.00 Info Tambahan : Hubungi pelanggan dulu sebelum ke lokasi, terima kasih "/>
    <s v="FCC"/>
    <s v="25-10-2026 16:39:37"/>
    <d v="2026-10-28T08:00:00"/>
    <m/>
    <s v="PS"/>
    <s v="X"/>
    <s v="OCA"/>
    <n v="20261026"/>
    <s v="Completed"/>
    <s v="HSI Bisnis Bundling OCA AI Lite PSB 70% - 300 Mbps"/>
    <s v="INDIBIZ"/>
    <m/>
    <m/>
    <d v="2026-10-28T08:00:00"/>
    <s v="2026-10-28 08:00:00 | Tanggal pemasangan : 26/09/2026 Jam pemasangan : 08.00 - 12.00 Info Tambahan : Hubungi pelanggan dulu sebelum ke lokasi, terima kasih "/>
    <n v="2026"/>
    <n v="10"/>
    <n v="26"/>
    <d v="2026-10-26T00:00:00"/>
    <n v="-2.3333333333357587"/>
    <x v="1"/>
  </r>
  <r>
    <n v="2767"/>
    <n v="1002623759"/>
    <n v="3"/>
    <x v="7"/>
    <n v="5"/>
    <s v="SINGARJA"/>
    <s v="SINGARAJA"/>
    <s v="SRR"/>
    <s v="REG"/>
    <s v="AO"/>
    <x v="0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768"/>
    <n v="1002652021"/>
    <n v="3"/>
    <x v="7"/>
    <n v="5"/>
    <s v="SINGARJA"/>
    <s v="SINGARAJA"/>
    <s v="SRR"/>
    <s v="REG"/>
    <s v="AO"/>
    <x v="0"/>
    <m/>
    <s v="98 | OSS - CANCEL COMPLETE"/>
    <s v="RBS-Regional 3"/>
    <d v="2026-10-24T12:09:04"/>
    <d v="2026-10-28T18:39:18"/>
    <n v="69416288"/>
    <m/>
    <n v="172425708643"/>
    <s v="KOST AKASIA"/>
    <s v="ODP-SRR-FD/46"/>
    <s v="WO067115535"/>
    <m/>
    <m/>
    <m/>
    <n v="114.9614634"/>
    <n v="-8.1945093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4-10-2026 12:09:43"/>
    <d v="2026-10-25T11:00:00"/>
    <s v="Kendala Teknik"/>
    <s v="CANCEL"/>
    <s v="X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</r>
  <r>
    <n v="2769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</r>
  <r>
    <n v="2770"/>
    <n v="1002642180"/>
    <n v="3"/>
    <x v="7"/>
    <n v="5"/>
    <s v="SINGARJA"/>
    <s v="SINGARAJA"/>
    <s v="SGR"/>
    <s v="REG"/>
    <s v="AO"/>
    <x v="0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</r>
  <r>
    <n v="2771"/>
    <n v="1002647251"/>
    <n v="3"/>
    <x v="7"/>
    <n v="5"/>
    <s v="SINGARJA"/>
    <s v="JEMBRANA"/>
    <s v="GMK"/>
    <s v="REG"/>
    <s v="AO"/>
    <x v="0"/>
    <s v="1P INET"/>
    <s v="102 | FOLLOW UP COMPLETED"/>
    <s v="RBS-Regional 3"/>
    <d v="2026-10-21T12:27:45"/>
    <d v="2026-10-23T12:24:14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REVOKE"/>
    <s v="NEGARA"/>
    <s v="NO ADDON"/>
    <m/>
    <s v="Follow Up Revoke Completed, New Order ID : SC1002650855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772"/>
    <n v="1002650855"/>
    <n v="3"/>
    <x v="7"/>
    <n v="5"/>
    <s v="SINGARJA"/>
    <s v="JEMBRANA"/>
    <s v="GMK"/>
    <s v="REG"/>
    <s v="AO"/>
    <x v="0"/>
    <m/>
    <s v="Completed (PS)"/>
    <s v="RBS-Regional 3"/>
    <d v="2026-10-23T12:24:14"/>
    <d v="2026-10-23T20:47:00"/>
    <n v="69414446"/>
    <m/>
    <n v="172412213498"/>
    <s v="TOKO KARYA LESTARI"/>
    <s v="ODP-GMK-FA/27"/>
    <s v="WO067041632"/>
    <m/>
    <m/>
    <m/>
    <n v="114.52628905458801"/>
    <n v="-8.2782744353021496"/>
    <s v="|MB00503|MYIA-097135069592/POI/bapak/087866156519/karyalestari204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2:24:55"/>
    <m/>
    <m/>
    <s v="PS"/>
    <s v="NEGARA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</r>
  <r>
    <n v="2773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</r>
  <r>
    <n v="2774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2775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2776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2777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2778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2779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</r>
  <r>
    <n v="2780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</r>
  <r>
    <n v="2781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2782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</r>
  <r>
    <n v="2783"/>
    <n v="1002636891"/>
    <n v="3"/>
    <x v="7"/>
    <n v="5"/>
    <s v="SINGARJA"/>
    <s v="TABANAN"/>
    <s v="TBN"/>
    <s v="REG"/>
    <s v="AO"/>
    <x v="0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</r>
  <r>
    <n v="2784"/>
    <n v="1002652269"/>
    <n v="3"/>
    <x v="7"/>
    <n v="5"/>
    <s v="SINGARJA"/>
    <s v="TABANAN"/>
    <s v="TBN"/>
    <s v="REG"/>
    <s v="AO"/>
    <x v="0"/>
    <m/>
    <s v="102 | FOLLOW UP COMPLETED"/>
    <s v="RBS-Regional 3"/>
    <d v="2026-10-24T15:52:35"/>
    <d v="2026-10-26T17:15:43"/>
    <n v="69416473"/>
    <m/>
    <n v="172413245431"/>
    <s v="MAYA BALIAN"/>
    <s v="ODP-TBN-FU/22"/>
    <s v="WO06714419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5:54:32"/>
    <d v="2026-10-26T08:00:00"/>
    <m/>
    <s v="REVOKE"/>
    <s v="TABANAN"/>
    <s v="NO ADDON"/>
    <m/>
    <s v="Follow Up Revoke Completed, New Order ID : SC100265478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</r>
  <r>
    <n v="2785"/>
    <n v="1002652263"/>
    <n v="3"/>
    <x v="7"/>
    <n v="5"/>
    <s v="SINGARJA"/>
    <s v="TABANAN"/>
    <s v="TBN"/>
    <s v="REG"/>
    <s v="AO"/>
    <x v="0"/>
    <m/>
    <s v="102 | FOLLOW UP COMPLETED"/>
    <s v="RBS-Regional 3"/>
    <d v="2026-10-24T15:48:27"/>
    <d v="2026-10-26T16:38:52"/>
    <n v="69416489"/>
    <m/>
    <n v="172413245430"/>
    <s v="MAYA BALIAN"/>
    <s v="ODP-TBN-FU/22"/>
    <s v="WO06714420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REVOKE"/>
    <s v="TABANAN"/>
    <s v="NO ADDON"/>
    <m/>
    <s v="Follow Up Revoke Completed, New Order ID : SC10026547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</r>
  <r>
    <n v="2786"/>
    <n v="1002652276"/>
    <n v="3"/>
    <x v="7"/>
    <n v="5"/>
    <s v="SINGARJA"/>
    <s v="TABANAN"/>
    <s v="TBN"/>
    <s v="REG"/>
    <s v="AO"/>
    <x v="0"/>
    <m/>
    <s v="102 | FOLLOW UP COMPLETED"/>
    <s v="RBS-Regional 3"/>
    <d v="2026-10-24T15:58:55"/>
    <d v="2026-10-27T11:08:20"/>
    <n v="69416478"/>
    <m/>
    <n v="172413245432"/>
    <s v="MAYA BALIAN"/>
    <s v="ODP-TBN-FU/21"/>
    <s v="WO067144425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6:09:53"/>
    <d v="2026-10-26T08:00:00"/>
    <m/>
    <s v="REVOKE"/>
    <s v="TABANAN"/>
    <s v="NO ADDON"/>
    <m/>
    <s v="Follow Up Revoke Completed, New Order ID : SC100265558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</r>
  <r>
    <n v="2787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88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89"/>
    <n v="1002653060"/>
    <n v="3"/>
    <x v="7"/>
    <n v="5"/>
    <s v="SINGARJA"/>
    <s v="TABANAN"/>
    <s v="TBN"/>
    <s v="REG"/>
    <s v="AO"/>
    <x v="0"/>
    <m/>
    <s v="9 | WFM - UN-SCS"/>
    <s v="RBS-Regional 3"/>
    <d v="2026-10-26T09:40:23"/>
    <d v="2026-10-26T09:40:24"/>
    <n v="69404038"/>
    <m/>
    <m/>
    <s v="Guest House Margarete"/>
    <m/>
    <s v="WO065770278"/>
    <m/>
    <m/>
    <m/>
    <n v="114.9573"/>
    <n v="-8.4964999999999993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s v="26-10-2026 09:54:37"/>
    <d v="2026-10-06T00:00:00"/>
    <m/>
    <s v="UNSC"/>
    <s v="TABANAN"/>
    <s v="NO ADDON"/>
    <m/>
    <s v="Inprogress Alpro, SC Lama : SC10026216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790"/>
    <n v="1002657029"/>
    <n v="3"/>
    <x v="7"/>
    <n v="5"/>
    <s v="SINGARJA"/>
    <s v="TABANAN"/>
    <s v="TBN"/>
    <s v="REG"/>
    <s v="AO"/>
    <x v="0"/>
    <m/>
    <s v="9 | WFM - UN-SCS"/>
    <s v="RBS-Regional 3"/>
    <d v="2026-10-28T09:17:51"/>
    <d v="2026-10-28T09:17:52"/>
    <n v="69416539"/>
    <m/>
    <m/>
    <s v="Ikan Bakar Puspa"/>
    <m/>
    <s v="WO067136943"/>
    <m/>
    <m/>
    <m/>
    <n v="115.19978"/>
    <n v="-8.5469100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8-10-2026 09:25:11"/>
    <d v="2026-10-26T00:00:00"/>
    <m/>
    <s v="UNSC"/>
    <s v="TABANAN"/>
    <s v="NO ADDON"/>
    <m/>
    <s v="Inprogress Alpro, SC Lama : SC10026523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</r>
  <r>
    <n v="2791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</r>
  <r>
    <n v="2792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2793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2794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</r>
  <r>
    <n v="2795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</r>
  <r>
    <n v="2796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</r>
  <r>
    <n v="2797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</r>
  <r>
    <n v="2798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</r>
  <r>
    <n v="2799"/>
    <n v="1002636217"/>
    <n v="3"/>
    <x v="7"/>
    <n v="5"/>
    <s v="SINGARJA"/>
    <s v="TABANAN"/>
    <s v="TBN"/>
    <s v="REG"/>
    <s v="AO"/>
    <x v="0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</r>
  <r>
    <n v="2800"/>
    <n v="1002637200"/>
    <n v="3"/>
    <x v="7"/>
    <n v="5"/>
    <s v="SINGARJA"/>
    <s v="TABANAN"/>
    <s v="TBN"/>
    <s v="REG"/>
    <s v="AO"/>
    <x v="0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</r>
  <r>
    <n v="2801"/>
    <n v="1002645704"/>
    <n v="3"/>
    <x v="7"/>
    <n v="5"/>
    <s v="SINGARJA"/>
    <s v="TABANAN"/>
    <s v="TBN"/>
    <s v="REG"/>
    <s v="AO"/>
    <x v="0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</r>
  <r>
    <n v="2802"/>
    <n v="1002652222"/>
    <n v="3"/>
    <x v="7"/>
    <n v="5"/>
    <s v="SINGARJA"/>
    <s v="TABANAN"/>
    <s v="TBN"/>
    <s v="REG"/>
    <s v="AO"/>
    <x v="0"/>
    <m/>
    <s v="Completed (PS)"/>
    <s v="RBS-Regional 3"/>
    <d v="2026-10-24T15:07:47"/>
    <d v="2026-10-26T17:35:52"/>
    <n v="69416434"/>
    <m/>
    <n v="172413245058"/>
    <s v="MAYA BALIAN"/>
    <s v="ODP-TBN-FU/22"/>
    <s v="WO067145234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</r>
  <r>
    <n v="2803"/>
    <n v="1002652259"/>
    <n v="3"/>
    <x v="7"/>
    <n v="5"/>
    <s v="SINGARJA"/>
    <s v="TABANAN"/>
    <s v="TBN"/>
    <s v="REG"/>
    <s v="AO"/>
    <x v="0"/>
    <m/>
    <s v="Completed (PS)"/>
    <s v="RBS-Regional 3"/>
    <d v="2026-10-24T15:43:46"/>
    <d v="2026-10-27T10:52:30"/>
    <n v="69416485"/>
    <m/>
    <n v="172413245429"/>
    <s v="MAYA BALIAN"/>
    <s v="ODP-TBN-FU/22"/>
    <s v="WO067144267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 : 26/09/2026 Jam pemasangan : 08.00 - 12.00 Info Tambahan : Hubungi pelanggan dulu sebelum ke lokasi, terima kasih |40971401|MYDITA"/>
    <n v="2026"/>
    <n v="10"/>
    <n v="27"/>
    <d v="2026-10-27T00:00:00"/>
    <n v="0.66666666666424135"/>
    <x v="1"/>
  </r>
  <r>
    <n v="2804"/>
    <n v="1002652226"/>
    <n v="3"/>
    <x v="7"/>
    <n v="5"/>
    <s v="SINGARJA"/>
    <s v="TABANAN"/>
    <s v="TBN"/>
    <s v="REG"/>
    <s v="AO"/>
    <x v="0"/>
    <m/>
    <s v="Completed (PS)"/>
    <s v="RBS-Regional 3"/>
    <d v="2026-10-24T15:13:12"/>
    <d v="2026-10-26T17:17:54"/>
    <n v="69416451"/>
    <m/>
    <n v="172413245426"/>
    <s v="MAYA BALIAN"/>
    <s v="ODP-TBN-FU/22"/>
    <s v="WO067145188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</r>
  <r>
    <n v="2805"/>
    <n v="1002652233"/>
    <n v="3"/>
    <x v="7"/>
    <n v="5"/>
    <s v="SINGARJA"/>
    <s v="TABANAN"/>
    <s v="TBN"/>
    <s v="REG"/>
    <s v="AO"/>
    <x v="0"/>
    <m/>
    <s v="Completed (PS)"/>
    <s v="RBS-Regional 3"/>
    <d v="2026-10-24T15:17:48"/>
    <d v="2026-10-28T18:40:37"/>
    <n v="69416439"/>
    <m/>
    <n v="172413245427"/>
    <s v="MAYA BALIAN"/>
    <s v="ODP-TBN-FU/22"/>
    <s v="WO06714382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: 25/10/2026 Jam pemasangan : pagi / siang Info Tambahan : Hubungi pelanggan dulu sebelum ke lokasi terima kasih.|40951377|MYDITA"/>
    <s v="FCC"/>
    <s v="24-10-2026 15:25:02"/>
    <d v="2026-10-26T08:00:00"/>
    <m/>
    <s v="PS"/>
    <s v="TABANAN"/>
    <s v="NO ADDON"/>
    <n v="2026102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: 25/10/2026 Jam pemasangan : pagi / siang Info Tambahan : Hubungi pelanggan dulu sebelum ke lokasi terima kasih.|40951377|MYDITA"/>
    <n v="2026"/>
    <n v="10"/>
    <n v="28"/>
    <d v="2026-10-28T00:00:00"/>
    <n v="1.6666666666642413"/>
    <x v="2"/>
  </r>
  <r>
    <n v="2806"/>
    <n v="1002652252"/>
    <n v="3"/>
    <x v="7"/>
    <n v="5"/>
    <s v="SINGARJA"/>
    <s v="TABANAN"/>
    <s v="TBN"/>
    <s v="REG"/>
    <s v="AO"/>
    <x v="0"/>
    <m/>
    <s v="Completed (PS)"/>
    <s v="RBS-Regional 3"/>
    <d v="2026-10-24T15:38:04"/>
    <d v="2026-10-26T18:43:34"/>
    <n v="69416467"/>
    <m/>
    <n v="172413245428"/>
    <s v="MAYA BALIAN"/>
    <s v="ODP-TBN-FU/22"/>
    <s v="WO067144074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40:01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</r>
  <r>
    <n v="2807"/>
    <n v="1002652283"/>
    <n v="3"/>
    <x v="7"/>
    <n v="5"/>
    <s v="SINGARJA"/>
    <s v="TABANAN"/>
    <s v="TBN"/>
    <s v="REG"/>
    <s v="AO"/>
    <x v="0"/>
    <m/>
    <s v="Completed (PS)"/>
    <s v="RBS-Regional 3"/>
    <d v="2026-10-24T16:04:04"/>
    <d v="2026-10-27T13:04:08"/>
    <n v="69416483"/>
    <m/>
    <n v="172413245433"/>
    <s v="MAYA BALIAN"/>
    <s v="ODP-TBN-FU/34"/>
    <s v="WO06714431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6:09:53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M Janji : 26 Okt 2026 Jam Pasang : Pagi 08.00 Note : hubungi pelanggan jika ingin ke lokasi, terima kasih|40971304|MYDITA"/>
    <n v="2026"/>
    <n v="10"/>
    <n v="27"/>
    <d v="2026-10-27T00:00:00"/>
    <n v="0.66666666666424135"/>
    <x v="1"/>
  </r>
  <r>
    <n v="2808"/>
    <n v="1002654707"/>
    <n v="3"/>
    <x v="7"/>
    <n v="5"/>
    <s v="SINGARJA"/>
    <s v="TABANAN"/>
    <s v="TBN"/>
    <s v="REG"/>
    <s v="AO"/>
    <x v="0"/>
    <m/>
    <s v="Completed (PS)"/>
    <s v="RBS-Regional 3"/>
    <d v="2026-10-26T16:38:52"/>
    <d v="2026-10-26T18:35:03"/>
    <n v="69416489"/>
    <m/>
    <n v="172413245467"/>
    <s v="MAYA BALIAN"/>
    <s v="ODP-TBN-FU/45"/>
    <s v="WO067232498"/>
    <m/>
    <m/>
    <m/>
    <n v="114.950380325317"/>
    <n v="-8.4897114954036894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  |40971401|MYDITA"/>
    <s v="FCC"/>
    <s v="26-10-2026 16:39:49"/>
    <m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6 08:00:00|Tanggal pemasangan : 26/09/2026  Jam pemasangan : 08.00 - 12.00  Info Tambahan : Hubungi pelanggan dulu sebelum ke lokasi, terima kasih  |40971401|MYDITA"/>
    <n v="2026"/>
    <n v="10"/>
    <n v="26"/>
    <d v="2026-10-26T00:00:00"/>
    <n v="-0.29166666666424135"/>
    <x v="1"/>
  </r>
  <r>
    <n v="2809"/>
    <n v="1002654786"/>
    <n v="3"/>
    <x v="7"/>
    <n v="5"/>
    <s v="SINGARJA"/>
    <s v="TABANAN"/>
    <s v="TBN"/>
    <s v="REG"/>
    <s v="AO"/>
    <x v="0"/>
    <m/>
    <s v="Completed (PS)"/>
    <s v="RBS-Regional 3"/>
    <d v="2026-10-26T17:15:43"/>
    <d v="2026-10-26T18:41:44"/>
    <n v="69416473"/>
    <m/>
    <n v="172413245468"/>
    <s v="MAYA BALIAN"/>
    <s v="ODP-TBN-FU/45"/>
    <s v="WO067235925"/>
    <m/>
    <m/>
    <m/>
    <n v="114.94913800641601"/>
    <n v="-8.4900190370842097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6-10-2026 17:24:36"/>
    <m/>
    <m/>
    <s v="PS"/>
    <s v="TABANAN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6 08:00:00|Tanggal pemasangan : 26/09/2026  Jam pemasangan : 08.00 - 12.00  Info Tambahan : Hubungi pelanggan dulu sebelum ke lokasi, terima kasih|40971401|MYDITA"/>
    <n v="2026"/>
    <n v="10"/>
    <n v="26"/>
    <d v="2026-10-26T00:00:00"/>
    <n v="-0.29166666666424135"/>
    <x v="1"/>
  </r>
  <r>
    <n v="2810"/>
    <n v="1002655586"/>
    <n v="3"/>
    <x v="7"/>
    <n v="5"/>
    <s v="SINGARJA"/>
    <s v="TABANAN"/>
    <s v="TBN"/>
    <s v="REG"/>
    <s v="AO"/>
    <x v="0"/>
    <m/>
    <s v="Completed (PS)"/>
    <s v="RBS-Regional 3"/>
    <d v="2026-10-27T11:08:21"/>
    <d v="2026-10-27T12:10:26"/>
    <n v="69416478"/>
    <m/>
    <n v="172413245471"/>
    <s v="MAYA BALIAN"/>
    <s v="ODP-TBN-FU/45"/>
    <s v="WO067271485"/>
    <m/>
    <m/>
    <m/>
    <n v="114.951066970825"/>
    <n v="-8.4887140343845608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7-10-2026 11:09:39"/>
    <m/>
    <m/>
    <s v="PS"/>
    <s v="TABANAN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|Tanggal pemasangan : 26/09/2026  Jam pemasangan : 08.00 - 12.00  Info Tambahan : Hubungi pelanggan dulu sebelum ke lokasi, terima kasih|40971401|MYDITA"/>
    <n v="2026"/>
    <n v="10"/>
    <n v="27"/>
    <d v="2026-10-27T00:00:00"/>
    <n v="-0.29166666666424135"/>
    <x v="1"/>
  </r>
  <r>
    <n v="2811"/>
    <n v="1002626101"/>
    <n v="3"/>
    <x v="7"/>
    <n v="5"/>
    <s v="SINGARJA"/>
    <s v="TABANAN"/>
    <s v="TBN"/>
    <s v="REG"/>
    <s v="AO"/>
    <x v="0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</r>
  <r>
    <n v="2812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2813"/>
    <n v="1002653063"/>
    <n v="3"/>
    <x v="7"/>
    <n v="5"/>
    <s v="SINGARJA"/>
    <s v="TABANAN"/>
    <s v="TBN"/>
    <s v="REG"/>
    <s v="AO"/>
    <x v="0"/>
    <m/>
    <s v="WAITING AKTIFASI IHLD"/>
    <s v="RBS-Regional 3"/>
    <d v="2026-10-26T09:41:29"/>
    <d v="2026-10-26T15:24:02"/>
    <n v="69402795"/>
    <m/>
    <m/>
    <s v="Guest House Margarete"/>
    <m/>
    <s v="WO065572895"/>
    <m/>
    <m/>
    <m/>
    <n v="114.95829999999999"/>
    <n v="-8.497180000000000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s v="26-10-2026 09:54:37"/>
    <d v="2026-10-03T00:00:00"/>
    <m/>
    <s v="UNSC"/>
    <s v="TABANAN"/>
    <s v="NETMONK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2814"/>
    <n v="1002653057"/>
    <n v="3"/>
    <x v="7"/>
    <n v="5"/>
    <s v="SINGARJA"/>
    <s v="TABANAN"/>
    <s v="TBN"/>
    <s v="REG"/>
    <s v="AO"/>
    <x v="0"/>
    <m/>
    <s v="WAITING AKTIFASI IHLD"/>
    <s v="RBS-Regional 3"/>
    <d v="2026-10-26T09:39:24"/>
    <d v="2026-10-26T11:54:03"/>
    <n v="69413805"/>
    <m/>
    <m/>
    <s v="Dayu Cosmetic &amp; Accesories"/>
    <m/>
    <s v="WO066809864"/>
    <m/>
    <m/>
    <m/>
    <n v="115.032"/>
    <n v="-8.5020000000000007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6-10-2026 09:40:04"/>
    <d v="2026-10-21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2815"/>
    <n v="1002622681"/>
    <n v="3"/>
    <x v="7"/>
    <n v="5"/>
    <s v="SINGARJA"/>
    <s v="TABANAN"/>
    <s v="TBN"/>
    <s v="REG"/>
    <s v="AO"/>
    <x v="0"/>
    <m/>
    <s v="INPROGRESS"/>
    <s v="RBS-Regional 3"/>
    <d v="2026-10-05T14:32:11"/>
    <d v="2026-10-25T12:51:00"/>
    <n v="69403301"/>
    <m/>
    <n v="172413245450"/>
    <s v="resort MAYA Balian"/>
    <s v="ODP-TBN-FU/45"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4:40:19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816"/>
    <n v="1002622687"/>
    <n v="3"/>
    <x v="7"/>
    <n v="5"/>
    <s v="SINGARJA"/>
    <s v="TABANAN"/>
    <s v="TBN"/>
    <s v="REG"/>
    <s v="AO"/>
    <x v="0"/>
    <m/>
    <s v="INPROGRESS"/>
    <s v="RBS-Regional 3"/>
    <d v="2026-10-05T14:34:31"/>
    <d v="2026-10-25T14:21:01"/>
    <n v="69403328"/>
    <m/>
    <n v="172413245443"/>
    <s v="MAYA Balian"/>
    <s v="ODP-TBN-FU/45"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5-10T14:40:19"/>
    <d v="2026-10-26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</r>
  <r>
    <n v="2817"/>
    <n v="1002622699"/>
    <n v="3"/>
    <x v="7"/>
    <n v="5"/>
    <s v="SINGARJA"/>
    <s v="TABANAN"/>
    <s v="TBN"/>
    <s v="REG"/>
    <s v="AO"/>
    <x v="0"/>
    <m/>
    <s v="INPROGRESS"/>
    <s v="RBS-Regional 3"/>
    <d v="2026-10-05T14:40:16"/>
    <d v="2026-10-25T12:53:00"/>
    <n v="69403340"/>
    <m/>
    <n v="172413245449"/>
    <s v="MAYA Balian"/>
    <s v="ODP-TBN-FU/45"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5:11:09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818"/>
    <n v="1002623520"/>
    <n v="3"/>
    <x v="7"/>
    <n v="5"/>
    <s v="SINGARJA"/>
    <s v="TABANAN"/>
    <s v="TBN"/>
    <s v="REG"/>
    <s v="AO"/>
    <x v="0"/>
    <m/>
    <s v="INPROGRESS"/>
    <s v="RBS-Regional 3"/>
    <d v="2026-10-06T09:06:05"/>
    <d v="2026-10-25T12:57:00"/>
    <n v="69403334"/>
    <m/>
    <n v="172413245448"/>
    <s v="Resort MAYA Balian"/>
    <s v="ODP-TBN-FU/45"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819"/>
    <n v="1002623524"/>
    <n v="3"/>
    <x v="7"/>
    <n v="5"/>
    <s v="SINGARJA"/>
    <s v="TABANAN"/>
    <s v="TBN"/>
    <s v="REG"/>
    <s v="AO"/>
    <x v="0"/>
    <m/>
    <s v="INPROGRESS"/>
    <s v="RBS-Regional 3"/>
    <d v="2026-10-06T09:07:15"/>
    <d v="2026-10-25T12:57:00"/>
    <n v="69403349"/>
    <m/>
    <n v="172413245446"/>
    <s v="Resort MAYA Balian"/>
    <s v="ODP-TBN-FU/45"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820"/>
    <n v="1002623506"/>
    <n v="3"/>
    <x v="7"/>
    <n v="5"/>
    <s v="SINGARJA"/>
    <s v="TABANAN"/>
    <s v="TBN"/>
    <s v="REG"/>
    <s v="AO"/>
    <x v="0"/>
    <m/>
    <s v="INPROGRESS"/>
    <s v="RBS-Regional 3"/>
    <d v="2026-10-06T09:02:15"/>
    <d v="2026-10-25T12:55:00"/>
    <n v="69403369"/>
    <m/>
    <n v="172413245447"/>
    <s v="MAYA Balian Resort"/>
    <s v="ODP-TBN-FU/45"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821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</r>
  <r>
    <n v="2822"/>
    <n v="1002623518"/>
    <n v="3"/>
    <x v="7"/>
    <n v="5"/>
    <s v="SINGARJA"/>
    <s v="TABANAN"/>
    <s v="TBN"/>
    <s v="REG"/>
    <s v="AO"/>
    <x v="0"/>
    <m/>
    <s v="INPROGRESS"/>
    <s v="RBS-Regional 3"/>
    <d v="2026-10-06T09:05:01"/>
    <d v="2026-10-25T14:05:02"/>
    <n v="69403323"/>
    <m/>
    <n v="172413245445"/>
    <s v="MAYA Balian"/>
    <s v="ODP-TBN-FU/45"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</r>
  <r>
    <n v="2823"/>
    <n v="1002652383"/>
    <n v="3"/>
    <x v="7"/>
    <n v="5"/>
    <s v="SINGARJA"/>
    <s v="TABANAN"/>
    <s v="TBN"/>
    <s v="REG"/>
    <s v="AO"/>
    <x v="0"/>
    <m/>
    <s v="Cancel Order"/>
    <s v="RBS-Regional 3"/>
    <d v="2026-10-24T19:26:50"/>
    <d v="2026-10-28T09:17:53"/>
    <n v="69416539"/>
    <m/>
    <n v="172413245435"/>
    <s v="Ikan Bakar Puspa"/>
    <s v="ODP-TBN-FW/36"/>
    <s v="WO067136943"/>
    <m/>
    <m/>
    <m/>
    <n v="115.19968"/>
    <n v="-8.5482738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4-10-2026 19:40:34"/>
    <d v="2026-10-26T08:00:00"/>
    <s v="Kendala Teknik"/>
    <s v="CANCEL"/>
    <s v="TABANAN"/>
    <s v="NO ADDON"/>
    <m/>
    <s v="Order dicancel oleh CHRISTOPHORUS DRYANTORO| reason cancel : Kendala jaringan remark : kendala jaringan odp jauh response :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</r>
  <r>
    <n v="2824"/>
    <n v="1002622743"/>
    <n v="3"/>
    <x v="7"/>
    <n v="5"/>
    <s v="SINGARJA"/>
    <s v="TABANAN"/>
    <s v="TBN"/>
    <s v="REG"/>
    <s v="AO"/>
    <x v="0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25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</r>
  <r>
    <n v="2826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</r>
  <r>
    <n v="2827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2828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29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0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1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2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3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4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5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6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7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8"/>
    <n v="1002621601"/>
    <n v="3"/>
    <x v="7"/>
    <n v="5"/>
    <s v="SINGARJA"/>
    <s v="TABANAN"/>
    <s v="TBN"/>
    <s v="REG"/>
    <s v="AO"/>
    <x v="0"/>
    <m/>
    <s v="98 | OSS - CANCEL COMPLETE"/>
    <s v="RBS-Regional 3"/>
    <d v="2026-10-05T08:38:34"/>
    <d v="2026-10-26T09:42:12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839"/>
    <n v="1002645517"/>
    <n v="3"/>
    <x v="7"/>
    <n v="5"/>
    <s v="SINGARJA"/>
    <s v="TABANAN"/>
    <s v="TBN"/>
    <s v="REG"/>
    <s v="AO"/>
    <x v="0"/>
    <m/>
    <s v="98 | OSS - CANCEL COMPLETE"/>
    <s v="RBS-Regional 3"/>
    <d v="2026-10-20T13:45:09"/>
    <d v="2026-10-26T09:40:22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2840"/>
    <n v="1002619183"/>
    <n v="3"/>
    <x v="7"/>
    <n v="5"/>
    <s v="SINGARJA"/>
    <s v="TABANAN"/>
    <s v="TBN"/>
    <s v="REG"/>
    <s v="AO"/>
    <x v="0"/>
    <m/>
    <s v="97 | SIBEL - CANCEL COMPLETE"/>
    <s v="RBS-Regional 3"/>
    <d v="2026-10-02T09:46:18"/>
    <d v="2026-10-26T09:41:36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CANCEL"/>
    <s v="TABANAN"/>
    <s v="NETMONK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 "/>
    <s v="Order dicancel oleh CHRISTOPHORUS DRYANTORO| reason cancel : Kendala jaringan remark : kendala jaringan odp jauh response : transactionID : SC1002619183| AccountID CA :  | Order is published."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2841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2842"/>
    <n v="1002640181"/>
    <n v="3"/>
    <x v="7"/>
    <n v="5"/>
    <s v="DENPASAR"/>
    <s v="UBUNG"/>
    <s v="SMY"/>
    <s v="REG"/>
    <s v="AO"/>
    <x v="0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</r>
  <r>
    <n v="2843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</r>
  <r>
    <n v="2844"/>
    <n v="1002642940"/>
    <n v="3"/>
    <x v="7"/>
    <n v="5"/>
    <s v="DENPASAR"/>
    <s v="UBUNG"/>
    <s v="SMY"/>
    <s v="REG"/>
    <s v="AO"/>
    <x v="0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</r>
  <r>
    <n v="2845"/>
    <n v="1002649165"/>
    <n v="3"/>
    <x v="7"/>
    <n v="5"/>
    <s v="DENPASAR"/>
    <s v="UBUNG"/>
    <s v="SMY"/>
    <s v="REG"/>
    <s v="AO"/>
    <x v="0"/>
    <m/>
    <s v="Completed (PS)"/>
    <s v="RBS-Regional 3"/>
    <d v="2026-10-22T13:49:35"/>
    <d v="2026-10-24T21:22:41"/>
    <n v="69415125"/>
    <m/>
    <n v="172416798069"/>
    <s v="NAGA HUB"/>
    <s v="ODP-SMY-FJ/17"/>
    <s v="WO067035373"/>
    <m/>
    <m/>
    <m/>
    <n v="115.16854530000001"/>
    <n v="-8.6301830000000006"/>
    <s v="|MN02647|/CP PAK JIMMY SANJAYA/081125582345/nagavapestore888@gmail.com"/>
    <s v="Sales Force DBS"/>
    <m/>
    <m/>
    <m/>
    <m/>
    <m/>
    <m/>
    <m/>
    <m/>
    <s v="Management Janji"/>
    <s v="2026-10-24 08:00:00|Nama : BP JIMMY SANJAYA  No Hp : 081125582345 No Hp Alternatif :  Tanggal : 24 Oktober 2026 Interval : PAGI  Note : Mohon hubungi pelanggan terlebih dahulu|40900827|MYDITA"/>
    <s v="FCC"/>
    <s v="22-10-2026 13:54:35"/>
    <d v="2026-10-24T08:00:00"/>
    <m/>
    <s v="PS"/>
    <s v="SEMINYAK"/>
    <s v="NO ADDON"/>
    <n v="2026102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4T08:00:00"/>
    <s v="2026-10-24 08:00:00|Nama : BP JIMMY SANJAYA  No Hp : 081125582345 No Hp Alternatif :  Tanggal : 24 Oktober 2026 Interval : PAGI  Note : Mohon hubungi pelanggan terlebih dahulu|40900827|MYDITA"/>
    <n v="2026"/>
    <n v="10"/>
    <n v="24"/>
    <d v="2026-10-24T00:00:00"/>
    <n v="-0.33333333333575865"/>
    <x v="1"/>
  </r>
  <r>
    <n v="2846"/>
    <n v="1002636202"/>
    <n v="3"/>
    <x v="7"/>
    <n v="5"/>
    <s v="DENPASAR"/>
    <s v="UBUNG"/>
    <s v="SMY"/>
    <s v="REG"/>
    <s v="AO"/>
    <x v="0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</r>
  <r>
    <n v="2847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2848"/>
    <n v="1002646144"/>
    <n v="3"/>
    <x v="7"/>
    <n v="5"/>
    <s v="DENPASAR"/>
    <s v="UBUNG"/>
    <s v="UBN"/>
    <s v="REG"/>
    <s v="AO"/>
    <x v="0"/>
    <m/>
    <s v="102 | FOLLOW UP COMPLETED"/>
    <s v="RBS-Regional 3"/>
    <d v="2026-10-20T16:23:22"/>
    <d v="2026-10-23T13:55:05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REVOKE"/>
    <s v="UBUNG"/>
    <s v="OCA"/>
    <m/>
    <s v="Follow Up Revoke Completed, New Order ID : SC10026510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2849"/>
    <n v="1002647164"/>
    <n v="3"/>
    <x v="7"/>
    <n v="5"/>
    <s v="DENPASAR"/>
    <s v="UBUNG"/>
    <s v="UBN"/>
    <s v="REG"/>
    <s v="AO"/>
    <x v="0"/>
    <s v="2P INET + VOICE"/>
    <s v="102 | FOLLOW UP COMPLETED"/>
    <s v="RBS-Regional 3"/>
    <d v="2026-10-21T11:45:49"/>
    <d v="2026-10-26T11:12:36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s v="Kendala Teknik"/>
    <s v="REVOKE"/>
    <s v="UBUNG"/>
    <s v="NO ADDON"/>
    <m/>
    <s v="Follow Up Revoke Completed, New Order ID : SC1002653387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</r>
  <r>
    <n v="2850"/>
    <n v="1002649508"/>
    <n v="3"/>
    <x v="7"/>
    <n v="5"/>
    <s v="DENPASAR"/>
    <s v="UBUNG"/>
    <s v="UBN"/>
    <s v="REG"/>
    <s v="AO"/>
    <x v="0"/>
    <s v="1P INET"/>
    <s v="102 | FOLLOW UP COMPLETED"/>
    <s v="RBS-Regional 3"/>
    <d v="2026-10-22T15:05:49"/>
    <d v="2026-10-27T13:43:43"/>
    <n v="69415272"/>
    <m/>
    <n v="172418759724"/>
    <s v="PT ANEKA MAHAKARYA DEWATA"/>
    <s v="ODP-UBN-FG/22 FG/D02/22.01"/>
    <s v="WO066982545"/>
    <m/>
    <m/>
    <m/>
    <n v="115.1091284"/>
    <n v="-8.6338074999999996"/>
    <s v="|MN02665|MYIA-029280513667/POI/BUDI SUSANTO/087750050342/info@atmasahita.com"/>
    <s v="MYIB_ASSISTANT"/>
    <m/>
    <m/>
    <m/>
    <m/>
    <m/>
    <m/>
    <m/>
    <m/>
    <s v="Management Janji"/>
    <s v="2026-10-23 15:00:00 | Nama Pic : bp wahdi  No Hp Pic : 087750050342 No alt : - Jam Pemasangan : pagi siang  Tanggal Pemasangan : 23 Oktober 2026"/>
    <s v="FCC"/>
    <s v="22-10-2026 15:09:58"/>
    <d v="2026-10-23T15:00:00"/>
    <m/>
    <s v="REVOKE"/>
    <s v="UBUNG"/>
    <s v="OCA"/>
    <m/>
    <s v="Follow Up Revoke Completed, New Order ID : SC1002656011"/>
    <s v="HSI Bisnis Bundling OCA Breach Checker Promo H2 2026 PSB 70% - 200 Mbps"/>
    <s v="INDIBIZ"/>
    <m/>
    <m/>
    <d v="2026-10-23T15:00:00"/>
    <s v="2026-10-23 15:00:00 | Nama Pic : bp wahdi  No Hp Pic : 087750050342 No alt : - Jam Pemasangan : pagi siang  Tanggal Pemasangan : 23 Oktober 2026"/>
    <m/>
    <m/>
    <m/>
    <e v="#NUM!"/>
    <e v="#NUM!"/>
    <x v="0"/>
  </r>
  <r>
    <n v="2851"/>
    <n v="1002652419"/>
    <n v="3"/>
    <x v="7"/>
    <n v="5"/>
    <s v="DENPASAR"/>
    <s v="UBUNG"/>
    <s v="UBN"/>
    <s v="REG"/>
    <s v="AO"/>
    <x v="0"/>
    <s v="1P INET"/>
    <s v="102 | FOLLOW UP COMPLETED"/>
    <s v="RBS-Regional 3"/>
    <d v="2026-10-25T08:02:53"/>
    <d v="2026-10-26T11:16:47"/>
    <n v="69416573"/>
    <m/>
    <n v="172418759771"/>
    <s v="VILLA BUTTERFLY"/>
    <s v="ODP-UBN-FDA/112 FDA/D07/112.02"/>
    <s v="WO067141954"/>
    <m/>
    <m/>
    <m/>
    <n v="115.2110047"/>
    <n v="-8.5784398999999993"/>
    <s v="|MN02631|MYIA-021104613550/POI/suwardika/085792213432/suwardikamade58@gmail.com"/>
    <s v="MYIB_ASSISTANT"/>
    <m/>
    <m/>
    <m/>
    <m/>
    <m/>
    <m/>
    <m/>
    <m/>
    <s v="Management Janji"/>
    <s v="2026-10-26 08:00:00 | Tanggal pemasangan : 26/09/2026 Jam pemasangan : 08.00 - 12.00 Info Tambahan : Hubungi pelanggan dulu sebelum ke lokasi, terima kasih"/>
    <s v="FCC"/>
    <s v="25-10-2026 08:09:53"/>
    <d v="2026-10-26T08:00:00"/>
    <s v="Kendala Lainnya"/>
    <s v="REVOKE"/>
    <s v="UBUNG"/>
    <s v="NO ADDON"/>
    <m/>
    <s v="Follow Up Revoke Completed, New Order ID : SC1002653429"/>
    <s v="HSI Bisnis Basic Promo Hari Pelanggan Nasional PSB 70% - 50 Mbps"/>
    <s v="INDIBIZ"/>
    <m/>
    <m/>
    <d v="2026-10-26T08:00:00"/>
    <s v="2026-10-26 08:00:00 | Tanggal pemasangan : 26/09/2026 Jam pemasangan : 08.00 - 12.00 Info Tambahan : Hubungi pelanggan dulu sebelum ke lokasi, terima kasih"/>
    <m/>
    <m/>
    <m/>
    <e v="#NUM!"/>
    <e v="#NUM!"/>
    <x v="0"/>
  </r>
  <r>
    <n v="2852"/>
    <n v="1002651775"/>
    <n v="3"/>
    <x v="7"/>
    <n v="5"/>
    <s v="DENPASAR"/>
    <s v="UBUNG"/>
    <s v="UBN"/>
    <s v="REG"/>
    <s v="AO"/>
    <x v="0"/>
    <m/>
    <s v="7 | OSS - PROVISIONING ISSUED"/>
    <s v="RBS-Regional 3"/>
    <d v="2026-10-23T18:27:03"/>
    <d v="2026-10-27T08:05:59"/>
    <n v="69416163"/>
    <m/>
    <n v="172418759748"/>
    <s v="PT KULINER ARTISAN SEHAT"/>
    <s v="ODP-UBN-FK/67"/>
    <s v="WO067117375"/>
    <m/>
    <m/>
    <m/>
    <n v="115.1422963"/>
    <n v="-8.6373194000000009"/>
    <s v="|MN00737|/CP I DEWA AYU NOPIYANTI/081246569631/plantbistrocangguadmpurchase@gmail.com"/>
    <s v="Sales Force DBS"/>
    <m/>
    <m/>
    <m/>
    <m/>
    <m/>
    <m/>
    <m/>
    <m/>
    <s v="Management Janji"/>
    <s v="2026-10-27 08:00:00|PT KULINER ARTISAN SEHAT 081246569631|40931150|MYDITA"/>
    <s v="FCC"/>
    <s v="23-10-2026 18:39:44"/>
    <d v="2026-10-27T08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PT KULINER ARTISAN SEHAT 081246569631|40931150|MYDITA"/>
    <m/>
    <m/>
    <m/>
    <e v="#NUM!"/>
    <e v="#NUM!"/>
    <x v="0"/>
  </r>
  <r>
    <n v="2853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2854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</r>
  <r>
    <n v="2855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</r>
  <r>
    <n v="2856"/>
    <n v="1002637080"/>
    <n v="3"/>
    <x v="7"/>
    <n v="5"/>
    <s v="DENPASAR"/>
    <s v="UBUNG"/>
    <s v="UBN"/>
    <s v="REG"/>
    <s v="AO"/>
    <x v="0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</r>
  <r>
    <n v="2857"/>
    <n v="1002651052"/>
    <n v="3"/>
    <x v="7"/>
    <n v="5"/>
    <s v="DENPASAR"/>
    <s v="UBUNG"/>
    <s v="UBN"/>
    <s v="REG"/>
    <s v="AO"/>
    <x v="0"/>
    <m/>
    <s v="Completed (PS)"/>
    <s v="RBS-Regional 3"/>
    <d v="2026-10-23T13:55:06"/>
    <d v="2026-10-23T19:38:14"/>
    <n v="69414010"/>
    <m/>
    <n v="172418759743"/>
    <s v="VILLA SHANIA"/>
    <s v="ODP-UBN-FC/21"/>
    <s v="WO067050584"/>
    <m/>
    <m/>
    <m/>
    <n v="115.13784099999999"/>
    <n v="-8.613175"/>
    <s v="|MN02545|/PIC ISTIANA/085859165648/samsularifÃ„Â±n13514@gmail.com"/>
    <s v="Sales Force DBS"/>
    <m/>
    <m/>
    <m/>
    <m/>
    <m/>
    <m/>
    <m/>
    <m/>
    <s v="Management Janji"/>
    <s v="2026-10-22 08:00:00|M Janji : 22 Okt 2026  Jam Pasang : Pagi 08.00  Note : hubungi pelanggan jika ingin kelokasi|40971304|MYDITA"/>
    <s v="FCC"/>
    <s v="23-10-2026 14:09:45"/>
    <m/>
    <m/>
    <s v="PS"/>
    <s v="UBUNG"/>
    <s v="OCA"/>
    <n v="202610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23T07:00:00"/>
    <s v="2026-10-22 08:00:00|M Janji : 22 Okt 2026  Jam Pasang : Pagi 08.00  Note : hubungi pelanggan jika ingin kelokasi|40971304|MYDITA"/>
    <n v="2026"/>
    <n v="10"/>
    <n v="23"/>
    <d v="2026-10-23T00:00:00"/>
    <n v="-0.29166666666424135"/>
    <x v="1"/>
  </r>
  <r>
    <n v="2858"/>
    <n v="1002653387"/>
    <n v="3"/>
    <x v="7"/>
    <n v="5"/>
    <s v="DENPASAR"/>
    <s v="UBUNG"/>
    <s v="UBN"/>
    <s v="REG"/>
    <s v="AO"/>
    <x v="0"/>
    <m/>
    <s v="Completed (PS)"/>
    <s v="RBS-Regional 3"/>
    <d v="2026-10-26T11:12:37"/>
    <d v="2026-10-27T18:19:35"/>
    <n v="69414376"/>
    <n v="3612100755"/>
    <n v="172418759793"/>
    <s v="Flex Gym"/>
    <s v="ODP-UBN-FK/66"/>
    <s v="WO067195555"/>
    <m/>
    <m/>
    <m/>
    <n v="115.145237445831"/>
    <n v="-8.6362780916020103"/>
    <s v="MD|MYID-4042610190010|RBIZHERO|Flex Gym|081294517824"/>
    <s v="MYDIGIBIZPARTNER"/>
    <m/>
    <m/>
    <m/>
    <m/>
    <m/>
    <m/>
    <m/>
    <m/>
    <s v="Management Janji"/>
    <s v="2026-10-22 08:00:00 | telp :081294517824  alt :   manja : pagi / siang 22/10/2026  hub sebelum ke lokasi "/>
    <s v="FCC"/>
    <s v="26-10-2026 11:24:44"/>
    <m/>
    <m/>
    <s v="PS"/>
    <s v="UBUNG"/>
    <s v="NO ADDON"/>
    <n v="2026102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26T07:00:00"/>
    <s v="2026-10-22 08:00:00 | telp :081294517824  alt :   manja : pagi / siang 22/10/2026  hub sebelum ke lokasi "/>
    <n v="2026"/>
    <n v="10"/>
    <n v="27"/>
    <d v="2026-10-27T00:00:00"/>
    <n v="0.70833333333575865"/>
    <x v="1"/>
  </r>
  <r>
    <n v="2859"/>
    <n v="1002654555"/>
    <n v="3"/>
    <x v="7"/>
    <n v="5"/>
    <s v="DENPASAR"/>
    <s v="UBUNG"/>
    <s v="UBN"/>
    <s v="REG"/>
    <s v="AO"/>
    <x v="0"/>
    <s v="1P INET"/>
    <s v="Completed (PS)"/>
    <s v="RBS-Regional 3"/>
    <d v="2026-10-26T15:51:44"/>
    <d v="2026-10-27T15:52:10"/>
    <n v="69417380"/>
    <m/>
    <n v="172418759796"/>
    <s v="Greensky"/>
    <s v="ODP-UBN-FAU/45 FAU/D05/45.01"/>
    <s v="WO067227188"/>
    <m/>
    <m/>
    <m/>
    <n v="115.181353"/>
    <n v="-8.6589430000000007"/>
    <s v="|MN00843|MYIA-083088921061/POI/I Made Kanha Wenangga Tanunjana/082237444429/kanha.wenangga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5:54:36"/>
    <d v="2026-10-27T15:00:00"/>
    <m/>
    <s v="PS"/>
    <s v="UBUNG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</r>
  <r>
    <n v="2860"/>
    <n v="1002654475"/>
    <n v="3"/>
    <x v="7"/>
    <n v="5"/>
    <s v="DENPASAR"/>
    <s v="UBUNG"/>
    <s v="UBN"/>
    <s v="REG"/>
    <s v="AO"/>
    <x v="0"/>
    <m/>
    <s v="Completed (PS)"/>
    <s v="RBS-Regional 2"/>
    <d v="2026-10-26T15:32:42"/>
    <d v="2026-10-29T09:09:57"/>
    <n v="69417354"/>
    <n v="3612101635"/>
    <n v="172418759765"/>
    <s v="PT. WILL CORP INDONESIA"/>
    <s v="ODP-UBN-FAG/30"/>
    <s v="WO067232891"/>
    <m/>
    <m/>
    <m/>
    <n v="115.17865061754399"/>
    <n v="-8.6370612546398497"/>
    <s v="MN02716; NURKHAMID 085173306144; khamidn688@gmail.com; HSI BISNIS + PHONE 100 MBPS 709K; AR Musliana Dewanti; Jl. Gatot Subroto Barat, Kerobokan Kaja, Kec. Kuta Utara, Kota Denpasar, Bali 80361"/>
    <s v="Sales Force DBS"/>
    <m/>
    <m/>
    <m/>
    <m/>
    <m/>
    <m/>
    <m/>
    <m/>
    <s v="Management Janji"/>
    <s v="2026-10-27 15:00:00|Tanggal pemasangan : 27/09/2026 Jam pemasangan : 13.00 Info Tambahan : Hubungi pelanggan dulu sebelum ke lokasi, terima kasih|40971401|MYDITA"/>
    <s v="FCC"/>
    <s v="26-10-2026 15:39:37"/>
    <d v="2026-10-27T15:00:00"/>
    <m/>
    <s v="PS"/>
    <s v="UBUNG"/>
    <s v="NO ADDON"/>
    <n v="2026102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15:00:00"/>
    <s v="2026-10-27 15:00:00|Tanggal pemasangan : 27/09/2026 Jam pemasangan : 13.00 Info Tambahan : Hubungi pelanggan dulu sebelum ke lokasi, terima kasih|40971401|MYDITA"/>
    <n v="2026"/>
    <n v="10"/>
    <n v="29"/>
    <d v="2026-10-29T00:00:00"/>
    <n v="1.375"/>
    <x v="2"/>
  </r>
  <r>
    <n v="2861"/>
    <n v="1002656011"/>
    <n v="3"/>
    <x v="7"/>
    <n v="5"/>
    <s v="DENPASAR"/>
    <s v="UBUNG"/>
    <s v="UBN"/>
    <s v="REG"/>
    <s v="AO"/>
    <x v="0"/>
    <m/>
    <s v="Completed (PS)"/>
    <s v="RBS-Regional 3"/>
    <d v="2026-10-27T13:43:44"/>
    <d v="2026-10-27T15:58:41"/>
    <n v="69415272"/>
    <m/>
    <n v="172418759831"/>
    <s v="PT ANEKA MAHAKARYA DEWATA"/>
    <s v="ODP-UBN-FG/17"/>
    <s v="WO067289532"/>
    <m/>
    <m/>
    <m/>
    <n v="115.10656535625399"/>
    <n v="-8.6432204317031491"/>
    <s v="|MN02665|MYIA-029280513667/POI/BUDI SUSANTO/087750050342/info@atmasahita.com"/>
    <s v="MYDIGIBIZPARTNER"/>
    <m/>
    <m/>
    <m/>
    <m/>
    <m/>
    <m/>
    <m/>
    <m/>
    <s v="Management Janji"/>
    <s v="2026-10-23 15:00:00 | Nama Pic : bp wahdi   No Hp Pic : 087750050342  No alt : -  Jam Pemasangan : pagi siang   Tanggal Pemasangan : 23 Oktober 2026"/>
    <s v="FCC"/>
    <s v="27-10-2026 13:54:35"/>
    <m/>
    <m/>
    <s v="PS"/>
    <s v="UBUNG"/>
    <s v="OCA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3 15:00:00 | Nama Pic : bp wahdi   No Hp Pic : 087750050342  No alt : -  Jam Pemasangan : pagi siang   Tanggal Pemasangan : 23 Oktober 2026"/>
    <n v="2026"/>
    <n v="10"/>
    <n v="27"/>
    <d v="2026-10-27T00:00:00"/>
    <n v="-0.29166666666424135"/>
    <x v="1"/>
  </r>
  <r>
    <n v="2862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2863"/>
    <n v="1002630105"/>
    <n v="3"/>
    <x v="7"/>
    <n v="5"/>
    <s v="DENPASAR"/>
    <s v="UBUNG"/>
    <s v="UBN"/>
    <s v="REG"/>
    <s v="AO"/>
    <x v="0"/>
    <m/>
    <s v="98 | OSS - CANCEL COMPLETE"/>
    <s v="RBS-Regional 3"/>
    <d v="2026-10-09T15:16:35"/>
    <d v="2026-10-24T10:01:36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CANCEL"/>
    <s v="UBUNG"/>
    <s v="OCA"/>
    <m/>
    <s v="Cancel Complet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</r>
  <r>
    <n v="2864"/>
    <n v="1002625984"/>
    <n v="3"/>
    <x v="7"/>
    <n v="5"/>
    <s v="DENPASAR"/>
    <s v="UBUNG"/>
    <s v="MMN"/>
    <s v="REG"/>
    <s v="AO"/>
    <x v="0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</r>
  <r>
    <n v="2865"/>
    <n v="1002625512"/>
    <n v="3"/>
    <x v="7"/>
    <n v="5"/>
    <s v="DENPASAR"/>
    <s v="UBUNG"/>
    <s v="MMN"/>
    <s v="REG"/>
    <s v="AO"/>
    <x v="0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</r>
  <r>
    <n v="2866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2867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868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869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870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</r>
  <r>
    <n v="2871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2872"/>
    <n v="1002640194"/>
    <n v="3"/>
    <x v="7"/>
    <n v="5"/>
    <s v="DENPASAR"/>
    <s v="UBUNG"/>
    <s v="MMN"/>
    <s v="REG"/>
    <s v="AO"/>
    <x v="0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</r>
  <r>
    <n v="2873"/>
    <n v="1002647843"/>
    <n v="3"/>
    <x v="7"/>
    <n v="5"/>
    <s v="DENPASAR"/>
    <s v="UBUNG"/>
    <s v="MMN"/>
    <s v="REG"/>
    <s v="AO"/>
    <x v="0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</r>
  <r>
    <n v="2874"/>
    <n v="1002642980"/>
    <n v="3"/>
    <x v="7"/>
    <n v="5"/>
    <s v="DENPASAR"/>
    <s v="UBUNG"/>
    <s v="MMN"/>
    <s v="REG"/>
    <s v="AO"/>
    <x v="0"/>
    <m/>
    <s v="OSS - FALLOUT"/>
    <s v="RBS-Regional 3"/>
    <d v="2026-10-19T12:04:06"/>
    <d v="2026-10-27T10:19:3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s v="Kendala Teknik"/>
    <s v="FO_WFM"/>
    <s v="MONANG MANING"/>
    <s v="NO ADDON"/>
    <m/>
    <s v="Provisioning Failed|WFM|INF010007213|TOR_-8.1916492,114.9569632_ODP LO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</r>
  <r>
    <n v="2875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2876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2877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</r>
  <r>
    <n v="2878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</r>
  <r>
    <n v="2879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</r>
  <r>
    <n v="2880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</r>
  <r>
    <n v="2881"/>
    <n v="1002648539"/>
    <n v="3"/>
    <x v="7"/>
    <n v="5"/>
    <s v="DENPASAR"/>
    <s v="SANUR"/>
    <s v="TOP"/>
    <s v="REG"/>
    <s v="AO"/>
    <x v="0"/>
    <m/>
    <s v="Completed (PS)"/>
    <s v="RBS-Regional 3"/>
    <d v="2026-10-22T09:37:25"/>
    <d v="2026-10-23T19:55:04"/>
    <n v="69414949"/>
    <m/>
    <n v="172422213061"/>
    <s v="MELINDA INTERIOR"/>
    <s v="ODP-TOP-FD/17"/>
    <s v="WO066979561"/>
    <m/>
    <m/>
    <m/>
    <n v="115.24905529999999"/>
    <n v="-8.6385334"/>
    <s v="|MN02885|/PIC LINDA WATI NJOO/082341505148/melinda.interior@yahoo.com"/>
    <s v="Sales Force DBS"/>
    <m/>
    <m/>
    <m/>
    <m/>
    <m/>
    <m/>
    <m/>
    <m/>
    <s v="Management Janji"/>
    <s v="2026-10-23 11:00:00|telp :082341505148 alt : manja : pagi , siang 23/10/2026 hub sebelum ke lokasi    |40000802|MYDITA"/>
    <s v="FCC"/>
    <s v="22-10-2026 09:39:35"/>
    <d v="2026-10-23T11:00:00"/>
    <m/>
    <s v="PS"/>
    <s v="TOHPATI SUKAWAT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1:00:00"/>
    <s v="2026-10-23 11:00:00|telp :082341505148 alt : manja : pagi , siang 23/10/2026 hub sebelum ke lokasi    |40000802|MYDITA"/>
    <n v="2026"/>
    <n v="10"/>
    <n v="23"/>
    <d v="2026-10-23T00:00:00"/>
    <n v="-0.45833333333575865"/>
    <x v="1"/>
  </r>
  <r>
    <n v="2882"/>
    <n v="1002653429"/>
    <n v="3"/>
    <x v="7"/>
    <n v="5"/>
    <s v="DENPASAR"/>
    <s v="SANUR"/>
    <s v="TOP"/>
    <s v="REG"/>
    <s v="AO"/>
    <x v="0"/>
    <m/>
    <s v="Completed (PS)"/>
    <s v="RBS-Regional 3"/>
    <d v="2026-10-26T11:16:48"/>
    <d v="2026-10-26T12:18:03"/>
    <n v="69416573"/>
    <m/>
    <n v="172422212911"/>
    <s v="VILLA BUTTERFLY"/>
    <s v="ODP-TOP-FX/147"/>
    <s v="WO067196150"/>
    <m/>
    <m/>
    <m/>
    <n v="115.210363329967"/>
    <n v="-8.5702904512889706"/>
    <s v="|MN02631|MYIA-021104613550/POI/suwardika/085792213432/suwardikamade58@gmail.com"/>
    <s v="Sales Force DBS"/>
    <m/>
    <m/>
    <m/>
    <m/>
    <m/>
    <m/>
    <m/>
    <m/>
    <s v="Management Janji"/>
    <s v="2026-10-26 08:00:00 | Tanggal pemasangan : 26/09/2026  Jam pemasangan : 08.00 - 12.00  Info Tambahan : Hubungi pelanggan dulu sebelum ke lokasi, terima kasih"/>
    <s v="FCC"/>
    <s v="26-10-2026 11:24:44"/>
    <m/>
    <m/>
    <s v="PS"/>
    <s v="TOHPATI SUKAWATI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6 08:00:00 | Tanggal pemasangan : 26/09/2026  Jam pemasangan : 08.00 - 12.00  Info Tambahan : Hubungi pelanggan dulu sebelum ke lokasi, terima kasih"/>
    <n v="2026"/>
    <n v="10"/>
    <n v="26"/>
    <d v="2026-10-26T00:00:00"/>
    <n v="-0.29166666666424135"/>
    <x v="1"/>
  </r>
  <r>
    <n v="2883"/>
    <n v="1002653485"/>
    <n v="3"/>
    <x v="7"/>
    <n v="5"/>
    <s v="DENPASAR"/>
    <s v="SANUR"/>
    <s v="TOP"/>
    <s v="REG"/>
    <s v="AO"/>
    <x v="0"/>
    <m/>
    <s v="Completed (PS)"/>
    <s v="RBS-Regional 3"/>
    <d v="2026-10-26T11:27:47"/>
    <d v="2026-10-29T10:06:29"/>
    <n v="69417013"/>
    <m/>
    <n v="172422213078"/>
    <s v="SDN 4 PENATIH"/>
    <s v="ODP-TOP-FR/96"/>
    <s v="WO067287142"/>
    <m/>
    <m/>
    <m/>
    <n v="115.25079890000001"/>
    <n v="-8.6212038999999994"/>
    <s v="|MN02545|/CP IBU NI KADEK SURYANONGSIH/087761835213-0895334556601/sdn4penatih@gmail.com"/>
    <s v="Sales Force DBS"/>
    <m/>
    <m/>
    <m/>
    <m/>
    <m/>
    <m/>
    <m/>
    <m/>
    <s v="Management Janji"/>
    <s v="2026-10-28 11:00:00|Nama PIC : Ibu Ni Kadek No HP : 087761835213 No Alt : - M Janji :  28 Okt 2026 Jam Pasang : Pagi / Siang Note : hubungi pelanggan jika ingin kelokasi |40951378|MYDITA"/>
    <s v="FCC"/>
    <s v="26-10-2026 11:39:40"/>
    <d v="2026-10-28T11:00:00"/>
    <m/>
    <s v="PS"/>
    <s v="TOHPATI SUKAWATI"/>
    <s v="NO ADDON"/>
    <n v="2026102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8T11:00:00"/>
    <s v="2026-10-28 11:00:00|Nama PIC : Ibu Ni Kadek No HP : 087761835213 No Alt : - M Janji :  28 Okt 2026 Jam Pasang : Pagi / Siang Note : hubungi pelanggan jika ingin kelokasi |40951378|MYDITA"/>
    <n v="2026"/>
    <n v="10"/>
    <n v="29"/>
    <d v="2026-10-29T00:00:00"/>
    <n v="0.54166666666424135"/>
    <x v="1"/>
  </r>
  <r>
    <n v="2884"/>
    <n v="1002653855"/>
    <n v="3"/>
    <x v="7"/>
    <n v="5"/>
    <s v="DENPASAR"/>
    <s v="SANUR"/>
    <s v="TOP"/>
    <s v="REG"/>
    <s v="AO"/>
    <x v="0"/>
    <m/>
    <s v="OSS - FALLOUT"/>
    <s v="RBS-Regional 3"/>
    <d v="2026-10-26T13:25:04"/>
    <d v="2026-10-27T12:46:03"/>
    <n v="69417118"/>
    <m/>
    <n v="172422213081"/>
    <s v="PT Mustika Harapan Jaya"/>
    <s v="ODP-TOP-FT/55"/>
    <s v="WO067217657"/>
    <m/>
    <m/>
    <m/>
    <n v="115.2649357"/>
    <n v="-8.6499134000000009"/>
    <s v="|MN02750|/PIC I KADEK SUKARIASA/081529462798/Harapanjaya17@gmail.com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s v="Kendala Pelanggan"/>
    <s v="FO_WFM"/>
    <s v="TOHPATI SUKAWATI"/>
    <s v="NO ADDON"/>
    <m/>
    <s v="Provisioning Failed|WFM|INF010009970|PRK_-8.6503724,115.2420133_plg minta dikunjungi besok pagi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11:00:00"/>
    <s v="2026-10-27 11:00:00|Tanggal pemasangan : 27 OKTOBER 2026 Jam pemasangan : pagi/siang Info Tambahan : Hubungi pelanggan dulu sebelum ke lokasi terima kasih|40010577|MYDITA"/>
    <m/>
    <m/>
    <m/>
    <e v="#NUM!"/>
    <e v="#NUM!"/>
    <x v="0"/>
  </r>
  <r>
    <n v="2885"/>
    <n v="1002657612"/>
    <n v="3"/>
    <x v="7"/>
    <n v="5"/>
    <s v="DENPASAR"/>
    <s v="SANUR"/>
    <s v="TOP"/>
    <s v="REG"/>
    <s v="AO"/>
    <x v="0"/>
    <m/>
    <s v="MIE - SEND SURVEY"/>
    <s v="RBS-Regional 3"/>
    <d v="2026-10-28T13:07:44"/>
    <d v="2026-10-28T14:14:01"/>
    <n v="69418553"/>
    <m/>
    <n v="172422213086"/>
    <s v="PT SWARNA HUTAMA LOKA"/>
    <s v="ODP-TOP-FD/79"/>
    <s v="WO067364417"/>
    <m/>
    <m/>
    <m/>
    <n v="115.2458792"/>
    <n v="-8.6390586000000003"/>
    <s v="|MN02647| PAK DONNY LAKSMANA/081936103004/hc.shlasia@gmail.com"/>
    <s v="Sales Force DBS"/>
    <m/>
    <m/>
    <m/>
    <m/>
    <m/>
    <m/>
    <m/>
    <m/>
    <s v="Management Janji"/>
    <s v="2026-10-30 08:00:00|Nama Pic : BP DONNY No Hp Pic : 081936103004 Jam Pemasangan : 08:00 - 12.00 Tanggal Pemasangan : 30 OKTOBER 2026 Info Tambahan : Hubungi pelanggan sebelum datang ke lokasi|40000798|MYDITA"/>
    <s v="FCC"/>
    <s v="28-10-2026 13:09:48"/>
    <d v="2026-10-30T08:00:00"/>
    <m/>
    <s v="SURVEY_NEW_MANJA"/>
    <s v="TOHPATI SUKAWATI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Nama Pic : BP DONNY No Hp Pic : 081936103004 Jam Pemasangan : 08:00 - 12.00 Tanggal Pemasangan : 30 OKTOBER 2026 Info Tambahan : Hubungi pelanggan sebelum datang ke lokasi|40000798|MYDITA"/>
    <m/>
    <m/>
    <m/>
    <e v="#NUM!"/>
    <e v="#NUM!"/>
    <x v="0"/>
  </r>
  <r>
    <n v="2886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887"/>
    <n v="1002650778"/>
    <n v="3"/>
    <x v="7"/>
    <n v="5"/>
    <s v="DENPASAR"/>
    <s v="SANUR"/>
    <s v="TOP"/>
    <s v="REG"/>
    <s v="AO"/>
    <x v="0"/>
    <m/>
    <s v="CANCEL COMPLETED"/>
    <s v="RBS-Regional 3"/>
    <d v="2026-10-23T11:36:33"/>
    <d v="2026-10-24T17:44:28"/>
    <n v="69415813"/>
    <m/>
    <n v="172422213063"/>
    <s v="SDN 4 PENATIH"/>
    <s v="ODP-TOP-FR/95"/>
    <m/>
    <m/>
    <m/>
    <m/>
    <n v="115.25069980000001"/>
    <n v="-8.6211806000000006"/>
    <s v="|MN02545|/CP NI WAYAN SUCIATI/087860699807-0851935483954/n.wayan66@gmail.com"/>
    <s v="Sales Force DBS"/>
    <m/>
    <m/>
    <m/>
    <m/>
    <m/>
    <m/>
    <m/>
    <m/>
    <m/>
    <m/>
    <m/>
    <s v="23-10-2026 11:39:43"/>
    <m/>
    <m/>
    <s v="REJECT_FCC"/>
    <s v="TOHPATI SUKAWATI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2888"/>
    <n v="1002638542"/>
    <n v="3"/>
    <x v="7"/>
    <n v="5"/>
    <s v="DENPASAR"/>
    <s v="JIMBARAN"/>
    <s v="JBR"/>
    <s v="REG"/>
    <s v="AO"/>
    <x v="0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</r>
  <r>
    <n v="2889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</r>
  <r>
    <n v="2890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</r>
  <r>
    <n v="2891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</r>
  <r>
    <n v="2892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</r>
  <r>
    <n v="2893"/>
    <n v="1002642433"/>
    <n v="3"/>
    <x v="7"/>
    <n v="5"/>
    <s v="DENPASAR"/>
    <s v="JIMBARAN"/>
    <s v="JBR"/>
    <s v="REG"/>
    <s v="AO"/>
    <x v="0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</r>
  <r>
    <n v="2894"/>
    <n v="1002648361"/>
    <n v="3"/>
    <x v="7"/>
    <n v="5"/>
    <s v="DENPASAR"/>
    <s v="JIMBARAN"/>
    <s v="JBR"/>
    <s v="REG"/>
    <s v="AO"/>
    <x v="0"/>
    <m/>
    <s v="Completed (PS)"/>
    <s v="RBS-Regional 3"/>
    <d v="2026-10-22T08:31:25"/>
    <d v="2026-10-24T20:16:16"/>
    <n v="69414873"/>
    <m/>
    <n v="172415798970"/>
    <s v="VILLA YUDISTIRA 77"/>
    <s v="ODP-JBR-FY/28"/>
    <s v="WO067000615"/>
    <m/>
    <m/>
    <m/>
    <n v="115.1418414"/>
    <n v="-8.8229009999999999"/>
    <s v="|MN02545|/PIC ADEK TULA SABSOR/082147103715/baliskynet@gmail.com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08:39:45"/>
    <d v="2026-10-23T15:00:00"/>
    <m/>
    <s v="PS"/>
    <s v="JIMBARAN NUSA DUA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4"/>
    <d v="2026-10-24T00:00:00"/>
    <n v="0.375"/>
    <x v="1"/>
  </r>
  <r>
    <n v="2895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2896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</r>
  <r>
    <n v="2897"/>
    <n v="1002644600"/>
    <n v="3"/>
    <x v="7"/>
    <n v="5"/>
    <s v="DENPASAR"/>
    <s v="JIMBARAN"/>
    <s v="JBR"/>
    <s v="REG"/>
    <s v="AO"/>
    <x v="0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</r>
  <r>
    <n v="2898"/>
    <n v="1002625250"/>
    <n v="3"/>
    <x v="7"/>
    <n v="5"/>
    <s v="DENPASAR"/>
    <s v="JIMBARAN"/>
    <s v="JBR"/>
    <s v="REG"/>
    <s v="AO"/>
    <x v="0"/>
    <s v="1P INET"/>
    <s v="98 | OSS - CANCEL COMPLETE"/>
    <s v="RBS-Regional 3"/>
    <d v="2026-10-07T07:35:40"/>
    <d v="2026-10-24T09:54:15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CANCEL"/>
    <s v="JIMBARAN NUSA DUA"/>
    <s v="NO ADDON"/>
    <m/>
    <s v="Cancel Complet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2899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</r>
  <r>
    <n v="2900"/>
    <n v="1002645730"/>
    <n v="3"/>
    <x v="7"/>
    <n v="5"/>
    <s v="DENPASAR"/>
    <s v="JIMBARAN"/>
    <s v="KUT"/>
    <s v="REG"/>
    <s v="AO"/>
    <x v="0"/>
    <s v="1P INET"/>
    <s v="102 | FOLLOW UP COMPLETED"/>
    <s v="RBS-Regional 3"/>
    <d v="2026-10-20T14:38:50"/>
    <d v="2026-10-27T14:02:04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REVOKE"/>
    <s v="KUTA"/>
    <s v="NO ADDON"/>
    <m/>
    <s v="Follow Up Revoke Completed, New Order ID : SC1002656091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2901"/>
    <n v="1002653098"/>
    <n v="3"/>
    <x v="7"/>
    <n v="5"/>
    <s v="DENPASAR"/>
    <s v="JIMBARAN"/>
    <s v="KUT"/>
    <s v="REG"/>
    <s v="AO"/>
    <x v="0"/>
    <m/>
    <s v="9 | WFM - UN-SCS"/>
    <s v="RBS-Regional 3"/>
    <d v="2026-10-26T09:49:36"/>
    <d v="2026-10-26T09:49:36"/>
    <n v="69403135"/>
    <m/>
    <m/>
    <s v="Cafe Temiri"/>
    <m/>
    <s v="WO065672667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s v="26-10-2026 09:54:37"/>
    <d v="2026-10-04T00:00:00"/>
    <m/>
    <s v="UNSC"/>
    <s v="KUTA"/>
    <s v="NETMONK"/>
    <m/>
    <s v="Inprogress Alpro, SC Lama : SC100261991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902"/>
    <n v="1002653083"/>
    <n v="3"/>
    <x v="7"/>
    <n v="5"/>
    <s v="DENPASAR"/>
    <s v="JIMBARAN"/>
    <s v="KUT"/>
    <s v="REG"/>
    <s v="AO"/>
    <x v="0"/>
    <m/>
    <s v="9 | WFM - UN-SCS"/>
    <s v="RBS-Regional 3"/>
    <d v="2026-10-26T09:47:03"/>
    <d v="2026-10-26T09:47:04"/>
    <n v="69404024"/>
    <m/>
    <m/>
    <s v="PT. Temiri Bali Persada"/>
    <m/>
    <s v="WO065760211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s v="26-10-2026 09:54:37"/>
    <d v="2026-10-06T00:00:00"/>
    <m/>
    <s v="UNSC"/>
    <s v="KUTA"/>
    <s v="NO ADDON"/>
    <m/>
    <s v="Inprogress Alpro, SC Lama : SC100262159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903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2904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</r>
  <r>
    <n v="2905"/>
    <n v="1002643355"/>
    <n v="3"/>
    <x v="7"/>
    <n v="5"/>
    <s v="DENPASAR"/>
    <s v="JIMBARAN"/>
    <s v="KUT"/>
    <s v="REG"/>
    <s v="AO"/>
    <x v="0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</r>
  <r>
    <n v="2906"/>
    <n v="1002656091"/>
    <n v="3"/>
    <x v="7"/>
    <n v="5"/>
    <s v="DENPASAR"/>
    <s v="JIMBARAN"/>
    <s v="KUT"/>
    <s v="REG"/>
    <s v="AO"/>
    <x v="0"/>
    <m/>
    <s v="Completed (PS)"/>
    <s v="RBS-Regional 3"/>
    <d v="2026-10-27T14:02:04"/>
    <d v="2026-10-27T16:01:16"/>
    <n v="69413875"/>
    <m/>
    <n v="172416429558"/>
    <s v="AMANAH KARYA KREASI"/>
    <s v="ODP-KUT-FT/18"/>
    <s v="WO067291713"/>
    <m/>
    <m/>
    <m/>
    <n v="115.17125077"/>
    <n v="-8.7405864940000004"/>
    <s v="|MC80156|MYIA-071054649688/POI/FERDINAN TRISNA MUKTI /082174058511/amanahkaryakreasi@gmail.com"/>
    <s v="MYDIGIBIZPARTNER"/>
    <m/>
    <m/>
    <m/>
    <m/>
    <m/>
    <m/>
    <m/>
    <m/>
    <s v="Management Janji"/>
    <s v="2026-10-21 11:00:00 | Jam pemasangan : 12.00  Info Tambahan : Hubungi pelanggan dulu sebelum ke lokasi  terimakasih "/>
    <s v="FCC"/>
    <s v="27-10-2026 14:09:51"/>
    <m/>
    <m/>
    <s v="PS"/>
    <s v="KUTA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1 11:00:00 | Jam pemasangan : 12.00  Info Tambahan : Hubungi pelanggan dulu sebelum ke lokasi  terimakasih "/>
    <n v="2026"/>
    <n v="10"/>
    <n v="27"/>
    <d v="2026-10-27T00:00:00"/>
    <n v="-0.29166666666424135"/>
    <x v="1"/>
  </r>
  <r>
    <n v="2907"/>
    <n v="1002642684"/>
    <n v="3"/>
    <x v="7"/>
    <n v="5"/>
    <s v="DENPASAR"/>
    <s v="JIMBARAN"/>
    <s v="KUT"/>
    <s v="REG"/>
    <s v="AO"/>
    <x v="0"/>
    <m/>
    <s v="MIE - SEND SURVEY"/>
    <s v="RBS-Regional 3"/>
    <d v="2026-10-19T10:43:05"/>
    <d v="2026-10-29T09:41:13"/>
    <n v="69412714"/>
    <m/>
    <n v="172416429569"/>
    <s v="Green Village Mawun"/>
    <s v="ODP-KUT-FAN/01"/>
    <s v="WO067238142"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19-10-2026 10:55:23"/>
    <m/>
    <m/>
    <s v="SURVEY_NEW_MANJA"/>
    <s v="KUTA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7T15:00:00"/>
    <s v="2026-10-27 15:00:00|Jam pemasangan : 12.00 Info Tambahan : Hubungi pelanggan dulu sebelum ke lokasi terimakasih  |40951381|MYDITA"/>
    <m/>
    <m/>
    <m/>
    <e v="#NUM!"/>
    <e v="#NUM!"/>
    <x v="0"/>
  </r>
  <r>
    <n v="2908"/>
    <n v="1002653078"/>
    <n v="3"/>
    <x v="7"/>
    <n v="5"/>
    <s v="DENPASAR"/>
    <s v="JIMBARAN"/>
    <s v="KUT"/>
    <s v="REG"/>
    <s v="AO"/>
    <x v="0"/>
    <s v="1P INET"/>
    <s v="WAITING AKTIFASI IHLD"/>
    <s v="RBS-Regional 3"/>
    <d v="2026-10-26T09:45:16"/>
    <d v="2026-10-26T12:45:03"/>
    <n v="69414214"/>
    <m/>
    <m/>
    <s v="PT TEMIRI BALI PERSADA"/>
    <m/>
    <s v="WO066861448"/>
    <m/>
    <m/>
    <m/>
    <n v="115.18300000000001"/>
    <n v="-8.7050000000000001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6-10-2026 09:54:37"/>
    <d v="2026-10-22T00:00:00"/>
    <m/>
    <s v="UNSC"/>
    <s v="KUTA"/>
    <s v="OCA"/>
    <m/>
    <s v="WAITING:  |MYDITA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</r>
  <r>
    <n v="2909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10"/>
    <n v="1002619911"/>
    <n v="3"/>
    <x v="7"/>
    <n v="5"/>
    <s v="DENPASAR"/>
    <s v="JIMBARAN"/>
    <s v="KUT"/>
    <s v="REG"/>
    <s v="AO"/>
    <x v="0"/>
    <m/>
    <s v="98 | OSS - CANCEL COMPLETE"/>
    <s v="RBS-Regional 3"/>
    <d v="2026-10-02T14:06:42"/>
    <d v="2026-10-26T09:51:03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CANCEL"/>
    <s v="KUTA"/>
    <s v="NETMONK"/>
    <m/>
    <s v="Cancel 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911"/>
    <n v="1002621594"/>
    <n v="3"/>
    <x v="7"/>
    <n v="5"/>
    <s v="DENPASAR"/>
    <s v="JIMBARAN"/>
    <s v="KUT"/>
    <s v="REG"/>
    <s v="AO"/>
    <x v="0"/>
    <m/>
    <s v="98 | OSS - CANCEL COMPLETE"/>
    <s v="RBS-Regional 3"/>
    <d v="2026-10-05T08:33:15"/>
    <d v="2026-10-26T09:47:4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CANCEL"/>
    <s v="KUT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912"/>
    <n v="1002626636"/>
    <n v="3"/>
    <x v="7"/>
    <n v="5"/>
    <s v="DENPASAR"/>
    <s v="JIMBARAN"/>
    <s v="KUT"/>
    <s v="REG"/>
    <s v="AO"/>
    <x v="0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</r>
  <r>
    <n v="2913"/>
    <n v="1002646675"/>
    <n v="3"/>
    <x v="7"/>
    <n v="5"/>
    <s v="DENPASAR"/>
    <s v="JIMBARAN"/>
    <s v="KUT"/>
    <s v="REG"/>
    <s v="AO"/>
    <x v="0"/>
    <s v="1P INET"/>
    <s v="98 | OSS - CANCEL COMPLETE"/>
    <s v="RBS-Regional 3"/>
    <d v="2026-10-21T09:23:50"/>
    <d v="2026-10-26T09:47:23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s v="Kendala Teknik"/>
    <s v="CANCEL"/>
    <s v="KUTA"/>
    <s v="OCA"/>
    <m/>
    <s v="Cancel Completed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</r>
  <r>
    <n v="2914"/>
    <n v="1002645074"/>
    <n v="3"/>
    <x v="7"/>
    <n v="5"/>
    <s v="DENPASAR"/>
    <s v="JIMBARAN"/>
    <s v="NSD"/>
    <s v="REG"/>
    <s v="AO"/>
    <x v="0"/>
    <m/>
    <s v="Completed (PS)"/>
    <s v="RBS-Regional 3"/>
    <d v="2026-10-20T11:00:06"/>
    <d v="2026-10-22T19:01:33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n v="2026"/>
    <n v="10"/>
    <n v="22"/>
    <d v="2026-10-22T00:00:00"/>
    <n v="0.375"/>
    <x v="1"/>
  </r>
  <r>
    <n v="2915"/>
    <n v="1002649500"/>
    <n v="3"/>
    <x v="7"/>
    <n v="5"/>
    <s v="DENPASAR"/>
    <s v="JIMBARAN"/>
    <s v="NSD"/>
    <s v="REG"/>
    <s v="AO"/>
    <x v="0"/>
    <s v="1P INET"/>
    <s v="Completed (PS)"/>
    <s v="RBS-Regional 3"/>
    <d v="2026-10-22T15:04:01"/>
    <d v="2026-10-23T17:49:31"/>
    <n v="69415270"/>
    <m/>
    <n v="172417225898"/>
    <s v="PT SEA SIX ENERGY INDONESIA"/>
    <s v="ODP-NDA-FG/72 FG/D05/72.01"/>
    <s v="WO066982520"/>
    <m/>
    <m/>
    <m/>
    <n v="115.21755013614801"/>
    <n v="-8.7989461031803504"/>
    <s v="MD|MYDB-20261021271178|DN00001/MN00737|PT SEA SIX ENERGY INDONESIA|085333929814"/>
    <s v="MYDIGIBIZPARTNER"/>
    <m/>
    <m/>
    <m/>
    <m/>
    <m/>
    <m/>
    <m/>
    <m/>
    <s v="Management Janji"/>
    <s v="2026-10-23 15:00:00 | Tanggal pemasangan : 23 OKTOBER 2026 Jam pemasangan : pagi/siang Info Tambahan : Hubungi pelanggan dulu sebelum ke lokasi terima kasih"/>
    <s v="FCC"/>
    <s v="22-10-2026 15:09:58"/>
    <d v="2026-10-23T15:00:00"/>
    <m/>
    <s v="PS"/>
    <s v="X"/>
    <s v="NO ADDON"/>
    <n v="20261023"/>
    <s v="Completed"/>
    <s v="HSI Bisnis Basic Promo Hari Pelanggan Nasional PSB 70% - 200 Mbps"/>
    <s v="INDIBIZ"/>
    <m/>
    <m/>
    <d v="2026-10-23T15:00:00"/>
    <s v="2026-10-23 15:00:00 | Tanggal pemasangan : 23 OKTOBER 2026 Jam pemasangan : pagi/siang Info Tambahan : Hubungi pelanggan dulu sebelum ke lokasi terima kasih"/>
    <n v="2026"/>
    <n v="10"/>
    <n v="23"/>
    <d v="2026-10-23T00:00:00"/>
    <n v="-0.625"/>
    <x v="1"/>
  </r>
  <r>
    <n v="2916"/>
    <n v="1002658128"/>
    <n v="3"/>
    <x v="7"/>
    <n v="5"/>
    <s v="DENPASAR"/>
    <s v="JIMBARAN"/>
    <s v="NSD"/>
    <s v="REG"/>
    <s v="AO"/>
    <x v="0"/>
    <s v="2P INET + VOICE"/>
    <s v="MIE - SEND SURVEY"/>
    <s v="RBS-Regional 3"/>
    <d v="2026-10-28T15:45:45"/>
    <d v="2026-10-28T15:48:06"/>
    <n v="69418760"/>
    <n v="3619589116"/>
    <n v="172417225365"/>
    <s v="PT. WARNA ABADI MITRA BERSAMA"/>
    <s v="ODP-NDA-FV/02 FV/D01/02.01"/>
    <s v="WO067375702"/>
    <m/>
    <m/>
    <m/>
    <n v="115.196083"/>
    <n v="-8.8087230000000005"/>
    <s v="|MN02631|MYIA-000136157911/POI/pak arsa/089527440131/oprluarjawa.wamb@gmail.com"/>
    <s v="MYIB_ASSISTANT"/>
    <m/>
    <m/>
    <m/>
    <m/>
    <m/>
    <m/>
    <m/>
    <m/>
    <s v="Management Janji"/>
    <s v="2026-10-29 15:00:00 | Nama :I PUTU ARSADANA No HP :089527440131 No Alternatif : M Janji : 29/10/2026 Jam Pasang : Pagi NoteÃ‚Â :  Hubungi terlebih dahulu sebelum ke lokasi"/>
    <s v="FCC"/>
    <s v="28-10-2026 15:54:40"/>
    <d v="2026-10-29T15:00:00"/>
    <m/>
    <s v="SURVEY_NEW_MANJA"/>
    <s v="X"/>
    <s v="NO ADDON"/>
    <m/>
    <s v="MIE - SEND SURVEY"/>
    <s v="HSI Bisnis Basic Bundling Phone PSB 70% - Free 800 Menit - 50 Mbps"/>
    <s v="INDIBIZ"/>
    <m/>
    <m/>
    <d v="2026-10-29T15:00:00"/>
    <s v="2026-10-29 15:00:00 | Nama :I PUTU ARSADANA No HP :089527440131 No Alternatif : M Janji : 29/10/2026 Jam Pasang : Pagi NoteÃ‚Â :  Hubungi terlebih dahulu sebelum ke lokasi"/>
    <m/>
    <m/>
    <m/>
    <e v="#NUM!"/>
    <e v="#NUM!"/>
    <x v="0"/>
  </r>
  <r>
    <n v="2917"/>
    <n v="1002648457"/>
    <n v="3"/>
    <x v="7"/>
    <n v="5"/>
    <s v="DENPASAR"/>
    <s v="JIMBARAN"/>
    <s v="NSD"/>
    <s v="REG"/>
    <s v="AO"/>
    <x v="0"/>
    <m/>
    <s v="FCC - HD1A - INPROGRESS FOLLOW UP"/>
    <s v="RBS-Regional 3"/>
    <d v="2026-10-22T09:13:18"/>
    <d v="2026-10-22T10:33:41"/>
    <n v="69414908"/>
    <m/>
    <n v="172417225682"/>
    <s v="PT SEA SIX ENERGY INDONESIA"/>
    <s v="ODP-NDA-FY/07"/>
    <m/>
    <m/>
    <m/>
    <m/>
    <n v="115.2179802"/>
    <n v="-8.7989815999999994"/>
    <s v="|MN00737|/CP PAK AGUS SASTRA WIGUNA/085936680614/agus@sea6energy.com"/>
    <s v="Sales Force DBS"/>
    <m/>
    <m/>
    <m/>
    <m/>
    <m/>
    <m/>
    <m/>
    <m/>
    <m/>
    <m/>
    <m/>
    <s v="22-10-2026 09:25:15"/>
    <m/>
    <m/>
    <s v="FCC"/>
    <s v="X"/>
    <s v="NO ADDON"/>
    <m/>
    <s v="FOLLOW UP : Follow Up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18"/>
    <n v="1002652163"/>
    <n v="3"/>
    <x v="7"/>
    <n v="5"/>
    <s v="DENPASAR"/>
    <s v="JIMBARAN"/>
    <s v="BNO"/>
    <s v="REG"/>
    <s v="AO"/>
    <x v="0"/>
    <m/>
    <s v="102 | FOLLOW UP COMPLETED"/>
    <s v="RBS-Regional 3"/>
    <d v="2026-10-24T14:12:33"/>
    <d v="2026-10-28T11:35:48"/>
    <n v="69416417"/>
    <m/>
    <n v="172402208342"/>
    <s v="SMP TUNAS HARAPAN JAYA"/>
    <s v="ODP-BNO-FAC/33"/>
    <s v="WO067153851"/>
    <m/>
    <m/>
    <m/>
    <n v="115.2036372"/>
    <n v="-8.7072433999999994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Jam pemasangan : 08.00 - 12.00 Info Tambahan : Hubungi pelanggan dulu sebelum ke lokasi, terima kasih|40971401|MYDITA"/>
    <s v="FCC"/>
    <s v="24-10-2026 14:24:41"/>
    <d v="2026-10-26T11:00:00"/>
    <m/>
    <s v="REVOKE"/>
    <s v="BENOA"/>
    <s v="NO ADDON"/>
    <m/>
    <s v="Follow Up Revoke Completed, New Order ID : SC10026574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Tanggal pemasangan : 26/09/2026 Jam pemasangan : 08.00 - 12.00 Info Tambahan : Hubungi pelanggan dulu sebelum ke lokasi, terima kasih|40971401|MYDITA"/>
    <m/>
    <m/>
    <m/>
    <e v="#NUM!"/>
    <e v="#NUM!"/>
    <x v="0"/>
  </r>
  <r>
    <n v="2919"/>
    <n v="1002652140"/>
    <n v="3"/>
    <x v="7"/>
    <n v="5"/>
    <s v="DENPASAR"/>
    <s v="JIMBARAN"/>
    <s v="BNO"/>
    <s v="REG"/>
    <s v="AO"/>
    <x v="0"/>
    <m/>
    <s v="102 | FOLLOW UP COMPLETED"/>
    <s v="RBS-Regional 3"/>
    <d v="2026-10-24T13:56:00"/>
    <d v="2026-10-28T13:19:35"/>
    <n v="69416408"/>
    <m/>
    <n v="172402208338"/>
    <s v="SMP TUNAS HARAPAN JAYA"/>
    <s v="ODP-BNO-FAB/42"/>
    <s v="WO067153755"/>
    <m/>
    <m/>
    <m/>
    <n v="115.20362799999999"/>
    <n v="-8.7072927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s v="Kendala Pelanggan"/>
    <s v="REVOKE"/>
    <s v="BENOA"/>
    <s v="NO ADDON"/>
    <m/>
    <s v="Follow Up Revoke Completed, New Order ID : SC10026576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</r>
  <r>
    <n v="2920"/>
    <n v="1002652148"/>
    <n v="3"/>
    <x v="7"/>
    <n v="5"/>
    <s v="DENPASAR"/>
    <s v="JIMBARAN"/>
    <s v="BNO"/>
    <s v="REG"/>
    <s v="AO"/>
    <x v="0"/>
    <m/>
    <s v="102 | FOLLOW UP COMPLETED"/>
    <s v="RBS-Regional 3"/>
    <d v="2026-10-24T14:01:42"/>
    <d v="2026-10-28T11:28:28"/>
    <n v="69416411"/>
    <m/>
    <n v="172402208339"/>
    <s v="SMP TUNAS HARAPAN JAYA"/>
    <s v="ODP-BNO-FAB/42"/>
    <s v="WO067153852"/>
    <m/>
    <m/>
    <m/>
    <n v="115.2036284"/>
    <n v="-8.7072908000000009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REVOKE"/>
    <s v="BENOA"/>
    <s v="NO ADDON"/>
    <m/>
    <s v="Follow Up Revoke Completed, New Order ID : SC100265741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</r>
  <r>
    <n v="2921"/>
    <n v="1002652157"/>
    <n v="3"/>
    <x v="7"/>
    <n v="5"/>
    <s v="DENPASAR"/>
    <s v="JIMBARAN"/>
    <s v="BNO"/>
    <s v="REG"/>
    <s v="AO"/>
    <x v="0"/>
    <m/>
    <s v="102 | FOLLOW UP COMPLETED"/>
    <s v="RBS-Regional 3"/>
    <d v="2026-10-24T14:07:05"/>
    <d v="2026-10-28T13:48:15"/>
    <n v="69416414"/>
    <m/>
    <n v="172402208341"/>
    <s v="SMP TUNAS HARAPAN JAYA"/>
    <s v="ODP-BNO-FAC/33"/>
    <s v="WO067153018"/>
    <m/>
    <m/>
    <m/>
    <n v="115.2036363"/>
    <n v="-8.7072479000000005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4:09:43"/>
    <d v="2026-10-26T08:00:00"/>
    <m/>
    <s v="REVOKE"/>
    <s v="BENOA"/>
    <s v="NO ADDON"/>
    <m/>
    <s v="Follow Up Revoke Completed, New Order ID : SC1002657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922"/>
    <n v="1002648507"/>
    <n v="3"/>
    <x v="7"/>
    <n v="5"/>
    <s v="DENPASAR"/>
    <s v="JIMBARAN"/>
    <s v="BNO"/>
    <s v="REG"/>
    <s v="AO"/>
    <x v="0"/>
    <m/>
    <s v="7 | OSS - PROVISIONING ISSUED"/>
    <s v="RBS-Regional 3"/>
    <d v="2026-10-22T09:31:45"/>
    <d v="2026-10-29T08:10:45"/>
    <n v="69414918"/>
    <m/>
    <n v="172402209836"/>
    <s v="Graha Oxar Global"/>
    <s v="ODP-BNO-FG/83"/>
    <s v="WO067172370"/>
    <m/>
    <m/>
    <m/>
    <n v="115.22022490000001"/>
    <n v="-8.7108355999999993"/>
    <s v="|MN02364|/PIC AHMAD AHYAR HADI/089685940436-081331514118/ahmadahyarhadi@gmail.com"/>
    <s v="Sales Force DBS"/>
    <m/>
    <m/>
    <m/>
    <m/>
    <m/>
    <m/>
    <m/>
    <m/>
    <s v="Management Janji"/>
    <s v="2026-10-29 08:00:00|Nama PIC : AHYAR  No HP : 089685940436 Alt : 081331514118 M Janji : 23/10/2026 Jam Pasang : 08.00 - 13:00  NoteÃ‚Â :  hubungi terlebih dahulu sebelum kelokasi |40931150|MYDITA"/>
    <s v="FCC"/>
    <s v="22-10-2026 09:39:35"/>
    <d v="2026-10-29T08:00:00"/>
    <m/>
    <s v="PI"/>
    <s v="BENOA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08:00:00"/>
    <s v="2026-10-29 08:00:00|Nama PIC : AHYAR  No HP : 089685940436 Alt : 081331514118 M Janji : 23/10/2026 Jam Pasang : 08.00 - 13:00  NoteÃ‚Â :  hubungi terlebih dahulu sebelum kelokasi |40931150|MYDITA"/>
    <m/>
    <m/>
    <m/>
    <e v="#NUM!"/>
    <e v="#NUM!"/>
    <x v="0"/>
  </r>
  <r>
    <n v="2923"/>
    <n v="1002647140"/>
    <n v="3"/>
    <x v="7"/>
    <n v="5"/>
    <s v="DENPASAR"/>
    <s v="JIMBARAN"/>
    <s v="BNO"/>
    <s v="REG"/>
    <s v="AO"/>
    <x v="0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</r>
  <r>
    <n v="2924"/>
    <n v="1002651761"/>
    <n v="3"/>
    <x v="7"/>
    <n v="5"/>
    <s v="DENPASAR"/>
    <s v="JIMBARAN"/>
    <s v="BNO"/>
    <s v="REG"/>
    <s v="AO"/>
    <x v="0"/>
    <s v="1P INET"/>
    <s v="Completed (PS)"/>
    <s v="RBS-Regional 3"/>
    <d v="2026-10-23T18:08:49"/>
    <d v="2026-10-24T15:15:53"/>
    <n v="69416160"/>
    <m/>
    <n v="172402207934"/>
    <s v="Graha Oxar Global"/>
    <s v="ODP-BNO-FG/83 FG/D01/83.01"/>
    <s v="WO067076797"/>
    <m/>
    <m/>
    <m/>
    <n v="115.2202458"/>
    <n v="-8.7107072999999993"/>
    <s v="|MN02364|MYIA-035069365970/POI/Ahmad Ahyar Hadi/089685940436/ahmadahyarhadi@gmail.com"/>
    <s v="MYIB_ASSISTANT"/>
    <m/>
    <m/>
    <m/>
    <m/>
    <m/>
    <m/>
    <m/>
    <m/>
    <s v="Management Janji"/>
    <s v="2026-10-24 15:00:00 | Nama PIC : Bp Ahmad No HP : 089685940436 No Alt : - M Janji :  24 Okt 2026 Jam Pasang : Pagi / Siang Note : hubungi pelanggan jika ingin kelokasi"/>
    <s v="FCC"/>
    <s v="23-10-2026 18:09:53"/>
    <d v="2026-10-24T15:00:00"/>
    <m/>
    <s v="PS"/>
    <s v="BENOA"/>
    <s v="OCA"/>
    <n v="20261024"/>
    <s v="Completed"/>
    <s v="HSI Bisnis Basic Bundling OCA Breach Checker PSB 70% Promo - 100 Mbps"/>
    <s v="INDIBIZ"/>
    <m/>
    <m/>
    <d v="2026-10-24T15:00:00"/>
    <s v="2026-10-24 15:00:00 | Nama PIC : Bp Ahmad No HP : 089685940436 No Alt : - M Janji :  24 Okt 2026 Jam Pasang : Pagi / Siang Note : hubungi pelanggan jika ingin kelokasi"/>
    <n v="2026"/>
    <n v="10"/>
    <n v="24"/>
    <d v="2026-10-24T00:00:00"/>
    <n v="-0.625"/>
    <x v="1"/>
  </r>
  <r>
    <n v="2925"/>
    <n v="1002652114"/>
    <n v="3"/>
    <x v="7"/>
    <n v="5"/>
    <s v="DENPASAR"/>
    <s v="JIMBARAN"/>
    <s v="BNO"/>
    <s v="REG"/>
    <s v="AO"/>
    <x v="0"/>
    <m/>
    <s v="Completed (PS)"/>
    <s v="RBS-Regional 3"/>
    <d v="2026-10-24T13:36:06"/>
    <d v="2026-10-26T20:28:30"/>
    <n v="69416383"/>
    <m/>
    <n v="172402208487"/>
    <s v="SMP TUNAS HARAPAN JAYA"/>
    <s v="ODP-BNO-FAB/40"/>
    <s v="WO067152394"/>
    <m/>
    <m/>
    <m/>
    <n v="115.20364480000001"/>
    <n v="-8.7072023999999999"/>
    <s v="|MN00737|/CP IBU NI WAYAN ELGIMAHARANI/082144635365/tunasharapanjayasmp@gmail.com"/>
    <s v="Sales Force DBS"/>
    <m/>
    <m/>
    <m/>
    <m/>
    <m/>
    <m/>
    <m/>
    <m/>
    <s v="Management Janji"/>
    <s v="2026-10-26 08:00:00|Nama Pic : bp wayan astiana  No Hp Pic : 082144635365 No alt : - Jam Pemasangan : pagi  Tanggal Pemasangan : 26 Oktober 2026|40951375|MYDITA"/>
    <s v="FCC"/>
    <s v="24-10-2026 13:39:38"/>
    <d v="2026-10-26T08:00:00"/>
    <m/>
    <s v="PS"/>
    <s v="BENOA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bp wayan astiana  No Hp Pic : 082144635365 No alt : - Jam Pemasangan : pagi  Tanggal Pemasangan : 26 Oktober 2026|40951375|MYDITA"/>
    <n v="2026"/>
    <n v="10"/>
    <n v="26"/>
    <d v="2026-10-26T00:00:00"/>
    <n v="-0.33333333333575865"/>
    <x v="1"/>
  </r>
  <r>
    <n v="2926"/>
    <n v="1002652123"/>
    <n v="3"/>
    <x v="7"/>
    <n v="5"/>
    <s v="DENPASAR"/>
    <s v="JIMBARAN"/>
    <s v="BNO"/>
    <s v="REG"/>
    <s v="AO"/>
    <x v="0"/>
    <m/>
    <s v="Completed (PS)"/>
    <s v="RBS-Regional 3"/>
    <d v="2026-10-24T13:41:23"/>
    <d v="2026-10-26T15:14:37"/>
    <n v="69416386"/>
    <m/>
    <n v="172402208333"/>
    <s v="SMP TUNAS HARAPAN JAYA"/>
    <s v="ODP-BNO-FU/51"/>
    <s v="WO067153618"/>
    <m/>
    <m/>
    <m/>
    <n v="115.2036287"/>
    <n v="-8.7072889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</r>
  <r>
    <n v="2927"/>
    <n v="1002652129"/>
    <n v="3"/>
    <x v="7"/>
    <n v="5"/>
    <s v="DENPASAR"/>
    <s v="JIMBARAN"/>
    <s v="BNO"/>
    <s v="REG"/>
    <s v="AO"/>
    <x v="0"/>
    <m/>
    <s v="Completed (PS)"/>
    <s v="RBS-Regional 3"/>
    <d v="2026-10-24T13:49:10"/>
    <d v="2026-10-26T15:16:07"/>
    <n v="69416362"/>
    <m/>
    <n v="172402208337"/>
    <s v="SMP TUNAS HARAPAN JAYA"/>
    <s v="ODP-BNO-FU/51"/>
    <s v="WO067152538"/>
    <m/>
    <m/>
    <m/>
    <n v="115.2036317"/>
    <n v="-8.7072728999999995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</r>
  <r>
    <n v="2928"/>
    <n v="1002652043"/>
    <n v="3"/>
    <x v="7"/>
    <n v="5"/>
    <s v="DENPASAR"/>
    <s v="JIMBARAN"/>
    <s v="BNO"/>
    <s v="REG"/>
    <s v="AO"/>
    <x v="0"/>
    <m/>
    <s v="Completed (PS)"/>
    <s v="RBS-Regional 3"/>
    <d v="2026-10-24T12:29:39"/>
    <d v="2026-10-26T20:28:10"/>
    <n v="69416323"/>
    <m/>
    <n v="172402208159"/>
    <s v="SMP TUNAS HARAPAN JAYA"/>
    <s v="ODP-BNO-FAB/40"/>
    <s v="WO067153523"/>
    <m/>
    <m/>
    <m/>
    <n v="115.2036351"/>
    <n v="-8.7072543000000007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2:39:39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</r>
  <r>
    <n v="2929"/>
    <n v="1002654371"/>
    <n v="3"/>
    <x v="7"/>
    <n v="5"/>
    <s v="DENPASAR"/>
    <s v="JIMBARAN"/>
    <s v="BNO"/>
    <s v="REG"/>
    <s v="AO"/>
    <x v="0"/>
    <m/>
    <s v="Completed (PS)"/>
    <s v="RBS-Regional 3"/>
    <d v="2026-10-26T15:02:43"/>
    <d v="2026-10-26T19:15:43"/>
    <n v="69415828"/>
    <m/>
    <n v="172402206000"/>
    <s v="UNIVERSAL SCHOOL DENPASAR"/>
    <s v="ODP-BNO-FL/55"/>
    <s v="WO067220793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 Jam Pemasangan : 08:00 15:00  Info Tambahan : Hubungi pelanggan dulu sebelum ke lokasi terimakasih|40931150|MYDITA"/>
    <s v="FCC"/>
    <s v="26-10-2026 15:09:42"/>
    <m/>
    <m/>
    <s v="PS"/>
    <s v="BENOA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7 08:00:00|Tanggal Pemasangan : 26 Oktober 2026  Jam Pemasangan : 08:00 15:00  Info Tambahan : Hubungi pelanggan dulu sebelum ke lokasi terimakasih|40931150|MYDITA"/>
    <n v="2026"/>
    <n v="10"/>
    <n v="26"/>
    <d v="2026-10-26T00:00:00"/>
    <n v="-0.29166666666424135"/>
    <x v="1"/>
  </r>
  <r>
    <n v="2930"/>
    <n v="1002657441"/>
    <n v="3"/>
    <x v="7"/>
    <n v="5"/>
    <s v="DENPASAR"/>
    <s v="JIMBARAN"/>
    <s v="BNO"/>
    <s v="REG"/>
    <s v="AO"/>
    <x v="0"/>
    <m/>
    <s v="Completed (PS)"/>
    <s v="RBS-Regional 3"/>
    <d v="2026-10-28T11:35:48"/>
    <d v="2026-10-28T17:05:06"/>
    <n v="69416417"/>
    <m/>
    <n v="172402206535"/>
    <s v="SMP TUNAS HARAPAN JAYA"/>
    <s v="ODP-BNO-FAC/102"/>
    <s v="WO067349135"/>
    <m/>
    <m/>
    <m/>
    <n v="115.203576"/>
    <n v="-8.7074440000000006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 Jam pemasangan : 08.00 - 12.00  Info Tambahan : Hubungi pelanggan dulu sebelum ke lokasi, terima kasih|40971401|MYDITA"/>
    <s v="FCC"/>
    <s v="28-10-2026 11:39:48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 : 26/09/2026  Jam pemasangan : 08.00 - 12.00  Info Tambahan : Hubungi pelanggan dulu sebelum ke lokasi, terima kasih|40971401|MYDITA"/>
    <n v="2026"/>
    <n v="10"/>
    <n v="28"/>
    <d v="2026-10-28T00:00:00"/>
    <n v="-0.29166666666424135"/>
    <x v="1"/>
  </r>
  <r>
    <n v="2931"/>
    <n v="1002657419"/>
    <n v="3"/>
    <x v="7"/>
    <n v="5"/>
    <s v="DENPASAR"/>
    <s v="JIMBARAN"/>
    <s v="BNO"/>
    <s v="REG"/>
    <s v="AO"/>
    <x v="0"/>
    <m/>
    <s v="Completed (PS)"/>
    <s v="RBS-Regional 3"/>
    <d v="2026-10-28T11:28:28"/>
    <d v="2026-10-28T18:45:12"/>
    <n v="69416411"/>
    <m/>
    <n v="172402206364"/>
    <s v="SMP TUNAS HARAPAN JAYA"/>
    <s v="ODP-BNO-FAC/102"/>
    <s v="WO067348234"/>
    <m/>
    <m/>
    <m/>
    <n v="115.204806621114"/>
    <n v="-8.7093028652383904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 Jam pemasangan : pagi/siang  Info Tambahan : Hubungi pelanggan dulu sebelum ke lokasi.  terima kasih|40921089|MYDITA"/>
    <s v="FCC"/>
    <s v="28-10-2026 11:39:48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: 26/10//2026  Jam pemasangan : pagi/siang  Info Tambahan : Hubungi pelanggan dulu sebelum ke lokasi.  terima kasih|40921089|MYDITA"/>
    <n v="2026"/>
    <n v="10"/>
    <n v="28"/>
    <d v="2026-10-28T00:00:00"/>
    <n v="-0.29166666666424135"/>
    <x v="1"/>
  </r>
  <r>
    <n v="2932"/>
    <n v="1002657645"/>
    <n v="3"/>
    <x v="7"/>
    <n v="5"/>
    <s v="DENPASAR"/>
    <s v="JIMBARAN"/>
    <s v="BNO"/>
    <s v="REG"/>
    <s v="AO"/>
    <x v="0"/>
    <m/>
    <s v="Completed (PS)"/>
    <s v="RBS-Regional 3"/>
    <d v="2026-10-28T13:19:36"/>
    <d v="2026-10-28T16:20:10"/>
    <n v="69416408"/>
    <m/>
    <n v="172402803141"/>
    <s v="SMP TUNAS HARAPAN JAYA"/>
    <s v="ODP-BNO-FAC/102"/>
    <s v="WO067359121"/>
    <m/>
    <m/>
    <m/>
    <n v="115.20354866981501"/>
    <n v="-8.7074455852599506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 Jam pemasangan : pagi/siang  Info Tambahan : Hubungi pelanggan dulu sebelum ke lokasi.  terima kasih|40921089|MYDITA"/>
    <s v="FCC"/>
    <s v="28-10-2026 13:25:25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: 26/10//2026  Jam pemasangan : pagi/siang  Info Tambahan : Hubungi pelanggan dulu sebelum ke lokasi.  terima kasih|40921089|MYDITA"/>
    <n v="2026"/>
    <n v="10"/>
    <n v="28"/>
    <d v="2026-10-28T00:00:00"/>
    <n v="-0.29166666666424135"/>
    <x v="1"/>
  </r>
  <r>
    <n v="2933"/>
    <n v="1002657754"/>
    <n v="3"/>
    <x v="7"/>
    <n v="5"/>
    <s v="DENPASAR"/>
    <s v="JIMBARAN"/>
    <s v="BNO"/>
    <s v="REG"/>
    <s v="AO"/>
    <x v="0"/>
    <m/>
    <s v="Completed (PS)"/>
    <s v="RBS-Regional 3"/>
    <d v="2026-10-28T13:48:15"/>
    <d v="2026-10-28T18:44:01"/>
    <n v="69416414"/>
    <m/>
    <n v="172402208318"/>
    <s v="SMP TUNAS HARAPAN JAYA"/>
    <s v="ODP-BNO-FAC/102"/>
    <s v="WO067362080"/>
    <m/>
    <m/>
    <m/>
    <n v="115.2047872"/>
    <n v="-8.7092997000000008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 Jam Pasang : Pagi 08.00  Note : hubungi pelanggan jika ingin ke lokasi, terima kasih|40971304|MYDITA"/>
    <s v="FCC"/>
    <s v="28-10-2026 13:54:39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08:00:00|M Janji : 26 Okt 2026  Jam Pasang : Pagi 08.00  Note : hubungi pelanggan jika ingin ke lokasi, terima kasih|40971304|MYDITA"/>
    <n v="2026"/>
    <n v="10"/>
    <n v="28"/>
    <d v="2026-10-28T00:00:00"/>
    <n v="-0.29166666666424135"/>
    <x v="1"/>
  </r>
  <r>
    <n v="2934"/>
    <n v="1002639630"/>
    <n v="3"/>
    <x v="7"/>
    <n v="5"/>
    <s v="DENPASAR"/>
    <s v="SANUR"/>
    <s v="KLM"/>
    <s v="REG"/>
    <s v="AO"/>
    <x v="0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</r>
  <r>
    <n v="2935"/>
    <n v="1002649395"/>
    <n v="3"/>
    <x v="7"/>
    <n v="5"/>
    <s v="DENPASAR"/>
    <s v="SANUR"/>
    <s v="KLM"/>
    <s v="REG"/>
    <s v="AO"/>
    <x v="0"/>
    <m/>
    <s v="102 | FOLLOW UP COMPLETED"/>
    <s v="RBS-Regional 3"/>
    <d v="2026-10-22T14:44:47"/>
    <d v="2026-10-26T12:03:58"/>
    <n v="69415182"/>
    <m/>
    <n v="172401794292"/>
    <s v="SDN 2 DANGIN PURI"/>
    <s v="ODP-KLM-FBW/14"/>
    <s v="WO067040463"/>
    <m/>
    <m/>
    <m/>
    <n v="115.216940289148"/>
    <n v="-8.64979675134507"/>
    <s v="|MN02631| BAPAK KETUT YASA/082146544172/kertiyasa7@gmail.com"/>
    <s v="Sales Force DBS"/>
    <m/>
    <m/>
    <m/>
    <m/>
    <m/>
    <m/>
    <m/>
    <m/>
    <s v="Management Janji"/>
    <s v="2026-10-24 11:00:00|M Janji : 24/10/2026 Jam Pasang : Pagi 08.00 NoteÃ‚Â :  Hubungi terlebih dahulu sebelum ke lokasi |40971304|MYDITA"/>
    <s v="FCC"/>
    <s v="22-10-2026 14:54:36"/>
    <d v="2026-10-24T11:00:00"/>
    <s v="Kendala Lainnya"/>
    <s v="REVOKE"/>
    <s v="KALIASEM"/>
    <s v="OCA"/>
    <m/>
    <s v="Follow Up Revoke Completed, New Order ID : SC100265368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M Janji : 24/10/2026 Jam Pasang : Pagi 08.00 NoteÃ‚Â :  Hubungi terlebih dahulu sebelum ke lokasi |40971304|MYDITA"/>
    <m/>
    <m/>
    <m/>
    <e v="#NUM!"/>
    <e v="#NUM!"/>
    <x v="0"/>
  </r>
  <r>
    <n v="2936"/>
    <n v="1002650874"/>
    <n v="3"/>
    <x v="7"/>
    <n v="5"/>
    <s v="DENPASAR"/>
    <s v="SANUR"/>
    <s v="KLM"/>
    <s v="REG"/>
    <s v="AO"/>
    <x v="0"/>
    <m/>
    <s v="102 | FOLLOW UP COMPLETED"/>
    <s v="RBS-Regional 3"/>
    <d v="2026-10-23T12:39:40"/>
    <d v="2026-10-26T15:02:42"/>
    <n v="69415828"/>
    <m/>
    <n v="172401793968"/>
    <s v="UNIVERSAL SCHOOL DENPASAR"/>
    <s v="ODP-KLM-FCW/58"/>
    <s v="WO067114848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Jam Pemasangan : 08:00 15:00 Info Tambahan : Hubungi pelanggan dulu sebelum ke lokasi terimakasih|40931150|MYDITA"/>
    <s v="FCC"/>
    <s v="23-10-2026 12:54:39"/>
    <d v="2026-10-27T08:00:00"/>
    <s v="Kendala Teknik"/>
    <s v="REVOKE"/>
    <s v="KALIASEM"/>
    <s v="OCA"/>
    <m/>
    <s v="Follow Up Revoke Completed, New Order ID : SC10026543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6 Oktober 2026 Jam Pemasangan : 08:00 15:00 Info Tambahan : Hubungi pelanggan dulu sebelum ke lokasi terimakasih|40931150|MYDITA"/>
    <m/>
    <m/>
    <m/>
    <e v="#NUM!"/>
    <e v="#NUM!"/>
    <x v="0"/>
  </r>
  <r>
    <n v="2937"/>
    <n v="1002653407"/>
    <n v="3"/>
    <x v="7"/>
    <n v="5"/>
    <s v="DENPASAR"/>
    <s v="SANUR"/>
    <s v="KLM"/>
    <s v="REG"/>
    <s v="AO"/>
    <x v="0"/>
    <s v="1P INET"/>
    <s v="7 | OSS - PROVISIONING ISSUED"/>
    <s v="RBS-Regional 3"/>
    <d v="2026-10-26T11:12:45"/>
    <d v="2026-10-29T09:44:05"/>
    <n v="69416973"/>
    <m/>
    <n v="172401787305"/>
    <s v="Sandat Guest House"/>
    <s v="ODP-KLM-FAN/58 FAN/D01/58.01"/>
    <s v="WO067195173"/>
    <m/>
    <m/>
    <m/>
    <n v="115.2264926"/>
    <n v="-8.6481221000000001"/>
    <s v="|MN02364|MYIA-082886129927/POI/putu yudha Aditya/085936727044/yudhaaditya714@gmail.com"/>
    <s v="MYIB_ASSISTANT"/>
    <m/>
    <m/>
    <m/>
    <m/>
    <m/>
    <m/>
    <m/>
    <m/>
    <s v="Management Janji"/>
    <s v="2026-10-27 08:00:00 | Nama PIC:  bp yudha No HP: 085936727044 Alt: Tanggal: 27/10/2026 Jam Pasang: Pagi Note: Hubungi sebelum ke lokasi, terimakasih.  "/>
    <s v="FCC"/>
    <s v="26-10-2026 11:24:44"/>
    <d v="2026-10-27T08:00:00"/>
    <m/>
    <s v="PI"/>
    <s v="KALIASEM"/>
    <s v="OCA"/>
    <m/>
    <s v="Provisioning Issued"/>
    <s v="HSI Bisnis Basic Bundling OCA Breach Checker Promo H2 2026 PSB 70% - 50 Mbps"/>
    <s v="INDIBIZ"/>
    <m/>
    <m/>
    <d v="2026-10-27T08:00:00"/>
    <s v="2026-10-27 08:00:00 | Nama PIC:  bp yudha No HP: 085936727044 Alt: Tanggal: 27/10/2026 Jam Pasang: Pagi Note: Hubungi sebelum ke lokasi, terimakasih.  "/>
    <m/>
    <m/>
    <m/>
    <e v="#NUM!"/>
    <e v="#NUM!"/>
    <x v="0"/>
  </r>
  <r>
    <n v="2938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2939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</r>
  <r>
    <n v="2940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</r>
  <r>
    <n v="2941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</r>
  <r>
    <n v="2942"/>
    <n v="1002636845"/>
    <n v="3"/>
    <x v="7"/>
    <n v="5"/>
    <s v="DENPASAR"/>
    <s v="SANUR"/>
    <s v="KLM"/>
    <s v="REG"/>
    <s v="AO"/>
    <x v="0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</r>
  <r>
    <n v="2943"/>
    <n v="1002638415"/>
    <n v="3"/>
    <x v="7"/>
    <n v="5"/>
    <s v="DENPASAR"/>
    <s v="SANUR"/>
    <s v="KLM"/>
    <s v="REG"/>
    <s v="AO"/>
    <x v="0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</r>
  <r>
    <n v="2944"/>
    <n v="1002640802"/>
    <n v="3"/>
    <x v="7"/>
    <n v="5"/>
    <s v="DENPASAR"/>
    <s v="SANUR"/>
    <s v="KLM"/>
    <s v="REG"/>
    <s v="AO"/>
    <x v="0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</r>
  <r>
    <n v="2945"/>
    <n v="1002643892"/>
    <n v="3"/>
    <x v="7"/>
    <n v="5"/>
    <s v="DENPASAR"/>
    <s v="SANUR"/>
    <s v="KLM"/>
    <s v="REG"/>
    <s v="AO"/>
    <x v="0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</r>
  <r>
    <n v="2946"/>
    <n v="1002643835"/>
    <n v="3"/>
    <x v="7"/>
    <n v="5"/>
    <s v="DENPASAR"/>
    <s v="SANUR"/>
    <s v="KLM"/>
    <s v="REG"/>
    <s v="AO"/>
    <x v="0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2947"/>
    <n v="1002649291"/>
    <n v="3"/>
    <x v="7"/>
    <n v="5"/>
    <s v="DENPASAR"/>
    <s v="SANUR"/>
    <s v="KLM"/>
    <s v="REG"/>
    <s v="AO"/>
    <x v="0"/>
    <m/>
    <s v="Completed (PS)"/>
    <s v="RBS-Regional 3"/>
    <d v="2026-10-22T14:23:57"/>
    <d v="2026-10-25T10:39:19"/>
    <n v="69415144"/>
    <m/>
    <n v="172401794290"/>
    <s v="SDN 2 DANGIN PURI"/>
    <s v="ODP-KLM-FAQ/12"/>
    <s v="WO066982350"/>
    <m/>
    <m/>
    <m/>
    <n v="115.217208888992"/>
    <n v="-8.6499720758682397"/>
    <s v="|MN02631| BAPAK KETUT YASA/082146544172/kertiyasa7@gmail.com"/>
    <s v="Sales Force DBS"/>
    <m/>
    <m/>
    <m/>
    <m/>
    <m/>
    <m/>
    <m/>
    <m/>
    <s v="Management Janji"/>
    <s v="2026-10-23 11:00:00|Waktu pemasangan : 23 Oktober 2026 Jam pemasangan : 08.00 - 12.00 Info Tambahan : Hubungi pelanggan dulu sebelum ke lokasi terimakasih |40971401|MYDITA"/>
    <s v="FCC"/>
    <s v="22-10-2026 14:24:42"/>
    <d v="2026-10-23T11:00:00"/>
    <m/>
    <s v="PS"/>
    <s v="KALIASEM"/>
    <s v="OCA"/>
    <n v="2026102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3T11:00:00"/>
    <s v="2026-10-23 11:00:00|Waktu pemasangan : 23 Oktober 2026 Jam pemasangan : 08.00 - 12.00 Info Tambahan : Hubungi pelanggan dulu sebelum ke lokasi terimakasih |40971401|MYDITA"/>
    <n v="2026"/>
    <n v="10"/>
    <n v="25"/>
    <d v="2026-10-25T00:00:00"/>
    <n v="1.5416666666642413"/>
    <x v="2"/>
  </r>
  <r>
    <n v="2948"/>
    <n v="1002649367"/>
    <n v="3"/>
    <x v="7"/>
    <n v="5"/>
    <s v="DENPASAR"/>
    <s v="SANUR"/>
    <s v="KLM"/>
    <s v="REG"/>
    <s v="AO"/>
    <x v="0"/>
    <m/>
    <s v="Completed (PS)"/>
    <s v="RBS-Regional 3"/>
    <d v="2026-10-22T14:38:40"/>
    <d v="2026-10-26T07:49:01"/>
    <n v="69415175"/>
    <m/>
    <n v="172401794291"/>
    <s v="SDN 2 DANGIN PURI"/>
    <s v="ODP-KLM-FAQ/12"/>
    <s v="WO066987763"/>
    <m/>
    <m/>
    <m/>
    <n v="115.21728755402199"/>
    <n v="-8.6498898134759301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39:40"/>
    <d v="2026-10-23T15:00:00"/>
    <m/>
    <s v="PS"/>
    <s v="KALIASEM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6"/>
    <d v="2026-10-26T00:00:00"/>
    <n v="2.375"/>
    <x v="2"/>
  </r>
  <r>
    <n v="2949"/>
    <n v="1002649323"/>
    <n v="3"/>
    <x v="7"/>
    <n v="5"/>
    <s v="DENPASAR"/>
    <s v="SANUR"/>
    <s v="KLM"/>
    <s v="REG"/>
    <s v="AO"/>
    <x v="0"/>
    <m/>
    <s v="Completed (PS)"/>
    <s v="RBS-Regional 3"/>
    <d v="2026-10-22T14:30:43"/>
    <d v="2026-10-23T16:47:51"/>
    <n v="69415193"/>
    <m/>
    <n v="172401793960"/>
    <s v="SDN 2 DANGIN PURI"/>
    <s v="ODP-KLM-FAQ/12"/>
    <s v="WO066984771"/>
    <m/>
    <m/>
    <m/>
    <n v="115.21727160789401"/>
    <n v="-8.6499110270835899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40:09"/>
    <d v="2026-10-23T15:00:00"/>
    <m/>
    <s v="PS"/>
    <s v="KALIASEM"/>
    <s v="OCA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3"/>
    <d v="2026-10-23T00:00:00"/>
    <n v="-0.625"/>
    <x v="1"/>
  </r>
  <r>
    <n v="2950"/>
    <n v="1002653680"/>
    <n v="3"/>
    <x v="7"/>
    <n v="5"/>
    <s v="DENPASAR"/>
    <s v="SANUR"/>
    <s v="KLM"/>
    <s v="REG"/>
    <s v="AO"/>
    <x v="0"/>
    <m/>
    <s v="Completed (PS)"/>
    <s v="RBS-Regional 3"/>
    <d v="2026-10-26T12:03:59"/>
    <d v="2026-10-26T18:10:26"/>
    <n v="69415182"/>
    <m/>
    <n v="172401794012"/>
    <s v="SDN 2 DANGIN PURI"/>
    <s v="ODP-KLM-FAQ/11"/>
    <s v="WO067200837"/>
    <m/>
    <m/>
    <m/>
    <n v="115.217281579971"/>
    <n v="-8.6497914058824499"/>
    <s v="|MN02631| BAPAK KETUT YASA/082146544172/kertiyasa7@gmail.com"/>
    <s v="Sales Force DBS"/>
    <m/>
    <m/>
    <m/>
    <m/>
    <m/>
    <m/>
    <m/>
    <m/>
    <s v="Management Janji"/>
    <s v="2026-10-24 11:00:00|M Janji : 24/10/2026  Jam Pasang : Pagi 08.00  NoteÃ‚Â :  Hubungi terlebih dahulu sebelum ke lokasi  |40971304|MYDITA"/>
    <s v="FCC"/>
    <s v="26-10-2026 12:09:45"/>
    <m/>
    <m/>
    <s v="PS"/>
    <s v="KALIASEM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4 11:00:00|M Janji : 24/10/2026  Jam Pasang : Pagi 08.00  NoteÃ‚Â :  Hubungi terlebih dahulu sebelum ke lokasi  |40971304|MYDITA"/>
    <n v="2026"/>
    <n v="10"/>
    <n v="26"/>
    <d v="2026-10-26T00:00:00"/>
    <n v="-0.29166666666424135"/>
    <x v="1"/>
  </r>
  <r>
    <n v="2951"/>
    <n v="1002650283"/>
    <n v="3"/>
    <x v="7"/>
    <n v="5"/>
    <s v="DENPASAR"/>
    <s v="SANUR"/>
    <s v="KLM"/>
    <s v="REG"/>
    <s v="AO"/>
    <x v="0"/>
    <m/>
    <s v="QC MIA - INVALID QUALITY CONTROL MIA"/>
    <s v="RBS-Regional 3"/>
    <d v="2026-10-23T09:17:38"/>
    <d v="2026-10-23T09:28:52"/>
    <n v="69415599"/>
    <m/>
    <n v="172401794299"/>
    <s v="UNIVERSAL SCHOOL DENPASAR"/>
    <s v="ODP-KLM-FCW/58"/>
    <m/>
    <m/>
    <m/>
    <m/>
    <n v="115.234233435577"/>
    <n v="-8.6966668753350707"/>
    <s v="|MN02647| BAPAK BUNNY GAWAH/085101507789/universal15bc@gmail.com"/>
    <s v="Sales Force DBS"/>
    <m/>
    <m/>
    <m/>
    <m/>
    <m/>
    <m/>
    <m/>
    <m/>
    <m/>
    <m/>
    <m/>
    <s v="23-10-2026 09:24:51"/>
    <m/>
    <m/>
    <s v="QC1"/>
    <s v="KALIASEM"/>
    <s v="OCA"/>
    <m/>
    <s v="QC MIA - INVALID QUALITY CONTROL MIA - Upload Kartu Identitas Tidak Sesuai - uploadkan foto KTP fisiknya yg asli bukan fotoco"/>
    <s v="- SP_NOSS;SP_NOSS ~ Internet NOSS Multispeed Network[0]  - E23015;E23015 ~ ES23 - Perangkat ONT[0]  - E23015~null~44292;E23015||11||Abodemen 0[0]  - E23015~null~E23015_SWONTPREM;SWONTPREM ~ Biaya Sewa ONT Premium ~ E23015[50000]  - E26017;E26017 ~ ES26 - "/>
    <s v="INDIBIZ"/>
    <m/>
    <m/>
    <m/>
    <m/>
    <m/>
    <m/>
    <m/>
    <e v="#NUM!"/>
    <e v="#NUM!"/>
    <x v="0"/>
  </r>
  <r>
    <n v="2952"/>
    <n v="1002658201"/>
    <n v="3"/>
    <x v="7"/>
    <n v="5"/>
    <s v="DENPASAR"/>
    <s v="SANUR"/>
    <s v="KLM"/>
    <s v="REG"/>
    <s v="AO"/>
    <x v="0"/>
    <s v="1P INET"/>
    <s v="MIE - SEND SURVEY"/>
    <s v="RBS-Regional 3"/>
    <d v="2026-10-28T16:11:49"/>
    <d v="2026-10-28T16:16:06"/>
    <n v="69418778"/>
    <m/>
    <n v="172401794347"/>
    <s v="PT. ANGGATHA SURYA ENERGI"/>
    <s v="ODP-KLM-FBP/39 FBP/D06/39.01"/>
    <s v="WO067378299"/>
    <m/>
    <m/>
    <m/>
    <n v="115.2110315"/>
    <n v="-8.6697205999999998"/>
    <s v="|MN02515|MYIA-025406202227/POI/FITRI HANI NURMALA/082314191614/finance.rakkipanda@gmail.com"/>
    <s v="MYIB_ASSISTANT"/>
    <m/>
    <m/>
    <m/>
    <m/>
    <m/>
    <m/>
    <m/>
    <m/>
    <s v="Management Janji"/>
    <s v="2026-10-29 15:00:00 | Tanggal pemasangan : 29/10/2026 Jam pemasangan : 08.00 - 12.00 Info Tambahan : Hubungi pelanggan dulu sebelum ke lokasi, terima kasih"/>
    <s v="FCC"/>
    <s v="28-10-2026 16:25:03"/>
    <d v="2026-10-29T15:00:00"/>
    <m/>
    <s v="SURVEY_NEW_MANJA"/>
    <s v="KALIASEM"/>
    <s v="NO ADDON"/>
    <m/>
    <s v="MIE - SEND SURVEY"/>
    <s v="HSI Bisnis PSB 70% - 100 Mbps"/>
    <s v="INDIBIZ"/>
    <m/>
    <m/>
    <d v="2026-10-29T15:00:00"/>
    <s v="2026-10-29 15:00:00 | Tanggal pemasangan : 29/10/2026 Jam pemasangan : 08.00 - 12.00 Info Tambahan : Hubungi pelanggan dulu sebelum ke lokasi, terima kasih"/>
    <m/>
    <m/>
    <m/>
    <e v="#NUM!"/>
    <e v="#NUM!"/>
    <x v="0"/>
  </r>
  <r>
    <n v="2953"/>
    <n v="1002656813"/>
    <n v="3"/>
    <x v="7"/>
    <n v="5"/>
    <s v="DENPASAR"/>
    <s v="SANUR"/>
    <s v="SAU"/>
    <s v="REG"/>
    <s v="AO"/>
    <x v="0"/>
    <s v="1P INET"/>
    <s v="102 | FOLLOW UP COMPLETED"/>
    <s v="RBS-Regional 3"/>
    <d v="2026-10-27T18:47:44"/>
    <d v="2026-10-29T08:59:43"/>
    <n v="69418261"/>
    <m/>
    <n v="172401298426"/>
    <s v="BIOSYSTEMS"/>
    <s v="ODP-SAU-FD/80 FD/D07/80.01"/>
    <s v="WO067318108"/>
    <m/>
    <m/>
    <m/>
    <n v="115.25070700000001"/>
    <n v="-8.7040202999999998"/>
    <s v="|MN02665|MYIA-050761125744/POI/LESTARI /087768996769/biosystemadmin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8:54:33"/>
    <d v="2026-10-28T15:00:00"/>
    <s v="Kendala Teknik"/>
    <s v="REVOKE"/>
    <s v="SANUR"/>
    <s v="OCA"/>
    <m/>
    <s v="Follow Up Revoke Completed, New Order ID : SC1002658574"/>
    <s v="HSI Bisnis Basic Bundling OCA Breach Checker Promo H2 2026 PSB 70% - 3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</r>
  <r>
    <n v="2954"/>
    <n v="1002654780"/>
    <n v="3"/>
    <x v="7"/>
    <n v="5"/>
    <s v="DENPASAR"/>
    <s v="SANUR"/>
    <s v="SAU"/>
    <s v="REG"/>
    <s v="AO"/>
    <x v="0"/>
    <s v="1P INET"/>
    <s v="7 | OSS - PROVISIONING ISSUED"/>
    <s v="RBS-Regional 3"/>
    <d v="2026-10-26T17:11:44"/>
    <d v="2026-10-27T15:30:42"/>
    <n v="69417467"/>
    <m/>
    <n v="172401298363"/>
    <s v="PT. Varnion Technology Semesta"/>
    <s v="ODP-SAU-FM/18 FM/D04/18.01"/>
    <s v="WO067235267"/>
    <m/>
    <m/>
    <m/>
    <n v="115.264888"/>
    <n v="-8.6980330000000006"/>
    <s v="|MN00843|MYIA-053107630442/POI/Anita Nur Octavia/081325889709/anita.octavia@varnion.com"/>
    <s v="MYIB_ASSISTANT"/>
    <m/>
    <m/>
    <m/>
    <m/>
    <m/>
    <m/>
    <m/>
    <m/>
    <s v="Management Janji"/>
    <s v="2026-10-27 15:00:00 | telp : 081325889709 alt : manja : pagi / siang 27/10/2026 hub sebelum ke lokasi"/>
    <s v="FCC"/>
    <s v="26-10-2026 17:24:36"/>
    <d v="2026-10-27T15:00:00"/>
    <m/>
    <s v="PI"/>
    <s v="SANUR"/>
    <s v="NO ADDON"/>
    <m/>
    <s v="Provisioning Issued"/>
    <s v="HSI Bisnis Promo Hari Pelanggan Nasional PSB 70% - 200 Mbps"/>
    <s v="INDIBIZ"/>
    <m/>
    <m/>
    <d v="2026-10-27T15:00:00"/>
    <s v="2026-10-27 15:00:00 | telp : 081325889709 alt : manja : pagi / siang 27/10/2026 hub sebelum ke lokasi"/>
    <m/>
    <m/>
    <m/>
    <e v="#NUM!"/>
    <e v="#NUM!"/>
    <x v="0"/>
  </r>
  <r>
    <n v="2955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2956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</r>
  <r>
    <n v="2957"/>
    <n v="1002639951"/>
    <n v="3"/>
    <x v="7"/>
    <n v="5"/>
    <s v="SINGARJA"/>
    <s v="SINGARAJA"/>
    <s v="KNT"/>
    <s v="REG"/>
    <s v="AO"/>
    <x v="0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</r>
  <r>
    <n v="2958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2959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2960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2961"/>
    <n v="1002643580"/>
    <n v="3"/>
    <x v="7"/>
    <n v="5"/>
    <s v="SINGARJA"/>
    <s v="GIANYAR"/>
    <s v="GIN"/>
    <s v="REG"/>
    <s v="AO"/>
    <x v="0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</r>
  <r>
    <n v="2962"/>
    <n v="1002656576"/>
    <n v="3"/>
    <x v="7"/>
    <n v="5"/>
    <s v="SINGARJA"/>
    <s v="GIANYAR"/>
    <s v="GIN"/>
    <s v="REG"/>
    <s v="AO"/>
    <x v="0"/>
    <m/>
    <s v="102 | FOLLOW UP COMPLETED"/>
    <s v="RBS-Regional 3"/>
    <d v="2026-10-27T16:11:19"/>
    <d v="2026-10-29T09:33:52"/>
    <n v="69418176"/>
    <m/>
    <n v="172407214312"/>
    <s v="LPD DESA ADAT GIANYAR"/>
    <s v="ODP-GIN-FAF/12"/>
    <s v="WO067351186"/>
    <m/>
    <m/>
    <m/>
    <n v="115.3316604"/>
    <n v="-8.5418430000000001"/>
    <s v="|MN02658|/PIC GUSTI AYU RATNA PALGUNA/0895338114569/LPDDAGIANYAR@gmail.com"/>
    <s v="Sales Force DBS"/>
    <m/>
    <m/>
    <m/>
    <m/>
    <m/>
    <m/>
    <m/>
    <m/>
    <s v="Management Janji"/>
    <s v="2026-10-29 08:00:00|Tanggal Pemasangan : 29 Oktober 2026 Jam Pemasangan : 08:00 15:00 Info Tambahan : Hubungi pelanggan dulu sebelum ke lokasi terimakasih|40961370|MYDITA"/>
    <s v="FCC"/>
    <s v="27-10-2026 16:24:47"/>
    <d v="2026-10-29T08:00:00"/>
    <m/>
    <s v="REVOKE"/>
    <s v="GIANYAR"/>
    <s v="NO ADDON"/>
    <m/>
    <s v="Follow Up Revoke Completed, New Order ID : SC100265868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Tanggal Pemasangan : 29 Oktober 2026 Jam Pemasangan : 08:00 15:00 Info Tambahan : Hubungi pelanggan dulu sebelum ke lokasi terimakasih|40961370|MYDITA"/>
    <m/>
    <m/>
    <m/>
    <e v="#NUM!"/>
    <e v="#NUM!"/>
    <x v="0"/>
  </r>
  <r>
    <n v="2963"/>
    <n v="1002643644"/>
    <n v="3"/>
    <x v="7"/>
    <n v="5"/>
    <s v="SINGARJA"/>
    <s v="GIANYAR"/>
    <s v="GIN"/>
    <s v="REG"/>
    <s v="AO"/>
    <x v="0"/>
    <m/>
    <s v="7 | OSS - PROVISIONING ISSUED"/>
    <s v="RBS-Regional 3"/>
    <d v="2026-10-19T15:12:39"/>
    <d v="2026-10-25T11:14:05"/>
    <n v="69413106"/>
    <m/>
    <n v="172407213231"/>
    <s v="Queen International Gianyar"/>
    <s v="ODP-GIN-FJ/21"/>
    <s v="WO067112108"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s v="Management Janji"/>
    <s v="2026-10-25 11:00:00|M Janji :  25 Okt 2026 Jam Pasang : Pagi / Siang Note : hubungi pelanggan jika ingin kelokasi |40981182|MYDITA"/>
    <s v="FCC"/>
    <s v="19-10-2026 15:24:58"/>
    <d v="2026-10-25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5T11:00:00"/>
    <s v="2026-10-25 11:00:00|M Janji :  25 Okt 2026 Jam Pasang : Pagi / Siang Note : hubungi pelanggan jika ingin kelokasi |40981182|MYDITA"/>
    <m/>
    <m/>
    <m/>
    <e v="#NUM!"/>
    <e v="#NUM!"/>
    <x v="0"/>
  </r>
  <r>
    <n v="2964"/>
    <n v="1002654565"/>
    <n v="3"/>
    <x v="7"/>
    <n v="5"/>
    <s v="SINGARJA"/>
    <s v="GIANYAR"/>
    <s v="GIN"/>
    <s v="REG"/>
    <s v="AO"/>
    <x v="0"/>
    <m/>
    <s v="7 | OSS - PROVISIONING ISSUED"/>
    <s v="RBS-Regional 3"/>
    <d v="2026-10-26T15:54:29"/>
    <d v="2026-10-28T18:38:59"/>
    <n v="69417381"/>
    <m/>
    <n v="172407214135"/>
    <s v="SD NEGERI 5 TULIKUP"/>
    <s v="ODP-GIN-FAH/96"/>
    <s v="WO067271816"/>
    <m/>
    <m/>
    <m/>
    <n v="115.36107509999999"/>
    <n v="-8.5576142999999991"/>
    <s v="|MN02658|/PIC I GUSTI AYU ARIPIN KURNIAWATI/081239962295/5tulikup@gmail.com"/>
    <s v="Sales Force DBS"/>
    <m/>
    <m/>
    <m/>
    <m/>
    <m/>
    <m/>
    <m/>
    <m/>
    <s v="Management Janji"/>
    <s v="2026-10-28 08:00:00|Jam pemasangan : 12.00 Info Tambahan : Hubungi pelanggan dulu sebelum ke lokasi terimakasih |40951381|MYDITA"/>
    <s v="FCC"/>
    <s v="26-10-2026 16:09:43"/>
    <d v="2026-10-28T08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8T08:00:00"/>
    <s v="2026-10-28 08:00:00|Jam pemasangan : 12.00 Info Tambahan : Hubungi pelanggan dulu sebelum ke lokasi terimakasih |40951381|MYDITA"/>
    <m/>
    <m/>
    <m/>
    <e v="#NUM!"/>
    <e v="#NUM!"/>
    <x v="0"/>
  </r>
  <r>
    <n v="2965"/>
    <n v="1002654538"/>
    <n v="3"/>
    <x v="7"/>
    <n v="5"/>
    <s v="SINGARJA"/>
    <s v="GIANYAR"/>
    <s v="GIN"/>
    <s v="REG"/>
    <s v="AO"/>
    <x v="0"/>
    <m/>
    <s v="7 | OSS - PROVISIONING ISSUED"/>
    <s v="RBS-Regional 3"/>
    <d v="2026-10-26T15:48:32"/>
    <d v="2026-10-28T10:00:39"/>
    <n v="69417340"/>
    <m/>
    <n v="172407214134"/>
    <s v="LPD Desa Adat Tulikup Kelod"/>
    <s v="ODP-GIN-FAH/25"/>
    <s v="WO067234605"/>
    <m/>
    <m/>
    <m/>
    <n v="115.36201800000001"/>
    <n v="-8.5590316000000009"/>
    <s v="|MN02658|/PIC NGAKAN NYOMAN SUSILA/08174711378/lilikrisnawati28@gmail.com"/>
    <s v="Sales Force DBS"/>
    <m/>
    <m/>
    <m/>
    <m/>
    <m/>
    <m/>
    <m/>
    <m/>
    <s v="Management Janji"/>
    <s v="2026-10-28 08:00:00|Tanggal pemasangan : 28/09/2026 Jam pemasangan : 08.00 - 12.00 Info Tambahan : Hubungi pelanggan dulu sebelum ke lokasi, terima kasih |40971401|MYDITA"/>
    <s v="FCC"/>
    <s v="26-10-2026 15:54:36"/>
    <d v="2026-10-28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anggal pemasangan : 28/09/2026 Jam pemasangan : 08.00 - 12.00 Info Tambahan : Hubungi pelanggan dulu sebelum ke lokasi, terima kasih |40971401|MYDITA"/>
    <m/>
    <m/>
    <m/>
    <e v="#NUM!"/>
    <e v="#NUM!"/>
    <x v="0"/>
  </r>
  <r>
    <n v="2966"/>
    <n v="1002656560"/>
    <n v="3"/>
    <x v="7"/>
    <n v="5"/>
    <s v="SINGARJA"/>
    <s v="GIANYAR"/>
    <s v="GIN"/>
    <s v="REG"/>
    <s v="AO"/>
    <x v="0"/>
    <m/>
    <s v="7 | OSS - PROVISIONING ISSUED"/>
    <s v="RBS-Regional 3"/>
    <d v="2026-10-27T16:05:50"/>
    <d v="2026-10-28T18:43:18"/>
    <n v="69418170"/>
    <m/>
    <n v="172407214311"/>
    <s v="TK Negeri Mutiara Gianyar"/>
    <s v="ODP-GIN-FAF/12"/>
    <s v="WO067312480"/>
    <m/>
    <m/>
    <m/>
    <n v="115.3316604"/>
    <n v="-8.5418430000000001"/>
    <s v="|MN02658|/PIC NI LUH PUTU SUNARINI/081338574552/tknegerimutiaragianyar@gmail.com"/>
    <s v="Sales Force DBS"/>
    <m/>
    <m/>
    <m/>
    <m/>
    <m/>
    <m/>
    <m/>
    <m/>
    <s v="Management Janji"/>
    <s v="2026-10-28 15:00:00|telp : 081338574552 alt : manja : pagi / siang 28/10/2026 hub sebelum ke lokasi |40000802|MYDITA"/>
    <s v="FCC"/>
    <s v="27-10-2026 16:09:58"/>
    <d v="2026-10-28T15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5:00:00"/>
    <s v="2026-10-28 15:00:00|telp : 081338574552 alt : manja : pagi / siang 28/10/2026 hub sebelum ke lokasi |40000802|MYDITA"/>
    <m/>
    <m/>
    <m/>
    <e v="#NUM!"/>
    <e v="#NUM!"/>
    <x v="0"/>
  </r>
  <r>
    <n v="2967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2968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2969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2970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2971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</r>
  <r>
    <n v="2972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2973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</r>
  <r>
    <n v="2974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</r>
  <r>
    <n v="2975"/>
    <n v="1002643606"/>
    <n v="3"/>
    <x v="7"/>
    <n v="5"/>
    <s v="SINGARJA"/>
    <s v="GIANYAR"/>
    <s v="GIN"/>
    <s v="REG"/>
    <s v="AO"/>
    <x v="0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</r>
  <r>
    <n v="2976"/>
    <n v="1002646047"/>
    <n v="3"/>
    <x v="7"/>
    <n v="5"/>
    <s v="SINGARJA"/>
    <s v="GIANYAR"/>
    <s v="GIN"/>
    <s v="REG"/>
    <s v="AO"/>
    <x v="0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</r>
  <r>
    <n v="2977"/>
    <n v="1002646063"/>
    <n v="3"/>
    <x v="7"/>
    <n v="5"/>
    <s v="SINGARJA"/>
    <s v="GIANYAR"/>
    <s v="GIN"/>
    <s v="REG"/>
    <s v="AO"/>
    <x v="0"/>
    <m/>
    <s v="Completed (PS)"/>
    <s v="RBS-Regional 3"/>
    <d v="2026-10-20T15:58:04"/>
    <d v="2026-10-22T15:58:09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PS"/>
    <s v="GIANYA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2"/>
    <d v="2026-10-22T00:00:00"/>
    <n v="-0.33333333333575865"/>
    <x v="1"/>
  </r>
  <r>
    <n v="2978"/>
    <n v="1002646347"/>
    <n v="3"/>
    <x v="7"/>
    <n v="5"/>
    <s v="SINGARJA"/>
    <s v="GIANYAR"/>
    <s v="GIN"/>
    <s v="REG"/>
    <s v="AO"/>
    <x v="0"/>
    <s v="1P INET"/>
    <s v="Completed (PS)"/>
    <s v="RBS-Regional 3"/>
    <d v="2026-10-20T18:29:49"/>
    <d v="2026-10-22T19:18:45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S"/>
    <s v="GIANYAR"/>
    <s v="NO ADDON"/>
    <n v="20261022"/>
    <s v="Complet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n v="2026"/>
    <n v="10"/>
    <n v="22"/>
    <d v="2026-10-22T00:00:00"/>
    <n v="-0.33333333333575865"/>
    <x v="1"/>
  </r>
  <r>
    <n v="2979"/>
    <n v="1002647846"/>
    <n v="3"/>
    <x v="7"/>
    <n v="5"/>
    <s v="SINGARJA"/>
    <s v="GIANYAR"/>
    <s v="GIN"/>
    <s v="REG"/>
    <s v="AO"/>
    <x v="0"/>
    <m/>
    <s v="Completed (PS)"/>
    <s v="RBS-Regional 3"/>
    <d v="2026-10-21T15:35:40"/>
    <d v="2026-10-23T18:26:42"/>
    <n v="69414661"/>
    <m/>
    <n v="172407213763"/>
    <s v="SD NEGERI 4 SIDAN"/>
    <s v="ODP-GIN-FAL/01"/>
    <s v="WO066986369"/>
    <m/>
    <m/>
    <m/>
    <n v="115.34797829999999"/>
    <n v="-8.5341494999999998"/>
    <s v="|MN02658|/PIC NYOMAN SRIMASRAWI/085737449182/sdn4sidan@gmail.com"/>
    <s v="Sales Force DBS"/>
    <m/>
    <m/>
    <m/>
    <m/>
    <m/>
    <m/>
    <m/>
    <m/>
    <s v="Management Janji"/>
    <s v="2026-10-23 15:00:00|M Janji : 23/10/2026 Jam Pasang : 08.00  NoteÃ‚Â :  hubungi terlebih dahulu sebelum kelokasi  |40981182|MYDITA"/>
    <s v="FCC"/>
    <s v="21-10-2026 15:39:52"/>
    <d v="2026-10-23T15:00:00"/>
    <m/>
    <s v="PS"/>
    <s v="GIANYAR"/>
    <s v="NETMONK"/>
    <n v="202610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15:00:00"/>
    <s v="2026-10-23 15:00:00|M Janji : 23/10/2026 Jam Pasang : 08.00  NoteÃ‚Â :  hubungi terlebih dahulu sebelum kelokasi  |40981182|MYDITA"/>
    <n v="2026"/>
    <n v="10"/>
    <n v="23"/>
    <d v="2026-10-23T00:00:00"/>
    <n v="-0.625"/>
    <x v="1"/>
  </r>
  <r>
    <n v="2980"/>
    <n v="1002647922"/>
    <n v="3"/>
    <x v="7"/>
    <n v="5"/>
    <s v="SINGARJA"/>
    <s v="GIANYAR"/>
    <s v="GIN"/>
    <s v="REG"/>
    <s v="AO"/>
    <x v="0"/>
    <m/>
    <s v="Completed (PS)"/>
    <s v="RBS-Regional 3"/>
    <d v="2026-10-21T15:53:55"/>
    <d v="2026-10-26T09:52:54"/>
    <n v="69414706"/>
    <m/>
    <n v="172407213590"/>
    <s v="SD NEGERI 2 SIDAN"/>
    <s v="ODP-GIN-FDA/12"/>
    <s v="WO067079858"/>
    <m/>
    <m/>
    <m/>
    <n v="115.356038"/>
    <n v="-8.5270977000000006"/>
    <s v="|MN02658|/PIC I PUTU IRWAN WEDANTARA/081916018592/Sdnduasidan@gmail.com"/>
    <s v="Sales Force DBS"/>
    <m/>
    <m/>
    <m/>
    <m/>
    <m/>
    <m/>
    <m/>
    <m/>
    <s v="Management Janji"/>
    <s v="2026-10-25 08:00:00|M Janji : 24/10/2026 Jam Pasang : Pagi 08.00 NoteÃ‚Â :  Hubungi terlebih dahulu sebelum ke lokasi |40971304|MYDITA"/>
    <s v="FCC"/>
    <s v="21-10-2026 15:55:01"/>
    <d v="2026-10-25T08:00:00"/>
    <m/>
    <s v="PS"/>
    <s v="GIANYAR"/>
    <s v="NETMONK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24/10/2026 Jam Pasang : Pagi 08.00 NoteÃ‚Â :  Hubungi terlebih dahulu sebelum ke lokasi |40971304|MYDITA"/>
    <n v="2026"/>
    <n v="10"/>
    <n v="26"/>
    <d v="2026-10-26T00:00:00"/>
    <n v="0.66666666666424135"/>
    <x v="1"/>
  </r>
  <r>
    <n v="2981"/>
    <n v="1002647345"/>
    <n v="3"/>
    <x v="7"/>
    <n v="5"/>
    <s v="SINGARJA"/>
    <s v="GIANYAR"/>
    <s v="GIN"/>
    <s v="REG"/>
    <s v="AO"/>
    <x v="0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</r>
  <r>
    <n v="2982"/>
    <n v="1002648565"/>
    <n v="3"/>
    <x v="7"/>
    <n v="5"/>
    <s v="SINGARJA"/>
    <s v="GIANYAR"/>
    <s v="GIN"/>
    <s v="REG"/>
    <s v="AO"/>
    <x v="0"/>
    <m/>
    <s v="Completed (PS)"/>
    <s v="RBS-Regional 3"/>
    <d v="2026-10-22T09:46:34"/>
    <d v="2026-10-24T17:12:26"/>
    <n v="69414957"/>
    <m/>
    <n v="172407213938"/>
    <s v="SDN 2 SERONGGA"/>
    <s v="ODP-GIN-FD/37"/>
    <s v="WO067000798"/>
    <m/>
    <m/>
    <m/>
    <n v="115.33712920000001"/>
    <n v="-8.5630702000000003"/>
    <s v="|MN02545|/CP PAK PANDE NYOMAN RUDI YULIANA/082266074349-085792183010/sdnegeriserongga@gmail.com"/>
    <s v="Sales Force DBS"/>
    <m/>
    <m/>
    <m/>
    <m/>
    <m/>
    <m/>
    <m/>
    <m/>
    <s v="Management Janji"/>
    <s v="2026-10-23 15:00:00|Tanggal pemasangan : 23 Oct 2026 Jam pemasangan : 08.00 12.00 Info Tambahan : Hubungi pelanggan dulu sebelum ke lokasi terima kasih.|40931150|MYDITA"/>
    <s v="FCC"/>
    <s v="22-10-2026 09:54:36"/>
    <d v="2026-10-23T15:00:00"/>
    <m/>
    <s v="PS"/>
    <s v="GIANY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anggal pemasangan : 23 Oct 2026 Jam pemasangan : 08.00 12.00 Info Tambahan : Hubungi pelanggan dulu sebelum ke lokasi terima kasih.|40931150|MYDITA"/>
    <n v="2026"/>
    <n v="10"/>
    <n v="24"/>
    <d v="2026-10-24T00:00:00"/>
    <n v="0.375"/>
    <x v="1"/>
  </r>
  <r>
    <n v="2983"/>
    <n v="1002650589"/>
    <n v="3"/>
    <x v="7"/>
    <n v="5"/>
    <s v="SINGARJA"/>
    <s v="GIANYAR"/>
    <s v="GIN"/>
    <s v="REG"/>
    <s v="AO"/>
    <x v="0"/>
    <m/>
    <s v="Completed (PS)"/>
    <s v="RBS-Regional 3"/>
    <d v="2026-10-23T10:38:33"/>
    <d v="2026-10-23T16:54:52"/>
    <n v="69415735"/>
    <m/>
    <n v="172407213770"/>
    <s v="SDN 2 SERONGGA"/>
    <s v="ODP-GIN-FD/37"/>
    <s v="WO067042336"/>
    <m/>
    <m/>
    <m/>
    <n v="115.334124"/>
    <n v="-8.5640283000000004"/>
    <s v="|MN02545|/CP PAK PANDE NYOMAN RUDI YULIANA/082266074349-085792183010/sdnegeriserongga@gmail.com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0:40:25"/>
    <d v="2026-10-24T11:00:00"/>
    <m/>
    <s v="PS"/>
    <s v="GIANYA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3"/>
    <d v="2026-10-23T00:00:00"/>
    <n v="-1.4583333333357587"/>
    <x v="1"/>
  </r>
  <r>
    <n v="2984"/>
    <n v="1002652297"/>
    <n v="3"/>
    <x v="7"/>
    <n v="5"/>
    <s v="SINGARJA"/>
    <s v="GIANYAR"/>
    <s v="GIN"/>
    <s v="REG"/>
    <s v="AO"/>
    <x v="0"/>
    <m/>
    <s v="Completed (PS)"/>
    <s v="RBS-Regional 3"/>
    <d v="2026-10-24T16:23:45"/>
    <d v="2026-10-27T12:58:37"/>
    <n v="69416510"/>
    <m/>
    <n v="172407213948"/>
    <s v="SDN 1 TULIKUP"/>
    <s v="ODP-GIN-FAH/30"/>
    <s v="WO067131162"/>
    <m/>
    <m/>
    <m/>
    <n v="115.357147"/>
    <n v="-8.5496981999999999"/>
    <s v="|MN02658|/PIC ELOK JANOWATI/081933043962/sdn.1tulikup@yahoo.co.id"/>
    <s v="Sales Force DBS"/>
    <m/>
    <m/>
    <m/>
    <m/>
    <m/>
    <m/>
    <m/>
    <m/>
    <s v="Management Janji"/>
    <s v="2026-10-26 08:00:00|M Janji :  26 Okt 2026 Jam Pasang : Pagi / Siang Note : hubungi pelanggan jika ingin kelokasi |40981182|MYDITA"/>
    <s v="FCC"/>
    <s v="24-10-2026 16:25:16"/>
    <d v="2026-10-26T08:00:00"/>
    <m/>
    <s v="PS"/>
    <s v="GIANYAR"/>
    <s v="NO ADDON"/>
    <n v="2026102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 26 Okt 2026 Jam Pasang : Pagi / Siang Note : hubungi pelanggan jika ingin kelokasi |40981182|MYDITA"/>
    <n v="2026"/>
    <n v="10"/>
    <n v="27"/>
    <d v="2026-10-27T00:00:00"/>
    <n v="0.66666666666424135"/>
    <x v="1"/>
  </r>
  <r>
    <n v="2985"/>
    <n v="1002654594"/>
    <n v="3"/>
    <x v="7"/>
    <n v="5"/>
    <s v="SINGARJA"/>
    <s v="GIANYAR"/>
    <s v="GIN"/>
    <s v="REG"/>
    <s v="AO"/>
    <x v="0"/>
    <m/>
    <s v="OSS - PROVISIONING START"/>
    <s v="RBS-Regional 3"/>
    <d v="2026-10-26T16:03:11"/>
    <d v="2026-10-28T18:38:50"/>
    <n v="69417409"/>
    <m/>
    <n v="172407214136"/>
    <s v="SD NEGERI 2 BITERA"/>
    <s v="ODP-GIN-FZ/04"/>
    <s v="WO067252438"/>
    <m/>
    <m/>
    <m/>
    <n v="115.315433"/>
    <n v="-8.5362006000000008"/>
    <s v="|MN02658|/PIC I MADE WIYASA/081949762167/sdduabitera@gmail.com"/>
    <s v="Sales Force DBS"/>
    <m/>
    <m/>
    <m/>
    <m/>
    <m/>
    <m/>
    <m/>
    <m/>
    <s v="Management Janji"/>
    <s v="2026-10-28 08:00:00|Nama :i made wiyasa No HP :081949762167 No Alternatif : M Janji : 28/10/2026 Jam Pasang : Pagi NoteÃ‚Â :  Hubungi terlebih dahulu sebelum ke lokasi |40951377|MYDITA"/>
    <s v="FCC"/>
    <s v="26-10-2026 16:09:43"/>
    <d v="2026-10-28T08:00:00"/>
    <m/>
    <s v="PRE_PI"/>
    <s v="GIANYAR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08:00:00"/>
    <s v="2026-10-28 08:00:00|Nama :i made wiyasa No HP :081949762167 No Alternatif : M Janji : 28/10/2026 Jam Pasang : Pagi NoteÃ‚Â :  Hubungi terlebih dahulu sebelum ke lokasi |40951377|MYDITA"/>
    <m/>
    <m/>
    <m/>
    <e v="#NUM!"/>
    <e v="#NUM!"/>
    <x v="0"/>
  </r>
  <r>
    <n v="2986"/>
    <n v="1002651744"/>
    <n v="3"/>
    <x v="7"/>
    <n v="5"/>
    <s v="SINGARJA"/>
    <s v="GIANYAR"/>
    <s v="GIN"/>
    <s v="REG"/>
    <s v="AO"/>
    <x v="0"/>
    <s v="1P INET"/>
    <s v="OSS - FALLOUT"/>
    <s v="RBS-Regional 3"/>
    <d v="2026-10-23T17:45:51"/>
    <d v="2026-10-27T10:24:23"/>
    <n v="69416170"/>
    <m/>
    <n v="172407214119"/>
    <s v="PT. Indofood CBP Sukses Makmur. Tbk"/>
    <s v="ODP-GIN-FG/08 FG/D01/01.08"/>
    <s v="WO067074931"/>
    <m/>
    <m/>
    <m/>
    <n v="115.32382200000001"/>
    <n v="-8.6036520000000003"/>
    <s v="|MN00518|MYIA-090481827815/POI/I Putu Bagus Adhi Pradana/082338988153/bagus.adhi@icbp.indofood.co.id"/>
    <s v="MYIB_ASSISTANT"/>
    <m/>
    <m/>
    <m/>
    <m/>
    <m/>
    <m/>
    <m/>
    <m/>
    <s v="Management Janji"/>
    <s v="2026-10-26 08:00:00 | Nama PIC : Bp Bagus No HP : 082338988153 No Alt : - M Janji :  26 Okt 2026 Jam Pasang : Pagi / Siang Note : hubungi pelanggan jika ingin kelokasi"/>
    <s v="FCC"/>
    <s v="23-10-2026 17:54:38"/>
    <d v="2026-10-26T08:00:00"/>
    <s v="Kendala Teknik"/>
    <s v="FO_WFM"/>
    <s v="GIANYAR"/>
    <s v="NO ADDON"/>
    <m/>
    <s v="Provisioning Failed|WFM|INF010007266|TKJ_-8.184186500000001,114.9832409_crosing bypass"/>
    <s v="HSI Bisnis Promo Hari Pelanggan Nasional PSB 70% - 100 Mbps"/>
    <s v="INDIBIZ"/>
    <m/>
    <m/>
    <d v="2026-10-26T08:00:00"/>
    <s v="2026-10-26 08:00:00 | Nama PIC : Bp Bagus No HP : 082338988153 No Alt : - M Janji :  26 Okt 2026 Jam Pasang : Pagi / Siang Note : hubungi pelanggan jika ingin kelokasi"/>
    <m/>
    <m/>
    <m/>
    <e v="#NUM!"/>
    <e v="#NUM!"/>
    <x v="0"/>
  </r>
  <r>
    <n v="2987"/>
    <n v="1002656595"/>
    <n v="3"/>
    <x v="7"/>
    <n v="5"/>
    <s v="SINGARJA"/>
    <s v="GIANYAR"/>
    <s v="GIN"/>
    <s v="REG"/>
    <s v="AO"/>
    <x v="0"/>
    <m/>
    <s v="OSS - FALLOUT"/>
    <s v="RBS-Regional 3"/>
    <d v="2026-10-27T16:16:16"/>
    <d v="2026-10-29T07:40:22"/>
    <n v="69418164"/>
    <m/>
    <n v="172407214313"/>
    <s v="LPD Desa Adat Tulikup Kaler"/>
    <s v="ODP-GIN-FAH/44"/>
    <s v="WO067313469"/>
    <m/>
    <m/>
    <m/>
    <n v="115.3561655"/>
    <n v="-8.5396265000000007"/>
    <s v="|MN02658|/PIC I KETUT PASTIKA/081916234400/lpd2likup@Gmail.com"/>
    <s v="Sales Force DBS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16:24:47"/>
    <d v="2026-10-28T15:00:00"/>
    <s v="Kendala Pelanggan"/>
    <s v="FO_WFM"/>
    <s v="GIANYAR"/>
    <s v="NO ADDON"/>
    <m/>
    <s v="Provisioning Failed|WFM|INF010033948|PP_-8.5109495,115.3189701_pending,minta di pasang besok tgl 30/10/2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15:00:00"/>
    <s v="2026-10-28 15:00:00|Tanggal pemasangan : 28 OKTOBER 2026 Jam pemasangan : pagi/siang Info Tambahan : Hubungi pelanggan dulu sebelum ke lokasi terima kasih|40931149|MYDITA"/>
    <m/>
    <m/>
    <m/>
    <e v="#NUM!"/>
    <e v="#NUM!"/>
    <x v="0"/>
  </r>
  <r>
    <n v="2988"/>
    <n v="1002658233"/>
    <n v="3"/>
    <x v="7"/>
    <n v="5"/>
    <s v="SINGARJA"/>
    <s v="GIANYAR"/>
    <s v="GIN"/>
    <s v="REG"/>
    <s v="AO"/>
    <x v="0"/>
    <m/>
    <s v="MIE - SEND SURVEY"/>
    <s v="RBS-Regional 3"/>
    <d v="2026-10-28T16:23:25"/>
    <d v="2026-10-28T17:28:01"/>
    <n v="69418807"/>
    <m/>
    <n v="172407214315"/>
    <s v="Kantor Desa Temesi"/>
    <s v="ODP-GIN-FAH/76"/>
    <s v="WO067384783"/>
    <m/>
    <m/>
    <m/>
    <n v="115.3494345"/>
    <n v="-8.5467479999999991"/>
    <s v="|MN02658|/PIC PANDE MADE SAMA/085737060555/desatemesi@gmail.com"/>
    <s v="Sales Force DBS"/>
    <m/>
    <m/>
    <m/>
    <m/>
    <m/>
    <m/>
    <m/>
    <m/>
    <s v="Management Janji"/>
    <s v="2026-10-30 08:00:00|Nama PIC:  bp pande made  No HP: 085737060555 Alt: Tanggal: 30/10/2026 Jam Pasang: Pagi Note: Hubungi sebelum ke lokasi, terimakasih.  |40931149|MYDITA"/>
    <s v="FCC"/>
    <s v="28-10-2026 16:25:03"/>
    <d v="2026-10-30T08:00:00"/>
    <m/>
    <s v="SURVEY_NEW_MANJA"/>
    <s v="GIANYA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30T08:00:00"/>
    <s v="2026-10-30 08:00:00|Nama PIC:  bp pande made  No HP: 085737060555 Alt: Tanggal: 30/10/2026 Jam Pasang: Pagi Note: Hubungi sebelum ke lokasi, terimakasih.  |40931149|MYDITA"/>
    <m/>
    <m/>
    <m/>
    <e v="#NUM!"/>
    <e v="#NUM!"/>
    <x v="0"/>
  </r>
  <r>
    <n v="2989"/>
    <n v="1002647981"/>
    <n v="3"/>
    <x v="7"/>
    <n v="5"/>
    <s v="SINGARJA"/>
    <s v="GIANYAR"/>
    <s v="GIN"/>
    <s v="REG"/>
    <s v="AO"/>
    <x v="0"/>
    <m/>
    <s v="CC - HD1A - INPROGRESS UNCONTACTED"/>
    <s v="RBS-Regional 3"/>
    <d v="2026-10-21T16:09:29"/>
    <d v="2026-10-29T09:07:12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90"/>
    <n v="1002651896"/>
    <n v="3"/>
    <x v="7"/>
    <n v="5"/>
    <s v="SINGARJA"/>
    <s v="GIANYAR"/>
    <s v="GIN"/>
    <s v="REG"/>
    <s v="AO"/>
    <x v="0"/>
    <m/>
    <s v="CC - HD1A - INPROGRESS UNCONTACTED"/>
    <s v="RBS-Regional 3"/>
    <d v="2026-10-23T20:18:43"/>
    <d v="2026-10-28T19:03:10"/>
    <n v="69416204"/>
    <m/>
    <n v="172407213774"/>
    <s v="SD NEGERI 4 TULIKUP"/>
    <s v="ODP-GIN-FAH/25"/>
    <m/>
    <m/>
    <m/>
    <m/>
    <n v="115.3532185"/>
    <n v="-8.5492170999999999"/>
    <s v="|MN02658|/PIC I GUSTI AYU EKA TRISNAWATI/083117231455/sdn4tulikup@gmail.com"/>
    <s v="Sales Force DBS"/>
    <m/>
    <m/>
    <m/>
    <m/>
    <m/>
    <m/>
    <m/>
    <m/>
    <m/>
    <m/>
    <m/>
    <s v="23-10-2026 20:24:54"/>
    <m/>
    <m/>
    <s v="FCC"/>
    <s v="GIANYAR"/>
    <s v="ANTAREZ"/>
    <m/>
    <s v="UNCONTACTED : Mail Box - Memo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91"/>
    <n v="1002658223"/>
    <n v="3"/>
    <x v="7"/>
    <n v="5"/>
    <s v="SINGARJA"/>
    <s v="GIANYAR"/>
    <s v="GIN"/>
    <s v="REG"/>
    <s v="AO"/>
    <x v="0"/>
    <m/>
    <s v="MYCX - SEND OPEN PAPERLESS"/>
    <s v="RBS-Regional 3"/>
    <d v="2026-10-28T16:19:48"/>
    <d v="2026-10-28T16:22:09"/>
    <n v="69418805"/>
    <m/>
    <n v="172407214485"/>
    <s v="Kantor Desa Temesi"/>
    <s v="ODP-GIN-FAH/76"/>
    <m/>
    <m/>
    <m/>
    <m/>
    <n v="115.34941875514301"/>
    <n v="-8.5466106393430099"/>
    <s v="|MN02750|/PIC PANDE MADE SAMA/085737060555/desatemesi@gmail.com"/>
    <s v="Sales Force DBS"/>
    <m/>
    <m/>
    <m/>
    <m/>
    <m/>
    <m/>
    <m/>
    <m/>
    <m/>
    <m/>
    <m/>
    <s v="28-10-2026 16:25:03"/>
    <m/>
    <m/>
    <s v="INPROGRESS_SC"/>
    <s v="GIANYAR"/>
    <s v="NO ADDON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2992"/>
    <n v="1002651886"/>
    <n v="3"/>
    <x v="7"/>
    <n v="5"/>
    <s v="SINGARJA"/>
    <s v="GIANYAR"/>
    <s v="GIN"/>
    <s v="REG"/>
    <s v="AO"/>
    <x v="0"/>
    <m/>
    <s v="CANCEL COMPLETED"/>
    <s v="RBS-Regional 3"/>
    <d v="2026-10-23T20:06:21"/>
    <d v="2026-10-24T13:36:53"/>
    <n v="69416203"/>
    <m/>
    <n v="172407213773"/>
    <s v="SD NEGERI 1 TULIKUP"/>
    <s v="ODP-GIN-FAH/32"/>
    <m/>
    <m/>
    <m/>
    <m/>
    <n v="115.36201800000001"/>
    <n v="-8.5590316000000009"/>
    <s v="|MN02658|/PIC ELOK JANOWATI/081933043962/sdn.1tulikup@yahoo.co.id"/>
    <s v="Sales Force DBS"/>
    <m/>
    <m/>
    <m/>
    <m/>
    <m/>
    <m/>
    <m/>
    <m/>
    <m/>
    <m/>
    <m/>
    <s v="23-10-2026 20:09:54"/>
    <m/>
    <m/>
    <s v="REJECT_FCC"/>
    <s v="GIANYAR"/>
    <s v="ANTAREZ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Paket dan Harga Tidak Sesuai RIRIN RISNAWATI 40931149|MYDITA"/>
    <m/>
    <m/>
    <m/>
    <m/>
    <m/>
    <e v="#NUM!"/>
    <e v="#NUM!"/>
    <x v="0"/>
  </r>
  <r>
    <n v="2993"/>
    <n v="1002655050"/>
    <n v="3"/>
    <x v="7"/>
    <n v="5"/>
    <s v="SINGARJA"/>
    <s v="GIANYAR"/>
    <s v="GIN"/>
    <s v="REG"/>
    <s v="AO"/>
    <x v="0"/>
    <m/>
    <s v="CANCEL COMPLETED"/>
    <s v="RBS-Regional 3"/>
    <d v="2026-10-27T08:53:45"/>
    <d v="2026-10-28T15:36:01"/>
    <n v="69417606"/>
    <m/>
    <n v="172407214308"/>
    <s v="Coffe Cafe"/>
    <s v="ODP-GIN-FAJ/28"/>
    <m/>
    <m/>
    <m/>
    <m/>
    <n v="115.31345349999999"/>
    <n v="-8.6049007"/>
    <s v="|MN02364|/PIC Gusti Ayu Made Ratna Dewi/087761000739/ratnadewigustiayu@gmail.com"/>
    <s v="Sales Force DBS"/>
    <m/>
    <m/>
    <m/>
    <m/>
    <m/>
    <m/>
    <m/>
    <m/>
    <m/>
    <m/>
    <m/>
    <s v="27-10-2026 08:54:39"/>
    <m/>
    <m/>
    <s v="REJECT_FCC"/>
    <s v="GIANYAR"/>
    <s v="OCA"/>
    <m/>
    <s v="DECLINE : Decline - Batal Order Benita Lailani 40951377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s v="DECLINE : Decline - Batal Order Benita Lailani 40951377|MYDITA"/>
    <m/>
    <m/>
    <m/>
    <m/>
    <m/>
    <e v="#NUM!"/>
    <e v="#NUM!"/>
    <x v="0"/>
  </r>
  <r>
    <n v="2994"/>
    <n v="1002646089"/>
    <n v="3"/>
    <x v="7"/>
    <n v="5"/>
    <s v="SINGARJA"/>
    <s v="GIANYAR"/>
    <s v="GIN"/>
    <s v="REG"/>
    <s v="AO"/>
    <x v="0"/>
    <m/>
    <s v="98 | OSS - CANCEL COMPLETE"/>
    <s v="RBS-Regional 3"/>
    <d v="2026-10-20T16:05:27"/>
    <d v="2026-10-27T15:59:34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s v="Kendala Pelanggan"/>
    <s v="CANCEL"/>
    <s v="GIANYAR"/>
    <s v="NETMONK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</r>
  <r>
    <n v="2995"/>
    <n v="1002647941"/>
    <n v="3"/>
    <x v="7"/>
    <n v="5"/>
    <s v="SINGARJA"/>
    <s v="GIANYAR"/>
    <s v="GIN"/>
    <s v="REG"/>
    <s v="AO"/>
    <x v="0"/>
    <m/>
    <s v="98 | OSS - CANCEL COMPLETE"/>
    <s v="RBS-Regional 3"/>
    <d v="2026-10-21T15:59:37"/>
    <d v="2026-10-27T15:29:20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Teknik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996"/>
    <n v="1002647957"/>
    <n v="3"/>
    <x v="7"/>
    <n v="5"/>
    <s v="SINGARJA"/>
    <s v="GIANYAR"/>
    <s v="GIN"/>
    <s v="REG"/>
    <s v="AO"/>
    <x v="0"/>
    <m/>
    <s v="98 | OSS - CANCEL COMPLETE"/>
    <s v="RBS-Regional 3"/>
    <d v="2026-10-21T16:03:51"/>
    <d v="2026-10-27T15:28:40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Lainnya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997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</r>
  <r>
    <n v="2998"/>
    <n v="1002657934"/>
    <n v="3"/>
    <x v="7"/>
    <n v="5"/>
    <s v="DENPASAR"/>
    <s v="SANUR"/>
    <s v="SWI"/>
    <s v="REG"/>
    <s v="AO"/>
    <x v="0"/>
    <m/>
    <s v="QC MIA - INVALID QUALITY CONTROL MIA"/>
    <s v="RBS-Regional 3"/>
    <d v="2026-10-28T14:46:32"/>
    <d v="2026-10-28T14:54:17"/>
    <n v="69418690"/>
    <m/>
    <n v="172423220885"/>
    <s v="COFFE CAFE"/>
    <s v="ODP-SWI-FN/31"/>
    <m/>
    <m/>
    <m/>
    <m/>
    <n v="115.313323"/>
    <n v="-8.6049659999999992"/>
    <s v="|MN02364| RATNA DEWI/082342467969/ratnadewigustiayu@gmail.com"/>
    <s v="Sales Force DBS"/>
    <m/>
    <m/>
    <m/>
    <m/>
    <m/>
    <m/>
    <m/>
    <m/>
    <m/>
    <m/>
    <m/>
    <s v="28-10-2026 14:54:40"/>
    <m/>
    <m/>
    <s v="QC1"/>
    <s v="TOHPATI SUKAWATI"/>
    <s v="OCA"/>
    <m/>
    <s v="QC MIA - INVALID QUALITY CONTROL MIA - Tidak Mengunggah Foto Lokasi Instalasi Tampak Depan Menyeluruh - upload foto lokasi pe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2999"/>
    <n v="1002657100"/>
    <n v="3"/>
    <x v="7"/>
    <n v="5"/>
    <s v="DENPASAR"/>
    <s v="SANUR"/>
    <s v="SWI"/>
    <s v="REG"/>
    <s v="AO"/>
    <x v="0"/>
    <m/>
    <s v="MIE - SEND SURVEY"/>
    <s v="RBS-Regional 3"/>
    <d v="2026-10-28T09:41:58"/>
    <d v="2026-10-28T17:06:07"/>
    <n v="69418375"/>
    <m/>
    <n v="172423221225"/>
    <s v="Coffe Cafe"/>
    <s v="ODP-SWI-FN/30"/>
    <s v="WO067383023"/>
    <m/>
    <m/>
    <m/>
    <n v="115.31345349999999"/>
    <n v="-8.6049007"/>
    <s v="|MN02364|/PIC Gusti Ayu Made Ratna Dewi/087761000739/ratnadewigustiayu@gmail.com"/>
    <s v="Sales Force DBS"/>
    <m/>
    <m/>
    <m/>
    <m/>
    <m/>
    <m/>
    <m/>
    <m/>
    <s v="Management Janji"/>
    <s v="2026-10-29 15:00:00|Tanggal: 29/10/2026 Jam Pasang: 08.00 - 12.00 Note: Hubungi sebelum ke lokasi, terimakasih.  |40931149|MYDITA"/>
    <s v="FCC"/>
    <s v="28-10-2026 09:54:41"/>
    <d v="2026-10-29T15:00:00"/>
    <m/>
    <s v="SURVEY_NEW_MANJA"/>
    <s v="TOHPATI SUKAWATI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29T15:00:00"/>
    <s v="2026-10-29 15:00:00|Tanggal: 29/10/2026 Jam Pasang: 08.00 - 12.00 Note: Hubungi sebelum ke lokasi, terimakasih.  |40931149|MYDITA"/>
    <m/>
    <m/>
    <m/>
    <e v="#NUM!"/>
    <e v="#NUM!"/>
    <x v="0"/>
  </r>
  <r>
    <n v="3000"/>
    <n v="1002657791"/>
    <n v="3"/>
    <x v="7"/>
    <n v="5"/>
    <s v="DENPASAR"/>
    <s v="SANUR"/>
    <s v="SWI"/>
    <s v="REG"/>
    <s v="AO"/>
    <x v="0"/>
    <m/>
    <s v="MYCX - SEND OPEN PAPERLESS"/>
    <s v="RBS-Regional 3"/>
    <d v="2026-10-28T14:04:36"/>
    <d v="2026-10-28T14:06:07"/>
    <n v="69418616"/>
    <m/>
    <n v="172423220883"/>
    <s v="NAVAL CARGO"/>
    <s v="ODP-SWI-FB/38"/>
    <m/>
    <m/>
    <m/>
    <m/>
    <n v="115.263453981886"/>
    <n v="-8.6020979367196002"/>
    <s v="|MN02665| IBU WIDIASTINI/0895321203912/businessdevelopment@navalcargo.com"/>
    <s v="Sales Force DBS"/>
    <m/>
    <m/>
    <m/>
    <m/>
    <m/>
    <m/>
    <m/>
    <m/>
    <m/>
    <m/>
    <m/>
    <s v="28-10-2026 14:09:54"/>
    <m/>
    <m/>
    <s v="INPROGRESS_SC"/>
    <s v="TOHPATI SUKAWATI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3001"/>
    <n v="1002641584"/>
    <n v="3"/>
    <x v="7"/>
    <n v="5"/>
    <s v="SINGARJA"/>
    <s v="GIANYAR"/>
    <s v="UBU"/>
    <s v="REG"/>
    <s v="AO"/>
    <x v="0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</r>
  <r>
    <n v="3002"/>
    <n v="1002655796"/>
    <n v="3"/>
    <x v="7"/>
    <n v="5"/>
    <s v="SINGARJA"/>
    <s v="GIANYAR"/>
    <s v="UBU"/>
    <s v="REG"/>
    <s v="AO"/>
    <x v="0"/>
    <s v="1P INET"/>
    <s v="7 | OSS - PROVISIONING ISSUED"/>
    <s v="RBS-Regional 3"/>
    <d v="2026-10-27T12:20:48"/>
    <d v="2026-10-28T11:29:34"/>
    <n v="69417904"/>
    <m/>
    <n v="172408248524"/>
    <s v="Adidas Monkey foest"/>
    <s v="ODP-UBU-FBE/22 FBE/D01/22.01"/>
    <s v="WO067279875"/>
    <m/>
    <m/>
    <m/>
    <n v="115.26060699999999"/>
    <n v="-8.514011"/>
    <s v="|MN02054|MYIA-003867608097/POI/Ayu putri angreani kusanto/08990794495/anext213@gmail.com"/>
    <s v="MYIB_ASSISTANT"/>
    <m/>
    <m/>
    <m/>
    <m/>
    <m/>
    <m/>
    <m/>
    <m/>
    <s v="Management Janji"/>
    <s v="2026-10-28 11:00:00 | M Janji : (RABU/28/oktober/2026) jam Pasang : 09:00 Note : hubungi pelanggan jika ingin kelokasi"/>
    <s v="FCC"/>
    <s v="27-10-2026 12:24:42"/>
    <d v="2026-10-28T11:00:00"/>
    <m/>
    <s v="PI"/>
    <s v="UBUD"/>
    <s v="NO ADDON"/>
    <m/>
    <s v="Provisioning Issued"/>
    <s v="HSI Bisnis Promo Hari Pelanggan Nasional PSB 70% - 100 Mbps"/>
    <s v="INDIBIZ"/>
    <m/>
    <m/>
    <d v="2026-10-28T11:00:00"/>
    <s v="2026-10-28 11:00:00 | M Janji : (RABU/28/oktober/2026) jam Pasang : 09:00 Note : hubungi pelanggan jika ingin kelokasi"/>
    <m/>
    <m/>
    <m/>
    <e v="#NUM!"/>
    <e v="#NUM!"/>
    <x v="0"/>
  </r>
  <r>
    <n v="3003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3004"/>
    <n v="1002641590"/>
    <n v="3"/>
    <x v="7"/>
    <n v="5"/>
    <s v="SINGARJA"/>
    <s v="GIANYAR"/>
    <s v="UBU"/>
    <s v="REG"/>
    <s v="AO"/>
    <x v="0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</r>
  <r>
    <n v="3005"/>
    <n v="1002643402"/>
    <n v="3"/>
    <x v="7"/>
    <n v="5"/>
    <s v="SINGARJA"/>
    <s v="GIANYAR"/>
    <s v="UBU"/>
    <s v="REG"/>
    <s v="AO"/>
    <x v="0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</r>
  <r>
    <n v="3006"/>
    <n v="1002643716"/>
    <n v="3"/>
    <x v="7"/>
    <n v="5"/>
    <s v="SINGARJA"/>
    <s v="GIANYAR"/>
    <s v="UBU"/>
    <s v="REG"/>
    <s v="AO"/>
    <x v="0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</r>
  <r>
    <n v="3007"/>
    <n v="1002641578"/>
    <n v="3"/>
    <x v="7"/>
    <n v="5"/>
    <s v="SINGARJA"/>
    <s v="GIANYAR"/>
    <s v="UBU"/>
    <s v="REG"/>
    <s v="AO"/>
    <x v="0"/>
    <m/>
    <s v="QC MIA - INVALID QUALITY CONTROL MIA"/>
    <s v="RBS-Regional 3"/>
    <d v="2026-10-17T16:46:57"/>
    <d v="2026-10-27T18:24:47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3008"/>
    <n v="1002643732"/>
    <n v="3"/>
    <x v="7"/>
    <n v="5"/>
    <s v="SINGARJA"/>
    <s v="GIANYAR"/>
    <s v="UBU"/>
    <s v="REG"/>
    <s v="AO"/>
    <x v="0"/>
    <m/>
    <s v="QC MIA - INVALID QUALITY CONTROL MIA"/>
    <s v="RBS-Regional 3"/>
    <d v="2026-10-19T15:29:12"/>
    <d v="2026-10-28T18:10:47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Lampirkan dokumen NIB yang relevan, NIB yang diuplo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009"/>
    <n v="1002642038"/>
    <n v="3"/>
    <x v="7"/>
    <n v="5"/>
    <s v="SINGARJA"/>
    <s v="GIANYAR"/>
    <s v="UBU"/>
    <s v="REG"/>
    <s v="AO"/>
    <x v="0"/>
    <m/>
    <s v="98 | OSS - CANCEL COMPLETE"/>
    <s v="RBS-Regional 3"/>
    <d v="2026-10-18T18:10:36"/>
    <d v="2026-10-24T10:01:36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CANCEL"/>
    <s v="UBUD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</r>
  <r>
    <n v="3010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</r>
  <r>
    <n v="3011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</r>
  <r>
    <n v="3012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</r>
  <r>
    <n v="3013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</r>
  <r>
    <n v="3014"/>
    <n v="1002641527"/>
    <n v="3"/>
    <x v="7"/>
    <n v="5"/>
    <s v="SINGARJA"/>
    <s v="KLUNGKUNG"/>
    <s v="APR"/>
    <s v="REG"/>
    <s v="AO"/>
    <x v="0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</r>
  <r>
    <n v="3015"/>
    <n v="1002641228"/>
    <n v="3"/>
    <x v="7"/>
    <n v="5"/>
    <s v="SINGARJA"/>
    <s v="KLUNGKUNG"/>
    <s v="APR"/>
    <s v="REG"/>
    <s v="AO"/>
    <x v="0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</r>
  <r>
    <n v="3016"/>
    <n v="1002656456"/>
    <n v="3"/>
    <x v="7"/>
    <n v="5"/>
    <s v="SINGARJA"/>
    <s v="KLUNGKUNG"/>
    <s v="CDS"/>
    <s v="REG"/>
    <s v="AO"/>
    <x v="0"/>
    <s v="1P INET"/>
    <s v="7 | OSS - PROVISIONING ISSUED"/>
    <s v="RBS-Regional 3"/>
    <d v="2026-10-27T15:38:44"/>
    <d v="2026-10-28T15:19:33"/>
    <n v="69418136"/>
    <m/>
    <n v="172404695177"/>
    <s v="Snap Parking Padangbai"/>
    <s v="ODP-CDS-FH/50 FH/D04/50.01"/>
    <s v="WO067302734"/>
    <m/>
    <m/>
    <m/>
    <n v="115.5083281"/>
    <n v="-8.5298125000000002"/>
    <s v="MD|MYID-4042610270011|RBIZrizkisc14|Snap Parking Padangbai|08113867601"/>
    <s v="SOBIZ"/>
    <m/>
    <m/>
    <m/>
    <m/>
    <m/>
    <m/>
    <m/>
    <m/>
    <s v="Management Janji"/>
    <s v="2026-10-28 15:00:00 | Jam pemasangan : 12.00 Info Tambahan : Hubungi pelanggan dulu sebelum ke lokasi terimakasih  "/>
    <s v="FCC"/>
    <s v="27-10-2026 15:40:09"/>
    <d v="2026-10-28T15:00:00"/>
    <m/>
    <s v="PI"/>
    <s v="KARANGASEM"/>
    <s v="NO ADDON"/>
    <m/>
    <s v="Provisioning Issued"/>
    <s v="HSI Bisnis Promo Hari Pelanggan Nasional PSB 70% - 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</r>
  <r>
    <n v="3017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</r>
  <r>
    <n v="3018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n v="3019"/>
    <n v="1002633139"/>
    <n v="3"/>
    <x v="7"/>
    <n v="5"/>
    <s v="SINGARJA"/>
    <s v="KLUNGKUNG"/>
    <s v="SMA"/>
    <s v="REG"/>
    <s v="AO"/>
    <x v="0"/>
    <m/>
    <s v="102 | FOLLOW UP COMPLETED"/>
    <s v="RBS-Regional 3"/>
    <d v="2026-10-12T14:26:22"/>
    <d v="2026-10-28T15:30:09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REVOKE"/>
    <s v="SEMARAPURA"/>
    <s v="NO ADDON"/>
    <m/>
    <s v="Follow Up Revoke Completed, New Order ID : SC1002658077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</r>
  <r>
    <n v="3020"/>
    <n v="1002637641"/>
    <n v="3"/>
    <x v="7"/>
    <n v="5"/>
    <s v="SINGARJA"/>
    <s v="KLUNGKUNG"/>
    <s v="SMA"/>
    <s v="REG"/>
    <s v="AO"/>
    <x v="0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3021"/>
    <n v="1002646588"/>
    <n v="3"/>
    <x v="7"/>
    <n v="5"/>
    <s v="SINGARJA"/>
    <s v="KLUNGKUNG"/>
    <s v="SMA"/>
    <s v="REG"/>
    <s v="AO"/>
    <x v="0"/>
    <m/>
    <s v="102 | FOLLOW UP COMPLETED"/>
    <s v="RBS-Regional 3"/>
    <d v="2026-10-21T08:59:52"/>
    <d v="2026-10-26T16:20:44"/>
    <n v="69414180"/>
    <n v="3665512035"/>
    <n v="172428816280"/>
    <s v="KANTOR PERBEKEL DESA PESINGGAHAN"/>
    <s v="ODP-SMA-FR/62"/>
    <s v="WO066990546"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No HP : 082147591464  No Alt : - M Janji : 23 Okt 2026 Jam Pasang : Pagi / Siang Note : hubungi pelanggan jika ingin ke lokasi, terima kasih|40951378|MYDITA"/>
    <s v="FCC"/>
    <s v="21-10-2026 09:26:22"/>
    <d v="2026-10-23T15:00:00"/>
    <m/>
    <s v="REVOKE"/>
    <s v="SEMARAPURA"/>
    <s v="NO ADDON"/>
    <m/>
    <s v="Follow Up Revoke Completed, New Order ID : SC100265465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3T15:00:00"/>
    <s v="2026-10-23 15:00:00|Nama PIC : Bp I Nyoman No HP : 082147591464  No Alt : - M Janji : 23 Okt 2026 Jam Pasang : Pagi / Siang Note : hubungi pelanggan jika ingin ke lokasi, terima kasih|40951378|MYDITA"/>
    <m/>
    <m/>
    <m/>
    <e v="#NUM!"/>
    <e v="#NUM!"/>
    <x v="0"/>
  </r>
  <r>
    <n v="3022"/>
    <n v="1002653066"/>
    <n v="3"/>
    <x v="7"/>
    <n v="5"/>
    <s v="SINGARJA"/>
    <s v="KLUNGKUNG"/>
    <s v="SMA"/>
    <s v="REG"/>
    <s v="AO"/>
    <x v="0"/>
    <s v="1P INET"/>
    <s v="9 | WFM - UN-SCS"/>
    <s v="RBS-Regional 3"/>
    <d v="2026-10-26T09:42:08"/>
    <d v="2026-10-26T09:42:08"/>
    <n v="69398152"/>
    <m/>
    <m/>
    <s v="PT AUSTIN LINTAS INFORMATIKA"/>
    <m/>
    <s v="WO065039026"/>
    <m/>
    <m/>
    <m/>
    <n v="115.448956"/>
    <n v="-8.6661520000000003"/>
    <s v="|MN02665|MYIA-078625132491/POI/AZZA/087800019777/rokiyoshi823@gmail.com"/>
    <s v="MYIB_ASSISTANT"/>
    <m/>
    <m/>
    <m/>
    <m/>
    <m/>
    <m/>
    <m/>
    <m/>
    <s v="Management Janji"/>
    <s v="2026-09-26 08:00:00 | Nama Pic : BP AZZA No Hp Pic : 087800019777 Jam Pemasangan : 08:00 - 12.00 Tanggal Pemasangan : KAMIS 24 SEPTEMBER 2025 Info Tambahan : Hubungi pelanggan sebelum datang ke lokasi"/>
    <s v="FCC"/>
    <s v="26-10-2026 09:54:37"/>
    <d v="2026-09-26T00:00:00"/>
    <m/>
    <s v="UNSC"/>
    <s v="SEMARAPURA"/>
    <s v="OCA"/>
    <m/>
    <s v="Inprogress Alpro, SC Lama : SC1002607604"/>
    <s v="HSI Bisnis Bundling OCA Breach Checker Promo H2 2026 PSB 70% - 200 Mbps"/>
    <s v="INDIBIZ"/>
    <m/>
    <m/>
    <d v="2026-09-26T08:00:00"/>
    <s v="2026-09-26 08:00:00 | Nama Pic : BP AZZA No Hp Pic : 087800019777 Jam Pemasangan : 08:00 - 12.00 Tanggal Pemasangan : KAMIS 24 SEPTEMBER 2025 Info Tambahan : Hubungi pelanggan sebelum datang ke lokasi"/>
    <m/>
    <m/>
    <m/>
    <e v="#NUM!"/>
    <e v="#NUM!"/>
    <x v="0"/>
  </r>
  <r>
    <n v="3023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3024"/>
    <n v="1002635252"/>
    <n v="3"/>
    <x v="7"/>
    <n v="5"/>
    <s v="SINGARJA"/>
    <s v="KLUNGKUNG"/>
    <s v="SMA"/>
    <s v="REG"/>
    <s v="AO"/>
    <x v="0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</r>
  <r>
    <n v="3025"/>
    <n v="1002636335"/>
    <n v="3"/>
    <x v="7"/>
    <n v="5"/>
    <s v="SINGARJA"/>
    <s v="KLUNGKUNG"/>
    <s v="SMA"/>
    <s v="REG"/>
    <s v="AO"/>
    <x v="0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</r>
  <r>
    <n v="3026"/>
    <n v="1002642340"/>
    <n v="3"/>
    <x v="7"/>
    <n v="5"/>
    <s v="SINGARJA"/>
    <s v="KLUNGKUNG"/>
    <s v="SMA"/>
    <s v="REG"/>
    <s v="AO"/>
    <x v="0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</r>
  <r>
    <n v="3027"/>
    <n v="1002644469"/>
    <n v="3"/>
    <x v="7"/>
    <n v="5"/>
    <s v="SINGARJA"/>
    <s v="KLUNGKUNG"/>
    <s v="SMA"/>
    <s v="REG"/>
    <s v="AO"/>
    <x v="0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</r>
  <r>
    <n v="3028"/>
    <n v="1002650441"/>
    <n v="3"/>
    <x v="7"/>
    <n v="5"/>
    <s v="SINGARJA"/>
    <s v="KLUNGKUNG"/>
    <s v="SMA"/>
    <s v="REG"/>
    <s v="AO"/>
    <x v="0"/>
    <m/>
    <s v="Completed (PS)"/>
    <s v="RBS-Regional 3"/>
    <d v="2026-10-23T10:01:57"/>
    <d v="2026-10-23T22:11:12"/>
    <n v="69415688"/>
    <m/>
    <n v="172428816296"/>
    <s v="Homestay Nengah"/>
    <s v="ODP-SMA-FAH/07"/>
    <s v="WO067064015"/>
    <m/>
    <m/>
    <m/>
    <n v="115.4465709"/>
    <n v="-8.4808534000000009"/>
    <s v="|MN02750|/PIC I NENGAH SUDIANA/089512777005/sudiananengah45@gmail.com"/>
    <s v="Sales Force DBS"/>
    <m/>
    <m/>
    <m/>
    <m/>
    <m/>
    <m/>
    <m/>
    <m/>
    <s v="Management Janji"/>
    <s v="2026-10-24 15:00:00|Tanggal pemasangan : 24 OKTOBER 2026 Jam pemasangan : pagi/siang Info Tambahan : Hubungi pelanggan dulu sebelum ke lokasi terima kasih|40010577|MYDITA"/>
    <s v="FCC"/>
    <s v="23-10-2026 10:40:25"/>
    <d v="2026-10-24T15:00:00"/>
    <m/>
    <s v="PS"/>
    <s v="SEMARAPURA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4T15:00:00"/>
    <s v="2026-10-24 15:00:00|Tanggal pemasangan : 24 OKTOBER 2026 Jam pemasangan : pagi/siang Info Tambahan : Hubungi pelanggan dulu sebelum ke lokasi terima kasih|40010577|MYDITA"/>
    <n v="2026"/>
    <n v="10"/>
    <n v="23"/>
    <d v="2026-10-23T00:00:00"/>
    <n v="-1.625"/>
    <x v="1"/>
  </r>
  <r>
    <n v="3029"/>
    <n v="1002654650"/>
    <n v="3"/>
    <x v="7"/>
    <n v="5"/>
    <s v="SINGARJA"/>
    <s v="KLUNGKUNG"/>
    <s v="SMA"/>
    <s v="REG"/>
    <s v="AO"/>
    <x v="0"/>
    <m/>
    <s v="Completed (PS)"/>
    <s v="RBS-Regional 3"/>
    <d v="2026-10-26T16:20:45"/>
    <d v="2026-10-26T17:56:39"/>
    <n v="69414180"/>
    <n v="3665512023"/>
    <n v="172428816301"/>
    <s v="KANTOR PERBEKEL DESA PESINGGAHAN"/>
    <s v="ODP-SMA-FR/61"/>
    <s v="WO067230818"/>
    <m/>
    <m/>
    <m/>
    <n v="115.462578633134"/>
    <n v="-8.5516283856665805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 No HP : 082147591464   No Alt : -  M Janji : 23 Okt 2026  Jam Pasang : Pagi / Siang  Note : hubungi pelanggan jika ingin ke lokasi, terima kasih|40951378|MYDITA"/>
    <s v="FCC"/>
    <s v="26-10-2026 16:24:41"/>
    <m/>
    <m/>
    <s v="PS"/>
    <s v="SEMARAPURA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3 15:00:00|Nama PIC : Bp I Nyoman  No HP : 082147591464   No Alt : -  M Janji : 23 Okt 2026  Jam Pasang : Pagi / Siang  Note : hubungi pelanggan jika ingin ke lokasi, terima kasih|40951378|MYDITA"/>
    <n v="2026"/>
    <n v="10"/>
    <n v="26"/>
    <d v="2026-10-26T00:00:00"/>
    <n v="-0.29166666666424135"/>
    <x v="1"/>
  </r>
  <r>
    <n v="3030"/>
    <n v="1002658077"/>
    <n v="3"/>
    <x v="7"/>
    <n v="5"/>
    <s v="SINGARJA"/>
    <s v="KLUNGKUNG"/>
    <s v="SMA"/>
    <s v="REG"/>
    <s v="AO"/>
    <x v="0"/>
    <m/>
    <s v="Completed (PS)"/>
    <s v="RBS-Regional 3"/>
    <d v="2026-10-28T15:30:10"/>
    <d v="2026-10-28T19:14:42"/>
    <n v="69408696"/>
    <m/>
    <n v="172428816308"/>
    <s v="PT HARAPAN JAYA UTAMA"/>
    <s v="ODP-SMA-FN/22"/>
    <s v="WO067374609"/>
    <m/>
    <m/>
    <m/>
    <n v="115.3735178"/>
    <n v="-8.5731850999999999"/>
    <s v="|MN02750|/PIC  NI LUH MARIANI/081337509706/spbu.bali.5480705@gmail.com"/>
    <s v="Sales Force DBS"/>
    <m/>
    <m/>
    <m/>
    <m/>
    <m/>
    <m/>
    <m/>
    <m/>
    <s v="Management Janji"/>
    <s v="2026-10-13 15:00:00|Nama :IBU MARIANI  No HP :081337509706  No Alternatif :  M Janji : 13/10/2026  Jam Pasang : Pagi  NoteÃ‚Â :  Hubungi terlebih dahulu sebelum ke lokasi  |40951377|MYDITA"/>
    <s v="FCC"/>
    <s v="28-10-2026 15:39:44"/>
    <m/>
    <m/>
    <s v="PS"/>
    <s v="SEMARAPUR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13 15:00:00|Nama :IBU MARIANI  No HP :081337509706  No Alternatif :  M Janji : 13/10/2026  Jam Pasang : Pagi  NoteÃ‚Â :  Hubungi terlebih dahulu sebelum ke lokasi  |40951377|MYDITA"/>
    <n v="2026"/>
    <n v="10"/>
    <n v="28"/>
    <d v="2026-10-28T00:00:00"/>
    <n v="-0.29166666666424135"/>
    <x v="1"/>
  </r>
  <r>
    <n v="3031"/>
    <n v="1002643522"/>
    <n v="3"/>
    <x v="7"/>
    <n v="5"/>
    <s v="SINGARJA"/>
    <s v="KLUNGKUNG"/>
    <s v="SMA"/>
    <s v="REG"/>
    <s v="AO"/>
    <x v="0"/>
    <m/>
    <s v="OSS - FALLOUT"/>
    <s v="RBS-Regional 3"/>
    <d v="2026-10-19T14:47:18"/>
    <d v="2026-10-27T10:25:10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s v="Kendala Pelanggan"/>
    <s v="FO_WFM"/>
    <s v="SEMARAPURA"/>
    <s v="NO ADDON"/>
    <m/>
    <s v="Provisioning Failed|WFM|INF010007292|PP_-8.181461899999999,114.987691_remanj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</r>
  <r>
    <n v="3032"/>
    <n v="1002643068"/>
    <n v="3"/>
    <x v="7"/>
    <n v="5"/>
    <s v="SINGARJA"/>
    <s v="KLUNGKUNG"/>
    <s v="SMA"/>
    <s v="REG"/>
    <s v="AO"/>
    <x v="0"/>
    <m/>
    <s v="QC MIA - INVALID QUALITY CONTROL MIA"/>
    <s v="RBS-Regional 3"/>
    <d v="2026-10-19T13:01:09"/>
    <d v="2026-10-28T19:45:05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Tidak mengunggah foto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3033"/>
    <n v="1002645537"/>
    <n v="3"/>
    <x v="7"/>
    <n v="5"/>
    <s v="SINGARJA"/>
    <s v="KLUNGKUNG"/>
    <s v="SMA"/>
    <s v="REG"/>
    <s v="AO"/>
    <x v="0"/>
    <m/>
    <s v="QC MIA - INVALID QUALITY CONTROL MIA"/>
    <s v="RBS-Regional 3"/>
    <d v="2026-10-20T13:49:11"/>
    <d v="2026-10-28T20:37:28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upload foto lokasi 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0"/>
        <item x="22"/>
        <item x="11"/>
        <item x="28"/>
        <item m="1" x="55"/>
        <item m="1" x="39"/>
        <item x="31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78" t="s">
        <v>0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34"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</row>
    <row r="3" spans="2:34" ht="14.5" customHeight="1"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</row>
    <row r="4" spans="2:34"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</row>
    <row r="6" spans="2:34">
      <c r="B6" s="160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60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60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60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6" t="str">
        <f ca="1">"PROVISIONING INDIBIZ TR3 JBN HARIAN "&amp;TEXT(TODAY(),"YYYY-MM-DD ")&amp;TEXT(NOW(),"HH:MM")&amp;" WIB"</f>
        <v>PROVISIONING INDIBIZ TR3 JBN HARIAN 2026-10-30 14:28 WIB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44" t="s">
        <v>66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6" t="s">
        <v>1</v>
      </c>
      <c r="C23" s="167" t="s">
        <v>3</v>
      </c>
      <c r="D23" s="167" t="s">
        <v>67</v>
      </c>
      <c r="E23" s="174" t="s">
        <v>7</v>
      </c>
      <c r="F23" s="159" t="s">
        <v>8</v>
      </c>
      <c r="G23" s="159" t="s">
        <v>9</v>
      </c>
      <c r="H23" s="170" t="s">
        <v>10</v>
      </c>
      <c r="I23" s="171"/>
      <c r="J23" s="171"/>
      <c r="K23" s="172"/>
      <c r="L23" s="159" t="s">
        <v>68</v>
      </c>
      <c r="M23" s="173" t="s">
        <v>11</v>
      </c>
      <c r="N23" s="174" t="s">
        <v>12</v>
      </c>
      <c r="O23" s="174"/>
      <c r="P23" s="174" t="s">
        <v>13</v>
      </c>
      <c r="Q23" s="174" t="s">
        <v>14</v>
      </c>
    </row>
    <row r="24" spans="2:34" ht="15.65" customHeight="1">
      <c r="B24" s="166"/>
      <c r="C24" s="167"/>
      <c r="D24" s="167"/>
      <c r="E24" s="174"/>
      <c r="F24" s="159"/>
      <c r="G24" s="159"/>
      <c r="H24" s="159" t="s">
        <v>2</v>
      </c>
      <c r="I24" s="159" t="s">
        <v>18</v>
      </c>
      <c r="J24" s="159" t="s">
        <v>20</v>
      </c>
      <c r="K24" s="159" t="s">
        <v>22</v>
      </c>
      <c r="L24" s="159"/>
      <c r="M24" s="173"/>
      <c r="N24" s="174"/>
      <c r="O24" s="174"/>
      <c r="P24" s="174"/>
      <c r="Q24" s="174"/>
    </row>
    <row r="25" spans="2:34" ht="14.5" customHeight="1">
      <c r="B25" s="166"/>
      <c r="C25" s="167"/>
      <c r="D25" s="167"/>
      <c r="E25" s="174"/>
      <c r="F25" s="159"/>
      <c r="G25" s="159"/>
      <c r="H25" s="159"/>
      <c r="I25" s="159"/>
      <c r="J25" s="159"/>
      <c r="K25" s="159"/>
      <c r="L25" s="159"/>
      <c r="M25" s="173"/>
      <c r="N25" s="174"/>
      <c r="O25" s="174"/>
      <c r="P25" s="174"/>
      <c r="Q25" s="174"/>
    </row>
    <row r="26" spans="2:34" ht="29.15" customHeight="1">
      <c r="B26" s="166"/>
      <c r="C26" s="167"/>
      <c r="D26" s="167"/>
      <c r="E26" s="174"/>
      <c r="F26" s="159"/>
      <c r="G26" s="159"/>
      <c r="H26" s="159"/>
      <c r="I26" s="159"/>
      <c r="J26" s="159"/>
      <c r="K26" s="159"/>
      <c r="L26" s="159"/>
      <c r="M26" s="173"/>
      <c r="N26" s="43" t="s">
        <v>30</v>
      </c>
      <c r="O26" s="43" t="s">
        <v>69</v>
      </c>
      <c r="P26" s="174"/>
      <c r="Q26" s="174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75" t="s">
        <v>72</v>
      </c>
      <c r="D34" s="176"/>
    </row>
    <row r="35" spans="2:18" ht="15.5">
      <c r="B35" s="48"/>
      <c r="C35" s="177" t="s">
        <v>73</v>
      </c>
      <c r="D35" s="177"/>
    </row>
    <row r="36" spans="2:18">
      <c r="B36" s="49"/>
      <c r="C36" s="177" t="s">
        <v>74</v>
      </c>
      <c r="D36" s="177"/>
    </row>
    <row r="37" spans="2:18">
      <c r="B37" s="50"/>
      <c r="C37" s="177" t="s">
        <v>75</v>
      </c>
      <c r="D37" s="177"/>
    </row>
    <row r="38" spans="2:18">
      <c r="B38" s="51"/>
      <c r="C38" s="168" t="s">
        <v>76</v>
      </c>
      <c r="D38" s="169"/>
    </row>
    <row r="39" spans="2:18">
      <c r="C39" s="1"/>
      <c r="D39" s="1"/>
    </row>
    <row r="40" spans="2:18" ht="18.5">
      <c r="B40" s="106" t="str">
        <f ca="1">"PROVISIONING INDIBIZ TR3 JBN BY TELDA MTD "&amp;TEXT(TODAY(),"YYYY-MM-DD ")&amp;TEXT(NOW(),"HH:MM")&amp;" WIB"</f>
        <v>PROVISIONING INDIBIZ TR3 JBN BY TELDA MTD 2026-10-30 14:28 WIB</v>
      </c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</row>
    <row r="41" spans="2:18" ht="15.5">
      <c r="B41" s="144" t="s">
        <v>77</v>
      </c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</row>
    <row r="43" spans="2:18" ht="15.65" customHeight="1">
      <c r="B43" s="166" t="s">
        <v>1</v>
      </c>
      <c r="C43" s="166" t="s">
        <v>78</v>
      </c>
      <c r="D43" s="167" t="s">
        <v>3</v>
      </c>
      <c r="E43" s="167" t="s">
        <v>67</v>
      </c>
      <c r="F43" s="174" t="s">
        <v>7</v>
      </c>
      <c r="G43" s="159" t="s">
        <v>8</v>
      </c>
      <c r="H43" s="159" t="s">
        <v>9</v>
      </c>
      <c r="I43" s="170" t="s">
        <v>10</v>
      </c>
      <c r="J43" s="171"/>
      <c r="K43" s="171"/>
      <c r="L43" s="172"/>
      <c r="M43" s="159" t="s">
        <v>68</v>
      </c>
      <c r="N43" s="173" t="s">
        <v>11</v>
      </c>
      <c r="O43" s="174" t="s">
        <v>12</v>
      </c>
      <c r="P43" s="174"/>
      <c r="Q43" s="174" t="s">
        <v>13</v>
      </c>
      <c r="R43" s="174" t="s">
        <v>14</v>
      </c>
    </row>
    <row r="44" spans="2:18" ht="14.5" customHeight="1">
      <c r="B44" s="166"/>
      <c r="C44" s="166"/>
      <c r="D44" s="167"/>
      <c r="E44" s="167"/>
      <c r="F44" s="174"/>
      <c r="G44" s="159"/>
      <c r="H44" s="159"/>
      <c r="I44" s="159" t="s">
        <v>2</v>
      </c>
      <c r="J44" s="159" t="s">
        <v>18</v>
      </c>
      <c r="K44" s="159" t="s">
        <v>20</v>
      </c>
      <c r="L44" s="159" t="s">
        <v>22</v>
      </c>
      <c r="M44" s="159"/>
      <c r="N44" s="173"/>
      <c r="O44" s="174"/>
      <c r="P44" s="174"/>
      <c r="Q44" s="174"/>
      <c r="R44" s="174"/>
    </row>
    <row r="45" spans="2:18" ht="14.5" customHeight="1">
      <c r="B45" s="166"/>
      <c r="C45" s="166"/>
      <c r="D45" s="167"/>
      <c r="E45" s="167"/>
      <c r="F45" s="174"/>
      <c r="G45" s="159"/>
      <c r="H45" s="159"/>
      <c r="I45" s="159"/>
      <c r="J45" s="159"/>
      <c r="K45" s="159"/>
      <c r="L45" s="159"/>
      <c r="M45" s="159"/>
      <c r="N45" s="173"/>
      <c r="O45" s="174"/>
      <c r="P45" s="174"/>
      <c r="Q45" s="174"/>
      <c r="R45" s="174"/>
    </row>
    <row r="46" spans="2:18" ht="46.5">
      <c r="B46" s="166"/>
      <c r="C46" s="166"/>
      <c r="D46" s="167"/>
      <c r="E46" s="167"/>
      <c r="F46" s="174"/>
      <c r="G46" s="159"/>
      <c r="H46" s="159"/>
      <c r="I46" s="159"/>
      <c r="J46" s="159"/>
      <c r="K46" s="159"/>
      <c r="L46" s="159"/>
      <c r="M46" s="159"/>
      <c r="N46" s="173"/>
      <c r="O46" s="43" t="s">
        <v>30</v>
      </c>
      <c r="P46" s="43" t="s">
        <v>69</v>
      </c>
      <c r="Q46" s="174"/>
      <c r="R46" s="174"/>
    </row>
    <row r="47" spans="2:18">
      <c r="B47" s="163" t="s">
        <v>34</v>
      </c>
      <c r="C47" s="52" t="s">
        <v>79</v>
      </c>
      <c r="D47" s="53">
        <f>'LOOKUP  telda'!E7</f>
        <v>53</v>
      </c>
      <c r="E47" s="53">
        <f>'LOOKUP  telda'!F7+'LOOKUP  telda'!G7+'LOOKUP  telda'!H7</f>
        <v>4</v>
      </c>
      <c r="F47" s="53">
        <f>'LOOKUP  telda'!I7</f>
        <v>3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3</v>
      </c>
      <c r="L47" s="53">
        <f>'LOOKUP  telda'!Y7</f>
        <v>1</v>
      </c>
      <c r="M47" s="53">
        <f>SUM('DATA MTD'!I47:L47)</f>
        <v>4</v>
      </c>
      <c r="N47" s="53">
        <f>'LOOKUP  telda'!Z7</f>
        <v>25</v>
      </c>
      <c r="O47" s="53">
        <f>'LOOKUP  telda'!AA7</f>
        <v>1</v>
      </c>
      <c r="P47" s="53">
        <f>'LOOKUP  telda'!AE7-'LOOKUP  telda'!AA7</f>
        <v>3</v>
      </c>
      <c r="Q47" s="53">
        <f>SUM(O47:P47)</f>
        <v>4</v>
      </c>
      <c r="R47" s="53">
        <f>'LOOKUP  telda'!AF7</f>
        <v>11</v>
      </c>
    </row>
    <row r="48" spans="2:18">
      <c r="B48" s="164"/>
      <c r="C48" s="52" t="s">
        <v>80</v>
      </c>
      <c r="D48" s="53">
        <f>'LOOKUP  telda'!E8</f>
        <v>3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1</v>
      </c>
    </row>
    <row r="49" spans="2:18">
      <c r="B49" s="164"/>
      <c r="C49" s="52" t="s">
        <v>81</v>
      </c>
      <c r="D49" s="53">
        <f>'LOOKUP  telda'!E9</f>
        <v>48</v>
      </c>
      <c r="E49" s="53">
        <f>'LOOKUP  telda'!F9+'LOOKUP  telda'!G9+'LOOKUP  telda'!H9</f>
        <v>1</v>
      </c>
      <c r="F49" s="53">
        <f>'LOOKUP  telda'!I9</f>
        <v>4</v>
      </c>
      <c r="G49" s="53">
        <f>'LOOKUP  telda'!J9</f>
        <v>2</v>
      </c>
      <c r="H49" s="53">
        <f>'LOOKUP  telda'!K9</f>
        <v>3</v>
      </c>
      <c r="I49" s="53">
        <f>'LOOKUP  telda'!L9</f>
        <v>0</v>
      </c>
      <c r="J49" s="53">
        <f>'LOOKUP  telda'!P9</f>
        <v>0</v>
      </c>
      <c r="K49" s="53">
        <f>'LOOKUP  telda'!X9</f>
        <v>1</v>
      </c>
      <c r="L49" s="53">
        <f>'LOOKUP  telda'!Y9</f>
        <v>0</v>
      </c>
      <c r="M49" s="53">
        <f>SUM('DATA MTD'!I49:L49)</f>
        <v>1</v>
      </c>
      <c r="N49" s="53">
        <f>'LOOKUP  telda'!Z9</f>
        <v>23</v>
      </c>
      <c r="O49" s="53">
        <f>'LOOKUP  telda'!AA9</f>
        <v>2</v>
      </c>
      <c r="P49" s="53">
        <f>'LOOKUP  telda'!AE9-'LOOKUP  telda'!AA9</f>
        <v>3</v>
      </c>
      <c r="Q49" s="53">
        <f t="shared" si="4"/>
        <v>5</v>
      </c>
      <c r="R49" s="53">
        <f>'LOOKUP  telda'!AF9</f>
        <v>9</v>
      </c>
    </row>
    <row r="50" spans="2:18">
      <c r="B50" s="164"/>
      <c r="C50" s="52" t="s">
        <v>82</v>
      </c>
      <c r="D50" s="53">
        <f>'LOOKUP  telda'!E10</f>
        <v>30</v>
      </c>
      <c r="E50" s="53">
        <f>'LOOKUP  telda'!F10+'LOOKUP  telda'!G10+'LOOKUP  telda'!H10</f>
        <v>3</v>
      </c>
      <c r="F50" s="53">
        <f>'LOOKUP  telda'!I10</f>
        <v>2</v>
      </c>
      <c r="G50" s="53">
        <f>'LOOKUP  telda'!J10</f>
        <v>0</v>
      </c>
      <c r="H50" s="53">
        <f>'LOOKUP  telda'!K10</f>
        <v>1</v>
      </c>
      <c r="I50" s="53">
        <f>'LOOKUP  telda'!L10</f>
        <v>0</v>
      </c>
      <c r="J50" s="53">
        <f>'LOOKUP  telda'!P10</f>
        <v>2</v>
      </c>
      <c r="K50" s="53">
        <f>'LOOKUP  telda'!X10</f>
        <v>3</v>
      </c>
      <c r="L50" s="53">
        <f>'LOOKUP  telda'!Y10</f>
        <v>0</v>
      </c>
      <c r="M50" s="53">
        <f>SUM('DATA MTD'!I50:L50)</f>
        <v>5</v>
      </c>
      <c r="N50" s="53">
        <f>'LOOKUP  telda'!Z10</f>
        <v>14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5</v>
      </c>
    </row>
    <row r="51" spans="2:18">
      <c r="B51" s="164"/>
      <c r="C51" s="52" t="s">
        <v>83</v>
      </c>
      <c r="D51" s="53">
        <f>'LOOKUP  telda'!E11</f>
        <v>47</v>
      </c>
      <c r="E51" s="53">
        <f>'LOOKUP  telda'!F11+'LOOKUP  telda'!G11+'LOOKUP  telda'!H11</f>
        <v>3</v>
      </c>
      <c r="F51" s="53">
        <f>'LOOKUP  telda'!I11</f>
        <v>3</v>
      </c>
      <c r="G51" s="53">
        <f>'LOOKUP  telda'!J11</f>
        <v>3</v>
      </c>
      <c r="H51" s="53">
        <f>'LOOKUP  telda'!K11</f>
        <v>0</v>
      </c>
      <c r="I51" s="53">
        <f>'LOOKUP  telda'!L11</f>
        <v>0</v>
      </c>
      <c r="J51" s="53">
        <f>'LOOKUP  telda'!P11</f>
        <v>1</v>
      </c>
      <c r="K51" s="53">
        <f>'LOOKUP  telda'!X11</f>
        <v>2</v>
      </c>
      <c r="L51" s="53">
        <f>'LOOKUP  telda'!Y11</f>
        <v>4</v>
      </c>
      <c r="M51" s="53">
        <f>SUM('DATA MTD'!I51:L51)</f>
        <v>7</v>
      </c>
      <c r="N51" s="53">
        <f>'LOOKUP  telda'!Z11</f>
        <v>25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6</v>
      </c>
    </row>
    <row r="52" spans="2:18">
      <c r="B52" s="164"/>
      <c r="C52" s="52" t="s">
        <v>84</v>
      </c>
      <c r="D52" s="53">
        <f>'LOOKUP  telda'!E12</f>
        <v>15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1</v>
      </c>
      <c r="H52" s="53">
        <f>'LOOKUP  telda'!K12</f>
        <v>2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9</v>
      </c>
      <c r="O52" s="53">
        <f>'LOOKUP  telda'!AA12</f>
        <v>0</v>
      </c>
      <c r="P52" s="53">
        <f>'LOOKUP  telda'!AE12-'LOOKUP  telda'!AA12</f>
        <v>2</v>
      </c>
      <c r="Q52" s="53">
        <f t="shared" si="4"/>
        <v>2</v>
      </c>
      <c r="R52" s="53">
        <f>'LOOKUP  telda'!AF12</f>
        <v>1</v>
      </c>
    </row>
    <row r="53" spans="2:18">
      <c r="B53" s="164"/>
      <c r="C53" s="52" t="s">
        <v>85</v>
      </c>
      <c r="D53" s="53">
        <f>'LOOKUP  telda'!E13</f>
        <v>67</v>
      </c>
      <c r="E53" s="53">
        <f>'LOOKUP  telda'!F13+'LOOKUP  telda'!G13+'LOOKUP  telda'!H13</f>
        <v>8</v>
      </c>
      <c r="F53" s="53">
        <f>'LOOKUP  telda'!I13</f>
        <v>3</v>
      </c>
      <c r="G53" s="53">
        <f>'LOOKUP  telda'!J13</f>
        <v>1</v>
      </c>
      <c r="H53" s="53">
        <f>'LOOKUP  telda'!K13</f>
        <v>6</v>
      </c>
      <c r="I53" s="53">
        <f>'LOOKUP  telda'!L13</f>
        <v>0</v>
      </c>
      <c r="J53" s="53">
        <f>'LOOKUP  telda'!P13</f>
        <v>0</v>
      </c>
      <c r="K53" s="53">
        <f>'LOOKUP  telda'!X13</f>
        <v>1</v>
      </c>
      <c r="L53" s="53">
        <f>'LOOKUP  telda'!Y13</f>
        <v>0</v>
      </c>
      <c r="M53" s="53">
        <f>SUM('DATA MTD'!I53:L53)</f>
        <v>1</v>
      </c>
      <c r="N53" s="53">
        <f>'LOOKUP  telda'!Z13</f>
        <v>26</v>
      </c>
      <c r="O53" s="53">
        <f>'LOOKUP  telda'!AA13</f>
        <v>0</v>
      </c>
      <c r="P53" s="53">
        <f>'LOOKUP  telda'!AE13-'LOOKUP  telda'!AA13</f>
        <v>16</v>
      </c>
      <c r="Q53" s="53">
        <f t="shared" si="4"/>
        <v>16</v>
      </c>
      <c r="R53" s="53">
        <f>'LOOKUP  telda'!AF13</f>
        <v>7</v>
      </c>
    </row>
    <row r="54" spans="2:18">
      <c r="B54" s="165"/>
      <c r="C54" s="52" t="s">
        <v>86</v>
      </c>
      <c r="D54" s="53">
        <f>'LOOKUP  telda'!E14</f>
        <v>38</v>
      </c>
      <c r="E54" s="53">
        <f>'LOOKUP  telda'!F14+'LOOKUP  telda'!G14+'LOOKUP  telda'!H14</f>
        <v>1</v>
      </c>
      <c r="F54" s="53">
        <f>'LOOKUP  telda'!I14</f>
        <v>0</v>
      </c>
      <c r="G54" s="53">
        <f>'LOOKUP  telda'!J14</f>
        <v>2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2</v>
      </c>
      <c r="L54" s="53">
        <f>'LOOKUP  telda'!Y14</f>
        <v>0</v>
      </c>
      <c r="M54" s="53">
        <f>SUM('DATA MTD'!I54:L54)</f>
        <v>2</v>
      </c>
      <c r="N54" s="53">
        <f>'LOOKUP  telda'!Z14</f>
        <v>19</v>
      </c>
      <c r="O54" s="53">
        <f>'LOOKUP  telda'!AA14</f>
        <v>1</v>
      </c>
      <c r="P54" s="53">
        <f>'LOOKUP  telda'!AE14-'LOOKUP  telda'!AA14</f>
        <v>1</v>
      </c>
      <c r="Q54" s="53">
        <f t="shared" si="4"/>
        <v>2</v>
      </c>
      <c r="R54" s="53">
        <f>'LOOKUP  telda'!AF14</f>
        <v>11</v>
      </c>
    </row>
    <row r="55" spans="2:18">
      <c r="B55" s="16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64"/>
      <c r="C56" s="52" t="s">
        <v>88</v>
      </c>
      <c r="D56" s="53">
        <f>'LOOKUP  telda'!E15</f>
        <v>84</v>
      </c>
      <c r="E56" s="53">
        <f>'LOOKUP  telda'!F15+'LOOKUP  telda'!G15+'LOOKUP  telda'!H15</f>
        <v>1</v>
      </c>
      <c r="F56" s="53">
        <f>'LOOKUP  telda'!I15</f>
        <v>1</v>
      </c>
      <c r="G56" s="53">
        <f>'LOOKUP  telda'!J15</f>
        <v>4</v>
      </c>
      <c r="H56" s="53">
        <f>'LOOKUP  telda'!K15</f>
        <v>1</v>
      </c>
      <c r="I56" s="53">
        <f>'LOOKUP  telda'!L15</f>
        <v>0</v>
      </c>
      <c r="J56" s="53">
        <f>'LOOKUP  telda'!P15</f>
        <v>1</v>
      </c>
      <c r="K56" s="53">
        <f>'LOOKUP  telda'!X15</f>
        <v>0</v>
      </c>
      <c r="L56" s="53">
        <f>'LOOKUP  telda'!Y15</f>
        <v>0</v>
      </c>
      <c r="M56" s="53">
        <f>SUM('DATA MTD'!I56:L56)</f>
        <v>1</v>
      </c>
      <c r="N56" s="53">
        <f>'LOOKUP  telda'!Z15</f>
        <v>57</v>
      </c>
      <c r="O56" s="53">
        <f>'LOOKUP  telda'!AA15</f>
        <v>0</v>
      </c>
      <c r="P56" s="53">
        <f>'LOOKUP  telda'!AE15-'LOOKUP  telda'!AA15</f>
        <v>5</v>
      </c>
      <c r="Q56" s="53">
        <f t="shared" si="4"/>
        <v>5</v>
      </c>
      <c r="R56" s="53">
        <f>'LOOKUP  telda'!AF15</f>
        <v>12</v>
      </c>
    </row>
    <row r="57" spans="2:18">
      <c r="B57" s="164"/>
      <c r="C57" s="52" t="s">
        <v>89</v>
      </c>
      <c r="D57" s="53">
        <f>'LOOKUP  telda'!E16</f>
        <v>17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17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64"/>
      <c r="C58" s="52" t="s">
        <v>90</v>
      </c>
      <c r="D58" s="53">
        <f>'LOOKUP  telda'!E17</f>
        <v>46</v>
      </c>
      <c r="E58" s="53">
        <f>'LOOKUP  telda'!F17+'LOOKUP  telda'!G17+'LOOKUP  telda'!H17</f>
        <v>0</v>
      </c>
      <c r="F58" s="53">
        <f>'LOOKUP  telda'!I17</f>
        <v>2</v>
      </c>
      <c r="G58" s="53">
        <f>'LOOKUP  telda'!J17</f>
        <v>3</v>
      </c>
      <c r="H58" s="53">
        <f>'LOOKUP  telda'!K17</f>
        <v>0</v>
      </c>
      <c r="I58" s="53">
        <f>'LOOKUP  telda'!L17</f>
        <v>0</v>
      </c>
      <c r="J58" s="53">
        <f>'LOOKUP  telda'!P17</f>
        <v>1</v>
      </c>
      <c r="K58" s="53">
        <f>'LOOKUP  telda'!X17</f>
        <v>0</v>
      </c>
      <c r="L58" s="53">
        <f>'LOOKUP  telda'!Y17</f>
        <v>1</v>
      </c>
      <c r="M58" s="53">
        <f>SUM('DATA MTD'!I58:L58)</f>
        <v>2</v>
      </c>
      <c r="N58" s="53">
        <f>'LOOKUP  telda'!Z17</f>
        <v>31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8</v>
      </c>
    </row>
    <row r="59" spans="2:18">
      <c r="B59" s="164"/>
      <c r="C59" s="52" t="s">
        <v>91</v>
      </c>
      <c r="D59" s="53">
        <f>'LOOKUP  telda'!E18</f>
        <v>64</v>
      </c>
      <c r="E59" s="53">
        <f>'LOOKUP  telda'!F18+'LOOKUP  telda'!G18+'LOOKUP  telda'!H18</f>
        <v>0</v>
      </c>
      <c r="F59" s="53">
        <f>'LOOKUP  telda'!I18</f>
        <v>1</v>
      </c>
      <c r="G59" s="53">
        <f>'LOOKUP  telda'!J18</f>
        <v>3</v>
      </c>
      <c r="H59" s="53">
        <f>'LOOKUP  telda'!K18</f>
        <v>0</v>
      </c>
      <c r="I59" s="53">
        <f>'LOOKUP  telda'!L18</f>
        <v>0</v>
      </c>
      <c r="J59" s="53">
        <f>'LOOKUP  telda'!P18</f>
        <v>0</v>
      </c>
      <c r="K59" s="53">
        <f>'LOOKUP  telda'!X18</f>
        <v>0</v>
      </c>
      <c r="L59" s="53">
        <f>'LOOKUP  telda'!Y18</f>
        <v>0</v>
      </c>
      <c r="M59" s="53">
        <f>SUM('DATA MTD'!I59:L59)</f>
        <v>0</v>
      </c>
      <c r="N59" s="53">
        <f>'LOOKUP  telda'!Z18</f>
        <v>56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3</v>
      </c>
    </row>
    <row r="60" spans="2:18">
      <c r="B60" s="164"/>
      <c r="C60" s="52" t="s">
        <v>92</v>
      </c>
      <c r="D60" s="53">
        <f>'LOOKUP  telda'!E19</f>
        <v>80</v>
      </c>
      <c r="E60" s="53">
        <f>'LOOKUP  telda'!F19+'LOOKUP  telda'!G19+'LOOKUP  telda'!H19</f>
        <v>0</v>
      </c>
      <c r="F60" s="53">
        <f>'LOOKUP  telda'!I19</f>
        <v>1</v>
      </c>
      <c r="G60" s="53">
        <f>'LOOKUP  telda'!J19</f>
        <v>3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1</v>
      </c>
      <c r="M60" s="53">
        <f>SUM('DATA MTD'!I60:L60)</f>
        <v>1</v>
      </c>
      <c r="N60" s="53">
        <f>'LOOKUP  telda'!Z19</f>
        <v>66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8</v>
      </c>
    </row>
    <row r="61" spans="2:18">
      <c r="B61" s="164"/>
      <c r="C61" s="52" t="s">
        <v>93</v>
      </c>
      <c r="D61" s="53">
        <f>'LOOKUP  telda'!E20</f>
        <v>30</v>
      </c>
      <c r="E61" s="53">
        <f>'LOOKUP  telda'!F20+'LOOKUP  telda'!G20+'LOOKUP  telda'!H20</f>
        <v>0</v>
      </c>
      <c r="F61" s="53">
        <f>'LOOKUP  telda'!I20</f>
        <v>4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21</v>
      </c>
      <c r="O61" s="53">
        <f>'LOOKUP  telda'!AA20</f>
        <v>0</v>
      </c>
      <c r="P61" s="53">
        <f>'LOOKUP  telda'!AE20-'LOOKUP  telda'!AA20</f>
        <v>2</v>
      </c>
      <c r="Q61" s="53">
        <f t="shared" si="4"/>
        <v>2</v>
      </c>
      <c r="R61" s="53">
        <f>'LOOKUP  telda'!AF20</f>
        <v>4</v>
      </c>
    </row>
    <row r="62" spans="2:18">
      <c r="B62" s="164"/>
      <c r="C62" s="52" t="s">
        <v>94</v>
      </c>
      <c r="D62" s="53">
        <f>'LOOKUP  telda'!E21</f>
        <v>43</v>
      </c>
      <c r="E62" s="53">
        <f>'LOOKUP  telda'!F21+'LOOKUP  telda'!G21+'LOOKUP  telda'!H21</f>
        <v>3</v>
      </c>
      <c r="F62" s="53">
        <f>'LOOKUP  telda'!I21</f>
        <v>0</v>
      </c>
      <c r="G62" s="53">
        <f>'LOOKUP  telda'!J21</f>
        <v>3</v>
      </c>
      <c r="H62" s="53">
        <f>'LOOKUP  telda'!K21</f>
        <v>1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31</v>
      </c>
      <c r="O62" s="53">
        <f>'LOOKUP  telda'!AA21</f>
        <v>0</v>
      </c>
      <c r="P62" s="53">
        <f>'LOOKUP  telda'!AE21-'LOOKUP  telda'!AA21</f>
        <v>2</v>
      </c>
      <c r="Q62" s="53">
        <f t="shared" si="4"/>
        <v>2</v>
      </c>
      <c r="R62" s="53">
        <f>'LOOKUP  telda'!AF21</f>
        <v>3</v>
      </c>
    </row>
    <row r="63" spans="2:18">
      <c r="B63" s="164"/>
      <c r="C63" s="52" t="s">
        <v>95</v>
      </c>
      <c r="D63" s="53">
        <f>'LOOKUP  telda'!E22</f>
        <v>18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1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16</v>
      </c>
      <c r="O63" s="53">
        <f>'LOOKUP  telda'!AA22</f>
        <v>0</v>
      </c>
      <c r="P63" s="53">
        <f>'LOOKUP  telda'!AE22-'LOOKUP  telda'!AA22</f>
        <v>1</v>
      </c>
      <c r="Q63" s="53">
        <f t="shared" si="4"/>
        <v>1</v>
      </c>
      <c r="R63" s="53">
        <f>'LOOKUP  telda'!AF22</f>
        <v>0</v>
      </c>
    </row>
    <row r="64" spans="2:18">
      <c r="B64" s="164"/>
      <c r="C64" s="52" t="s">
        <v>96</v>
      </c>
      <c r="D64" s="53">
        <f>'LOOKUP  telda'!E23</f>
        <v>31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25</v>
      </c>
      <c r="O64" s="53">
        <f>'LOOKUP  telda'!AA23</f>
        <v>0</v>
      </c>
      <c r="P64" s="53">
        <f>'LOOKUP  telda'!AE23-'LOOKUP  telda'!AA23</f>
        <v>2</v>
      </c>
      <c r="Q64" s="53">
        <f t="shared" si="4"/>
        <v>2</v>
      </c>
      <c r="R64" s="53">
        <f>'LOOKUP  telda'!AF23</f>
        <v>3</v>
      </c>
    </row>
    <row r="65" spans="2:18">
      <c r="B65" s="164"/>
      <c r="C65" s="52" t="s">
        <v>97</v>
      </c>
      <c r="D65" s="53">
        <f>'LOOKUP  telda'!E24</f>
        <v>17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15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65"/>
      <c r="C66" s="52" t="s">
        <v>98</v>
      </c>
      <c r="D66" s="53">
        <f>'LOOKUP  telda'!E25</f>
        <v>34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1</v>
      </c>
      <c r="H66" s="53">
        <f>'LOOKUP  telda'!K25</f>
        <v>4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19</v>
      </c>
      <c r="O66" s="53">
        <f>'LOOKUP  telda'!AA25</f>
        <v>1</v>
      </c>
      <c r="P66" s="53">
        <f>'LOOKUP  telda'!AE25-'LOOKUP  telda'!AA25</f>
        <v>4</v>
      </c>
      <c r="Q66" s="53">
        <f t="shared" si="4"/>
        <v>5</v>
      </c>
      <c r="R66" s="53">
        <f>'LOOKUP  telda'!AF25</f>
        <v>3</v>
      </c>
    </row>
    <row r="67" spans="2:18">
      <c r="B67" s="163" t="s">
        <v>42</v>
      </c>
      <c r="C67" s="52" t="s">
        <v>99</v>
      </c>
      <c r="D67" s="53">
        <f>'LOOKUP  telda'!E26</f>
        <v>28</v>
      </c>
      <c r="E67" s="53">
        <f>'LOOKUP  telda'!F26+'LOOKUP  telda'!G26+'LOOKUP  telda'!H26</f>
        <v>2</v>
      </c>
      <c r="F67" s="53">
        <f>'LOOKUP  telda'!I26</f>
        <v>2</v>
      </c>
      <c r="G67" s="53">
        <f>'LOOKUP  telda'!J26</f>
        <v>3</v>
      </c>
      <c r="H67" s="53">
        <f>'LOOKUP  telda'!K26</f>
        <v>0</v>
      </c>
      <c r="I67" s="53">
        <f>'LOOKUP  telda'!L26</f>
        <v>0</v>
      </c>
      <c r="J67" s="53">
        <f>'LOOKUP  telda'!P26</f>
        <v>1</v>
      </c>
      <c r="K67" s="53">
        <f>'LOOKUP  telda'!X26</f>
        <v>0</v>
      </c>
      <c r="L67" s="53">
        <f>'LOOKUP  telda'!Y26</f>
        <v>0</v>
      </c>
      <c r="M67" s="53">
        <f>SUM('DATA MTD'!I67:L67)</f>
        <v>1</v>
      </c>
      <c r="N67" s="53">
        <f>'LOOKUP  telda'!Z26</f>
        <v>18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64"/>
      <c r="C68" s="52" t="s">
        <v>100</v>
      </c>
      <c r="D68" s="53">
        <f>'LOOKUP  telda'!E27</f>
        <v>30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1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1</v>
      </c>
      <c r="M68" s="53">
        <f>SUM('DATA MTD'!I68:L68)</f>
        <v>1</v>
      </c>
      <c r="N68" s="53">
        <f>'LOOKUP  telda'!Z27</f>
        <v>22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3</v>
      </c>
    </row>
    <row r="69" spans="2:18" ht="29">
      <c r="B69" s="164"/>
      <c r="C69" s="52" t="s">
        <v>101</v>
      </c>
      <c r="D69" s="53">
        <f>'LOOKUP  telda'!E28</f>
        <v>27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25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1</v>
      </c>
    </row>
    <row r="70" spans="2:18">
      <c r="B70" s="164"/>
      <c r="C70" s="52" t="s">
        <v>102</v>
      </c>
      <c r="D70" s="53">
        <f>'LOOKUP  telda'!E29</f>
        <v>68</v>
      </c>
      <c r="E70" s="53">
        <f>'LOOKUP  telda'!F29+'LOOKUP  telda'!G29+'LOOKUP  telda'!H29</f>
        <v>0</v>
      </c>
      <c r="F70" s="53">
        <f>'LOOKUP  telda'!I29</f>
        <v>2</v>
      </c>
      <c r="G70" s="53">
        <f>'LOOKUP  telda'!J29</f>
        <v>0</v>
      </c>
      <c r="H70" s="53">
        <f>'LOOKUP  telda'!K29</f>
        <v>2</v>
      </c>
      <c r="I70" s="53">
        <f>'LOOKUP  telda'!L29</f>
        <v>0</v>
      </c>
      <c r="J70" s="53">
        <f>'LOOKUP  telda'!P29</f>
        <v>0</v>
      </c>
      <c r="K70" s="53">
        <f>'LOOKUP  telda'!X29</f>
        <v>0</v>
      </c>
      <c r="L70" s="53">
        <f>'LOOKUP  telda'!Y29</f>
        <v>0</v>
      </c>
      <c r="M70" s="53">
        <f>SUM('DATA MTD'!I70:L70)</f>
        <v>0</v>
      </c>
      <c r="N70" s="53">
        <f>'LOOKUP  telda'!Z29</f>
        <v>53</v>
      </c>
      <c r="O70" s="53">
        <f>'LOOKUP  telda'!AA29</f>
        <v>2</v>
      </c>
      <c r="P70" s="53">
        <f>'LOOKUP  telda'!AE29-'LOOKUP  telda'!AA29</f>
        <v>2</v>
      </c>
      <c r="Q70" s="53">
        <f t="shared" si="4"/>
        <v>4</v>
      </c>
      <c r="R70" s="53">
        <f>'LOOKUP  telda'!AF29</f>
        <v>6</v>
      </c>
    </row>
    <row r="71" spans="2:18">
      <c r="B71" s="164"/>
      <c r="C71" s="52" t="s">
        <v>103</v>
      </c>
      <c r="D71" s="53">
        <f>'LOOKUP  telda'!E30</f>
        <v>26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1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22</v>
      </c>
      <c r="O71" s="53">
        <f>'LOOKUP  telda'!AA30</f>
        <v>0</v>
      </c>
      <c r="P71" s="53">
        <f>'LOOKUP  telda'!AE30-'LOOKUP  telda'!AA30</f>
        <v>1</v>
      </c>
      <c r="Q71" s="53">
        <f t="shared" si="4"/>
        <v>1</v>
      </c>
      <c r="R71" s="53">
        <f>'LOOKUP  telda'!AF30</f>
        <v>2</v>
      </c>
    </row>
    <row r="72" spans="2:18">
      <c r="B72" s="164"/>
      <c r="C72" s="52" t="s">
        <v>104</v>
      </c>
      <c r="D72" s="53">
        <f>'LOOKUP  telda'!E31</f>
        <v>35</v>
      </c>
      <c r="E72" s="53">
        <f>'LOOKUP  telda'!F31+'LOOKUP  telda'!G31+'LOOKUP  telda'!H31</f>
        <v>1</v>
      </c>
      <c r="F72" s="53">
        <f>'LOOKUP  telda'!I31</f>
        <v>0</v>
      </c>
      <c r="G72" s="53">
        <f>'LOOKUP  telda'!J31</f>
        <v>0</v>
      </c>
      <c r="H72" s="53">
        <f>'LOOKUP  telda'!K31</f>
        <v>1</v>
      </c>
      <c r="I72" s="53">
        <f>'LOOKUP  telda'!L31</f>
        <v>0</v>
      </c>
      <c r="J72" s="53">
        <f>'LOOKUP  telda'!P31</f>
        <v>1</v>
      </c>
      <c r="K72" s="53">
        <f>'LOOKUP  telda'!X31</f>
        <v>0</v>
      </c>
      <c r="L72" s="53">
        <f>'LOOKUP  telda'!Y31</f>
        <v>0</v>
      </c>
      <c r="M72" s="53">
        <f>SUM('DATA MTD'!I72:L72)</f>
        <v>1</v>
      </c>
      <c r="N72" s="53">
        <f>'LOOKUP  telda'!Z31</f>
        <v>28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64"/>
      <c r="C73" s="52" t="s">
        <v>105</v>
      </c>
      <c r="D73" s="53">
        <f>'LOOKUP  telda'!E32</f>
        <v>28</v>
      </c>
      <c r="E73" s="53">
        <f>'LOOKUP  telda'!F32+'LOOKUP  telda'!G32+'LOOKUP  telda'!H32</f>
        <v>0</v>
      </c>
      <c r="F73" s="53">
        <f>'LOOKUP  telda'!I32</f>
        <v>4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0</v>
      </c>
      <c r="L73" s="53">
        <f>'LOOKUP  telda'!Y32</f>
        <v>0</v>
      </c>
      <c r="M73" s="53">
        <f>SUM('DATA MTD'!I73:L73)</f>
        <v>0</v>
      </c>
      <c r="N73" s="53">
        <f>'LOOKUP  telda'!Z32</f>
        <v>21</v>
      </c>
      <c r="O73" s="53">
        <f>'LOOKUP  telda'!AA32</f>
        <v>0</v>
      </c>
      <c r="P73" s="53">
        <f>'LOOKUP  telda'!AE32-'LOOKUP  telda'!AA32</f>
        <v>2</v>
      </c>
      <c r="Q73" s="53">
        <f t="shared" si="4"/>
        <v>2</v>
      </c>
      <c r="R73" s="53">
        <f>'LOOKUP  telda'!AF32</f>
        <v>1</v>
      </c>
    </row>
    <row r="74" spans="2:18">
      <c r="B74" s="164"/>
      <c r="C74" s="52" t="s">
        <v>106</v>
      </c>
      <c r="D74" s="53">
        <f>'LOOKUP  telda'!E33</f>
        <v>46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1</v>
      </c>
      <c r="M74" s="53">
        <f>SUM('DATA MTD'!I74:L74)</f>
        <v>1</v>
      </c>
      <c r="N74" s="53">
        <f>'LOOKUP  telda'!Z33</f>
        <v>38</v>
      </c>
      <c r="O74" s="53">
        <f>'LOOKUP  telda'!AA33</f>
        <v>0</v>
      </c>
      <c r="P74" s="53">
        <f>'LOOKUP  telda'!AE33-'LOOKUP  telda'!AA33</f>
        <v>1</v>
      </c>
      <c r="Q74" s="53">
        <f t="shared" si="4"/>
        <v>1</v>
      </c>
      <c r="R74" s="53">
        <f>'LOOKUP  telda'!AF33</f>
        <v>4</v>
      </c>
    </row>
    <row r="75" spans="2:18">
      <c r="B75" s="164"/>
      <c r="C75" s="52" t="s">
        <v>107</v>
      </c>
      <c r="D75" s="53">
        <f>'LOOKUP  telda'!E34</f>
        <v>54</v>
      </c>
      <c r="E75" s="53">
        <f>'LOOKUP  telda'!F34+'LOOKUP  telda'!G34+'LOOKUP  telda'!H34</f>
        <v>1</v>
      </c>
      <c r="F75" s="53">
        <f>'LOOKUP  telda'!I34</f>
        <v>4</v>
      </c>
      <c r="G75" s="53">
        <f>'LOOKUP  telda'!J34</f>
        <v>2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0</v>
      </c>
      <c r="M75" s="53">
        <f>SUM('DATA MTD'!I75:L75)</f>
        <v>0</v>
      </c>
      <c r="N75" s="53">
        <f>'LOOKUP  telda'!Z34</f>
        <v>36</v>
      </c>
      <c r="O75" s="53">
        <f>'LOOKUP  telda'!AA34</f>
        <v>2</v>
      </c>
      <c r="P75" s="53">
        <f>'LOOKUP  telda'!AE34-'LOOKUP  telda'!AA34</f>
        <v>3</v>
      </c>
      <c r="Q75" s="53">
        <f t="shared" si="4"/>
        <v>5</v>
      </c>
      <c r="R75" s="53">
        <f>'LOOKUP  telda'!AF34</f>
        <v>4</v>
      </c>
    </row>
    <row r="76" spans="2:18">
      <c r="B76" s="165"/>
      <c r="C76" s="52" t="s">
        <v>108</v>
      </c>
      <c r="D76" s="53">
        <f>'LOOKUP  telda'!E35</f>
        <v>45</v>
      </c>
      <c r="E76" s="53">
        <f>'LOOKUP  telda'!F35+'LOOKUP  telda'!G35+'LOOKUP  telda'!H35</f>
        <v>0</v>
      </c>
      <c r="F76" s="53">
        <f>'LOOKUP  telda'!I35</f>
        <v>1</v>
      </c>
      <c r="G76" s="53">
        <f>'LOOKUP  telda'!J35</f>
        <v>0</v>
      </c>
      <c r="H76" s="53">
        <f>'LOOKUP  telda'!K35</f>
        <v>0</v>
      </c>
      <c r="I76" s="53">
        <f>'LOOKUP  telda'!L35</f>
        <v>1</v>
      </c>
      <c r="J76" s="53">
        <f>'LOOKUP  telda'!P35</f>
        <v>0</v>
      </c>
      <c r="K76" s="53">
        <f>'LOOKUP  telda'!X35</f>
        <v>0</v>
      </c>
      <c r="L76" s="53">
        <f>'LOOKUP  telda'!Y35</f>
        <v>2</v>
      </c>
      <c r="M76" s="53">
        <f>SUM('DATA MTD'!I76:L76)</f>
        <v>3</v>
      </c>
      <c r="N76" s="53">
        <f>'LOOKUP  telda'!Z35</f>
        <v>39</v>
      </c>
      <c r="O76" s="53">
        <f>'LOOKUP  telda'!AA35</f>
        <v>1</v>
      </c>
      <c r="P76" s="53">
        <f>'LOOKUP  telda'!AE35-'LOOKUP  telda'!AA35</f>
        <v>0</v>
      </c>
      <c r="Q76" s="53">
        <f t="shared" si="4"/>
        <v>1</v>
      </c>
      <c r="R76" s="53">
        <f>'LOOKUP  telda'!AF35</f>
        <v>1</v>
      </c>
    </row>
    <row r="77" spans="2:18">
      <c r="B77" s="163" t="s">
        <v>70</v>
      </c>
      <c r="C77" s="52" t="s">
        <v>109</v>
      </c>
      <c r="D77" s="53">
        <f>'LOOKUP  telda'!E36</f>
        <v>9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6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2</v>
      </c>
    </row>
    <row r="78" spans="2:18">
      <c r="B78" s="164"/>
      <c r="C78" s="52" t="s">
        <v>110</v>
      </c>
      <c r="D78" s="53">
        <f>'LOOKUP  telda'!E37</f>
        <v>11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2</v>
      </c>
      <c r="K78" s="53">
        <f>'LOOKUP  telda'!X37</f>
        <v>0</v>
      </c>
      <c r="L78" s="53">
        <f>'LOOKUP  telda'!Y37</f>
        <v>1</v>
      </c>
      <c r="M78" s="53">
        <f>SUM('DATA MTD'!I78:L78)</f>
        <v>3</v>
      </c>
      <c r="N78" s="53">
        <f>'LOOKUP  telda'!Z37</f>
        <v>6</v>
      </c>
      <c r="O78" s="53">
        <f>'LOOKUP  telda'!AA37</f>
        <v>0</v>
      </c>
      <c r="P78" s="53">
        <f>'LOOKUP  telda'!AE37-'LOOKUP  telda'!AA37</f>
        <v>1</v>
      </c>
      <c r="Q78" s="53">
        <f t="shared" si="4"/>
        <v>1</v>
      </c>
      <c r="R78" s="53">
        <f>'LOOKUP  telda'!AF37</f>
        <v>0</v>
      </c>
    </row>
    <row r="79" spans="2:18">
      <c r="B79" s="164"/>
      <c r="C79" s="52" t="s">
        <v>111</v>
      </c>
      <c r="D79" s="53">
        <f>'LOOKUP  telda'!E38</f>
        <v>25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0</v>
      </c>
      <c r="K79" s="53">
        <f>'LOOKUP  telda'!X38</f>
        <v>1</v>
      </c>
      <c r="L79" s="53">
        <f>'LOOKUP  telda'!Y38</f>
        <v>0</v>
      </c>
      <c r="M79" s="53">
        <f>SUM('DATA MTD'!I79:L79)</f>
        <v>1</v>
      </c>
      <c r="N79" s="53">
        <f>'LOOKUP  telda'!Z38</f>
        <v>13</v>
      </c>
      <c r="O79" s="53">
        <f>'LOOKUP  telda'!AA38</f>
        <v>1</v>
      </c>
      <c r="P79" s="53">
        <f>'LOOKUP  telda'!AE38-'LOOKUP  telda'!AA38</f>
        <v>0</v>
      </c>
      <c r="Q79" s="53">
        <f t="shared" si="4"/>
        <v>1</v>
      </c>
      <c r="R79" s="53">
        <f>'LOOKUP  telda'!AF38</f>
        <v>10</v>
      </c>
    </row>
    <row r="80" spans="2:18" ht="29">
      <c r="B80" s="164"/>
      <c r="C80" s="52" t="s">
        <v>112</v>
      </c>
      <c r="D80" s="53">
        <f>'LOOKUP  telda'!E39</f>
        <v>21</v>
      </c>
      <c r="E80" s="53">
        <f>'LOOKUP  telda'!F39+'LOOKUP  telda'!G39+'LOOKUP  telda'!H39</f>
        <v>1</v>
      </c>
      <c r="F80" s="53">
        <f>'LOOKUP  telda'!I39</f>
        <v>0</v>
      </c>
      <c r="G80" s="53">
        <f>'LOOKUP  telda'!J39</f>
        <v>0</v>
      </c>
      <c r="H80" s="53">
        <f>'LOOKUP  telda'!K39</f>
        <v>1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0</v>
      </c>
      <c r="M80" s="53">
        <f>SUM('DATA MTD'!I80:L80)</f>
        <v>0</v>
      </c>
      <c r="N80" s="53">
        <f>'LOOKUP  telda'!Z39</f>
        <v>19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64"/>
      <c r="C81" s="52" t="s">
        <v>113</v>
      </c>
      <c r="D81" s="53">
        <f>'LOOKUP  telda'!E40</f>
        <v>62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0</v>
      </c>
      <c r="H81" s="53">
        <f>'LOOKUP  telda'!K40</f>
        <v>3</v>
      </c>
      <c r="I81" s="53">
        <f>'LOOKUP  telda'!L40</f>
        <v>0</v>
      </c>
      <c r="J81" s="53">
        <f>'LOOKUP  telda'!P40</f>
        <v>2</v>
      </c>
      <c r="K81" s="53">
        <f>'LOOKUP  telda'!X40</f>
        <v>0</v>
      </c>
      <c r="L81" s="53">
        <f>'LOOKUP  telda'!Y40</f>
        <v>1</v>
      </c>
      <c r="M81" s="53">
        <f>SUM('DATA MTD'!I81:L81)</f>
        <v>3</v>
      </c>
      <c r="N81" s="53">
        <f>'LOOKUP  telda'!Z40</f>
        <v>40</v>
      </c>
      <c r="O81" s="53">
        <f>'LOOKUP  telda'!AA40</f>
        <v>2</v>
      </c>
      <c r="P81" s="53">
        <f>'LOOKUP  telda'!AE40-'LOOKUP  telda'!AA40</f>
        <v>3</v>
      </c>
      <c r="Q81" s="53">
        <f t="shared" si="4"/>
        <v>5</v>
      </c>
      <c r="R81" s="53">
        <f>'LOOKUP  telda'!AF40</f>
        <v>11</v>
      </c>
    </row>
    <row r="82" spans="2:18">
      <c r="B82" s="164"/>
      <c r="C82" s="52" t="s">
        <v>114</v>
      </c>
      <c r="D82" s="53">
        <f>'LOOKUP  telda'!E41</f>
        <v>40</v>
      </c>
      <c r="E82" s="53">
        <f>'LOOKUP  telda'!F41+'LOOKUP  telda'!G41+'LOOKUP  telda'!H41</f>
        <v>1</v>
      </c>
      <c r="F82" s="53">
        <f>'LOOKUP  telda'!I41</f>
        <v>3</v>
      </c>
      <c r="G82" s="53">
        <f>'LOOKUP  telda'!J41</f>
        <v>0</v>
      </c>
      <c r="H82" s="53">
        <f>'LOOKUP  telda'!K41</f>
        <v>4</v>
      </c>
      <c r="I82" s="53">
        <f>'LOOKUP  telda'!L41</f>
        <v>0</v>
      </c>
      <c r="J82" s="53">
        <f>'LOOKUP  telda'!P41</f>
        <v>2</v>
      </c>
      <c r="K82" s="53">
        <f>'LOOKUP  telda'!X41</f>
        <v>0</v>
      </c>
      <c r="L82" s="53">
        <f>'LOOKUP  telda'!Y41</f>
        <v>1</v>
      </c>
      <c r="M82" s="53">
        <f>SUM('DATA MTD'!I82:L82)</f>
        <v>3</v>
      </c>
      <c r="N82" s="53">
        <f>'LOOKUP  telda'!Z41</f>
        <v>23</v>
      </c>
      <c r="O82" s="53">
        <f>'LOOKUP  telda'!AA41</f>
        <v>0</v>
      </c>
      <c r="P82" s="53">
        <f>'LOOKUP  telda'!AE41-'LOOKUP  telda'!AA41</f>
        <v>6</v>
      </c>
      <c r="Q82" s="53">
        <f t="shared" si="4"/>
        <v>6</v>
      </c>
      <c r="R82" s="53">
        <f>'LOOKUP  telda'!AF41</f>
        <v>0</v>
      </c>
    </row>
    <row r="83" spans="2:18" ht="29">
      <c r="B83" s="164"/>
      <c r="C83" s="52" t="s">
        <v>115</v>
      </c>
      <c r="D83" s="53">
        <f>'LOOKUP  telda'!E42</f>
        <v>22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3</v>
      </c>
      <c r="K83" s="53">
        <f>'LOOKUP  telda'!X42</f>
        <v>0</v>
      </c>
      <c r="L83" s="53">
        <f>'LOOKUP  telda'!Y42</f>
        <v>1</v>
      </c>
      <c r="M83" s="53">
        <f>SUM('DATA MTD'!I83:L83)</f>
        <v>4</v>
      </c>
      <c r="N83" s="53">
        <f>'LOOKUP  telda'!Z42</f>
        <v>16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64"/>
      <c r="C84" s="52" t="s">
        <v>116</v>
      </c>
      <c r="D84" s="53">
        <f>'LOOKUP  telda'!E43</f>
        <v>66</v>
      </c>
      <c r="E84" s="53">
        <f>'LOOKUP  telda'!F43+'LOOKUP  telda'!G43+'LOOKUP  telda'!H43</f>
        <v>17</v>
      </c>
      <c r="F84" s="53">
        <f>'LOOKUP  telda'!I43</f>
        <v>3</v>
      </c>
      <c r="G84" s="53">
        <f>'LOOKUP  telda'!J43</f>
        <v>1</v>
      </c>
      <c r="H84" s="53">
        <f>'LOOKUP  telda'!K43</f>
        <v>4</v>
      </c>
      <c r="I84" s="53">
        <f>'LOOKUP  telda'!L43</f>
        <v>0</v>
      </c>
      <c r="J84" s="53">
        <f>'LOOKUP  telda'!P43</f>
        <v>3</v>
      </c>
      <c r="K84" s="53">
        <f>'LOOKUP  telda'!X43</f>
        <v>1</v>
      </c>
      <c r="L84" s="53">
        <f>'LOOKUP  telda'!Y43</f>
        <v>0</v>
      </c>
      <c r="M84" s="53">
        <f>SUM('DATA MTD'!I84:L84)</f>
        <v>4</v>
      </c>
      <c r="N84" s="53">
        <f>'LOOKUP  telda'!Z43</f>
        <v>27</v>
      </c>
      <c r="O84" s="53">
        <f>'LOOKUP  telda'!AA43</f>
        <v>1</v>
      </c>
      <c r="P84" s="53">
        <f>'LOOKUP  telda'!AE43-'LOOKUP  telda'!AA43</f>
        <v>4</v>
      </c>
      <c r="Q84" s="53">
        <f t="shared" si="4"/>
        <v>5</v>
      </c>
      <c r="R84" s="53">
        <f>'LOOKUP  telda'!AF43</f>
        <v>5</v>
      </c>
    </row>
    <row r="85" spans="2:18">
      <c r="B85" s="164"/>
      <c r="C85" s="52" t="s">
        <v>117</v>
      </c>
      <c r="D85" s="53">
        <f>'LOOKUP  telda'!E44</f>
        <v>58</v>
      </c>
      <c r="E85" s="53">
        <f>'LOOKUP  telda'!F44+'LOOKUP  telda'!G44+'LOOKUP  telda'!H44</f>
        <v>1</v>
      </c>
      <c r="F85" s="53">
        <f>'LOOKUP  telda'!I44</f>
        <v>2</v>
      </c>
      <c r="G85" s="53">
        <f>'LOOKUP  telda'!J44</f>
        <v>1</v>
      </c>
      <c r="H85" s="53">
        <f>'LOOKUP  telda'!K44</f>
        <v>2</v>
      </c>
      <c r="I85" s="53">
        <f>'LOOKUP  telda'!L44</f>
        <v>0</v>
      </c>
      <c r="J85" s="53">
        <f>'LOOKUP  telda'!P44</f>
        <v>1</v>
      </c>
      <c r="K85" s="53">
        <f>'LOOKUP  telda'!X44</f>
        <v>0</v>
      </c>
      <c r="L85" s="53">
        <f>'LOOKUP  telda'!Y44</f>
        <v>0</v>
      </c>
      <c r="M85" s="53">
        <f>SUM('DATA MTD'!I85:L85)</f>
        <v>1</v>
      </c>
      <c r="N85" s="53">
        <f>'LOOKUP  telda'!Z44</f>
        <v>35</v>
      </c>
      <c r="O85" s="53">
        <f>'LOOKUP  telda'!AA44</f>
        <v>1</v>
      </c>
      <c r="P85" s="53">
        <f>'LOOKUP  telda'!AE44-'LOOKUP  telda'!AA44</f>
        <v>2</v>
      </c>
      <c r="Q85" s="53">
        <f t="shared" si="4"/>
        <v>3</v>
      </c>
      <c r="R85" s="53">
        <f>'LOOKUP  telda'!AF44</f>
        <v>13</v>
      </c>
    </row>
    <row r="86" spans="2:18">
      <c r="B86" s="164"/>
      <c r="C86" s="52" t="s">
        <v>118</v>
      </c>
      <c r="D86" s="53">
        <f>'LOOKUP  telda'!E45</f>
        <v>15</v>
      </c>
      <c r="E86" s="53">
        <f>'LOOKUP  telda'!F45+'LOOKUP  telda'!G45+'LOOKUP  telda'!H45</f>
        <v>1</v>
      </c>
      <c r="F86" s="53">
        <f>'LOOKUP  telda'!I45</f>
        <v>0</v>
      </c>
      <c r="G86" s="53">
        <f>'LOOKUP  telda'!J45</f>
        <v>0</v>
      </c>
      <c r="H86" s="53">
        <f>'LOOKUP  telda'!K45</f>
        <v>1</v>
      </c>
      <c r="I86" s="53">
        <f>'LOOKUP  telda'!L45</f>
        <v>0</v>
      </c>
      <c r="J86" s="53">
        <f>'LOOKUP  telda'!P45</f>
        <v>3</v>
      </c>
      <c r="K86" s="53">
        <f>'LOOKUP  telda'!X45</f>
        <v>0</v>
      </c>
      <c r="L86" s="53">
        <f>'LOOKUP  telda'!Y45</f>
        <v>1</v>
      </c>
      <c r="M86" s="53">
        <f>SUM('DATA MTD'!I86:L86)</f>
        <v>4</v>
      </c>
      <c r="N86" s="53">
        <f>'LOOKUP  telda'!Z45</f>
        <v>9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64"/>
      <c r="C87" s="52" t="s">
        <v>119</v>
      </c>
      <c r="D87" s="53">
        <f>'LOOKUP  telda'!E46</f>
        <v>82</v>
      </c>
      <c r="E87" s="53">
        <f>'LOOKUP  telda'!F46+'LOOKUP  telda'!G46+'LOOKUP  telda'!H46</f>
        <v>3</v>
      </c>
      <c r="F87" s="53">
        <f>'LOOKUP  telda'!I46</f>
        <v>2</v>
      </c>
      <c r="G87" s="53">
        <f>'LOOKUP  telda'!J46</f>
        <v>2</v>
      </c>
      <c r="H87" s="53">
        <f>'LOOKUP  telda'!K46</f>
        <v>0</v>
      </c>
      <c r="I87" s="53">
        <f>'LOOKUP  telda'!L46</f>
        <v>0</v>
      </c>
      <c r="J87" s="53">
        <f>'LOOKUP  telda'!P46</f>
        <v>6</v>
      </c>
      <c r="K87" s="53">
        <f>'LOOKUP  telda'!X46</f>
        <v>0</v>
      </c>
      <c r="L87" s="53">
        <f>'LOOKUP  telda'!Y46</f>
        <v>0</v>
      </c>
      <c r="M87" s="53">
        <f>SUM('DATA MTD'!I87:L87)</f>
        <v>6</v>
      </c>
      <c r="N87" s="53">
        <f>'LOOKUP  telda'!Z46</f>
        <v>45</v>
      </c>
      <c r="O87" s="53">
        <f>'LOOKUP  telda'!AA46</f>
        <v>1</v>
      </c>
      <c r="P87" s="53">
        <f>'LOOKUP  telda'!AE46-'LOOKUP  telda'!AA46</f>
        <v>4</v>
      </c>
      <c r="Q87" s="53">
        <f t="shared" si="4"/>
        <v>5</v>
      </c>
      <c r="R87" s="53">
        <f>'LOOKUP  telda'!AF46</f>
        <v>20</v>
      </c>
    </row>
    <row r="88" spans="2:18">
      <c r="B88" s="165"/>
      <c r="C88" s="52" t="s">
        <v>120</v>
      </c>
      <c r="D88" s="53">
        <f>'LOOKUP  telda'!E47</f>
        <v>4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1</v>
      </c>
      <c r="K88" s="53">
        <f>'LOOKUP  telda'!X47</f>
        <v>0</v>
      </c>
      <c r="L88" s="53">
        <f>'LOOKUP  telda'!Y47</f>
        <v>0</v>
      </c>
      <c r="M88" s="53">
        <f>SUM('DATA MTD'!I88:L88)</f>
        <v>1</v>
      </c>
      <c r="N88" s="53">
        <f>'LOOKUP  telda'!Z47</f>
        <v>1</v>
      </c>
      <c r="O88" s="53">
        <f>'LOOKUP  telda'!AA47</f>
        <v>2</v>
      </c>
      <c r="P88" s="53">
        <f>'LOOKUP  telda'!AE47-'LOOKUP  telda'!AA47</f>
        <v>0</v>
      </c>
      <c r="Q88" s="53">
        <f t="shared" si="4"/>
        <v>2</v>
      </c>
      <c r="R88" s="53">
        <f>'LOOKUP  telda'!AF47</f>
        <v>0</v>
      </c>
    </row>
    <row r="89" spans="2:18">
      <c r="B89" s="163" t="s">
        <v>55</v>
      </c>
      <c r="C89" s="52" t="s">
        <v>121</v>
      </c>
      <c r="D89" s="53">
        <f>'LOOKUP  telda'!E48</f>
        <v>8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1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6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64"/>
      <c r="C90" s="52" t="s">
        <v>122</v>
      </c>
      <c r="D90" s="53">
        <f>'LOOKUP  telda'!E49</f>
        <v>69</v>
      </c>
      <c r="E90" s="53">
        <f>'LOOKUP  telda'!F49+'LOOKUP  telda'!G49+'LOOKUP  telda'!H49</f>
        <v>2</v>
      </c>
      <c r="F90" s="53">
        <f>'LOOKUP  telda'!I49</f>
        <v>9</v>
      </c>
      <c r="G90" s="53">
        <f>'LOOKUP  telda'!J49</f>
        <v>4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0</v>
      </c>
      <c r="L90" s="53">
        <f>'LOOKUP  telda'!Y49</f>
        <v>0</v>
      </c>
      <c r="M90" s="53">
        <f>SUM('DATA MTD'!I90:L90)</f>
        <v>0</v>
      </c>
      <c r="N90" s="53">
        <f>'LOOKUP  telda'!Z49</f>
        <v>41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13</v>
      </c>
    </row>
    <row r="91" spans="2:18">
      <c r="B91" s="164"/>
      <c r="C91" s="52" t="s">
        <v>123</v>
      </c>
      <c r="D91" s="53">
        <f>'LOOKUP  telda'!E50</f>
        <v>98</v>
      </c>
      <c r="E91" s="53">
        <f>'LOOKUP  telda'!F50+'LOOKUP  telda'!G50+'LOOKUP  telda'!H50</f>
        <v>2</v>
      </c>
      <c r="F91" s="53">
        <f>'LOOKUP  telda'!I50</f>
        <v>1</v>
      </c>
      <c r="G91" s="53">
        <f>'LOOKUP  telda'!J50</f>
        <v>3</v>
      </c>
      <c r="H91" s="53">
        <f>'LOOKUP  telda'!K50</f>
        <v>2</v>
      </c>
      <c r="I91" s="53">
        <f>'LOOKUP  telda'!L50</f>
        <v>0</v>
      </c>
      <c r="J91" s="53">
        <f>'LOOKUP  telda'!P50</f>
        <v>3</v>
      </c>
      <c r="K91" s="53">
        <f>'LOOKUP  telda'!X50</f>
        <v>0</v>
      </c>
      <c r="L91" s="53">
        <f>'LOOKUP  telda'!Y50</f>
        <v>0</v>
      </c>
      <c r="M91" s="53">
        <f>SUM('DATA MTD'!I91:L91)</f>
        <v>3</v>
      </c>
      <c r="N91" s="53">
        <f>'LOOKUP  telda'!Z50</f>
        <v>61</v>
      </c>
      <c r="O91" s="53">
        <f>'LOOKUP  telda'!AA50</f>
        <v>0</v>
      </c>
      <c r="P91" s="53">
        <f>'LOOKUP  telda'!AE50-'LOOKUP  telda'!AA50</f>
        <v>1</v>
      </c>
      <c r="Q91" s="53">
        <f t="shared" si="4"/>
        <v>1</v>
      </c>
      <c r="R91" s="53">
        <f>'LOOKUP  telda'!AF50</f>
        <v>25</v>
      </c>
    </row>
    <row r="92" spans="2:18">
      <c r="B92" s="164"/>
      <c r="C92" s="52" t="s">
        <v>124</v>
      </c>
      <c r="D92" s="53">
        <f>'LOOKUP  telda'!E51</f>
        <v>54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5</v>
      </c>
      <c r="H92" s="53">
        <f>'LOOKUP  telda'!K51</f>
        <v>0</v>
      </c>
      <c r="I92" s="53">
        <f>'LOOKUP  telda'!L51</f>
        <v>0</v>
      </c>
      <c r="J92" s="53">
        <f>'LOOKUP  telda'!P51</f>
        <v>1</v>
      </c>
      <c r="K92" s="53">
        <f>'LOOKUP  telda'!X51</f>
        <v>0</v>
      </c>
      <c r="L92" s="53">
        <f>'LOOKUP  telda'!Y51</f>
        <v>0</v>
      </c>
      <c r="M92" s="53">
        <f>SUM('DATA MTD'!I92:L92)</f>
        <v>1</v>
      </c>
      <c r="N92" s="53">
        <f>'LOOKUP  telda'!Z51</f>
        <v>34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13</v>
      </c>
    </row>
    <row r="93" spans="2:18">
      <c r="B93" s="164"/>
      <c r="C93" s="52" t="s">
        <v>125</v>
      </c>
      <c r="D93" s="53">
        <f>'LOOKUP  telda'!E52</f>
        <v>62</v>
      </c>
      <c r="E93" s="53">
        <f>'LOOKUP  telda'!F52+'LOOKUP  telda'!G52+'LOOKUP  telda'!H52</f>
        <v>2</v>
      </c>
      <c r="F93" s="53">
        <f>'LOOKUP  telda'!I52</f>
        <v>4</v>
      </c>
      <c r="G93" s="53">
        <f>'LOOKUP  telda'!J52</f>
        <v>1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1</v>
      </c>
      <c r="L93" s="53">
        <f>'LOOKUP  telda'!Y52</f>
        <v>0</v>
      </c>
      <c r="M93" s="53">
        <f>SUM('DATA MTD'!I93:L93)</f>
        <v>1</v>
      </c>
      <c r="N93" s="53">
        <f>'LOOKUP  telda'!Z52</f>
        <v>40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13</v>
      </c>
    </row>
    <row r="94" spans="2:18">
      <c r="B94" s="164"/>
      <c r="C94" s="52" t="s">
        <v>126</v>
      </c>
      <c r="D94" s="53">
        <f>'LOOKUP  telda'!E53</f>
        <v>61</v>
      </c>
      <c r="E94" s="53">
        <f>'LOOKUP  telda'!F53+'LOOKUP  telda'!G53+'LOOKUP  telda'!H53</f>
        <v>0</v>
      </c>
      <c r="F94" s="53">
        <f>'LOOKUP  telda'!I53</f>
        <v>8</v>
      </c>
      <c r="G94" s="53">
        <f>'LOOKUP  telda'!J53</f>
        <v>3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0</v>
      </c>
      <c r="L94" s="53">
        <f>'LOOKUP  telda'!Y53</f>
        <v>0</v>
      </c>
      <c r="M94" s="53">
        <f>SUM('DATA MTD'!I94:L94)</f>
        <v>0</v>
      </c>
      <c r="N94" s="53">
        <f>'LOOKUP  telda'!Z53</f>
        <v>39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8</v>
      </c>
    </row>
    <row r="95" spans="2:18">
      <c r="B95" s="164"/>
      <c r="C95" s="52" t="s">
        <v>127</v>
      </c>
      <c r="D95" s="53">
        <f>'LOOKUP  telda'!E54</f>
        <v>70</v>
      </c>
      <c r="E95" s="53">
        <f>'LOOKUP  telda'!F54+'LOOKUP  telda'!G54+'LOOKUP  telda'!H54</f>
        <v>0</v>
      </c>
      <c r="F95" s="53">
        <f>'LOOKUP  telda'!I54</f>
        <v>1</v>
      </c>
      <c r="G95" s="53">
        <f>'LOOKUP  telda'!J54</f>
        <v>7</v>
      </c>
      <c r="H95" s="53">
        <f>'LOOKUP  telda'!K54</f>
        <v>0</v>
      </c>
      <c r="I95" s="53">
        <f>'LOOKUP  telda'!L54</f>
        <v>0</v>
      </c>
      <c r="J95" s="53">
        <f>'LOOKUP  telda'!P54</f>
        <v>2</v>
      </c>
      <c r="K95" s="53">
        <f>'LOOKUP  telda'!X54</f>
        <v>0</v>
      </c>
      <c r="L95" s="53">
        <f>'LOOKUP  telda'!Y54</f>
        <v>1</v>
      </c>
      <c r="M95" s="53">
        <f>SUM('DATA MTD'!I95:L95)</f>
        <v>3</v>
      </c>
      <c r="N95" s="53">
        <f>'LOOKUP  telda'!Z54</f>
        <v>44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12</v>
      </c>
    </row>
    <row r="96" spans="2:18">
      <c r="B96" s="165"/>
      <c r="C96" s="52" t="s">
        <v>128</v>
      </c>
      <c r="D96" s="53">
        <f>'LOOKUP  telda'!E55</f>
        <v>71</v>
      </c>
      <c r="E96" s="53">
        <f>'LOOKUP  telda'!F55+'LOOKUP  telda'!G55+'LOOKUP  telda'!H55</f>
        <v>0</v>
      </c>
      <c r="F96" s="53">
        <f>'LOOKUP  telda'!I55</f>
        <v>1</v>
      </c>
      <c r="G96" s="53">
        <f>'LOOKUP  telda'!J55</f>
        <v>5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0</v>
      </c>
      <c r="M96" s="53">
        <f>SUM('DATA MTD'!I96:L96)</f>
        <v>0</v>
      </c>
      <c r="N96" s="53">
        <f>'LOOKUP  telda'!Z55</f>
        <v>51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13</v>
      </c>
    </row>
    <row r="97" spans="2:18" ht="15.5">
      <c r="B97" s="161" t="s">
        <v>62</v>
      </c>
      <c r="C97" s="16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N15" sqref="N15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6" t="str">
        <f ca="1">"PROVISIONING NEW SALES INDIBIZ TR3 JBN MTD  "&amp;TEXT(TODAY()-1,"YYYY-MM-DD ")</f>
        <v xml:space="preserve">PROVISIONING NEW SALES INDIBIZ TR3 JBN MTD  2026-10-29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6" t="str">
        <f ca="1">"PERIODE ORDER &amp; PS : 2026-01-01 to  "&amp;TEXT(TODAY()-1,"YYYY-MM-DD ")</f>
        <v xml:space="preserve">PERIODE ORDER &amp; PS : 2026-01-01 to  2026-10-29 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0" t="s">
        <v>586</v>
      </c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1" t="s">
        <v>1</v>
      </c>
      <c r="D6" s="108" t="s">
        <v>129</v>
      </c>
      <c r="E6" s="108" t="s">
        <v>67</v>
      </c>
      <c r="F6" s="111" t="s">
        <v>12</v>
      </c>
      <c r="G6" s="112"/>
      <c r="H6" s="113"/>
      <c r="I6" s="120" t="s">
        <v>14</v>
      </c>
      <c r="J6" s="123" t="s">
        <v>8</v>
      </c>
      <c r="K6" s="123" t="s">
        <v>9</v>
      </c>
      <c r="L6" s="127" t="s">
        <v>10</v>
      </c>
      <c r="M6" s="128"/>
      <c r="N6" s="128"/>
      <c r="O6" s="129"/>
      <c r="P6" s="136" t="s">
        <v>11</v>
      </c>
      <c r="Q6" s="101" t="s">
        <v>130</v>
      </c>
      <c r="R6" s="101" t="s">
        <v>131</v>
      </c>
      <c r="S6" s="101" t="s">
        <v>132</v>
      </c>
    </row>
    <row r="7" spans="3:31" ht="15.65" customHeight="1">
      <c r="C7" s="182"/>
      <c r="D7" s="109"/>
      <c r="E7" s="109"/>
      <c r="F7" s="114"/>
      <c r="G7" s="115"/>
      <c r="H7" s="116"/>
      <c r="I7" s="121"/>
      <c r="J7" s="124"/>
      <c r="K7" s="124"/>
      <c r="L7" s="130"/>
      <c r="M7" s="131"/>
      <c r="N7" s="131"/>
      <c r="O7" s="132"/>
      <c r="P7" s="137"/>
      <c r="Q7" s="102"/>
      <c r="R7" s="102"/>
      <c r="S7" s="102"/>
    </row>
    <row r="8" spans="3:31" ht="14.5" customHeight="1">
      <c r="C8" s="182"/>
      <c r="D8" s="109"/>
      <c r="E8" s="109"/>
      <c r="F8" s="117"/>
      <c r="G8" s="118"/>
      <c r="H8" s="119"/>
      <c r="I8" s="121"/>
      <c r="J8" s="124"/>
      <c r="K8" s="124"/>
      <c r="L8" s="133"/>
      <c r="M8" s="134"/>
      <c r="N8" s="134"/>
      <c r="O8" s="135"/>
      <c r="P8" s="137"/>
      <c r="Q8" s="102"/>
      <c r="R8" s="102"/>
      <c r="S8" s="102"/>
    </row>
    <row r="9" spans="3:31" ht="49.5" customHeight="1">
      <c r="C9" s="183"/>
      <c r="D9" s="110"/>
      <c r="E9" s="110"/>
      <c r="F9" s="22" t="s">
        <v>133</v>
      </c>
      <c r="G9" s="22" t="s">
        <v>30</v>
      </c>
      <c r="H9" s="22" t="s">
        <v>69</v>
      </c>
      <c r="I9" s="122"/>
      <c r="J9" s="125"/>
      <c r="K9" s="125"/>
      <c r="L9" s="37" t="s">
        <v>2</v>
      </c>
      <c r="M9" s="37" t="s">
        <v>18</v>
      </c>
      <c r="N9" s="37" t="s">
        <v>20</v>
      </c>
      <c r="O9" s="37" t="s">
        <v>22</v>
      </c>
      <c r="P9" s="138"/>
      <c r="Q9" s="103"/>
      <c r="R9" s="103"/>
      <c r="S9" s="103"/>
      <c r="X9">
        <f>205/216</f>
        <v>0.94907407407407407</v>
      </c>
    </row>
    <row r="10" spans="3:31" ht="15.5">
      <c r="C10" s="23" t="s">
        <v>34</v>
      </c>
      <c r="D10" s="24">
        <f>'COPY DATA XPRO'!E63</f>
        <v>301</v>
      </c>
      <c r="E10" s="24">
        <f>'COPY DATA XPRO'!F63+'COPY DATA XPRO'!G63+'COPY DATA XPRO'!H63</f>
        <v>20</v>
      </c>
      <c r="F10" s="24">
        <f>'COPY DATA XPRO'!I63</f>
        <v>15</v>
      </c>
      <c r="G10" s="24">
        <f>'COPY DATA XPRO'!AA63</f>
        <v>4</v>
      </c>
      <c r="H10" s="24">
        <f>'COPY DATA XPRO'!AE63-HARIAN!G10</f>
        <v>25</v>
      </c>
      <c r="I10" s="24">
        <f>'COPY DATA XPRO'!AF63</f>
        <v>51</v>
      </c>
      <c r="J10" s="24">
        <f>'COPY DATA XPRO'!J63</f>
        <v>9</v>
      </c>
      <c r="K10" s="24">
        <f>'COPY DATA XPRO'!K63</f>
        <v>12</v>
      </c>
      <c r="L10" s="24">
        <f>'COPY DATA XPRO'!L63</f>
        <v>0</v>
      </c>
      <c r="M10" s="24">
        <f>'COPY DATA XPRO'!P63</f>
        <v>3</v>
      </c>
      <c r="N10" s="24">
        <f>'COPY DATA XPRO'!X63</f>
        <v>12</v>
      </c>
      <c r="O10" s="24">
        <f>'COPY DATA XPRO'!Y63</f>
        <v>5</v>
      </c>
      <c r="P10" s="24">
        <f>'COPY DATA XPRO'!Z63</f>
        <v>143</v>
      </c>
      <c r="Q10" s="40">
        <f t="shared" ref="Q10:R15" si="0">T10</f>
        <v>0.64125560538116588</v>
      </c>
      <c r="R10" s="40">
        <f>U10</f>
        <v>0.87730061349693256</v>
      </c>
      <c r="S10" s="40">
        <f>VLOOKUP(C10,Sheet3!$A$19:$G$81,7,FALSE)</f>
        <v>0.91111111111111109</v>
      </c>
      <c r="T10" s="8">
        <f t="shared" ref="T10:T15" si="1">P10/(D10-F10-K10-I10)</f>
        <v>0.64125560538116588</v>
      </c>
      <c r="U10" s="8">
        <f>P10/(M10+N10+O10+P10)</f>
        <v>0.87730061349693256</v>
      </c>
    </row>
    <row r="11" spans="3:31" ht="15.5">
      <c r="C11" s="23" t="s">
        <v>38</v>
      </c>
      <c r="D11" s="24">
        <f>'COPY DATA XPRO'!E64</f>
        <v>492</v>
      </c>
      <c r="E11" s="24">
        <f>'COPY DATA XPRO'!F64+'COPY DATA XPRO'!G64+'COPY DATA XPRO'!H64</f>
        <v>6</v>
      </c>
      <c r="F11" s="24">
        <f>'COPY DATA XPRO'!I64</f>
        <v>13</v>
      </c>
      <c r="G11" s="24">
        <f>'COPY DATA XPRO'!AA64</f>
        <v>3</v>
      </c>
      <c r="H11" s="24">
        <f>'COPY DATA XPRO'!AE64-HARIAN!G11</f>
        <v>18</v>
      </c>
      <c r="I11" s="24">
        <f>'COPY DATA XPRO'!AF64</f>
        <v>44</v>
      </c>
      <c r="J11" s="24">
        <f>'COPY DATA XPRO'!J64</f>
        <v>20</v>
      </c>
      <c r="K11" s="24">
        <f>'COPY DATA XPRO'!K64</f>
        <v>8</v>
      </c>
      <c r="L11" s="24">
        <f>'COPY DATA XPRO'!L64</f>
        <v>0</v>
      </c>
      <c r="M11" s="24">
        <f>'COPY DATA XPRO'!P64</f>
        <v>3</v>
      </c>
      <c r="N11" s="24">
        <f>'COPY DATA XPRO'!X64</f>
        <v>0</v>
      </c>
      <c r="O11" s="24">
        <f>'COPY DATA XPRO'!Y64</f>
        <v>2</v>
      </c>
      <c r="P11" s="24">
        <f>'COPY DATA XPRO'!Z64</f>
        <v>372</v>
      </c>
      <c r="Q11" s="40">
        <f t="shared" si="0"/>
        <v>0.87119437939110067</v>
      </c>
      <c r="R11" s="40">
        <f t="shared" si="0"/>
        <v>0.98673740053050396</v>
      </c>
      <c r="S11" s="40">
        <f>VLOOKUP(C11,Sheet3!$A$19:$G$81,7,FALSE)</f>
        <v>0.98324022346368711</v>
      </c>
      <c r="T11" s="8">
        <f t="shared" si="1"/>
        <v>0.87119437939110067</v>
      </c>
      <c r="U11" s="8">
        <f>P11/(M11+N11+O11+P11)</f>
        <v>0.98673740053050396</v>
      </c>
    </row>
    <row r="12" spans="3:31" ht="15.5">
      <c r="C12" s="23" t="s">
        <v>42</v>
      </c>
      <c r="D12" s="24">
        <f>'COPY DATA XPRO'!E65</f>
        <v>368</v>
      </c>
      <c r="E12" s="24">
        <f>'COPY DATA XPRO'!F65+'COPY DATA XPRO'!G65+'COPY DATA XPRO'!H65</f>
        <v>2</v>
      </c>
      <c r="F12" s="24">
        <f>'COPY DATA XPRO'!I65</f>
        <v>12</v>
      </c>
      <c r="G12" s="24">
        <f>'COPY DATA XPRO'!AA65</f>
        <v>6</v>
      </c>
      <c r="H12" s="24">
        <f>'COPY DATA XPRO'!AE65-HARIAN!G12</f>
        <v>13</v>
      </c>
      <c r="I12" s="24">
        <f>'COPY DATA XPRO'!AF65</f>
        <v>27</v>
      </c>
      <c r="J12" s="24">
        <f>'COPY DATA XPRO'!J65</f>
        <v>5</v>
      </c>
      <c r="K12" s="24">
        <f>'COPY DATA XPRO'!K65</f>
        <v>3</v>
      </c>
      <c r="L12" s="24">
        <f>'COPY DATA XPRO'!L65</f>
        <v>1</v>
      </c>
      <c r="M12" s="24">
        <f>'COPY DATA XPRO'!P65</f>
        <v>1</v>
      </c>
      <c r="N12" s="24">
        <f>'COPY DATA XPRO'!X65</f>
        <v>0</v>
      </c>
      <c r="O12" s="24">
        <f>'COPY DATA XPRO'!Y65</f>
        <v>4</v>
      </c>
      <c r="P12" s="24">
        <f>'COPY DATA XPRO'!Z65</f>
        <v>290</v>
      </c>
      <c r="Q12" s="40">
        <f t="shared" si="0"/>
        <v>0.88957055214723924</v>
      </c>
      <c r="R12" s="40">
        <f t="shared" si="0"/>
        <v>0.98305084745762716</v>
      </c>
      <c r="S12" s="40">
        <f>VLOOKUP(C12,Sheet3!$A$19:$G$81,7,FALSE)</f>
        <v>0.97864768683274017</v>
      </c>
      <c r="T12" s="8">
        <f t="shared" si="1"/>
        <v>0.88957055214723924</v>
      </c>
      <c r="U12" s="8">
        <f t="shared" ref="U12:U15" si="2">P12/(M12+N12+O12+P12)</f>
        <v>0.98305084745762716</v>
      </c>
    </row>
    <row r="13" spans="3:31" ht="15.5">
      <c r="C13" s="23" t="s">
        <v>45</v>
      </c>
      <c r="D13" s="24">
        <f>'COPY DATA XPRO'!E66</f>
        <v>414</v>
      </c>
      <c r="E13" s="24">
        <f>'COPY DATA XPRO'!F66+'COPY DATA XPRO'!G66+'COPY DATA XPRO'!H66</f>
        <v>24</v>
      </c>
      <c r="F13" s="24">
        <f>'COPY DATA XPRO'!I66</f>
        <v>11</v>
      </c>
      <c r="G13" s="24">
        <f>'COPY DATA XPRO'!AA66</f>
        <v>8</v>
      </c>
      <c r="H13" s="24">
        <f>'COPY DATA XPRO'!AE66-HARIAN!G13</f>
        <v>20</v>
      </c>
      <c r="I13" s="24">
        <f>'COPY DATA XPRO'!AF66</f>
        <v>59</v>
      </c>
      <c r="J13" s="24">
        <f>'COPY DATA XPRO'!J66</f>
        <v>5</v>
      </c>
      <c r="K13" s="24">
        <f>'COPY DATA XPRO'!K66</f>
        <v>17</v>
      </c>
      <c r="L13" s="24">
        <f>'COPY DATA XPRO'!L66</f>
        <v>0</v>
      </c>
      <c r="M13" s="24">
        <f>'COPY DATA XPRO'!P66</f>
        <v>23</v>
      </c>
      <c r="N13" s="24">
        <f>'COPY DATA XPRO'!X66</f>
        <v>2</v>
      </c>
      <c r="O13" s="24">
        <f>'COPY DATA XPRO'!Y66</f>
        <v>5</v>
      </c>
      <c r="P13" s="24">
        <f>'COPY DATA XPRO'!Z66</f>
        <v>240</v>
      </c>
      <c r="Q13" s="40">
        <f t="shared" si="0"/>
        <v>0.73394495412844041</v>
      </c>
      <c r="R13" s="40">
        <f t="shared" si="0"/>
        <v>0.88888888888888884</v>
      </c>
      <c r="S13" s="40">
        <f>VLOOKUP(C13,Sheet3!$A$19:$G$81,7,FALSE)</f>
        <v>0.71610169491525422</v>
      </c>
      <c r="T13" s="8">
        <f t="shared" si="1"/>
        <v>0.73394495412844041</v>
      </c>
      <c r="U13" s="8">
        <f t="shared" si="2"/>
        <v>0.88888888888888884</v>
      </c>
    </row>
    <row r="14" spans="3:31" ht="15.5">
      <c r="C14" s="23" t="s">
        <v>55</v>
      </c>
      <c r="D14" s="24">
        <f>'COPY DATA XPRO'!E69</f>
        <v>575</v>
      </c>
      <c r="E14" s="24">
        <f>'COPY DATA XPRO'!F69+'COPY DATA XPRO'!G69+'COPY DATA XPRO'!H69</f>
        <v>6</v>
      </c>
      <c r="F14" s="24">
        <f>'COPY DATA XPRO'!I69</f>
        <v>28</v>
      </c>
      <c r="G14" s="24">
        <f>'COPY DATA XPRO'!AA69</f>
        <v>1</v>
      </c>
      <c r="H14" s="24">
        <f>'COPY DATA XPRO'!AE69-HARIAN!G14</f>
        <v>4</v>
      </c>
      <c r="I14" s="24">
        <f>'COPY DATA XPRO'!AF69</f>
        <v>120</v>
      </c>
      <c r="J14" s="24">
        <f>'COPY DATA XPRO'!J69</f>
        <v>39</v>
      </c>
      <c r="K14" s="24">
        <f>'COPY DATA XPRO'!K69</f>
        <v>4</v>
      </c>
      <c r="L14" s="24">
        <f>'COPY DATA XPRO'!L69</f>
        <v>0</v>
      </c>
      <c r="M14" s="24">
        <f>'COPY DATA XPRO'!P69</f>
        <v>6</v>
      </c>
      <c r="N14" s="24">
        <f>'COPY DATA XPRO'!X69</f>
        <v>1</v>
      </c>
      <c r="O14" s="24">
        <f>'COPY DATA XPRO'!Y69</f>
        <v>1</v>
      </c>
      <c r="P14" s="24">
        <f>'COPY DATA XPRO'!Z69</f>
        <v>360</v>
      </c>
      <c r="Q14" s="40">
        <f t="shared" si="0"/>
        <v>0.85106382978723405</v>
      </c>
      <c r="R14" s="40">
        <f t="shared" si="0"/>
        <v>0.97826086956521741</v>
      </c>
      <c r="S14" s="40">
        <f>VLOOKUP(C14,Sheet3!$A$19:$G$81,7,FALSE)</f>
        <v>0.98546511627906974</v>
      </c>
      <c r="T14" s="8">
        <f t="shared" si="1"/>
        <v>0.85106382978723405</v>
      </c>
      <c r="U14" s="8">
        <f t="shared" si="2"/>
        <v>0.97826086956521741</v>
      </c>
    </row>
    <row r="15" spans="3:31" ht="15.5">
      <c r="C15" s="25" t="s">
        <v>62</v>
      </c>
      <c r="D15" s="26">
        <f>SUM(D10:D14)</f>
        <v>2150</v>
      </c>
      <c r="E15" s="26">
        <f>SUM(E10:E14)</f>
        <v>58</v>
      </c>
      <c r="F15" s="26">
        <f>SUM(F10:F14)</f>
        <v>79</v>
      </c>
      <c r="G15" s="26">
        <f t="shared" ref="G15:P15" si="3">SUM(G10:G14)</f>
        <v>22</v>
      </c>
      <c r="H15" s="26">
        <f t="shared" si="3"/>
        <v>80</v>
      </c>
      <c r="I15" s="26">
        <f t="shared" si="3"/>
        <v>301</v>
      </c>
      <c r="J15" s="26">
        <f t="shared" si="3"/>
        <v>78</v>
      </c>
      <c r="K15" s="26">
        <f t="shared" si="3"/>
        <v>44</v>
      </c>
      <c r="L15" s="26">
        <f t="shared" si="3"/>
        <v>1</v>
      </c>
      <c r="M15" s="26">
        <f t="shared" si="3"/>
        <v>36</v>
      </c>
      <c r="N15" s="26">
        <f t="shared" si="3"/>
        <v>15</v>
      </c>
      <c r="O15" s="26">
        <f t="shared" si="3"/>
        <v>17</v>
      </c>
      <c r="P15" s="26">
        <f t="shared" si="3"/>
        <v>1405</v>
      </c>
      <c r="Q15" s="41">
        <f t="shared" si="0"/>
        <v>0.81402085747392816</v>
      </c>
      <c r="R15" s="41">
        <f>U15</f>
        <v>0.95383570943652407</v>
      </c>
      <c r="S15" s="41">
        <f>Sheet3!G10</f>
        <v>0.92909896602658792</v>
      </c>
      <c r="T15" s="8">
        <f t="shared" si="1"/>
        <v>0.81402085747392816</v>
      </c>
      <c r="U15" s="8">
        <f t="shared" si="2"/>
        <v>0.95383570943652407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04" t="s">
        <v>72</v>
      </c>
      <c r="E17" s="105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9" t="s">
        <v>73</v>
      </c>
      <c r="E18" s="140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9" t="s">
        <v>74</v>
      </c>
      <c r="E19" s="140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9" t="s">
        <v>75</v>
      </c>
      <c r="E20" s="140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9" t="s">
        <v>76</v>
      </c>
      <c r="E21" s="140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41" t="s">
        <v>138</v>
      </c>
      <c r="E22" s="142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2026-10-29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2026-10-29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43" t="str">
        <f>C4</f>
        <v>Last update proses : 06-03-2026 15:19:48 WIB (Source: ETL XPRO)</v>
      </c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35"/>
    </row>
    <row r="27" spans="2:22" ht="15.5"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36"/>
    </row>
    <row r="29" spans="2:22" ht="15.65" customHeight="1">
      <c r="B29" s="146" t="s">
        <v>1</v>
      </c>
      <c r="C29" s="145" t="s">
        <v>78</v>
      </c>
      <c r="D29" s="146" t="s">
        <v>129</v>
      </c>
      <c r="E29" s="146" t="s">
        <v>67</v>
      </c>
      <c r="F29" s="189" t="s">
        <v>12</v>
      </c>
      <c r="G29" s="189"/>
      <c r="H29" s="189"/>
      <c r="I29" s="18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52" t="s">
        <v>130</v>
      </c>
      <c r="R29" s="152" t="s">
        <v>131</v>
      </c>
      <c r="S29" s="152" t="s">
        <v>132</v>
      </c>
    </row>
    <row r="30" spans="2:22" ht="14.5" customHeight="1">
      <c r="B30" s="146"/>
      <c r="C30" s="145"/>
      <c r="D30" s="146"/>
      <c r="E30" s="146"/>
      <c r="F30" s="189"/>
      <c r="G30" s="189"/>
      <c r="H30" s="189"/>
      <c r="I30" s="189"/>
      <c r="J30" s="148"/>
      <c r="K30" s="148"/>
      <c r="L30" s="148"/>
      <c r="M30" s="148"/>
      <c r="N30" s="148"/>
      <c r="O30" s="148"/>
      <c r="P30" s="151"/>
      <c r="Q30" s="152"/>
      <c r="R30" s="152"/>
      <c r="S30" s="152"/>
    </row>
    <row r="31" spans="2:22" ht="14.5" customHeight="1">
      <c r="B31" s="146"/>
      <c r="C31" s="145"/>
      <c r="D31" s="146"/>
      <c r="E31" s="146"/>
      <c r="F31" s="189"/>
      <c r="G31" s="189"/>
      <c r="H31" s="189"/>
      <c r="I31" s="189"/>
      <c r="J31" s="148"/>
      <c r="K31" s="148"/>
      <c r="L31" s="148"/>
      <c r="M31" s="148"/>
      <c r="N31" s="148"/>
      <c r="O31" s="148"/>
      <c r="P31" s="151"/>
      <c r="Q31" s="152"/>
      <c r="R31" s="152"/>
      <c r="S31" s="152"/>
    </row>
    <row r="32" spans="2:22" ht="31">
      <c r="B32" s="146"/>
      <c r="C32" s="145"/>
      <c r="D32" s="146"/>
      <c r="E32" s="146"/>
      <c r="F32" s="22" t="s">
        <v>133</v>
      </c>
      <c r="G32" s="22" t="s">
        <v>30</v>
      </c>
      <c r="H32" s="22" t="s">
        <v>69</v>
      </c>
      <c r="I32" s="18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52"/>
      <c r="R32" s="152"/>
      <c r="S32" s="152"/>
      <c r="V32" s="87" t="s">
        <v>796</v>
      </c>
    </row>
    <row r="33" spans="2:22" ht="15.5">
      <c r="B33" s="184" t="s">
        <v>34</v>
      </c>
      <c r="C33" s="64" t="s">
        <v>79</v>
      </c>
      <c r="D33" s="65">
        <f>'LOOKUP  telda'!E7</f>
        <v>53</v>
      </c>
      <c r="E33" s="65">
        <f>'LOOKUP  telda'!F7+'LOOKUP  telda'!G7+'LOOKUP  telda'!H7</f>
        <v>4</v>
      </c>
      <c r="F33" s="65">
        <f>'LOOKUP  telda'!I7</f>
        <v>3</v>
      </c>
      <c r="G33" s="65">
        <f>'LOOKUP  telda'!AA7</f>
        <v>1</v>
      </c>
      <c r="H33" s="65">
        <f>'LOOKUP  telda'!AE7-'LOOKUP  telda'!AA7</f>
        <v>3</v>
      </c>
      <c r="I33" s="65">
        <f>'LOOKUP  telda'!AF7</f>
        <v>11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3</v>
      </c>
      <c r="O33" s="65">
        <f>'LOOKUP  telda'!Y7</f>
        <v>1</v>
      </c>
      <c r="P33" s="65">
        <f>'LOOKUP  telda'!Z7</f>
        <v>25</v>
      </c>
      <c r="Q33" s="40">
        <f>T33</f>
        <v>0.64102564102564108</v>
      </c>
      <c r="R33" s="40">
        <f>U33</f>
        <v>0.86206896551724133</v>
      </c>
      <c r="S33" s="40">
        <f>VLOOKUP(C33,Sheet3!$A$19:$G$81,7,FALSE)</f>
        <v>0.86363636363636365</v>
      </c>
      <c r="T33" s="8">
        <f>IFERROR(P33/(D33-F33-K33-I33),0)</f>
        <v>0.64102564102564108</v>
      </c>
      <c r="U33" s="8">
        <f>IFERROR(P33/(M33+N33+O33+P33),0)</f>
        <v>0.86206896551724133</v>
      </c>
      <c r="V33" t="str">
        <f>VLOOKUP(C33,Sheet5!$A$2:$J$270,8,FALSE)</f>
        <v>GIANYAR</v>
      </c>
    </row>
    <row r="34" spans="2:22" ht="15.5">
      <c r="B34" s="184"/>
      <c r="C34" s="64" t="s">
        <v>80</v>
      </c>
      <c r="D34" s="65">
        <f>'LOOKUP  telda'!E8</f>
        <v>3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1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84"/>
      <c r="C35" s="64" t="s">
        <v>81</v>
      </c>
      <c r="D35" s="65">
        <f>'LOOKUP  telda'!E9</f>
        <v>48</v>
      </c>
      <c r="E35" s="65">
        <f>'LOOKUP  telda'!F9+'LOOKUP  telda'!G9+'LOOKUP  telda'!H9</f>
        <v>1</v>
      </c>
      <c r="F35" s="65">
        <f>'LOOKUP  telda'!I9</f>
        <v>4</v>
      </c>
      <c r="G35" s="65">
        <f>'LOOKUP  telda'!AA9</f>
        <v>2</v>
      </c>
      <c r="H35" s="65">
        <f>'LOOKUP  telda'!AE9-'LOOKUP  telda'!AA9</f>
        <v>3</v>
      </c>
      <c r="I35" s="65">
        <f>'LOOKUP  telda'!AF9</f>
        <v>9</v>
      </c>
      <c r="J35" s="65">
        <f>'LOOKUP  telda'!J9</f>
        <v>2</v>
      </c>
      <c r="K35" s="65">
        <f>'LOOKUP  telda'!K9</f>
        <v>3</v>
      </c>
      <c r="L35" s="65">
        <f>'LOOKUP  telda'!L9</f>
        <v>0</v>
      </c>
      <c r="M35" s="65">
        <f>'LOOKUP  telda'!P9</f>
        <v>0</v>
      </c>
      <c r="N35" s="65">
        <f>'LOOKUP  telda'!X9</f>
        <v>1</v>
      </c>
      <c r="O35" s="65">
        <f>'LOOKUP  telda'!Y9</f>
        <v>0</v>
      </c>
      <c r="P35" s="65">
        <f>'LOOKUP  telda'!Z9</f>
        <v>23</v>
      </c>
      <c r="Q35" s="40">
        <f t="shared" si="4"/>
        <v>0.71875</v>
      </c>
      <c r="R35" s="40">
        <f t="shared" si="5"/>
        <v>0.95833333333333337</v>
      </c>
      <c r="S35" s="40">
        <f>VLOOKUP(C35,Sheet3!$A$19:$G$81,7,FALSE)</f>
        <v>0.95454545454545459</v>
      </c>
      <c r="T35" s="8">
        <f t="shared" si="6"/>
        <v>0.71875</v>
      </c>
      <c r="U35" s="8">
        <f t="shared" si="7"/>
        <v>0.95833333333333337</v>
      </c>
      <c r="V35" t="str">
        <f>VLOOKUP(C35,Sheet5!$A$2:$J$270,8,FALSE)</f>
        <v>JIMBARAN</v>
      </c>
    </row>
    <row r="36" spans="2:22" ht="15.5">
      <c r="B36" s="184"/>
      <c r="C36" s="64" t="s">
        <v>82</v>
      </c>
      <c r="D36" s="65">
        <f>'LOOKUP  telda'!E10</f>
        <v>30</v>
      </c>
      <c r="E36" s="65">
        <f>'LOOKUP  telda'!F10+'LOOKUP  telda'!G10+'LOOKUP  telda'!H10</f>
        <v>3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5</v>
      </c>
      <c r="J36" s="65">
        <f>'LOOKUP  telda'!J10</f>
        <v>0</v>
      </c>
      <c r="K36" s="65">
        <f>'LOOKUP  telda'!K10</f>
        <v>1</v>
      </c>
      <c r="L36" s="65">
        <f>'LOOKUP  telda'!L10</f>
        <v>0</v>
      </c>
      <c r="M36" s="65">
        <f>'LOOKUP  telda'!P10</f>
        <v>2</v>
      </c>
      <c r="N36" s="65">
        <f>'LOOKUP  telda'!X10</f>
        <v>3</v>
      </c>
      <c r="O36" s="65">
        <f>'LOOKUP  telda'!Y10</f>
        <v>0</v>
      </c>
      <c r="P36" s="65">
        <f>'LOOKUP  telda'!Z10</f>
        <v>14</v>
      </c>
      <c r="Q36" s="40">
        <f t="shared" si="4"/>
        <v>0.63636363636363635</v>
      </c>
      <c r="R36" s="40">
        <f t="shared" si="5"/>
        <v>0.73684210526315785</v>
      </c>
      <c r="S36" s="40">
        <f>VLOOKUP(C36,Sheet3!$A$19:$G$81,7,FALSE)</f>
        <v>0.92307692307692313</v>
      </c>
      <c r="T36" s="8">
        <f t="shared" si="6"/>
        <v>0.63636363636363635</v>
      </c>
      <c r="U36" s="8">
        <f t="shared" si="7"/>
        <v>0.73684210526315785</v>
      </c>
      <c r="V36" t="str">
        <f>VLOOKUP(C36,Sheet5!$A$2:$J$270,8,FALSE)</f>
        <v>KLUNGKUNG</v>
      </c>
    </row>
    <row r="37" spans="2:22" ht="15.5">
      <c r="B37" s="184"/>
      <c r="C37" s="64" t="s">
        <v>83</v>
      </c>
      <c r="D37" s="65">
        <f>'LOOKUP  telda'!E11</f>
        <v>47</v>
      </c>
      <c r="E37" s="65">
        <f>'LOOKUP  telda'!F11+'LOOKUP  telda'!G11+'LOOKUP  telda'!H11</f>
        <v>3</v>
      </c>
      <c r="F37" s="65">
        <f>'LOOKUP  telda'!I11</f>
        <v>3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6</v>
      </c>
      <c r="J37" s="65">
        <f>'LOOKUP  telda'!J11</f>
        <v>3</v>
      </c>
      <c r="K37" s="65">
        <f>'LOOKUP  telda'!K11</f>
        <v>0</v>
      </c>
      <c r="L37" s="65">
        <f>'LOOKUP  telda'!L11</f>
        <v>0</v>
      </c>
      <c r="M37" s="65">
        <f>'LOOKUP  telda'!P11</f>
        <v>1</v>
      </c>
      <c r="N37" s="65">
        <f>'LOOKUP  telda'!X11</f>
        <v>2</v>
      </c>
      <c r="O37" s="65">
        <f>'LOOKUP  telda'!Y11</f>
        <v>4</v>
      </c>
      <c r="P37" s="65">
        <f>'LOOKUP  telda'!Z11</f>
        <v>25</v>
      </c>
      <c r="Q37" s="40">
        <f t="shared" si="4"/>
        <v>0.65789473684210531</v>
      </c>
      <c r="R37" s="40">
        <f t="shared" si="5"/>
        <v>0.78125</v>
      </c>
      <c r="S37" s="40">
        <f>VLOOKUP(C37,Sheet3!$A$19:$G$81,7,FALSE)</f>
        <v>0.90909090909090906</v>
      </c>
      <c r="T37" s="8">
        <f t="shared" si="6"/>
        <v>0.65789473684210531</v>
      </c>
      <c r="U37" s="8">
        <f t="shared" si="7"/>
        <v>0.78125</v>
      </c>
      <c r="V37" t="str">
        <f>VLOOKUP(C37,Sheet5!$A$2:$J$270,8,FALSE)</f>
        <v>SANUR</v>
      </c>
    </row>
    <row r="38" spans="2:22" ht="15.5">
      <c r="B38" s="184"/>
      <c r="C38" s="64" t="s">
        <v>84</v>
      </c>
      <c r="D38" s="65">
        <f>'LOOKUP  telda'!E12</f>
        <v>15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2</v>
      </c>
      <c r="I38" s="65">
        <f>'LOOKUP  telda'!AF12</f>
        <v>1</v>
      </c>
      <c r="J38" s="65">
        <f>'LOOKUP  telda'!J12</f>
        <v>1</v>
      </c>
      <c r="K38" s="65">
        <f>'LOOKUP  telda'!K12</f>
        <v>2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9</v>
      </c>
      <c r="Q38" s="40">
        <f t="shared" si="4"/>
        <v>0.75</v>
      </c>
      <c r="R38" s="40">
        <f t="shared" si="5"/>
        <v>1</v>
      </c>
      <c r="S38" s="40">
        <f>VLOOKUP(C38,Sheet3!$A$19:$G$81,7,FALSE)</f>
        <v>0.88888888888888884</v>
      </c>
      <c r="T38" s="8">
        <f t="shared" si="6"/>
        <v>0.75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84"/>
      <c r="C39" s="64" t="s">
        <v>85</v>
      </c>
      <c r="D39" s="65">
        <f>'LOOKUP  telda'!E13</f>
        <v>67</v>
      </c>
      <c r="E39" s="65">
        <f>'LOOKUP  telda'!F13+'LOOKUP  telda'!G13+'LOOKUP  telda'!H13</f>
        <v>8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16</v>
      </c>
      <c r="I39" s="65">
        <f>'LOOKUP  telda'!AF13</f>
        <v>7</v>
      </c>
      <c r="J39" s="65">
        <f>'LOOKUP  telda'!J13</f>
        <v>1</v>
      </c>
      <c r="K39" s="65">
        <f>'LOOKUP  telda'!K13</f>
        <v>6</v>
      </c>
      <c r="L39" s="65">
        <f>'LOOKUP  telda'!L13</f>
        <v>0</v>
      </c>
      <c r="M39" s="65">
        <f>'LOOKUP  telda'!P13</f>
        <v>0</v>
      </c>
      <c r="N39" s="65">
        <f>'LOOKUP  telda'!X13</f>
        <v>1</v>
      </c>
      <c r="O39" s="65">
        <f>'LOOKUP  telda'!Y13</f>
        <v>0</v>
      </c>
      <c r="P39" s="65">
        <f>'LOOKUP  telda'!Z13</f>
        <v>26</v>
      </c>
      <c r="Q39" s="40">
        <f t="shared" si="4"/>
        <v>0.50980392156862742</v>
      </c>
      <c r="R39" s="40">
        <f t="shared" si="5"/>
        <v>0.96296296296296291</v>
      </c>
      <c r="S39" s="40">
        <f>VLOOKUP(C39,Sheet3!$A$19:$G$81,7,FALSE)</f>
        <v>0.88888888888888884</v>
      </c>
      <c r="T39" s="8">
        <f t="shared" si="6"/>
        <v>0.50980392156862742</v>
      </c>
      <c r="U39" s="8">
        <f t="shared" si="7"/>
        <v>0.96296296296296291</v>
      </c>
      <c r="V39" t="str">
        <f>VLOOKUP(C39,Sheet5!$A$2:$J$270,8,FALSE)</f>
        <v>TABANAN</v>
      </c>
    </row>
    <row r="40" spans="2:22" ht="15.5">
      <c r="B40" s="184"/>
      <c r="C40" s="64" t="s">
        <v>86</v>
      </c>
      <c r="D40" s="65">
        <f>'LOOKUP  telda'!E14</f>
        <v>38</v>
      </c>
      <c r="E40" s="65">
        <f>'LOOKUP  telda'!F14+'LOOKUP  telda'!G14+'LOOKUP  telda'!H14</f>
        <v>1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1</v>
      </c>
      <c r="I40" s="65">
        <f>'LOOKUP  telda'!AF14</f>
        <v>11</v>
      </c>
      <c r="J40" s="65">
        <f>'LOOKUP  telda'!J14</f>
        <v>2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2</v>
      </c>
      <c r="O40" s="65">
        <f>'LOOKUP  telda'!Y14</f>
        <v>0</v>
      </c>
      <c r="P40" s="65">
        <f>'LOOKUP  telda'!Z14</f>
        <v>19</v>
      </c>
      <c r="Q40" s="40">
        <f t="shared" si="4"/>
        <v>0.70370370370370372</v>
      </c>
      <c r="R40" s="40">
        <f t="shared" si="5"/>
        <v>0.90476190476190477</v>
      </c>
      <c r="S40" s="40">
        <f>VLOOKUP(C40,Sheet3!$A$19:$G$81,7,FALSE)</f>
        <v>0.94736842105263153</v>
      </c>
      <c r="T40" s="8">
        <f t="shared" si="6"/>
        <v>0.70370370370370372</v>
      </c>
      <c r="U40" s="8">
        <f t="shared" si="7"/>
        <v>0.90476190476190477</v>
      </c>
      <c r="V40" t="str">
        <f>VLOOKUP(C40,Sheet5!$A$2:$J$270,8,FALSE)</f>
        <v>UBUNG</v>
      </c>
    </row>
    <row r="41" spans="2:22" ht="15.5">
      <c r="B41" s="185" t="s">
        <v>38</v>
      </c>
      <c r="C41" s="66" t="s">
        <v>87</v>
      </c>
      <c r="D41" s="67">
        <f>'LOOKUP  telda'!E15</f>
        <v>84</v>
      </c>
      <c r="E41" s="67">
        <f>'LOOKUP  telda'!F15+'LOOKUP  telda'!G15+'LOOKUP  telda'!H15</f>
        <v>1</v>
      </c>
      <c r="F41" s="67">
        <f>'LOOKUP  telda'!I15</f>
        <v>1</v>
      </c>
      <c r="G41" s="67">
        <f>'LOOKUP  telda'!AA15</f>
        <v>0</v>
      </c>
      <c r="H41" s="67">
        <f>'LOOKUP  telda'!AE15-'LOOKUP  telda'!AA15</f>
        <v>5</v>
      </c>
      <c r="I41" s="67">
        <f>'LOOKUP  telda'!AF15</f>
        <v>12</v>
      </c>
      <c r="J41" s="67">
        <f>'LOOKUP  telda'!J15</f>
        <v>4</v>
      </c>
      <c r="K41" s="67">
        <f>'LOOKUP  telda'!K15</f>
        <v>1</v>
      </c>
      <c r="L41" s="67">
        <f>'LOOKUP  telda'!L15</f>
        <v>0</v>
      </c>
      <c r="M41" s="67">
        <f>'LOOKUP  telda'!P15</f>
        <v>1</v>
      </c>
      <c r="N41" s="67">
        <f>'LOOKUP  telda'!X15</f>
        <v>0</v>
      </c>
      <c r="O41" s="67">
        <f>'LOOKUP  telda'!Y15</f>
        <v>0</v>
      </c>
      <c r="P41" s="67">
        <f>'LOOKUP  telda'!Z15</f>
        <v>57</v>
      </c>
      <c r="Q41" s="40">
        <f t="shared" si="4"/>
        <v>0.81428571428571428</v>
      </c>
      <c r="R41" s="40">
        <f t="shared" si="5"/>
        <v>0.98275862068965514</v>
      </c>
      <c r="S41" s="40">
        <f>VLOOKUP(C41,Sheet3!$A$19:$G$81,7,FALSE)</f>
        <v>0.98076923076923073</v>
      </c>
      <c r="T41" s="8">
        <f t="shared" si="6"/>
        <v>0.81428571428571428</v>
      </c>
      <c r="U41" s="8">
        <f t="shared" si="7"/>
        <v>0.98275862068965514</v>
      </c>
      <c r="V41" t="str">
        <f>VLOOKUP(C41,Sheet5!$A$2:$J$270,8,FALSE)</f>
        <v>BATU</v>
      </c>
    </row>
    <row r="42" spans="2:22" ht="15.5">
      <c r="B42" s="185"/>
      <c r="C42" s="66" t="s">
        <v>88</v>
      </c>
      <c r="D42" s="67">
        <f>'LOOKUP  telda'!E16</f>
        <v>17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17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5"/>
      <c r="C43" s="66" t="s">
        <v>89</v>
      </c>
      <c r="D43" s="67">
        <f>'LOOKUP  telda'!E17</f>
        <v>46</v>
      </c>
      <c r="E43" s="67">
        <f>'LOOKUP  telda'!F17+'LOOKUP  telda'!G17+'LOOKUP  telda'!H17</f>
        <v>0</v>
      </c>
      <c r="F43" s="67">
        <f>'LOOKUP  telda'!I17</f>
        <v>2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8</v>
      </c>
      <c r="J43" s="67">
        <f>'LOOKUP  telda'!J17</f>
        <v>3</v>
      </c>
      <c r="K43" s="67">
        <f>'LOOKUP  telda'!K17</f>
        <v>0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1</v>
      </c>
      <c r="P43" s="67">
        <f>'LOOKUP  telda'!Z17</f>
        <v>31</v>
      </c>
      <c r="Q43" s="40">
        <f t="shared" si="4"/>
        <v>0.86111111111111116</v>
      </c>
      <c r="R43" s="40">
        <f t="shared" si="5"/>
        <v>0.93939393939393945</v>
      </c>
      <c r="S43" s="40">
        <f>VLOOKUP(C43,Sheet3!$A$19:$G$81,7,FALSE)</f>
        <v>1</v>
      </c>
      <c r="T43" s="8">
        <f t="shared" si="6"/>
        <v>0.86111111111111116</v>
      </c>
      <c r="U43" s="8">
        <f t="shared" si="7"/>
        <v>0.93939393939393945</v>
      </c>
      <c r="V43" t="str">
        <f>VLOOKUP(C43,Sheet5!$A$2:$J$270,8,FALSE)</f>
        <v>BOJONEGORO</v>
      </c>
    </row>
    <row r="44" spans="2:22" ht="15.5">
      <c r="B44" s="185"/>
      <c r="C44" s="66" t="s">
        <v>90</v>
      </c>
      <c r="D44" s="67">
        <f>'LOOKUP  telda'!E18</f>
        <v>64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3</v>
      </c>
      <c r="J44" s="67">
        <f>'LOOKUP  telda'!J18</f>
        <v>3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56</v>
      </c>
      <c r="Q44" s="40">
        <f t="shared" si="4"/>
        <v>0.93333333333333335</v>
      </c>
      <c r="R44" s="40">
        <f t="shared" si="5"/>
        <v>1</v>
      </c>
      <c r="S44" s="40">
        <f>VLOOKUP(C44,Sheet3!$A$19:$G$81,7,FALSE)</f>
        <v>0.9642857142857143</v>
      </c>
      <c r="T44" s="8">
        <f t="shared" si="6"/>
        <v>0.93333333333333335</v>
      </c>
      <c r="U44" s="8">
        <f t="shared" si="7"/>
        <v>1</v>
      </c>
      <c r="V44" t="str">
        <f>VLOOKUP(C44,Sheet5!$A$2:$J$270,8,FALSE)</f>
        <v>KEDIRI</v>
      </c>
    </row>
    <row r="45" spans="2:22" ht="15.5">
      <c r="B45" s="185"/>
      <c r="C45" s="66" t="s">
        <v>91</v>
      </c>
      <c r="D45" s="67">
        <f>'LOOKUP  telda'!E19</f>
        <v>80</v>
      </c>
      <c r="E45" s="67">
        <f>'LOOKUP  telda'!F19+'LOOKUP  telda'!G19+'LOOKUP  telda'!H19</f>
        <v>0</v>
      </c>
      <c r="F45" s="67">
        <f>'LOOKUP  telda'!I19</f>
        <v>1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8</v>
      </c>
      <c r="J45" s="67">
        <f>'LOOKUP  telda'!J19</f>
        <v>3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1</v>
      </c>
      <c r="P45" s="67">
        <f>'LOOKUP  telda'!Z19</f>
        <v>66</v>
      </c>
      <c r="Q45" s="40">
        <f t="shared" si="4"/>
        <v>0.92957746478873238</v>
      </c>
      <c r="R45" s="40">
        <f t="shared" si="5"/>
        <v>0.9850746268656716</v>
      </c>
      <c r="S45" s="40" t="e">
        <f>VLOOKUP(C45,Sheet3!$A$19:$G$81,7,FALSE)</f>
        <v>#N/A</v>
      </c>
      <c r="T45" s="8">
        <f t="shared" si="6"/>
        <v>0.92957746478873238</v>
      </c>
      <c r="U45" s="8">
        <f t="shared" si="7"/>
        <v>0.9850746268656716</v>
      </c>
      <c r="V45" t="str">
        <f>VLOOKUP(C45,Sheet5!$A$2:$J$270,8,FALSE)</f>
        <v>MALANG</v>
      </c>
    </row>
    <row r="46" spans="2:22" ht="15.5">
      <c r="B46" s="185"/>
      <c r="C46" s="66" t="s">
        <v>92</v>
      </c>
      <c r="D46" s="67">
        <f>'LOOKUP  telda'!E20</f>
        <v>30</v>
      </c>
      <c r="E46" s="67">
        <f>'LOOKUP  telda'!F20+'LOOKUP  telda'!G20+'LOOKUP  telda'!H20</f>
        <v>0</v>
      </c>
      <c r="F46" s="67">
        <f>'LOOKUP  telda'!I20</f>
        <v>4</v>
      </c>
      <c r="G46" s="67">
        <f>'LOOKUP  telda'!AA20</f>
        <v>0</v>
      </c>
      <c r="H46" s="67">
        <f>'LOOKUP  telda'!AE20-'LOOKUP  telda'!AA20</f>
        <v>2</v>
      </c>
      <c r="I46" s="67">
        <f>'LOOKUP  telda'!AF20</f>
        <v>4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21</v>
      </c>
      <c r="Q46" s="40">
        <f t="shared" si="4"/>
        <v>0.95454545454545459</v>
      </c>
      <c r="R46" s="40">
        <f t="shared" si="5"/>
        <v>1</v>
      </c>
      <c r="S46" s="40">
        <f>VLOOKUP(C46,Sheet3!$A$19:$G$81,7,FALSE)</f>
        <v>0.97222222222222221</v>
      </c>
      <c r="T46" s="8">
        <f t="shared" si="6"/>
        <v>0.95454545454545459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85"/>
      <c r="C47" s="66" t="s">
        <v>93</v>
      </c>
      <c r="D47" s="67">
        <f>'LOOKUP  telda'!E21</f>
        <v>43</v>
      </c>
      <c r="E47" s="67">
        <f>'LOOKUP  telda'!F21+'LOOKUP  telda'!G21+'LOOKUP  telda'!H21</f>
        <v>3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2</v>
      </c>
      <c r="I47" s="67">
        <f>'LOOKUP  telda'!AF21</f>
        <v>3</v>
      </c>
      <c r="J47" s="67">
        <f>'LOOKUP  telda'!J21</f>
        <v>3</v>
      </c>
      <c r="K47" s="67">
        <f>'LOOKUP  telda'!K21</f>
        <v>1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31</v>
      </c>
      <c r="Q47" s="40">
        <f t="shared" si="4"/>
        <v>0.79487179487179482</v>
      </c>
      <c r="R47" s="40">
        <f t="shared" si="5"/>
        <v>1</v>
      </c>
      <c r="S47" s="40">
        <f>VLOOKUP(C47,Sheet3!$A$19:$G$81,7,FALSE)</f>
        <v>0.96551724137931039</v>
      </c>
      <c r="T47" s="8">
        <f t="shared" si="6"/>
        <v>0.79487179487179482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85"/>
      <c r="C48" s="66" t="s">
        <v>94</v>
      </c>
      <c r="D48" s="67">
        <f>'LOOKUP  telda'!E22</f>
        <v>18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1</v>
      </c>
      <c r="I48" s="67">
        <f>'LOOKUP  telda'!AF22</f>
        <v>0</v>
      </c>
      <c r="J48" s="67">
        <f>'LOOKUP  telda'!J22</f>
        <v>0</v>
      </c>
      <c r="K48" s="67">
        <f>'LOOKUP  telda'!K22</f>
        <v>1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16</v>
      </c>
      <c r="Q48" s="40">
        <f t="shared" si="4"/>
        <v>0.94117647058823528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0.94117647058823528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5"/>
      <c r="C49" s="66" t="s">
        <v>95</v>
      </c>
      <c r="D49" s="67">
        <f>'LOOKUP  telda'!E23</f>
        <v>31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2</v>
      </c>
      <c r="I49" s="67">
        <f>'LOOKUP  telda'!AF23</f>
        <v>3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25</v>
      </c>
      <c r="Q49" s="40">
        <f t="shared" si="4"/>
        <v>0.92592592592592593</v>
      </c>
      <c r="R49" s="40">
        <f t="shared" si="5"/>
        <v>1</v>
      </c>
      <c r="S49" s="40">
        <f>VLOOKUP(C49,Sheet3!$A$19:$G$81,7,FALSE)</f>
        <v>0.97435897435897434</v>
      </c>
      <c r="T49" s="8">
        <f t="shared" si="6"/>
        <v>0.92592592592592593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85"/>
      <c r="C50" s="66" t="s">
        <v>96</v>
      </c>
      <c r="D50" s="67">
        <f>'LOOKUP  telda'!E24</f>
        <v>17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15</v>
      </c>
      <c r="Q50" s="40">
        <f t="shared" si="4"/>
        <v>0.88235294117647056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0.88235294117647056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5"/>
      <c r="C51" s="66" t="s">
        <v>97</v>
      </c>
      <c r="D51" s="67">
        <f>'LOOKUP  telda'!E25</f>
        <v>34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4</v>
      </c>
      <c r="I51" s="67">
        <f>'LOOKUP  telda'!AF25</f>
        <v>3</v>
      </c>
      <c r="J51" s="67">
        <f>'LOOKUP  telda'!J25</f>
        <v>1</v>
      </c>
      <c r="K51" s="67">
        <f>'LOOKUP  telda'!K25</f>
        <v>4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19</v>
      </c>
      <c r="Q51" s="40">
        <f t="shared" si="4"/>
        <v>0.76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0.76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85"/>
      <c r="C52" s="66" t="s">
        <v>98</v>
      </c>
      <c r="D52" s="67">
        <f>'LOOKUP  telda'!E26</f>
        <v>28</v>
      </c>
      <c r="E52" s="67">
        <f>'LOOKUP  telda'!F26+'LOOKUP  telda'!G26+'LOOKUP  telda'!H26</f>
        <v>2</v>
      </c>
      <c r="F52" s="67">
        <f>'LOOKUP  telda'!I26</f>
        <v>2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3</v>
      </c>
      <c r="K52" s="67">
        <f>'LOOKUP  telda'!K26</f>
        <v>0</v>
      </c>
      <c r="L52" s="67">
        <f>'LOOKUP  telda'!L26</f>
        <v>0</v>
      </c>
      <c r="M52" s="67">
        <f>'LOOKUP  telda'!P26</f>
        <v>1</v>
      </c>
      <c r="N52" s="67">
        <f>'LOOKUP  telda'!X26</f>
        <v>0</v>
      </c>
      <c r="O52" s="67">
        <f>'LOOKUP  telda'!Y26</f>
        <v>0</v>
      </c>
      <c r="P52" s="67">
        <f>'LOOKUP  telda'!Z26</f>
        <v>18</v>
      </c>
      <c r="Q52" s="40">
        <f t="shared" si="4"/>
        <v>0.69230769230769229</v>
      </c>
      <c r="R52" s="40">
        <f t="shared" si="5"/>
        <v>0.94736842105263153</v>
      </c>
      <c r="S52" s="40" t="e">
        <f>VLOOKUP(C52,Sheet3!$A$19:$G$81,7,FALSE)</f>
        <v>#N/A</v>
      </c>
      <c r="T52" s="8">
        <f t="shared" si="6"/>
        <v>0.69230769230769229</v>
      </c>
      <c r="U52" s="8">
        <f t="shared" si="7"/>
        <v>0.94736842105263153</v>
      </c>
      <c r="V52" t="str">
        <f>VLOOKUP(C52,Sheet5!$A$2:$J$270,8,FALSE)</f>
        <v>BLITAR</v>
      </c>
    </row>
    <row r="53" spans="2:22" ht="15.5">
      <c r="B53" s="186" t="s">
        <v>42</v>
      </c>
      <c r="C53" s="62" t="s">
        <v>99</v>
      </c>
      <c r="D53" s="63">
        <f>'LOOKUP  telda'!E27</f>
        <v>30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3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1</v>
      </c>
      <c r="P53" s="63">
        <f>'LOOKUP  telda'!Z27</f>
        <v>22</v>
      </c>
      <c r="Q53" s="40">
        <f t="shared" si="4"/>
        <v>0.81481481481481477</v>
      </c>
      <c r="R53" s="40">
        <f t="shared" si="5"/>
        <v>0.95652173913043481</v>
      </c>
      <c r="S53" s="40">
        <f>VLOOKUP(C53,Sheet3!$A$19:$G$81,7,FALSE)</f>
        <v>1</v>
      </c>
      <c r="T53" s="8">
        <f t="shared" si="6"/>
        <v>0.81481481481481477</v>
      </c>
      <c r="U53" s="8">
        <f t="shared" si="7"/>
        <v>0.95652173913043481</v>
      </c>
      <c r="V53" t="str">
        <f>VLOOKUP(C53,Sheet5!$A$2:$J$270,8,FALSE)</f>
        <v>BANYUWANGI</v>
      </c>
    </row>
    <row r="54" spans="2:22" ht="15.5">
      <c r="B54" s="186"/>
      <c r="C54" s="62" t="s">
        <v>100</v>
      </c>
      <c r="D54" s="63">
        <f>'LOOKUP  telda'!E28</f>
        <v>27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1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25</v>
      </c>
      <c r="Q54" s="40">
        <f t="shared" si="4"/>
        <v>0.96153846153846156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0.96153846153846156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86"/>
      <c r="C55" s="62" t="s">
        <v>101</v>
      </c>
      <c r="D55" s="63">
        <f>'LOOKUP  telda'!E29</f>
        <v>68</v>
      </c>
      <c r="E55" s="63">
        <f>'LOOKUP  telda'!F29+'LOOKUP  telda'!G29+'LOOKUP  telda'!H29</f>
        <v>0</v>
      </c>
      <c r="F55" s="63">
        <f>'LOOKUP  telda'!I29</f>
        <v>2</v>
      </c>
      <c r="G55" s="63">
        <f>'LOOKUP  telda'!AA29</f>
        <v>2</v>
      </c>
      <c r="H55" s="63">
        <f>'LOOKUP  telda'!AE29-'LOOKUP  telda'!AA29</f>
        <v>2</v>
      </c>
      <c r="I55" s="63">
        <f>'LOOKUP  telda'!AF29</f>
        <v>6</v>
      </c>
      <c r="J55" s="63">
        <f>'LOOKUP  telda'!J29</f>
        <v>0</v>
      </c>
      <c r="K55" s="63">
        <f>'LOOKUP  telda'!K29</f>
        <v>2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53</v>
      </c>
      <c r="Q55" s="40">
        <f t="shared" si="4"/>
        <v>0.91379310344827591</v>
      </c>
      <c r="R55" s="40">
        <f t="shared" si="5"/>
        <v>1</v>
      </c>
      <c r="S55" s="40" t="e">
        <f>VLOOKUP(C55,Sheet3!$A$19:$G$81,7,FALSE)</f>
        <v>#N/A</v>
      </c>
      <c r="T55" s="8">
        <f t="shared" si="6"/>
        <v>0.91379310344827591</v>
      </c>
      <c r="U55" s="8">
        <f t="shared" si="7"/>
        <v>1</v>
      </c>
      <c r="V55" t="str">
        <f>VLOOKUP(C55,Sheet5!$A$2:$J$270,8,FALSE)</f>
        <v>SIDOARJO</v>
      </c>
    </row>
    <row r="56" spans="2:22" ht="15.5">
      <c r="B56" s="186"/>
      <c r="C56" s="62" t="s">
        <v>102</v>
      </c>
      <c r="D56" s="63">
        <f>'LOOKUP  telda'!E30</f>
        <v>26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1</v>
      </c>
      <c r="I56" s="63">
        <f>'LOOKUP  telda'!AF30</f>
        <v>2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22</v>
      </c>
      <c r="Q56" s="40">
        <f t="shared" si="4"/>
        <v>0.91666666666666663</v>
      </c>
      <c r="R56" s="40">
        <f t="shared" si="5"/>
        <v>1</v>
      </c>
      <c r="S56" s="40">
        <f>VLOOKUP(C56,Sheet3!$A$19:$G$81,7,FALSE)</f>
        <v>1</v>
      </c>
      <c r="T56" s="8">
        <f t="shared" si="6"/>
        <v>0.91666666666666663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86"/>
      <c r="C57" s="62" t="s">
        <v>103</v>
      </c>
      <c r="D57" s="63">
        <f>'LOOKUP  telda'!E31</f>
        <v>35</v>
      </c>
      <c r="E57" s="63">
        <f>'LOOKUP  telda'!F31+'LOOKUP  telda'!G31+'LOOKUP  telda'!H31</f>
        <v>1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0</v>
      </c>
      <c r="K57" s="63">
        <f>'LOOKUP  telda'!K31</f>
        <v>1</v>
      </c>
      <c r="L57" s="63">
        <f>'LOOKUP  telda'!L31</f>
        <v>0</v>
      </c>
      <c r="M57" s="63">
        <f>'LOOKUP  telda'!P31</f>
        <v>1</v>
      </c>
      <c r="N57" s="63">
        <f>'LOOKUP  telda'!X31</f>
        <v>0</v>
      </c>
      <c r="O57" s="63">
        <f>'LOOKUP  telda'!Y31</f>
        <v>0</v>
      </c>
      <c r="P57" s="63">
        <f>'LOOKUP  telda'!Z31</f>
        <v>28</v>
      </c>
      <c r="Q57" s="40">
        <f t="shared" si="4"/>
        <v>0.90322580645161288</v>
      </c>
      <c r="R57" s="40">
        <f t="shared" si="5"/>
        <v>0.96551724137931039</v>
      </c>
      <c r="S57" s="40" t="e">
        <f>VLOOKUP(C57,Sheet3!$A$19:$G$81,7,FALSE)</f>
        <v>#N/A</v>
      </c>
      <c r="T57" s="8">
        <f t="shared" si="6"/>
        <v>0.90322580645161288</v>
      </c>
      <c r="U57" s="8">
        <f t="shared" si="7"/>
        <v>0.96551724137931039</v>
      </c>
      <c r="V57" t="str">
        <f>VLOOKUP(C57,Sheet5!$A$2:$J$270,8,FALSE)</f>
        <v>MOJOKERTO</v>
      </c>
    </row>
    <row r="58" spans="2:22" ht="15.5">
      <c r="B58" s="186"/>
      <c r="C58" s="62" t="s">
        <v>104</v>
      </c>
      <c r="D58" s="63">
        <f>'LOOKUP  telda'!E32</f>
        <v>28</v>
      </c>
      <c r="E58" s="63">
        <f>'LOOKUP  telda'!F32+'LOOKUP  telda'!G32+'LOOKUP  telda'!H32</f>
        <v>0</v>
      </c>
      <c r="F58" s="63">
        <f>'LOOKUP  telda'!I32</f>
        <v>4</v>
      </c>
      <c r="G58" s="63">
        <f>'LOOKUP  telda'!AA32</f>
        <v>0</v>
      </c>
      <c r="H58" s="63">
        <f>'LOOKUP  telda'!AE32-'LOOKUP  telda'!AA32</f>
        <v>2</v>
      </c>
      <c r="I58" s="63">
        <f>'LOOKUP  telda'!AF32</f>
        <v>1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21</v>
      </c>
      <c r="Q58" s="40">
        <f t="shared" si="4"/>
        <v>0.91304347826086951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0.91304347826086951</v>
      </c>
      <c r="U58" s="8">
        <f t="shared" si="7"/>
        <v>1</v>
      </c>
      <c r="V58" t="str">
        <f>VLOOKUP(C58,Sheet5!$A$2:$J$270,8,FALSE)</f>
        <v>PROBOLINGGO</v>
      </c>
    </row>
    <row r="59" spans="2:22" ht="15.5">
      <c r="B59" s="186"/>
      <c r="C59" s="62" t="s">
        <v>105</v>
      </c>
      <c r="D59" s="63">
        <f>'LOOKUP  telda'!E33</f>
        <v>46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1</v>
      </c>
      <c r="I59" s="63">
        <f>'LOOKUP  telda'!AF33</f>
        <v>4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1</v>
      </c>
      <c r="P59" s="63">
        <f>'LOOKUP  telda'!Z33</f>
        <v>38</v>
      </c>
      <c r="Q59" s="40">
        <f t="shared" si="4"/>
        <v>0.92682926829268297</v>
      </c>
      <c r="R59" s="40">
        <f t="shared" si="5"/>
        <v>0.97435897435897434</v>
      </c>
      <c r="S59" s="40">
        <f>VLOOKUP(C59,Sheet3!$A$19:$G$81,7,FALSE)</f>
        <v>1</v>
      </c>
      <c r="T59" s="8">
        <f t="shared" si="6"/>
        <v>0.92682926829268297</v>
      </c>
      <c r="U59" s="8">
        <f t="shared" si="7"/>
        <v>0.97435897435897434</v>
      </c>
      <c r="V59" t="str">
        <f>VLOOKUP(C59,Sheet5!$A$2:$J$270,8,FALSE)</f>
        <v>MOJOKERTO</v>
      </c>
    </row>
    <row r="60" spans="2:22" ht="15.5">
      <c r="B60" s="186"/>
      <c r="C60" s="62" t="s">
        <v>106</v>
      </c>
      <c r="D60" s="63">
        <f>'LOOKUP  telda'!E34</f>
        <v>54</v>
      </c>
      <c r="E60" s="63">
        <f>'LOOKUP  telda'!F34+'LOOKUP  telda'!G34+'LOOKUP  telda'!H34</f>
        <v>1</v>
      </c>
      <c r="F60" s="63">
        <f>'LOOKUP  telda'!I34</f>
        <v>4</v>
      </c>
      <c r="G60" s="63">
        <f>'LOOKUP  telda'!AA34</f>
        <v>2</v>
      </c>
      <c r="H60" s="63">
        <f>'LOOKUP  telda'!AE34-'LOOKUP  telda'!AA34</f>
        <v>3</v>
      </c>
      <c r="I60" s="63">
        <f>'LOOKUP  telda'!AF34</f>
        <v>4</v>
      </c>
      <c r="J60" s="63">
        <f>'LOOKUP  telda'!J34</f>
        <v>2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36</v>
      </c>
      <c r="Q60" s="40">
        <f t="shared" si="4"/>
        <v>0.78260869565217395</v>
      </c>
      <c r="R60" s="40">
        <f t="shared" si="5"/>
        <v>1</v>
      </c>
      <c r="S60" s="40">
        <f>VLOOKUP(C60,Sheet3!$A$19:$G$81,7,FALSE)</f>
        <v>1</v>
      </c>
      <c r="T60" s="8">
        <f t="shared" si="6"/>
        <v>0.78260869565217395</v>
      </c>
      <c r="U60" s="8">
        <f t="shared" si="7"/>
        <v>1</v>
      </c>
      <c r="V60" t="str">
        <f>VLOOKUP(C60,Sheet5!$A$2:$J$270,8,FALSE)</f>
        <v>PASURUAN</v>
      </c>
    </row>
    <row r="61" spans="2:22" ht="15.5">
      <c r="B61" s="186"/>
      <c r="C61" s="62" t="s">
        <v>107</v>
      </c>
      <c r="D61" s="63">
        <f>'LOOKUP  telda'!E35</f>
        <v>45</v>
      </c>
      <c r="E61" s="63">
        <f>'LOOKUP  telda'!F35+'LOOKUP  telda'!G35+'LOOKUP  telda'!H35</f>
        <v>0</v>
      </c>
      <c r="F61" s="63">
        <f>'LOOKUP  telda'!I35</f>
        <v>1</v>
      </c>
      <c r="G61" s="63">
        <f>'LOOKUP  telda'!AA35</f>
        <v>1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0</v>
      </c>
      <c r="K61" s="63">
        <f>'LOOKUP  telda'!K35</f>
        <v>0</v>
      </c>
      <c r="L61" s="63">
        <f>'LOOKUP  telda'!L35</f>
        <v>1</v>
      </c>
      <c r="M61" s="63">
        <f>'LOOKUP  telda'!P35</f>
        <v>0</v>
      </c>
      <c r="N61" s="63">
        <f>'LOOKUP  telda'!X35</f>
        <v>0</v>
      </c>
      <c r="O61" s="63">
        <f>'LOOKUP  telda'!Y35</f>
        <v>2</v>
      </c>
      <c r="P61" s="63">
        <f>'LOOKUP  telda'!Z35</f>
        <v>39</v>
      </c>
      <c r="Q61" s="40">
        <f t="shared" si="4"/>
        <v>0.90697674418604646</v>
      </c>
      <c r="R61" s="40">
        <f t="shared" si="5"/>
        <v>0.95121951219512191</v>
      </c>
      <c r="S61" s="40">
        <f>VLOOKUP(C61,Sheet3!$A$19:$G$81,7,FALSE)</f>
        <v>0.89830508474576276</v>
      </c>
      <c r="T61" s="8">
        <f t="shared" si="6"/>
        <v>0.90697674418604646</v>
      </c>
      <c r="U61" s="8">
        <f t="shared" si="7"/>
        <v>0.95121951219512191</v>
      </c>
      <c r="V61" t="str">
        <f>VLOOKUP(C61,Sheet5!$A$2:$J$270,8,FALSE)</f>
        <v>PROBOLINGGO</v>
      </c>
    </row>
    <row r="62" spans="2:22" ht="15.5">
      <c r="B62" s="186"/>
      <c r="C62" s="62" t="s">
        <v>108</v>
      </c>
      <c r="D62" s="63">
        <f>'LOOKUP  telda'!E36</f>
        <v>9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2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6</v>
      </c>
      <c r="Q62" s="40">
        <f t="shared" si="4"/>
        <v>0.8571428571428571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0.8571428571428571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7" t="s">
        <v>70</v>
      </c>
      <c r="C63" s="68" t="s">
        <v>109</v>
      </c>
      <c r="D63" s="69">
        <f>'LOOKUP  telda'!E37</f>
        <v>11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1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2</v>
      </c>
      <c r="N63" s="69">
        <f>'LOOKUP  telda'!X37</f>
        <v>0</v>
      </c>
      <c r="O63" s="69">
        <f>'LOOKUP  telda'!Y37</f>
        <v>1</v>
      </c>
      <c r="P63" s="69">
        <f>'LOOKUP  telda'!Z37</f>
        <v>6</v>
      </c>
      <c r="Q63" s="40">
        <f t="shared" si="4"/>
        <v>0.54545454545454541</v>
      </c>
      <c r="R63" s="40">
        <f t="shared" si="5"/>
        <v>0.66666666666666663</v>
      </c>
      <c r="S63" s="40">
        <f>VLOOKUP(C63,Sheet3!$A$19:$G$81,7,FALSE)</f>
        <v>0.33333333333333331</v>
      </c>
      <c r="T63" s="8">
        <f t="shared" si="6"/>
        <v>0.54545454545454541</v>
      </c>
      <c r="U63" s="8">
        <f t="shared" si="7"/>
        <v>0.66666666666666663</v>
      </c>
      <c r="V63" t="str">
        <f>VLOOKUP(C63,Sheet5!$A$2:$J$270,8,FALSE)</f>
        <v>ATAMBUA</v>
      </c>
    </row>
    <row r="64" spans="2:22" ht="15.5">
      <c r="B64" s="187"/>
      <c r="C64" s="68" t="s">
        <v>110</v>
      </c>
      <c r="D64" s="69">
        <f>'LOOKUP  telda'!E38</f>
        <v>25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1</v>
      </c>
      <c r="H64" s="69">
        <f>'LOOKUP  telda'!AE38-'LOOKUP  telda'!AA38</f>
        <v>0</v>
      </c>
      <c r="I64" s="69">
        <f>'LOOKUP  telda'!AF38</f>
        <v>10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1</v>
      </c>
      <c r="O64" s="69">
        <f>'LOOKUP  telda'!Y38</f>
        <v>0</v>
      </c>
      <c r="P64" s="69">
        <f>'LOOKUP  telda'!Z38</f>
        <v>13</v>
      </c>
      <c r="Q64" s="40">
        <f t="shared" si="4"/>
        <v>0.8666666666666667</v>
      </c>
      <c r="R64" s="40">
        <f t="shared" si="5"/>
        <v>0.9285714285714286</v>
      </c>
      <c r="S64" s="40">
        <f>VLOOKUP(C64,Sheet3!$A$19:$G$81,7,FALSE)</f>
        <v>0.61538461538461542</v>
      </c>
      <c r="T64" s="8">
        <f t="shared" si="6"/>
        <v>0.8666666666666667</v>
      </c>
      <c r="U64" s="8">
        <f t="shared" si="7"/>
        <v>0.9285714285714286</v>
      </c>
      <c r="V64" t="str">
        <f>VLOOKUP(C64,Sheet5!$A$2:$J$270,8,FALSE)</f>
        <v>BIMA</v>
      </c>
    </row>
    <row r="65" spans="2:22" ht="15.5">
      <c r="B65" s="187"/>
      <c r="C65" s="68" t="s">
        <v>111</v>
      </c>
      <c r="D65" s="69">
        <f>'LOOKUP  telda'!E39</f>
        <v>21</v>
      </c>
      <c r="E65" s="69">
        <f>'LOOKUP  telda'!F39+'LOOKUP  telda'!G39+'LOOKUP  telda'!H39</f>
        <v>1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1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19</v>
      </c>
      <c r="Q65" s="40">
        <f t="shared" si="4"/>
        <v>0.95</v>
      </c>
      <c r="R65" s="40">
        <f t="shared" si="5"/>
        <v>1</v>
      </c>
      <c r="S65" s="40">
        <f>VLOOKUP(C65,Sheet3!$A$19:$G$81,7,FALSE)</f>
        <v>0.63157894736842102</v>
      </c>
      <c r="T65" s="8">
        <f t="shared" si="6"/>
        <v>0.95</v>
      </c>
      <c r="U65" s="8">
        <f t="shared" si="7"/>
        <v>1</v>
      </c>
      <c r="V65" t="str">
        <f>VLOOKUP(C65,Sheet5!$A$2:$J$270,8,FALSE)</f>
        <v>ENDE</v>
      </c>
    </row>
    <row r="66" spans="2:22" ht="29">
      <c r="B66" s="187"/>
      <c r="C66" s="68" t="s">
        <v>112</v>
      </c>
      <c r="D66" s="69">
        <f>'LOOKUP  telda'!E40</f>
        <v>62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2</v>
      </c>
      <c r="H66" s="69">
        <f>'LOOKUP  telda'!AE40-'LOOKUP  telda'!AA40</f>
        <v>3</v>
      </c>
      <c r="I66" s="69">
        <f>'LOOKUP  telda'!AF40</f>
        <v>11</v>
      </c>
      <c r="J66" s="69">
        <f>'LOOKUP  telda'!J40</f>
        <v>0</v>
      </c>
      <c r="K66" s="69">
        <f>'LOOKUP  telda'!K40</f>
        <v>3</v>
      </c>
      <c r="L66" s="69">
        <f>'LOOKUP  telda'!L40</f>
        <v>0</v>
      </c>
      <c r="M66" s="69">
        <f>'LOOKUP  telda'!P40</f>
        <v>2</v>
      </c>
      <c r="N66" s="69">
        <f>'LOOKUP  telda'!X40</f>
        <v>0</v>
      </c>
      <c r="O66" s="69">
        <f>'LOOKUP  telda'!Y40</f>
        <v>1</v>
      </c>
      <c r="P66" s="69">
        <f>'LOOKUP  telda'!Z40</f>
        <v>40</v>
      </c>
      <c r="Q66" s="40">
        <f t="shared" si="4"/>
        <v>0.83333333333333337</v>
      </c>
      <c r="R66" s="40">
        <f t="shared" si="5"/>
        <v>0.93023255813953487</v>
      </c>
      <c r="S66" s="40" t="e">
        <f>VLOOKUP(C66,Sheet3!$A$19:$G$81,7,FALSE)</f>
        <v>#N/A</v>
      </c>
      <c r="T66" s="8">
        <f t="shared" si="6"/>
        <v>0.83333333333333337</v>
      </c>
      <c r="U66" s="8">
        <f t="shared" si="7"/>
        <v>0.93023255813953487</v>
      </c>
      <c r="V66" t="str">
        <f>VLOOKUP(C66,Sheet5!$A$2:$J$270,8,FALSE)</f>
        <v>MATARAM</v>
      </c>
    </row>
    <row r="67" spans="2:22" ht="15.5">
      <c r="B67" s="187"/>
      <c r="C67" s="68" t="s">
        <v>113</v>
      </c>
      <c r="D67" s="69">
        <f>'LOOKUP  telda'!E41</f>
        <v>40</v>
      </c>
      <c r="E67" s="69">
        <f>'LOOKUP  telda'!F41+'LOOKUP  telda'!G41+'LOOKUP  telda'!H41</f>
        <v>1</v>
      </c>
      <c r="F67" s="69">
        <f>'LOOKUP  telda'!I41</f>
        <v>3</v>
      </c>
      <c r="G67" s="69">
        <f>'LOOKUP  telda'!AA41</f>
        <v>0</v>
      </c>
      <c r="H67" s="69">
        <f>'LOOKUP  telda'!AE41-'LOOKUP  telda'!AA41</f>
        <v>6</v>
      </c>
      <c r="I67" s="69">
        <f>'LOOKUP  telda'!AF41</f>
        <v>0</v>
      </c>
      <c r="J67" s="69">
        <f>'LOOKUP  telda'!J41</f>
        <v>0</v>
      </c>
      <c r="K67" s="69">
        <f>'LOOKUP  telda'!K41</f>
        <v>4</v>
      </c>
      <c r="L67" s="69">
        <f>'LOOKUP  telda'!L41</f>
        <v>0</v>
      </c>
      <c r="M67" s="69">
        <f>'LOOKUP  telda'!P41</f>
        <v>2</v>
      </c>
      <c r="N67" s="69">
        <f>'LOOKUP  telda'!X41</f>
        <v>0</v>
      </c>
      <c r="O67" s="69">
        <f>'LOOKUP  telda'!Y41</f>
        <v>1</v>
      </c>
      <c r="P67" s="69">
        <f>'LOOKUP  telda'!Z41</f>
        <v>23</v>
      </c>
      <c r="Q67" s="40">
        <f t="shared" si="4"/>
        <v>0.69696969696969702</v>
      </c>
      <c r="R67" s="40">
        <f t="shared" si="5"/>
        <v>0.88461538461538458</v>
      </c>
      <c r="S67" s="40">
        <f>VLOOKUP(C67,Sheet3!$A$19:$G$81,7,FALSE)</f>
        <v>0.34782608695652173</v>
      </c>
      <c r="T67" s="8">
        <f t="shared" si="6"/>
        <v>0.69696969696969702</v>
      </c>
      <c r="U67" s="8">
        <f t="shared" si="7"/>
        <v>0.88461538461538458</v>
      </c>
      <c r="V67" t="str">
        <f>VLOOKUP(C67,Sheet5!$A$2:$J$270,8,FALSE)</f>
        <v>KUPANG</v>
      </c>
    </row>
    <row r="68" spans="2:22" ht="15.5">
      <c r="B68" s="187"/>
      <c r="C68" s="68" t="s">
        <v>114</v>
      </c>
      <c r="D68" s="69">
        <f>'LOOKUP  telda'!E42</f>
        <v>22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3</v>
      </c>
      <c r="N68" s="69">
        <f>'LOOKUP  telda'!X42</f>
        <v>0</v>
      </c>
      <c r="O68" s="69">
        <f>'LOOKUP  telda'!Y42</f>
        <v>1</v>
      </c>
      <c r="P68" s="69">
        <f>'LOOKUP  telda'!Z42</f>
        <v>16</v>
      </c>
      <c r="Q68" s="40">
        <f t="shared" si="4"/>
        <v>0.8</v>
      </c>
      <c r="R68" s="40">
        <f t="shared" si="5"/>
        <v>0.8</v>
      </c>
      <c r="S68" s="40">
        <f>VLOOKUP(C68,Sheet3!$A$19:$G$81,7,FALSE)</f>
        <v>0.5</v>
      </c>
      <c r="T68" s="8">
        <f t="shared" si="6"/>
        <v>0.8</v>
      </c>
      <c r="U68" s="8">
        <f t="shared" si="7"/>
        <v>0.8</v>
      </c>
      <c r="V68" t="str">
        <f>VLOOKUP(C68,Sheet5!$A$2:$J$270,8,FALSE)</f>
        <v>LABOAN BAJO</v>
      </c>
    </row>
    <row r="69" spans="2:22" ht="29">
      <c r="B69" s="187"/>
      <c r="C69" s="68" t="s">
        <v>115</v>
      </c>
      <c r="D69" s="69">
        <f>'LOOKUP  telda'!E43</f>
        <v>66</v>
      </c>
      <c r="E69" s="69">
        <f>'LOOKUP  telda'!F43+'LOOKUP  telda'!G43+'LOOKUP  telda'!H43</f>
        <v>17</v>
      </c>
      <c r="F69" s="69">
        <f>'LOOKUP  telda'!I43</f>
        <v>3</v>
      </c>
      <c r="G69" s="69">
        <f>'LOOKUP  telda'!AA43</f>
        <v>1</v>
      </c>
      <c r="H69" s="69">
        <f>'LOOKUP  telda'!AE43-'LOOKUP  telda'!AA43</f>
        <v>4</v>
      </c>
      <c r="I69" s="69">
        <f>'LOOKUP  telda'!AF43</f>
        <v>5</v>
      </c>
      <c r="J69" s="69">
        <f>'LOOKUP  telda'!J43</f>
        <v>1</v>
      </c>
      <c r="K69" s="69">
        <f>'LOOKUP  telda'!K43</f>
        <v>4</v>
      </c>
      <c r="L69" s="69">
        <f>'LOOKUP  telda'!L43</f>
        <v>0</v>
      </c>
      <c r="M69" s="69">
        <f>'LOOKUP  telda'!P43</f>
        <v>3</v>
      </c>
      <c r="N69" s="69">
        <f>'LOOKUP  telda'!X43</f>
        <v>1</v>
      </c>
      <c r="O69" s="69">
        <f>'LOOKUP  telda'!Y43</f>
        <v>0</v>
      </c>
      <c r="P69" s="69">
        <f>'LOOKUP  telda'!Z43</f>
        <v>27</v>
      </c>
      <c r="Q69" s="40">
        <f t="shared" si="4"/>
        <v>0.5</v>
      </c>
      <c r="R69" s="40">
        <f t="shared" si="5"/>
        <v>0.87096774193548387</v>
      </c>
      <c r="S69" s="40" t="e">
        <f>VLOOKUP(C69,Sheet3!$A$19:$G$81,7,FALSE)</f>
        <v>#N/A</v>
      </c>
      <c r="T69" s="8">
        <f t="shared" si="6"/>
        <v>0.5</v>
      </c>
      <c r="U69" s="8">
        <f t="shared" si="7"/>
        <v>0.87096774193548387</v>
      </c>
      <c r="V69" t="str">
        <f>VLOOKUP(C69,Sheet5!$A$2:$J$270,8,FALSE)</f>
        <v>SELONG</v>
      </c>
    </row>
    <row r="70" spans="2:22" ht="15.5">
      <c r="B70" s="187"/>
      <c r="C70" s="68" t="s">
        <v>116</v>
      </c>
      <c r="D70" s="69">
        <f>'LOOKUP  telda'!E44</f>
        <v>58</v>
      </c>
      <c r="E70" s="69">
        <f>'LOOKUP  telda'!F44+'LOOKUP  telda'!G44+'LOOKUP  telda'!H44</f>
        <v>1</v>
      </c>
      <c r="F70" s="69">
        <f>'LOOKUP  telda'!I44</f>
        <v>2</v>
      </c>
      <c r="G70" s="69">
        <f>'LOOKUP  telda'!AA44</f>
        <v>1</v>
      </c>
      <c r="H70" s="69">
        <f>'LOOKUP  telda'!AE44-'LOOKUP  telda'!AA44</f>
        <v>2</v>
      </c>
      <c r="I70" s="69">
        <f>'LOOKUP  telda'!AF44</f>
        <v>13</v>
      </c>
      <c r="J70" s="69">
        <f>'LOOKUP  telda'!J44</f>
        <v>1</v>
      </c>
      <c r="K70" s="69">
        <f>'LOOKUP  telda'!K44</f>
        <v>2</v>
      </c>
      <c r="L70" s="69">
        <f>'LOOKUP  telda'!L44</f>
        <v>0</v>
      </c>
      <c r="M70" s="69">
        <f>'LOOKUP  telda'!P44</f>
        <v>1</v>
      </c>
      <c r="N70" s="69">
        <f>'LOOKUP  telda'!X44</f>
        <v>0</v>
      </c>
      <c r="O70" s="69">
        <f>'LOOKUP  telda'!Y44</f>
        <v>0</v>
      </c>
      <c r="P70" s="69">
        <f>'LOOKUP  telda'!Z44</f>
        <v>35</v>
      </c>
      <c r="Q70" s="40">
        <f t="shared" si="4"/>
        <v>0.85365853658536583</v>
      </c>
      <c r="R70" s="40">
        <f t="shared" si="5"/>
        <v>0.97222222222222221</v>
      </c>
      <c r="S70" s="40" t="e">
        <f>VLOOKUP(C70,Sheet3!$A$19:$G$81,7,FALSE)</f>
        <v>#N/A</v>
      </c>
      <c r="T70" s="8">
        <f t="shared" si="6"/>
        <v>0.85365853658536583</v>
      </c>
      <c r="U70" s="8">
        <f t="shared" si="7"/>
        <v>0.97222222222222221</v>
      </c>
      <c r="V70" t="str">
        <f>VLOOKUP(C70,Sheet5!$A$2:$J$270,8,FALSE)</f>
        <v>SELONG</v>
      </c>
    </row>
    <row r="71" spans="2:22" ht="15.5">
      <c r="B71" s="187"/>
      <c r="C71" s="68" t="s">
        <v>117</v>
      </c>
      <c r="D71" s="69">
        <f>'LOOKUP  telda'!E45</f>
        <v>15</v>
      </c>
      <c r="E71" s="69">
        <f>'LOOKUP  telda'!F45+'LOOKUP  telda'!G45+'LOOKUP  telda'!H45</f>
        <v>1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1</v>
      </c>
      <c r="L71" s="69">
        <f>'LOOKUP  telda'!L45</f>
        <v>0</v>
      </c>
      <c r="M71" s="69">
        <f>'LOOKUP  telda'!P45</f>
        <v>3</v>
      </c>
      <c r="N71" s="69">
        <f>'LOOKUP  telda'!X45</f>
        <v>0</v>
      </c>
      <c r="O71" s="69">
        <f>'LOOKUP  telda'!Y45</f>
        <v>1</v>
      </c>
      <c r="P71" s="69">
        <f>'LOOKUP  telda'!Z45</f>
        <v>9</v>
      </c>
      <c r="Q71" s="40">
        <f t="shared" si="4"/>
        <v>0.6428571428571429</v>
      </c>
      <c r="R71" s="40">
        <f t="shared" si="5"/>
        <v>0.69230769230769229</v>
      </c>
      <c r="S71" s="40">
        <f>VLOOKUP(C71,Sheet3!$A$19:$G$81,7,FALSE)</f>
        <v>0.22222222222222221</v>
      </c>
      <c r="T71" s="8">
        <f t="shared" si="6"/>
        <v>0.6428571428571429</v>
      </c>
      <c r="U71" s="8">
        <f t="shared" si="7"/>
        <v>0.69230769230769229</v>
      </c>
      <c r="V71" t="str">
        <f>VLOOKUP(C71,Sheet5!$A$2:$J$270,8,FALSE)</f>
        <v>MAUMERE</v>
      </c>
    </row>
    <row r="72" spans="2:22" ht="15.5">
      <c r="B72" s="187"/>
      <c r="C72" s="68" t="s">
        <v>118</v>
      </c>
      <c r="D72" s="69">
        <f>'LOOKUP  telda'!E46</f>
        <v>82</v>
      </c>
      <c r="E72" s="69">
        <f>'LOOKUP  telda'!F46+'LOOKUP  telda'!G46+'LOOKUP  telda'!H46</f>
        <v>3</v>
      </c>
      <c r="F72" s="69">
        <f>'LOOKUP  telda'!I46</f>
        <v>2</v>
      </c>
      <c r="G72" s="69">
        <f>'LOOKUP  telda'!AA46</f>
        <v>1</v>
      </c>
      <c r="H72" s="69">
        <f>'LOOKUP  telda'!AE46-'LOOKUP  telda'!AA46</f>
        <v>4</v>
      </c>
      <c r="I72" s="69">
        <f>'LOOKUP  telda'!AF46</f>
        <v>20</v>
      </c>
      <c r="J72" s="69">
        <f>'LOOKUP  telda'!J46</f>
        <v>2</v>
      </c>
      <c r="K72" s="69">
        <f>'LOOKUP  telda'!K46</f>
        <v>0</v>
      </c>
      <c r="L72" s="69">
        <f>'LOOKUP  telda'!L46</f>
        <v>0</v>
      </c>
      <c r="M72" s="69">
        <f>'LOOKUP  telda'!P46</f>
        <v>6</v>
      </c>
      <c r="N72" s="69">
        <f>'LOOKUP  telda'!X46</f>
        <v>0</v>
      </c>
      <c r="O72" s="69">
        <f>'LOOKUP  telda'!Y46</f>
        <v>0</v>
      </c>
      <c r="P72" s="69">
        <f>'LOOKUP  telda'!Z46</f>
        <v>45</v>
      </c>
      <c r="Q72" s="40">
        <f t="shared" si="4"/>
        <v>0.75</v>
      </c>
      <c r="R72" s="40">
        <f t="shared" si="5"/>
        <v>0.88235294117647056</v>
      </c>
      <c r="S72" s="40">
        <f>VLOOKUP(C72,Sheet3!$A$19:$G$81,7,FALSE)</f>
        <v>0.81818181818181823</v>
      </c>
      <c r="T72" s="8">
        <f t="shared" si="6"/>
        <v>0.75</v>
      </c>
      <c r="U72" s="8">
        <f t="shared" si="7"/>
        <v>0.88235294117647056</v>
      </c>
      <c r="V72" t="str">
        <f>VLOOKUP(C72,Sheet5!$A$2:$J$270,8,FALSE)</f>
        <v>SUMBAWA</v>
      </c>
    </row>
    <row r="73" spans="2:22" ht="15.5">
      <c r="B73" s="187"/>
      <c r="C73" s="68" t="s">
        <v>119</v>
      </c>
      <c r="D73" s="69">
        <f>'LOOKUP  telda'!E47</f>
        <v>4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2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1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0.25</v>
      </c>
      <c r="R73" s="40">
        <f t="shared" si="5"/>
        <v>0.5</v>
      </c>
      <c r="S73" s="40" t="e">
        <f>VLOOKUP(C73,Sheet3!$A$19:$G$81,7,FALSE)</f>
        <v>#N/A</v>
      </c>
      <c r="T73" s="8">
        <f t="shared" si="6"/>
        <v>0.25</v>
      </c>
      <c r="U73" s="8">
        <f t="shared" si="7"/>
        <v>0.5</v>
      </c>
      <c r="V73" t="str">
        <f>VLOOKUP(C73,Sheet5!$A$2:$J$270,8,FALSE)</f>
        <v>WAINGAPU</v>
      </c>
    </row>
    <row r="74" spans="2:22" ht="15.5">
      <c r="B74" s="187"/>
      <c r="C74" s="68" t="s">
        <v>120</v>
      </c>
      <c r="D74" s="69">
        <f>'LOOKUP  telda'!E48</f>
        <v>8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1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6</v>
      </c>
      <c r="Q74" s="40">
        <f t="shared" si="4"/>
        <v>0.8571428571428571</v>
      </c>
      <c r="R74" s="40">
        <f t="shared" si="5"/>
        <v>1</v>
      </c>
      <c r="S74" s="40">
        <f>VLOOKUP(C74,Sheet3!$A$19:$G$81,7,FALSE)</f>
        <v>0.7142857142857143</v>
      </c>
      <c r="T74" s="8">
        <f t="shared" si="6"/>
        <v>0.8571428571428571</v>
      </c>
      <c r="U74" s="8">
        <f t="shared" si="7"/>
        <v>1</v>
      </c>
      <c r="V74" t="str">
        <f>VLOOKUP(C74,Sheet5!$A$2:$J$270,8,FALSE)</f>
        <v>WAINGAPU</v>
      </c>
    </row>
    <row r="75" spans="2:22" ht="15.5">
      <c r="B75" s="188" t="s">
        <v>55</v>
      </c>
      <c r="C75" s="70" t="s">
        <v>121</v>
      </c>
      <c r="D75" s="99">
        <f>'LOOKUP  telda'!E49</f>
        <v>69</v>
      </c>
      <c r="E75" s="99">
        <f>'LOOKUP  telda'!F49+'LOOKUP  telda'!G49+'LOOKUP  telda'!H49</f>
        <v>2</v>
      </c>
      <c r="F75" s="99">
        <f>'LOOKUP  telda'!I49</f>
        <v>9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13</v>
      </c>
      <c r="J75" s="99">
        <f>'LOOKUP  telda'!J49</f>
        <v>4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0</v>
      </c>
      <c r="O75" s="99">
        <f>'LOOKUP  telda'!Y49</f>
        <v>0</v>
      </c>
      <c r="P75" s="99">
        <f>'LOOKUP  telda'!Z49</f>
        <v>41</v>
      </c>
      <c r="Q75" s="40">
        <f t="shared" si="4"/>
        <v>0.87234042553191493</v>
      </c>
      <c r="R75" s="40">
        <f t="shared" si="5"/>
        <v>1</v>
      </c>
      <c r="S75" s="40" t="e">
        <f>VLOOKUP(C75,Sheet3!$A$19:$G$81,7,FALSE)</f>
        <v>#N/A</v>
      </c>
      <c r="T75" s="8">
        <f t="shared" si="6"/>
        <v>0.87234042553191493</v>
      </c>
      <c r="U75" s="8">
        <f t="shared" si="7"/>
        <v>1</v>
      </c>
      <c r="V75" t="str">
        <f>VLOOKUP(C75,Sheet5!$A$2:$J$270,8,FALSE)</f>
        <v>MADURA</v>
      </c>
    </row>
    <row r="76" spans="2:22" ht="15.5">
      <c r="B76" s="188"/>
      <c r="C76" s="70" t="s">
        <v>122</v>
      </c>
      <c r="D76" s="99">
        <f>'LOOKUP  telda'!E50</f>
        <v>98</v>
      </c>
      <c r="E76" s="99">
        <f>'LOOKUP  telda'!F50+'LOOKUP  telda'!G50+'LOOKUP  telda'!H50</f>
        <v>2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1</v>
      </c>
      <c r="I76" s="99">
        <f>'LOOKUP  telda'!AF50</f>
        <v>25</v>
      </c>
      <c r="J76" s="99">
        <f>'LOOKUP  telda'!J50</f>
        <v>3</v>
      </c>
      <c r="K76" s="99">
        <f>'LOOKUP  telda'!K50</f>
        <v>2</v>
      </c>
      <c r="L76" s="99">
        <f>'LOOKUP  telda'!L50</f>
        <v>0</v>
      </c>
      <c r="M76" s="99">
        <f>'LOOKUP  telda'!P50</f>
        <v>3</v>
      </c>
      <c r="N76" s="99">
        <f>'LOOKUP  telda'!X50</f>
        <v>0</v>
      </c>
      <c r="O76" s="99">
        <f>'LOOKUP  telda'!Y50</f>
        <v>0</v>
      </c>
      <c r="P76" s="99">
        <f>'LOOKUP  telda'!Z50</f>
        <v>61</v>
      </c>
      <c r="Q76" s="40">
        <f t="shared" si="4"/>
        <v>0.87142857142857144</v>
      </c>
      <c r="R76" s="40">
        <f t="shared" si="5"/>
        <v>0.953125</v>
      </c>
      <c r="S76" s="40">
        <f>VLOOKUP(C76,Sheet3!$A$19:$G$81,7,FALSE)</f>
        <v>0.97959183673469385</v>
      </c>
      <c r="T76" s="8">
        <f t="shared" si="6"/>
        <v>0.87142857142857144</v>
      </c>
      <c r="U76" s="8">
        <f t="shared" si="7"/>
        <v>0.953125</v>
      </c>
      <c r="V76" t="str">
        <f>VLOOKUP(C76,Sheet5!$A$2:$J$270,8,FALSE)</f>
        <v>GRESIK</v>
      </c>
    </row>
    <row r="77" spans="2:22" ht="15.5">
      <c r="B77" s="188"/>
      <c r="C77" s="70" t="s">
        <v>123</v>
      </c>
      <c r="D77" s="99">
        <f>'LOOKUP  telda'!E51</f>
        <v>54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13</v>
      </c>
      <c r="J77" s="99">
        <f>'LOOKUP  telda'!J51</f>
        <v>5</v>
      </c>
      <c r="K77" s="99">
        <f>'LOOKUP  telda'!K51</f>
        <v>0</v>
      </c>
      <c r="L77" s="99">
        <f>'LOOKUP  telda'!L51</f>
        <v>0</v>
      </c>
      <c r="M77" s="99">
        <f>'LOOKUP  telda'!P51</f>
        <v>1</v>
      </c>
      <c r="N77" s="99">
        <f>'LOOKUP  telda'!X51</f>
        <v>0</v>
      </c>
      <c r="O77" s="99">
        <f>'LOOKUP  telda'!Y51</f>
        <v>0</v>
      </c>
      <c r="P77" s="99">
        <f>'LOOKUP  telda'!Z51</f>
        <v>34</v>
      </c>
      <c r="Q77" s="40">
        <f t="shared" si="4"/>
        <v>0.85</v>
      </c>
      <c r="R77" s="40">
        <f t="shared" si="5"/>
        <v>0.97142857142857142</v>
      </c>
      <c r="S77" s="40" t="e">
        <f>VLOOKUP(C77,Sheet3!$A$19:$G$81,7,FALSE)</f>
        <v>#N/A</v>
      </c>
      <c r="T77" s="8">
        <f t="shared" si="6"/>
        <v>0.85</v>
      </c>
      <c r="U77" s="8">
        <f t="shared" si="7"/>
        <v>0.97142857142857142</v>
      </c>
      <c r="V77" t="str">
        <f>VLOOKUP(C77,Sheet5!$A$2:$J$270,8,FALSE)</f>
        <v>SURABAYA UTARA</v>
      </c>
    </row>
    <row r="78" spans="2:22" ht="15.5">
      <c r="B78" s="188"/>
      <c r="C78" s="70" t="s">
        <v>124</v>
      </c>
      <c r="D78" s="99">
        <f>'LOOKUP  telda'!E52</f>
        <v>62</v>
      </c>
      <c r="E78" s="99">
        <f>'LOOKUP  telda'!F52+'LOOKUP  telda'!G52+'LOOKUP  telda'!H52</f>
        <v>2</v>
      </c>
      <c r="F78" s="99">
        <f>'LOOKUP  telda'!I52</f>
        <v>4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13</v>
      </c>
      <c r="J78" s="99">
        <f>'LOOKUP  telda'!J52</f>
        <v>1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1</v>
      </c>
      <c r="O78" s="99">
        <f>'LOOKUP  telda'!Y52</f>
        <v>0</v>
      </c>
      <c r="P78" s="99">
        <f>'LOOKUP  telda'!Z52</f>
        <v>40</v>
      </c>
      <c r="Q78" s="40">
        <f t="shared" si="4"/>
        <v>0.88888888888888884</v>
      </c>
      <c r="R78" s="40">
        <f t="shared" si="5"/>
        <v>0.97560975609756095</v>
      </c>
      <c r="S78" s="40" t="e">
        <f>VLOOKUP(C78,Sheet3!$A$19:$G$81,7,FALSE)</f>
        <v>#N/A</v>
      </c>
      <c r="T78" s="8">
        <f t="shared" si="6"/>
        <v>0.88888888888888884</v>
      </c>
      <c r="U78" s="8">
        <f t="shared" si="7"/>
        <v>0.97560975609756095</v>
      </c>
      <c r="V78" t="str">
        <f>VLOOKUP(C78,Sheet5!$A$2:$J$270,8,FALSE)</f>
        <v>SURABAYA SELATAN</v>
      </c>
    </row>
    <row r="79" spans="2:22" ht="15.5">
      <c r="B79" s="188"/>
      <c r="C79" s="70" t="s">
        <v>125</v>
      </c>
      <c r="D79" s="99">
        <f>'LOOKUP  telda'!E53</f>
        <v>61</v>
      </c>
      <c r="E79" s="99">
        <f>'LOOKUP  telda'!F53+'LOOKUP  telda'!G53+'LOOKUP  telda'!H53</f>
        <v>0</v>
      </c>
      <c r="F79" s="99">
        <f>'LOOKUP  telda'!I53</f>
        <v>8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8</v>
      </c>
      <c r="J79" s="99">
        <f>'LOOKUP  telda'!J53</f>
        <v>3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0</v>
      </c>
      <c r="O79" s="99">
        <f>'LOOKUP  telda'!Y53</f>
        <v>0</v>
      </c>
      <c r="P79" s="99">
        <f>'LOOKUP  telda'!Z53</f>
        <v>39</v>
      </c>
      <c r="Q79" s="40">
        <f t="shared" si="4"/>
        <v>0.88636363636363635</v>
      </c>
      <c r="R79" s="40">
        <f t="shared" si="5"/>
        <v>1</v>
      </c>
      <c r="S79" s="40" t="e">
        <f>VLOOKUP(C79,Sheet3!$A$19:$G$81,7,FALSE)</f>
        <v>#N/A</v>
      </c>
      <c r="T79" s="8">
        <f t="shared" si="6"/>
        <v>0.88636363636363635</v>
      </c>
      <c r="U79" s="8">
        <f t="shared" si="7"/>
        <v>1</v>
      </c>
      <c r="V79" t="str">
        <f>VLOOKUP(C79,Sheet5!$A$2:$J$270,8,FALSE)</f>
        <v>GRESIK</v>
      </c>
    </row>
    <row r="80" spans="2:22" ht="15.5">
      <c r="B80" s="188"/>
      <c r="C80" s="70" t="s">
        <v>126</v>
      </c>
      <c r="D80" s="99">
        <f>'LOOKUP  telda'!E54</f>
        <v>70</v>
      </c>
      <c r="E80" s="99">
        <f>'LOOKUP  telda'!F54+'LOOKUP  telda'!G54+'LOOKUP  telda'!H54</f>
        <v>0</v>
      </c>
      <c r="F80" s="99">
        <f>'LOOKUP  telda'!I54</f>
        <v>1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12</v>
      </c>
      <c r="J80" s="99">
        <f>'LOOKUP  telda'!J54</f>
        <v>7</v>
      </c>
      <c r="K80" s="99">
        <f>'LOOKUP  telda'!K54</f>
        <v>0</v>
      </c>
      <c r="L80" s="99">
        <f>'LOOKUP  telda'!L54</f>
        <v>0</v>
      </c>
      <c r="M80" s="99">
        <f>'LOOKUP  telda'!P54</f>
        <v>2</v>
      </c>
      <c r="N80" s="99">
        <f>'LOOKUP  telda'!X54</f>
        <v>0</v>
      </c>
      <c r="O80" s="99">
        <f>'LOOKUP  telda'!Y54</f>
        <v>1</v>
      </c>
      <c r="P80" s="99">
        <f>'LOOKUP  telda'!Z54</f>
        <v>44</v>
      </c>
      <c r="Q80" s="40">
        <f t="shared" si="4"/>
        <v>0.77192982456140347</v>
      </c>
      <c r="R80" s="40">
        <f t="shared" si="5"/>
        <v>0.93617021276595747</v>
      </c>
      <c r="S80" s="40" t="e">
        <f>VLOOKUP(C80,Sheet3!$A$19:$G$81,7,FALSE)</f>
        <v>#N/A</v>
      </c>
      <c r="T80" s="8">
        <f t="shared" si="6"/>
        <v>0.77192982456140347</v>
      </c>
      <c r="U80" s="8">
        <f t="shared" si="7"/>
        <v>0.93617021276595747</v>
      </c>
      <c r="V80" t="str">
        <f>VLOOKUP(C80,Sheet5!$A$2:$J$270,8,FALSE)</f>
        <v>SURABAYA SELATAN</v>
      </c>
    </row>
    <row r="81" spans="2:22" ht="15.5">
      <c r="B81" s="188"/>
      <c r="C81" s="70" t="s">
        <v>127</v>
      </c>
      <c r="D81" s="99">
        <f>'LOOKUP  telda'!E55</f>
        <v>71</v>
      </c>
      <c r="E81" s="99">
        <f>'LOOKUP  telda'!F55+'LOOKUP  telda'!G55+'LOOKUP  telda'!H55</f>
        <v>0</v>
      </c>
      <c r="F81" s="99">
        <f>'LOOKUP  telda'!I55</f>
        <v>1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13</v>
      </c>
      <c r="J81" s="99">
        <f>'LOOKUP  telda'!J55</f>
        <v>5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0</v>
      </c>
      <c r="P81" s="99">
        <f>'LOOKUP  telda'!Z55</f>
        <v>51</v>
      </c>
      <c r="Q81" s="40">
        <f t="shared" si="4"/>
        <v>0.89473684210526316</v>
      </c>
      <c r="R81" s="40">
        <f t="shared" si="5"/>
        <v>1</v>
      </c>
      <c r="S81" s="40" t="e">
        <f>VLOOKUP(C81,Sheet3!$A$19:$G$81,7,FALSE)</f>
        <v>#N/A</v>
      </c>
      <c r="T81" s="8">
        <f t="shared" si="6"/>
        <v>0.89473684210526316</v>
      </c>
      <c r="U81" s="8">
        <f t="shared" si="7"/>
        <v>1</v>
      </c>
      <c r="V81" t="str">
        <f>VLOOKUP(C81,Sheet5!$A$2:$J$270,8,FALSE)</f>
        <v>MADURA</v>
      </c>
    </row>
    <row r="82" spans="2:22" ht="15.5">
      <c r="B82" s="188"/>
      <c r="C82" s="70" t="s">
        <v>128</v>
      </c>
      <c r="D82" s="99">
        <f>'LOOKUP  telda'!E56</f>
        <v>90</v>
      </c>
      <c r="E82" s="99">
        <f>'LOOKUP  telda'!F56+'LOOKUP  telda'!G56+'LOOKUP  telda'!H56</f>
        <v>0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23</v>
      </c>
      <c r="J82" s="99">
        <f>'LOOKUP  telda'!J56</f>
        <v>11</v>
      </c>
      <c r="K82" s="99">
        <f>'LOOKUP  telda'!K56</f>
        <v>1</v>
      </c>
      <c r="L82" s="99">
        <f>'LOOKUP  telda'!L56</f>
        <v>0</v>
      </c>
      <c r="M82" s="99">
        <f>'LOOKUP  telda'!P56</f>
        <v>0</v>
      </c>
      <c r="N82" s="99">
        <f>'LOOKUP  telda'!X56</f>
        <v>0</v>
      </c>
      <c r="O82" s="99">
        <f>'LOOKUP  telda'!Y56</f>
        <v>0</v>
      </c>
      <c r="P82" s="99">
        <f>'LOOKUP  telda'!Z56</f>
        <v>50</v>
      </c>
      <c r="Q82" s="40">
        <f t="shared" si="4"/>
        <v>0.79365079365079361</v>
      </c>
      <c r="R82" s="40">
        <f t="shared" si="5"/>
        <v>1</v>
      </c>
      <c r="S82" s="40" t="e">
        <f>VLOOKUP(C82,Sheet3!$A$19:$G$81,7,FALSE)</f>
        <v>#N/A</v>
      </c>
      <c r="T82" s="8">
        <f t="shared" si="6"/>
        <v>0.79365079365079361</v>
      </c>
      <c r="U82" s="8">
        <f t="shared" si="7"/>
        <v>1</v>
      </c>
      <c r="V82" t="str">
        <f>VLOOKUP(C82,Sheet5!$A$2:$J$270,8,FALSE)</f>
        <v>SURABAYA UTARA</v>
      </c>
    </row>
    <row r="83" spans="2:22" ht="15.5">
      <c r="B83" s="149" t="s">
        <v>62</v>
      </c>
      <c r="C83" s="149"/>
      <c r="D83" s="26">
        <f>SUM(D33:D82)</f>
        <v>2150</v>
      </c>
      <c r="E83" s="26">
        <f>SUM(E33:E82)</f>
        <v>58</v>
      </c>
      <c r="F83" s="26">
        <f>SUM(F33:F82)</f>
        <v>79</v>
      </c>
      <c r="G83" s="26">
        <f t="shared" ref="G83:P83" si="8">SUM(G33:G82)</f>
        <v>22</v>
      </c>
      <c r="H83" s="26">
        <f t="shared" si="8"/>
        <v>80</v>
      </c>
      <c r="I83" s="26">
        <f t="shared" si="8"/>
        <v>301</v>
      </c>
      <c r="J83" s="26">
        <f t="shared" si="8"/>
        <v>78</v>
      </c>
      <c r="K83" s="26">
        <f t="shared" si="8"/>
        <v>44</v>
      </c>
      <c r="L83" s="26">
        <f t="shared" si="8"/>
        <v>1</v>
      </c>
      <c r="M83" s="26">
        <f t="shared" si="8"/>
        <v>36</v>
      </c>
      <c r="N83" s="26">
        <f t="shared" si="8"/>
        <v>15</v>
      </c>
      <c r="O83" s="26">
        <f t="shared" si="8"/>
        <v>17</v>
      </c>
      <c r="P83" s="26">
        <f t="shared" si="8"/>
        <v>1405</v>
      </c>
      <c r="Q83" s="41">
        <f>T83</f>
        <v>0.81402085747392816</v>
      </c>
      <c r="R83" s="41">
        <f>U83</f>
        <v>0.95383570943652407</v>
      </c>
      <c r="S83" s="41">
        <f>S15</f>
        <v>0.92909896602658792</v>
      </c>
      <c r="T83" s="8">
        <f>P83/(D83-F83-K83-I83)</f>
        <v>0.81402085747392816</v>
      </c>
      <c r="U83" s="8">
        <f>P83/(M83+N83+O83+P83)</f>
        <v>0.95383570943652407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26" t="str">
        <f ca="1">LAPORAN!C1</f>
        <v xml:space="preserve">PROVISIONING NEW SALES INDIBIZ TR3 JBN MTD H-1  2026-10-29 </v>
      </c>
      <c r="B1" s="126"/>
      <c r="C1" s="126"/>
      <c r="D1" s="126"/>
      <c r="E1" s="126"/>
      <c r="F1" s="126"/>
      <c r="G1" s="126"/>
      <c r="H1" s="126"/>
    </row>
    <row r="2" spans="1:8">
      <c r="A2" s="126" t="str">
        <f ca="1">LAPORAN!C2</f>
        <v xml:space="preserve">PERIODE ORDER &amp; PS : 2026-10-01 to  2026-10-29 </v>
      </c>
      <c r="B2" s="126"/>
      <c r="C2" s="126"/>
      <c r="D2" s="126"/>
      <c r="E2" s="126"/>
      <c r="F2" s="126"/>
      <c r="G2" s="126"/>
      <c r="H2" s="126"/>
    </row>
    <row r="3" spans="1:8">
      <c r="A3" s="126" t="str">
        <f>LAPORAN!C3</f>
        <v>Last update proses : 30-10-2026 14:04:10 WIB (Source: ETL XPRO)</v>
      </c>
      <c r="B3" s="126"/>
      <c r="C3" s="126"/>
      <c r="D3" s="126"/>
      <c r="E3" s="126"/>
      <c r="F3" s="126"/>
      <c r="G3" s="126"/>
      <c r="H3" s="126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301</v>
      </c>
      <c r="C6" s="4">
        <f>HARIAN!I10</f>
        <v>51</v>
      </c>
      <c r="D6" s="4">
        <f>HARIAN!P10</f>
        <v>143</v>
      </c>
      <c r="E6" s="77">
        <f t="shared" ref="E6:E11" si="0">C6/B6</f>
        <v>0.16943521594684385</v>
      </c>
      <c r="F6" s="78">
        <f>HARIAN!Q10</f>
        <v>0.64125560538116588</v>
      </c>
      <c r="G6" s="78">
        <f>HARIAN!R10</f>
        <v>0.87730061349693256</v>
      </c>
      <c r="H6" s="78">
        <f>HARIAN!S10</f>
        <v>0.91111111111111109</v>
      </c>
    </row>
    <row r="7" spans="1:8">
      <c r="A7" s="76" t="str">
        <f>HARIAN!C11</f>
        <v>JATIM BARAT</v>
      </c>
      <c r="B7" s="4">
        <f>HARIAN!D11</f>
        <v>492</v>
      </c>
      <c r="C7" s="4">
        <f>HARIAN!I11</f>
        <v>44</v>
      </c>
      <c r="D7" s="4">
        <f>HARIAN!P11</f>
        <v>372</v>
      </c>
      <c r="E7" s="77">
        <f t="shared" si="0"/>
        <v>8.943089430894309E-2</v>
      </c>
      <c r="F7" s="78">
        <f>HARIAN!Q11</f>
        <v>0.87119437939110067</v>
      </c>
      <c r="G7" s="78">
        <f>HARIAN!R11</f>
        <v>0.98673740053050396</v>
      </c>
      <c r="H7" s="78">
        <f>HARIAN!S11</f>
        <v>0.98324022346368711</v>
      </c>
    </row>
    <row r="8" spans="1:8">
      <c r="A8" s="76" t="str">
        <f>HARIAN!C12</f>
        <v>JATIM TIMUR</v>
      </c>
      <c r="B8" s="4">
        <f>HARIAN!D12</f>
        <v>368</v>
      </c>
      <c r="C8" s="4">
        <f>HARIAN!I12</f>
        <v>27</v>
      </c>
      <c r="D8" s="4">
        <f>HARIAN!P12</f>
        <v>290</v>
      </c>
      <c r="E8" s="77">
        <f t="shared" si="0"/>
        <v>7.3369565217391311E-2</v>
      </c>
      <c r="F8" s="78">
        <f>HARIAN!Q12</f>
        <v>0.88957055214723924</v>
      </c>
      <c r="G8" s="78">
        <f>HARIAN!R12</f>
        <v>0.98305084745762716</v>
      </c>
      <c r="H8" s="78">
        <f>HARIAN!S12</f>
        <v>0.97864768683274017</v>
      </c>
    </row>
    <row r="9" spans="1:8">
      <c r="A9" s="76" t="str">
        <f>HARIAN!C13</f>
        <v>NUSA TENGGARA</v>
      </c>
      <c r="B9" s="4">
        <f>HARIAN!D13</f>
        <v>414</v>
      </c>
      <c r="C9" s="4">
        <f>HARIAN!I13</f>
        <v>59</v>
      </c>
      <c r="D9" s="4">
        <f>HARIAN!P13</f>
        <v>240</v>
      </c>
      <c r="E9" s="77">
        <f t="shared" si="0"/>
        <v>0.14251207729468598</v>
      </c>
      <c r="F9" s="78">
        <f>HARIAN!Q13</f>
        <v>0.73394495412844041</v>
      </c>
      <c r="G9" s="78">
        <f>HARIAN!R13</f>
        <v>0.88888888888888884</v>
      </c>
      <c r="H9" s="78">
        <f>HARIAN!S13</f>
        <v>0.71610169491525422</v>
      </c>
    </row>
    <row r="10" spans="1:8">
      <c r="A10" s="76" t="str">
        <f>HARIAN!C14</f>
        <v>SURAMADU</v>
      </c>
      <c r="B10" s="4">
        <f>HARIAN!D14</f>
        <v>575</v>
      </c>
      <c r="C10" s="4">
        <f>HARIAN!I14</f>
        <v>120</v>
      </c>
      <c r="D10" s="4">
        <f>HARIAN!P14</f>
        <v>360</v>
      </c>
      <c r="E10" s="77">
        <f t="shared" si="0"/>
        <v>0.20869565217391303</v>
      </c>
      <c r="F10" s="78">
        <f>HARIAN!Q14</f>
        <v>0.85106382978723405</v>
      </c>
      <c r="G10" s="78">
        <f>HARIAN!R14</f>
        <v>0.97826086956521741</v>
      </c>
      <c r="H10" s="78">
        <f>HARIAN!S14</f>
        <v>0.98546511627906974</v>
      </c>
    </row>
    <row r="11" spans="1:8">
      <c r="A11" s="79" t="str">
        <f>HARIAN!C15</f>
        <v>TOTAL</v>
      </c>
      <c r="B11" s="80">
        <f>HARIAN!D15</f>
        <v>2150</v>
      </c>
      <c r="C11" s="80">
        <f>HARIAN!I15</f>
        <v>301</v>
      </c>
      <c r="D11" s="80">
        <f>HARIAN!P15</f>
        <v>1405</v>
      </c>
      <c r="E11" s="81">
        <f t="shared" si="0"/>
        <v>0.14000000000000001</v>
      </c>
      <c r="F11" s="82">
        <f>HARIAN!Q15</f>
        <v>0.81402085747392816</v>
      </c>
      <c r="G11" s="82">
        <f>HARIAN!R15</f>
        <v>0.95383570943652407</v>
      </c>
      <c r="H11" s="82">
        <f>HARIAN!S15</f>
        <v>0.92909896602658792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zoomScale="90" zoomScaleNormal="90" workbookViewId="0">
      <selection activeCell="C4" sqref="C4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6" t="str">
        <f ca="1">"PROVISIONING NEW SALES INDIBIZ TR3 JBN MTD H-1  "&amp;TEXT(TODAY()-1,"YYYY-MM-DD ")</f>
        <v xml:space="preserve">PROVISIONING NEW SALES INDIBIZ TR3 JBN MTD H-1  2026-10-29 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20"/>
    </row>
    <row r="2" spans="3:19" ht="18.5">
      <c r="C2" s="106" t="str">
        <f ca="1">"PERIODE ORDER &amp; PS : 2026-10-01 to  "&amp;TEXT(TODAY()-1,"YYYY-MM-DD ")</f>
        <v xml:space="preserve">PERIODE ORDER &amp; PS : 2026-10-01 to  2026-10-29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</row>
    <row r="3" spans="3:19" ht="15.5">
      <c r="C3" s="107" t="s">
        <v>15653</v>
      </c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93"/>
    </row>
    <row r="5" spans="3:19" ht="15" customHeight="1">
      <c r="C5" s="108" t="s">
        <v>1</v>
      </c>
      <c r="D5" s="108" t="s">
        <v>129</v>
      </c>
      <c r="E5" s="108" t="s">
        <v>67</v>
      </c>
      <c r="F5" s="111" t="s">
        <v>12</v>
      </c>
      <c r="G5" s="112"/>
      <c r="H5" s="113"/>
      <c r="I5" s="120" t="s">
        <v>14</v>
      </c>
      <c r="J5" s="123" t="s">
        <v>8</v>
      </c>
      <c r="K5" s="123" t="s">
        <v>9</v>
      </c>
      <c r="L5" s="127" t="s">
        <v>10</v>
      </c>
      <c r="M5" s="128"/>
      <c r="N5" s="128"/>
      <c r="O5" s="129"/>
      <c r="P5" s="136" t="s">
        <v>11</v>
      </c>
      <c r="Q5" s="101" t="s">
        <v>130</v>
      </c>
      <c r="R5" s="101" t="s">
        <v>806</v>
      </c>
      <c r="S5" s="101" t="s">
        <v>807</v>
      </c>
    </row>
    <row r="6" spans="3:19" ht="6.75" customHeight="1">
      <c r="C6" s="109"/>
      <c r="D6" s="109"/>
      <c r="E6" s="109"/>
      <c r="F6" s="114"/>
      <c r="G6" s="115"/>
      <c r="H6" s="116"/>
      <c r="I6" s="121"/>
      <c r="J6" s="124"/>
      <c r="K6" s="124"/>
      <c r="L6" s="130"/>
      <c r="M6" s="131"/>
      <c r="N6" s="131"/>
      <c r="O6" s="132"/>
      <c r="P6" s="137"/>
      <c r="Q6" s="102"/>
      <c r="R6" s="102"/>
      <c r="S6" s="102"/>
    </row>
    <row r="7" spans="3:19" ht="4.5" customHeight="1">
      <c r="C7" s="109"/>
      <c r="D7" s="109"/>
      <c r="E7" s="109"/>
      <c r="F7" s="117"/>
      <c r="G7" s="118"/>
      <c r="H7" s="119"/>
      <c r="I7" s="121"/>
      <c r="J7" s="124"/>
      <c r="K7" s="124"/>
      <c r="L7" s="133"/>
      <c r="M7" s="134"/>
      <c r="N7" s="134"/>
      <c r="O7" s="135"/>
      <c r="P7" s="137"/>
      <c r="Q7" s="102"/>
      <c r="R7" s="102"/>
      <c r="S7" s="102"/>
    </row>
    <row r="8" spans="3:19" ht="45" customHeight="1">
      <c r="C8" s="110"/>
      <c r="D8" s="110"/>
      <c r="E8" s="110"/>
      <c r="F8" s="22" t="s">
        <v>133</v>
      </c>
      <c r="G8" s="22" t="s">
        <v>30</v>
      </c>
      <c r="H8" s="22" t="s">
        <v>69</v>
      </c>
      <c r="I8" s="122"/>
      <c r="J8" s="125"/>
      <c r="K8" s="125"/>
      <c r="L8" s="37" t="s">
        <v>2</v>
      </c>
      <c r="M8" s="37" t="s">
        <v>18</v>
      </c>
      <c r="N8" s="37" t="s">
        <v>20</v>
      </c>
      <c r="O8" s="37" t="s">
        <v>22</v>
      </c>
      <c r="P8" s="138"/>
      <c r="Q8" s="103"/>
      <c r="R8" s="103"/>
      <c r="S8" s="103"/>
    </row>
    <row r="9" spans="3:19" ht="15.5">
      <c r="C9" s="23" t="s">
        <v>34</v>
      </c>
      <c r="D9" s="24">
        <f>HARIAN!D10</f>
        <v>301</v>
      </c>
      <c r="E9" s="24">
        <f>HARIAN!E10</f>
        <v>20</v>
      </c>
      <c r="F9" s="24">
        <f>HARIAN!F10</f>
        <v>15</v>
      </c>
      <c r="G9" s="24">
        <f>HARIAN!G10</f>
        <v>4</v>
      </c>
      <c r="H9" s="24">
        <f>HARIAN!H10</f>
        <v>25</v>
      </c>
      <c r="I9" s="24">
        <f>HARIAN!I10</f>
        <v>51</v>
      </c>
      <c r="J9" s="24">
        <f>HARIAN!J10</f>
        <v>9</v>
      </c>
      <c r="K9" s="24">
        <f>HARIAN!K10</f>
        <v>12</v>
      </c>
      <c r="L9" s="24">
        <f>HARIAN!L10</f>
        <v>0</v>
      </c>
      <c r="M9" s="24">
        <f>HARIAN!M10</f>
        <v>3</v>
      </c>
      <c r="N9" s="24">
        <f>HARIAN!N10</f>
        <v>12</v>
      </c>
      <c r="O9" s="24">
        <f>HARIAN!O10</f>
        <v>5</v>
      </c>
      <c r="P9" s="24">
        <f>HARIAN!P10</f>
        <v>143</v>
      </c>
      <c r="Q9" s="40">
        <f>HARIAN!Q10</f>
        <v>0.64125560538116588</v>
      </c>
      <c r="R9" s="40">
        <f>HARIAN!R10</f>
        <v>0.87730061349693256</v>
      </c>
      <c r="S9" s="40">
        <f>HARIAN!S10</f>
        <v>0.91111111111111109</v>
      </c>
    </row>
    <row r="10" spans="3:19" ht="15.5">
      <c r="C10" s="23" t="s">
        <v>38</v>
      </c>
      <c r="D10" s="24">
        <f>HARIAN!D11</f>
        <v>492</v>
      </c>
      <c r="E10" s="24">
        <f>HARIAN!E11</f>
        <v>6</v>
      </c>
      <c r="F10" s="24">
        <f>HARIAN!F11</f>
        <v>13</v>
      </c>
      <c r="G10" s="24">
        <f>HARIAN!G11</f>
        <v>3</v>
      </c>
      <c r="H10" s="24">
        <f>HARIAN!H11</f>
        <v>18</v>
      </c>
      <c r="I10" s="24">
        <f>HARIAN!I11</f>
        <v>44</v>
      </c>
      <c r="J10" s="24">
        <f>HARIAN!J11</f>
        <v>20</v>
      </c>
      <c r="K10" s="24">
        <f>HARIAN!K11</f>
        <v>8</v>
      </c>
      <c r="L10" s="24">
        <f>HARIAN!L11</f>
        <v>0</v>
      </c>
      <c r="M10" s="24">
        <f>HARIAN!M11</f>
        <v>3</v>
      </c>
      <c r="N10" s="24">
        <f>HARIAN!N11</f>
        <v>0</v>
      </c>
      <c r="O10" s="24">
        <f>HARIAN!O11</f>
        <v>2</v>
      </c>
      <c r="P10" s="24">
        <f>HARIAN!P11</f>
        <v>372</v>
      </c>
      <c r="Q10" s="40">
        <f>HARIAN!Q11</f>
        <v>0.87119437939110067</v>
      </c>
      <c r="R10" s="40">
        <f>HARIAN!R11</f>
        <v>0.98673740053050396</v>
      </c>
      <c r="S10" s="40">
        <f>HARIAN!S11</f>
        <v>0.98324022346368711</v>
      </c>
    </row>
    <row r="11" spans="3:19" ht="15.5">
      <c r="C11" s="23" t="s">
        <v>42</v>
      </c>
      <c r="D11" s="24">
        <f>HARIAN!D12</f>
        <v>368</v>
      </c>
      <c r="E11" s="24">
        <f>HARIAN!E12</f>
        <v>2</v>
      </c>
      <c r="F11" s="24">
        <f>HARIAN!F12</f>
        <v>12</v>
      </c>
      <c r="G11" s="24">
        <f>HARIAN!G12</f>
        <v>6</v>
      </c>
      <c r="H11" s="24">
        <f>HARIAN!H12</f>
        <v>13</v>
      </c>
      <c r="I11" s="24">
        <f>HARIAN!I12</f>
        <v>27</v>
      </c>
      <c r="J11" s="24">
        <f>HARIAN!J12</f>
        <v>5</v>
      </c>
      <c r="K11" s="24">
        <f>HARIAN!K12</f>
        <v>3</v>
      </c>
      <c r="L11" s="24">
        <f>HARIAN!L12</f>
        <v>1</v>
      </c>
      <c r="M11" s="24">
        <f>HARIAN!M12</f>
        <v>1</v>
      </c>
      <c r="N11" s="24">
        <f>HARIAN!N12</f>
        <v>0</v>
      </c>
      <c r="O11" s="24">
        <f>HARIAN!O12</f>
        <v>4</v>
      </c>
      <c r="P11" s="24">
        <f>HARIAN!P12</f>
        <v>290</v>
      </c>
      <c r="Q11" s="40">
        <f>HARIAN!Q12</f>
        <v>0.88957055214723924</v>
      </c>
      <c r="R11" s="40">
        <f>HARIAN!R12</f>
        <v>0.98305084745762716</v>
      </c>
      <c r="S11" s="40">
        <f>HARIAN!S12</f>
        <v>0.97864768683274017</v>
      </c>
    </row>
    <row r="12" spans="3:19" ht="15.5">
      <c r="C12" s="23" t="s">
        <v>45</v>
      </c>
      <c r="D12" s="24">
        <f>HARIAN!D13</f>
        <v>414</v>
      </c>
      <c r="E12" s="24">
        <f>HARIAN!E13</f>
        <v>24</v>
      </c>
      <c r="F12" s="24">
        <f>HARIAN!F13</f>
        <v>11</v>
      </c>
      <c r="G12" s="24">
        <f>HARIAN!G13</f>
        <v>8</v>
      </c>
      <c r="H12" s="24">
        <f>HARIAN!H13</f>
        <v>20</v>
      </c>
      <c r="I12" s="24">
        <f>HARIAN!I13</f>
        <v>59</v>
      </c>
      <c r="J12" s="24">
        <f>HARIAN!J13</f>
        <v>5</v>
      </c>
      <c r="K12" s="24">
        <f>HARIAN!K13</f>
        <v>17</v>
      </c>
      <c r="L12" s="24">
        <f>HARIAN!L13</f>
        <v>0</v>
      </c>
      <c r="M12" s="24">
        <f>HARIAN!M13</f>
        <v>23</v>
      </c>
      <c r="N12" s="24">
        <f>HARIAN!N13</f>
        <v>2</v>
      </c>
      <c r="O12" s="24">
        <f>HARIAN!O13</f>
        <v>5</v>
      </c>
      <c r="P12" s="24">
        <f>HARIAN!P13</f>
        <v>240</v>
      </c>
      <c r="Q12" s="40">
        <f>HARIAN!Q13</f>
        <v>0.73394495412844041</v>
      </c>
      <c r="R12" s="40">
        <f>HARIAN!R13</f>
        <v>0.88888888888888884</v>
      </c>
      <c r="S12" s="40">
        <f>HARIAN!S13</f>
        <v>0.71610169491525422</v>
      </c>
    </row>
    <row r="13" spans="3:19" ht="15.5">
      <c r="C13" s="23" t="s">
        <v>55</v>
      </c>
      <c r="D13" s="24">
        <f>HARIAN!D14</f>
        <v>575</v>
      </c>
      <c r="E13" s="24">
        <f>HARIAN!E14</f>
        <v>6</v>
      </c>
      <c r="F13" s="24">
        <f>HARIAN!F14</f>
        <v>28</v>
      </c>
      <c r="G13" s="24">
        <f>HARIAN!G14</f>
        <v>1</v>
      </c>
      <c r="H13" s="24">
        <f>HARIAN!H14</f>
        <v>4</v>
      </c>
      <c r="I13" s="24">
        <f>HARIAN!I14</f>
        <v>120</v>
      </c>
      <c r="J13" s="24">
        <f>HARIAN!J14</f>
        <v>39</v>
      </c>
      <c r="K13" s="24">
        <f>HARIAN!K14</f>
        <v>4</v>
      </c>
      <c r="L13" s="24">
        <f>HARIAN!L14</f>
        <v>0</v>
      </c>
      <c r="M13" s="24">
        <f>HARIAN!M14</f>
        <v>6</v>
      </c>
      <c r="N13" s="24">
        <f>HARIAN!N14</f>
        <v>1</v>
      </c>
      <c r="O13" s="24">
        <f>HARIAN!O14</f>
        <v>1</v>
      </c>
      <c r="P13" s="24">
        <f>HARIAN!P14</f>
        <v>360</v>
      </c>
      <c r="Q13" s="40">
        <f>HARIAN!Q14</f>
        <v>0.85106382978723405</v>
      </c>
      <c r="R13" s="40">
        <f>HARIAN!R14</f>
        <v>0.97826086956521741</v>
      </c>
      <c r="S13" s="40">
        <f>HARIAN!S14</f>
        <v>0.98546511627906974</v>
      </c>
    </row>
    <row r="14" spans="3:19" ht="15.5">
      <c r="C14" s="25" t="s">
        <v>62</v>
      </c>
      <c r="D14" s="26">
        <f>SUM(D9:D13)</f>
        <v>2150</v>
      </c>
      <c r="E14" s="26">
        <f>SUM(E9:E13)</f>
        <v>58</v>
      </c>
      <c r="F14" s="26">
        <f>SUM(F9:F13)</f>
        <v>79</v>
      </c>
      <c r="G14" s="26">
        <f t="shared" ref="G14:P14" si="0">SUM(G9:G13)</f>
        <v>22</v>
      </c>
      <c r="H14" s="26">
        <f t="shared" si="0"/>
        <v>80</v>
      </c>
      <c r="I14" s="26">
        <f t="shared" si="0"/>
        <v>301</v>
      </c>
      <c r="J14" s="26">
        <f t="shared" si="0"/>
        <v>78</v>
      </c>
      <c r="K14" s="26">
        <f t="shared" si="0"/>
        <v>44</v>
      </c>
      <c r="L14" s="26">
        <f t="shared" si="0"/>
        <v>1</v>
      </c>
      <c r="M14" s="26">
        <f t="shared" si="0"/>
        <v>36</v>
      </c>
      <c r="N14" s="26">
        <f t="shared" si="0"/>
        <v>15</v>
      </c>
      <c r="O14" s="26">
        <f t="shared" si="0"/>
        <v>17</v>
      </c>
      <c r="P14" s="26">
        <f t="shared" si="0"/>
        <v>1405</v>
      </c>
      <c r="Q14" s="41">
        <f>HARIAN!Q15</f>
        <v>0.81402085747392816</v>
      </c>
      <c r="R14" s="41">
        <f>HARIAN!R15</f>
        <v>0.95383570943652407</v>
      </c>
      <c r="S14" s="41">
        <f>HARIAN!S15</f>
        <v>0.92909896602658792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04" t="s">
        <v>72</v>
      </c>
      <c r="E16" s="105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9" t="s">
        <v>73</v>
      </c>
      <c r="E17" s="140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9" t="s">
        <v>74</v>
      </c>
      <c r="E18" s="140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9" t="s">
        <v>75</v>
      </c>
      <c r="E19" s="140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9" t="s">
        <v>76</v>
      </c>
      <c r="E20" s="140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41" t="s">
        <v>138</v>
      </c>
      <c r="E21" s="142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26" t="str">
        <f ca="1">C1</f>
        <v xml:space="preserve">PROVISIONING NEW SALES INDIBIZ TR3 JBN MTD H-1  2026-10-29 </v>
      </c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83"/>
    </row>
    <row r="24" spans="2:21">
      <c r="B24" s="126" t="str">
        <f ca="1">C2</f>
        <v xml:space="preserve">PERIODE ORDER &amp; PS : 2026-10-01 to  2026-10-29 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83"/>
    </row>
    <row r="25" spans="2:21" ht="18.5">
      <c r="B25" s="143" t="str">
        <f>C3</f>
        <v>Last update proses : 30-10-2026 14:04:10 WIB (Source: ETL XPRO)</v>
      </c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35"/>
    </row>
    <row r="26" spans="2:21" ht="6.75" customHeight="1"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36"/>
    </row>
    <row r="27" spans="2:21" ht="9" customHeight="1"/>
    <row r="28" spans="2:21" ht="15" customHeight="1">
      <c r="B28" s="145" t="s">
        <v>1</v>
      </c>
      <c r="C28" s="145" t="s">
        <v>78</v>
      </c>
      <c r="D28" s="145" t="s">
        <v>129</v>
      </c>
      <c r="E28" s="146" t="s">
        <v>67</v>
      </c>
      <c r="F28" s="147" t="s">
        <v>12</v>
      </c>
      <c r="G28" s="147"/>
      <c r="H28" s="147"/>
      <c r="I28" s="147" t="s">
        <v>14</v>
      </c>
      <c r="J28" s="148" t="s">
        <v>8</v>
      </c>
      <c r="K28" s="148" t="s">
        <v>9</v>
      </c>
      <c r="L28" s="150" t="s">
        <v>10</v>
      </c>
      <c r="M28" s="150"/>
      <c r="N28" s="150"/>
      <c r="O28" s="150"/>
      <c r="P28" s="151" t="s">
        <v>11</v>
      </c>
      <c r="Q28" s="152" t="s">
        <v>130</v>
      </c>
      <c r="R28" s="101" t="s">
        <v>806</v>
      </c>
      <c r="S28" s="101" t="s">
        <v>807</v>
      </c>
    </row>
    <row r="29" spans="2:21" ht="15" customHeight="1">
      <c r="B29" s="145"/>
      <c r="C29" s="145"/>
      <c r="D29" s="145"/>
      <c r="E29" s="146"/>
      <c r="F29" s="147"/>
      <c r="G29" s="147"/>
      <c r="H29" s="147"/>
      <c r="I29" s="147"/>
      <c r="J29" s="148"/>
      <c r="K29" s="148"/>
      <c r="L29" s="150"/>
      <c r="M29" s="150"/>
      <c r="N29" s="150"/>
      <c r="O29" s="150"/>
      <c r="P29" s="151"/>
      <c r="Q29" s="152"/>
      <c r="R29" s="102"/>
      <c r="S29" s="102"/>
    </row>
    <row r="30" spans="2:21" ht="15" customHeight="1">
      <c r="B30" s="145"/>
      <c r="C30" s="145"/>
      <c r="D30" s="145"/>
      <c r="E30" s="146"/>
      <c r="F30" s="147"/>
      <c r="G30" s="147"/>
      <c r="H30" s="147"/>
      <c r="I30" s="147"/>
      <c r="J30" s="148"/>
      <c r="K30" s="148"/>
      <c r="L30" s="150"/>
      <c r="M30" s="150"/>
      <c r="N30" s="150"/>
      <c r="O30" s="150"/>
      <c r="P30" s="151"/>
      <c r="Q30" s="152"/>
      <c r="R30" s="102"/>
      <c r="S30" s="102"/>
    </row>
    <row r="31" spans="2:21" s="19" customFormat="1" ht="48" customHeight="1">
      <c r="B31" s="145"/>
      <c r="C31" s="145"/>
      <c r="D31" s="145"/>
      <c r="E31" s="146"/>
      <c r="F31" s="22" t="s">
        <v>133</v>
      </c>
      <c r="G31" s="22" t="s">
        <v>30</v>
      </c>
      <c r="H31" s="22" t="s">
        <v>69</v>
      </c>
      <c r="I31" s="147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52"/>
      <c r="R31" s="103"/>
      <c r="S31" s="103"/>
    </row>
    <row r="32" spans="2:21" ht="15.5">
      <c r="B32" s="153" t="s">
        <v>34</v>
      </c>
      <c r="C32" s="88" t="s">
        <v>79</v>
      </c>
      <c r="D32" s="65">
        <f>HARIAN!D33</f>
        <v>53</v>
      </c>
      <c r="E32" s="65">
        <f>HARIAN!E33</f>
        <v>4</v>
      </c>
      <c r="F32" s="65">
        <f>HARIAN!F33</f>
        <v>3</v>
      </c>
      <c r="G32" s="65">
        <f>HARIAN!G33</f>
        <v>1</v>
      </c>
      <c r="H32" s="65">
        <f>HARIAN!H33</f>
        <v>3</v>
      </c>
      <c r="I32" s="65">
        <f>HARIAN!I33</f>
        <v>11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3</v>
      </c>
      <c r="O32" s="65">
        <f>HARIAN!O33</f>
        <v>1</v>
      </c>
      <c r="P32" s="65">
        <f>HARIAN!P33</f>
        <v>25</v>
      </c>
      <c r="Q32" s="40">
        <f>T32</f>
        <v>0.64102564102564108</v>
      </c>
      <c r="R32" s="40">
        <f t="shared" ref="R32:R67" si="1">U32</f>
        <v>0.86206896551724133</v>
      </c>
      <c r="S32" s="40">
        <f>VLOOKUP(C32,Sheet3!$A$19:$G$81,7,FALSE)</f>
        <v>0.86363636363636365</v>
      </c>
      <c r="T32" s="10">
        <f>P32/(D32-F32-K32-I32)</f>
        <v>0.64102564102564108</v>
      </c>
      <c r="U32" s="10">
        <f>P32/(M32+N32+O32+P32)</f>
        <v>0.86206896551724133</v>
      </c>
    </row>
    <row r="33" spans="2:21" ht="15.5">
      <c r="B33" s="153"/>
      <c r="C33" s="88" t="s">
        <v>85</v>
      </c>
      <c r="D33" s="65">
        <f>HARIAN!D34+HARIAN!D39</f>
        <v>70</v>
      </c>
      <c r="E33" s="65">
        <f>HARIAN!E34+HARIAN!E39</f>
        <v>8</v>
      </c>
      <c r="F33" s="65">
        <f>HARIAN!F34+HARIAN!F39</f>
        <v>3</v>
      </c>
      <c r="G33" s="65">
        <f>HARIAN!G34+HARIAN!G39</f>
        <v>0</v>
      </c>
      <c r="H33" s="65">
        <f>HARIAN!H34+HARIAN!H39</f>
        <v>16</v>
      </c>
      <c r="I33" s="65">
        <f>HARIAN!I34+HARIAN!I39</f>
        <v>8</v>
      </c>
      <c r="J33" s="65">
        <f>HARIAN!J34+HARIAN!J39</f>
        <v>1</v>
      </c>
      <c r="K33" s="65">
        <f>HARIAN!K34+HARIAN!K39</f>
        <v>6</v>
      </c>
      <c r="L33" s="65">
        <f>HARIAN!L34+HARIAN!L39</f>
        <v>0</v>
      </c>
      <c r="M33" s="65">
        <f>HARIAN!M34+HARIAN!M39</f>
        <v>0</v>
      </c>
      <c r="N33" s="65">
        <f>HARIAN!N34+HARIAN!N39</f>
        <v>1</v>
      </c>
      <c r="O33" s="65">
        <f>HARIAN!O34+HARIAN!O39</f>
        <v>0</v>
      </c>
      <c r="P33" s="65">
        <f>HARIAN!P34+HARIAN!P39</f>
        <v>28</v>
      </c>
      <c r="Q33" s="40">
        <f t="shared" ref="Q33:Q67" si="2">T33</f>
        <v>0.52830188679245282</v>
      </c>
      <c r="R33" s="40">
        <f t="shared" si="1"/>
        <v>0.96551724137931039</v>
      </c>
      <c r="S33" s="40">
        <f>VLOOKUP(C33,Sheet3!$A$19:$G$81,7,FALSE)</f>
        <v>0.88888888888888884</v>
      </c>
      <c r="T33" s="10">
        <f t="shared" ref="T33:T67" si="3">P33/(D33-F33-K33-I33)</f>
        <v>0.52830188679245282</v>
      </c>
      <c r="U33" s="10">
        <f t="shared" ref="U33:U67" si="4">P33/(M33+N33+O33+P33)</f>
        <v>0.96551724137931039</v>
      </c>
    </row>
    <row r="34" spans="2:21" ht="15.5">
      <c r="B34" s="153"/>
      <c r="C34" s="88" t="s">
        <v>81</v>
      </c>
      <c r="D34" s="65">
        <f>HARIAN!D35</f>
        <v>48</v>
      </c>
      <c r="E34" s="65">
        <f>HARIAN!E35</f>
        <v>1</v>
      </c>
      <c r="F34" s="65">
        <f>HARIAN!F35</f>
        <v>4</v>
      </c>
      <c r="G34" s="65">
        <f>HARIAN!G35</f>
        <v>2</v>
      </c>
      <c r="H34" s="65">
        <f>HARIAN!H35</f>
        <v>3</v>
      </c>
      <c r="I34" s="65">
        <f>HARIAN!I35</f>
        <v>9</v>
      </c>
      <c r="J34" s="65">
        <f>HARIAN!J35</f>
        <v>2</v>
      </c>
      <c r="K34" s="65">
        <f>HARIAN!K35</f>
        <v>3</v>
      </c>
      <c r="L34" s="65">
        <f>HARIAN!L35</f>
        <v>0</v>
      </c>
      <c r="M34" s="65">
        <f>HARIAN!M35</f>
        <v>0</v>
      </c>
      <c r="N34" s="65">
        <f>HARIAN!N35</f>
        <v>1</v>
      </c>
      <c r="O34" s="65">
        <f>HARIAN!O35</f>
        <v>0</v>
      </c>
      <c r="P34" s="65">
        <f>HARIAN!P35</f>
        <v>23</v>
      </c>
      <c r="Q34" s="40">
        <f t="shared" si="2"/>
        <v>0.71875</v>
      </c>
      <c r="R34" s="40">
        <f t="shared" si="1"/>
        <v>0.95833333333333337</v>
      </c>
      <c r="S34" s="40">
        <f>VLOOKUP(C34,Sheet3!$A$19:$G$81,7,FALSE)</f>
        <v>0.95454545454545459</v>
      </c>
      <c r="T34" s="10">
        <f t="shared" si="3"/>
        <v>0.71875</v>
      </c>
      <c r="U34" s="10">
        <f t="shared" si="4"/>
        <v>0.95833333333333337</v>
      </c>
    </row>
    <row r="35" spans="2:21" ht="15.5">
      <c r="B35" s="153"/>
      <c r="C35" s="88" t="s">
        <v>82</v>
      </c>
      <c r="D35" s="65">
        <f>HARIAN!D36</f>
        <v>30</v>
      </c>
      <c r="E35" s="65">
        <f>HARIAN!E36</f>
        <v>3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5</v>
      </c>
      <c r="J35" s="65">
        <f>HARIAN!J36</f>
        <v>0</v>
      </c>
      <c r="K35" s="65">
        <f>HARIAN!K36</f>
        <v>1</v>
      </c>
      <c r="L35" s="65">
        <f>HARIAN!L36</f>
        <v>0</v>
      </c>
      <c r="M35" s="65">
        <f>HARIAN!M36</f>
        <v>2</v>
      </c>
      <c r="N35" s="65">
        <f>HARIAN!N36</f>
        <v>3</v>
      </c>
      <c r="O35" s="65">
        <f>HARIAN!O36</f>
        <v>0</v>
      </c>
      <c r="P35" s="65">
        <f>HARIAN!P36</f>
        <v>14</v>
      </c>
      <c r="Q35" s="40">
        <f t="shared" si="2"/>
        <v>0.63636363636363635</v>
      </c>
      <c r="R35" s="40">
        <f t="shared" si="1"/>
        <v>0.73684210526315785</v>
      </c>
      <c r="S35" s="40">
        <f>VLOOKUP(C35,Sheet3!$A$19:$G$81,7,FALSE)</f>
        <v>0.92307692307692313</v>
      </c>
      <c r="T35" s="10">
        <f t="shared" si="3"/>
        <v>0.63636363636363635</v>
      </c>
      <c r="U35" s="10">
        <f t="shared" si="4"/>
        <v>0.73684210526315785</v>
      </c>
    </row>
    <row r="36" spans="2:21" ht="15.5">
      <c r="B36" s="153"/>
      <c r="C36" s="88" t="s">
        <v>83</v>
      </c>
      <c r="D36" s="65">
        <f>HARIAN!D37</f>
        <v>47</v>
      </c>
      <c r="E36" s="65">
        <f>HARIAN!E37</f>
        <v>3</v>
      </c>
      <c r="F36" s="65">
        <f>HARIAN!F37</f>
        <v>3</v>
      </c>
      <c r="G36" s="65">
        <f>HARIAN!G37</f>
        <v>0</v>
      </c>
      <c r="H36" s="65">
        <f>HARIAN!H37</f>
        <v>0</v>
      </c>
      <c r="I36" s="65">
        <f>HARIAN!I37</f>
        <v>6</v>
      </c>
      <c r="J36" s="65">
        <f>HARIAN!J37</f>
        <v>3</v>
      </c>
      <c r="K36" s="65">
        <f>HARIAN!K37</f>
        <v>0</v>
      </c>
      <c r="L36" s="65">
        <f>HARIAN!L37</f>
        <v>0</v>
      </c>
      <c r="M36" s="65">
        <f>HARIAN!M37</f>
        <v>1</v>
      </c>
      <c r="N36" s="65">
        <f>HARIAN!N37</f>
        <v>2</v>
      </c>
      <c r="O36" s="65">
        <f>HARIAN!O37</f>
        <v>4</v>
      </c>
      <c r="P36" s="65">
        <f>HARIAN!P37</f>
        <v>25</v>
      </c>
      <c r="Q36" s="40">
        <f t="shared" si="2"/>
        <v>0.65789473684210531</v>
      </c>
      <c r="R36" s="40">
        <f t="shared" si="1"/>
        <v>0.78125</v>
      </c>
      <c r="S36" s="40">
        <f>VLOOKUP(C36,Sheet3!$A$19:$G$81,7,FALSE)</f>
        <v>0.90909090909090906</v>
      </c>
      <c r="T36" s="10">
        <f t="shared" si="3"/>
        <v>0.65789473684210531</v>
      </c>
      <c r="U36" s="10">
        <f t="shared" si="4"/>
        <v>0.78125</v>
      </c>
    </row>
    <row r="37" spans="2:21" ht="15.5">
      <c r="B37" s="153"/>
      <c r="C37" s="88" t="s">
        <v>84</v>
      </c>
      <c r="D37" s="65">
        <f>HARIAN!D38</f>
        <v>15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2</v>
      </c>
      <c r="I37" s="65">
        <f>HARIAN!I38</f>
        <v>1</v>
      </c>
      <c r="J37" s="65">
        <f>HARIAN!J38</f>
        <v>1</v>
      </c>
      <c r="K37" s="65">
        <f>HARIAN!K38</f>
        <v>2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9</v>
      </c>
      <c r="Q37" s="40">
        <f t="shared" si="2"/>
        <v>0.75</v>
      </c>
      <c r="R37" s="40">
        <f t="shared" si="1"/>
        <v>1</v>
      </c>
      <c r="S37" s="40">
        <f>VLOOKUP(C37,Sheet3!$A$19:$G$81,7,FALSE)</f>
        <v>0.88888888888888884</v>
      </c>
      <c r="T37" s="10">
        <f t="shared" si="3"/>
        <v>0.75</v>
      </c>
      <c r="U37" s="10">
        <f t="shared" si="4"/>
        <v>1</v>
      </c>
    </row>
    <row r="38" spans="2:21" ht="15.5">
      <c r="B38" s="153"/>
      <c r="C38" s="88" t="s">
        <v>86</v>
      </c>
      <c r="D38" s="65">
        <f>HARIAN!D40</f>
        <v>38</v>
      </c>
      <c r="E38" s="65">
        <f>HARIAN!E40</f>
        <v>1</v>
      </c>
      <c r="F38" s="65">
        <f>HARIAN!F40</f>
        <v>0</v>
      </c>
      <c r="G38" s="65">
        <f>HARIAN!G40</f>
        <v>1</v>
      </c>
      <c r="H38" s="65">
        <f>HARIAN!H40</f>
        <v>1</v>
      </c>
      <c r="I38" s="65">
        <f>HARIAN!I40</f>
        <v>11</v>
      </c>
      <c r="J38" s="65">
        <f>HARIAN!J40</f>
        <v>2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2</v>
      </c>
      <c r="O38" s="65">
        <f>HARIAN!O40</f>
        <v>0</v>
      </c>
      <c r="P38" s="65">
        <f>HARIAN!P40</f>
        <v>19</v>
      </c>
      <c r="Q38" s="40">
        <f t="shared" si="2"/>
        <v>0.70370370370370372</v>
      </c>
      <c r="R38" s="40">
        <f t="shared" si="1"/>
        <v>0.90476190476190477</v>
      </c>
      <c r="S38" s="40">
        <f>VLOOKUP(C38,Sheet3!$A$19:$G$81,7,FALSE)</f>
        <v>0.94736842105263153</v>
      </c>
      <c r="T38" s="10">
        <f t="shared" si="3"/>
        <v>0.70370370370370372</v>
      </c>
      <c r="U38" s="10">
        <f t="shared" si="4"/>
        <v>0.90476190476190477</v>
      </c>
    </row>
    <row r="39" spans="2:21" ht="15.5">
      <c r="B39" s="154" t="s">
        <v>38</v>
      </c>
      <c r="C39" s="89" t="s">
        <v>87</v>
      </c>
      <c r="D39" s="67">
        <f>HARIAN!D41</f>
        <v>84</v>
      </c>
      <c r="E39" s="67">
        <f>HARIAN!E41</f>
        <v>1</v>
      </c>
      <c r="F39" s="67">
        <f>HARIAN!F41</f>
        <v>1</v>
      </c>
      <c r="G39" s="67">
        <f>HARIAN!G41</f>
        <v>0</v>
      </c>
      <c r="H39" s="67">
        <f>HARIAN!H41</f>
        <v>5</v>
      </c>
      <c r="I39" s="67">
        <f>HARIAN!I41</f>
        <v>12</v>
      </c>
      <c r="J39" s="67">
        <f>HARIAN!J41</f>
        <v>4</v>
      </c>
      <c r="K39" s="67">
        <f>HARIAN!K41</f>
        <v>1</v>
      </c>
      <c r="L39" s="67">
        <f>HARIAN!L41</f>
        <v>0</v>
      </c>
      <c r="M39" s="67">
        <f>HARIAN!M41</f>
        <v>1</v>
      </c>
      <c r="N39" s="67">
        <f>HARIAN!N41</f>
        <v>0</v>
      </c>
      <c r="O39" s="67">
        <f>HARIAN!O41</f>
        <v>0</v>
      </c>
      <c r="P39" s="67">
        <f>HARIAN!P41</f>
        <v>57</v>
      </c>
      <c r="Q39" s="40">
        <f t="shared" si="2"/>
        <v>0.81428571428571428</v>
      </c>
      <c r="R39" s="40">
        <f t="shared" si="1"/>
        <v>0.98275862068965514</v>
      </c>
      <c r="S39" s="40">
        <f>VLOOKUP(C39,Sheet3!$A$19:$G$81,7,FALSE)</f>
        <v>0.98076923076923073</v>
      </c>
      <c r="T39" s="10">
        <f t="shared" ref="T39" si="5">P39/(D39-F39-K39-I39)</f>
        <v>0.81428571428571428</v>
      </c>
      <c r="U39" s="10">
        <f t="shared" ref="U39" si="6">P39/(M39+N39+O39+P39)</f>
        <v>0.98275862068965514</v>
      </c>
    </row>
    <row r="40" spans="2:21" ht="15.5">
      <c r="B40" s="154"/>
      <c r="C40" s="89" t="s">
        <v>88</v>
      </c>
      <c r="D40" s="67">
        <f>HARIAN!D42+HARIAN!D52</f>
        <v>45</v>
      </c>
      <c r="E40" s="67">
        <f>HARIAN!E42+HARIAN!E52</f>
        <v>2</v>
      </c>
      <c r="F40" s="67">
        <f>HARIAN!F42+HARIAN!F52</f>
        <v>2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3</v>
      </c>
      <c r="K40" s="67">
        <f>HARIAN!K42+HARIAN!K52</f>
        <v>0</v>
      </c>
      <c r="L40" s="67">
        <f>HARIAN!L42+HARIAN!L52</f>
        <v>0</v>
      </c>
      <c r="M40" s="67">
        <f>HARIAN!M42+HARIAN!M52</f>
        <v>1</v>
      </c>
      <c r="N40" s="67">
        <f>HARIAN!N42+HARIAN!N52</f>
        <v>0</v>
      </c>
      <c r="O40" s="67">
        <f>HARIAN!O42+HARIAN!O52</f>
        <v>0</v>
      </c>
      <c r="P40" s="67">
        <f>HARIAN!P42+HARIAN!P52</f>
        <v>35</v>
      </c>
      <c r="Q40" s="40">
        <f t="shared" si="2"/>
        <v>0.81395348837209303</v>
      </c>
      <c r="R40" s="40">
        <f t="shared" si="1"/>
        <v>0.97222222222222221</v>
      </c>
      <c r="S40" s="40">
        <f>VLOOKUP(C40,Sheet3!$A$19:$G$81,7,FALSE)</f>
        <v>1</v>
      </c>
      <c r="T40" s="10">
        <f t="shared" si="3"/>
        <v>0.81395348837209303</v>
      </c>
      <c r="U40" s="10">
        <f t="shared" si="4"/>
        <v>0.97222222222222221</v>
      </c>
    </row>
    <row r="41" spans="2:21" ht="15.5">
      <c r="B41" s="154"/>
      <c r="C41" s="89" t="s">
        <v>89</v>
      </c>
      <c r="D41" s="67">
        <f>HARIAN!D43+HARIAN!D51</f>
        <v>80</v>
      </c>
      <c r="E41" s="67">
        <f>HARIAN!E43+HARIAN!E51</f>
        <v>0</v>
      </c>
      <c r="F41" s="67">
        <f>HARIAN!F43+HARIAN!F51</f>
        <v>4</v>
      </c>
      <c r="G41" s="67">
        <f>HARIAN!G43+HARIAN!G51</f>
        <v>1</v>
      </c>
      <c r="H41" s="67">
        <f>HARIAN!H43+HARIAN!H51</f>
        <v>4</v>
      </c>
      <c r="I41" s="67">
        <f>HARIAN!I43+HARIAN!I51</f>
        <v>11</v>
      </c>
      <c r="J41" s="67">
        <f>HARIAN!J43+HARIAN!J51</f>
        <v>4</v>
      </c>
      <c r="K41" s="67">
        <f>HARIAN!K43+HARIAN!K51</f>
        <v>4</v>
      </c>
      <c r="L41" s="67">
        <f>HARIAN!L43+HARIAN!L51</f>
        <v>0</v>
      </c>
      <c r="M41" s="67">
        <f>HARIAN!M43+HARIAN!M51</f>
        <v>1</v>
      </c>
      <c r="N41" s="67">
        <f>HARIAN!N43+HARIAN!N51</f>
        <v>0</v>
      </c>
      <c r="O41" s="67">
        <f>HARIAN!O43+HARIAN!O51</f>
        <v>1</v>
      </c>
      <c r="P41" s="67">
        <f>HARIAN!P43+HARIAN!P51</f>
        <v>50</v>
      </c>
      <c r="Q41" s="40">
        <f t="shared" si="2"/>
        <v>0.81967213114754101</v>
      </c>
      <c r="R41" s="40">
        <f t="shared" si="1"/>
        <v>0.96153846153846156</v>
      </c>
      <c r="S41" s="40">
        <f>VLOOKUP(C41,Sheet3!$A$19:$G$81,7,FALSE)</f>
        <v>1</v>
      </c>
      <c r="T41" s="10">
        <f t="shared" si="3"/>
        <v>0.81967213114754101</v>
      </c>
      <c r="U41" s="10">
        <f t="shared" si="4"/>
        <v>0.96153846153846156</v>
      </c>
    </row>
    <row r="42" spans="2:21" ht="15.5">
      <c r="B42" s="154"/>
      <c r="C42" s="89" t="s">
        <v>90</v>
      </c>
      <c r="D42" s="67">
        <f>HARIAN!D44</f>
        <v>64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1</v>
      </c>
      <c r="I42" s="67">
        <f>HARIAN!I44</f>
        <v>3</v>
      </c>
      <c r="J42" s="67">
        <f>HARIAN!J44</f>
        <v>3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56</v>
      </c>
      <c r="Q42" s="40">
        <f t="shared" si="2"/>
        <v>0.93333333333333335</v>
      </c>
      <c r="R42" s="40">
        <f t="shared" si="1"/>
        <v>1</v>
      </c>
      <c r="S42" s="40">
        <f>VLOOKUP(C42,Sheet3!$A$19:$G$81,7,FALSE)</f>
        <v>0.9642857142857143</v>
      </c>
      <c r="T42" s="10">
        <f t="shared" si="3"/>
        <v>0.93333333333333335</v>
      </c>
      <c r="U42" s="10">
        <f t="shared" si="4"/>
        <v>1</v>
      </c>
    </row>
    <row r="43" spans="2:21" ht="15.5">
      <c r="B43" s="154"/>
      <c r="C43" s="89" t="s">
        <v>247</v>
      </c>
      <c r="D43" s="67">
        <f>HARIAN!D45</f>
        <v>80</v>
      </c>
      <c r="E43" s="67">
        <f>HARIAN!E45</f>
        <v>0</v>
      </c>
      <c r="F43" s="67">
        <f>HARIAN!F45</f>
        <v>1</v>
      </c>
      <c r="G43" s="67">
        <f>HARIAN!G45</f>
        <v>0</v>
      </c>
      <c r="H43" s="67">
        <f>HARIAN!H45</f>
        <v>0</v>
      </c>
      <c r="I43" s="67">
        <f>HARIAN!I45</f>
        <v>8</v>
      </c>
      <c r="J43" s="67">
        <f>HARIAN!J45</f>
        <v>3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1</v>
      </c>
      <c r="P43" s="67">
        <f>HARIAN!P45</f>
        <v>66</v>
      </c>
      <c r="Q43" s="40">
        <f t="shared" si="2"/>
        <v>0.92957746478873238</v>
      </c>
      <c r="R43" s="40">
        <f t="shared" si="1"/>
        <v>0.9850746268656716</v>
      </c>
      <c r="S43" s="40">
        <f>VLOOKUP(C43,Sheet3!$A$19:$G$81,7,FALSE)</f>
        <v>1</v>
      </c>
      <c r="T43" s="10">
        <f t="shared" si="3"/>
        <v>0.92957746478873238</v>
      </c>
      <c r="U43" s="10">
        <f t="shared" si="4"/>
        <v>0.9850746268656716</v>
      </c>
    </row>
    <row r="44" spans="2:21" ht="15.5">
      <c r="B44" s="154"/>
      <c r="C44" s="89" t="s">
        <v>92</v>
      </c>
      <c r="D44" s="67">
        <f>HARIAN!D46</f>
        <v>30</v>
      </c>
      <c r="E44" s="67">
        <f>HARIAN!E46</f>
        <v>0</v>
      </c>
      <c r="F44" s="67">
        <f>HARIAN!F46</f>
        <v>4</v>
      </c>
      <c r="G44" s="67">
        <f>HARIAN!G46</f>
        <v>0</v>
      </c>
      <c r="H44" s="67">
        <f>HARIAN!H46</f>
        <v>2</v>
      </c>
      <c r="I44" s="67">
        <f>HARIAN!I46</f>
        <v>4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21</v>
      </c>
      <c r="Q44" s="40">
        <f t="shared" si="2"/>
        <v>0.95454545454545459</v>
      </c>
      <c r="R44" s="40">
        <f t="shared" si="1"/>
        <v>1</v>
      </c>
      <c r="S44" s="40">
        <f>VLOOKUP(C44,Sheet3!$A$19:$G$81,7,FALSE)</f>
        <v>0.97222222222222221</v>
      </c>
      <c r="T44" s="10">
        <f t="shared" si="3"/>
        <v>0.95454545454545459</v>
      </c>
      <c r="U44" s="10">
        <f t="shared" si="4"/>
        <v>1</v>
      </c>
    </row>
    <row r="45" spans="2:21" ht="15.5">
      <c r="B45" s="154"/>
      <c r="C45" s="89" t="s">
        <v>93</v>
      </c>
      <c r="D45" s="67">
        <f>HARIAN!D47</f>
        <v>43</v>
      </c>
      <c r="E45" s="67">
        <f>HARIAN!E47</f>
        <v>3</v>
      </c>
      <c r="F45" s="67">
        <f>HARIAN!F47</f>
        <v>0</v>
      </c>
      <c r="G45" s="67">
        <f>HARIAN!G47</f>
        <v>0</v>
      </c>
      <c r="H45" s="67">
        <f>HARIAN!H47</f>
        <v>2</v>
      </c>
      <c r="I45" s="67">
        <f>HARIAN!I47</f>
        <v>3</v>
      </c>
      <c r="J45" s="67">
        <f>HARIAN!J47</f>
        <v>3</v>
      </c>
      <c r="K45" s="67">
        <f>HARIAN!K47</f>
        <v>1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31</v>
      </c>
      <c r="Q45" s="40">
        <f t="shared" si="2"/>
        <v>0.79487179487179482</v>
      </c>
      <c r="R45" s="40">
        <f t="shared" si="1"/>
        <v>1</v>
      </c>
      <c r="S45" s="40">
        <f>VLOOKUP(C45,Sheet3!$A$19:$G$81,7,FALSE)</f>
        <v>0.96551724137931039</v>
      </c>
      <c r="T45" s="10">
        <f t="shared" si="3"/>
        <v>0.79487179487179482</v>
      </c>
      <c r="U45" s="10">
        <f t="shared" si="4"/>
        <v>1</v>
      </c>
    </row>
    <row r="46" spans="2:21" ht="15.5">
      <c r="B46" s="154"/>
      <c r="C46" s="89" t="s">
        <v>92</v>
      </c>
      <c r="D46" s="67">
        <f>HARIAN!D48</f>
        <v>18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1</v>
      </c>
      <c r="I46" s="67">
        <f>HARIAN!I48</f>
        <v>0</v>
      </c>
      <c r="J46" s="67">
        <f>HARIAN!J48</f>
        <v>0</v>
      </c>
      <c r="K46" s="67">
        <f>HARIAN!K48</f>
        <v>1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16</v>
      </c>
      <c r="Q46" s="40">
        <f t="shared" si="2"/>
        <v>0.94117647058823528</v>
      </c>
      <c r="R46" s="40">
        <f t="shared" si="1"/>
        <v>1</v>
      </c>
      <c r="S46" s="40">
        <f>VLOOKUP(C46,Sheet3!$A$19:$G$81,7,FALSE)</f>
        <v>0.97222222222222221</v>
      </c>
      <c r="T46" s="10">
        <f t="shared" si="3"/>
        <v>0.94117647058823528</v>
      </c>
      <c r="U46" s="10">
        <f t="shared" si="4"/>
        <v>1</v>
      </c>
    </row>
    <row r="47" spans="2:21" ht="15.5">
      <c r="B47" s="154"/>
      <c r="C47" s="89" t="s">
        <v>95</v>
      </c>
      <c r="D47" s="67">
        <f>HARIAN!D49+HARIAN!D50</f>
        <v>48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2</v>
      </c>
      <c r="I47" s="67">
        <f>HARIAN!I49+HARIAN!I50</f>
        <v>3</v>
      </c>
      <c r="J47" s="67">
        <f>HARIAN!J49+HARIAN!J50</f>
        <v>0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40</v>
      </c>
      <c r="Q47" s="40">
        <f t="shared" si="2"/>
        <v>0.90909090909090906</v>
      </c>
      <c r="R47" s="40">
        <f t="shared" si="1"/>
        <v>1</v>
      </c>
      <c r="S47" s="40">
        <f>VLOOKUP(C47,Sheet3!$A$19:$G$81,7,FALSE)</f>
        <v>0.97435897435897434</v>
      </c>
      <c r="T47" s="10">
        <f t="shared" si="3"/>
        <v>0.90909090909090906</v>
      </c>
      <c r="U47" s="10">
        <f t="shared" si="4"/>
        <v>1</v>
      </c>
    </row>
    <row r="48" spans="2:21" ht="15.5">
      <c r="B48" s="155" t="s">
        <v>42</v>
      </c>
      <c r="C48" s="90" t="s">
        <v>99</v>
      </c>
      <c r="D48" s="63">
        <f>HARIAN!D53+HARIAN!D62</f>
        <v>39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5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1</v>
      </c>
      <c r="P48" s="63">
        <f>HARIAN!P53+HARIAN!P62</f>
        <v>28</v>
      </c>
      <c r="Q48" s="40">
        <f t="shared" si="2"/>
        <v>0.82352941176470584</v>
      </c>
      <c r="R48" s="40">
        <f t="shared" si="1"/>
        <v>0.96551724137931039</v>
      </c>
      <c r="S48" s="40">
        <f>VLOOKUP(C48,Sheet3!$A$19:$G$81,7,FALSE)</f>
        <v>1</v>
      </c>
      <c r="T48" s="10">
        <f t="shared" si="3"/>
        <v>0.82352941176470584</v>
      </c>
      <c r="U48" s="10">
        <f t="shared" si="4"/>
        <v>0.96551724137931039</v>
      </c>
    </row>
    <row r="49" spans="2:21" ht="15.5">
      <c r="B49" s="155"/>
      <c r="C49" s="90" t="s">
        <v>102</v>
      </c>
      <c r="D49" s="63">
        <f>HARIAN!D54+HARIAN!D56</f>
        <v>53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2</v>
      </c>
      <c r="I49" s="63">
        <f>HARIAN!I54+HARIAN!I56</f>
        <v>3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47</v>
      </c>
      <c r="Q49" s="40">
        <f t="shared" si="2"/>
        <v>0.94</v>
      </c>
      <c r="R49" s="40">
        <f t="shared" si="1"/>
        <v>1</v>
      </c>
      <c r="S49" s="40">
        <f>VLOOKUP(C49,Sheet3!$A$19:$G$81,7,FALSE)</f>
        <v>1</v>
      </c>
      <c r="T49" s="10">
        <f t="shared" si="3"/>
        <v>0.94</v>
      </c>
      <c r="U49" s="10">
        <f t="shared" si="4"/>
        <v>1</v>
      </c>
    </row>
    <row r="50" spans="2:21" ht="15.5">
      <c r="B50" s="155"/>
      <c r="C50" s="90" t="s">
        <v>232</v>
      </c>
      <c r="D50" s="63">
        <f>HARIAN!D55</f>
        <v>68</v>
      </c>
      <c r="E50" s="63">
        <f>HARIAN!E55</f>
        <v>0</v>
      </c>
      <c r="F50" s="63">
        <f>HARIAN!F55</f>
        <v>2</v>
      </c>
      <c r="G50" s="63">
        <f>HARIAN!G55</f>
        <v>2</v>
      </c>
      <c r="H50" s="63">
        <f>HARIAN!H55</f>
        <v>2</v>
      </c>
      <c r="I50" s="63">
        <f>HARIAN!I55</f>
        <v>6</v>
      </c>
      <c r="J50" s="63">
        <f>HARIAN!J55</f>
        <v>0</v>
      </c>
      <c r="K50" s="63">
        <f>HARIAN!K55</f>
        <v>2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53</v>
      </c>
      <c r="Q50" s="40">
        <f t="shared" si="2"/>
        <v>0.91379310344827591</v>
      </c>
      <c r="R50" s="40">
        <f t="shared" si="1"/>
        <v>1</v>
      </c>
      <c r="S50" s="40">
        <f>VLOOKUP(C50,Sheet3!$A$19:$G$81,7,FALSE)</f>
        <v>1</v>
      </c>
      <c r="T50" s="10">
        <f t="shared" si="3"/>
        <v>0.91379310344827591</v>
      </c>
      <c r="U50" s="10">
        <f t="shared" si="4"/>
        <v>1</v>
      </c>
    </row>
    <row r="51" spans="2:21" ht="15.5">
      <c r="B51" s="155"/>
      <c r="C51" s="90" t="s">
        <v>105</v>
      </c>
      <c r="D51" s="63">
        <f>HARIAN!D57+HARIAN!D59</f>
        <v>81</v>
      </c>
      <c r="E51" s="63">
        <f>HARIAN!E57+HARIAN!E59</f>
        <v>1</v>
      </c>
      <c r="F51" s="63">
        <f>HARIAN!F57+HARIAN!F59</f>
        <v>1</v>
      </c>
      <c r="G51" s="63">
        <f>HARIAN!G57+HARIAN!G59</f>
        <v>0</v>
      </c>
      <c r="H51" s="63">
        <f>HARIAN!H57+HARIAN!H59</f>
        <v>2</v>
      </c>
      <c r="I51" s="63">
        <f>HARIAN!I57+HARIAN!I59</f>
        <v>7</v>
      </c>
      <c r="J51" s="63">
        <f>HARIAN!J57+HARIAN!J59</f>
        <v>1</v>
      </c>
      <c r="K51" s="63">
        <f>HARIAN!K57+HARIAN!K59</f>
        <v>1</v>
      </c>
      <c r="L51" s="63">
        <f>HARIAN!L57+HARIAN!L59</f>
        <v>0</v>
      </c>
      <c r="M51" s="63">
        <f>HARIAN!M57+HARIAN!M59</f>
        <v>1</v>
      </c>
      <c r="N51" s="63">
        <f>HARIAN!N57+HARIAN!N59</f>
        <v>0</v>
      </c>
      <c r="O51" s="63">
        <f>HARIAN!O57+HARIAN!O59</f>
        <v>1</v>
      </c>
      <c r="P51" s="63">
        <f>HARIAN!P57+HARIAN!P59</f>
        <v>66</v>
      </c>
      <c r="Q51" s="40">
        <f t="shared" si="2"/>
        <v>0.91666666666666663</v>
      </c>
      <c r="R51" s="40">
        <f t="shared" si="1"/>
        <v>0.97058823529411764</v>
      </c>
      <c r="S51" s="40">
        <f>VLOOKUP(C51,Sheet3!$A$19:$G$81,7,FALSE)</f>
        <v>1</v>
      </c>
      <c r="T51" s="10">
        <f t="shared" si="3"/>
        <v>0.91666666666666663</v>
      </c>
      <c r="U51" s="10">
        <f t="shared" si="4"/>
        <v>0.97058823529411764</v>
      </c>
    </row>
    <row r="52" spans="2:21" ht="15.5">
      <c r="B52" s="155"/>
      <c r="C52" s="90" t="s">
        <v>106</v>
      </c>
      <c r="D52" s="63">
        <f>HARIAN!D60</f>
        <v>54</v>
      </c>
      <c r="E52" s="63">
        <f>HARIAN!E60</f>
        <v>1</v>
      </c>
      <c r="F52" s="63">
        <f>HARIAN!F60</f>
        <v>4</v>
      </c>
      <c r="G52" s="63">
        <f>HARIAN!G60</f>
        <v>2</v>
      </c>
      <c r="H52" s="63">
        <f>HARIAN!H60</f>
        <v>3</v>
      </c>
      <c r="I52" s="63">
        <f>HARIAN!I60</f>
        <v>4</v>
      </c>
      <c r="J52" s="63">
        <f>HARIAN!J60</f>
        <v>2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36</v>
      </c>
      <c r="Q52" s="40">
        <f t="shared" si="2"/>
        <v>0.78260869565217395</v>
      </c>
      <c r="R52" s="40">
        <f t="shared" si="1"/>
        <v>1</v>
      </c>
      <c r="S52" s="40">
        <f>VLOOKUP(C52,Sheet3!$A$19:$G$81,7,FALSE)</f>
        <v>1</v>
      </c>
      <c r="T52" s="10">
        <f t="shared" si="3"/>
        <v>0.78260869565217395</v>
      </c>
      <c r="U52" s="10">
        <f t="shared" si="4"/>
        <v>1</v>
      </c>
    </row>
    <row r="53" spans="2:21" ht="15.5">
      <c r="B53" s="155"/>
      <c r="C53" s="90" t="s">
        <v>107</v>
      </c>
      <c r="D53" s="63">
        <f>HARIAN!D61+HARIAN!D58</f>
        <v>73</v>
      </c>
      <c r="E53" s="63">
        <f>HARIAN!E61+HARIAN!E58</f>
        <v>0</v>
      </c>
      <c r="F53" s="63">
        <f>HARIAN!F61+HARIAN!F58</f>
        <v>5</v>
      </c>
      <c r="G53" s="63">
        <f>HARIAN!G61+HARIAN!G58</f>
        <v>1</v>
      </c>
      <c r="H53" s="63">
        <f>HARIAN!H61+HARIAN!H58</f>
        <v>2</v>
      </c>
      <c r="I53" s="63">
        <f>HARIAN!I61+HARIAN!I58</f>
        <v>2</v>
      </c>
      <c r="J53" s="63">
        <f>HARIAN!J61+HARIAN!J58</f>
        <v>0</v>
      </c>
      <c r="K53" s="63">
        <f>HARIAN!K61+HARIAN!K58</f>
        <v>0</v>
      </c>
      <c r="L53" s="63">
        <f>HARIAN!L61+HARIAN!L58</f>
        <v>1</v>
      </c>
      <c r="M53" s="63">
        <f>HARIAN!M61+HARIAN!M58</f>
        <v>0</v>
      </c>
      <c r="N53" s="63">
        <f>HARIAN!N61+HARIAN!N58</f>
        <v>0</v>
      </c>
      <c r="O53" s="63">
        <f>HARIAN!O61+HARIAN!O58</f>
        <v>2</v>
      </c>
      <c r="P53" s="63">
        <f>HARIAN!P61+HARIAN!P58</f>
        <v>60</v>
      </c>
      <c r="Q53" s="40">
        <f t="shared" si="2"/>
        <v>0.90909090909090906</v>
      </c>
      <c r="R53" s="40">
        <f t="shared" si="1"/>
        <v>0.967741935483871</v>
      </c>
      <c r="S53" s="40">
        <f>VLOOKUP(C53,Sheet3!$A$19:$G$81,7,FALSE)</f>
        <v>0.89830508474576276</v>
      </c>
      <c r="T53" s="10">
        <f t="shared" si="3"/>
        <v>0.90909090909090906</v>
      </c>
      <c r="U53" s="10">
        <f t="shared" si="4"/>
        <v>0.967741935483871</v>
      </c>
    </row>
    <row r="54" spans="2:21" ht="15.5">
      <c r="B54" s="156" t="s">
        <v>70</v>
      </c>
      <c r="C54" s="91" t="s">
        <v>109</v>
      </c>
      <c r="D54" s="69">
        <f>HARIAN!D63</f>
        <v>11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1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2</v>
      </c>
      <c r="N54" s="69">
        <f>HARIAN!N63</f>
        <v>0</v>
      </c>
      <c r="O54" s="69">
        <f>HARIAN!O63</f>
        <v>1</v>
      </c>
      <c r="P54" s="69">
        <f>HARIAN!P63</f>
        <v>6</v>
      </c>
      <c r="Q54" s="40">
        <f t="shared" si="2"/>
        <v>0.54545454545454541</v>
      </c>
      <c r="R54" s="40">
        <f t="shared" si="1"/>
        <v>0.66666666666666663</v>
      </c>
      <c r="S54" s="40">
        <f>VLOOKUP(C54,Sheet3!$A$19:$G$81,7,FALSE)</f>
        <v>0.33333333333333331</v>
      </c>
      <c r="T54" s="10">
        <f t="shared" si="3"/>
        <v>0.54545454545454541</v>
      </c>
      <c r="U54" s="10">
        <f t="shared" si="4"/>
        <v>0.66666666666666663</v>
      </c>
    </row>
    <row r="55" spans="2:21" ht="15.5">
      <c r="B55" s="156"/>
      <c r="C55" s="91" t="s">
        <v>110</v>
      </c>
      <c r="D55" s="69">
        <f>HARIAN!D64</f>
        <v>25</v>
      </c>
      <c r="E55" s="69">
        <f>HARIAN!E64</f>
        <v>0</v>
      </c>
      <c r="F55" s="69">
        <f>HARIAN!F64</f>
        <v>0</v>
      </c>
      <c r="G55" s="69">
        <f>HARIAN!G64</f>
        <v>1</v>
      </c>
      <c r="H55" s="69">
        <f>HARIAN!H64</f>
        <v>0</v>
      </c>
      <c r="I55" s="69">
        <f>HARIAN!I64</f>
        <v>10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1</v>
      </c>
      <c r="O55" s="69">
        <f>HARIAN!O64</f>
        <v>0</v>
      </c>
      <c r="P55" s="69">
        <f>HARIAN!P64</f>
        <v>13</v>
      </c>
      <c r="Q55" s="40">
        <f t="shared" si="2"/>
        <v>0.8666666666666667</v>
      </c>
      <c r="R55" s="40">
        <f t="shared" si="1"/>
        <v>0.9285714285714286</v>
      </c>
      <c r="S55" s="40">
        <f>VLOOKUP(C55,Sheet3!$A$19:$G$81,7,FALSE)</f>
        <v>0.61538461538461542</v>
      </c>
      <c r="T55" s="10">
        <f t="shared" si="3"/>
        <v>0.8666666666666667</v>
      </c>
      <c r="U55" s="10">
        <f t="shared" si="4"/>
        <v>0.9285714285714286</v>
      </c>
    </row>
    <row r="56" spans="2:21" ht="15.5">
      <c r="B56" s="156"/>
      <c r="C56" s="91" t="s">
        <v>111</v>
      </c>
      <c r="D56" s="69">
        <f>HARIAN!D65</f>
        <v>21</v>
      </c>
      <c r="E56" s="69">
        <f>HARIAN!E65</f>
        <v>1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1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19</v>
      </c>
      <c r="Q56" s="40">
        <f t="shared" si="2"/>
        <v>0.95</v>
      </c>
      <c r="R56" s="40">
        <f t="shared" si="1"/>
        <v>1</v>
      </c>
      <c r="S56" s="40">
        <f>VLOOKUP(C56,Sheet3!$A$19:$G$81,7,FALSE)</f>
        <v>0.63157894736842102</v>
      </c>
      <c r="T56" s="10">
        <f t="shared" si="3"/>
        <v>0.95</v>
      </c>
      <c r="U56" s="10">
        <f t="shared" si="4"/>
        <v>1</v>
      </c>
    </row>
    <row r="57" spans="2:21" ht="15.5">
      <c r="B57" s="156"/>
      <c r="C57" s="91" t="s">
        <v>210</v>
      </c>
      <c r="D57" s="69">
        <f>HARIAN!D66</f>
        <v>62</v>
      </c>
      <c r="E57" s="69">
        <f>HARIAN!E66</f>
        <v>0</v>
      </c>
      <c r="F57" s="69">
        <f>HARIAN!F66</f>
        <v>0</v>
      </c>
      <c r="G57" s="69">
        <f>HARIAN!G66</f>
        <v>2</v>
      </c>
      <c r="H57" s="69">
        <f>HARIAN!H66</f>
        <v>3</v>
      </c>
      <c r="I57" s="69">
        <f>HARIAN!I66</f>
        <v>11</v>
      </c>
      <c r="J57" s="69">
        <f>HARIAN!J66</f>
        <v>0</v>
      </c>
      <c r="K57" s="69">
        <f>HARIAN!K66</f>
        <v>3</v>
      </c>
      <c r="L57" s="69">
        <f>HARIAN!L66</f>
        <v>0</v>
      </c>
      <c r="M57" s="69">
        <f>HARIAN!M66</f>
        <v>2</v>
      </c>
      <c r="N57" s="69">
        <f>HARIAN!N66</f>
        <v>0</v>
      </c>
      <c r="O57" s="69">
        <f>HARIAN!O66</f>
        <v>1</v>
      </c>
      <c r="P57" s="69">
        <f>HARIAN!P66</f>
        <v>40</v>
      </c>
      <c r="Q57" s="40">
        <f t="shared" si="2"/>
        <v>0.83333333333333337</v>
      </c>
      <c r="R57" s="40">
        <f t="shared" si="1"/>
        <v>0.93023255813953487</v>
      </c>
      <c r="S57" s="40">
        <f>VLOOKUP(C57,Sheet3!$A$19:$G$81,7,FALSE)</f>
        <v>0.86486486486486491</v>
      </c>
      <c r="T57" s="10">
        <f t="shared" si="3"/>
        <v>0.83333333333333337</v>
      </c>
      <c r="U57" s="10">
        <f t="shared" si="4"/>
        <v>0.93023255813953487</v>
      </c>
    </row>
    <row r="58" spans="2:21" ht="15.5">
      <c r="B58" s="156"/>
      <c r="C58" s="91" t="s">
        <v>113</v>
      </c>
      <c r="D58" s="69">
        <f>HARIAN!D67</f>
        <v>40</v>
      </c>
      <c r="E58" s="69">
        <f>HARIAN!E67</f>
        <v>1</v>
      </c>
      <c r="F58" s="69">
        <f>HARIAN!F67</f>
        <v>3</v>
      </c>
      <c r="G58" s="69">
        <f>HARIAN!G67</f>
        <v>0</v>
      </c>
      <c r="H58" s="69">
        <f>HARIAN!H67</f>
        <v>6</v>
      </c>
      <c r="I58" s="69">
        <f>HARIAN!I67</f>
        <v>0</v>
      </c>
      <c r="J58" s="69">
        <f>HARIAN!J67</f>
        <v>0</v>
      </c>
      <c r="K58" s="69">
        <f>HARIAN!K67</f>
        <v>4</v>
      </c>
      <c r="L58" s="69">
        <f>HARIAN!L67</f>
        <v>0</v>
      </c>
      <c r="M58" s="69">
        <f>HARIAN!M67</f>
        <v>2</v>
      </c>
      <c r="N58" s="69">
        <f>HARIAN!N67</f>
        <v>0</v>
      </c>
      <c r="O58" s="69">
        <f>HARIAN!O67</f>
        <v>1</v>
      </c>
      <c r="P58" s="69">
        <f>HARIAN!P67</f>
        <v>23</v>
      </c>
      <c r="Q58" s="40">
        <f t="shared" si="2"/>
        <v>0.69696969696969702</v>
      </c>
      <c r="R58" s="40">
        <f t="shared" si="1"/>
        <v>0.88461538461538458</v>
      </c>
      <c r="S58" s="40">
        <f>VLOOKUP(C58,Sheet3!$A$19:$G$81,7,FALSE)</f>
        <v>0.34782608695652173</v>
      </c>
      <c r="T58" s="10">
        <f t="shared" si="3"/>
        <v>0.69696969696969702</v>
      </c>
      <c r="U58" s="10">
        <f t="shared" si="4"/>
        <v>0.88461538461538458</v>
      </c>
    </row>
    <row r="59" spans="2:21" ht="15.5">
      <c r="B59" s="156"/>
      <c r="C59" s="91" t="s">
        <v>114</v>
      </c>
      <c r="D59" s="69">
        <f>HARIAN!D68</f>
        <v>22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3</v>
      </c>
      <c r="N59" s="69">
        <f>HARIAN!N68</f>
        <v>0</v>
      </c>
      <c r="O59" s="69">
        <f>HARIAN!O68</f>
        <v>1</v>
      </c>
      <c r="P59" s="69">
        <f>HARIAN!P68</f>
        <v>16</v>
      </c>
      <c r="Q59" s="40">
        <f t="shared" si="2"/>
        <v>0.8</v>
      </c>
      <c r="R59" s="40">
        <f t="shared" si="1"/>
        <v>0.8</v>
      </c>
      <c r="S59" s="40">
        <f>VLOOKUP(C59,Sheet3!$A$19:$G$81,7,FALSE)</f>
        <v>0.5</v>
      </c>
      <c r="T59" s="10">
        <f t="shared" si="3"/>
        <v>0.8</v>
      </c>
      <c r="U59" s="10">
        <f t="shared" si="4"/>
        <v>0.8</v>
      </c>
    </row>
    <row r="60" spans="2:21" ht="15.5">
      <c r="B60" s="156"/>
      <c r="C60" s="91" t="s">
        <v>755</v>
      </c>
      <c r="D60" s="69">
        <f>HARIAN!D69+HARIAN!D70</f>
        <v>124</v>
      </c>
      <c r="E60" s="69">
        <f>HARIAN!E69+HARIAN!E70</f>
        <v>18</v>
      </c>
      <c r="F60" s="69">
        <f>HARIAN!F69+HARIAN!F70</f>
        <v>5</v>
      </c>
      <c r="G60" s="69">
        <f>HARIAN!G69+HARIAN!G70</f>
        <v>2</v>
      </c>
      <c r="H60" s="69">
        <f>HARIAN!H69+HARIAN!H70</f>
        <v>6</v>
      </c>
      <c r="I60" s="69">
        <f>HARIAN!I69+HARIAN!I70</f>
        <v>18</v>
      </c>
      <c r="J60" s="69">
        <f>HARIAN!J69+HARIAN!J70</f>
        <v>2</v>
      </c>
      <c r="K60" s="69">
        <f>HARIAN!K69+HARIAN!K70</f>
        <v>6</v>
      </c>
      <c r="L60" s="69">
        <f>HARIAN!L69+HARIAN!L70</f>
        <v>0</v>
      </c>
      <c r="M60" s="69">
        <f>HARIAN!M69+HARIAN!M70</f>
        <v>4</v>
      </c>
      <c r="N60" s="69">
        <f>HARIAN!N69+HARIAN!N70</f>
        <v>1</v>
      </c>
      <c r="O60" s="69">
        <f>HARIAN!O69+HARIAN!O70</f>
        <v>0</v>
      </c>
      <c r="P60" s="69">
        <f>HARIAN!P69+HARIAN!P70</f>
        <v>62</v>
      </c>
      <c r="Q60" s="40">
        <f t="shared" si="2"/>
        <v>0.65263157894736845</v>
      </c>
      <c r="R60" s="40">
        <f t="shared" si="1"/>
        <v>0.92537313432835822</v>
      </c>
      <c r="S60" s="40">
        <f>VLOOKUP(C60,Sheet3!$A$19:$G$81,7,FALSE)</f>
        <v>0.90322580645161288</v>
      </c>
      <c r="T60" s="10">
        <f t="shared" si="3"/>
        <v>0.65263157894736845</v>
      </c>
      <c r="U60" s="10">
        <f t="shared" si="4"/>
        <v>0.92537313432835822</v>
      </c>
    </row>
    <row r="61" spans="2:21" ht="15.5">
      <c r="B61" s="156"/>
      <c r="C61" s="91" t="s">
        <v>117</v>
      </c>
      <c r="D61" s="69">
        <f>HARIAN!D71</f>
        <v>15</v>
      </c>
      <c r="E61" s="69">
        <f>HARIAN!E71</f>
        <v>1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1</v>
      </c>
      <c r="L61" s="69">
        <f>HARIAN!L71</f>
        <v>0</v>
      </c>
      <c r="M61" s="69">
        <f>HARIAN!M71</f>
        <v>3</v>
      </c>
      <c r="N61" s="69">
        <f>HARIAN!N71</f>
        <v>0</v>
      </c>
      <c r="O61" s="69">
        <f>HARIAN!O71</f>
        <v>1</v>
      </c>
      <c r="P61" s="69">
        <f>HARIAN!P71</f>
        <v>9</v>
      </c>
      <c r="Q61" s="40">
        <f t="shared" si="2"/>
        <v>0.6428571428571429</v>
      </c>
      <c r="R61" s="40">
        <f t="shared" si="1"/>
        <v>0.69230769230769229</v>
      </c>
      <c r="S61" s="40">
        <f>VLOOKUP(C61,Sheet3!$A$19:$G$81,7,FALSE)</f>
        <v>0.22222222222222221</v>
      </c>
      <c r="T61" s="10">
        <f t="shared" si="3"/>
        <v>0.6428571428571429</v>
      </c>
      <c r="U61" s="10">
        <f t="shared" si="4"/>
        <v>0.69230769230769229</v>
      </c>
    </row>
    <row r="62" spans="2:21" ht="15.5">
      <c r="B62" s="156"/>
      <c r="C62" s="91" t="s">
        <v>118</v>
      </c>
      <c r="D62" s="69">
        <f>HARIAN!D72</f>
        <v>82</v>
      </c>
      <c r="E62" s="69">
        <f>HARIAN!E72</f>
        <v>3</v>
      </c>
      <c r="F62" s="69">
        <f>HARIAN!F72</f>
        <v>2</v>
      </c>
      <c r="G62" s="69">
        <f>HARIAN!G72</f>
        <v>1</v>
      </c>
      <c r="H62" s="69">
        <f>HARIAN!H72</f>
        <v>4</v>
      </c>
      <c r="I62" s="69">
        <f>HARIAN!I72</f>
        <v>20</v>
      </c>
      <c r="J62" s="69">
        <f>HARIAN!J72</f>
        <v>2</v>
      </c>
      <c r="K62" s="69">
        <f>HARIAN!K72</f>
        <v>0</v>
      </c>
      <c r="L62" s="69">
        <f>HARIAN!L72</f>
        <v>0</v>
      </c>
      <c r="M62" s="69">
        <f>HARIAN!M72</f>
        <v>6</v>
      </c>
      <c r="N62" s="69">
        <f>HARIAN!N72</f>
        <v>0</v>
      </c>
      <c r="O62" s="69">
        <f>HARIAN!O72</f>
        <v>0</v>
      </c>
      <c r="P62" s="69">
        <f>HARIAN!P72</f>
        <v>45</v>
      </c>
      <c r="Q62" s="40">
        <f t="shared" si="2"/>
        <v>0.75</v>
      </c>
      <c r="R62" s="40">
        <f t="shared" si="1"/>
        <v>0.88235294117647056</v>
      </c>
      <c r="S62" s="40">
        <f>VLOOKUP(C62,Sheet3!$A$19:$G$81,7,FALSE)</f>
        <v>0.81818181818181823</v>
      </c>
      <c r="T62" s="10">
        <f t="shared" si="3"/>
        <v>0.75</v>
      </c>
      <c r="U62" s="10">
        <f t="shared" si="4"/>
        <v>0.88235294117647056</v>
      </c>
    </row>
    <row r="63" spans="2:21" ht="15.5">
      <c r="B63" s="156"/>
      <c r="C63" s="91" t="s">
        <v>120</v>
      </c>
      <c r="D63" s="69">
        <f>HARIAN!D73+HARIAN!D74</f>
        <v>12</v>
      </c>
      <c r="E63" s="69">
        <f>HARIAN!E73+HARIAN!E74</f>
        <v>0</v>
      </c>
      <c r="F63" s="69">
        <f>HARIAN!F73+HARIAN!F74</f>
        <v>1</v>
      </c>
      <c r="G63" s="69">
        <f>HARIAN!G73+HARIAN!G74</f>
        <v>2</v>
      </c>
      <c r="H63" s="69">
        <f>HARIAN!H73+HARIAN!H74</f>
        <v>0</v>
      </c>
      <c r="I63" s="69">
        <f>HARIAN!I73+HARIAN!I74</f>
        <v>0</v>
      </c>
      <c r="J63" s="69">
        <f>HARIAN!J73+HARIAN!J74</f>
        <v>1</v>
      </c>
      <c r="K63" s="69">
        <f>HARIAN!K73+HARIAN!K74</f>
        <v>0</v>
      </c>
      <c r="L63" s="69">
        <f>HARIAN!L73+HARIAN!L74</f>
        <v>0</v>
      </c>
      <c r="M63" s="69">
        <f>HARIAN!M73+HARIAN!M74</f>
        <v>1</v>
      </c>
      <c r="N63" s="69">
        <f>HARIAN!N73+HARIAN!N74</f>
        <v>0</v>
      </c>
      <c r="O63" s="69">
        <f>HARIAN!O73+HARIAN!O74</f>
        <v>0</v>
      </c>
      <c r="P63" s="69">
        <f>HARIAN!P73+HARIAN!P74</f>
        <v>7</v>
      </c>
      <c r="Q63" s="40">
        <f t="shared" si="2"/>
        <v>0.63636363636363635</v>
      </c>
      <c r="R63" s="40">
        <f t="shared" si="1"/>
        <v>0.875</v>
      </c>
      <c r="S63" s="40">
        <f>VLOOKUP(C63,Sheet3!$A$19:$G$81,7,FALSE)</f>
        <v>0.7142857142857143</v>
      </c>
      <c r="T63" s="10">
        <f t="shared" si="3"/>
        <v>0.63636363636363635</v>
      </c>
      <c r="U63" s="10">
        <f t="shared" si="4"/>
        <v>0.875</v>
      </c>
    </row>
    <row r="64" spans="2:21" ht="15.5">
      <c r="B64" s="157" t="s">
        <v>55</v>
      </c>
      <c r="C64" s="92" t="s">
        <v>227</v>
      </c>
      <c r="D64" s="71">
        <f>HARIAN!D75+HARIAN!D81</f>
        <v>140</v>
      </c>
      <c r="E64" s="71">
        <f>HARIAN!E75+HARIAN!E81</f>
        <v>2</v>
      </c>
      <c r="F64" s="71">
        <f>HARIAN!F75+HARIAN!F81</f>
        <v>10</v>
      </c>
      <c r="G64" s="71">
        <f>HARIAN!G75+HARIAN!G81</f>
        <v>0</v>
      </c>
      <c r="H64" s="71">
        <f>HARIAN!H75+HARIAN!H81</f>
        <v>1</v>
      </c>
      <c r="I64" s="71">
        <f>HARIAN!I75+HARIAN!I81</f>
        <v>26</v>
      </c>
      <c r="J64" s="71">
        <f>HARIAN!J75+HARIAN!J81</f>
        <v>9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92</v>
      </c>
      <c r="Q64" s="40">
        <f t="shared" si="2"/>
        <v>0.88461538461538458</v>
      </c>
      <c r="R64" s="40">
        <f t="shared" si="1"/>
        <v>1</v>
      </c>
      <c r="S64" s="40">
        <f>VLOOKUP(C64,Sheet3!$A$19:$G$81,7,FALSE)</f>
        <v>1</v>
      </c>
      <c r="T64" s="10">
        <f t="shared" si="3"/>
        <v>0.88461538461538458</v>
      </c>
      <c r="U64" s="10">
        <f t="shared" si="4"/>
        <v>1</v>
      </c>
    </row>
    <row r="65" spans="2:21" ht="15.5">
      <c r="B65" s="157"/>
      <c r="C65" s="92" t="s">
        <v>122</v>
      </c>
      <c r="D65" s="71">
        <f>HARIAN!D76+HARIAN!D79</f>
        <v>159</v>
      </c>
      <c r="E65" s="71">
        <f>HARIAN!E76+HARIAN!E79</f>
        <v>2</v>
      </c>
      <c r="F65" s="71">
        <f>HARIAN!F76+HARIAN!F79</f>
        <v>9</v>
      </c>
      <c r="G65" s="71">
        <f>HARIAN!G76+HARIAN!G79</f>
        <v>0</v>
      </c>
      <c r="H65" s="71">
        <f>HARIAN!H76+HARIAN!H79</f>
        <v>2</v>
      </c>
      <c r="I65" s="71">
        <f>HARIAN!I76+HARIAN!I79</f>
        <v>33</v>
      </c>
      <c r="J65" s="71">
        <f>HARIAN!J76+HARIAN!J79</f>
        <v>6</v>
      </c>
      <c r="K65" s="71">
        <f>HARIAN!K76+HARIAN!K79</f>
        <v>3</v>
      </c>
      <c r="L65" s="71">
        <f>HARIAN!L76+HARIAN!L79</f>
        <v>0</v>
      </c>
      <c r="M65" s="71">
        <f>HARIAN!M76+HARIAN!M79</f>
        <v>3</v>
      </c>
      <c r="N65" s="71">
        <f>HARIAN!N76+HARIAN!N79</f>
        <v>0</v>
      </c>
      <c r="O65" s="71">
        <f>HARIAN!O76+HARIAN!O79</f>
        <v>0</v>
      </c>
      <c r="P65" s="71">
        <f>HARIAN!P76+HARIAN!P79</f>
        <v>100</v>
      </c>
      <c r="Q65" s="40">
        <f t="shared" si="2"/>
        <v>0.8771929824561403</v>
      </c>
      <c r="R65" s="40">
        <f t="shared" si="1"/>
        <v>0.970873786407767</v>
      </c>
      <c r="S65" s="40">
        <f>VLOOKUP(C65,Sheet3!$A$19:$G$81,7,FALSE)</f>
        <v>0.97959183673469385</v>
      </c>
      <c r="T65" s="10">
        <f t="shared" si="3"/>
        <v>0.8771929824561403</v>
      </c>
      <c r="U65" s="10">
        <f t="shared" si="4"/>
        <v>0.970873786407767</v>
      </c>
    </row>
    <row r="66" spans="2:21" ht="15.5">
      <c r="B66" s="157"/>
      <c r="C66" s="92" t="s">
        <v>637</v>
      </c>
      <c r="D66" s="71">
        <f>HARIAN!D77+HARIAN!D82</f>
        <v>144</v>
      </c>
      <c r="E66" s="71">
        <f>HARIAN!E77+HARIAN!E82</f>
        <v>0</v>
      </c>
      <c r="F66" s="71">
        <f>HARIAN!F77+HARIAN!F82</f>
        <v>4</v>
      </c>
      <c r="G66" s="71">
        <f>HARIAN!G77+HARIAN!G82</f>
        <v>0</v>
      </c>
      <c r="H66" s="71">
        <f>HARIAN!H77+HARIAN!H82</f>
        <v>1</v>
      </c>
      <c r="I66" s="71">
        <f>HARIAN!I77+HARIAN!I82</f>
        <v>36</v>
      </c>
      <c r="J66" s="71">
        <f>HARIAN!J77+HARIAN!J82</f>
        <v>16</v>
      </c>
      <c r="K66" s="71">
        <f>HARIAN!K77+HARIAN!K82</f>
        <v>1</v>
      </c>
      <c r="L66" s="71">
        <f>HARIAN!L77+HARIAN!L82</f>
        <v>0</v>
      </c>
      <c r="M66" s="71">
        <f>HARIAN!M77+HARIAN!M82</f>
        <v>1</v>
      </c>
      <c r="N66" s="71">
        <f>HARIAN!N77+HARIAN!N82</f>
        <v>0</v>
      </c>
      <c r="O66" s="71">
        <f>HARIAN!O77+HARIAN!O82</f>
        <v>0</v>
      </c>
      <c r="P66" s="71">
        <f>HARIAN!P77+HARIAN!P82</f>
        <v>84</v>
      </c>
      <c r="Q66" s="40">
        <f t="shared" si="2"/>
        <v>0.81553398058252424</v>
      </c>
      <c r="R66" s="40">
        <f t="shared" si="1"/>
        <v>0.9882352941176471</v>
      </c>
      <c r="S66" s="40">
        <f>VLOOKUP(C66,Sheet3!$A$19:$G$81,7,FALSE)</f>
        <v>1</v>
      </c>
      <c r="T66" s="10">
        <f t="shared" si="3"/>
        <v>0.81553398058252424</v>
      </c>
      <c r="U66" s="10">
        <f t="shared" si="4"/>
        <v>0.9882352941176471</v>
      </c>
    </row>
    <row r="67" spans="2:21" ht="15.5">
      <c r="B67" s="157"/>
      <c r="C67" s="92" t="s">
        <v>640</v>
      </c>
      <c r="D67" s="71">
        <f>HARIAN!D78+HARIAN!D80</f>
        <v>132</v>
      </c>
      <c r="E67" s="71">
        <f>HARIAN!E78+HARIAN!E80</f>
        <v>2</v>
      </c>
      <c r="F67" s="71">
        <f>HARIAN!F78+HARIAN!F80</f>
        <v>5</v>
      </c>
      <c r="G67" s="71">
        <f>HARIAN!G78+HARIAN!G80</f>
        <v>1</v>
      </c>
      <c r="H67" s="71">
        <f>HARIAN!H78+HARIAN!H80</f>
        <v>0</v>
      </c>
      <c r="I67" s="71">
        <f>HARIAN!I78+HARIAN!I80</f>
        <v>25</v>
      </c>
      <c r="J67" s="71">
        <f>HARIAN!J78+HARIAN!J80</f>
        <v>8</v>
      </c>
      <c r="K67" s="71">
        <f>HARIAN!K78+HARIAN!K80</f>
        <v>0</v>
      </c>
      <c r="L67" s="71">
        <f>HARIAN!L78+HARIAN!L80</f>
        <v>0</v>
      </c>
      <c r="M67" s="71">
        <f>HARIAN!M78+HARIAN!M80</f>
        <v>2</v>
      </c>
      <c r="N67" s="71">
        <f>HARIAN!N78+HARIAN!N80</f>
        <v>1</v>
      </c>
      <c r="O67" s="71">
        <f>HARIAN!O78+HARIAN!O80</f>
        <v>1</v>
      </c>
      <c r="P67" s="71">
        <f>HARIAN!P78+HARIAN!P80</f>
        <v>84</v>
      </c>
      <c r="Q67" s="40">
        <f t="shared" si="2"/>
        <v>0.82352941176470584</v>
      </c>
      <c r="R67" s="40">
        <f t="shared" si="1"/>
        <v>0.95454545454545459</v>
      </c>
      <c r="S67" s="40">
        <f>VLOOKUP(C67,Sheet3!$A$19:$G$81,7,FALSE)</f>
        <v>0.96250000000000002</v>
      </c>
      <c r="T67" s="10">
        <f t="shared" si="3"/>
        <v>0.82352941176470584</v>
      </c>
      <c r="U67" s="10">
        <f t="shared" si="4"/>
        <v>0.95454545454545459</v>
      </c>
    </row>
    <row r="68" spans="2:21" ht="15.5">
      <c r="B68" s="149" t="s">
        <v>62</v>
      </c>
      <c r="C68" s="149"/>
      <c r="D68" s="26">
        <f t="shared" ref="D68:P68" si="7">SUM(D32:D67)</f>
        <v>2150</v>
      </c>
      <c r="E68" s="26">
        <f t="shared" si="7"/>
        <v>58</v>
      </c>
      <c r="F68" s="26">
        <f t="shared" si="7"/>
        <v>79</v>
      </c>
      <c r="G68" s="26">
        <f t="shared" si="7"/>
        <v>22</v>
      </c>
      <c r="H68" s="26">
        <f t="shared" si="7"/>
        <v>80</v>
      </c>
      <c r="I68" s="26">
        <f t="shared" si="7"/>
        <v>301</v>
      </c>
      <c r="J68" s="26">
        <f t="shared" si="7"/>
        <v>78</v>
      </c>
      <c r="K68" s="26">
        <f t="shared" si="7"/>
        <v>44</v>
      </c>
      <c r="L68" s="26">
        <f t="shared" si="7"/>
        <v>1</v>
      </c>
      <c r="M68" s="26">
        <f t="shared" si="7"/>
        <v>36</v>
      </c>
      <c r="N68" s="26">
        <f t="shared" si="7"/>
        <v>15</v>
      </c>
      <c r="O68" s="26">
        <f t="shared" si="7"/>
        <v>17</v>
      </c>
      <c r="P68" s="26">
        <f t="shared" si="7"/>
        <v>1405</v>
      </c>
      <c r="Q68" s="41">
        <f>Q14</f>
        <v>0.81402085747392816</v>
      </c>
      <c r="R68" s="41">
        <f>R14</f>
        <v>0.95383570943652407</v>
      </c>
      <c r="S68" s="41">
        <f>S14</f>
        <v>0.92909896602658792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9" t="str">
        <f ca="1">LAPORAN!C2</f>
        <v xml:space="preserve">PERIODE ORDER &amp; PS : 2026-10-01 to  2026-10-29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</row>
    <row r="3" spans="3:14">
      <c r="C3" s="139" t="str">
        <f>LAPORAN!C3</f>
        <v>Last update proses : 30-10-2026 14:04:10 WIB (Source: ETL XPRO)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301</v>
      </c>
      <c r="E6" s="94">
        <f>LAPORAN!J9</f>
        <v>9</v>
      </c>
      <c r="F6" s="94">
        <f>LAPORAN!K9</f>
        <v>12</v>
      </c>
      <c r="G6" s="94">
        <f>LAPORAN!L9</f>
        <v>0</v>
      </c>
      <c r="H6" s="94">
        <f>LAPORAN!M9</f>
        <v>3</v>
      </c>
      <c r="I6" s="94">
        <f>LAPORAN!N9</f>
        <v>12</v>
      </c>
      <c r="J6" s="94">
        <f>LAPORAN!O9</f>
        <v>5</v>
      </c>
      <c r="K6" s="94">
        <f>LAPORAN!P9</f>
        <v>143</v>
      </c>
      <c r="L6" s="40">
        <f>LAPORAN!Q9</f>
        <v>0.64125560538116588</v>
      </c>
      <c r="M6" s="40">
        <f>LAPORAN!R9</f>
        <v>0.87730061349693256</v>
      </c>
      <c r="N6" s="40">
        <f>LAPORAN!S9</f>
        <v>0.91111111111111109</v>
      </c>
    </row>
    <row r="7" spans="3:14" ht="15.5">
      <c r="C7" s="76" t="str">
        <f>[1]LAPORAN!C10</f>
        <v>JATIM BARAT</v>
      </c>
      <c r="D7" s="4">
        <f>LAPORAN!D10</f>
        <v>492</v>
      </c>
      <c r="E7" s="94">
        <f>LAPORAN!J10</f>
        <v>20</v>
      </c>
      <c r="F7" s="94">
        <f>LAPORAN!K10</f>
        <v>8</v>
      </c>
      <c r="G7" s="94">
        <f>LAPORAN!L10</f>
        <v>0</v>
      </c>
      <c r="H7" s="94">
        <f>LAPORAN!M10</f>
        <v>3</v>
      </c>
      <c r="I7" s="94">
        <f>LAPORAN!N10</f>
        <v>0</v>
      </c>
      <c r="J7" s="94">
        <f>LAPORAN!O10</f>
        <v>2</v>
      </c>
      <c r="K7" s="94">
        <f>LAPORAN!P10</f>
        <v>372</v>
      </c>
      <c r="L7" s="40">
        <f>LAPORAN!Q10</f>
        <v>0.87119437939110067</v>
      </c>
      <c r="M7" s="40">
        <f>LAPORAN!R10</f>
        <v>0.98673740053050396</v>
      </c>
      <c r="N7" s="40">
        <f>LAPORAN!S10</f>
        <v>0.98324022346368711</v>
      </c>
    </row>
    <row r="8" spans="3:14" ht="15.5">
      <c r="C8" s="76" t="str">
        <f>[1]LAPORAN!C11</f>
        <v>JATIM TIMUR</v>
      </c>
      <c r="D8" s="4">
        <f>LAPORAN!D11</f>
        <v>368</v>
      </c>
      <c r="E8" s="94">
        <f>LAPORAN!J11</f>
        <v>5</v>
      </c>
      <c r="F8" s="94">
        <f>LAPORAN!K11</f>
        <v>3</v>
      </c>
      <c r="G8" s="94">
        <f>LAPORAN!L11</f>
        <v>1</v>
      </c>
      <c r="H8" s="94">
        <f>LAPORAN!M11</f>
        <v>1</v>
      </c>
      <c r="I8" s="94">
        <f>LAPORAN!N11</f>
        <v>0</v>
      </c>
      <c r="J8" s="94">
        <f>LAPORAN!O11</f>
        <v>4</v>
      </c>
      <c r="K8" s="94">
        <f>LAPORAN!P11</f>
        <v>290</v>
      </c>
      <c r="L8" s="40">
        <f>LAPORAN!Q11</f>
        <v>0.88957055214723924</v>
      </c>
      <c r="M8" s="40">
        <f>LAPORAN!R11</f>
        <v>0.98305084745762716</v>
      </c>
      <c r="N8" s="40">
        <f>LAPORAN!S11</f>
        <v>0.97864768683274017</v>
      </c>
    </row>
    <row r="9" spans="3:14" ht="15.5">
      <c r="C9" s="76" t="str">
        <f>[1]LAPORAN!C12</f>
        <v>NUSA TENGGARA</v>
      </c>
      <c r="D9" s="4">
        <f>LAPORAN!D12</f>
        <v>414</v>
      </c>
      <c r="E9" s="94">
        <f>LAPORAN!J12</f>
        <v>5</v>
      </c>
      <c r="F9" s="94">
        <f>LAPORAN!K12</f>
        <v>17</v>
      </c>
      <c r="G9" s="94">
        <f>LAPORAN!L12</f>
        <v>0</v>
      </c>
      <c r="H9" s="94">
        <f>LAPORAN!M12</f>
        <v>23</v>
      </c>
      <c r="I9" s="94">
        <f>LAPORAN!N12</f>
        <v>2</v>
      </c>
      <c r="J9" s="94">
        <f>LAPORAN!O12</f>
        <v>5</v>
      </c>
      <c r="K9" s="94">
        <f>LAPORAN!P12</f>
        <v>240</v>
      </c>
      <c r="L9" s="40">
        <f>LAPORAN!Q12</f>
        <v>0.73394495412844041</v>
      </c>
      <c r="M9" s="40">
        <f>LAPORAN!R12</f>
        <v>0.88888888888888884</v>
      </c>
      <c r="N9" s="40">
        <f>LAPORAN!S12</f>
        <v>0.71610169491525422</v>
      </c>
    </row>
    <row r="10" spans="3:14" ht="15.5">
      <c r="C10" s="76" t="str">
        <f>[1]LAPORAN!C13</f>
        <v>SURAMADU</v>
      </c>
      <c r="D10" s="4">
        <f>LAPORAN!D13</f>
        <v>575</v>
      </c>
      <c r="E10" s="94">
        <f>LAPORAN!J13</f>
        <v>39</v>
      </c>
      <c r="F10" s="94">
        <f>LAPORAN!K13</f>
        <v>4</v>
      </c>
      <c r="G10" s="94">
        <f>LAPORAN!L13</f>
        <v>0</v>
      </c>
      <c r="H10" s="94">
        <f>LAPORAN!M13</f>
        <v>6</v>
      </c>
      <c r="I10" s="94">
        <f>LAPORAN!N13</f>
        <v>1</v>
      </c>
      <c r="J10" s="94">
        <f>LAPORAN!O13</f>
        <v>1</v>
      </c>
      <c r="K10" s="94">
        <f>LAPORAN!P13</f>
        <v>360</v>
      </c>
      <c r="L10" s="40">
        <f>LAPORAN!Q13</f>
        <v>0.85106382978723405</v>
      </c>
      <c r="M10" s="40">
        <f>LAPORAN!R13</f>
        <v>0.97826086956521741</v>
      </c>
      <c r="N10" s="40">
        <f>LAPORAN!S13</f>
        <v>0.98546511627906974</v>
      </c>
    </row>
    <row r="11" spans="3:14" ht="15.5">
      <c r="C11" s="95" t="str">
        <f>[1]LAPORAN!C14</f>
        <v>TOTAL</v>
      </c>
      <c r="D11" s="98">
        <f>LAPORAN!D14</f>
        <v>2150</v>
      </c>
      <c r="E11" s="96">
        <f>LAPORAN!J14</f>
        <v>78</v>
      </c>
      <c r="F11" s="96">
        <f>LAPORAN!K14</f>
        <v>44</v>
      </c>
      <c r="G11" s="96">
        <f>LAPORAN!L14</f>
        <v>1</v>
      </c>
      <c r="H11" s="96">
        <f>LAPORAN!M14</f>
        <v>36</v>
      </c>
      <c r="I11" s="96">
        <f>LAPORAN!N14</f>
        <v>15</v>
      </c>
      <c r="J11" s="96">
        <f>LAPORAN!O14</f>
        <v>17</v>
      </c>
      <c r="K11" s="96">
        <f>LAPORAN!P14</f>
        <v>1405</v>
      </c>
      <c r="L11" s="97">
        <f>LAPORAN!Q14</f>
        <v>0.81402085747392816</v>
      </c>
      <c r="M11" s="97">
        <f>LAPORAN!R14</f>
        <v>0.95383570943652407</v>
      </c>
      <c r="N11" s="97">
        <f>LAPORAN!S14</f>
        <v>0.92909896602658792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53</v>
      </c>
      <c r="F7">
        <f>IFERROR(VLOOKUP(C7,'COPY DATA XPRO'!$C$7:$AI$58,4,FALSE),0)</f>
        <v>2</v>
      </c>
      <c r="G7">
        <f>IFERROR(VLOOKUP(C7,'COPY DATA XPRO'!$C$7:$AI$58,5,FALSE),0)</f>
        <v>1</v>
      </c>
      <c r="H7">
        <f>IFERROR(VLOOKUP(C7,'COPY DATA XPRO'!$C$7:$AI$58,6,FALSE),0)</f>
        <v>1</v>
      </c>
      <c r="I7">
        <f>IFERROR(VLOOKUP(C7,'COPY DATA XPRO'!$C$7:$AI$58,7,FALSE),0)</f>
        <v>3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1</v>
      </c>
      <c r="R7">
        <f>IFERROR(VLOOKUP(C7,'COPY DATA XPRO'!$C$7:$AI$58,16,FALSE),0)</f>
        <v>2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3</v>
      </c>
      <c r="Y7">
        <f>IFERROR(VLOOKUP(C7,'COPY DATA XPRO'!$C$7:$AI$58,23,FALSE),0)</f>
        <v>1</v>
      </c>
      <c r="Z7">
        <f>IFERROR(VLOOKUP(C7,'COPY DATA XPRO'!$C$7:$AI$58,24,FALSE),0)</f>
        <v>25</v>
      </c>
      <c r="AA7">
        <f>IFERROR(VLOOKUP(C7,'COPY DATA XPRO'!$C$7:$AI$58,25,FALSE),0)</f>
        <v>1</v>
      </c>
      <c r="AB7">
        <f>IFERROR(VLOOKUP(C7,'COPY DATA XPRO'!$C$7:$AI$58,26,FALSE),0)</f>
        <v>2</v>
      </c>
      <c r="AC7">
        <f>IFERROR(VLOOKUP(C7,'COPY DATA XPRO'!$C$7:$AI$58,27,FALSE),0)</f>
        <v>0</v>
      </c>
      <c r="AD7">
        <f>IFERROR(VLOOKUP(C7,'COPY DATA XPRO'!$C$7:$AI$58,28,FALSE),0)</f>
        <v>1</v>
      </c>
      <c r="AE7">
        <f>IFERROR(VLOOKUP(C7,'COPY DATA XPRO'!$C$7:$AI$58,29,FALSE),0)</f>
        <v>4</v>
      </c>
      <c r="AF7">
        <f>IFERROR(VLOOKUP(C7,'COPY DATA XPRO'!$C$7:$AI$58,30,FALSE),0)</f>
        <v>11</v>
      </c>
      <c r="AG7">
        <f>IFERROR(VLOOKUP(C7,'COPY DATA XPRO'!$C$7:$AI$58,31,FALSE),0)</f>
        <v>62.26</v>
      </c>
      <c r="AH7">
        <f>IFERROR(VLOOKUP(C7,'COPY DATA XPRO'!$C$7:$AI$58,32,FALSE),0)</f>
        <v>64.099999999999994</v>
      </c>
      <c r="AI7">
        <f>IFERROR(VLOOKUP(C7,'COPY DATA XPRO'!$C$7:$AI$58,33,FALSE),0)</f>
        <v>86.21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3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1</v>
      </c>
      <c r="AG8">
        <f>IFERROR(VLOOKUP(C8,'COPY DATA XPRO'!$C$7:$AI$58,31,FALSE),0)</f>
        <v>66.67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48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1</v>
      </c>
      <c r="I9">
        <f>IFERROR(VLOOKUP(C9,'COPY DATA XPRO'!$C$7:$AI$58,7,FALSE),0)</f>
        <v>4</v>
      </c>
      <c r="J9">
        <f>IFERROR(VLOOKUP(C9,'COPY DATA XPRO'!$C$7:$AI$58,8,FALSE),0)</f>
        <v>2</v>
      </c>
      <c r="K9">
        <f>IFERROR(VLOOKUP(C9,'COPY DATA XPRO'!$C$7:$AI$58,9,FALSE),0)</f>
        <v>3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1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1</v>
      </c>
      <c r="Y9">
        <f>IFERROR(VLOOKUP(C9,'COPY DATA XPRO'!$C$7:$AI$58,23,FALSE),0)</f>
        <v>0</v>
      </c>
      <c r="Z9">
        <f>IFERROR(VLOOKUP(C9,'COPY DATA XPRO'!$C$7:$AI$58,24,FALSE),0)</f>
        <v>23</v>
      </c>
      <c r="AA9">
        <f>IFERROR(VLOOKUP(C9,'COPY DATA XPRO'!$C$7:$AI$58,25,FALSE),0)</f>
        <v>2</v>
      </c>
      <c r="AB9">
        <f>IFERROR(VLOOKUP(C9,'COPY DATA XPRO'!$C$7:$AI$58,26,FALSE),0)</f>
        <v>3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5</v>
      </c>
      <c r="AF9">
        <f>IFERROR(VLOOKUP(C9,'COPY DATA XPRO'!$C$7:$AI$58,30,FALSE),0)</f>
        <v>9</v>
      </c>
      <c r="AG9">
        <f>IFERROR(VLOOKUP(C9,'COPY DATA XPRO'!$C$7:$AI$58,31,FALSE),0)</f>
        <v>60.42</v>
      </c>
      <c r="AH9">
        <f>IFERROR(VLOOKUP(C9,'COPY DATA XPRO'!$C$7:$AI$58,32,FALSE),0)</f>
        <v>71.88</v>
      </c>
      <c r="AI9">
        <f>IFERROR(VLOOKUP(C9,'COPY DATA XPRO'!$C$7:$AI$58,33,FALSE),0)</f>
        <v>95.83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30</v>
      </c>
      <c r="F10">
        <f>IFERROR(VLOOKUP(C10,'COPY DATA XPRO'!$C$7:$AI$58,4,FALSE),0)</f>
        <v>0</v>
      </c>
      <c r="G10">
        <f>IFERROR(VLOOKUP(C10,'COPY DATA XPRO'!$C$7:$AI$58,5,FALSE),0)</f>
        <v>2</v>
      </c>
      <c r="H10">
        <f>IFERROR(VLOOKUP(C10,'COPY DATA XPRO'!$C$7:$AI$58,6,FALSE),0)</f>
        <v>1</v>
      </c>
      <c r="I10">
        <f>IFERROR(VLOOKUP(C10,'COPY DATA XPRO'!$C$7:$AI$58,7,FALSE),0)</f>
        <v>2</v>
      </c>
      <c r="J10">
        <f>IFERROR(VLOOKUP(C10,'COPY DATA XPRO'!$C$7:$AI$58,8,FALSE),0)</f>
        <v>0</v>
      </c>
      <c r="K10">
        <f>IFERROR(VLOOKUP(C10,'COPY DATA XPRO'!$C$7:$AI$58,9,FALSE),0)</f>
        <v>1</v>
      </c>
      <c r="L10">
        <f>IFERROR(VLOOKUP(C10,'COPY DATA XPRO'!$C$7:$AI$58,10,FALSE),0)</f>
        <v>0</v>
      </c>
      <c r="M10">
        <f>IFERROR(VLOOKUP(C10,'COPY DATA XPRO'!$C$7:$AI$58,11,FALSE),0)</f>
        <v>2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2</v>
      </c>
      <c r="Q10">
        <f>IFERROR(VLOOKUP(C10,'COPY DATA XPRO'!$C$7:$AI$58,15,FALSE),0)</f>
        <v>0</v>
      </c>
      <c r="R10">
        <f>IFERROR(VLOOKUP(C10,'COPY DATA XPRO'!$C$7:$AI$58,16,FALSE),0)</f>
        <v>3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3</v>
      </c>
      <c r="Y10">
        <f>IFERROR(VLOOKUP(C10,'COPY DATA XPRO'!$C$7:$AI$58,23,FALSE),0)</f>
        <v>0</v>
      </c>
      <c r="Z10">
        <f>IFERROR(VLOOKUP(C10,'COPY DATA XPRO'!$C$7:$AI$58,24,FALSE),0)</f>
        <v>14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5</v>
      </c>
      <c r="AG10">
        <f>IFERROR(VLOOKUP(C10,'COPY DATA XPRO'!$C$7:$AI$58,31,FALSE),0)</f>
        <v>63.33</v>
      </c>
      <c r="AH10">
        <f>IFERROR(VLOOKUP(C10,'COPY DATA XPRO'!$C$7:$AI$58,32,FALSE),0)</f>
        <v>63.64</v>
      </c>
      <c r="AI10">
        <f>IFERROR(VLOOKUP(C10,'COPY DATA XPRO'!$C$7:$AI$58,33,FALSE),0)</f>
        <v>73.680000000000007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47</v>
      </c>
      <c r="F11">
        <f>IFERROR(VLOOKUP(C11,'COPY DATA XPRO'!$C$7:$AI$58,4,FALSE),0)</f>
        <v>1</v>
      </c>
      <c r="G11">
        <f>IFERROR(VLOOKUP(C11,'COPY DATA XPRO'!$C$7:$AI$58,5,FALSE),0)</f>
        <v>2</v>
      </c>
      <c r="H11">
        <f>IFERROR(VLOOKUP(C11,'COPY DATA XPRO'!$C$7:$AI$58,6,FALSE),0)</f>
        <v>0</v>
      </c>
      <c r="I11">
        <f>IFERROR(VLOOKUP(C11,'COPY DATA XPRO'!$C$7:$AI$58,7,FALSE),0)</f>
        <v>3</v>
      </c>
      <c r="J11">
        <f>IFERROR(VLOOKUP(C11,'COPY DATA XPRO'!$C$7:$AI$58,8,FALSE),0)</f>
        <v>3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1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1</v>
      </c>
      <c r="Q11">
        <f>IFERROR(VLOOKUP(C11,'COPY DATA XPRO'!$C$7:$AI$58,15,FALSE),0)</f>
        <v>0</v>
      </c>
      <c r="R11">
        <f>IFERROR(VLOOKUP(C11,'COPY DATA XPRO'!$C$7:$AI$58,16,FALSE),0)</f>
        <v>2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2</v>
      </c>
      <c r="Y11">
        <f>IFERROR(VLOOKUP(C11,'COPY DATA XPRO'!$C$7:$AI$58,23,FALSE),0)</f>
        <v>4</v>
      </c>
      <c r="Z11">
        <f>IFERROR(VLOOKUP(C11,'COPY DATA XPRO'!$C$7:$AI$58,24,FALSE),0)</f>
        <v>25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6</v>
      </c>
      <c r="AG11">
        <f>IFERROR(VLOOKUP(C11,'COPY DATA XPRO'!$C$7:$AI$58,31,FALSE),0)</f>
        <v>68.09</v>
      </c>
      <c r="AH11">
        <f>IFERROR(VLOOKUP(C11,'COPY DATA XPRO'!$C$7:$AI$58,32,FALSE),0)</f>
        <v>65.790000000000006</v>
      </c>
      <c r="AI11">
        <f>IFERROR(VLOOKUP(C11,'COPY DATA XPRO'!$C$7:$AI$58,33,FALSE),0)</f>
        <v>78.13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15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1</v>
      </c>
      <c r="K12">
        <f>IFERROR(VLOOKUP(C12,'COPY DATA XPRO'!$C$7:$AI$58,9,FALSE),0)</f>
        <v>2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9</v>
      </c>
      <c r="AA12">
        <f>IFERROR(VLOOKUP(C12,'COPY DATA XPRO'!$C$7:$AI$58,25,FALSE),0)</f>
        <v>0</v>
      </c>
      <c r="AB12">
        <f>IFERROR(VLOOKUP(C12,'COPY DATA XPRO'!$C$7:$AI$58,26,FALSE),0)</f>
        <v>2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2</v>
      </c>
      <c r="AF12">
        <f>IFERROR(VLOOKUP(C12,'COPY DATA XPRO'!$C$7:$AI$58,30,FALSE),0)</f>
        <v>1</v>
      </c>
      <c r="AG12">
        <f>IFERROR(VLOOKUP(C12,'COPY DATA XPRO'!$C$7:$AI$58,31,FALSE),0)</f>
        <v>73.33</v>
      </c>
      <c r="AH12">
        <f>IFERROR(VLOOKUP(C12,'COPY DATA XPRO'!$C$7:$AI$58,32,FALSE),0)</f>
        <v>75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67</v>
      </c>
      <c r="F13">
        <f>IFERROR(VLOOKUP(C13,'COPY DATA XPRO'!$C$7:$AI$58,4,FALSE),0)</f>
        <v>8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3</v>
      </c>
      <c r="J13">
        <f>IFERROR(VLOOKUP(C13,'COPY DATA XPRO'!$C$7:$AI$58,8,FALSE),0)</f>
        <v>1</v>
      </c>
      <c r="K13">
        <f>IFERROR(VLOOKUP(C13,'COPY DATA XPRO'!$C$7:$AI$58,9,FALSE),0)</f>
        <v>6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1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1</v>
      </c>
      <c r="Y13">
        <f>IFERROR(VLOOKUP(C13,'COPY DATA XPRO'!$C$7:$AI$58,23,FALSE),0)</f>
        <v>0</v>
      </c>
      <c r="Z13">
        <f>IFERROR(VLOOKUP(C13,'COPY DATA XPRO'!$C$7:$AI$58,24,FALSE),0)</f>
        <v>26</v>
      </c>
      <c r="AA13">
        <f>IFERROR(VLOOKUP(C13,'COPY DATA XPRO'!$C$7:$AI$58,25,FALSE),0)</f>
        <v>0</v>
      </c>
      <c r="AB13">
        <f>IFERROR(VLOOKUP(C13,'COPY DATA XPRO'!$C$7:$AI$58,26,FALSE),0)</f>
        <v>14</v>
      </c>
      <c r="AC13">
        <f>IFERROR(VLOOKUP(C13,'COPY DATA XPRO'!$C$7:$AI$58,27,FALSE),0)</f>
        <v>0</v>
      </c>
      <c r="AD13">
        <f>IFERROR(VLOOKUP(C13,'COPY DATA XPRO'!$C$7:$AI$58,28,FALSE),0)</f>
        <v>2</v>
      </c>
      <c r="AE13">
        <f>IFERROR(VLOOKUP(C13,'COPY DATA XPRO'!$C$7:$AI$58,29,FALSE),0)</f>
        <v>16</v>
      </c>
      <c r="AF13">
        <f>IFERROR(VLOOKUP(C13,'COPY DATA XPRO'!$C$7:$AI$58,30,FALSE),0)</f>
        <v>7</v>
      </c>
      <c r="AG13">
        <f>IFERROR(VLOOKUP(C13,'COPY DATA XPRO'!$C$7:$AI$58,31,FALSE),0)</f>
        <v>64.180000000000007</v>
      </c>
      <c r="AH13">
        <f>IFERROR(VLOOKUP(C13,'COPY DATA XPRO'!$C$7:$AI$58,32,FALSE),0)</f>
        <v>50.98</v>
      </c>
      <c r="AI13">
        <f>IFERROR(VLOOKUP(C13,'COPY DATA XPRO'!$C$7:$AI$58,33,FALSE),0)</f>
        <v>96.3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38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1</v>
      </c>
      <c r="I14">
        <f>IFERROR(VLOOKUP(C14,'COPY DATA XPRO'!$C$7:$AI$58,7,FALSE),0)</f>
        <v>0</v>
      </c>
      <c r="J14">
        <f>IFERROR(VLOOKUP(C14,'COPY DATA XPRO'!$C$7:$AI$58,8,FALSE),0)</f>
        <v>2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1</v>
      </c>
      <c r="R14">
        <f>IFERROR(VLOOKUP(C14,'COPY DATA XPRO'!$C$7:$AI$58,16,FALSE),0)</f>
        <v>1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2</v>
      </c>
      <c r="Y14">
        <f>IFERROR(VLOOKUP(C14,'COPY DATA XPRO'!$C$7:$AI$58,23,FALSE),0)</f>
        <v>0</v>
      </c>
      <c r="Z14">
        <f>IFERROR(VLOOKUP(C14,'COPY DATA XPRO'!$C$7:$AI$58,24,FALSE),0)</f>
        <v>19</v>
      </c>
      <c r="AA14">
        <f>IFERROR(VLOOKUP(C14,'COPY DATA XPRO'!$C$7:$AI$58,25,FALSE),0)</f>
        <v>1</v>
      </c>
      <c r="AB14">
        <f>IFERROR(VLOOKUP(C14,'COPY DATA XPRO'!$C$7:$AI$58,26,FALSE),0)</f>
        <v>1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2</v>
      </c>
      <c r="AF14">
        <f>IFERROR(VLOOKUP(C14,'COPY DATA XPRO'!$C$7:$AI$58,30,FALSE),0)</f>
        <v>11</v>
      </c>
      <c r="AG14">
        <f>IFERROR(VLOOKUP(C14,'COPY DATA XPRO'!$C$7:$AI$58,31,FALSE),0)</f>
        <v>60.53</v>
      </c>
      <c r="AH14">
        <f>IFERROR(VLOOKUP(C14,'COPY DATA XPRO'!$C$7:$AI$58,32,FALSE),0)</f>
        <v>70.37</v>
      </c>
      <c r="AI14">
        <f>IFERROR(VLOOKUP(C14,'COPY DATA XPRO'!$C$7:$AI$58,33,FALSE),0)</f>
        <v>90.48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84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1</v>
      </c>
      <c r="I15">
        <f>IFERROR(VLOOKUP(C15,'COPY DATA XPRO'!$C$7:$AI$58,7,FALSE),0)</f>
        <v>1</v>
      </c>
      <c r="J15">
        <f>IFERROR(VLOOKUP(C15,'COPY DATA XPRO'!$C$7:$AI$58,8,FALSE),0)</f>
        <v>4</v>
      </c>
      <c r="K15">
        <f>IFERROR(VLOOKUP(C15,'COPY DATA XPRO'!$C$7:$AI$58,9,FALSE),0)</f>
        <v>1</v>
      </c>
      <c r="L15">
        <f>IFERROR(VLOOKUP(C15,'COPY DATA XPRO'!$C$7:$AI$58,10,FALSE),0)</f>
        <v>0</v>
      </c>
      <c r="M15">
        <f>IFERROR(VLOOKUP(C15,'COPY DATA XPRO'!$C$7:$AI$58,11,FALSE),0)</f>
        <v>1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1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57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5</v>
      </c>
      <c r="AE15">
        <f>IFERROR(VLOOKUP(C15,'COPY DATA XPRO'!$C$7:$AI$58,29,FALSE),0)</f>
        <v>5</v>
      </c>
      <c r="AF15">
        <f>IFERROR(VLOOKUP(C15,'COPY DATA XPRO'!$C$7:$AI$58,30,FALSE),0)</f>
        <v>12</v>
      </c>
      <c r="AG15">
        <f>IFERROR(VLOOKUP(C15,'COPY DATA XPRO'!$C$7:$AI$58,31,FALSE),0)</f>
        <v>75</v>
      </c>
      <c r="AH15">
        <f>IFERROR(VLOOKUP(C15,'COPY DATA XPRO'!$C$7:$AI$58,32,FALSE),0)</f>
        <v>81.430000000000007</v>
      </c>
      <c r="AI15">
        <f>IFERROR(VLOOKUP(C15,'COPY DATA XPRO'!$C$7:$AI$58,33,FALSE),0)</f>
        <v>98.28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17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17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46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2</v>
      </c>
      <c r="J17">
        <f>IFERROR(VLOOKUP(C17,'COPY DATA XPRO'!$C$7:$AI$58,8,FALSE),0)</f>
        <v>3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1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1</v>
      </c>
      <c r="Z17">
        <f>IFERROR(VLOOKUP(C17,'COPY DATA XPRO'!$C$7:$AI$58,24,FALSE),0)</f>
        <v>31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8</v>
      </c>
      <c r="AG17">
        <f>IFERROR(VLOOKUP(C17,'COPY DATA XPRO'!$C$7:$AI$58,31,FALSE),0)</f>
        <v>71.739999999999995</v>
      </c>
      <c r="AH17">
        <f>IFERROR(VLOOKUP(C17,'COPY DATA XPRO'!$C$7:$AI$58,32,FALSE),0)</f>
        <v>86.11</v>
      </c>
      <c r="AI17">
        <f>IFERROR(VLOOKUP(C17,'COPY DATA XPRO'!$C$7:$AI$58,33,FALSE),0)</f>
        <v>93.94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64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3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56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3</v>
      </c>
      <c r="AG18">
        <f>IFERROR(VLOOKUP(C18,'COPY DATA XPRO'!$C$7:$AI$58,31,FALSE),0)</f>
        <v>89.06</v>
      </c>
      <c r="AH18">
        <f>IFERROR(VLOOKUP(C18,'COPY DATA XPRO'!$C$7:$AI$58,32,FALSE),0)</f>
        <v>93.33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80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1</v>
      </c>
      <c r="J19">
        <f>IFERROR(VLOOKUP(C19,'COPY DATA XPRO'!$C$7:$AI$58,8,FALSE),0)</f>
        <v>3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1</v>
      </c>
      <c r="Z19">
        <f>IFERROR(VLOOKUP(C19,'COPY DATA XPRO'!$C$7:$AI$58,24,FALSE),0)</f>
        <v>66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8</v>
      </c>
      <c r="AG19">
        <f>IFERROR(VLOOKUP(C19,'COPY DATA XPRO'!$C$7:$AI$58,31,FALSE),0)</f>
        <v>83.75</v>
      </c>
      <c r="AH19">
        <f>IFERROR(VLOOKUP(C19,'COPY DATA XPRO'!$C$7:$AI$58,32,FALSE),0)</f>
        <v>92.96</v>
      </c>
      <c r="AI19">
        <f>IFERROR(VLOOKUP(C19,'COPY DATA XPRO'!$C$7:$AI$58,33,FALSE),0)</f>
        <v>98.51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4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21</v>
      </c>
      <c r="AA20">
        <f>IFERROR(VLOOKUP(C20,'COPY DATA XPRO'!$C$7:$AI$58,25,FALSE),0)</f>
        <v>0</v>
      </c>
      <c r="AB20">
        <f>IFERROR(VLOOKUP(C20,'COPY DATA XPRO'!$C$7:$AI$58,26,FALSE),0)</f>
        <v>2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2</v>
      </c>
      <c r="AF20">
        <f>IFERROR(VLOOKUP(C20,'COPY DATA XPRO'!$C$7:$AI$58,30,FALSE),0)</f>
        <v>4</v>
      </c>
      <c r="AG20">
        <f>IFERROR(VLOOKUP(C20,'COPY DATA XPRO'!$C$7:$AI$58,31,FALSE),0)</f>
        <v>76.67</v>
      </c>
      <c r="AH20">
        <f>IFERROR(VLOOKUP(C20,'COPY DATA XPRO'!$C$7:$AI$58,32,FALSE),0)</f>
        <v>95.45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43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3</v>
      </c>
      <c r="I21">
        <f>IFERROR(VLOOKUP(C21,'COPY DATA XPRO'!$C$7:$AI$58,7,FALSE),0)</f>
        <v>0</v>
      </c>
      <c r="J21">
        <f>IFERROR(VLOOKUP(C21,'COPY DATA XPRO'!$C$7:$AI$58,8,FALSE),0)</f>
        <v>3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31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1</v>
      </c>
      <c r="AE21">
        <f>IFERROR(VLOOKUP(C21,'COPY DATA XPRO'!$C$7:$AI$58,29,FALSE),0)</f>
        <v>2</v>
      </c>
      <c r="AF21">
        <f>IFERROR(VLOOKUP(C21,'COPY DATA XPRO'!$C$7:$AI$58,30,FALSE),0)</f>
        <v>3</v>
      </c>
      <c r="AG21">
        <f>IFERROR(VLOOKUP(C21,'COPY DATA XPRO'!$C$7:$AI$58,31,FALSE),0)</f>
        <v>76.739999999999995</v>
      </c>
      <c r="AH21">
        <f>IFERROR(VLOOKUP(C21,'COPY DATA XPRO'!$C$7:$AI$58,32,FALSE),0)</f>
        <v>79.489999999999995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18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1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16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1</v>
      </c>
      <c r="AE22">
        <f>IFERROR(VLOOKUP(C22,'COPY DATA XPRO'!$C$7:$AI$58,29,FALSE),0)</f>
        <v>1</v>
      </c>
      <c r="AF22">
        <f>IFERROR(VLOOKUP(C22,'COPY DATA XPRO'!$C$7:$AI$58,30,FALSE),0)</f>
        <v>0</v>
      </c>
      <c r="AG22">
        <f>IFERROR(VLOOKUP(C22,'COPY DATA XPRO'!$C$7:$AI$58,31,FALSE),0)</f>
        <v>94.44</v>
      </c>
      <c r="AH22">
        <f>IFERROR(VLOOKUP(C22,'COPY DATA XPRO'!$C$7:$AI$58,32,FALSE),0)</f>
        <v>94.12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31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25</v>
      </c>
      <c r="AA23">
        <f>IFERROR(VLOOKUP(C23,'COPY DATA XPRO'!$C$7:$AI$58,25,FALSE),0)</f>
        <v>0</v>
      </c>
      <c r="AB23">
        <f>IFERROR(VLOOKUP(C23,'COPY DATA XPRO'!$C$7:$AI$58,26,FALSE),0)</f>
        <v>2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2</v>
      </c>
      <c r="AF23">
        <f>IFERROR(VLOOKUP(C23,'COPY DATA XPRO'!$C$7:$AI$58,30,FALSE),0)</f>
        <v>3</v>
      </c>
      <c r="AG23">
        <f>IFERROR(VLOOKUP(C23,'COPY DATA XPRO'!$C$7:$AI$58,31,FALSE),0)</f>
        <v>87.1</v>
      </c>
      <c r="AH23">
        <f>IFERROR(VLOOKUP(C23,'COPY DATA XPRO'!$C$7:$AI$58,32,FALSE),0)</f>
        <v>92.59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17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15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88.24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34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1</v>
      </c>
      <c r="K25">
        <f>IFERROR(VLOOKUP(C25,'COPY DATA XPRO'!$C$7:$AI$58,9,FALSE),0)</f>
        <v>4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19</v>
      </c>
      <c r="AA25">
        <f>IFERROR(VLOOKUP(C25,'COPY DATA XPRO'!$C$7:$AI$58,25,FALSE),0)</f>
        <v>1</v>
      </c>
      <c r="AB25">
        <f>IFERROR(VLOOKUP(C25,'COPY DATA XPRO'!$C$7:$AI$58,26,FALSE),0)</f>
        <v>3</v>
      </c>
      <c r="AC25">
        <f>IFERROR(VLOOKUP(C25,'COPY DATA XPRO'!$C$7:$AI$58,27,FALSE),0)</f>
        <v>0</v>
      </c>
      <c r="AD25">
        <f>IFERROR(VLOOKUP(C25,'COPY DATA XPRO'!$C$7:$AI$58,28,FALSE),0)</f>
        <v>1</v>
      </c>
      <c r="AE25">
        <f>IFERROR(VLOOKUP(C25,'COPY DATA XPRO'!$C$7:$AI$58,29,FALSE),0)</f>
        <v>5</v>
      </c>
      <c r="AF25">
        <f>IFERROR(VLOOKUP(C25,'COPY DATA XPRO'!$C$7:$AI$58,30,FALSE),0)</f>
        <v>3</v>
      </c>
      <c r="AG25">
        <f>IFERROR(VLOOKUP(C25,'COPY DATA XPRO'!$C$7:$AI$58,31,FALSE),0)</f>
        <v>70.59</v>
      </c>
      <c r="AH25">
        <f>IFERROR(VLOOKUP(C25,'COPY DATA XPRO'!$C$7:$AI$58,32,FALSE),0)</f>
        <v>76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28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2</v>
      </c>
      <c r="I26">
        <f>IFERROR(VLOOKUP(C26,'COPY DATA XPRO'!$C$7:$AI$58,7,FALSE),0)</f>
        <v>2</v>
      </c>
      <c r="J26">
        <f>IFERROR(VLOOKUP(C26,'COPY DATA XPRO'!$C$7:$AI$58,8,FALSE),0)</f>
        <v>3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1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1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18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71.430000000000007</v>
      </c>
      <c r="AH26">
        <f>IFERROR(VLOOKUP(C26,'COPY DATA XPRO'!$C$7:$AI$58,32,FALSE),0)</f>
        <v>69.23</v>
      </c>
      <c r="AI26">
        <f>IFERROR(VLOOKUP(C26,'COPY DATA XPRO'!$C$7:$AI$58,33,FALSE),0)</f>
        <v>94.74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30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1</v>
      </c>
      <c r="Z27">
        <f>IFERROR(VLOOKUP(C27,'COPY DATA XPRO'!$C$7:$AI$58,24,FALSE),0)</f>
        <v>22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3</v>
      </c>
      <c r="AG27">
        <f>IFERROR(VLOOKUP(C27,'COPY DATA XPRO'!$C$7:$AI$58,31,FALSE),0)</f>
        <v>86.67</v>
      </c>
      <c r="AH27">
        <f>IFERROR(VLOOKUP(C27,'COPY DATA XPRO'!$C$7:$AI$58,32,FALSE),0)</f>
        <v>81.48</v>
      </c>
      <c r="AI27">
        <f>IFERROR(VLOOKUP(C27,'COPY DATA XPRO'!$C$7:$AI$58,33,FALSE),0)</f>
        <v>95.65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27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25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1</v>
      </c>
      <c r="AG28">
        <f>IFERROR(VLOOKUP(C28,'COPY DATA XPRO'!$C$7:$AI$58,31,FALSE),0)</f>
        <v>96.3</v>
      </c>
      <c r="AH28">
        <f>IFERROR(VLOOKUP(C28,'COPY DATA XPRO'!$C$7:$AI$58,32,FALSE),0)</f>
        <v>96.15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68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2</v>
      </c>
      <c r="J29">
        <f>IFERROR(VLOOKUP(C29,'COPY DATA XPRO'!$C$7:$AI$58,8,FALSE),0)</f>
        <v>0</v>
      </c>
      <c r="K29">
        <f>IFERROR(VLOOKUP(C29,'COPY DATA XPRO'!$C$7:$AI$58,9,FALSE),0)</f>
        <v>2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53</v>
      </c>
      <c r="AA29">
        <f>IFERROR(VLOOKUP(C29,'COPY DATA XPRO'!$C$7:$AI$58,25,FALSE),0)</f>
        <v>2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4</v>
      </c>
      <c r="AF29">
        <f>IFERROR(VLOOKUP(C29,'COPY DATA XPRO'!$C$7:$AI$58,30,FALSE),0)</f>
        <v>6</v>
      </c>
      <c r="AG29">
        <f>IFERROR(VLOOKUP(C29,'COPY DATA XPRO'!$C$7:$AI$58,31,FALSE),0)</f>
        <v>83.82</v>
      </c>
      <c r="AH29">
        <f>IFERROR(VLOOKUP(C29,'COPY DATA XPRO'!$C$7:$AI$58,32,FALSE),0)</f>
        <v>91.38</v>
      </c>
      <c r="AI29">
        <f>IFERROR(VLOOKUP(C29,'COPY DATA XPRO'!$C$7:$AI$58,33,FALSE),0)</f>
        <v>100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26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22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1</v>
      </c>
      <c r="AE30">
        <f>IFERROR(VLOOKUP(C30,'COPY DATA XPRO'!$C$7:$AI$58,29,FALSE),0)</f>
        <v>1</v>
      </c>
      <c r="AF30">
        <f>IFERROR(VLOOKUP(C30,'COPY DATA XPRO'!$C$7:$AI$58,30,FALSE),0)</f>
        <v>2</v>
      </c>
      <c r="AG30">
        <f>IFERROR(VLOOKUP(C30,'COPY DATA XPRO'!$C$7:$AI$58,31,FALSE),0)</f>
        <v>88.46</v>
      </c>
      <c r="AH30">
        <f>IFERROR(VLOOKUP(C30,'COPY DATA XPRO'!$C$7:$AI$58,32,FALSE),0)</f>
        <v>91.67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35</v>
      </c>
      <c r="F31">
        <f>IFERROR(VLOOKUP(C31,'COPY DATA XPRO'!$C$7:$AI$58,4,FALSE),0)</f>
        <v>1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1</v>
      </c>
      <c r="L31">
        <f>IFERROR(VLOOKUP(C31,'COPY DATA XPRO'!$C$7:$AI$58,10,FALSE),0)</f>
        <v>0</v>
      </c>
      <c r="M31">
        <f>IFERROR(VLOOKUP(C31,'COPY DATA XPRO'!$C$7:$AI$58,11,FALSE),0)</f>
        <v>1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1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28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85.71</v>
      </c>
      <c r="AH31">
        <f>IFERROR(VLOOKUP(C31,'COPY DATA XPRO'!$C$7:$AI$58,32,FALSE),0)</f>
        <v>90.32</v>
      </c>
      <c r="AI31">
        <f>IFERROR(VLOOKUP(C31,'COPY DATA XPRO'!$C$7:$AI$58,33,FALSE),0)</f>
        <v>96.55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28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4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21</v>
      </c>
      <c r="AA32">
        <f>IFERROR(VLOOKUP(C32,'COPY DATA XPRO'!$C$7:$AI$58,25,FALSE),0)</f>
        <v>0</v>
      </c>
      <c r="AB32">
        <f>IFERROR(VLOOKUP(C32,'COPY DATA XPRO'!$C$7:$AI$58,26,FALSE),0)</f>
        <v>1</v>
      </c>
      <c r="AC32">
        <f>IFERROR(VLOOKUP(C32,'COPY DATA XPRO'!$C$7:$AI$58,27,FALSE),0)</f>
        <v>0</v>
      </c>
      <c r="AD32">
        <f>IFERROR(VLOOKUP(C32,'COPY DATA XPRO'!$C$7:$AI$58,28,FALSE),0)</f>
        <v>1</v>
      </c>
      <c r="AE32">
        <f>IFERROR(VLOOKUP(C32,'COPY DATA XPRO'!$C$7:$AI$58,29,FALSE),0)</f>
        <v>2</v>
      </c>
      <c r="AF32">
        <f>IFERROR(VLOOKUP(C32,'COPY DATA XPRO'!$C$7:$AI$58,30,FALSE),0)</f>
        <v>1</v>
      </c>
      <c r="AG32">
        <f>IFERROR(VLOOKUP(C32,'COPY DATA XPRO'!$C$7:$AI$58,31,FALSE),0)</f>
        <v>82.14</v>
      </c>
      <c r="AH32">
        <f>IFERROR(VLOOKUP(C32,'COPY DATA XPRO'!$C$7:$AI$58,32,FALSE),0)</f>
        <v>91.3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46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1</v>
      </c>
      <c r="Z33">
        <f>IFERROR(VLOOKUP(C33,'COPY DATA XPRO'!$C$7:$AI$58,24,FALSE),0)</f>
        <v>38</v>
      </c>
      <c r="AA33">
        <f>IFERROR(VLOOKUP(C33,'COPY DATA XPRO'!$C$7:$AI$58,25,FALSE),0)</f>
        <v>0</v>
      </c>
      <c r="AB33">
        <f>IFERROR(VLOOKUP(C33,'COPY DATA XPRO'!$C$7:$AI$58,26,FALSE),0)</f>
        <v>1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4</v>
      </c>
      <c r="AG33">
        <f>IFERROR(VLOOKUP(C33,'COPY DATA XPRO'!$C$7:$AI$58,31,FALSE),0)</f>
        <v>86.96</v>
      </c>
      <c r="AH33">
        <f>IFERROR(VLOOKUP(C33,'COPY DATA XPRO'!$C$7:$AI$58,32,FALSE),0)</f>
        <v>92.68</v>
      </c>
      <c r="AI33">
        <f>IFERROR(VLOOKUP(C33,'COPY DATA XPRO'!$C$7:$AI$58,33,FALSE),0)</f>
        <v>97.44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54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2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36</v>
      </c>
      <c r="AA34">
        <f>IFERROR(VLOOKUP(C34,'COPY DATA XPRO'!$C$7:$AI$58,25,FALSE),0)</f>
        <v>2</v>
      </c>
      <c r="AB34">
        <f>IFERROR(VLOOKUP(C34,'COPY DATA XPRO'!$C$7:$AI$58,26,FALSE),0)</f>
        <v>3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5</v>
      </c>
      <c r="AF34">
        <f>IFERROR(VLOOKUP(C34,'COPY DATA XPRO'!$C$7:$AI$58,30,FALSE),0)</f>
        <v>4</v>
      </c>
      <c r="AG34">
        <f>IFERROR(VLOOKUP(C34,'COPY DATA XPRO'!$C$7:$AI$58,31,FALSE),0)</f>
        <v>75.930000000000007</v>
      </c>
      <c r="AH34">
        <f>IFERROR(VLOOKUP(C34,'COPY DATA XPRO'!$C$7:$AI$58,32,FALSE),0)</f>
        <v>78.260000000000005</v>
      </c>
      <c r="AI34">
        <f>IFERROR(VLOOKUP(C34,'COPY DATA XPRO'!$C$7:$AI$58,33,FALSE),0)</f>
        <v>100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45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1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1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2</v>
      </c>
      <c r="Z35">
        <f>IFERROR(VLOOKUP(C35,'COPY DATA XPRO'!$C$7:$AI$58,24,FALSE),0)</f>
        <v>39</v>
      </c>
      <c r="AA35">
        <f>IFERROR(VLOOKUP(C35,'COPY DATA XPRO'!$C$7:$AI$58,25,FALSE),0)</f>
        <v>1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1</v>
      </c>
      <c r="AF35">
        <f>IFERROR(VLOOKUP(C35,'COPY DATA XPRO'!$C$7:$AI$58,30,FALSE),0)</f>
        <v>1</v>
      </c>
      <c r="AG35">
        <f>IFERROR(VLOOKUP(C35,'COPY DATA XPRO'!$C$7:$AI$58,31,FALSE),0)</f>
        <v>93.33</v>
      </c>
      <c r="AH35">
        <f>IFERROR(VLOOKUP(C35,'COPY DATA XPRO'!$C$7:$AI$58,32,FALSE),0)</f>
        <v>90.7</v>
      </c>
      <c r="AI35">
        <f>IFERROR(VLOOKUP(C35,'COPY DATA XPRO'!$C$7:$AI$58,33,FALSE),0)</f>
        <v>95.12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9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6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2</v>
      </c>
      <c r="AG36">
        <f>IFERROR(VLOOKUP(C36,'COPY DATA XPRO'!$C$7:$AI$58,31,FALSE),0)</f>
        <v>66.67</v>
      </c>
      <c r="AH36">
        <f>IFERROR(VLOOKUP(C36,'COPY DATA XPRO'!$C$7:$AI$58,32,FALSE),0)</f>
        <v>85.71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2</v>
      </c>
      <c r="P37">
        <f>IFERROR(VLOOKUP(C37,'COPY DATA XPRO'!$C$7:$AI$58,14,FALSE),0)</f>
        <v>2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1</v>
      </c>
      <c r="Z37">
        <f>IFERROR(VLOOKUP(C37,'COPY DATA XPRO'!$C$7:$AI$58,24,FALSE),0)</f>
        <v>6</v>
      </c>
      <c r="AA37">
        <f>IFERROR(VLOOKUP(C37,'COPY DATA XPRO'!$C$7:$AI$58,25,FALSE),0)</f>
        <v>0</v>
      </c>
      <c r="AB37">
        <f>IFERROR(VLOOKUP(C37,'COPY DATA XPRO'!$C$7:$AI$58,26,FALSE),0)</f>
        <v>1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1</v>
      </c>
      <c r="AF37">
        <f>IFERROR(VLOOKUP(C37,'COPY DATA XPRO'!$C$7:$AI$58,30,FALSE),0)</f>
        <v>0</v>
      </c>
      <c r="AG37">
        <f>IFERROR(VLOOKUP(C37,'COPY DATA XPRO'!$C$7:$AI$58,31,FALSE),0)</f>
        <v>90.91</v>
      </c>
      <c r="AH37">
        <f>IFERROR(VLOOKUP(C37,'COPY DATA XPRO'!$C$7:$AI$58,32,FALSE),0)</f>
        <v>54.55</v>
      </c>
      <c r="AI37">
        <f>IFERROR(VLOOKUP(C37,'COPY DATA XPRO'!$C$7:$AI$58,33,FALSE),0)</f>
        <v>66.67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25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13</v>
      </c>
      <c r="AA38">
        <f>IFERROR(VLOOKUP(C38,'COPY DATA XPRO'!$C$7:$AI$58,25,FALSE),0)</f>
        <v>1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1</v>
      </c>
      <c r="AF38">
        <f>IFERROR(VLOOKUP(C38,'COPY DATA XPRO'!$C$7:$AI$58,30,FALSE),0)</f>
        <v>10</v>
      </c>
      <c r="AG38">
        <f>IFERROR(VLOOKUP(C38,'COPY DATA XPRO'!$C$7:$AI$58,31,FALSE),0)</f>
        <v>60</v>
      </c>
      <c r="AH38">
        <f>IFERROR(VLOOKUP(C38,'COPY DATA XPRO'!$C$7:$AI$58,32,FALSE),0)</f>
        <v>86.67</v>
      </c>
      <c r="AI38">
        <f>IFERROR(VLOOKUP(C38,'COPY DATA XPRO'!$C$7:$AI$58,33,FALSE),0)</f>
        <v>92.86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21</v>
      </c>
      <c r="F39">
        <f>IFERROR(VLOOKUP(C39,'COPY DATA XPRO'!$C$7:$AI$58,4,FALSE),0)</f>
        <v>1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1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19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90.48</v>
      </c>
      <c r="AH39">
        <f>IFERROR(VLOOKUP(C39,'COPY DATA XPRO'!$C$7:$AI$58,32,FALSE),0)</f>
        <v>95</v>
      </c>
      <c r="AI39">
        <f>IFERROR(VLOOKUP(C39,'COPY DATA XPRO'!$C$7:$AI$58,33,FALSE),0)</f>
        <v>100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62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3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2</v>
      </c>
      <c r="P40">
        <f>IFERROR(VLOOKUP(C40,'COPY DATA XPRO'!$C$7:$AI$58,14,FALSE),0)</f>
        <v>2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1</v>
      </c>
      <c r="Z40">
        <f>IFERROR(VLOOKUP(C40,'COPY DATA XPRO'!$C$7:$AI$58,24,FALSE),0)</f>
        <v>40</v>
      </c>
      <c r="AA40">
        <f>IFERROR(VLOOKUP(C40,'COPY DATA XPRO'!$C$7:$AI$58,25,FALSE),0)</f>
        <v>2</v>
      </c>
      <c r="AB40">
        <f>IFERROR(VLOOKUP(C40,'COPY DATA XPRO'!$C$7:$AI$58,26,FALSE),0)</f>
        <v>3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5</v>
      </c>
      <c r="AF40">
        <f>IFERROR(VLOOKUP(C40,'COPY DATA XPRO'!$C$7:$AI$58,30,FALSE),0)</f>
        <v>11</v>
      </c>
      <c r="AG40">
        <f>IFERROR(VLOOKUP(C40,'COPY DATA XPRO'!$C$7:$AI$58,31,FALSE),0)</f>
        <v>77.42</v>
      </c>
      <c r="AH40">
        <f>IFERROR(VLOOKUP(C40,'COPY DATA XPRO'!$C$7:$AI$58,32,FALSE),0)</f>
        <v>83.33</v>
      </c>
      <c r="AI40">
        <f>IFERROR(VLOOKUP(C40,'COPY DATA XPRO'!$C$7:$AI$58,33,FALSE),0)</f>
        <v>93.02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40</v>
      </c>
      <c r="F41">
        <f>IFERROR(VLOOKUP(C41,'COPY DATA XPRO'!$C$7:$AI$58,4,FALSE),0)</f>
        <v>1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3</v>
      </c>
      <c r="J41">
        <f>IFERROR(VLOOKUP(C41,'COPY DATA XPRO'!$C$7:$AI$58,8,FALSE),0)</f>
        <v>0</v>
      </c>
      <c r="K41">
        <f>IFERROR(VLOOKUP(C41,'COPY DATA XPRO'!$C$7:$AI$58,9,FALSE),0)</f>
        <v>4</v>
      </c>
      <c r="L41">
        <f>IFERROR(VLOOKUP(C41,'COPY DATA XPRO'!$C$7:$AI$58,10,FALSE),0)</f>
        <v>0</v>
      </c>
      <c r="M41">
        <f>IFERROR(VLOOKUP(C41,'COPY DATA XPRO'!$C$7:$AI$58,11,FALSE),0)</f>
        <v>1</v>
      </c>
      <c r="N41">
        <f>IFERROR(VLOOKUP(C41,'COPY DATA XPRO'!$C$7:$AI$58,12,FALSE),0)</f>
        <v>1</v>
      </c>
      <c r="O41">
        <f>IFERROR(VLOOKUP(C41,'COPY DATA XPRO'!$C$7:$AI$58,13,FALSE),0)</f>
        <v>0</v>
      </c>
      <c r="P41">
        <f>IFERROR(VLOOKUP(C41,'COPY DATA XPRO'!$C$7:$AI$58,14,FALSE),0)</f>
        <v>2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1</v>
      </c>
      <c r="Z41">
        <f>IFERROR(VLOOKUP(C41,'COPY DATA XPRO'!$C$7:$AI$58,24,FALSE),0)</f>
        <v>23</v>
      </c>
      <c r="AA41">
        <f>IFERROR(VLOOKUP(C41,'COPY DATA XPRO'!$C$7:$AI$58,25,FALSE),0)</f>
        <v>0</v>
      </c>
      <c r="AB41">
        <f>IFERROR(VLOOKUP(C41,'COPY DATA XPRO'!$C$7:$AI$58,26,FALSE),0)</f>
        <v>6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6</v>
      </c>
      <c r="AF41">
        <f>IFERROR(VLOOKUP(C41,'COPY DATA XPRO'!$C$7:$AI$58,30,FALSE),0)</f>
        <v>0</v>
      </c>
      <c r="AG41">
        <f>IFERROR(VLOOKUP(C41,'COPY DATA XPRO'!$C$7:$AI$58,31,FALSE),0)</f>
        <v>80</v>
      </c>
      <c r="AH41">
        <f>IFERROR(VLOOKUP(C41,'COPY DATA XPRO'!$C$7:$AI$58,32,FALSE),0)</f>
        <v>69.7</v>
      </c>
      <c r="AI41">
        <f>IFERROR(VLOOKUP(C41,'COPY DATA XPRO'!$C$7:$AI$58,33,FALSE),0)</f>
        <v>88.46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22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1</v>
      </c>
      <c r="N42">
        <f>IFERROR(VLOOKUP(C42,'COPY DATA XPRO'!$C$7:$AI$58,12,FALSE),0)</f>
        <v>2</v>
      </c>
      <c r="O42">
        <f>IFERROR(VLOOKUP(C42,'COPY DATA XPRO'!$C$7:$AI$58,13,FALSE),0)</f>
        <v>0</v>
      </c>
      <c r="P42">
        <f>IFERROR(VLOOKUP(C42,'COPY DATA XPRO'!$C$7:$AI$58,14,FALSE),0)</f>
        <v>3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16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90.91</v>
      </c>
      <c r="AH42">
        <f>IFERROR(VLOOKUP(C42,'COPY DATA XPRO'!$C$7:$AI$58,32,FALSE),0)</f>
        <v>80</v>
      </c>
      <c r="AI42">
        <f>IFERROR(VLOOKUP(C42,'COPY DATA XPRO'!$C$7:$AI$58,33,FALSE),0)</f>
        <v>80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66</v>
      </c>
      <c r="F43">
        <f>IFERROR(VLOOKUP(C43,'COPY DATA XPRO'!$C$7:$AI$58,4,FALSE),0)</f>
        <v>6</v>
      </c>
      <c r="G43">
        <f>IFERROR(VLOOKUP(C43,'COPY DATA XPRO'!$C$7:$AI$58,5,FALSE),0)</f>
        <v>0</v>
      </c>
      <c r="H43">
        <f>IFERROR(VLOOKUP(C43,'COPY DATA XPRO'!$C$7:$AI$58,6,FALSE),0)</f>
        <v>11</v>
      </c>
      <c r="I43">
        <f>IFERROR(VLOOKUP(C43,'COPY DATA XPRO'!$C$7:$AI$58,7,FALSE),0)</f>
        <v>3</v>
      </c>
      <c r="J43">
        <f>IFERROR(VLOOKUP(C43,'COPY DATA XPRO'!$C$7:$AI$58,8,FALSE),0)</f>
        <v>1</v>
      </c>
      <c r="K43">
        <f>IFERROR(VLOOKUP(C43,'COPY DATA XPRO'!$C$7:$AI$58,9,FALSE),0)</f>
        <v>4</v>
      </c>
      <c r="L43">
        <f>IFERROR(VLOOKUP(C43,'COPY DATA XPRO'!$C$7:$AI$58,10,FALSE),0)</f>
        <v>0</v>
      </c>
      <c r="M43">
        <f>IFERROR(VLOOKUP(C43,'COPY DATA XPRO'!$C$7:$AI$58,11,FALSE),0)</f>
        <v>1</v>
      </c>
      <c r="N43">
        <f>IFERROR(VLOOKUP(C43,'COPY DATA XPRO'!$C$7:$AI$58,12,FALSE),0)</f>
        <v>1</v>
      </c>
      <c r="O43">
        <f>IFERROR(VLOOKUP(C43,'COPY DATA XPRO'!$C$7:$AI$58,13,FALSE),0)</f>
        <v>1</v>
      </c>
      <c r="P43">
        <f>IFERROR(VLOOKUP(C43,'COPY DATA XPRO'!$C$7:$AI$58,14,FALSE),0)</f>
        <v>3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1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27</v>
      </c>
      <c r="AA43">
        <f>IFERROR(VLOOKUP(C43,'COPY DATA XPRO'!$C$7:$AI$58,25,FALSE),0)</f>
        <v>1</v>
      </c>
      <c r="AB43">
        <f>IFERROR(VLOOKUP(C43,'COPY DATA XPRO'!$C$7:$AI$58,26,FALSE),0)</f>
        <v>2</v>
      </c>
      <c r="AC43">
        <f>IFERROR(VLOOKUP(C43,'COPY DATA XPRO'!$C$7:$AI$58,27,FALSE),0)</f>
        <v>0</v>
      </c>
      <c r="AD43">
        <f>IFERROR(VLOOKUP(C43,'COPY DATA XPRO'!$C$7:$AI$58,28,FALSE),0)</f>
        <v>2</v>
      </c>
      <c r="AE43">
        <f>IFERROR(VLOOKUP(C43,'COPY DATA XPRO'!$C$7:$AI$58,29,FALSE),0)</f>
        <v>5</v>
      </c>
      <c r="AF43">
        <f>IFERROR(VLOOKUP(C43,'COPY DATA XPRO'!$C$7:$AI$58,30,FALSE),0)</f>
        <v>5</v>
      </c>
      <c r="AG43">
        <f>IFERROR(VLOOKUP(C43,'COPY DATA XPRO'!$C$7:$AI$58,31,FALSE),0)</f>
        <v>54.55</v>
      </c>
      <c r="AH43">
        <f>IFERROR(VLOOKUP(C43,'COPY DATA XPRO'!$C$7:$AI$58,32,FALSE),0)</f>
        <v>50</v>
      </c>
      <c r="AI43">
        <f>IFERROR(VLOOKUP(C43,'COPY DATA XPRO'!$C$7:$AI$58,33,FALSE),0)</f>
        <v>87.1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58</v>
      </c>
      <c r="F44">
        <f>IFERROR(VLOOKUP(C44,'COPY DATA XPRO'!$C$7:$AI$58,4,FALSE),0)</f>
        <v>1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2</v>
      </c>
      <c r="J44">
        <f>IFERROR(VLOOKUP(C44,'COPY DATA XPRO'!$C$7:$AI$58,8,FALSE),0)</f>
        <v>1</v>
      </c>
      <c r="K44">
        <f>IFERROR(VLOOKUP(C44,'COPY DATA XPRO'!$C$7:$AI$58,9,FALSE),0)</f>
        <v>2</v>
      </c>
      <c r="L44">
        <f>IFERROR(VLOOKUP(C44,'COPY DATA XPRO'!$C$7:$AI$58,10,FALSE),0)</f>
        <v>0</v>
      </c>
      <c r="M44">
        <f>IFERROR(VLOOKUP(C44,'COPY DATA XPRO'!$C$7:$AI$58,11,FALSE),0)</f>
        <v>1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1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35</v>
      </c>
      <c r="AA44">
        <f>IFERROR(VLOOKUP(C44,'COPY DATA XPRO'!$C$7:$AI$58,25,FALSE),0)</f>
        <v>1</v>
      </c>
      <c r="AB44">
        <f>IFERROR(VLOOKUP(C44,'COPY DATA XPRO'!$C$7:$AI$58,26,FALSE),0)</f>
        <v>2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3</v>
      </c>
      <c r="AF44">
        <f>IFERROR(VLOOKUP(C44,'COPY DATA XPRO'!$C$7:$AI$58,30,FALSE),0)</f>
        <v>13</v>
      </c>
      <c r="AG44">
        <f>IFERROR(VLOOKUP(C44,'COPY DATA XPRO'!$C$7:$AI$58,31,FALSE),0)</f>
        <v>67.239999999999995</v>
      </c>
      <c r="AH44">
        <f>IFERROR(VLOOKUP(C44,'COPY DATA XPRO'!$C$7:$AI$58,32,FALSE),0)</f>
        <v>85.37</v>
      </c>
      <c r="AI44">
        <f>IFERROR(VLOOKUP(C44,'COPY DATA XPRO'!$C$7:$AI$58,33,FALSE),0)</f>
        <v>97.22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15</v>
      </c>
      <c r="F45">
        <f>IFERROR(VLOOKUP(C45,'COPY DATA XPRO'!$C$7:$AI$58,4,FALSE),0)</f>
        <v>1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1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2</v>
      </c>
      <c r="O45">
        <f>IFERROR(VLOOKUP(C45,'COPY DATA XPRO'!$C$7:$AI$58,13,FALSE),0)</f>
        <v>1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1</v>
      </c>
      <c r="Z45">
        <f>IFERROR(VLOOKUP(C45,'COPY DATA XPRO'!$C$7:$AI$58,24,FALSE),0)</f>
        <v>9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86.67</v>
      </c>
      <c r="AH45">
        <f>IFERROR(VLOOKUP(C45,'COPY DATA XPRO'!$C$7:$AI$58,32,FALSE),0)</f>
        <v>64.290000000000006</v>
      </c>
      <c r="AI45">
        <f>IFERROR(VLOOKUP(C45,'COPY DATA XPRO'!$C$7:$AI$58,33,FALSE),0)</f>
        <v>69.23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82</v>
      </c>
      <c r="F46">
        <f>IFERROR(VLOOKUP(C46,'COPY DATA XPRO'!$C$7:$AI$58,4,FALSE),0)</f>
        <v>2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2</v>
      </c>
      <c r="J46">
        <f>IFERROR(VLOOKUP(C46,'COPY DATA XPRO'!$C$7:$AI$58,8,FALSE),0)</f>
        <v>2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2</v>
      </c>
      <c r="N46">
        <f>IFERROR(VLOOKUP(C46,'COPY DATA XPRO'!$C$7:$AI$58,12,FALSE),0)</f>
        <v>3</v>
      </c>
      <c r="O46">
        <f>IFERROR(VLOOKUP(C46,'COPY DATA XPRO'!$C$7:$AI$58,13,FALSE),0)</f>
        <v>1</v>
      </c>
      <c r="P46">
        <f>IFERROR(VLOOKUP(C46,'COPY DATA XPRO'!$C$7:$AI$58,14,FALSE),0)</f>
        <v>6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45</v>
      </c>
      <c r="AA46">
        <f>IFERROR(VLOOKUP(C46,'COPY DATA XPRO'!$C$7:$AI$58,25,FALSE),0)</f>
        <v>1</v>
      </c>
      <c r="AB46">
        <f>IFERROR(VLOOKUP(C46,'COPY DATA XPRO'!$C$7:$AI$58,26,FALSE),0)</f>
        <v>3</v>
      </c>
      <c r="AC46">
        <f>IFERROR(VLOOKUP(C46,'COPY DATA XPRO'!$C$7:$AI$58,27,FALSE),0)</f>
        <v>0</v>
      </c>
      <c r="AD46">
        <f>IFERROR(VLOOKUP(C46,'COPY DATA XPRO'!$C$7:$AI$58,28,FALSE),0)</f>
        <v>1</v>
      </c>
      <c r="AE46">
        <f>IFERROR(VLOOKUP(C46,'COPY DATA XPRO'!$C$7:$AI$58,29,FALSE),0)</f>
        <v>5</v>
      </c>
      <c r="AF46">
        <f>IFERROR(VLOOKUP(C46,'COPY DATA XPRO'!$C$7:$AI$58,30,FALSE),0)</f>
        <v>20</v>
      </c>
      <c r="AG46">
        <f>IFERROR(VLOOKUP(C46,'COPY DATA XPRO'!$C$7:$AI$58,31,FALSE),0)</f>
        <v>68.290000000000006</v>
      </c>
      <c r="AH46">
        <f>IFERROR(VLOOKUP(C46,'COPY DATA XPRO'!$C$7:$AI$58,32,FALSE),0)</f>
        <v>75</v>
      </c>
      <c r="AI46">
        <f>IFERROR(VLOOKUP(C46,'COPY DATA XPRO'!$C$7:$AI$58,33,FALSE),0)</f>
        <v>88.24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4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1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1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2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2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25</v>
      </c>
      <c r="AI47">
        <f>IFERROR(VLOOKUP(C47,'COPY DATA XPRO'!$C$7:$AI$58,33,FALSE),0)</f>
        <v>50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8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1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6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75</v>
      </c>
      <c r="AH48">
        <f>IFERROR(VLOOKUP(C48,'COPY DATA XPRO'!$C$7:$AI$58,32,FALSE),0)</f>
        <v>85.71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69</v>
      </c>
      <c r="F49">
        <f>IFERROR(VLOOKUP(C49,'COPY DATA XPRO'!$C$7:$AI$58,4,FALSE),0)</f>
        <v>1</v>
      </c>
      <c r="G49">
        <f>IFERROR(VLOOKUP(C49,'COPY DATA XPRO'!$C$7:$AI$58,5,FALSE),0)</f>
        <v>1</v>
      </c>
      <c r="H49">
        <f>IFERROR(VLOOKUP(C49,'COPY DATA XPRO'!$C$7:$AI$58,6,FALSE),0)</f>
        <v>0</v>
      </c>
      <c r="I49">
        <f>IFERROR(VLOOKUP(C49,'COPY DATA XPRO'!$C$7:$AI$58,7,FALSE),0)</f>
        <v>9</v>
      </c>
      <c r="J49">
        <f>IFERROR(VLOOKUP(C49,'COPY DATA XPRO'!$C$7:$AI$58,8,FALSE),0)</f>
        <v>4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41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13</v>
      </c>
      <c r="AG49">
        <f>IFERROR(VLOOKUP(C49,'COPY DATA XPRO'!$C$7:$AI$58,31,FALSE),0)</f>
        <v>59.42</v>
      </c>
      <c r="AH49">
        <f>IFERROR(VLOOKUP(C49,'COPY DATA XPRO'!$C$7:$AI$58,32,FALSE),0)</f>
        <v>87.23</v>
      </c>
      <c r="AI49">
        <f>IFERROR(VLOOKUP(C49,'COPY DATA XPRO'!$C$7:$AI$58,33,FALSE),0)</f>
        <v>100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98</v>
      </c>
      <c r="F50">
        <f>IFERROR(VLOOKUP(C50,'COPY DATA XPRO'!$C$7:$AI$58,4,FALSE),0)</f>
        <v>1</v>
      </c>
      <c r="G50">
        <f>IFERROR(VLOOKUP(C50,'COPY DATA XPRO'!$C$7:$AI$58,5,FALSE),0)</f>
        <v>1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3</v>
      </c>
      <c r="K50">
        <f>IFERROR(VLOOKUP(C50,'COPY DATA XPRO'!$C$7:$AI$58,9,FALSE),0)</f>
        <v>2</v>
      </c>
      <c r="L50">
        <f>IFERROR(VLOOKUP(C50,'COPY DATA XPRO'!$C$7:$AI$58,10,FALSE),0)</f>
        <v>0</v>
      </c>
      <c r="M50">
        <f>IFERROR(VLOOKUP(C50,'COPY DATA XPRO'!$C$7:$AI$58,11,FALSE),0)</f>
        <v>2</v>
      </c>
      <c r="N50">
        <f>IFERROR(VLOOKUP(C50,'COPY DATA XPRO'!$C$7:$AI$58,12,FALSE),0)</f>
        <v>1</v>
      </c>
      <c r="O50">
        <f>IFERROR(VLOOKUP(C50,'COPY DATA XPRO'!$C$7:$AI$58,13,FALSE),0)</f>
        <v>0</v>
      </c>
      <c r="P50">
        <f>IFERROR(VLOOKUP(C50,'COPY DATA XPRO'!$C$7:$AI$58,14,FALSE),0)</f>
        <v>3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61</v>
      </c>
      <c r="AA50">
        <f>IFERROR(VLOOKUP(C50,'COPY DATA XPRO'!$C$7:$AI$58,25,FALSE),0)</f>
        <v>0</v>
      </c>
      <c r="AB50">
        <f>IFERROR(VLOOKUP(C50,'COPY DATA XPRO'!$C$7:$AI$58,26,FALSE),0)</f>
        <v>1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1</v>
      </c>
      <c r="AF50">
        <f>IFERROR(VLOOKUP(C50,'COPY DATA XPRO'!$C$7:$AI$58,30,FALSE),0)</f>
        <v>25</v>
      </c>
      <c r="AG50">
        <f>IFERROR(VLOOKUP(C50,'COPY DATA XPRO'!$C$7:$AI$58,31,FALSE),0)</f>
        <v>66.33</v>
      </c>
      <c r="AH50">
        <f>IFERROR(VLOOKUP(C50,'COPY DATA XPRO'!$C$7:$AI$58,32,FALSE),0)</f>
        <v>87.14</v>
      </c>
      <c r="AI50">
        <f>IFERROR(VLOOKUP(C50,'COPY DATA XPRO'!$C$7:$AI$58,33,FALSE),0)</f>
        <v>95.31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54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5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1</v>
      </c>
      <c r="O51">
        <f>IFERROR(VLOOKUP(C51,'COPY DATA XPRO'!$C$7:$AI$58,13,FALSE),0)</f>
        <v>0</v>
      </c>
      <c r="P51">
        <f>IFERROR(VLOOKUP(C51,'COPY DATA XPRO'!$C$7:$AI$58,14,FALSE),0)</f>
        <v>1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34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13</v>
      </c>
      <c r="AG51">
        <f>IFERROR(VLOOKUP(C51,'COPY DATA XPRO'!$C$7:$AI$58,31,FALSE),0)</f>
        <v>64.81</v>
      </c>
      <c r="AH51">
        <f>IFERROR(VLOOKUP(C51,'COPY DATA XPRO'!$C$7:$AI$58,32,FALSE),0)</f>
        <v>85</v>
      </c>
      <c r="AI51">
        <f>IFERROR(VLOOKUP(C51,'COPY DATA XPRO'!$C$7:$AI$58,33,FALSE),0)</f>
        <v>97.14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62</v>
      </c>
      <c r="F52">
        <f>IFERROR(VLOOKUP(C52,'COPY DATA XPRO'!$C$7:$AI$58,4,FALSE),0)</f>
        <v>1</v>
      </c>
      <c r="G52">
        <f>IFERROR(VLOOKUP(C52,'COPY DATA XPRO'!$C$7:$AI$58,5,FALSE),0)</f>
        <v>1</v>
      </c>
      <c r="H52">
        <f>IFERROR(VLOOKUP(C52,'COPY DATA XPRO'!$C$7:$AI$58,6,FALSE),0)</f>
        <v>0</v>
      </c>
      <c r="I52">
        <f>IFERROR(VLOOKUP(C52,'COPY DATA XPRO'!$C$7:$AI$58,7,FALSE),0)</f>
        <v>4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1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1</v>
      </c>
      <c r="Y52">
        <f>IFERROR(VLOOKUP(C52,'COPY DATA XPRO'!$C$7:$AI$58,23,FALSE),0)</f>
        <v>0</v>
      </c>
      <c r="Z52">
        <f>IFERROR(VLOOKUP(C52,'COPY DATA XPRO'!$C$7:$AI$58,24,FALSE),0)</f>
        <v>40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13</v>
      </c>
      <c r="AG52">
        <f>IFERROR(VLOOKUP(C52,'COPY DATA XPRO'!$C$7:$AI$58,31,FALSE),0)</f>
        <v>66.13</v>
      </c>
      <c r="AH52">
        <f>IFERROR(VLOOKUP(C52,'COPY DATA XPRO'!$C$7:$AI$58,32,FALSE),0)</f>
        <v>88.89</v>
      </c>
      <c r="AI52">
        <f>IFERROR(VLOOKUP(C52,'COPY DATA XPRO'!$C$7:$AI$58,33,FALSE),0)</f>
        <v>97.56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61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8</v>
      </c>
      <c r="J53">
        <f>IFERROR(VLOOKUP(C53,'COPY DATA XPRO'!$C$7:$AI$58,8,FALSE),0)</f>
        <v>3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39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8</v>
      </c>
      <c r="AG53">
        <f>IFERROR(VLOOKUP(C53,'COPY DATA XPRO'!$C$7:$AI$58,31,FALSE),0)</f>
        <v>65.569999999999993</v>
      </c>
      <c r="AH53">
        <f>IFERROR(VLOOKUP(C53,'COPY DATA XPRO'!$C$7:$AI$58,32,FALSE),0)</f>
        <v>88.64</v>
      </c>
      <c r="AI53">
        <f>IFERROR(VLOOKUP(C53,'COPY DATA XPRO'!$C$7:$AI$58,33,FALSE),0)</f>
        <v>100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70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1</v>
      </c>
      <c r="J54">
        <f>IFERROR(VLOOKUP(C54,'COPY DATA XPRO'!$C$7:$AI$58,8,FALSE),0)</f>
        <v>7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2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2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1</v>
      </c>
      <c r="Z54">
        <f>IFERROR(VLOOKUP(C54,'COPY DATA XPRO'!$C$7:$AI$58,24,FALSE),0)</f>
        <v>44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12</v>
      </c>
      <c r="AG54">
        <f>IFERROR(VLOOKUP(C54,'COPY DATA XPRO'!$C$7:$AI$58,31,FALSE),0)</f>
        <v>68.569999999999993</v>
      </c>
      <c r="AH54">
        <f>IFERROR(VLOOKUP(C54,'COPY DATA XPRO'!$C$7:$AI$58,32,FALSE),0)</f>
        <v>77.19</v>
      </c>
      <c r="AI54">
        <f>IFERROR(VLOOKUP(C54,'COPY DATA XPRO'!$C$7:$AI$58,33,FALSE),0)</f>
        <v>93.62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71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1</v>
      </c>
      <c r="J55">
        <f>IFERROR(VLOOKUP(C55,'COPY DATA XPRO'!$C$7:$AI$58,8,FALSE),0)</f>
        <v>5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51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13</v>
      </c>
      <c r="AG55">
        <f>IFERROR(VLOOKUP(C55,'COPY DATA XPRO'!$C$7:$AI$58,31,FALSE),0)</f>
        <v>73.239999999999995</v>
      </c>
      <c r="AH55">
        <f>IFERROR(VLOOKUP(C55,'COPY DATA XPRO'!$C$7:$AI$58,32,FALSE),0)</f>
        <v>89.47</v>
      </c>
      <c r="AI55">
        <f>IFERROR(VLOOKUP(C55,'COPY DATA XPRO'!$C$7:$AI$58,33,FALSE),0)</f>
        <v>100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90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3</v>
      </c>
      <c r="J56">
        <f>IFERROR(VLOOKUP(C56,'COPY DATA XPRO'!$C$7:$AI$58,8,FALSE),0)</f>
        <v>11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50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23</v>
      </c>
      <c r="AG56">
        <f>IFERROR(VLOOKUP(C56,'COPY DATA XPRO'!$C$7:$AI$58,31,FALSE),0)</f>
        <v>56.67</v>
      </c>
      <c r="AH56">
        <f>IFERROR(VLOOKUP(C56,'COPY DATA XPRO'!$C$7:$AI$58,32,FALSE),0)</f>
        <v>79.37</v>
      </c>
      <c r="AI56">
        <f>IFERROR(VLOOKUP(C56,'COPY DATA XPRO'!$C$7:$AI$58,33,FALSE),0)</f>
        <v>100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60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60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60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60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1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53</v>
      </c>
      <c r="F7">
        <v>2</v>
      </c>
      <c r="G7">
        <v>1</v>
      </c>
      <c r="H7">
        <v>1</v>
      </c>
      <c r="I7">
        <v>3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2</v>
      </c>
      <c r="S7">
        <v>0</v>
      </c>
      <c r="T7">
        <v>0</v>
      </c>
      <c r="U7">
        <v>0</v>
      </c>
      <c r="V7">
        <v>0</v>
      </c>
      <c r="W7">
        <v>0</v>
      </c>
      <c r="X7">
        <v>3</v>
      </c>
      <c r="Y7">
        <v>1</v>
      </c>
      <c r="Z7">
        <v>25</v>
      </c>
      <c r="AA7">
        <v>1</v>
      </c>
      <c r="AB7">
        <v>2</v>
      </c>
      <c r="AC7">
        <v>0</v>
      </c>
      <c r="AD7">
        <v>1</v>
      </c>
      <c r="AE7">
        <v>4</v>
      </c>
      <c r="AF7">
        <v>11</v>
      </c>
      <c r="AG7">
        <v>62.26</v>
      </c>
      <c r="AH7">
        <v>64.099999999999994</v>
      </c>
      <c r="AI7">
        <v>86.21</v>
      </c>
    </row>
    <row r="8" spans="2:35">
      <c r="C8" t="s">
        <v>80</v>
      </c>
      <c r="D8">
        <v>0</v>
      </c>
      <c r="E8">
        <v>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66.67</v>
      </c>
      <c r="AH8">
        <v>100</v>
      </c>
      <c r="AI8">
        <v>100</v>
      </c>
    </row>
    <row r="9" spans="2:35">
      <c r="C9" t="s">
        <v>81</v>
      </c>
      <c r="D9">
        <v>0</v>
      </c>
      <c r="E9">
        <v>48</v>
      </c>
      <c r="F9">
        <v>0</v>
      </c>
      <c r="G9">
        <v>0</v>
      </c>
      <c r="H9">
        <v>1</v>
      </c>
      <c r="I9">
        <v>4</v>
      </c>
      <c r="J9">
        <v>2</v>
      </c>
      <c r="K9">
        <v>3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23</v>
      </c>
      <c r="AA9">
        <v>2</v>
      </c>
      <c r="AB9">
        <v>3</v>
      </c>
      <c r="AC9">
        <v>0</v>
      </c>
      <c r="AD9">
        <v>0</v>
      </c>
      <c r="AE9">
        <v>5</v>
      </c>
      <c r="AF9">
        <v>9</v>
      </c>
      <c r="AG9">
        <v>60.42</v>
      </c>
      <c r="AH9">
        <v>71.88</v>
      </c>
      <c r="AI9">
        <v>95.83</v>
      </c>
    </row>
    <row r="10" spans="2:35">
      <c r="C10" t="s">
        <v>82</v>
      </c>
      <c r="D10">
        <v>0</v>
      </c>
      <c r="E10">
        <v>30</v>
      </c>
      <c r="F10">
        <v>0</v>
      </c>
      <c r="G10">
        <v>2</v>
      </c>
      <c r="H10">
        <v>1</v>
      </c>
      <c r="I10">
        <v>2</v>
      </c>
      <c r="J10">
        <v>0</v>
      </c>
      <c r="K10">
        <v>1</v>
      </c>
      <c r="L10">
        <v>0</v>
      </c>
      <c r="M10">
        <v>2</v>
      </c>
      <c r="N10">
        <v>0</v>
      </c>
      <c r="O10">
        <v>0</v>
      </c>
      <c r="P10">
        <v>2</v>
      </c>
      <c r="Q10">
        <v>0</v>
      </c>
      <c r="R10">
        <v>3</v>
      </c>
      <c r="S10">
        <v>0</v>
      </c>
      <c r="T10">
        <v>0</v>
      </c>
      <c r="U10">
        <v>0</v>
      </c>
      <c r="V10">
        <v>0</v>
      </c>
      <c r="W10">
        <v>0</v>
      </c>
      <c r="X10">
        <v>3</v>
      </c>
      <c r="Y10">
        <v>0</v>
      </c>
      <c r="Z10">
        <v>14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5</v>
      </c>
      <c r="AG10">
        <v>63.33</v>
      </c>
      <c r="AH10">
        <v>63.64</v>
      </c>
      <c r="AI10">
        <v>73.680000000000007</v>
      </c>
    </row>
    <row r="11" spans="2:35">
      <c r="C11" t="s">
        <v>83</v>
      </c>
      <c r="D11">
        <v>0</v>
      </c>
      <c r="E11">
        <v>47</v>
      </c>
      <c r="F11">
        <v>1</v>
      </c>
      <c r="G11">
        <v>2</v>
      </c>
      <c r="H11">
        <v>0</v>
      </c>
      <c r="I11">
        <v>3</v>
      </c>
      <c r="J11">
        <v>3</v>
      </c>
      <c r="K11">
        <v>0</v>
      </c>
      <c r="L11">
        <v>0</v>
      </c>
      <c r="M11">
        <v>1</v>
      </c>
      <c r="N11">
        <v>0</v>
      </c>
      <c r="O11">
        <v>0</v>
      </c>
      <c r="P11">
        <v>1</v>
      </c>
      <c r="Q11">
        <v>0</v>
      </c>
      <c r="R11">
        <v>2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4</v>
      </c>
      <c r="Z11">
        <v>25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6</v>
      </c>
      <c r="AG11">
        <v>68.09</v>
      </c>
      <c r="AH11">
        <v>65.790000000000006</v>
      </c>
      <c r="AI11">
        <v>78.13</v>
      </c>
    </row>
    <row r="12" spans="2:35">
      <c r="C12" t="s">
        <v>84</v>
      </c>
      <c r="D12">
        <v>0</v>
      </c>
      <c r="E12">
        <v>15</v>
      </c>
      <c r="F12">
        <v>0</v>
      </c>
      <c r="G12">
        <v>0</v>
      </c>
      <c r="H12">
        <v>0</v>
      </c>
      <c r="I12">
        <v>0</v>
      </c>
      <c r="J12">
        <v>1</v>
      </c>
      <c r="K12">
        <v>2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9</v>
      </c>
      <c r="AA12">
        <v>0</v>
      </c>
      <c r="AB12">
        <v>2</v>
      </c>
      <c r="AC12">
        <v>0</v>
      </c>
      <c r="AD12">
        <v>0</v>
      </c>
      <c r="AE12">
        <v>2</v>
      </c>
      <c r="AF12">
        <v>1</v>
      </c>
      <c r="AG12">
        <v>73.33</v>
      </c>
      <c r="AH12">
        <v>75</v>
      </c>
      <c r="AI12">
        <v>100</v>
      </c>
    </row>
    <row r="13" spans="2:35">
      <c r="C13" t="s">
        <v>85</v>
      </c>
      <c r="D13">
        <v>0</v>
      </c>
      <c r="E13">
        <v>67</v>
      </c>
      <c r="F13">
        <v>8</v>
      </c>
      <c r="G13">
        <v>0</v>
      </c>
      <c r="H13">
        <v>0</v>
      </c>
      <c r="I13">
        <v>3</v>
      </c>
      <c r="J13">
        <v>1</v>
      </c>
      <c r="K13">
        <v>6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0</v>
      </c>
      <c r="Z13">
        <v>26</v>
      </c>
      <c r="AA13">
        <v>0</v>
      </c>
      <c r="AB13">
        <v>14</v>
      </c>
      <c r="AC13">
        <v>0</v>
      </c>
      <c r="AD13">
        <v>2</v>
      </c>
      <c r="AE13">
        <v>16</v>
      </c>
      <c r="AF13">
        <v>7</v>
      </c>
      <c r="AG13">
        <v>64.180000000000007</v>
      </c>
      <c r="AH13">
        <v>50.98</v>
      </c>
      <c r="AI13">
        <v>96.3</v>
      </c>
    </row>
    <row r="14" spans="2:35">
      <c r="C14" t="s">
        <v>86</v>
      </c>
      <c r="D14">
        <v>0</v>
      </c>
      <c r="E14">
        <v>38</v>
      </c>
      <c r="F14">
        <v>0</v>
      </c>
      <c r="G14">
        <v>0</v>
      </c>
      <c r="H14">
        <v>1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2</v>
      </c>
      <c r="Y14">
        <v>0</v>
      </c>
      <c r="Z14">
        <v>19</v>
      </c>
      <c r="AA14">
        <v>1</v>
      </c>
      <c r="AB14">
        <v>1</v>
      </c>
      <c r="AC14">
        <v>0</v>
      </c>
      <c r="AD14">
        <v>0</v>
      </c>
      <c r="AE14">
        <v>2</v>
      </c>
      <c r="AF14">
        <v>11</v>
      </c>
      <c r="AG14">
        <v>60.53</v>
      </c>
      <c r="AH14">
        <v>70.37</v>
      </c>
      <c r="AI14">
        <v>90.48</v>
      </c>
    </row>
    <row r="16" spans="2:35">
      <c r="B16" t="s">
        <v>38</v>
      </c>
      <c r="C16" s="100" t="s">
        <v>87</v>
      </c>
      <c r="D16">
        <v>0</v>
      </c>
      <c r="E16">
        <v>84</v>
      </c>
      <c r="F16">
        <v>0</v>
      </c>
      <c r="G16">
        <v>0</v>
      </c>
      <c r="H16">
        <v>1</v>
      </c>
      <c r="I16">
        <v>1</v>
      </c>
      <c r="J16">
        <v>4</v>
      </c>
      <c r="K16">
        <v>1</v>
      </c>
      <c r="L16">
        <v>0</v>
      </c>
      <c r="M16">
        <v>1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57</v>
      </c>
      <c r="AA16">
        <v>0</v>
      </c>
      <c r="AB16">
        <v>0</v>
      </c>
      <c r="AC16">
        <v>0</v>
      </c>
      <c r="AD16">
        <v>5</v>
      </c>
      <c r="AE16">
        <v>5</v>
      </c>
      <c r="AF16">
        <v>12</v>
      </c>
      <c r="AG16">
        <v>75</v>
      </c>
      <c r="AH16">
        <v>81.430000000000007</v>
      </c>
      <c r="AI16">
        <v>98.28</v>
      </c>
    </row>
    <row r="17" spans="2:35">
      <c r="C17" t="s">
        <v>88</v>
      </c>
      <c r="D17">
        <v>0</v>
      </c>
      <c r="E17">
        <v>17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17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46</v>
      </c>
      <c r="F18">
        <v>0</v>
      </c>
      <c r="G18">
        <v>0</v>
      </c>
      <c r="H18">
        <v>0</v>
      </c>
      <c r="I18">
        <v>2</v>
      </c>
      <c r="J18">
        <v>3</v>
      </c>
      <c r="K18">
        <v>0</v>
      </c>
      <c r="L18">
        <v>0</v>
      </c>
      <c r="M18">
        <v>0</v>
      </c>
      <c r="N18">
        <v>1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31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8</v>
      </c>
      <c r="AG18">
        <v>71.739999999999995</v>
      </c>
      <c r="AH18">
        <v>86.11</v>
      </c>
      <c r="AI18">
        <v>93.94</v>
      </c>
    </row>
    <row r="19" spans="2:35">
      <c r="C19" t="s">
        <v>90</v>
      </c>
      <c r="D19">
        <v>0</v>
      </c>
      <c r="E19">
        <v>64</v>
      </c>
      <c r="F19">
        <v>0</v>
      </c>
      <c r="G19">
        <v>0</v>
      </c>
      <c r="H19">
        <v>0</v>
      </c>
      <c r="I19">
        <v>1</v>
      </c>
      <c r="J19">
        <v>3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56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3</v>
      </c>
      <c r="AG19">
        <v>89.06</v>
      </c>
      <c r="AH19">
        <v>93.33</v>
      </c>
      <c r="AI19">
        <v>100</v>
      </c>
    </row>
    <row r="20" spans="2:35">
      <c r="C20" t="s">
        <v>91</v>
      </c>
      <c r="D20">
        <v>0</v>
      </c>
      <c r="E20">
        <v>80</v>
      </c>
      <c r="F20">
        <v>0</v>
      </c>
      <c r="G20">
        <v>0</v>
      </c>
      <c r="H20">
        <v>0</v>
      </c>
      <c r="I20">
        <v>1</v>
      </c>
      <c r="J20">
        <v>3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66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8</v>
      </c>
      <c r="AG20">
        <v>83.75</v>
      </c>
      <c r="AH20">
        <v>92.96</v>
      </c>
      <c r="AI20">
        <v>98.51</v>
      </c>
    </row>
    <row r="21" spans="2:35">
      <c r="C21" t="s">
        <v>92</v>
      </c>
      <c r="D21">
        <v>0</v>
      </c>
      <c r="E21">
        <v>30</v>
      </c>
      <c r="F21">
        <v>0</v>
      </c>
      <c r="G21">
        <v>0</v>
      </c>
      <c r="H21">
        <v>0</v>
      </c>
      <c r="I21">
        <v>4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21</v>
      </c>
      <c r="AA21">
        <v>0</v>
      </c>
      <c r="AB21">
        <v>2</v>
      </c>
      <c r="AC21">
        <v>0</v>
      </c>
      <c r="AD21">
        <v>0</v>
      </c>
      <c r="AE21">
        <v>2</v>
      </c>
      <c r="AF21">
        <v>4</v>
      </c>
      <c r="AG21">
        <v>76.67</v>
      </c>
      <c r="AH21">
        <v>95.45</v>
      </c>
      <c r="AI21">
        <v>100</v>
      </c>
    </row>
    <row r="22" spans="2:35">
      <c r="C22" t="s">
        <v>93</v>
      </c>
      <c r="D22">
        <v>0</v>
      </c>
      <c r="E22">
        <v>43</v>
      </c>
      <c r="F22">
        <v>0</v>
      </c>
      <c r="G22">
        <v>0</v>
      </c>
      <c r="H22">
        <v>3</v>
      </c>
      <c r="I22">
        <v>0</v>
      </c>
      <c r="J22">
        <v>3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31</v>
      </c>
      <c r="AA22">
        <v>0</v>
      </c>
      <c r="AB22">
        <v>1</v>
      </c>
      <c r="AC22">
        <v>0</v>
      </c>
      <c r="AD22">
        <v>1</v>
      </c>
      <c r="AE22">
        <v>2</v>
      </c>
      <c r="AF22">
        <v>3</v>
      </c>
      <c r="AG22">
        <v>76.739999999999995</v>
      </c>
      <c r="AH22">
        <v>79.489999999999995</v>
      </c>
      <c r="AI22">
        <v>100</v>
      </c>
    </row>
    <row r="23" spans="2:35">
      <c r="C23" t="s">
        <v>94</v>
      </c>
      <c r="D23">
        <v>0</v>
      </c>
      <c r="E23">
        <v>18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16</v>
      </c>
      <c r="AA23">
        <v>0</v>
      </c>
      <c r="AB23">
        <v>0</v>
      </c>
      <c r="AC23">
        <v>0</v>
      </c>
      <c r="AD23">
        <v>1</v>
      </c>
      <c r="AE23">
        <v>1</v>
      </c>
      <c r="AF23">
        <v>0</v>
      </c>
      <c r="AG23">
        <v>94.44</v>
      </c>
      <c r="AH23">
        <v>94.12</v>
      </c>
      <c r="AI23">
        <v>100</v>
      </c>
    </row>
    <row r="24" spans="2:35">
      <c r="C24" t="s">
        <v>95</v>
      </c>
      <c r="D24">
        <v>0</v>
      </c>
      <c r="E24">
        <v>31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25</v>
      </c>
      <c r="AA24">
        <v>0</v>
      </c>
      <c r="AB24">
        <v>2</v>
      </c>
      <c r="AC24">
        <v>0</v>
      </c>
      <c r="AD24">
        <v>0</v>
      </c>
      <c r="AE24">
        <v>2</v>
      </c>
      <c r="AF24">
        <v>3</v>
      </c>
      <c r="AG24">
        <v>87.1</v>
      </c>
      <c r="AH24">
        <v>92.59</v>
      </c>
      <c r="AI24">
        <v>100</v>
      </c>
    </row>
    <row r="25" spans="2:35">
      <c r="C25" t="s">
        <v>96</v>
      </c>
      <c r="D25">
        <v>0</v>
      </c>
      <c r="E25">
        <v>17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15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88.24</v>
      </c>
      <c r="AI25">
        <v>100</v>
      </c>
    </row>
    <row r="26" spans="2:35">
      <c r="C26" t="s">
        <v>97</v>
      </c>
      <c r="D26">
        <v>0</v>
      </c>
      <c r="E26">
        <v>34</v>
      </c>
      <c r="F26">
        <v>0</v>
      </c>
      <c r="G26">
        <v>0</v>
      </c>
      <c r="H26">
        <v>0</v>
      </c>
      <c r="I26">
        <v>2</v>
      </c>
      <c r="J26">
        <v>1</v>
      </c>
      <c r="K26">
        <v>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19</v>
      </c>
      <c r="AA26">
        <v>1</v>
      </c>
      <c r="AB26">
        <v>3</v>
      </c>
      <c r="AC26">
        <v>0</v>
      </c>
      <c r="AD26">
        <v>1</v>
      </c>
      <c r="AE26">
        <v>5</v>
      </c>
      <c r="AF26">
        <v>3</v>
      </c>
      <c r="AG26">
        <v>70.59</v>
      </c>
      <c r="AH26">
        <v>76</v>
      </c>
      <c r="AI26">
        <v>100</v>
      </c>
    </row>
    <row r="27" spans="2:35">
      <c r="C27" t="s">
        <v>98</v>
      </c>
      <c r="D27">
        <v>0</v>
      </c>
      <c r="E27">
        <v>28</v>
      </c>
      <c r="F27">
        <v>0</v>
      </c>
      <c r="G27">
        <v>0</v>
      </c>
      <c r="H27">
        <v>2</v>
      </c>
      <c r="I27">
        <v>2</v>
      </c>
      <c r="J27">
        <v>3</v>
      </c>
      <c r="K27">
        <v>0</v>
      </c>
      <c r="L27">
        <v>0</v>
      </c>
      <c r="M27">
        <v>1</v>
      </c>
      <c r="N27">
        <v>0</v>
      </c>
      <c r="O27">
        <v>0</v>
      </c>
      <c r="P27"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18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71.430000000000007</v>
      </c>
      <c r="AH27">
        <v>69.23</v>
      </c>
      <c r="AI27">
        <v>94.74</v>
      </c>
    </row>
    <row r="28" spans="2:35">
      <c r="B28" t="s">
        <v>42</v>
      </c>
      <c r="C28" t="s">
        <v>99</v>
      </c>
      <c r="D28">
        <v>0</v>
      </c>
      <c r="E28">
        <v>30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22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3</v>
      </c>
      <c r="AG28">
        <v>86.67</v>
      </c>
      <c r="AH28">
        <v>81.48</v>
      </c>
      <c r="AI28">
        <v>95.65</v>
      </c>
    </row>
    <row r="29" spans="2:35">
      <c r="C29" t="s">
        <v>100</v>
      </c>
      <c r="D29">
        <v>0</v>
      </c>
      <c r="E29">
        <v>27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25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1</v>
      </c>
      <c r="AG29">
        <v>96.3</v>
      </c>
      <c r="AH29">
        <v>96.15</v>
      </c>
      <c r="AI29">
        <v>100</v>
      </c>
    </row>
    <row r="30" spans="2:35">
      <c r="C30" t="s">
        <v>101</v>
      </c>
      <c r="D30">
        <v>0</v>
      </c>
      <c r="E30">
        <v>68</v>
      </c>
      <c r="F30">
        <v>0</v>
      </c>
      <c r="G30">
        <v>0</v>
      </c>
      <c r="H30">
        <v>0</v>
      </c>
      <c r="I30">
        <v>2</v>
      </c>
      <c r="J30">
        <v>0</v>
      </c>
      <c r="K30">
        <v>2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53</v>
      </c>
      <c r="AA30">
        <v>2</v>
      </c>
      <c r="AB30">
        <v>1</v>
      </c>
      <c r="AC30">
        <v>0</v>
      </c>
      <c r="AD30">
        <v>1</v>
      </c>
      <c r="AE30">
        <v>4</v>
      </c>
      <c r="AF30">
        <v>6</v>
      </c>
      <c r="AG30">
        <v>83.82</v>
      </c>
      <c r="AH30">
        <v>91.38</v>
      </c>
      <c r="AI30">
        <v>100</v>
      </c>
    </row>
    <row r="31" spans="2:35">
      <c r="C31" t="s">
        <v>102</v>
      </c>
      <c r="D31">
        <v>0</v>
      </c>
      <c r="E31">
        <v>26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22</v>
      </c>
      <c r="AA31">
        <v>0</v>
      </c>
      <c r="AB31">
        <v>0</v>
      </c>
      <c r="AC31">
        <v>0</v>
      </c>
      <c r="AD31">
        <v>1</v>
      </c>
      <c r="AE31">
        <v>1</v>
      </c>
      <c r="AF31">
        <v>2</v>
      </c>
      <c r="AG31">
        <v>88.46</v>
      </c>
      <c r="AH31">
        <v>91.67</v>
      </c>
      <c r="AI31">
        <v>100</v>
      </c>
    </row>
    <row r="32" spans="2:35">
      <c r="C32" t="s">
        <v>103</v>
      </c>
      <c r="D32">
        <v>0</v>
      </c>
      <c r="E32">
        <v>35</v>
      </c>
      <c r="F32">
        <v>1</v>
      </c>
      <c r="G32">
        <v>0</v>
      </c>
      <c r="H32">
        <v>0</v>
      </c>
      <c r="I32">
        <v>0</v>
      </c>
      <c r="J32">
        <v>0</v>
      </c>
      <c r="K32">
        <v>1</v>
      </c>
      <c r="L32">
        <v>0</v>
      </c>
      <c r="M32">
        <v>1</v>
      </c>
      <c r="N32">
        <v>0</v>
      </c>
      <c r="O32">
        <v>0</v>
      </c>
      <c r="P32"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28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85.71</v>
      </c>
      <c r="AH32">
        <v>90.32</v>
      </c>
      <c r="AI32">
        <v>96.55</v>
      </c>
    </row>
    <row r="33" spans="2:35">
      <c r="C33" t="s">
        <v>104</v>
      </c>
      <c r="D33">
        <v>0</v>
      </c>
      <c r="E33">
        <v>28</v>
      </c>
      <c r="F33">
        <v>0</v>
      </c>
      <c r="G33">
        <v>0</v>
      </c>
      <c r="H33">
        <v>0</v>
      </c>
      <c r="I33">
        <v>4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21</v>
      </c>
      <c r="AA33">
        <v>0</v>
      </c>
      <c r="AB33">
        <v>1</v>
      </c>
      <c r="AC33">
        <v>0</v>
      </c>
      <c r="AD33">
        <v>1</v>
      </c>
      <c r="AE33">
        <v>2</v>
      </c>
      <c r="AF33">
        <v>1</v>
      </c>
      <c r="AG33">
        <v>82.14</v>
      </c>
      <c r="AH33">
        <v>91.3</v>
      </c>
      <c r="AI33">
        <v>100</v>
      </c>
    </row>
    <row r="34" spans="2:35">
      <c r="C34" t="s">
        <v>105</v>
      </c>
      <c r="D34">
        <v>0</v>
      </c>
      <c r="E34">
        <v>46</v>
      </c>
      <c r="F34">
        <v>0</v>
      </c>
      <c r="G34">
        <v>0</v>
      </c>
      <c r="H34">
        <v>0</v>
      </c>
      <c r="I34">
        <v>1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38</v>
      </c>
      <c r="AA34">
        <v>0</v>
      </c>
      <c r="AB34">
        <v>1</v>
      </c>
      <c r="AC34">
        <v>0</v>
      </c>
      <c r="AD34">
        <v>0</v>
      </c>
      <c r="AE34">
        <v>1</v>
      </c>
      <c r="AF34">
        <v>4</v>
      </c>
      <c r="AG34">
        <v>86.96</v>
      </c>
      <c r="AH34">
        <v>92.68</v>
      </c>
      <c r="AI34">
        <v>97.44</v>
      </c>
    </row>
    <row r="35" spans="2:35">
      <c r="C35" t="s">
        <v>106</v>
      </c>
      <c r="D35">
        <v>0</v>
      </c>
      <c r="E35">
        <v>54</v>
      </c>
      <c r="F35">
        <v>1</v>
      </c>
      <c r="G35">
        <v>0</v>
      </c>
      <c r="H35">
        <v>0</v>
      </c>
      <c r="I35">
        <v>4</v>
      </c>
      <c r="J35">
        <v>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36</v>
      </c>
      <c r="AA35">
        <v>2</v>
      </c>
      <c r="AB35">
        <v>3</v>
      </c>
      <c r="AC35">
        <v>0</v>
      </c>
      <c r="AD35">
        <v>0</v>
      </c>
      <c r="AE35">
        <v>5</v>
      </c>
      <c r="AF35">
        <v>4</v>
      </c>
      <c r="AG35">
        <v>75.930000000000007</v>
      </c>
      <c r="AH35">
        <v>78.260000000000005</v>
      </c>
      <c r="AI35">
        <v>100</v>
      </c>
    </row>
    <row r="36" spans="2:35">
      <c r="C36" t="s">
        <v>107</v>
      </c>
      <c r="D36">
        <v>0</v>
      </c>
      <c r="E36">
        <v>45</v>
      </c>
      <c r="F36">
        <v>0</v>
      </c>
      <c r="G36">
        <v>0</v>
      </c>
      <c r="H36">
        <v>0</v>
      </c>
      <c r="I36">
        <v>1</v>
      </c>
      <c r="J36">
        <v>0</v>
      </c>
      <c r="K36">
        <v>0</v>
      </c>
      <c r="L36">
        <v>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</v>
      </c>
      <c r="Z36">
        <v>39</v>
      </c>
      <c r="AA36">
        <v>1</v>
      </c>
      <c r="AB36">
        <v>0</v>
      </c>
      <c r="AC36">
        <v>0</v>
      </c>
      <c r="AD36">
        <v>0</v>
      </c>
      <c r="AE36">
        <v>1</v>
      </c>
      <c r="AF36">
        <v>1</v>
      </c>
      <c r="AG36">
        <v>93.33</v>
      </c>
      <c r="AH36">
        <v>90.7</v>
      </c>
      <c r="AI36">
        <v>95.12</v>
      </c>
    </row>
    <row r="37" spans="2:35">
      <c r="C37" t="s">
        <v>108</v>
      </c>
      <c r="D37">
        <v>0</v>
      </c>
      <c r="E37">
        <v>9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6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2</v>
      </c>
      <c r="AG37">
        <v>66.67</v>
      </c>
      <c r="AH37">
        <v>85.71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2</v>
      </c>
      <c r="P38">
        <v>2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6</v>
      </c>
      <c r="AA38">
        <v>0</v>
      </c>
      <c r="AB38">
        <v>1</v>
      </c>
      <c r="AC38">
        <v>0</v>
      </c>
      <c r="AD38">
        <v>0</v>
      </c>
      <c r="AE38">
        <v>1</v>
      </c>
      <c r="AF38">
        <v>0</v>
      </c>
      <c r="AG38">
        <v>90.91</v>
      </c>
      <c r="AH38">
        <v>54.55</v>
      </c>
      <c r="AI38">
        <v>66.67</v>
      </c>
    </row>
    <row r="39" spans="2:35">
      <c r="C39" t="s">
        <v>110</v>
      </c>
      <c r="D39">
        <v>0</v>
      </c>
      <c r="E39">
        <v>25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13</v>
      </c>
      <c r="AA39">
        <v>1</v>
      </c>
      <c r="AB39">
        <v>0</v>
      </c>
      <c r="AC39">
        <v>0</v>
      </c>
      <c r="AD39">
        <v>0</v>
      </c>
      <c r="AE39">
        <v>1</v>
      </c>
      <c r="AF39">
        <v>10</v>
      </c>
      <c r="AG39">
        <v>60</v>
      </c>
      <c r="AH39">
        <v>86.67</v>
      </c>
      <c r="AI39">
        <v>92.86</v>
      </c>
    </row>
    <row r="40" spans="2:35">
      <c r="C40" t="s">
        <v>111</v>
      </c>
      <c r="D40">
        <v>0</v>
      </c>
      <c r="E40">
        <v>21</v>
      </c>
      <c r="F40">
        <v>1</v>
      </c>
      <c r="G40">
        <v>0</v>
      </c>
      <c r="H40">
        <v>0</v>
      </c>
      <c r="I40">
        <v>0</v>
      </c>
      <c r="J40">
        <v>0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19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90.48</v>
      </c>
      <c r="AH40">
        <v>95</v>
      </c>
      <c r="AI40">
        <v>100</v>
      </c>
    </row>
    <row r="41" spans="2:35">
      <c r="C41" t="s">
        <v>112</v>
      </c>
      <c r="D41">
        <v>0</v>
      </c>
      <c r="E41">
        <v>62</v>
      </c>
      <c r="F41">
        <v>0</v>
      </c>
      <c r="G41">
        <v>0</v>
      </c>
      <c r="H41">
        <v>0</v>
      </c>
      <c r="I41">
        <v>0</v>
      </c>
      <c r="J41">
        <v>0</v>
      </c>
      <c r="K41">
        <v>3</v>
      </c>
      <c r="L41">
        <v>0</v>
      </c>
      <c r="M41">
        <v>0</v>
      </c>
      <c r="N41">
        <v>0</v>
      </c>
      <c r="O41">
        <v>2</v>
      </c>
      <c r="P41">
        <v>2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40</v>
      </c>
      <c r="AA41">
        <v>2</v>
      </c>
      <c r="AB41">
        <v>3</v>
      </c>
      <c r="AC41">
        <v>0</v>
      </c>
      <c r="AD41">
        <v>0</v>
      </c>
      <c r="AE41">
        <v>5</v>
      </c>
      <c r="AF41">
        <v>11</v>
      </c>
      <c r="AG41">
        <v>77.42</v>
      </c>
      <c r="AH41">
        <v>83.33</v>
      </c>
      <c r="AI41">
        <v>93.02</v>
      </c>
    </row>
    <row r="42" spans="2:35">
      <c r="C42" t="s">
        <v>113</v>
      </c>
      <c r="D42">
        <v>0</v>
      </c>
      <c r="E42">
        <v>40</v>
      </c>
      <c r="F42">
        <v>1</v>
      </c>
      <c r="G42">
        <v>0</v>
      </c>
      <c r="H42">
        <v>0</v>
      </c>
      <c r="I42">
        <v>3</v>
      </c>
      <c r="J42">
        <v>0</v>
      </c>
      <c r="K42">
        <v>4</v>
      </c>
      <c r="L42">
        <v>0</v>
      </c>
      <c r="M42">
        <v>1</v>
      </c>
      <c r="N42">
        <v>1</v>
      </c>
      <c r="O42">
        <v>0</v>
      </c>
      <c r="P42">
        <v>2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23</v>
      </c>
      <c r="AA42">
        <v>0</v>
      </c>
      <c r="AB42">
        <v>6</v>
      </c>
      <c r="AC42">
        <v>0</v>
      </c>
      <c r="AD42">
        <v>0</v>
      </c>
      <c r="AE42">
        <v>6</v>
      </c>
      <c r="AF42">
        <v>0</v>
      </c>
      <c r="AG42">
        <v>80</v>
      </c>
      <c r="AH42">
        <v>69.7</v>
      </c>
      <c r="AI42">
        <v>88.46</v>
      </c>
    </row>
    <row r="43" spans="2:35">
      <c r="C43" t="s">
        <v>114</v>
      </c>
      <c r="D43">
        <v>0</v>
      </c>
      <c r="E43">
        <v>22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1</v>
      </c>
      <c r="N43">
        <v>2</v>
      </c>
      <c r="O43">
        <v>0</v>
      </c>
      <c r="P43">
        <v>3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16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90.91</v>
      </c>
      <c r="AH43">
        <v>80</v>
      </c>
      <c r="AI43">
        <v>80</v>
      </c>
    </row>
    <row r="44" spans="2:35">
      <c r="C44" t="s">
        <v>115</v>
      </c>
      <c r="D44">
        <v>0</v>
      </c>
      <c r="E44">
        <v>66</v>
      </c>
      <c r="F44">
        <v>6</v>
      </c>
      <c r="G44">
        <v>0</v>
      </c>
      <c r="H44">
        <v>11</v>
      </c>
      <c r="I44">
        <v>3</v>
      </c>
      <c r="J44">
        <v>1</v>
      </c>
      <c r="K44">
        <v>4</v>
      </c>
      <c r="L44">
        <v>0</v>
      </c>
      <c r="M44">
        <v>1</v>
      </c>
      <c r="N44">
        <v>1</v>
      </c>
      <c r="O44">
        <v>1</v>
      </c>
      <c r="P44">
        <v>3</v>
      </c>
      <c r="Q44">
        <v>0</v>
      </c>
      <c r="R44">
        <v>0</v>
      </c>
      <c r="S44">
        <v>0</v>
      </c>
      <c r="T44">
        <v>1</v>
      </c>
      <c r="U44">
        <v>0</v>
      </c>
      <c r="V44">
        <v>0</v>
      </c>
      <c r="W44">
        <v>0</v>
      </c>
      <c r="X44">
        <v>1</v>
      </c>
      <c r="Y44">
        <v>0</v>
      </c>
      <c r="Z44">
        <v>27</v>
      </c>
      <c r="AA44">
        <v>1</v>
      </c>
      <c r="AB44">
        <v>2</v>
      </c>
      <c r="AC44">
        <v>0</v>
      </c>
      <c r="AD44">
        <v>2</v>
      </c>
      <c r="AE44">
        <v>5</v>
      </c>
      <c r="AF44">
        <v>5</v>
      </c>
      <c r="AG44">
        <v>54.55</v>
      </c>
      <c r="AH44">
        <v>50</v>
      </c>
      <c r="AI44">
        <v>87.1</v>
      </c>
    </row>
    <row r="45" spans="2:35">
      <c r="C45" t="s">
        <v>116</v>
      </c>
      <c r="D45">
        <v>0</v>
      </c>
      <c r="E45">
        <v>58</v>
      </c>
      <c r="F45">
        <v>1</v>
      </c>
      <c r="G45">
        <v>0</v>
      </c>
      <c r="H45">
        <v>0</v>
      </c>
      <c r="I45">
        <v>2</v>
      </c>
      <c r="J45">
        <v>1</v>
      </c>
      <c r="K45">
        <v>2</v>
      </c>
      <c r="L45">
        <v>0</v>
      </c>
      <c r="M45">
        <v>1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35</v>
      </c>
      <c r="AA45">
        <v>1</v>
      </c>
      <c r="AB45">
        <v>2</v>
      </c>
      <c r="AC45">
        <v>0</v>
      </c>
      <c r="AD45">
        <v>0</v>
      </c>
      <c r="AE45">
        <v>3</v>
      </c>
      <c r="AF45">
        <v>13</v>
      </c>
      <c r="AG45">
        <v>67.239999999999995</v>
      </c>
      <c r="AH45">
        <v>85.37</v>
      </c>
      <c r="AI45">
        <v>97.22</v>
      </c>
    </row>
    <row r="46" spans="2:35">
      <c r="C46" t="s">
        <v>117</v>
      </c>
      <c r="D46">
        <v>0</v>
      </c>
      <c r="E46">
        <v>15</v>
      </c>
      <c r="F46">
        <v>1</v>
      </c>
      <c r="G46">
        <v>0</v>
      </c>
      <c r="H46">
        <v>0</v>
      </c>
      <c r="I46">
        <v>0</v>
      </c>
      <c r="J46">
        <v>0</v>
      </c>
      <c r="K46">
        <v>1</v>
      </c>
      <c r="L46">
        <v>0</v>
      </c>
      <c r="M46">
        <v>0</v>
      </c>
      <c r="N46">
        <v>2</v>
      </c>
      <c r="O46">
        <v>1</v>
      </c>
      <c r="P46">
        <v>3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9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86.67</v>
      </c>
      <c r="AH46">
        <v>64.290000000000006</v>
      </c>
      <c r="AI46">
        <v>69.23</v>
      </c>
    </row>
    <row r="47" spans="2:35">
      <c r="C47" t="s">
        <v>118</v>
      </c>
      <c r="D47">
        <v>0</v>
      </c>
      <c r="E47">
        <v>82</v>
      </c>
      <c r="F47">
        <v>2</v>
      </c>
      <c r="G47">
        <v>1</v>
      </c>
      <c r="H47">
        <v>0</v>
      </c>
      <c r="I47">
        <v>2</v>
      </c>
      <c r="J47">
        <v>2</v>
      </c>
      <c r="K47">
        <v>0</v>
      </c>
      <c r="L47">
        <v>0</v>
      </c>
      <c r="M47">
        <v>2</v>
      </c>
      <c r="N47">
        <v>3</v>
      </c>
      <c r="O47">
        <v>1</v>
      </c>
      <c r="P47">
        <v>6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45</v>
      </c>
      <c r="AA47">
        <v>1</v>
      </c>
      <c r="AB47">
        <v>3</v>
      </c>
      <c r="AC47">
        <v>0</v>
      </c>
      <c r="AD47">
        <v>1</v>
      </c>
      <c r="AE47">
        <v>5</v>
      </c>
      <c r="AF47">
        <v>20</v>
      </c>
      <c r="AG47">
        <v>68.290000000000006</v>
      </c>
      <c r="AH47">
        <v>75</v>
      </c>
      <c r="AI47">
        <v>88.24</v>
      </c>
    </row>
    <row r="48" spans="2:35">
      <c r="C48" t="s">
        <v>119</v>
      </c>
      <c r="D48">
        <v>0</v>
      </c>
      <c r="E48">
        <v>4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1</v>
      </c>
      <c r="N48">
        <v>0</v>
      </c>
      <c r="O48">
        <v>0</v>
      </c>
      <c r="P48">
        <v>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2</v>
      </c>
      <c r="AB48">
        <v>0</v>
      </c>
      <c r="AC48">
        <v>0</v>
      </c>
      <c r="AD48">
        <v>0</v>
      </c>
      <c r="AE48">
        <v>2</v>
      </c>
      <c r="AF48">
        <v>0</v>
      </c>
      <c r="AG48">
        <v>100</v>
      </c>
      <c r="AH48">
        <v>25</v>
      </c>
      <c r="AI48">
        <v>50</v>
      </c>
    </row>
    <row r="49" spans="2:35">
      <c r="C49" t="s">
        <v>120</v>
      </c>
      <c r="D49">
        <v>0</v>
      </c>
      <c r="E49">
        <v>8</v>
      </c>
      <c r="F49">
        <v>0</v>
      </c>
      <c r="G49">
        <v>0</v>
      </c>
      <c r="H49">
        <v>0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6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75</v>
      </c>
      <c r="AH49">
        <v>85.71</v>
      </c>
      <c r="AI49">
        <v>100</v>
      </c>
    </row>
    <row r="50" spans="2:35">
      <c r="B50" t="s">
        <v>55</v>
      </c>
      <c r="C50" t="s">
        <v>121</v>
      </c>
      <c r="D50">
        <v>0</v>
      </c>
      <c r="E50">
        <v>69</v>
      </c>
      <c r="F50">
        <v>1</v>
      </c>
      <c r="G50">
        <v>1</v>
      </c>
      <c r="H50">
        <v>0</v>
      </c>
      <c r="I50">
        <v>9</v>
      </c>
      <c r="J50">
        <v>4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41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13</v>
      </c>
      <c r="AG50">
        <v>59.42</v>
      </c>
      <c r="AH50">
        <v>87.23</v>
      </c>
      <c r="AI50">
        <v>100</v>
      </c>
    </row>
    <row r="51" spans="2:35">
      <c r="C51" t="s">
        <v>122</v>
      </c>
      <c r="D51">
        <v>0</v>
      </c>
      <c r="E51">
        <v>98</v>
      </c>
      <c r="F51">
        <v>1</v>
      </c>
      <c r="G51">
        <v>1</v>
      </c>
      <c r="H51">
        <v>0</v>
      </c>
      <c r="I51">
        <v>1</v>
      </c>
      <c r="J51">
        <v>3</v>
      </c>
      <c r="K51">
        <v>2</v>
      </c>
      <c r="L51">
        <v>0</v>
      </c>
      <c r="M51">
        <v>2</v>
      </c>
      <c r="N51">
        <v>1</v>
      </c>
      <c r="O51">
        <v>0</v>
      </c>
      <c r="P51">
        <v>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61</v>
      </c>
      <c r="AA51">
        <v>0</v>
      </c>
      <c r="AB51">
        <v>1</v>
      </c>
      <c r="AC51">
        <v>0</v>
      </c>
      <c r="AD51">
        <v>0</v>
      </c>
      <c r="AE51">
        <v>1</v>
      </c>
      <c r="AF51">
        <v>25</v>
      </c>
      <c r="AG51">
        <v>66.33</v>
      </c>
      <c r="AH51">
        <v>87.14</v>
      </c>
      <c r="AI51">
        <v>95.31</v>
      </c>
    </row>
    <row r="52" spans="2:35">
      <c r="C52" t="s">
        <v>123</v>
      </c>
      <c r="D52">
        <v>0</v>
      </c>
      <c r="E52">
        <v>54</v>
      </c>
      <c r="F52">
        <v>0</v>
      </c>
      <c r="G52">
        <v>0</v>
      </c>
      <c r="H52">
        <v>0</v>
      </c>
      <c r="I52">
        <v>1</v>
      </c>
      <c r="J52">
        <v>5</v>
      </c>
      <c r="K52">
        <v>0</v>
      </c>
      <c r="L52">
        <v>0</v>
      </c>
      <c r="M52">
        <v>0</v>
      </c>
      <c r="N52">
        <v>1</v>
      </c>
      <c r="O52">
        <v>0</v>
      </c>
      <c r="P52">
        <v>1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34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13</v>
      </c>
      <c r="AG52">
        <v>64.81</v>
      </c>
      <c r="AH52">
        <v>85</v>
      </c>
      <c r="AI52">
        <v>97.14</v>
      </c>
    </row>
    <row r="53" spans="2:35">
      <c r="C53" t="s">
        <v>124</v>
      </c>
      <c r="D53">
        <v>0</v>
      </c>
      <c r="E53">
        <v>62</v>
      </c>
      <c r="F53">
        <v>1</v>
      </c>
      <c r="G53">
        <v>1</v>
      </c>
      <c r="H53">
        <v>0</v>
      </c>
      <c r="I53">
        <v>4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40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13</v>
      </c>
      <c r="AG53">
        <v>66.13</v>
      </c>
      <c r="AH53">
        <v>88.89</v>
      </c>
      <c r="AI53">
        <v>97.56</v>
      </c>
    </row>
    <row r="54" spans="2:35">
      <c r="C54" t="s">
        <v>125</v>
      </c>
      <c r="D54">
        <v>0</v>
      </c>
      <c r="E54">
        <v>61</v>
      </c>
      <c r="F54">
        <v>0</v>
      </c>
      <c r="G54">
        <v>0</v>
      </c>
      <c r="H54">
        <v>0</v>
      </c>
      <c r="I54">
        <v>8</v>
      </c>
      <c r="J54">
        <v>3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39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8</v>
      </c>
      <c r="AG54">
        <v>65.569999999999993</v>
      </c>
      <c r="AH54">
        <v>88.64</v>
      </c>
      <c r="AI54">
        <v>100</v>
      </c>
    </row>
    <row r="55" spans="2:35">
      <c r="C55" t="s">
        <v>126</v>
      </c>
      <c r="D55">
        <v>0</v>
      </c>
      <c r="E55">
        <v>70</v>
      </c>
      <c r="F55">
        <v>0</v>
      </c>
      <c r="G55">
        <v>0</v>
      </c>
      <c r="H55">
        <v>0</v>
      </c>
      <c r="I55">
        <v>1</v>
      </c>
      <c r="J55">
        <v>7</v>
      </c>
      <c r="K55">
        <v>0</v>
      </c>
      <c r="L55">
        <v>0</v>
      </c>
      <c r="M55">
        <v>2</v>
      </c>
      <c r="N55">
        <v>0</v>
      </c>
      <c r="O55">
        <v>0</v>
      </c>
      <c r="P55">
        <v>2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44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12</v>
      </c>
      <c r="AG55">
        <v>68.569999999999993</v>
      </c>
      <c r="AH55">
        <v>77.19</v>
      </c>
      <c r="AI55">
        <v>93.62</v>
      </c>
    </row>
    <row r="56" spans="2:35">
      <c r="C56" t="s">
        <v>127</v>
      </c>
      <c r="D56">
        <v>0</v>
      </c>
      <c r="E56">
        <v>71</v>
      </c>
      <c r="F56">
        <v>0</v>
      </c>
      <c r="G56">
        <v>0</v>
      </c>
      <c r="H56">
        <v>0</v>
      </c>
      <c r="I56">
        <v>1</v>
      </c>
      <c r="J56">
        <v>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51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13</v>
      </c>
      <c r="AG56">
        <v>73.239999999999995</v>
      </c>
      <c r="AH56">
        <v>89.47</v>
      </c>
      <c r="AI56">
        <v>100</v>
      </c>
    </row>
    <row r="57" spans="2:35">
      <c r="C57" t="s">
        <v>128</v>
      </c>
      <c r="D57">
        <v>0</v>
      </c>
      <c r="E57">
        <v>90</v>
      </c>
      <c r="F57">
        <v>0</v>
      </c>
      <c r="G57">
        <v>0</v>
      </c>
      <c r="H57">
        <v>0</v>
      </c>
      <c r="I57">
        <v>3</v>
      </c>
      <c r="J57">
        <v>11</v>
      </c>
      <c r="K57">
        <v>1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50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23</v>
      </c>
      <c r="AG57">
        <v>56.67</v>
      </c>
      <c r="AH57">
        <v>79.37</v>
      </c>
      <c r="AI57">
        <v>100</v>
      </c>
    </row>
    <row r="59" spans="2:35">
      <c r="C59" s="160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60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60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60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301</v>
      </c>
      <c r="F63" s="12">
        <v>11</v>
      </c>
      <c r="G63" s="12">
        <v>5</v>
      </c>
      <c r="H63" s="12">
        <v>4</v>
      </c>
      <c r="I63" s="12">
        <v>15</v>
      </c>
      <c r="J63" s="12">
        <v>9</v>
      </c>
      <c r="K63" s="12">
        <v>12</v>
      </c>
      <c r="L63" s="12">
        <v>0</v>
      </c>
      <c r="M63" s="12">
        <v>3</v>
      </c>
      <c r="N63" s="12">
        <v>0</v>
      </c>
      <c r="O63" s="12">
        <v>0</v>
      </c>
      <c r="P63" s="12">
        <v>3</v>
      </c>
      <c r="Q63" s="12">
        <v>3</v>
      </c>
      <c r="R63" s="12">
        <v>9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12</v>
      </c>
      <c r="Y63" s="12">
        <v>5</v>
      </c>
      <c r="Z63" s="12">
        <v>143</v>
      </c>
      <c r="AA63" s="12">
        <v>4</v>
      </c>
      <c r="AB63" s="12">
        <v>22</v>
      </c>
      <c r="AC63" s="12">
        <v>0</v>
      </c>
      <c r="AD63" s="12">
        <v>3</v>
      </c>
      <c r="AE63" s="12">
        <v>29</v>
      </c>
      <c r="AF63" s="12">
        <v>51</v>
      </c>
      <c r="AG63" s="12">
        <v>63.79</v>
      </c>
      <c r="AH63" s="12">
        <v>64.13</v>
      </c>
      <c r="AI63" s="12">
        <v>87.73</v>
      </c>
    </row>
    <row r="64" spans="2:35" ht="21.5" thickBot="1">
      <c r="C64" s="11" t="s">
        <v>38</v>
      </c>
      <c r="D64" s="12">
        <v>0</v>
      </c>
      <c r="E64" s="12">
        <v>492</v>
      </c>
      <c r="F64" s="12">
        <v>0</v>
      </c>
      <c r="G64" s="12">
        <v>0</v>
      </c>
      <c r="H64" s="12">
        <v>6</v>
      </c>
      <c r="I64" s="12">
        <v>13</v>
      </c>
      <c r="J64" s="12">
        <v>20</v>
      </c>
      <c r="K64" s="12">
        <v>8</v>
      </c>
      <c r="L64" s="12">
        <v>0</v>
      </c>
      <c r="M64" s="12">
        <v>2</v>
      </c>
      <c r="N64" s="12">
        <v>1</v>
      </c>
      <c r="O64" s="12">
        <v>0</v>
      </c>
      <c r="P64" s="12">
        <v>3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2</v>
      </c>
      <c r="Z64" s="12">
        <v>372</v>
      </c>
      <c r="AA64" s="12">
        <v>3</v>
      </c>
      <c r="AB64" s="12">
        <v>8</v>
      </c>
      <c r="AC64" s="12">
        <v>0</v>
      </c>
      <c r="AD64" s="12">
        <v>10</v>
      </c>
      <c r="AE64" s="12">
        <v>21</v>
      </c>
      <c r="AF64" s="12">
        <v>44</v>
      </c>
      <c r="AG64" s="14">
        <v>80.89</v>
      </c>
      <c r="AH64" s="14">
        <v>87.12</v>
      </c>
      <c r="AI64" s="14">
        <v>98.67</v>
      </c>
    </row>
    <row r="65" spans="3:35" ht="21.5" thickBot="1">
      <c r="C65" s="11" t="s">
        <v>42</v>
      </c>
      <c r="D65" s="12">
        <v>0</v>
      </c>
      <c r="E65" s="12">
        <v>368</v>
      </c>
      <c r="F65" s="12">
        <v>2</v>
      </c>
      <c r="G65" s="12">
        <v>0</v>
      </c>
      <c r="H65" s="12">
        <v>0</v>
      </c>
      <c r="I65" s="12">
        <v>12</v>
      </c>
      <c r="J65" s="12">
        <v>5</v>
      </c>
      <c r="K65" s="12">
        <v>3</v>
      </c>
      <c r="L65" s="12">
        <v>1</v>
      </c>
      <c r="M65" s="12">
        <v>1</v>
      </c>
      <c r="N65" s="12">
        <v>0</v>
      </c>
      <c r="O65" s="12">
        <v>0</v>
      </c>
      <c r="P65" s="12">
        <v>1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4</v>
      </c>
      <c r="Z65" s="12">
        <v>290</v>
      </c>
      <c r="AA65" s="12">
        <v>6</v>
      </c>
      <c r="AB65" s="12">
        <v>7</v>
      </c>
      <c r="AC65" s="12">
        <v>0</v>
      </c>
      <c r="AD65" s="12">
        <v>6</v>
      </c>
      <c r="AE65" s="12">
        <v>19</v>
      </c>
      <c r="AF65" s="12">
        <v>27</v>
      </c>
      <c r="AG65" s="14">
        <v>85.33</v>
      </c>
      <c r="AH65" s="14">
        <v>88.96</v>
      </c>
      <c r="AI65" s="14">
        <v>98.31</v>
      </c>
    </row>
    <row r="66" spans="3:35" ht="21.5" thickBot="1">
      <c r="C66" s="11" t="s">
        <v>45</v>
      </c>
      <c r="D66" s="12">
        <v>0</v>
      </c>
      <c r="E66" s="12">
        <v>414</v>
      </c>
      <c r="F66" s="12">
        <v>12</v>
      </c>
      <c r="G66" s="12">
        <v>1</v>
      </c>
      <c r="H66" s="12">
        <v>11</v>
      </c>
      <c r="I66" s="12">
        <v>11</v>
      </c>
      <c r="J66" s="12">
        <v>5</v>
      </c>
      <c r="K66" s="12">
        <v>17</v>
      </c>
      <c r="L66" s="12">
        <v>0</v>
      </c>
      <c r="M66" s="12">
        <v>7</v>
      </c>
      <c r="N66" s="12">
        <v>9</v>
      </c>
      <c r="O66" s="12">
        <v>7</v>
      </c>
      <c r="P66" s="12">
        <v>23</v>
      </c>
      <c r="Q66" s="12">
        <v>0</v>
      </c>
      <c r="R66" s="12">
        <v>0</v>
      </c>
      <c r="S66" s="12">
        <v>0</v>
      </c>
      <c r="T66" s="12">
        <v>1</v>
      </c>
      <c r="U66" s="12">
        <v>1</v>
      </c>
      <c r="V66" s="12">
        <v>0</v>
      </c>
      <c r="W66" s="12">
        <v>0</v>
      </c>
      <c r="X66" s="12">
        <v>2</v>
      </c>
      <c r="Y66" s="12">
        <v>5</v>
      </c>
      <c r="Z66" s="12">
        <v>240</v>
      </c>
      <c r="AA66" s="12">
        <v>8</v>
      </c>
      <c r="AB66" s="12">
        <v>17</v>
      </c>
      <c r="AC66" s="12">
        <v>0</v>
      </c>
      <c r="AD66" s="12">
        <v>3</v>
      </c>
      <c r="AE66" s="12">
        <v>28</v>
      </c>
      <c r="AF66" s="12">
        <v>59</v>
      </c>
      <c r="AG66" s="14">
        <v>71.98</v>
      </c>
      <c r="AH66" s="14">
        <v>73.39</v>
      </c>
      <c r="AI66" s="14">
        <v>88.89</v>
      </c>
    </row>
    <row r="67" spans="3:35" ht="21.5" thickBot="1">
      <c r="C67" s="11" t="s">
        <v>49</v>
      </c>
      <c r="D67" s="12">
        <v>0</v>
      </c>
      <c r="E67" s="12">
        <v>349</v>
      </c>
      <c r="F67" s="12">
        <v>1</v>
      </c>
      <c r="G67" s="12">
        <v>2</v>
      </c>
      <c r="H67" s="12">
        <v>1</v>
      </c>
      <c r="I67" s="12">
        <v>17</v>
      </c>
      <c r="J67" s="12">
        <v>0</v>
      </c>
      <c r="K67" s="12">
        <v>6</v>
      </c>
      <c r="L67" s="12">
        <v>0</v>
      </c>
      <c r="M67" s="12">
        <v>2</v>
      </c>
      <c r="N67" s="12">
        <v>2</v>
      </c>
      <c r="O67" s="12">
        <v>0</v>
      </c>
      <c r="P67" s="12">
        <v>4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2</v>
      </c>
      <c r="Z67" s="12">
        <v>234</v>
      </c>
      <c r="AA67" s="12">
        <v>3</v>
      </c>
      <c r="AB67" s="12">
        <v>10</v>
      </c>
      <c r="AC67" s="12">
        <v>0</v>
      </c>
      <c r="AD67" s="12">
        <v>6</v>
      </c>
      <c r="AE67" s="12">
        <v>19</v>
      </c>
      <c r="AF67" s="12">
        <v>62</v>
      </c>
      <c r="AG67" s="14">
        <v>74.209999999999994</v>
      </c>
      <c r="AH67" s="14">
        <v>88.64</v>
      </c>
      <c r="AI67" s="14">
        <v>97.5</v>
      </c>
    </row>
    <row r="68" spans="3:35" ht="21.5" thickBot="1">
      <c r="C68" s="11" t="s">
        <v>51</v>
      </c>
      <c r="D68" s="12">
        <v>0</v>
      </c>
      <c r="E68" s="12">
        <v>275</v>
      </c>
      <c r="F68" s="12">
        <v>4</v>
      </c>
      <c r="G68" s="12">
        <v>0</v>
      </c>
      <c r="H68" s="12">
        <v>7</v>
      </c>
      <c r="I68" s="12">
        <v>12</v>
      </c>
      <c r="J68" s="12">
        <v>6</v>
      </c>
      <c r="K68" s="12">
        <v>3</v>
      </c>
      <c r="L68" s="12">
        <v>0</v>
      </c>
      <c r="M68" s="12">
        <v>3</v>
      </c>
      <c r="N68" s="12">
        <v>1</v>
      </c>
      <c r="O68" s="12">
        <v>0</v>
      </c>
      <c r="P68" s="12">
        <v>4</v>
      </c>
      <c r="Q68" s="12">
        <v>1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1</v>
      </c>
      <c r="Y68" s="12">
        <v>3</v>
      </c>
      <c r="Z68" s="12">
        <v>187</v>
      </c>
      <c r="AA68" s="12">
        <v>20</v>
      </c>
      <c r="AB68" s="12">
        <v>12</v>
      </c>
      <c r="AC68" s="12">
        <v>0</v>
      </c>
      <c r="AD68" s="12">
        <v>4</v>
      </c>
      <c r="AE68" s="12">
        <v>36</v>
      </c>
      <c r="AF68" s="12">
        <v>13</v>
      </c>
      <c r="AG68" s="14">
        <v>84</v>
      </c>
      <c r="AH68" s="14">
        <v>75.709999999999994</v>
      </c>
      <c r="AI68" s="14">
        <v>95.9</v>
      </c>
    </row>
    <row r="69" spans="3:35" ht="21.5" thickBot="1">
      <c r="C69" s="11" t="s">
        <v>55</v>
      </c>
      <c r="D69" s="12">
        <v>0</v>
      </c>
      <c r="E69" s="12">
        <v>575</v>
      </c>
      <c r="F69" s="12">
        <v>3</v>
      </c>
      <c r="G69" s="12">
        <v>3</v>
      </c>
      <c r="H69" s="12">
        <v>0</v>
      </c>
      <c r="I69" s="12">
        <v>28</v>
      </c>
      <c r="J69" s="12">
        <v>39</v>
      </c>
      <c r="K69" s="12">
        <v>4</v>
      </c>
      <c r="L69" s="12">
        <v>0</v>
      </c>
      <c r="M69" s="12">
        <v>4</v>
      </c>
      <c r="N69" s="12">
        <v>2</v>
      </c>
      <c r="O69" s="12">
        <v>0</v>
      </c>
      <c r="P69" s="12">
        <v>6</v>
      </c>
      <c r="Q69" s="12">
        <v>0</v>
      </c>
      <c r="R69" s="12">
        <v>0</v>
      </c>
      <c r="S69" s="12">
        <v>0</v>
      </c>
      <c r="T69" s="12">
        <v>1</v>
      </c>
      <c r="U69" s="12">
        <v>0</v>
      </c>
      <c r="V69" s="12">
        <v>0</v>
      </c>
      <c r="W69" s="12">
        <v>0</v>
      </c>
      <c r="X69" s="12">
        <v>1</v>
      </c>
      <c r="Y69" s="12">
        <v>1</v>
      </c>
      <c r="Z69" s="12">
        <v>360</v>
      </c>
      <c r="AA69" s="12">
        <v>1</v>
      </c>
      <c r="AB69" s="12">
        <v>2</v>
      </c>
      <c r="AC69" s="12">
        <v>0</v>
      </c>
      <c r="AD69" s="12">
        <v>2</v>
      </c>
      <c r="AE69" s="12">
        <v>5</v>
      </c>
      <c r="AF69" s="12">
        <v>120</v>
      </c>
      <c r="AG69" s="14">
        <v>64.87</v>
      </c>
      <c r="AH69" s="14">
        <v>85.11</v>
      </c>
      <c r="AI69" s="14">
        <v>97.83</v>
      </c>
    </row>
    <row r="70" spans="3:35" ht="21.5" thickBot="1">
      <c r="C70" s="11" t="s">
        <v>59</v>
      </c>
      <c r="D70" s="12">
        <v>0</v>
      </c>
      <c r="E70" s="12">
        <v>422</v>
      </c>
      <c r="F70" s="12">
        <v>3</v>
      </c>
      <c r="G70" s="12">
        <v>0</v>
      </c>
      <c r="H70" s="12">
        <v>0</v>
      </c>
      <c r="I70" s="12">
        <v>10</v>
      </c>
      <c r="J70" s="12">
        <v>4</v>
      </c>
      <c r="K70" s="12">
        <v>5</v>
      </c>
      <c r="L70" s="12">
        <v>0</v>
      </c>
      <c r="M70" s="12">
        <v>2</v>
      </c>
      <c r="N70" s="12">
        <v>0</v>
      </c>
      <c r="O70" s="12">
        <v>0</v>
      </c>
      <c r="P70" s="12">
        <v>2</v>
      </c>
      <c r="Q70" s="12">
        <v>2</v>
      </c>
      <c r="R70" s="12">
        <v>0</v>
      </c>
      <c r="S70" s="12">
        <v>0</v>
      </c>
      <c r="T70" s="12">
        <v>0</v>
      </c>
      <c r="U70" s="12">
        <v>1</v>
      </c>
      <c r="V70" s="12">
        <v>0</v>
      </c>
      <c r="W70" s="12">
        <v>0</v>
      </c>
      <c r="X70" s="12">
        <v>3</v>
      </c>
      <c r="Y70" s="12">
        <v>1</v>
      </c>
      <c r="Z70" s="12">
        <v>284</v>
      </c>
      <c r="AA70" s="12">
        <v>11</v>
      </c>
      <c r="AB70" s="12">
        <v>11</v>
      </c>
      <c r="AC70" s="12">
        <v>0</v>
      </c>
      <c r="AD70" s="12">
        <v>11</v>
      </c>
      <c r="AE70" s="12">
        <v>33</v>
      </c>
      <c r="AF70" s="12">
        <v>66</v>
      </c>
      <c r="AG70" s="14">
        <v>76.540000000000006</v>
      </c>
      <c r="AH70" s="14">
        <v>83.28</v>
      </c>
      <c r="AI70" s="14">
        <v>97.93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C2" sqref="C2:R2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2505</v>
      </c>
      <c r="D4" t="s">
        <v>528</v>
      </c>
      <c r="E4" t="s">
        <v>154</v>
      </c>
    </row>
    <row r="5" spans="1:7">
      <c r="A5" s="7" t="s">
        <v>34</v>
      </c>
      <c r="B5" s="194">
        <v>123</v>
      </c>
      <c r="C5" s="194">
        <v>12</v>
      </c>
      <c r="D5" s="194">
        <v>139</v>
      </c>
      <c r="E5" s="194">
        <v>274</v>
      </c>
      <c r="G5" s="8">
        <f t="shared" ref="G5:G58" si="0">B5/(B5+C5)</f>
        <v>0.91111111111111109</v>
      </c>
    </row>
    <row r="6" spans="1:7">
      <c r="A6" s="7" t="s">
        <v>38</v>
      </c>
      <c r="B6" s="194">
        <v>352</v>
      </c>
      <c r="C6" s="194">
        <v>6</v>
      </c>
      <c r="D6" s="194">
        <v>113</v>
      </c>
      <c r="E6" s="194">
        <v>471</v>
      </c>
      <c r="G6" s="8">
        <f t="shared" si="0"/>
        <v>0.98324022346368711</v>
      </c>
    </row>
    <row r="7" spans="1:7">
      <c r="A7" s="7" t="s">
        <v>42</v>
      </c>
      <c r="B7" s="194">
        <v>275</v>
      </c>
      <c r="C7" s="194">
        <v>6</v>
      </c>
      <c r="D7" s="194">
        <v>75</v>
      </c>
      <c r="E7" s="194">
        <v>356</v>
      </c>
      <c r="G7" s="8">
        <f t="shared" si="0"/>
        <v>0.97864768683274017</v>
      </c>
    </row>
    <row r="8" spans="1:7">
      <c r="A8" s="7" t="s">
        <v>45</v>
      </c>
      <c r="B8" s="194">
        <v>169</v>
      </c>
      <c r="C8" s="194">
        <v>67</v>
      </c>
      <c r="D8" s="194">
        <v>165</v>
      </c>
      <c r="E8" s="194">
        <v>401</v>
      </c>
      <c r="G8" s="8">
        <f t="shared" si="0"/>
        <v>0.71610169491525422</v>
      </c>
    </row>
    <row r="9" spans="1:7">
      <c r="A9" s="7" t="s">
        <v>55</v>
      </c>
      <c r="B9" s="194">
        <v>339</v>
      </c>
      <c r="C9" s="194">
        <v>5</v>
      </c>
      <c r="D9" s="194">
        <v>195</v>
      </c>
      <c r="E9" s="194">
        <v>539</v>
      </c>
      <c r="G9" s="8">
        <f t="shared" si="0"/>
        <v>0.98546511627906974</v>
      </c>
    </row>
    <row r="10" spans="1:7">
      <c r="A10" s="7" t="s">
        <v>154</v>
      </c>
      <c r="B10" s="194">
        <v>1258</v>
      </c>
      <c r="C10" s="194">
        <v>96</v>
      </c>
      <c r="D10" s="194">
        <v>687</v>
      </c>
      <c r="E10" s="194">
        <v>2041</v>
      </c>
      <c r="G10" s="8">
        <f t="shared" si="0"/>
        <v>0.92909896602658792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2505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123</v>
      </c>
      <c r="C19" s="194">
        <v>12</v>
      </c>
      <c r="D19" s="194">
        <v>139</v>
      </c>
      <c r="E19" s="194">
        <v>274</v>
      </c>
      <c r="G19" s="8">
        <f t="shared" si="0"/>
        <v>0.91111111111111109</v>
      </c>
    </row>
    <row r="20" spans="1:7">
      <c r="A20" s="9" t="s">
        <v>81</v>
      </c>
      <c r="B20" s="194">
        <v>21</v>
      </c>
      <c r="C20" s="194">
        <v>1</v>
      </c>
      <c r="D20" s="194">
        <v>24</v>
      </c>
      <c r="E20" s="194">
        <v>46</v>
      </c>
      <c r="G20" s="8">
        <f t="shared" si="0"/>
        <v>0.95454545454545459</v>
      </c>
    </row>
    <row r="21" spans="1:7">
      <c r="A21" s="9" t="s">
        <v>79</v>
      </c>
      <c r="B21" s="194">
        <v>19</v>
      </c>
      <c r="C21" s="194">
        <v>3</v>
      </c>
      <c r="D21" s="194">
        <v>26</v>
      </c>
      <c r="E21" s="194">
        <v>48</v>
      </c>
      <c r="G21" s="8">
        <f t="shared" si="0"/>
        <v>0.86363636363636365</v>
      </c>
    </row>
    <row r="22" spans="1:7">
      <c r="A22" s="9" t="s">
        <v>86</v>
      </c>
      <c r="B22" s="194">
        <v>18</v>
      </c>
      <c r="C22" s="194">
        <v>1</v>
      </c>
      <c r="D22" s="194">
        <v>15</v>
      </c>
      <c r="E22" s="194">
        <v>34</v>
      </c>
      <c r="G22" s="8">
        <f t="shared" si="0"/>
        <v>0.94736842105263153</v>
      </c>
    </row>
    <row r="23" spans="1:7">
      <c r="A23" s="9" t="s">
        <v>82</v>
      </c>
      <c r="B23" s="194">
        <v>12</v>
      </c>
      <c r="C23" s="194">
        <v>1</v>
      </c>
      <c r="D23" s="194">
        <v>11</v>
      </c>
      <c r="E23" s="194">
        <v>24</v>
      </c>
      <c r="G23" s="8">
        <f t="shared" si="0"/>
        <v>0.92307692307692313</v>
      </c>
    </row>
    <row r="24" spans="1:7">
      <c r="A24" s="9" t="s">
        <v>84</v>
      </c>
      <c r="B24" s="194">
        <v>8</v>
      </c>
      <c r="C24" s="194">
        <v>1</v>
      </c>
      <c r="D24" s="194">
        <v>5</v>
      </c>
      <c r="E24" s="194">
        <v>14</v>
      </c>
      <c r="G24" s="8">
        <f t="shared" si="0"/>
        <v>0.88888888888888884</v>
      </c>
    </row>
    <row r="25" spans="1:7">
      <c r="A25" s="9" t="s">
        <v>83</v>
      </c>
      <c r="B25" s="194">
        <v>20</v>
      </c>
      <c r="C25" s="194">
        <v>2</v>
      </c>
      <c r="D25" s="194">
        <v>16</v>
      </c>
      <c r="E25" s="194">
        <v>38</v>
      </c>
      <c r="G25" s="8">
        <f t="shared" si="0"/>
        <v>0.90909090909090906</v>
      </c>
    </row>
    <row r="26" spans="1:7">
      <c r="A26" s="9" t="s">
        <v>85</v>
      </c>
      <c r="B26" s="194">
        <v>24</v>
      </c>
      <c r="C26" s="194">
        <v>3</v>
      </c>
      <c r="D26" s="194">
        <v>42</v>
      </c>
      <c r="E26" s="194">
        <v>69</v>
      </c>
      <c r="G26" s="8">
        <f t="shared" si="0"/>
        <v>0.88888888888888884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352</v>
      </c>
      <c r="C28" s="194">
        <v>6</v>
      </c>
      <c r="D28" s="194">
        <v>113</v>
      </c>
      <c r="E28" s="194">
        <v>471</v>
      </c>
      <c r="G28" s="8">
        <f t="shared" si="0"/>
        <v>0.98324022346368711</v>
      </c>
    </row>
    <row r="29" spans="1:7">
      <c r="A29" s="9" t="s">
        <v>93</v>
      </c>
      <c r="B29" s="194">
        <v>28</v>
      </c>
      <c r="C29" s="194">
        <v>1</v>
      </c>
      <c r="D29" s="194">
        <v>11</v>
      </c>
      <c r="E29" s="194">
        <v>40</v>
      </c>
      <c r="G29" s="8">
        <f t="shared" si="0"/>
        <v>0.96551724137931039</v>
      </c>
    </row>
    <row r="30" spans="1:7">
      <c r="A30" s="9" t="s">
        <v>87</v>
      </c>
      <c r="B30" s="194">
        <v>51</v>
      </c>
      <c r="C30" s="194">
        <v>1</v>
      </c>
      <c r="D30" s="194">
        <v>29</v>
      </c>
      <c r="E30" s="194">
        <v>81</v>
      </c>
      <c r="G30" s="8">
        <f t="shared" si="0"/>
        <v>0.98076923076923073</v>
      </c>
    </row>
    <row r="31" spans="1:7">
      <c r="A31" s="9" t="s">
        <v>89</v>
      </c>
      <c r="B31" s="194">
        <v>49</v>
      </c>
      <c r="C31" s="194"/>
      <c r="D31" s="194">
        <v>26</v>
      </c>
      <c r="E31" s="194">
        <v>75</v>
      </c>
      <c r="G31" s="8">
        <f t="shared" si="0"/>
        <v>1</v>
      </c>
    </row>
    <row r="32" spans="1:7">
      <c r="A32" s="9" t="s">
        <v>90</v>
      </c>
      <c r="B32" s="194">
        <v>54</v>
      </c>
      <c r="C32" s="194">
        <v>2</v>
      </c>
      <c r="D32" s="194">
        <v>6</v>
      </c>
      <c r="E32" s="194">
        <v>62</v>
      </c>
      <c r="G32" s="8">
        <f t="shared" si="0"/>
        <v>0.9642857142857143</v>
      </c>
    </row>
    <row r="33" spans="1:7">
      <c r="A33" s="9" t="s">
        <v>92</v>
      </c>
      <c r="B33" s="194">
        <v>35</v>
      </c>
      <c r="C33" s="194">
        <v>1</v>
      </c>
      <c r="D33" s="194">
        <v>12</v>
      </c>
      <c r="E33" s="194">
        <v>48</v>
      </c>
      <c r="G33" s="8">
        <f t="shared" si="0"/>
        <v>0.97222222222222221</v>
      </c>
    </row>
    <row r="34" spans="1:7">
      <c r="A34" s="9" t="s">
        <v>88</v>
      </c>
      <c r="B34" s="194">
        <v>35</v>
      </c>
      <c r="C34" s="194"/>
      <c r="D34" s="194">
        <v>7</v>
      </c>
      <c r="E34" s="194">
        <v>42</v>
      </c>
      <c r="G34" s="8">
        <f t="shared" si="0"/>
        <v>1</v>
      </c>
    </row>
    <row r="35" spans="1:7">
      <c r="A35" s="9" t="s">
        <v>95</v>
      </c>
      <c r="B35" s="194">
        <v>38</v>
      </c>
      <c r="C35" s="194">
        <v>1</v>
      </c>
      <c r="D35" s="194">
        <v>8</v>
      </c>
      <c r="E35" s="194">
        <v>47</v>
      </c>
      <c r="G35" s="8">
        <f t="shared" si="0"/>
        <v>0.97435897435897434</v>
      </c>
    </row>
    <row r="36" spans="1:7">
      <c r="A36" s="9" t="s">
        <v>247</v>
      </c>
      <c r="B36" s="194">
        <v>62</v>
      </c>
      <c r="C36" s="194"/>
      <c r="D36" s="194">
        <v>14</v>
      </c>
      <c r="E36" s="194">
        <v>76</v>
      </c>
      <c r="G36" s="8">
        <f t="shared" si="0"/>
        <v>1</v>
      </c>
    </row>
    <row r="37" spans="1:7">
      <c r="A37" s="7" t="s">
        <v>42</v>
      </c>
      <c r="B37" s="194">
        <v>275</v>
      </c>
      <c r="C37" s="194">
        <v>6</v>
      </c>
      <c r="D37" s="194">
        <v>75</v>
      </c>
      <c r="E37" s="194">
        <v>356</v>
      </c>
      <c r="G37" s="8">
        <f t="shared" si="0"/>
        <v>0.97864768683274017</v>
      </c>
    </row>
    <row r="38" spans="1:7">
      <c r="A38" s="9" t="s">
        <v>107</v>
      </c>
      <c r="B38" s="194">
        <v>53</v>
      </c>
      <c r="C38" s="194">
        <v>6</v>
      </c>
      <c r="D38" s="194">
        <v>12</v>
      </c>
      <c r="E38" s="194">
        <v>71</v>
      </c>
      <c r="G38" s="8">
        <f t="shared" si="0"/>
        <v>0.89830508474576276</v>
      </c>
    </row>
    <row r="39" spans="1:7">
      <c r="A39" s="9" t="s">
        <v>106</v>
      </c>
      <c r="B39" s="194">
        <v>33</v>
      </c>
      <c r="C39" s="194"/>
      <c r="D39" s="194">
        <v>17</v>
      </c>
      <c r="E39" s="194">
        <v>50</v>
      </c>
      <c r="G39" s="8">
        <f t="shared" si="0"/>
        <v>1</v>
      </c>
    </row>
    <row r="40" spans="1:7">
      <c r="A40" s="9" t="s">
        <v>102</v>
      </c>
      <c r="B40" s="194">
        <v>45</v>
      </c>
      <c r="C40" s="194"/>
      <c r="D40" s="194">
        <v>8</v>
      </c>
      <c r="E40" s="194">
        <v>53</v>
      </c>
      <c r="G40" s="8">
        <f t="shared" si="0"/>
        <v>1</v>
      </c>
    </row>
    <row r="41" spans="1:7">
      <c r="A41" s="9" t="s">
        <v>105</v>
      </c>
      <c r="B41" s="194">
        <v>65</v>
      </c>
      <c r="C41" s="194"/>
      <c r="D41" s="194">
        <v>14</v>
      </c>
      <c r="E41" s="194">
        <v>79</v>
      </c>
      <c r="G41" s="8">
        <f t="shared" si="0"/>
        <v>1</v>
      </c>
    </row>
    <row r="42" spans="1:7">
      <c r="A42" s="9" t="s">
        <v>99</v>
      </c>
      <c r="B42" s="194">
        <v>28</v>
      </c>
      <c r="C42" s="194"/>
      <c r="D42" s="194">
        <v>9</v>
      </c>
      <c r="E42" s="194">
        <v>37</v>
      </c>
      <c r="G42" s="8">
        <f t="shared" si="0"/>
        <v>1</v>
      </c>
    </row>
    <row r="43" spans="1:7">
      <c r="A43" s="9" t="s">
        <v>232</v>
      </c>
      <c r="B43" s="194">
        <v>51</v>
      </c>
      <c r="C43" s="194"/>
      <c r="D43" s="194">
        <v>15</v>
      </c>
      <c r="E43" s="194">
        <v>66</v>
      </c>
      <c r="G43" s="8">
        <f t="shared" si="0"/>
        <v>1</v>
      </c>
    </row>
    <row r="44" spans="1:7">
      <c r="A44" s="7" t="s">
        <v>45</v>
      </c>
      <c r="B44" s="194">
        <v>169</v>
      </c>
      <c r="C44" s="194">
        <v>67</v>
      </c>
      <c r="D44" s="194">
        <v>165</v>
      </c>
      <c r="E44" s="194">
        <v>401</v>
      </c>
      <c r="G44" s="8">
        <f t="shared" si="0"/>
        <v>0.71610169491525422</v>
      </c>
    </row>
    <row r="45" spans="1:7">
      <c r="A45" s="9" t="s">
        <v>118</v>
      </c>
      <c r="B45" s="194">
        <v>36</v>
      </c>
      <c r="C45" s="194">
        <v>8</v>
      </c>
      <c r="D45" s="194">
        <v>35</v>
      </c>
      <c r="E45" s="194">
        <v>79</v>
      </c>
      <c r="G45" s="8">
        <f t="shared" si="0"/>
        <v>0.81818181818181823</v>
      </c>
    </row>
    <row r="46" spans="1:7">
      <c r="A46" s="9" t="s">
        <v>110</v>
      </c>
      <c r="B46" s="194">
        <v>8</v>
      </c>
      <c r="C46" s="194">
        <v>5</v>
      </c>
      <c r="D46" s="194">
        <v>12</v>
      </c>
      <c r="E46" s="194">
        <v>25</v>
      </c>
      <c r="G46" s="8">
        <f t="shared" si="0"/>
        <v>0.61538461538461542</v>
      </c>
    </row>
    <row r="47" spans="1:7">
      <c r="A47" s="9" t="s">
        <v>111</v>
      </c>
      <c r="B47" s="194">
        <v>12</v>
      </c>
      <c r="C47" s="194">
        <v>7</v>
      </c>
      <c r="D47" s="194">
        <v>1</v>
      </c>
      <c r="E47" s="194">
        <v>20</v>
      </c>
      <c r="G47" s="8">
        <f t="shared" si="0"/>
        <v>0.63157894736842102</v>
      </c>
    </row>
    <row r="48" spans="1:7">
      <c r="A48" s="9" t="s">
        <v>109</v>
      </c>
      <c r="B48" s="194">
        <v>2</v>
      </c>
      <c r="C48" s="194">
        <v>4</v>
      </c>
      <c r="D48" s="194">
        <v>5</v>
      </c>
      <c r="E48" s="194">
        <v>11</v>
      </c>
      <c r="G48" s="8">
        <f t="shared" si="0"/>
        <v>0.33333333333333331</v>
      </c>
    </row>
    <row r="49" spans="1:7">
      <c r="A49" s="9" t="s">
        <v>113</v>
      </c>
      <c r="B49" s="194">
        <v>8</v>
      </c>
      <c r="C49" s="194">
        <v>15</v>
      </c>
      <c r="D49" s="194">
        <v>16</v>
      </c>
      <c r="E49" s="194">
        <v>39</v>
      </c>
      <c r="G49" s="8">
        <f t="shared" si="0"/>
        <v>0.34782608695652173</v>
      </c>
    </row>
    <row r="50" spans="1:7">
      <c r="A50" s="9" t="s">
        <v>117</v>
      </c>
      <c r="B50" s="194">
        <v>2</v>
      </c>
      <c r="C50" s="194">
        <v>7</v>
      </c>
      <c r="D50" s="194">
        <v>6</v>
      </c>
      <c r="E50" s="194">
        <v>15</v>
      </c>
      <c r="G50" s="8">
        <f t="shared" si="0"/>
        <v>0.22222222222222221</v>
      </c>
    </row>
    <row r="51" spans="1:7">
      <c r="A51" s="9" t="s">
        <v>120</v>
      </c>
      <c r="B51" s="194">
        <v>5</v>
      </c>
      <c r="C51" s="194">
        <v>2</v>
      </c>
      <c r="D51" s="194">
        <v>5</v>
      </c>
      <c r="E51" s="194">
        <v>12</v>
      </c>
      <c r="G51" s="8">
        <f t="shared" si="0"/>
        <v>0.7142857142857143</v>
      </c>
    </row>
    <row r="52" spans="1:7">
      <c r="A52" s="9" t="s">
        <v>114</v>
      </c>
      <c r="B52" s="194">
        <v>8</v>
      </c>
      <c r="C52" s="194">
        <v>8</v>
      </c>
      <c r="D52" s="194">
        <v>5</v>
      </c>
      <c r="E52" s="194">
        <v>21</v>
      </c>
      <c r="G52" s="8">
        <f t="shared" si="0"/>
        <v>0.5</v>
      </c>
    </row>
    <row r="53" spans="1:7">
      <c r="A53" s="9" t="s">
        <v>755</v>
      </c>
      <c r="B53" s="194">
        <v>56</v>
      </c>
      <c r="C53" s="194">
        <v>6</v>
      </c>
      <c r="D53" s="194">
        <v>56</v>
      </c>
      <c r="E53" s="194">
        <v>118</v>
      </c>
      <c r="G53" s="8">
        <f t="shared" si="0"/>
        <v>0.90322580645161288</v>
      </c>
    </row>
    <row r="54" spans="1:7">
      <c r="A54" s="9" t="s">
        <v>210</v>
      </c>
      <c r="B54" s="194">
        <v>32</v>
      </c>
      <c r="C54" s="194">
        <v>5</v>
      </c>
      <c r="D54" s="194">
        <v>24</v>
      </c>
      <c r="E54" s="194">
        <v>61</v>
      </c>
      <c r="G54" s="8">
        <f t="shared" si="0"/>
        <v>0.86486486486486491</v>
      </c>
    </row>
    <row r="55" spans="1:7">
      <c r="A55" s="7" t="s">
        <v>55</v>
      </c>
      <c r="B55" s="194">
        <v>339</v>
      </c>
      <c r="C55" s="194">
        <v>5</v>
      </c>
      <c r="D55" s="194">
        <v>195</v>
      </c>
      <c r="E55" s="194">
        <v>539</v>
      </c>
      <c r="G55" s="8">
        <f t="shared" si="0"/>
        <v>0.98546511627906974</v>
      </c>
    </row>
    <row r="56" spans="1:7">
      <c r="A56" s="9" t="s">
        <v>122</v>
      </c>
      <c r="B56" s="194">
        <v>96</v>
      </c>
      <c r="C56" s="194">
        <v>2</v>
      </c>
      <c r="D56" s="194">
        <v>54</v>
      </c>
      <c r="E56" s="194">
        <v>152</v>
      </c>
      <c r="G56" s="8">
        <f t="shared" si="0"/>
        <v>0.97959183673469385</v>
      </c>
    </row>
    <row r="57" spans="1:7">
      <c r="A57" s="9" t="s">
        <v>227</v>
      </c>
      <c r="B57" s="194">
        <v>88</v>
      </c>
      <c r="C57" s="194"/>
      <c r="D57" s="194">
        <v>45</v>
      </c>
      <c r="E57" s="194">
        <v>133</v>
      </c>
      <c r="G57" s="8">
        <f t="shared" si="0"/>
        <v>1</v>
      </c>
    </row>
    <row r="58" spans="1:7">
      <c r="A58" s="9" t="s">
        <v>640</v>
      </c>
      <c r="B58" s="194">
        <v>77</v>
      </c>
      <c r="C58" s="194">
        <v>3</v>
      </c>
      <c r="D58" s="194">
        <v>42</v>
      </c>
      <c r="E58" s="194">
        <v>122</v>
      </c>
      <c r="G58" s="8">
        <f t="shared" si="0"/>
        <v>0.96250000000000002</v>
      </c>
    </row>
    <row r="59" spans="1:7">
      <c r="A59" s="9" t="s">
        <v>637</v>
      </c>
      <c r="B59" s="194">
        <v>78</v>
      </c>
      <c r="C59" s="194"/>
      <c r="D59" s="194">
        <v>54</v>
      </c>
      <c r="E59" s="194">
        <v>132</v>
      </c>
      <c r="G59" s="8">
        <f t="shared" ref="G59" si="1">B59/(B59+C59)</f>
        <v>1</v>
      </c>
    </row>
    <row r="60" spans="1:7">
      <c r="A60" s="7" t="s">
        <v>154</v>
      </c>
      <c r="B60" s="194">
        <v>1258</v>
      </c>
      <c r="C60" s="194">
        <v>96</v>
      </c>
      <c r="D60" s="194">
        <v>687</v>
      </c>
      <c r="E60" s="194">
        <v>2041</v>
      </c>
      <c r="G60" s="8">
        <f t="shared" ref="G60:G78" si="2">B60/(B60+C60)</f>
        <v>0.92909896602658792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R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6" bestFit="1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3102</v>
      </c>
      <c r="BD1" s="193" t="s">
        <v>3103</v>
      </c>
      <c r="BE1" s="193" t="s">
        <v>3104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1400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1401</v>
      </c>
      <c r="U2" t="s">
        <v>1402</v>
      </c>
      <c r="V2" t="s">
        <v>1403</v>
      </c>
      <c r="Z2">
        <v>116.07382200000001</v>
      </c>
      <c r="AA2">
        <v>-8.7262160000000009</v>
      </c>
      <c r="AB2" t="s">
        <v>1404</v>
      </c>
      <c r="AC2" t="s">
        <v>235</v>
      </c>
      <c r="AL2" t="s">
        <v>217</v>
      </c>
      <c r="AM2" t="s">
        <v>1405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1406</v>
      </c>
      <c r="AW2" t="s">
        <v>875</v>
      </c>
      <c r="AX2" t="s">
        <v>222</v>
      </c>
      <c r="BA2" s="57">
        <v>46299.333333333336</v>
      </c>
      <c r="BB2" t="s">
        <v>1405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1002621447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46299.631712962961</v>
      </c>
      <c r="P3" s="57">
        <v>46300.354814814818</v>
      </c>
      <c r="Q3">
        <v>69403029</v>
      </c>
      <c r="S3">
        <v>172602204310</v>
      </c>
      <c r="T3" t="s">
        <v>1401</v>
      </c>
      <c r="U3" t="s">
        <v>1407</v>
      </c>
      <c r="V3" t="s">
        <v>1408</v>
      </c>
      <c r="Z3">
        <v>116.07343735021701</v>
      </c>
      <c r="AA3">
        <v>-8.7254262319400802</v>
      </c>
      <c r="AB3" t="s">
        <v>1404</v>
      </c>
      <c r="AC3" t="s">
        <v>229</v>
      </c>
      <c r="AL3" t="s">
        <v>217</v>
      </c>
      <c r="AM3" t="s">
        <v>1409</v>
      </c>
      <c r="AN3" t="s">
        <v>6</v>
      </c>
      <c r="AO3" s="57">
        <v>46122.642152777778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541</v>
      </c>
      <c r="AX3" t="s">
        <v>222</v>
      </c>
      <c r="BA3" s="57">
        <v>46299.291666666664</v>
      </c>
      <c r="BB3" t="s">
        <v>1409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1002621340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46299.493310185186</v>
      </c>
      <c r="P4" s="57">
        <v>46300.350960648146</v>
      </c>
      <c r="Q4">
        <v>69399532</v>
      </c>
      <c r="S4">
        <v>172602204309</v>
      </c>
      <c r="T4" t="s">
        <v>1410</v>
      </c>
      <c r="U4" t="s">
        <v>1411</v>
      </c>
      <c r="V4" t="s">
        <v>1412</v>
      </c>
      <c r="Z4">
        <v>116.013121763043</v>
      </c>
      <c r="AA4">
        <v>-8.7516921329937798</v>
      </c>
      <c r="AB4" t="s">
        <v>1413</v>
      </c>
      <c r="AC4" t="s">
        <v>216</v>
      </c>
      <c r="AL4" t="s">
        <v>217</v>
      </c>
      <c r="AM4" t="s">
        <v>1414</v>
      </c>
      <c r="AN4" t="s">
        <v>6</v>
      </c>
      <c r="AO4" s="57">
        <v>46122.49664351852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540</v>
      </c>
      <c r="AX4" t="s">
        <v>222</v>
      </c>
      <c r="BA4" s="57">
        <v>46299.291666666664</v>
      </c>
      <c r="BB4" t="s">
        <v>1414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1002625798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L5" t="s">
        <v>214</v>
      </c>
      <c r="M5" t="s">
        <v>76</v>
      </c>
      <c r="N5" t="s">
        <v>215</v>
      </c>
      <c r="O5" s="57">
        <v>46302.474004629628</v>
      </c>
      <c r="P5" s="57">
        <v>46304.554537037038</v>
      </c>
      <c r="Q5">
        <v>69405677</v>
      </c>
      <c r="S5">
        <v>172602203039</v>
      </c>
      <c r="T5" t="s">
        <v>3677</v>
      </c>
      <c r="U5" t="s">
        <v>3678</v>
      </c>
      <c r="V5" t="s">
        <v>3679</v>
      </c>
      <c r="Z5">
        <v>116.1660232</v>
      </c>
      <c r="AA5">
        <v>-8.6742326999999992</v>
      </c>
      <c r="AB5" t="s">
        <v>3680</v>
      </c>
      <c r="AC5" t="s">
        <v>235</v>
      </c>
      <c r="AL5" t="s">
        <v>217</v>
      </c>
      <c r="AM5" t="s">
        <v>3681</v>
      </c>
      <c r="AN5" t="s">
        <v>6</v>
      </c>
      <c r="AO5" s="57">
        <v>46213.475960648146</v>
      </c>
      <c r="AP5" s="57">
        <v>46303.458333333336</v>
      </c>
      <c r="AR5" t="s">
        <v>218</v>
      </c>
      <c r="AS5" t="s">
        <v>812</v>
      </c>
      <c r="AT5" t="s">
        <v>230</v>
      </c>
      <c r="AU5">
        <v>20261009</v>
      </c>
      <c r="AV5" t="s">
        <v>221</v>
      </c>
      <c r="AW5" t="s">
        <v>2980</v>
      </c>
      <c r="AX5" t="s">
        <v>222</v>
      </c>
      <c r="BA5" s="57">
        <v>46303.458333333336</v>
      </c>
      <c r="BB5" t="s">
        <v>3681</v>
      </c>
      <c r="BC5">
        <v>2026</v>
      </c>
      <c r="BD5">
        <v>10</v>
      </c>
      <c r="BE5">
        <v>9</v>
      </c>
      <c r="BF5" s="6">
        <f t="shared" si="0"/>
        <v>46304</v>
      </c>
      <c r="BG5">
        <f t="shared" si="1"/>
        <v>0.54166666666424135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1002627529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46303.482928240737</v>
      </c>
      <c r="P6" s="57">
        <v>46304.622719907406</v>
      </c>
      <c r="Q6">
        <v>69406402</v>
      </c>
      <c r="S6">
        <v>172602204492</v>
      </c>
      <c r="T6" t="s">
        <v>4423</v>
      </c>
      <c r="U6" t="s">
        <v>4424</v>
      </c>
      <c r="V6" t="s">
        <v>4425</v>
      </c>
      <c r="Z6">
        <v>116.146891</v>
      </c>
      <c r="AA6">
        <v>-8.6823270000000008</v>
      </c>
      <c r="AB6" t="s">
        <v>4426</v>
      </c>
      <c r="AC6" t="s">
        <v>235</v>
      </c>
      <c r="AL6" t="s">
        <v>217</v>
      </c>
      <c r="AM6" t="s">
        <v>4427</v>
      </c>
      <c r="AN6" t="s">
        <v>6</v>
      </c>
      <c r="AO6" s="57">
        <v>46244.486527777779</v>
      </c>
      <c r="AP6" s="57">
        <v>46304.625</v>
      </c>
      <c r="AR6" t="s">
        <v>218</v>
      </c>
      <c r="AS6" t="s">
        <v>812</v>
      </c>
      <c r="AT6" t="s">
        <v>230</v>
      </c>
      <c r="AU6">
        <v>20261009</v>
      </c>
      <c r="AV6" t="s">
        <v>221</v>
      </c>
      <c r="AW6" t="s">
        <v>923</v>
      </c>
      <c r="AX6" t="s">
        <v>222</v>
      </c>
      <c r="BA6" s="57">
        <v>46304.625</v>
      </c>
      <c r="BB6" t="s">
        <v>4427</v>
      </c>
      <c r="BC6">
        <v>2026</v>
      </c>
      <c r="BD6">
        <v>10</v>
      </c>
      <c r="BE6">
        <v>9</v>
      </c>
      <c r="BF6" s="6">
        <f t="shared" si="0"/>
        <v>46304</v>
      </c>
      <c r="BG6">
        <f t="shared" si="1"/>
        <v>-0.625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1002634596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46308.459432870368</v>
      </c>
      <c r="P7" s="57">
        <v>46310.597858796296</v>
      </c>
      <c r="Q7">
        <v>69409230</v>
      </c>
      <c r="S7">
        <v>172602204672</v>
      </c>
      <c r="T7" t="s">
        <v>5739</v>
      </c>
      <c r="U7" t="s">
        <v>5740</v>
      </c>
      <c r="V7" t="s">
        <v>5741</v>
      </c>
      <c r="Z7">
        <v>116.149556271427</v>
      </c>
      <c r="AA7">
        <v>-8.7107802903596099</v>
      </c>
      <c r="AB7" t="s">
        <v>5742</v>
      </c>
      <c r="AC7" t="s">
        <v>235</v>
      </c>
      <c r="AL7" t="s">
        <v>217</v>
      </c>
      <c r="AM7" t="s">
        <v>5743</v>
      </c>
      <c r="AN7" t="s">
        <v>6</v>
      </c>
      <c r="AO7" t="s">
        <v>5744</v>
      </c>
      <c r="AP7" s="57">
        <v>46309.333333333336</v>
      </c>
      <c r="AR7" t="s">
        <v>218</v>
      </c>
      <c r="AS7" t="s">
        <v>812</v>
      </c>
      <c r="AT7" t="s">
        <v>230</v>
      </c>
      <c r="AU7">
        <v>20261015</v>
      </c>
      <c r="AV7" t="s">
        <v>221</v>
      </c>
      <c r="AW7" t="s">
        <v>878</v>
      </c>
      <c r="AX7" t="s">
        <v>222</v>
      </c>
      <c r="BA7" s="57">
        <v>46309.333333333336</v>
      </c>
      <c r="BB7" t="s">
        <v>5743</v>
      </c>
      <c r="BC7">
        <v>2026</v>
      </c>
      <c r="BD7">
        <v>10</v>
      </c>
      <c r="BE7">
        <v>15</v>
      </c>
      <c r="BF7" s="6">
        <f t="shared" si="0"/>
        <v>46310</v>
      </c>
      <c r="BG7">
        <f t="shared" si="1"/>
        <v>0.66666666666424135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1002635964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46309.33865740741</v>
      </c>
      <c r="P8" s="57">
        <v>46309.652546296296</v>
      </c>
      <c r="Q8">
        <v>69409785</v>
      </c>
      <c r="S8">
        <v>172602204849</v>
      </c>
      <c r="T8" t="s">
        <v>6801</v>
      </c>
      <c r="U8" t="s">
        <v>6802</v>
      </c>
      <c r="V8" t="s">
        <v>6803</v>
      </c>
      <c r="Z8">
        <v>116.123296581208</v>
      </c>
      <c r="AA8">
        <v>-8.6616290791908703</v>
      </c>
      <c r="AB8" t="s">
        <v>6804</v>
      </c>
      <c r="AC8" t="s">
        <v>216</v>
      </c>
      <c r="AL8" t="s">
        <v>217</v>
      </c>
      <c r="AM8" t="s">
        <v>6805</v>
      </c>
      <c r="AN8" t="s">
        <v>6</v>
      </c>
      <c r="AO8" t="s">
        <v>6806</v>
      </c>
      <c r="AP8" s="57">
        <v>46310.333333333336</v>
      </c>
      <c r="AR8" t="s">
        <v>218</v>
      </c>
      <c r="AS8" t="s">
        <v>812</v>
      </c>
      <c r="AT8" t="s">
        <v>342</v>
      </c>
      <c r="AU8">
        <v>20261014</v>
      </c>
      <c r="AV8" t="s">
        <v>221</v>
      </c>
      <c r="AW8" t="s">
        <v>971</v>
      </c>
      <c r="AX8" t="s">
        <v>222</v>
      </c>
      <c r="BA8" s="57">
        <v>46310.333333333336</v>
      </c>
      <c r="BB8" t="s">
        <v>6805</v>
      </c>
      <c r="BC8">
        <v>2026</v>
      </c>
      <c r="BD8">
        <v>10</v>
      </c>
      <c r="BE8">
        <v>14</v>
      </c>
      <c r="BF8" s="6">
        <f t="shared" si="0"/>
        <v>46309</v>
      </c>
      <c r="BG8">
        <f t="shared" si="1"/>
        <v>-1.3333333333357587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1002638915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46310.643518518518</v>
      </c>
      <c r="P9" s="57">
        <v>46311.754583333335</v>
      </c>
      <c r="Q9">
        <v>69410982</v>
      </c>
      <c r="S9">
        <v>172602204854</v>
      </c>
      <c r="T9" t="s">
        <v>7368</v>
      </c>
      <c r="U9" t="s">
        <v>7910</v>
      </c>
      <c r="V9" t="s">
        <v>7369</v>
      </c>
      <c r="Z9">
        <v>116.084370661986</v>
      </c>
      <c r="AA9">
        <v>-8.7350077010123997</v>
      </c>
      <c r="AB9" t="s">
        <v>7370</v>
      </c>
      <c r="AC9" t="s">
        <v>216</v>
      </c>
      <c r="AL9" t="s">
        <v>217</v>
      </c>
      <c r="AM9" t="s">
        <v>7371</v>
      </c>
      <c r="AN9" t="s">
        <v>6</v>
      </c>
      <c r="AO9" t="s">
        <v>7372</v>
      </c>
      <c r="AP9" s="57">
        <v>46311.625</v>
      </c>
      <c r="AR9" t="s">
        <v>218</v>
      </c>
      <c r="AS9" t="s">
        <v>812</v>
      </c>
      <c r="AT9" t="s">
        <v>230</v>
      </c>
      <c r="AU9">
        <v>20261016</v>
      </c>
      <c r="AV9" t="s">
        <v>221</v>
      </c>
      <c r="AW9" t="s">
        <v>875</v>
      </c>
      <c r="AX9" t="s">
        <v>222</v>
      </c>
      <c r="BA9" s="57">
        <v>46311.625</v>
      </c>
      <c r="BB9" t="s">
        <v>7371</v>
      </c>
      <c r="BC9">
        <v>2026</v>
      </c>
      <c r="BD9">
        <v>10</v>
      </c>
      <c r="BE9">
        <v>16</v>
      </c>
      <c r="BF9" s="6">
        <f t="shared" si="0"/>
        <v>46311</v>
      </c>
      <c r="BG9">
        <f t="shared" si="1"/>
        <v>-0.625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1002641865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393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46313.503865740742</v>
      </c>
      <c r="P10" s="57">
        <v>46313.783275462964</v>
      </c>
      <c r="Q10">
        <v>69412348</v>
      </c>
      <c r="S10">
        <v>172602205030</v>
      </c>
      <c r="T10" t="s">
        <v>7911</v>
      </c>
      <c r="U10" t="s">
        <v>7912</v>
      </c>
      <c r="V10" t="s">
        <v>7913</v>
      </c>
      <c r="Z10">
        <v>116.06589099999999</v>
      </c>
      <c r="AA10">
        <v>-8.7255409999999998</v>
      </c>
      <c r="AB10" t="s">
        <v>7914</v>
      </c>
      <c r="AC10" t="s">
        <v>235</v>
      </c>
      <c r="AL10" t="s">
        <v>217</v>
      </c>
      <c r="AM10" t="s">
        <v>7915</v>
      </c>
      <c r="AN10" t="s">
        <v>6</v>
      </c>
      <c r="AO10" t="s">
        <v>7916</v>
      </c>
      <c r="AP10" s="57">
        <v>46314.458333333336</v>
      </c>
      <c r="AR10" t="s">
        <v>218</v>
      </c>
      <c r="AS10" t="s">
        <v>812</v>
      </c>
      <c r="AT10" t="s">
        <v>230</v>
      </c>
      <c r="AU10">
        <v>20261018</v>
      </c>
      <c r="AV10" t="s">
        <v>221</v>
      </c>
      <c r="AW10" t="s">
        <v>875</v>
      </c>
      <c r="AX10" t="s">
        <v>222</v>
      </c>
      <c r="BA10" s="57">
        <v>46314.458333333336</v>
      </c>
      <c r="BB10" t="s">
        <v>7915</v>
      </c>
      <c r="BC10">
        <v>2026</v>
      </c>
      <c r="BD10">
        <v>10</v>
      </c>
      <c r="BE10">
        <v>18</v>
      </c>
      <c r="BF10" s="6">
        <f t="shared" si="0"/>
        <v>46313</v>
      </c>
      <c r="BG10">
        <f t="shared" si="1"/>
        <v>-1.4583333333357587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1002647837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393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46316.647743055553</v>
      </c>
      <c r="P11" s="57">
        <v>46318.752928240741</v>
      </c>
      <c r="Q11">
        <v>69414678</v>
      </c>
      <c r="S11">
        <v>172602205212</v>
      </c>
      <c r="T11" t="s">
        <v>10692</v>
      </c>
      <c r="U11" t="s">
        <v>10693</v>
      </c>
      <c r="V11" t="s">
        <v>10694</v>
      </c>
      <c r="Z11">
        <v>115.8834027</v>
      </c>
      <c r="AA11">
        <v>-8.7671533000000004</v>
      </c>
      <c r="AB11" t="s">
        <v>10695</v>
      </c>
      <c r="AC11" t="s">
        <v>235</v>
      </c>
      <c r="AL11" t="s">
        <v>217</v>
      </c>
      <c r="AM11" t="s">
        <v>10696</v>
      </c>
      <c r="AN11" t="s">
        <v>6</v>
      </c>
      <c r="AO11" t="s">
        <v>10697</v>
      </c>
      <c r="AP11" s="57">
        <v>46318.333333333336</v>
      </c>
      <c r="AR11" t="s">
        <v>218</v>
      </c>
      <c r="AS11" t="s">
        <v>812</v>
      </c>
      <c r="AT11" t="s">
        <v>230</v>
      </c>
      <c r="AU11">
        <v>20261023</v>
      </c>
      <c r="AV11" t="s">
        <v>221</v>
      </c>
      <c r="AW11" t="s">
        <v>875</v>
      </c>
      <c r="AX11" t="s">
        <v>222</v>
      </c>
      <c r="BA11" s="57">
        <v>46318.333333333336</v>
      </c>
      <c r="BB11" t="s">
        <v>10696</v>
      </c>
      <c r="BC11">
        <v>2026</v>
      </c>
      <c r="BD11">
        <v>10</v>
      </c>
      <c r="BE11">
        <v>23</v>
      </c>
      <c r="BF11" s="6">
        <f t="shared" si="0"/>
        <v>46318</v>
      </c>
      <c r="BG11">
        <f t="shared" si="1"/>
        <v>-0.33333333333575865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1002652100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393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46319.558854166666</v>
      </c>
      <c r="P12" s="57">
        <v>46319.744085648148</v>
      </c>
      <c r="Q12">
        <v>69416377</v>
      </c>
      <c r="S12">
        <v>172602205390</v>
      </c>
      <c r="T12" t="s">
        <v>11826</v>
      </c>
      <c r="U12" t="s">
        <v>11827</v>
      </c>
      <c r="V12" t="s">
        <v>11828</v>
      </c>
      <c r="Z12">
        <v>116.067044</v>
      </c>
      <c r="AA12">
        <v>-8.7161650000000002</v>
      </c>
      <c r="AB12" t="s">
        <v>11829</v>
      </c>
      <c r="AC12" t="s">
        <v>235</v>
      </c>
      <c r="AL12" t="s">
        <v>217</v>
      </c>
      <c r="AM12" t="s">
        <v>11830</v>
      </c>
      <c r="AN12" t="s">
        <v>6</v>
      </c>
      <c r="AO12" t="s">
        <v>11831</v>
      </c>
      <c r="AP12" s="57">
        <v>46320.458333333336</v>
      </c>
      <c r="AR12" t="s">
        <v>218</v>
      </c>
      <c r="AS12" t="s">
        <v>812</v>
      </c>
      <c r="AT12" t="s">
        <v>230</v>
      </c>
      <c r="AU12">
        <v>20261024</v>
      </c>
      <c r="AV12" t="s">
        <v>221</v>
      </c>
      <c r="AW12" t="s">
        <v>877</v>
      </c>
      <c r="AX12" t="s">
        <v>222</v>
      </c>
      <c r="BA12" s="57">
        <v>46320.458333333336</v>
      </c>
      <c r="BB12" t="s">
        <v>11830</v>
      </c>
      <c r="BC12">
        <v>2026</v>
      </c>
      <c r="BD12">
        <v>10</v>
      </c>
      <c r="BE12">
        <v>24</v>
      </c>
      <c r="BF12" s="6">
        <f t="shared" si="0"/>
        <v>46319</v>
      </c>
      <c r="BG12">
        <f t="shared" si="1"/>
        <v>-1.4583333333357587</v>
      </c>
      <c r="BH12" t="str">
        <f t="shared" si="2"/>
        <v>COMPLY</v>
      </c>
      <c r="BI12" t="str">
        <f>VLOOKUP(H12,Sheet2!$A$1:$B$270,2,FALSE)</f>
        <v>SELONG</v>
      </c>
    </row>
    <row r="13" spans="1:61">
      <c r="A13">
        <v>12</v>
      </c>
      <c r="B13">
        <v>1002647456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393</v>
      </c>
      <c r="I13" t="s">
        <v>212</v>
      </c>
      <c r="J13" t="s">
        <v>213</v>
      </c>
      <c r="K13" t="s">
        <v>149</v>
      </c>
      <c r="L13" t="s">
        <v>214</v>
      </c>
      <c r="M13" t="s">
        <v>538</v>
      </c>
      <c r="N13" t="s">
        <v>215</v>
      </c>
      <c r="O13" s="57">
        <v>46316.577476851853</v>
      </c>
      <c r="P13" s="57">
        <v>46323.531192129631</v>
      </c>
      <c r="Q13">
        <v>69399857</v>
      </c>
      <c r="S13">
        <v>172602205031</v>
      </c>
      <c r="T13" t="s">
        <v>10698</v>
      </c>
      <c r="U13" t="s">
        <v>10699</v>
      </c>
      <c r="V13" t="s">
        <v>10700</v>
      </c>
      <c r="Z13">
        <v>115.98169</v>
      </c>
      <c r="AA13">
        <v>-8.7362000000000002</v>
      </c>
      <c r="AB13" t="s">
        <v>10701</v>
      </c>
      <c r="AC13" t="s">
        <v>216</v>
      </c>
      <c r="AL13" t="s">
        <v>217</v>
      </c>
      <c r="AM13" t="s">
        <v>10702</v>
      </c>
      <c r="AN13" t="s">
        <v>6</v>
      </c>
      <c r="AO13" t="s">
        <v>10703</v>
      </c>
      <c r="AP13" s="57">
        <v>46294</v>
      </c>
      <c r="AR13" t="s">
        <v>6</v>
      </c>
      <c r="AS13" t="s">
        <v>812</v>
      </c>
      <c r="AT13" t="s">
        <v>220</v>
      </c>
      <c r="AV13" t="s">
        <v>14277</v>
      </c>
      <c r="AW13" t="s">
        <v>4459</v>
      </c>
      <c r="AX13" t="s">
        <v>222</v>
      </c>
      <c r="BA13" s="57">
        <v>46294.458333333336</v>
      </c>
      <c r="BB13" t="s">
        <v>10702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SELONG</v>
      </c>
    </row>
    <row r="14" spans="1:61">
      <c r="A14">
        <v>13</v>
      </c>
      <c r="B14">
        <v>1002637270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393</v>
      </c>
      <c r="I14" t="s">
        <v>212</v>
      </c>
      <c r="J14" t="s">
        <v>213</v>
      </c>
      <c r="K14" t="s">
        <v>149</v>
      </c>
      <c r="M14" t="s">
        <v>1625</v>
      </c>
      <c r="N14" t="s">
        <v>215</v>
      </c>
      <c r="O14" s="57">
        <v>46309.678923611114</v>
      </c>
      <c r="P14" s="57">
        <v>46313.083541666667</v>
      </c>
      <c r="Q14">
        <v>69410327</v>
      </c>
      <c r="S14">
        <v>172602204850</v>
      </c>
      <c r="T14" t="s">
        <v>6807</v>
      </c>
      <c r="U14" t="s">
        <v>6808</v>
      </c>
      <c r="Z14">
        <v>116.149719</v>
      </c>
      <c r="AA14">
        <v>-8.7097529999999992</v>
      </c>
      <c r="AB14" t="s">
        <v>6809</v>
      </c>
      <c r="AC14" t="s">
        <v>4217</v>
      </c>
      <c r="AO14" t="s">
        <v>6810</v>
      </c>
      <c r="AR14" t="s">
        <v>1630</v>
      </c>
      <c r="AS14" t="s">
        <v>812</v>
      </c>
      <c r="AT14" t="s">
        <v>230</v>
      </c>
      <c r="AV14" t="s">
        <v>3016</v>
      </c>
      <c r="AW14" t="s">
        <v>6811</v>
      </c>
      <c r="AX14" t="s">
        <v>222</v>
      </c>
      <c r="AZ14" t="s">
        <v>3016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1002642555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393</v>
      </c>
      <c r="I15" t="s">
        <v>212</v>
      </c>
      <c r="J15" t="s">
        <v>213</v>
      </c>
      <c r="K15" t="s">
        <v>149</v>
      </c>
      <c r="L15" t="s">
        <v>214</v>
      </c>
      <c r="M15" t="s">
        <v>1916</v>
      </c>
      <c r="N15" t="s">
        <v>215</v>
      </c>
      <c r="O15" s="57">
        <v>46314.426145833335</v>
      </c>
      <c r="P15" s="57">
        <v>46323.613680555558</v>
      </c>
      <c r="Q15">
        <v>69412687</v>
      </c>
      <c r="S15">
        <v>172602205036</v>
      </c>
      <c r="T15" t="s">
        <v>9361</v>
      </c>
      <c r="U15" t="s">
        <v>9362</v>
      </c>
      <c r="V15" t="s">
        <v>9363</v>
      </c>
      <c r="Z15">
        <v>115.962744913995</v>
      </c>
      <c r="AA15">
        <v>-8.7398519464062101</v>
      </c>
      <c r="AB15" t="s">
        <v>9364</v>
      </c>
      <c r="AC15" t="s">
        <v>216</v>
      </c>
      <c r="AL15" t="s">
        <v>217</v>
      </c>
      <c r="AM15" t="s">
        <v>9365</v>
      </c>
      <c r="AN15" t="s">
        <v>6</v>
      </c>
      <c r="AO15" t="s">
        <v>9366</v>
      </c>
      <c r="AP15" s="57">
        <v>46316.458333333336</v>
      </c>
      <c r="AQ15" t="s">
        <v>841</v>
      </c>
      <c r="AR15" t="s">
        <v>12</v>
      </c>
      <c r="AS15" t="s">
        <v>812</v>
      </c>
      <c r="AT15" t="s">
        <v>230</v>
      </c>
      <c r="AV15" t="s">
        <v>1626</v>
      </c>
      <c r="AW15" t="s">
        <v>923</v>
      </c>
      <c r="AX15" t="s">
        <v>222</v>
      </c>
      <c r="BA15" s="57">
        <v>46316.458333333336</v>
      </c>
      <c r="BB15" t="s">
        <v>9365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SELONG</v>
      </c>
    </row>
    <row r="16" spans="1:61">
      <c r="A16">
        <v>15</v>
      </c>
      <c r="B16">
        <v>1002621187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1400</v>
      </c>
      <c r="N16" t="s">
        <v>215</v>
      </c>
      <c r="O16" s="57">
        <v>46298.760254629633</v>
      </c>
      <c r="P16" s="57">
        <v>46300.68645833333</v>
      </c>
      <c r="Q16">
        <v>69403754</v>
      </c>
      <c r="S16">
        <v>172605804558</v>
      </c>
      <c r="T16" t="s">
        <v>1421</v>
      </c>
      <c r="U16" t="s">
        <v>1422</v>
      </c>
      <c r="V16" t="s">
        <v>1423</v>
      </c>
      <c r="Z16">
        <v>116.15934278815899</v>
      </c>
      <c r="AA16">
        <v>-8.6577033377755601</v>
      </c>
      <c r="AB16" t="s">
        <v>1424</v>
      </c>
      <c r="AC16" t="s">
        <v>216</v>
      </c>
      <c r="AL16" t="s">
        <v>217</v>
      </c>
      <c r="AM16" t="s">
        <v>1425</v>
      </c>
      <c r="AN16" t="s">
        <v>6</v>
      </c>
      <c r="AO16" s="57">
        <v>46091.778020833335</v>
      </c>
      <c r="AP16" s="57">
        <v>46299.625</v>
      </c>
      <c r="AR16" t="s">
        <v>14</v>
      </c>
      <c r="AS16" t="s">
        <v>219</v>
      </c>
      <c r="AT16" t="s">
        <v>342</v>
      </c>
      <c r="AV16" t="s">
        <v>2506</v>
      </c>
      <c r="AW16" t="s">
        <v>1426</v>
      </c>
      <c r="AX16" t="s">
        <v>222</v>
      </c>
      <c r="BA16" s="57">
        <v>46299.625</v>
      </c>
      <c r="BB16" t="s">
        <v>1425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MATARAM</v>
      </c>
    </row>
    <row r="17" spans="1:61">
      <c r="A17">
        <v>16</v>
      </c>
      <c r="B17">
        <v>1002643387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L17" t="s">
        <v>214</v>
      </c>
      <c r="M17" t="s">
        <v>1400</v>
      </c>
      <c r="N17" t="s">
        <v>215</v>
      </c>
      <c r="O17" s="57">
        <v>46314.591365740744</v>
      </c>
      <c r="P17" s="57">
        <v>46317.560960648145</v>
      </c>
      <c r="Q17">
        <v>69413027</v>
      </c>
      <c r="S17">
        <v>172605804648</v>
      </c>
      <c r="T17" t="s">
        <v>9367</v>
      </c>
      <c r="U17" t="s">
        <v>9368</v>
      </c>
      <c r="V17" t="s">
        <v>9369</v>
      </c>
      <c r="Z17">
        <v>116.2879112</v>
      </c>
      <c r="AA17">
        <v>-8.5690694000000001</v>
      </c>
      <c r="AB17" t="s">
        <v>9370</v>
      </c>
      <c r="AC17" t="s">
        <v>235</v>
      </c>
      <c r="AL17" t="s">
        <v>217</v>
      </c>
      <c r="AM17" t="s">
        <v>9371</v>
      </c>
      <c r="AN17" t="s">
        <v>6</v>
      </c>
      <c r="AO17" t="s">
        <v>9372</v>
      </c>
      <c r="AP17" s="57">
        <v>46315.458333333336</v>
      </c>
      <c r="AR17" t="s">
        <v>14</v>
      </c>
      <c r="AS17" t="s">
        <v>219</v>
      </c>
      <c r="AT17" t="s">
        <v>230</v>
      </c>
      <c r="AV17" t="s">
        <v>10704</v>
      </c>
      <c r="AW17" t="s">
        <v>923</v>
      </c>
      <c r="AX17" t="s">
        <v>222</v>
      </c>
      <c r="BA17" s="57">
        <v>46315.458333333336</v>
      </c>
      <c r="BB17" t="s">
        <v>9371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MATARAM</v>
      </c>
    </row>
    <row r="18" spans="1:61">
      <c r="A18">
        <v>17</v>
      </c>
      <c r="B18">
        <v>1002645352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242</v>
      </c>
      <c r="I18" t="s">
        <v>212</v>
      </c>
      <c r="J18" t="s">
        <v>213</v>
      </c>
      <c r="K18" t="s">
        <v>149</v>
      </c>
      <c r="M18" t="s">
        <v>1400</v>
      </c>
      <c r="N18" t="s">
        <v>215</v>
      </c>
      <c r="O18" s="57">
        <v>46315.530057870368</v>
      </c>
      <c r="P18" s="57">
        <v>46317.453472222223</v>
      </c>
      <c r="Q18">
        <v>69413719</v>
      </c>
      <c r="S18">
        <v>172605804658</v>
      </c>
      <c r="T18" t="s">
        <v>3133</v>
      </c>
      <c r="U18" t="s">
        <v>10065</v>
      </c>
      <c r="V18" t="s">
        <v>10066</v>
      </c>
      <c r="Z18">
        <v>116.1990479</v>
      </c>
      <c r="AA18">
        <v>-8.5729907000000001</v>
      </c>
      <c r="AB18" t="s">
        <v>10067</v>
      </c>
      <c r="AC18" t="s">
        <v>229</v>
      </c>
      <c r="AL18" t="s">
        <v>217</v>
      </c>
      <c r="AM18" t="s">
        <v>10068</v>
      </c>
      <c r="AN18" t="s">
        <v>6</v>
      </c>
      <c r="AO18" t="s">
        <v>10069</v>
      </c>
      <c r="AP18" s="57">
        <v>46316.625</v>
      </c>
      <c r="AQ18" t="s">
        <v>1495</v>
      </c>
      <c r="AR18" t="s">
        <v>14</v>
      </c>
      <c r="AS18" t="s">
        <v>219</v>
      </c>
      <c r="AT18" t="s">
        <v>230</v>
      </c>
      <c r="AV18" t="s">
        <v>10705</v>
      </c>
      <c r="AW18" t="s">
        <v>1982</v>
      </c>
      <c r="AX18" t="s">
        <v>222</v>
      </c>
      <c r="BA18" s="57">
        <v>46316.625</v>
      </c>
      <c r="BB18" t="s">
        <v>10068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>
      <c r="A19">
        <v>18</v>
      </c>
      <c r="B19">
        <v>1002645154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242</v>
      </c>
      <c r="I19" t="s">
        <v>212</v>
      </c>
      <c r="J19" t="s">
        <v>213</v>
      </c>
      <c r="K19" t="s">
        <v>149</v>
      </c>
      <c r="L19" t="s">
        <v>214</v>
      </c>
      <c r="M19" t="s">
        <v>1400</v>
      </c>
      <c r="N19" t="s">
        <v>215</v>
      </c>
      <c r="O19" s="57">
        <v>46315.472743055558</v>
      </c>
      <c r="P19" s="57">
        <v>46317.719409722224</v>
      </c>
      <c r="Q19">
        <v>69413624</v>
      </c>
      <c r="S19">
        <v>172605804657</v>
      </c>
      <c r="T19" t="s">
        <v>10052</v>
      </c>
      <c r="U19" t="s">
        <v>10053</v>
      </c>
      <c r="V19" t="s">
        <v>10054</v>
      </c>
      <c r="Z19">
        <v>116.153222</v>
      </c>
      <c r="AA19">
        <v>-8.6114110000000004</v>
      </c>
      <c r="AB19" t="s">
        <v>10055</v>
      </c>
      <c r="AC19" t="s">
        <v>235</v>
      </c>
      <c r="AL19" t="s">
        <v>217</v>
      </c>
      <c r="AM19" t="s">
        <v>10056</v>
      </c>
      <c r="AN19" t="s">
        <v>6</v>
      </c>
      <c r="AO19" t="s">
        <v>10057</v>
      </c>
      <c r="AP19" s="57">
        <v>46316.333333333336</v>
      </c>
      <c r="AQ19" t="s">
        <v>1495</v>
      </c>
      <c r="AR19" t="s">
        <v>14</v>
      </c>
      <c r="AS19" t="s">
        <v>219</v>
      </c>
      <c r="AT19" t="s">
        <v>230</v>
      </c>
      <c r="AV19" t="s">
        <v>11354</v>
      </c>
      <c r="AW19" t="s">
        <v>2624</v>
      </c>
      <c r="AX19" t="s">
        <v>222</v>
      </c>
      <c r="BA19" s="57">
        <v>46316.333333333336</v>
      </c>
      <c r="BB19" t="s">
        <v>10056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1002652257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242</v>
      </c>
      <c r="I20" t="s">
        <v>212</v>
      </c>
      <c r="J20" t="s">
        <v>213</v>
      </c>
      <c r="K20" t="s">
        <v>149</v>
      </c>
      <c r="L20" t="s">
        <v>214</v>
      </c>
      <c r="M20" t="s">
        <v>224</v>
      </c>
      <c r="N20" t="s">
        <v>215</v>
      </c>
      <c r="O20" s="57">
        <v>46319.652650462966</v>
      </c>
      <c r="P20" s="57">
        <v>46320.641516203701</v>
      </c>
      <c r="Q20">
        <v>69416469</v>
      </c>
      <c r="S20">
        <v>172605804692</v>
      </c>
      <c r="T20" t="s">
        <v>11832</v>
      </c>
      <c r="U20" t="s">
        <v>11833</v>
      </c>
      <c r="V20" t="s">
        <v>11834</v>
      </c>
      <c r="Z20">
        <v>116.163313128054</v>
      </c>
      <c r="AA20">
        <v>-8.5730798307112206</v>
      </c>
      <c r="AB20" t="s">
        <v>11835</v>
      </c>
      <c r="AC20" t="s">
        <v>216</v>
      </c>
      <c r="AL20" t="s">
        <v>217</v>
      </c>
      <c r="AM20" t="s">
        <v>11836</v>
      </c>
      <c r="AN20" t="s">
        <v>6</v>
      </c>
      <c r="AO20" t="s">
        <v>11837</v>
      </c>
      <c r="AP20" s="57">
        <v>46320.625</v>
      </c>
      <c r="AR20" t="s">
        <v>18</v>
      </c>
      <c r="AS20" t="s">
        <v>219</v>
      </c>
      <c r="AT20" t="s">
        <v>230</v>
      </c>
      <c r="AV20" t="s">
        <v>226</v>
      </c>
      <c r="AW20" t="s">
        <v>879</v>
      </c>
      <c r="AX20" t="s">
        <v>222</v>
      </c>
      <c r="BA20" s="57">
        <v>46320.625</v>
      </c>
      <c r="BB20" t="s">
        <v>11836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1002657947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242</v>
      </c>
      <c r="I21" t="s">
        <v>212</v>
      </c>
      <c r="J21" t="s">
        <v>213</v>
      </c>
      <c r="K21" t="s">
        <v>149</v>
      </c>
      <c r="M21" t="s">
        <v>542</v>
      </c>
      <c r="N21" t="s">
        <v>563</v>
      </c>
      <c r="O21" s="57">
        <v>46323.614502314813</v>
      </c>
      <c r="P21" s="57">
        <v>46323.61451388889</v>
      </c>
      <c r="Q21">
        <v>69414985</v>
      </c>
      <c r="T21" t="s">
        <v>11355</v>
      </c>
      <c r="V21" t="s">
        <v>11357</v>
      </c>
      <c r="Z21">
        <v>116.1277</v>
      </c>
      <c r="AA21">
        <v>-8.6435899999999997</v>
      </c>
      <c r="AB21" t="s">
        <v>11358</v>
      </c>
      <c r="AC21" t="s">
        <v>283</v>
      </c>
      <c r="AL21" t="s">
        <v>217</v>
      </c>
      <c r="AM21" t="s">
        <v>11359</v>
      </c>
      <c r="AN21" t="s">
        <v>6</v>
      </c>
      <c r="AO21" t="s">
        <v>14278</v>
      </c>
      <c r="AP21" s="57">
        <v>46318</v>
      </c>
      <c r="AR21" t="s">
        <v>543</v>
      </c>
      <c r="AS21" t="s">
        <v>219</v>
      </c>
      <c r="AT21" t="s">
        <v>230</v>
      </c>
      <c r="AV21" t="s">
        <v>14279</v>
      </c>
      <c r="AW21" t="s">
        <v>540</v>
      </c>
      <c r="AX21" t="s">
        <v>222</v>
      </c>
      <c r="BA21" s="57">
        <v>46318.625</v>
      </c>
      <c r="BB21" t="s">
        <v>11359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>
      <c r="A22">
        <v>21</v>
      </c>
      <c r="B22">
        <v>1002657955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242</v>
      </c>
      <c r="I22" t="s">
        <v>212</v>
      </c>
      <c r="J22" t="s">
        <v>213</v>
      </c>
      <c r="K22" t="s">
        <v>149</v>
      </c>
      <c r="L22" t="s">
        <v>214</v>
      </c>
      <c r="M22" t="s">
        <v>542</v>
      </c>
      <c r="N22" t="s">
        <v>215</v>
      </c>
      <c r="O22" s="57">
        <v>46323.615856481483</v>
      </c>
      <c r="P22" s="57">
        <v>46323.615868055553</v>
      </c>
      <c r="Q22">
        <v>69405399</v>
      </c>
      <c r="T22" t="s">
        <v>3105</v>
      </c>
      <c r="V22" t="s">
        <v>3107</v>
      </c>
      <c r="Z22">
        <v>116.2099</v>
      </c>
      <c r="AA22">
        <v>-8.5912000000000006</v>
      </c>
      <c r="AB22" t="s">
        <v>3108</v>
      </c>
      <c r="AC22" t="s">
        <v>216</v>
      </c>
      <c r="AL22" t="s">
        <v>217</v>
      </c>
      <c r="AM22" t="s">
        <v>3109</v>
      </c>
      <c r="AN22" t="s">
        <v>6</v>
      </c>
      <c r="AO22" t="s">
        <v>14278</v>
      </c>
      <c r="AP22" s="57">
        <v>46303</v>
      </c>
      <c r="AR22" t="s">
        <v>543</v>
      </c>
      <c r="AS22" t="s">
        <v>219</v>
      </c>
      <c r="AT22" t="s">
        <v>230</v>
      </c>
      <c r="AV22" t="s">
        <v>14280</v>
      </c>
      <c r="AW22" t="s">
        <v>878</v>
      </c>
      <c r="AX22" t="s">
        <v>222</v>
      </c>
      <c r="BA22" s="57">
        <v>46303.333333333336</v>
      </c>
      <c r="BB22" t="s">
        <v>3109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1002658664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242</v>
      </c>
      <c r="I23" t="s">
        <v>212</v>
      </c>
      <c r="J23" t="s">
        <v>213</v>
      </c>
      <c r="K23" t="s">
        <v>149</v>
      </c>
      <c r="M23" t="s">
        <v>542</v>
      </c>
      <c r="N23" t="s">
        <v>215</v>
      </c>
      <c r="O23" s="57">
        <v>46324.393807870372</v>
      </c>
      <c r="P23" s="57">
        <v>46324.393807870372</v>
      </c>
      <c r="Q23">
        <v>69414557</v>
      </c>
      <c r="T23" t="s">
        <v>10706</v>
      </c>
      <c r="V23" t="s">
        <v>12929</v>
      </c>
      <c r="Z23">
        <v>116.27973</v>
      </c>
      <c r="AA23">
        <v>-8.5318000000000005</v>
      </c>
      <c r="AB23" t="s">
        <v>10708</v>
      </c>
      <c r="AC23" t="s">
        <v>283</v>
      </c>
      <c r="AL23" t="s">
        <v>217</v>
      </c>
      <c r="AM23" t="s">
        <v>12930</v>
      </c>
      <c r="AN23" t="s">
        <v>6</v>
      </c>
      <c r="AO23" t="s">
        <v>14902</v>
      </c>
      <c r="AP23" s="57">
        <v>46322</v>
      </c>
      <c r="AR23" t="s">
        <v>543</v>
      </c>
      <c r="AS23" t="s">
        <v>219</v>
      </c>
      <c r="AT23" t="s">
        <v>230</v>
      </c>
      <c r="AV23" t="s">
        <v>14903</v>
      </c>
      <c r="AW23" t="s">
        <v>1473</v>
      </c>
      <c r="AX23" t="s">
        <v>222</v>
      </c>
      <c r="BA23" s="57">
        <v>46322.333333333336</v>
      </c>
      <c r="BB23" t="s">
        <v>12930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MATARAM</v>
      </c>
    </row>
    <row r="24" spans="1:61">
      <c r="A24">
        <v>23</v>
      </c>
      <c r="B24">
        <v>1002620604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242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46297.744849537034</v>
      </c>
      <c r="P24" s="57">
        <v>46301.689837962964</v>
      </c>
      <c r="Q24">
        <v>69403382</v>
      </c>
      <c r="S24">
        <v>172605804551</v>
      </c>
      <c r="T24" t="s">
        <v>1415</v>
      </c>
      <c r="U24" t="s">
        <v>1416</v>
      </c>
      <c r="V24" t="s">
        <v>1417</v>
      </c>
      <c r="Z24">
        <v>116.17569899999999</v>
      </c>
      <c r="AA24">
        <v>-8.6091850000000001</v>
      </c>
      <c r="AB24" t="s">
        <v>1418</v>
      </c>
      <c r="AC24" t="s">
        <v>235</v>
      </c>
      <c r="AL24" t="s">
        <v>217</v>
      </c>
      <c r="AM24" t="s">
        <v>1419</v>
      </c>
      <c r="AN24" t="s">
        <v>6</v>
      </c>
      <c r="AO24" s="57">
        <v>46063.746817129628</v>
      </c>
      <c r="AP24" s="57">
        <v>46298.625</v>
      </c>
      <c r="AR24" t="s">
        <v>218</v>
      </c>
      <c r="AS24" t="s">
        <v>219</v>
      </c>
      <c r="AT24" t="s">
        <v>230</v>
      </c>
      <c r="AU24">
        <v>20261006</v>
      </c>
      <c r="AV24" t="s">
        <v>221</v>
      </c>
      <c r="AW24" t="s">
        <v>1420</v>
      </c>
      <c r="AX24" t="s">
        <v>222</v>
      </c>
      <c r="BA24" s="57">
        <v>46298.625</v>
      </c>
      <c r="BB24" t="s">
        <v>1419</v>
      </c>
      <c r="BC24">
        <v>2026</v>
      </c>
      <c r="BD24">
        <v>10</v>
      </c>
      <c r="BE24">
        <v>6</v>
      </c>
      <c r="BF24" s="6">
        <f t="shared" si="0"/>
        <v>46301</v>
      </c>
      <c r="BG24">
        <f t="shared" si="1"/>
        <v>2.375</v>
      </c>
      <c r="BH24" t="str">
        <f t="shared" si="2"/>
        <v>NOT COMPLY</v>
      </c>
      <c r="BI24" t="str">
        <f>VLOOKUP(H24,Sheet2!$A$1:$B$270,2,FALSE)</f>
        <v>MATARAM</v>
      </c>
    </row>
    <row r="25" spans="1:61">
      <c r="A25">
        <v>24</v>
      </c>
      <c r="B25">
        <v>1002623076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242</v>
      </c>
      <c r="I25" t="s">
        <v>212</v>
      </c>
      <c r="J25" t="s">
        <v>213</v>
      </c>
      <c r="K25" t="s">
        <v>149</v>
      </c>
      <c r="M25" t="s">
        <v>76</v>
      </c>
      <c r="N25" t="s">
        <v>215</v>
      </c>
      <c r="O25" s="57">
        <v>46300.686469907407</v>
      </c>
      <c r="P25" s="57">
        <v>46301.634062500001</v>
      </c>
      <c r="Q25">
        <v>69403754</v>
      </c>
      <c r="S25">
        <v>172605804571</v>
      </c>
      <c r="T25" t="s">
        <v>1421</v>
      </c>
      <c r="U25" t="s">
        <v>2507</v>
      </c>
      <c r="V25" t="s">
        <v>2508</v>
      </c>
      <c r="Z25">
        <v>116.1606266</v>
      </c>
      <c r="AA25">
        <v>-8.6574731000000007</v>
      </c>
      <c r="AB25" t="s">
        <v>1424</v>
      </c>
      <c r="AC25" t="s">
        <v>216</v>
      </c>
      <c r="AL25" t="s">
        <v>217</v>
      </c>
      <c r="AM25" t="s">
        <v>2509</v>
      </c>
      <c r="AN25" t="s">
        <v>6</v>
      </c>
      <c r="AO25" s="57">
        <v>46152.726238425923</v>
      </c>
      <c r="AR25" t="s">
        <v>218</v>
      </c>
      <c r="AS25" t="s">
        <v>219</v>
      </c>
      <c r="AT25" t="s">
        <v>342</v>
      </c>
      <c r="AU25">
        <v>20261006</v>
      </c>
      <c r="AV25" t="s">
        <v>221</v>
      </c>
      <c r="AW25" t="s">
        <v>2510</v>
      </c>
      <c r="AX25" t="s">
        <v>222</v>
      </c>
      <c r="BA25" s="57">
        <v>46300.291666666664</v>
      </c>
      <c r="BB25" t="s">
        <v>2509</v>
      </c>
      <c r="BC25">
        <v>2026</v>
      </c>
      <c r="BD25">
        <v>10</v>
      </c>
      <c r="BE25">
        <v>6</v>
      </c>
      <c r="BF25" s="6">
        <f t="shared" si="0"/>
        <v>46301</v>
      </c>
      <c r="BG25">
        <f t="shared" si="1"/>
        <v>0.70833333333575865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1002625744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242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46302.459444444445</v>
      </c>
      <c r="P26" s="57">
        <v>46303.619212962964</v>
      </c>
      <c r="Q26">
        <v>69405653</v>
      </c>
      <c r="S26">
        <v>172605804582</v>
      </c>
      <c r="T26" t="s">
        <v>3682</v>
      </c>
      <c r="U26" t="s">
        <v>3683</v>
      </c>
      <c r="V26" t="s">
        <v>3684</v>
      </c>
      <c r="Z26">
        <v>116.199207</v>
      </c>
      <c r="AA26">
        <v>-8.6240489999999994</v>
      </c>
      <c r="AB26" t="s">
        <v>3685</v>
      </c>
      <c r="AC26" t="s">
        <v>235</v>
      </c>
      <c r="AL26" t="s">
        <v>217</v>
      </c>
      <c r="AM26" t="s">
        <v>3686</v>
      </c>
      <c r="AN26" t="s">
        <v>6</v>
      </c>
      <c r="AO26" s="57">
        <v>46213.475960648146</v>
      </c>
      <c r="AP26" s="57">
        <v>46303.333333333336</v>
      </c>
      <c r="AR26" t="s">
        <v>218</v>
      </c>
      <c r="AS26" t="s">
        <v>219</v>
      </c>
      <c r="AT26" t="s">
        <v>230</v>
      </c>
      <c r="AU26">
        <v>20261008</v>
      </c>
      <c r="AV26" t="s">
        <v>221</v>
      </c>
      <c r="AW26" t="s">
        <v>3687</v>
      </c>
      <c r="AX26" t="s">
        <v>222</v>
      </c>
      <c r="BA26" s="57">
        <v>46303.333333333336</v>
      </c>
      <c r="BB26" t="s">
        <v>3686</v>
      </c>
      <c r="BC26">
        <v>2026</v>
      </c>
      <c r="BD26">
        <v>10</v>
      </c>
      <c r="BE26">
        <v>8</v>
      </c>
      <c r="BF26" s="6">
        <f t="shared" si="0"/>
        <v>46303</v>
      </c>
      <c r="BG26">
        <f t="shared" si="1"/>
        <v>-0.33333333333575865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1002627057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242</v>
      </c>
      <c r="I27" t="s">
        <v>212</v>
      </c>
      <c r="J27" t="s">
        <v>213</v>
      </c>
      <c r="K27" t="s">
        <v>149</v>
      </c>
      <c r="L27" t="s">
        <v>214</v>
      </c>
      <c r="M27" t="s">
        <v>76</v>
      </c>
      <c r="N27" t="s">
        <v>215</v>
      </c>
      <c r="O27" s="57">
        <v>46303.35597222222</v>
      </c>
      <c r="P27" s="57">
        <v>46305.475949074076</v>
      </c>
      <c r="Q27">
        <v>69406216</v>
      </c>
      <c r="S27">
        <v>172605804586</v>
      </c>
      <c r="T27" t="s">
        <v>3688</v>
      </c>
      <c r="U27" t="s">
        <v>3689</v>
      </c>
      <c r="V27" t="s">
        <v>3690</v>
      </c>
      <c r="Z27">
        <v>116.209152</v>
      </c>
      <c r="AA27">
        <v>-8.6266200000000008</v>
      </c>
      <c r="AB27" t="s">
        <v>3691</v>
      </c>
      <c r="AC27" t="s">
        <v>235</v>
      </c>
      <c r="AL27" t="s">
        <v>217</v>
      </c>
      <c r="AM27" t="s">
        <v>3692</v>
      </c>
      <c r="AN27" t="s">
        <v>6</v>
      </c>
      <c r="AO27" s="57">
        <v>46244.361608796295</v>
      </c>
      <c r="AP27" s="57">
        <v>46304.333333333336</v>
      </c>
      <c r="AR27" t="s">
        <v>218</v>
      </c>
      <c r="AS27" t="s">
        <v>219</v>
      </c>
      <c r="AT27" t="s">
        <v>230</v>
      </c>
      <c r="AU27">
        <v>20261010</v>
      </c>
      <c r="AV27" t="s">
        <v>221</v>
      </c>
      <c r="AW27" t="s">
        <v>3687</v>
      </c>
      <c r="AX27" t="s">
        <v>222</v>
      </c>
      <c r="BA27" s="57">
        <v>46304.333333333336</v>
      </c>
      <c r="BB27" t="s">
        <v>3692</v>
      </c>
      <c r="BC27">
        <v>2026</v>
      </c>
      <c r="BD27">
        <v>10</v>
      </c>
      <c r="BE27">
        <v>10</v>
      </c>
      <c r="BF27" s="6">
        <f t="shared" si="0"/>
        <v>46305</v>
      </c>
      <c r="BG27">
        <f t="shared" si="1"/>
        <v>0.66666666666424135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1002635982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242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46309.351145833331</v>
      </c>
      <c r="P28" s="57">
        <v>46309.773634259262</v>
      </c>
      <c r="Q28">
        <v>69409778</v>
      </c>
      <c r="S28">
        <v>172605804611</v>
      </c>
      <c r="T28" t="s">
        <v>6812</v>
      </c>
      <c r="U28" t="s">
        <v>6813</v>
      </c>
      <c r="V28" t="s">
        <v>6814</v>
      </c>
      <c r="Z28">
        <v>116.11851554363901</v>
      </c>
      <c r="AA28">
        <v>-8.6485948235783905</v>
      </c>
      <c r="AB28" t="s">
        <v>6815</v>
      </c>
      <c r="AC28" t="s">
        <v>216</v>
      </c>
      <c r="AL28" t="s">
        <v>217</v>
      </c>
      <c r="AM28" t="s">
        <v>6805</v>
      </c>
      <c r="AN28" t="s">
        <v>6</v>
      </c>
      <c r="AO28" t="s">
        <v>6816</v>
      </c>
      <c r="AP28" s="57">
        <v>46310.333333333336</v>
      </c>
      <c r="AR28" t="s">
        <v>218</v>
      </c>
      <c r="AS28" t="s">
        <v>219</v>
      </c>
      <c r="AT28" t="s">
        <v>342</v>
      </c>
      <c r="AU28">
        <v>20261014</v>
      </c>
      <c r="AV28" t="s">
        <v>221</v>
      </c>
      <c r="AW28" t="s">
        <v>1426</v>
      </c>
      <c r="AX28" t="s">
        <v>222</v>
      </c>
      <c r="BA28" s="57">
        <v>46310.333333333336</v>
      </c>
      <c r="BB28" t="s">
        <v>6805</v>
      </c>
      <c r="BC28">
        <v>2026</v>
      </c>
      <c r="BD28">
        <v>10</v>
      </c>
      <c r="BE28">
        <v>14</v>
      </c>
      <c r="BF28" s="6">
        <f t="shared" si="0"/>
        <v>46309</v>
      </c>
      <c r="BG28">
        <f t="shared" si="1"/>
        <v>-1.3333333333357587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1002637406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242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46309.718518518515</v>
      </c>
      <c r="P29" s="57">
        <v>46311.742534722223</v>
      </c>
      <c r="Q29">
        <v>69410387</v>
      </c>
      <c r="S29">
        <v>172605804617</v>
      </c>
      <c r="T29" t="s">
        <v>6817</v>
      </c>
      <c r="U29" t="s">
        <v>6818</v>
      </c>
      <c r="V29" t="s">
        <v>6819</v>
      </c>
      <c r="Z29">
        <v>116.163714118301</v>
      </c>
      <c r="AA29">
        <v>-8.6209447596474593</v>
      </c>
      <c r="AB29" t="s">
        <v>6820</v>
      </c>
      <c r="AC29" t="s">
        <v>216</v>
      </c>
      <c r="AL29" t="s">
        <v>217</v>
      </c>
      <c r="AM29" t="s">
        <v>6821</v>
      </c>
      <c r="AN29" t="s">
        <v>6</v>
      </c>
      <c r="AO29" t="s">
        <v>6822</v>
      </c>
      <c r="AP29" s="57">
        <v>46310.625</v>
      </c>
      <c r="AR29" t="s">
        <v>218</v>
      </c>
      <c r="AS29" t="s">
        <v>219</v>
      </c>
      <c r="AT29" t="s">
        <v>230</v>
      </c>
      <c r="AU29">
        <v>20261016</v>
      </c>
      <c r="AV29" t="s">
        <v>221</v>
      </c>
      <c r="AW29" t="s">
        <v>883</v>
      </c>
      <c r="AX29" t="s">
        <v>222</v>
      </c>
      <c r="BA29" s="57">
        <v>46310.625</v>
      </c>
      <c r="BB29" t="s">
        <v>6821</v>
      </c>
      <c r="BC29">
        <v>2026</v>
      </c>
      <c r="BD29">
        <v>10</v>
      </c>
      <c r="BE29">
        <v>16</v>
      </c>
      <c r="BF29" s="6">
        <f t="shared" si="0"/>
        <v>46311</v>
      </c>
      <c r="BG29">
        <f t="shared" si="1"/>
        <v>0.375</v>
      </c>
      <c r="BH29" t="str">
        <f t="shared" si="2"/>
        <v>COMPLY</v>
      </c>
      <c r="BI29" t="str">
        <f>VLOOKUP(H29,Sheet2!$A$1:$B$270,2,FALSE)</f>
        <v>MATARAM</v>
      </c>
    </row>
    <row r="30" spans="1:61">
      <c r="A30">
        <v>29</v>
      </c>
      <c r="B30">
        <v>1002638343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242</v>
      </c>
      <c r="I30" t="s">
        <v>212</v>
      </c>
      <c r="J30" t="s">
        <v>213</v>
      </c>
      <c r="K30" t="s">
        <v>149</v>
      </c>
      <c r="L30" t="s">
        <v>214</v>
      </c>
      <c r="M30" t="s">
        <v>76</v>
      </c>
      <c r="N30" t="s">
        <v>215</v>
      </c>
      <c r="O30" s="57">
        <v>46310.520601851851</v>
      </c>
      <c r="P30" s="57">
        <v>46313.449687499997</v>
      </c>
      <c r="Q30">
        <v>69410743</v>
      </c>
      <c r="S30">
        <v>172605804621</v>
      </c>
      <c r="T30" t="s">
        <v>7373</v>
      </c>
      <c r="U30" t="s">
        <v>7374</v>
      </c>
      <c r="V30" t="s">
        <v>7375</v>
      </c>
      <c r="Z30">
        <v>116.22542034834601</v>
      </c>
      <c r="AA30">
        <v>-8.60915288248402</v>
      </c>
      <c r="AB30" t="s">
        <v>7376</v>
      </c>
      <c r="AC30" t="s">
        <v>216</v>
      </c>
      <c r="AL30" t="s">
        <v>217</v>
      </c>
      <c r="AM30" t="s">
        <v>7377</v>
      </c>
      <c r="AN30" t="s">
        <v>6</v>
      </c>
      <c r="AO30" t="s">
        <v>7378</v>
      </c>
      <c r="AP30" s="57">
        <v>46310.46875</v>
      </c>
      <c r="AR30" t="s">
        <v>218</v>
      </c>
      <c r="AS30" t="s">
        <v>219</v>
      </c>
      <c r="AT30" t="s">
        <v>230</v>
      </c>
      <c r="AU30">
        <v>20261018</v>
      </c>
      <c r="AV30" t="s">
        <v>221</v>
      </c>
      <c r="AW30" t="s">
        <v>878</v>
      </c>
      <c r="AX30" t="s">
        <v>222</v>
      </c>
      <c r="BA30" s="57">
        <v>46310.46875</v>
      </c>
      <c r="BB30" t="s">
        <v>7377</v>
      </c>
      <c r="BC30">
        <v>2026</v>
      </c>
      <c r="BD30">
        <v>10</v>
      </c>
      <c r="BE30">
        <v>18</v>
      </c>
      <c r="BF30" s="6">
        <f t="shared" si="0"/>
        <v>46313</v>
      </c>
      <c r="BG30">
        <f t="shared" si="1"/>
        <v>2.53125</v>
      </c>
      <c r="BH30" t="str">
        <f t="shared" si="2"/>
        <v>NOT COMPLY</v>
      </c>
      <c r="BI30" t="str">
        <f>VLOOKUP(H30,Sheet2!$A$1:$B$270,2,FALSE)</f>
        <v>MATARAM</v>
      </c>
    </row>
    <row r="31" spans="1:61">
      <c r="A31">
        <v>30</v>
      </c>
      <c r="B31">
        <v>1002645040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242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46315.452592592592</v>
      </c>
      <c r="P31" s="57">
        <v>46316.665694444448</v>
      </c>
      <c r="Q31">
        <v>69413585</v>
      </c>
      <c r="S31">
        <v>172605804656</v>
      </c>
      <c r="T31" t="s">
        <v>10058</v>
      </c>
      <c r="U31" t="s">
        <v>10059</v>
      </c>
      <c r="V31" t="s">
        <v>10060</v>
      </c>
      <c r="Z31">
        <v>116.17778498679399</v>
      </c>
      <c r="AA31">
        <v>-8.65800562529766</v>
      </c>
      <c r="AB31" t="s">
        <v>10061</v>
      </c>
      <c r="AC31" t="s">
        <v>216</v>
      </c>
      <c r="AL31" t="s">
        <v>217</v>
      </c>
      <c r="AM31" t="s">
        <v>10062</v>
      </c>
      <c r="AN31" t="s">
        <v>6</v>
      </c>
      <c r="AO31" t="s">
        <v>10063</v>
      </c>
      <c r="AP31" s="57">
        <v>46316.333333333336</v>
      </c>
      <c r="AR31" t="s">
        <v>218</v>
      </c>
      <c r="AS31" t="s">
        <v>219</v>
      </c>
      <c r="AT31" t="s">
        <v>342</v>
      </c>
      <c r="AU31">
        <v>20261021</v>
      </c>
      <c r="AV31" t="s">
        <v>221</v>
      </c>
      <c r="AW31" t="s">
        <v>10064</v>
      </c>
      <c r="AX31" t="s">
        <v>222</v>
      </c>
      <c r="BA31" s="57">
        <v>46316.333333333336</v>
      </c>
      <c r="BB31" t="s">
        <v>10062</v>
      </c>
      <c r="BC31">
        <v>2026</v>
      </c>
      <c r="BD31">
        <v>10</v>
      </c>
      <c r="BE31">
        <v>21</v>
      </c>
      <c r="BF31" s="6">
        <f t="shared" si="0"/>
        <v>46316</v>
      </c>
      <c r="BG31">
        <f t="shared" si="1"/>
        <v>-0.33333333333575865</v>
      </c>
      <c r="BH31" t="str">
        <f t="shared" si="2"/>
        <v>COMPLY</v>
      </c>
      <c r="BI31" t="str">
        <f>VLOOKUP(H31,Sheet2!$A$1:$B$270,2,FALSE)</f>
        <v>MATARAM</v>
      </c>
    </row>
    <row r="32" spans="1:61">
      <c r="A32">
        <v>31</v>
      </c>
      <c r="B32">
        <v>1002649946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242</v>
      </c>
      <c r="I32" t="s">
        <v>212</v>
      </c>
      <c r="J32" t="s">
        <v>213</v>
      </c>
      <c r="K32" t="s">
        <v>149</v>
      </c>
      <c r="M32" t="s">
        <v>76</v>
      </c>
      <c r="N32" t="s">
        <v>215</v>
      </c>
      <c r="O32" s="57">
        <v>46317.719421296293</v>
      </c>
      <c r="P32" s="57">
        <v>46318.349097222221</v>
      </c>
      <c r="Q32">
        <v>69413624</v>
      </c>
      <c r="S32">
        <v>172605804681</v>
      </c>
      <c r="T32" t="s">
        <v>10052</v>
      </c>
      <c r="U32" t="s">
        <v>11361</v>
      </c>
      <c r="V32" t="s">
        <v>11362</v>
      </c>
      <c r="Z32">
        <v>116.15415034</v>
      </c>
      <c r="AA32">
        <v>-8.6132946439999998</v>
      </c>
      <c r="AB32" t="s">
        <v>10055</v>
      </c>
      <c r="AC32" t="s">
        <v>216</v>
      </c>
      <c r="AL32" t="s">
        <v>217</v>
      </c>
      <c r="AM32" t="s">
        <v>11363</v>
      </c>
      <c r="AN32" t="s">
        <v>6</v>
      </c>
      <c r="AO32" t="s">
        <v>11364</v>
      </c>
      <c r="AR32" t="s">
        <v>218</v>
      </c>
      <c r="AS32" t="s">
        <v>219</v>
      </c>
      <c r="AT32" t="s">
        <v>230</v>
      </c>
      <c r="AU32">
        <v>20261023</v>
      </c>
      <c r="AV32" t="s">
        <v>221</v>
      </c>
      <c r="AW32" t="s">
        <v>540</v>
      </c>
      <c r="AX32" t="s">
        <v>222</v>
      </c>
      <c r="BA32" s="57">
        <v>46317.291666666664</v>
      </c>
      <c r="BB32" t="s">
        <v>11363</v>
      </c>
      <c r="BC32">
        <v>2026</v>
      </c>
      <c r="BD32">
        <v>10</v>
      </c>
      <c r="BE32">
        <v>23</v>
      </c>
      <c r="BF32" s="6">
        <f t="shared" si="0"/>
        <v>46318</v>
      </c>
      <c r="BG32">
        <f t="shared" si="1"/>
        <v>0.70833333333575865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1002648764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242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46317.453483796293</v>
      </c>
      <c r="P33" s="57">
        <v>46317.494375000002</v>
      </c>
      <c r="Q33">
        <v>69413719</v>
      </c>
      <c r="S33">
        <v>172605804672</v>
      </c>
      <c r="T33" t="s">
        <v>3133</v>
      </c>
      <c r="U33" t="s">
        <v>11365</v>
      </c>
      <c r="V33" t="s">
        <v>11366</v>
      </c>
      <c r="Z33">
        <v>116.1991203</v>
      </c>
      <c r="AA33">
        <v>-8.5741457000000008</v>
      </c>
      <c r="AB33" t="s">
        <v>10067</v>
      </c>
      <c r="AC33" t="s">
        <v>229</v>
      </c>
      <c r="AL33" t="s">
        <v>217</v>
      </c>
      <c r="AM33" t="s">
        <v>11367</v>
      </c>
      <c r="AN33" t="s">
        <v>6</v>
      </c>
      <c r="AO33" t="s">
        <v>11368</v>
      </c>
      <c r="AR33" t="s">
        <v>218</v>
      </c>
      <c r="AS33" t="s">
        <v>219</v>
      </c>
      <c r="AT33" t="s">
        <v>230</v>
      </c>
      <c r="AU33">
        <v>20261022</v>
      </c>
      <c r="AV33" t="s">
        <v>221</v>
      </c>
      <c r="AW33" t="s">
        <v>3525</v>
      </c>
      <c r="AX33" t="s">
        <v>222</v>
      </c>
      <c r="BA33" s="57">
        <v>46317.291666666664</v>
      </c>
      <c r="BB33" t="s">
        <v>11367</v>
      </c>
      <c r="BC33">
        <v>2026</v>
      </c>
      <c r="BD33">
        <v>10</v>
      </c>
      <c r="BE33">
        <v>22</v>
      </c>
      <c r="BF33" s="6">
        <f t="shared" si="0"/>
        <v>46317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MATARAM</v>
      </c>
    </row>
    <row r="34" spans="1:61">
      <c r="A34">
        <v>33</v>
      </c>
      <c r="B34">
        <v>1002649115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242</v>
      </c>
      <c r="I34" t="s">
        <v>212</v>
      </c>
      <c r="J34" t="s">
        <v>213</v>
      </c>
      <c r="K34" t="s">
        <v>149</v>
      </c>
      <c r="M34" t="s">
        <v>76</v>
      </c>
      <c r="N34" t="s">
        <v>215</v>
      </c>
      <c r="O34" s="57">
        <v>46317.560960648145</v>
      </c>
      <c r="P34" s="57">
        <v>46317.760370370372</v>
      </c>
      <c r="Q34">
        <v>69413027</v>
      </c>
      <c r="S34">
        <v>172605804675</v>
      </c>
      <c r="T34" t="s">
        <v>9367</v>
      </c>
      <c r="U34" t="s">
        <v>11369</v>
      </c>
      <c r="V34" t="s">
        <v>11370</v>
      </c>
      <c r="Z34">
        <v>116.2891734</v>
      </c>
      <c r="AA34">
        <v>-8.5671385999999998</v>
      </c>
      <c r="AB34" t="s">
        <v>9370</v>
      </c>
      <c r="AC34" t="s">
        <v>283</v>
      </c>
      <c r="AL34" t="s">
        <v>217</v>
      </c>
      <c r="AM34" t="s">
        <v>11371</v>
      </c>
      <c r="AN34" t="s">
        <v>6</v>
      </c>
      <c r="AO34" t="s">
        <v>11372</v>
      </c>
      <c r="AR34" t="s">
        <v>218</v>
      </c>
      <c r="AS34" t="s">
        <v>219</v>
      </c>
      <c r="AT34" t="s">
        <v>230</v>
      </c>
      <c r="AU34">
        <v>20261022</v>
      </c>
      <c r="AV34" t="s">
        <v>221</v>
      </c>
      <c r="AW34" t="s">
        <v>541</v>
      </c>
      <c r="AX34" t="s">
        <v>222</v>
      </c>
      <c r="BA34" s="57">
        <v>46317.291666666664</v>
      </c>
      <c r="BB34" t="s">
        <v>11371</v>
      </c>
      <c r="BC34">
        <v>2026</v>
      </c>
      <c r="BD34">
        <v>10</v>
      </c>
      <c r="BE34">
        <v>22</v>
      </c>
      <c r="BF34" s="6">
        <f t="shared" si="0"/>
        <v>46317</v>
      </c>
      <c r="BG34">
        <f t="shared" si="1"/>
        <v>-0.29166666666424135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1002649880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242</v>
      </c>
      <c r="I35" t="s">
        <v>212</v>
      </c>
      <c r="J35" t="s">
        <v>213</v>
      </c>
      <c r="K35" t="s">
        <v>149</v>
      </c>
      <c r="L35" t="s">
        <v>214</v>
      </c>
      <c r="M35" t="s">
        <v>76</v>
      </c>
      <c r="N35" t="s">
        <v>215</v>
      </c>
      <c r="O35" s="57">
        <v>46317.694328703707</v>
      </c>
      <c r="P35" s="57">
        <v>46319.714456018519</v>
      </c>
      <c r="Q35">
        <v>69415445</v>
      </c>
      <c r="S35">
        <v>172605804678</v>
      </c>
      <c r="T35" t="s">
        <v>11373</v>
      </c>
      <c r="U35" t="s">
        <v>10059</v>
      </c>
      <c r="V35" t="s">
        <v>11374</v>
      </c>
      <c r="Z35">
        <v>116.177822872996</v>
      </c>
      <c r="AA35">
        <v>-8.6580125858627497</v>
      </c>
      <c r="AB35" t="s">
        <v>11375</v>
      </c>
      <c r="AC35" t="s">
        <v>216</v>
      </c>
      <c r="AL35" t="s">
        <v>217</v>
      </c>
      <c r="AM35" t="s">
        <v>11376</v>
      </c>
      <c r="AN35" t="s">
        <v>6</v>
      </c>
      <c r="AO35" t="s">
        <v>11377</v>
      </c>
      <c r="AP35" s="57">
        <v>46318.625</v>
      </c>
      <c r="AR35" t="s">
        <v>218</v>
      </c>
      <c r="AS35" t="s">
        <v>219</v>
      </c>
      <c r="AT35" t="s">
        <v>342</v>
      </c>
      <c r="AU35">
        <v>20261024</v>
      </c>
      <c r="AV35" t="s">
        <v>221</v>
      </c>
      <c r="AW35" t="s">
        <v>10064</v>
      </c>
      <c r="AX35" t="s">
        <v>222</v>
      </c>
      <c r="BA35" s="57">
        <v>46318.625</v>
      </c>
      <c r="BB35" t="s">
        <v>11376</v>
      </c>
      <c r="BC35">
        <v>2026</v>
      </c>
      <c r="BD35">
        <v>10</v>
      </c>
      <c r="BE35">
        <v>24</v>
      </c>
      <c r="BF35" s="6">
        <f t="shared" si="0"/>
        <v>46319</v>
      </c>
      <c r="BG35">
        <f t="shared" si="1"/>
        <v>0.375</v>
      </c>
      <c r="BH35" t="str">
        <f t="shared" si="2"/>
        <v>COMPLY</v>
      </c>
      <c r="BI35" t="str">
        <f>VLOOKUP(H35,Sheet2!$A$1:$B$270,2,FALSE)</f>
        <v>MATARAM</v>
      </c>
    </row>
    <row r="36" spans="1:61">
      <c r="A36">
        <v>35</v>
      </c>
      <c r="B36">
        <v>1002652713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242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46320.733842592592</v>
      </c>
      <c r="P36" s="57">
        <v>46321.637465277781</v>
      </c>
      <c r="Q36">
        <v>69416765</v>
      </c>
      <c r="S36">
        <v>172605804703</v>
      </c>
      <c r="T36" t="s">
        <v>11838</v>
      </c>
      <c r="U36" t="s">
        <v>12931</v>
      </c>
      <c r="V36" t="s">
        <v>11839</v>
      </c>
      <c r="Z36">
        <v>116.249921321868</v>
      </c>
      <c r="AA36">
        <v>-8.6146282018825406</v>
      </c>
      <c r="AB36" t="s">
        <v>11840</v>
      </c>
      <c r="AC36" t="s">
        <v>235</v>
      </c>
      <c r="AL36" t="s">
        <v>217</v>
      </c>
      <c r="AM36" t="s">
        <v>11841</v>
      </c>
      <c r="AN36" t="s">
        <v>6</v>
      </c>
      <c r="AO36" t="s">
        <v>11842</v>
      </c>
      <c r="AP36" s="57">
        <v>46321.625</v>
      </c>
      <c r="AR36" t="s">
        <v>218</v>
      </c>
      <c r="AS36" t="s">
        <v>219</v>
      </c>
      <c r="AT36" t="s">
        <v>230</v>
      </c>
      <c r="AU36">
        <v>20261026</v>
      </c>
      <c r="AV36" t="s">
        <v>221</v>
      </c>
      <c r="AW36" t="s">
        <v>923</v>
      </c>
      <c r="AX36" t="s">
        <v>222</v>
      </c>
      <c r="BA36" s="57">
        <v>46321.625</v>
      </c>
      <c r="BB36" t="s">
        <v>11841</v>
      </c>
      <c r="BC36">
        <v>2026</v>
      </c>
      <c r="BD36">
        <v>10</v>
      </c>
      <c r="BE36">
        <v>26</v>
      </c>
      <c r="BF36" s="6">
        <f t="shared" si="0"/>
        <v>46321</v>
      </c>
      <c r="BG36">
        <f t="shared" si="1"/>
        <v>-0.625</v>
      </c>
      <c r="BH36" t="str">
        <f t="shared" si="2"/>
        <v>COMPLY</v>
      </c>
      <c r="BI36" t="str">
        <f>VLOOKUP(H36,Sheet2!$A$1:$B$270,2,FALSE)</f>
        <v>MATARAM</v>
      </c>
    </row>
    <row r="37" spans="1:61">
      <c r="A37">
        <v>36</v>
      </c>
      <c r="B37">
        <v>1002654209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242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46321.595671296294</v>
      </c>
      <c r="P37" s="57">
        <v>46323.691064814811</v>
      </c>
      <c r="Q37">
        <v>69417250</v>
      </c>
      <c r="S37">
        <v>172605804704</v>
      </c>
      <c r="T37" t="s">
        <v>12932</v>
      </c>
      <c r="U37" t="s">
        <v>12933</v>
      </c>
      <c r="V37" t="s">
        <v>12934</v>
      </c>
      <c r="Z37">
        <v>116.15986380726</v>
      </c>
      <c r="AA37">
        <v>-8.6647566500004505</v>
      </c>
      <c r="AB37" t="s">
        <v>12935</v>
      </c>
      <c r="AC37" t="s">
        <v>216</v>
      </c>
      <c r="AL37" t="s">
        <v>217</v>
      </c>
      <c r="AM37" t="s">
        <v>12936</v>
      </c>
      <c r="AN37" t="s">
        <v>6</v>
      </c>
      <c r="AO37" t="s">
        <v>12937</v>
      </c>
      <c r="AP37" s="57">
        <v>46322.458333333336</v>
      </c>
      <c r="AR37" t="s">
        <v>218</v>
      </c>
      <c r="AS37" t="s">
        <v>219</v>
      </c>
      <c r="AT37" t="s">
        <v>342</v>
      </c>
      <c r="AU37">
        <v>20261028</v>
      </c>
      <c r="AV37" t="s">
        <v>221</v>
      </c>
      <c r="AW37" t="s">
        <v>10064</v>
      </c>
      <c r="AX37" t="s">
        <v>222</v>
      </c>
      <c r="BA37" s="57">
        <v>46322.458333333336</v>
      </c>
      <c r="BB37" t="s">
        <v>12936</v>
      </c>
      <c r="BC37">
        <v>2026</v>
      </c>
      <c r="BD37">
        <v>10</v>
      </c>
      <c r="BE37">
        <v>28</v>
      </c>
      <c r="BF37" s="6">
        <f t="shared" si="0"/>
        <v>46323</v>
      </c>
      <c r="BG37">
        <f t="shared" si="1"/>
        <v>0.54166666666424135</v>
      </c>
      <c r="BH37" t="str">
        <f t="shared" si="2"/>
        <v>COMPLY</v>
      </c>
      <c r="BI37" t="str">
        <f>VLOOKUP(H37,Sheet2!$A$1:$B$270,2,FALSE)</f>
        <v>MATARAM</v>
      </c>
    </row>
    <row r="38" spans="1:61">
      <c r="A38">
        <v>37</v>
      </c>
      <c r="B38">
        <v>1002656389</v>
      </c>
      <c r="C38">
        <v>3</v>
      </c>
      <c r="D38" t="s">
        <v>45</v>
      </c>
      <c r="E38">
        <v>5</v>
      </c>
      <c r="F38" t="s">
        <v>210</v>
      </c>
      <c r="G38" t="s">
        <v>112</v>
      </c>
      <c r="H38" t="s">
        <v>242</v>
      </c>
      <c r="I38" t="s">
        <v>212</v>
      </c>
      <c r="J38" t="s">
        <v>213</v>
      </c>
      <c r="K38" t="s">
        <v>149</v>
      </c>
      <c r="L38" t="s">
        <v>214</v>
      </c>
      <c r="M38" t="s">
        <v>76</v>
      </c>
      <c r="N38" t="s">
        <v>215</v>
      </c>
      <c r="O38" s="57">
        <v>46322.638078703705</v>
      </c>
      <c r="P38" s="57">
        <v>46324.549178240741</v>
      </c>
      <c r="Q38">
        <v>69418103</v>
      </c>
      <c r="S38">
        <v>172605804713</v>
      </c>
      <c r="T38" t="s">
        <v>13568</v>
      </c>
      <c r="U38" t="s">
        <v>13569</v>
      </c>
      <c r="V38" t="s">
        <v>13570</v>
      </c>
      <c r="Z38">
        <v>116.148630045354</v>
      </c>
      <c r="AA38">
        <v>-8.5823098433510108</v>
      </c>
      <c r="AB38" t="s">
        <v>13571</v>
      </c>
      <c r="AC38" t="s">
        <v>216</v>
      </c>
      <c r="AL38" t="s">
        <v>217</v>
      </c>
      <c r="AM38" t="s">
        <v>13572</v>
      </c>
      <c r="AN38" t="s">
        <v>6</v>
      </c>
      <c r="AO38" t="s">
        <v>13573</v>
      </c>
      <c r="AP38" s="57">
        <v>46323.625</v>
      </c>
      <c r="AR38" t="s">
        <v>218</v>
      </c>
      <c r="AS38" t="s">
        <v>219</v>
      </c>
      <c r="AT38" t="s">
        <v>230</v>
      </c>
      <c r="AU38">
        <v>20261029</v>
      </c>
      <c r="AV38" t="s">
        <v>221</v>
      </c>
      <c r="AW38" t="s">
        <v>236</v>
      </c>
      <c r="AX38" t="s">
        <v>222</v>
      </c>
      <c r="BA38" s="57">
        <v>46323.625</v>
      </c>
      <c r="BB38" t="s">
        <v>13572</v>
      </c>
      <c r="BC38">
        <v>2026</v>
      </c>
      <c r="BD38">
        <v>10</v>
      </c>
      <c r="BE38">
        <v>29</v>
      </c>
      <c r="BF38" s="6">
        <f t="shared" si="0"/>
        <v>46324</v>
      </c>
      <c r="BG38">
        <f t="shared" si="1"/>
        <v>0.375</v>
      </c>
      <c r="BH38" t="str">
        <f t="shared" si="2"/>
        <v>COMPLY</v>
      </c>
      <c r="BI38" t="str">
        <f>VLOOKUP(H38,Sheet2!$A$1:$B$270,2,FALSE)</f>
        <v>MATARAM</v>
      </c>
    </row>
    <row r="39" spans="1:61">
      <c r="A39">
        <v>38</v>
      </c>
      <c r="B39">
        <v>1002625199</v>
      </c>
      <c r="C39">
        <v>3</v>
      </c>
      <c r="D39" t="s">
        <v>45</v>
      </c>
      <c r="E39">
        <v>5</v>
      </c>
      <c r="F39" t="s">
        <v>210</v>
      </c>
      <c r="G39" t="s">
        <v>112</v>
      </c>
      <c r="H39" t="s">
        <v>242</v>
      </c>
      <c r="I39" t="s">
        <v>212</v>
      </c>
      <c r="J39" t="s">
        <v>213</v>
      </c>
      <c r="K39" t="s">
        <v>149</v>
      </c>
      <c r="L39" t="s">
        <v>214</v>
      </c>
      <c r="M39" t="s">
        <v>1916</v>
      </c>
      <c r="N39" t="s">
        <v>215</v>
      </c>
      <c r="O39" s="57">
        <v>46301.805266203701</v>
      </c>
      <c r="P39" s="57">
        <v>46323.616226851853</v>
      </c>
      <c r="Q39">
        <v>69405399</v>
      </c>
      <c r="S39">
        <v>172605804578</v>
      </c>
      <c r="T39" t="s">
        <v>3105</v>
      </c>
      <c r="U39" t="s">
        <v>3106</v>
      </c>
      <c r="V39" t="s">
        <v>3107</v>
      </c>
      <c r="Z39">
        <v>116.20994634926301</v>
      </c>
      <c r="AA39">
        <v>-8.5912044709838895</v>
      </c>
      <c r="AB39" t="s">
        <v>3108</v>
      </c>
      <c r="AC39" t="s">
        <v>216</v>
      </c>
      <c r="AL39" t="s">
        <v>217</v>
      </c>
      <c r="AM39" t="s">
        <v>3109</v>
      </c>
      <c r="AN39" t="s">
        <v>6</v>
      </c>
      <c r="AO39" s="57">
        <v>46183.809340277781</v>
      </c>
      <c r="AP39" s="57">
        <v>46303.333333333336</v>
      </c>
      <c r="AQ39" t="s">
        <v>838</v>
      </c>
      <c r="AR39" t="s">
        <v>12</v>
      </c>
      <c r="AS39" t="s">
        <v>219</v>
      </c>
      <c r="AT39" t="s">
        <v>230</v>
      </c>
      <c r="AV39" t="s">
        <v>1626</v>
      </c>
      <c r="AW39" t="s">
        <v>878</v>
      </c>
      <c r="AX39" t="s">
        <v>222</v>
      </c>
      <c r="BA39" s="57">
        <v>46303.333333333336</v>
      </c>
      <c r="BB39" t="s">
        <v>3109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MATARAM</v>
      </c>
    </row>
    <row r="40" spans="1:61">
      <c r="A40">
        <v>39</v>
      </c>
      <c r="B40">
        <v>1002647572</v>
      </c>
      <c r="C40">
        <v>3</v>
      </c>
      <c r="D40" t="s">
        <v>45</v>
      </c>
      <c r="E40">
        <v>5</v>
      </c>
      <c r="F40" t="s">
        <v>210</v>
      </c>
      <c r="G40" t="s">
        <v>112</v>
      </c>
      <c r="H40" t="s">
        <v>242</v>
      </c>
      <c r="I40" t="s">
        <v>212</v>
      </c>
      <c r="J40" t="s">
        <v>213</v>
      </c>
      <c r="K40" t="s">
        <v>149</v>
      </c>
      <c r="M40" t="s">
        <v>1916</v>
      </c>
      <c r="N40" t="s">
        <v>215</v>
      </c>
      <c r="O40" s="57">
        <v>46316.597418981481</v>
      </c>
      <c r="P40" s="57">
        <v>46324.394189814811</v>
      </c>
      <c r="Q40">
        <v>69414557</v>
      </c>
      <c r="S40">
        <v>172605804666</v>
      </c>
      <c r="T40" t="s">
        <v>10706</v>
      </c>
      <c r="U40" t="s">
        <v>10707</v>
      </c>
      <c r="V40" t="s">
        <v>12929</v>
      </c>
      <c r="Z40">
        <v>116.2797372</v>
      </c>
      <c r="AA40">
        <v>-8.5318942</v>
      </c>
      <c r="AB40" t="s">
        <v>10708</v>
      </c>
      <c r="AC40" t="s">
        <v>283</v>
      </c>
      <c r="AL40" t="s">
        <v>217</v>
      </c>
      <c r="AM40" t="s">
        <v>12930</v>
      </c>
      <c r="AN40" t="s">
        <v>6</v>
      </c>
      <c r="AO40" t="s">
        <v>10709</v>
      </c>
      <c r="AP40" s="57">
        <v>46322.333333333336</v>
      </c>
      <c r="AQ40" t="s">
        <v>838</v>
      </c>
      <c r="AR40" t="s">
        <v>12</v>
      </c>
      <c r="AS40" t="s">
        <v>219</v>
      </c>
      <c r="AT40" t="s">
        <v>230</v>
      </c>
      <c r="AV40" t="s">
        <v>1626</v>
      </c>
      <c r="AW40" t="s">
        <v>1473</v>
      </c>
      <c r="AX40" t="s">
        <v>222</v>
      </c>
      <c r="BA40" s="57">
        <v>46322.333333333336</v>
      </c>
      <c r="BB40" t="s">
        <v>12930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MATARAM</v>
      </c>
    </row>
    <row r="41" spans="1:61">
      <c r="A41">
        <v>40</v>
      </c>
      <c r="B41">
        <v>1002648607</v>
      </c>
      <c r="C41">
        <v>3</v>
      </c>
      <c r="D41" t="s">
        <v>45</v>
      </c>
      <c r="E41">
        <v>5</v>
      </c>
      <c r="F41" t="s">
        <v>210</v>
      </c>
      <c r="G41" t="s">
        <v>112</v>
      </c>
      <c r="H41" t="s">
        <v>242</v>
      </c>
      <c r="I41" t="s">
        <v>212</v>
      </c>
      <c r="J41" t="s">
        <v>213</v>
      </c>
      <c r="K41" t="s">
        <v>149</v>
      </c>
      <c r="M41" t="s">
        <v>1916</v>
      </c>
      <c r="N41" t="s">
        <v>563</v>
      </c>
      <c r="O41" s="57">
        <v>46317.416238425925</v>
      </c>
      <c r="P41" s="57">
        <v>46323.780439814815</v>
      </c>
      <c r="Q41">
        <v>69414985</v>
      </c>
      <c r="S41">
        <v>172605804669</v>
      </c>
      <c r="T41" t="s">
        <v>11355</v>
      </c>
      <c r="U41" t="s">
        <v>11356</v>
      </c>
      <c r="V41" t="s">
        <v>11357</v>
      </c>
      <c r="Z41">
        <v>116.1277796</v>
      </c>
      <c r="AA41">
        <v>-8.6435910000000007</v>
      </c>
      <c r="AB41" t="s">
        <v>11358</v>
      </c>
      <c r="AC41" t="s">
        <v>283</v>
      </c>
      <c r="AL41" t="s">
        <v>217</v>
      </c>
      <c r="AM41" t="s">
        <v>11359</v>
      </c>
      <c r="AN41" t="s">
        <v>6</v>
      </c>
      <c r="AO41" t="s">
        <v>11360</v>
      </c>
      <c r="AP41" s="57">
        <v>46318.625</v>
      </c>
      <c r="AQ41" t="s">
        <v>838</v>
      </c>
      <c r="AR41" t="s">
        <v>12</v>
      </c>
      <c r="AS41" t="s">
        <v>219</v>
      </c>
      <c r="AT41" t="s">
        <v>230</v>
      </c>
      <c r="AV41" t="s">
        <v>1626</v>
      </c>
      <c r="AW41" t="s">
        <v>540</v>
      </c>
      <c r="AX41" t="s">
        <v>222</v>
      </c>
      <c r="BA41" s="57">
        <v>46318.625</v>
      </c>
      <c r="BB41" t="s">
        <v>11359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MATARAM</v>
      </c>
    </row>
    <row r="42" spans="1:61">
      <c r="A42">
        <v>41</v>
      </c>
      <c r="B42">
        <v>1002618978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L42" t="s">
        <v>214</v>
      </c>
      <c r="M42" t="s">
        <v>1400</v>
      </c>
      <c r="N42" t="s">
        <v>215</v>
      </c>
      <c r="O42" s="57">
        <v>46297.363657407404</v>
      </c>
      <c r="P42" s="57">
        <v>46303.701493055552</v>
      </c>
      <c r="Q42">
        <v>69402728</v>
      </c>
      <c r="S42">
        <v>172603791819</v>
      </c>
      <c r="T42" t="s">
        <v>1427</v>
      </c>
      <c r="U42" t="s">
        <v>1428</v>
      </c>
      <c r="V42" t="s">
        <v>1429</v>
      </c>
      <c r="Z42">
        <v>116.313012912869</v>
      </c>
      <c r="AA42">
        <v>-8.8024899953972096</v>
      </c>
      <c r="AB42" t="s">
        <v>1430</v>
      </c>
      <c r="AC42" t="s">
        <v>216</v>
      </c>
      <c r="AL42" t="s">
        <v>217</v>
      </c>
      <c r="AM42" t="s">
        <v>1431</v>
      </c>
      <c r="AN42" t="s">
        <v>6</v>
      </c>
      <c r="AO42" s="57">
        <v>46063.39334490741</v>
      </c>
      <c r="AP42" s="57">
        <v>46298.333333333336</v>
      </c>
      <c r="AR42" t="s">
        <v>14</v>
      </c>
      <c r="AS42" t="s">
        <v>812</v>
      </c>
      <c r="AT42" t="s">
        <v>230</v>
      </c>
      <c r="AV42" t="s">
        <v>4428</v>
      </c>
      <c r="AW42" t="s">
        <v>802</v>
      </c>
      <c r="AX42" t="s">
        <v>222</v>
      </c>
      <c r="BA42" s="57">
        <v>46298.333333333336</v>
      </c>
      <c r="BB42" t="s">
        <v>1431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1002620766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L43" t="s">
        <v>214</v>
      </c>
      <c r="M43" t="s">
        <v>1400</v>
      </c>
      <c r="N43" t="s">
        <v>215</v>
      </c>
      <c r="O43" s="57">
        <v>46298.390740740739</v>
      </c>
      <c r="P43" s="57">
        <v>46310.503379629627</v>
      </c>
      <c r="Q43">
        <v>69403468</v>
      </c>
      <c r="S43">
        <v>172603792364</v>
      </c>
      <c r="T43" t="s">
        <v>1443</v>
      </c>
      <c r="U43" t="s">
        <v>1444</v>
      </c>
      <c r="V43" t="s">
        <v>1445</v>
      </c>
      <c r="Z43">
        <v>116.352053</v>
      </c>
      <c r="AA43">
        <v>-8.7611553999999998</v>
      </c>
      <c r="AB43" t="s">
        <v>1446</v>
      </c>
      <c r="AC43" t="s">
        <v>235</v>
      </c>
      <c r="AL43" t="s">
        <v>217</v>
      </c>
      <c r="AM43" t="s">
        <v>1447</v>
      </c>
      <c r="AN43" t="s">
        <v>6</v>
      </c>
      <c r="AO43" s="57">
        <v>46091.392974537041</v>
      </c>
      <c r="AP43" s="57">
        <v>46305.333333333336</v>
      </c>
      <c r="AQ43" t="s">
        <v>1495</v>
      </c>
      <c r="AR43" t="s">
        <v>14</v>
      </c>
      <c r="AS43" t="s">
        <v>812</v>
      </c>
      <c r="AT43" t="s">
        <v>230</v>
      </c>
      <c r="AV43" t="s">
        <v>7379</v>
      </c>
      <c r="AW43" t="s">
        <v>876</v>
      </c>
      <c r="AX43" t="s">
        <v>222</v>
      </c>
      <c r="BA43" s="57">
        <v>46305.333333333336</v>
      </c>
      <c r="BB43" t="s">
        <v>1447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1002621319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L44" t="s">
        <v>214</v>
      </c>
      <c r="M44" t="s">
        <v>1400</v>
      </c>
      <c r="N44" t="s">
        <v>215</v>
      </c>
      <c r="O44" s="57">
        <v>46299.457418981481</v>
      </c>
      <c r="P44" s="57">
        <v>46301.395995370367</v>
      </c>
      <c r="Q44">
        <v>69403835</v>
      </c>
      <c r="S44">
        <v>172603792380</v>
      </c>
      <c r="T44" t="s">
        <v>1448</v>
      </c>
      <c r="U44" t="s">
        <v>1449</v>
      </c>
      <c r="V44" t="s">
        <v>1450</v>
      </c>
      <c r="Z44">
        <v>116.31309304386301</v>
      </c>
      <c r="AA44">
        <v>-8.8024313504861595</v>
      </c>
      <c r="AB44" t="s">
        <v>1451</v>
      </c>
      <c r="AC44" t="s">
        <v>216</v>
      </c>
      <c r="AL44" t="s">
        <v>217</v>
      </c>
      <c r="AM44" t="s">
        <v>1452</v>
      </c>
      <c r="AN44" t="s">
        <v>6</v>
      </c>
      <c r="AO44" s="57">
        <v>46122.475601851853</v>
      </c>
      <c r="AP44" s="57">
        <v>46300.458333333336</v>
      </c>
      <c r="AR44" t="s">
        <v>14</v>
      </c>
      <c r="AS44" t="s">
        <v>812</v>
      </c>
      <c r="AT44" t="s">
        <v>230</v>
      </c>
      <c r="AV44" t="s">
        <v>2511</v>
      </c>
      <c r="AW44" t="s">
        <v>802</v>
      </c>
      <c r="AX44" t="s">
        <v>222</v>
      </c>
      <c r="BA44" s="57">
        <v>46300.458333333336</v>
      </c>
      <c r="BB44" t="s">
        <v>1452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1002649931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272</v>
      </c>
      <c r="I45" t="s">
        <v>212</v>
      </c>
      <c r="J45" t="s">
        <v>213</v>
      </c>
      <c r="K45" t="s">
        <v>149</v>
      </c>
      <c r="L45" t="s">
        <v>214</v>
      </c>
      <c r="M45" t="s">
        <v>224</v>
      </c>
      <c r="N45" t="s">
        <v>215</v>
      </c>
      <c r="O45" s="57">
        <v>46317.710381944446</v>
      </c>
      <c r="P45" s="57">
        <v>46319.690300925926</v>
      </c>
      <c r="Q45">
        <v>69415467</v>
      </c>
      <c r="S45">
        <v>172603792046</v>
      </c>
      <c r="T45" t="s">
        <v>11378</v>
      </c>
      <c r="U45" t="s">
        <v>11379</v>
      </c>
      <c r="V45" t="s">
        <v>11380</v>
      </c>
      <c r="Z45">
        <v>116.3437316</v>
      </c>
      <c r="AA45">
        <v>-8.9097597999999998</v>
      </c>
      <c r="AB45" t="s">
        <v>11381</v>
      </c>
      <c r="AC45" t="s">
        <v>235</v>
      </c>
      <c r="AL45" t="s">
        <v>217</v>
      </c>
      <c r="AM45" t="s">
        <v>11382</v>
      </c>
      <c r="AN45" t="s">
        <v>6</v>
      </c>
      <c r="AO45" t="s">
        <v>11383</v>
      </c>
      <c r="AP45" s="57">
        <v>46319.333333333336</v>
      </c>
      <c r="AR45" t="s">
        <v>18</v>
      </c>
      <c r="AS45" t="s">
        <v>812</v>
      </c>
      <c r="AT45" t="s">
        <v>230</v>
      </c>
      <c r="AV45" t="s">
        <v>226</v>
      </c>
      <c r="AW45" t="s">
        <v>877</v>
      </c>
      <c r="AX45" t="s">
        <v>222</v>
      </c>
      <c r="BA45" s="57">
        <v>46319.333333333336</v>
      </c>
      <c r="BB45" t="s">
        <v>11382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1002658217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272</v>
      </c>
      <c r="I46" t="s">
        <v>212</v>
      </c>
      <c r="J46" t="s">
        <v>213</v>
      </c>
      <c r="K46" t="s">
        <v>149</v>
      </c>
      <c r="M46" t="s">
        <v>224</v>
      </c>
      <c r="N46" t="s">
        <v>215</v>
      </c>
      <c r="O46" s="57">
        <v>46323.679502314815</v>
      </c>
      <c r="P46" s="57">
        <v>46324.645219907405</v>
      </c>
      <c r="Q46">
        <v>69418790</v>
      </c>
      <c r="S46">
        <v>172603792102</v>
      </c>
      <c r="T46" t="s">
        <v>12938</v>
      </c>
      <c r="U46" t="s">
        <v>12939</v>
      </c>
      <c r="V46" t="s">
        <v>14286</v>
      </c>
      <c r="Z46">
        <v>116.2655438</v>
      </c>
      <c r="AA46">
        <v>-8.8800339000000008</v>
      </c>
      <c r="AB46" t="s">
        <v>14287</v>
      </c>
      <c r="AC46" t="s">
        <v>284</v>
      </c>
      <c r="AL46" t="s">
        <v>217</v>
      </c>
      <c r="AM46" t="s">
        <v>14288</v>
      </c>
      <c r="AN46" t="s">
        <v>6</v>
      </c>
      <c r="AO46" t="s">
        <v>14289</v>
      </c>
      <c r="AP46" s="57">
        <v>46324.625</v>
      </c>
      <c r="AR46" t="s">
        <v>18</v>
      </c>
      <c r="AS46" t="s">
        <v>812</v>
      </c>
      <c r="AT46" t="s">
        <v>220</v>
      </c>
      <c r="AV46" t="s">
        <v>226</v>
      </c>
      <c r="AW46" t="s">
        <v>576</v>
      </c>
      <c r="AX46" t="s">
        <v>222</v>
      </c>
      <c r="BA46" s="57">
        <v>46324.625</v>
      </c>
      <c r="BB46" t="s">
        <v>14288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1002659298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272</v>
      </c>
      <c r="I47" t="s">
        <v>212</v>
      </c>
      <c r="J47" t="s">
        <v>213</v>
      </c>
      <c r="K47" t="s">
        <v>149</v>
      </c>
      <c r="L47" t="s">
        <v>214</v>
      </c>
      <c r="M47" t="s">
        <v>224</v>
      </c>
      <c r="N47" t="s">
        <v>215</v>
      </c>
      <c r="O47" s="57">
        <v>46324.567256944443</v>
      </c>
      <c r="P47" s="57">
        <v>46325.475682870368</v>
      </c>
      <c r="Q47">
        <v>69419275</v>
      </c>
      <c r="S47">
        <v>172603792112</v>
      </c>
      <c r="T47" t="s">
        <v>14904</v>
      </c>
      <c r="U47" t="s">
        <v>14905</v>
      </c>
      <c r="V47" t="s">
        <v>14906</v>
      </c>
      <c r="Z47">
        <v>116.37297771871</v>
      </c>
      <c r="AA47">
        <v>-8.6559184443316504</v>
      </c>
      <c r="AB47" t="s">
        <v>14907</v>
      </c>
      <c r="AC47" t="s">
        <v>216</v>
      </c>
      <c r="AL47" t="s">
        <v>217</v>
      </c>
      <c r="AM47" t="s">
        <v>14908</v>
      </c>
      <c r="AN47" t="s">
        <v>6</v>
      </c>
      <c r="AO47" t="s">
        <v>14909</v>
      </c>
      <c r="AP47" s="57">
        <v>46325.458333333336</v>
      </c>
      <c r="AR47" t="s">
        <v>18</v>
      </c>
      <c r="AS47" t="s">
        <v>812</v>
      </c>
      <c r="AT47" t="s">
        <v>230</v>
      </c>
      <c r="AV47" t="s">
        <v>226</v>
      </c>
      <c r="AW47" t="s">
        <v>878</v>
      </c>
      <c r="AX47" t="s">
        <v>222</v>
      </c>
      <c r="BA47" s="57">
        <v>46325.458333333336</v>
      </c>
      <c r="BB47" t="s">
        <v>14908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1002627372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272</v>
      </c>
      <c r="I48" t="s">
        <v>212</v>
      </c>
      <c r="J48" t="s">
        <v>213</v>
      </c>
      <c r="K48" t="s">
        <v>149</v>
      </c>
      <c r="L48" t="s">
        <v>214</v>
      </c>
      <c r="M48" t="s">
        <v>542</v>
      </c>
      <c r="N48" t="s">
        <v>215</v>
      </c>
      <c r="O48" s="57">
        <v>46303.425428240742</v>
      </c>
      <c r="P48" s="57">
        <v>46303.425439814811</v>
      </c>
      <c r="Q48">
        <v>69400480</v>
      </c>
      <c r="T48" t="s">
        <v>3693</v>
      </c>
      <c r="V48" t="s">
        <v>3694</v>
      </c>
      <c r="Z48">
        <v>116.29940000000001</v>
      </c>
      <c r="AA48">
        <v>-8.8912200000000006</v>
      </c>
      <c r="AB48" t="s">
        <v>3695</v>
      </c>
      <c r="AC48" t="s">
        <v>235</v>
      </c>
      <c r="AL48" t="s">
        <v>217</v>
      </c>
      <c r="AM48" t="s">
        <v>3696</v>
      </c>
      <c r="AN48" t="s">
        <v>6</v>
      </c>
      <c r="AO48" s="57">
        <v>46244.435104166667</v>
      </c>
      <c r="AP48" s="57">
        <v>46295</v>
      </c>
      <c r="AR48" t="s">
        <v>543</v>
      </c>
      <c r="AS48" t="s">
        <v>812</v>
      </c>
      <c r="AT48" t="s">
        <v>230</v>
      </c>
      <c r="AV48" t="s">
        <v>3697</v>
      </c>
      <c r="AW48" t="s">
        <v>875</v>
      </c>
      <c r="AX48" t="s">
        <v>222</v>
      </c>
      <c r="BA48" s="57">
        <v>46295.333333333336</v>
      </c>
      <c r="BB48" t="s">
        <v>3696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1002647467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272</v>
      </c>
      <c r="I49" t="s">
        <v>212</v>
      </c>
      <c r="J49" t="s">
        <v>213</v>
      </c>
      <c r="K49" t="s">
        <v>149</v>
      </c>
      <c r="M49" t="s">
        <v>542</v>
      </c>
      <c r="N49" t="s">
        <v>215</v>
      </c>
      <c r="O49" s="57">
        <v>46316.578715277778</v>
      </c>
      <c r="P49" s="57">
        <v>46316.578726851854</v>
      </c>
      <c r="Q49">
        <v>69391321</v>
      </c>
      <c r="T49" t="s">
        <v>10713</v>
      </c>
      <c r="V49" t="s">
        <v>10714</v>
      </c>
      <c r="Z49">
        <v>116.26917</v>
      </c>
      <c r="AA49">
        <v>-8.8812949999999997</v>
      </c>
      <c r="AB49" t="s">
        <v>10715</v>
      </c>
      <c r="AC49" t="s">
        <v>225</v>
      </c>
      <c r="AL49" t="s">
        <v>217</v>
      </c>
      <c r="AM49" t="s">
        <v>10716</v>
      </c>
      <c r="AN49" t="s">
        <v>6</v>
      </c>
      <c r="AO49" t="s">
        <v>10703</v>
      </c>
      <c r="AP49" s="57">
        <v>46284</v>
      </c>
      <c r="AR49" t="s">
        <v>543</v>
      </c>
      <c r="AS49" t="s">
        <v>812</v>
      </c>
      <c r="AT49" t="s">
        <v>230</v>
      </c>
      <c r="AV49" t="s">
        <v>10717</v>
      </c>
      <c r="AW49" t="s">
        <v>541</v>
      </c>
      <c r="AX49" t="s">
        <v>222</v>
      </c>
      <c r="BA49" s="57">
        <v>46284.458333333336</v>
      </c>
      <c r="BB49" t="s">
        <v>10716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SELONG</v>
      </c>
    </row>
    <row r="50" spans="1:61">
      <c r="A50">
        <v>49</v>
      </c>
      <c r="B50">
        <v>1002657605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272</v>
      </c>
      <c r="I50" t="s">
        <v>212</v>
      </c>
      <c r="J50" t="s">
        <v>213</v>
      </c>
      <c r="K50" t="s">
        <v>149</v>
      </c>
      <c r="M50" t="s">
        <v>542</v>
      </c>
      <c r="N50" t="s">
        <v>215</v>
      </c>
      <c r="O50" s="57">
        <v>46323.540671296294</v>
      </c>
      <c r="P50" s="57">
        <v>46323.540671296294</v>
      </c>
      <c r="Q50">
        <v>69405544</v>
      </c>
      <c r="T50" t="s">
        <v>3123</v>
      </c>
      <c r="V50" t="s">
        <v>4820</v>
      </c>
      <c r="Z50">
        <v>116.285</v>
      </c>
      <c r="AA50">
        <v>-8.8925999999999998</v>
      </c>
      <c r="AB50" t="s">
        <v>3698</v>
      </c>
      <c r="AC50" t="s">
        <v>284</v>
      </c>
      <c r="AL50" t="s">
        <v>217</v>
      </c>
      <c r="AM50" t="s">
        <v>4821</v>
      </c>
      <c r="AN50" t="s">
        <v>6</v>
      </c>
      <c r="AO50" t="s">
        <v>14281</v>
      </c>
      <c r="AP50" s="57">
        <v>46305</v>
      </c>
      <c r="AR50" t="s">
        <v>543</v>
      </c>
      <c r="AS50" t="s">
        <v>812</v>
      </c>
      <c r="AT50" t="s">
        <v>230</v>
      </c>
      <c r="AV50" t="s">
        <v>14282</v>
      </c>
      <c r="AW50" t="s">
        <v>541</v>
      </c>
      <c r="AX50" t="s">
        <v>222</v>
      </c>
      <c r="BA50" s="57">
        <v>46305.458333333336</v>
      </c>
      <c r="BB50" t="s">
        <v>4821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SELONG</v>
      </c>
    </row>
    <row r="51" spans="1:61">
      <c r="A51">
        <v>50</v>
      </c>
      <c r="B51">
        <v>1002657604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272</v>
      </c>
      <c r="I51" t="s">
        <v>212</v>
      </c>
      <c r="J51" t="s">
        <v>213</v>
      </c>
      <c r="K51" t="s">
        <v>149</v>
      </c>
      <c r="M51" t="s">
        <v>542</v>
      </c>
      <c r="N51" t="s">
        <v>215</v>
      </c>
      <c r="O51" s="57">
        <v>46323.539884259262</v>
      </c>
      <c r="P51" s="57">
        <v>46323.539895833332</v>
      </c>
      <c r="Q51">
        <v>69405218</v>
      </c>
      <c r="T51" t="s">
        <v>3123</v>
      </c>
      <c r="V51" t="s">
        <v>3124</v>
      </c>
      <c r="Z51">
        <v>116.285</v>
      </c>
      <c r="AA51">
        <v>-8.8925999999999998</v>
      </c>
      <c r="AB51" t="s">
        <v>3125</v>
      </c>
      <c r="AC51" t="s">
        <v>284</v>
      </c>
      <c r="AL51" t="s">
        <v>217</v>
      </c>
      <c r="AM51" t="s">
        <v>3126</v>
      </c>
      <c r="AN51" t="s">
        <v>6</v>
      </c>
      <c r="AO51" t="s">
        <v>14281</v>
      </c>
      <c r="AP51" s="57">
        <v>46303</v>
      </c>
      <c r="AR51" t="s">
        <v>543</v>
      </c>
      <c r="AS51" t="s">
        <v>812</v>
      </c>
      <c r="AT51" t="s">
        <v>230</v>
      </c>
      <c r="AV51" t="s">
        <v>14283</v>
      </c>
      <c r="AW51" t="s">
        <v>540</v>
      </c>
      <c r="AX51" t="s">
        <v>222</v>
      </c>
      <c r="BA51" s="57">
        <v>46303.333333333336</v>
      </c>
      <c r="BB51" t="s">
        <v>3126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SELONG</v>
      </c>
    </row>
    <row r="52" spans="1:61">
      <c r="A52">
        <v>51</v>
      </c>
      <c r="B52">
        <v>1002637630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272</v>
      </c>
      <c r="I52" t="s">
        <v>212</v>
      </c>
      <c r="J52" t="s">
        <v>213</v>
      </c>
      <c r="K52" t="s">
        <v>149</v>
      </c>
      <c r="L52" t="s">
        <v>214</v>
      </c>
      <c r="M52" t="s">
        <v>836</v>
      </c>
      <c r="N52" t="s">
        <v>215</v>
      </c>
      <c r="O52" s="57">
        <v>46310.332407407404</v>
      </c>
      <c r="P52" s="57">
        <v>46316.581134259257</v>
      </c>
      <c r="Q52">
        <v>69410473</v>
      </c>
      <c r="S52">
        <v>172603791936</v>
      </c>
      <c r="T52" t="s">
        <v>6823</v>
      </c>
      <c r="U52" t="s">
        <v>7384</v>
      </c>
      <c r="V52" t="s">
        <v>7385</v>
      </c>
      <c r="Z52">
        <v>116.2771383</v>
      </c>
      <c r="AA52">
        <v>-8.8917631999999998</v>
      </c>
      <c r="AB52" t="s">
        <v>7386</v>
      </c>
      <c r="AC52" t="s">
        <v>235</v>
      </c>
      <c r="AL52" t="s">
        <v>217</v>
      </c>
      <c r="AM52" t="s">
        <v>7387</v>
      </c>
      <c r="AN52" t="s">
        <v>6</v>
      </c>
      <c r="AO52" t="s">
        <v>7388</v>
      </c>
      <c r="AP52" s="57">
        <v>46311.333333333336</v>
      </c>
      <c r="AQ52" t="s">
        <v>5749</v>
      </c>
      <c r="AR52" t="s">
        <v>14</v>
      </c>
      <c r="AS52" t="s">
        <v>812</v>
      </c>
      <c r="AT52" t="s">
        <v>230</v>
      </c>
      <c r="AV52" t="s">
        <v>837</v>
      </c>
      <c r="AW52" t="s">
        <v>7034</v>
      </c>
      <c r="AX52" t="s">
        <v>222</v>
      </c>
      <c r="BA52" s="57">
        <v>46311.333333333336</v>
      </c>
      <c r="BB52" t="s">
        <v>7387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1002618762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272</v>
      </c>
      <c r="I53" t="s">
        <v>212</v>
      </c>
      <c r="J53" t="s">
        <v>213</v>
      </c>
      <c r="K53" t="s">
        <v>149</v>
      </c>
      <c r="L53" t="s">
        <v>214</v>
      </c>
      <c r="M53" t="s">
        <v>76</v>
      </c>
      <c r="N53" t="s">
        <v>215</v>
      </c>
      <c r="O53" s="57">
        <v>46296.742812500001</v>
      </c>
      <c r="P53" s="57">
        <v>46298.844375000001</v>
      </c>
      <c r="Q53">
        <v>69402658</v>
      </c>
      <c r="S53">
        <v>172603792347</v>
      </c>
      <c r="T53" t="s">
        <v>943</v>
      </c>
      <c r="U53" t="s">
        <v>944</v>
      </c>
      <c r="V53" t="s">
        <v>945</v>
      </c>
      <c r="Z53">
        <v>116.32773052901</v>
      </c>
      <c r="AA53">
        <v>-8.7849984904067604</v>
      </c>
      <c r="AB53" t="s">
        <v>946</v>
      </c>
      <c r="AC53" t="s">
        <v>216</v>
      </c>
      <c r="AL53" t="s">
        <v>217</v>
      </c>
      <c r="AM53" t="s">
        <v>947</v>
      </c>
      <c r="AN53" t="s">
        <v>6</v>
      </c>
      <c r="AO53" s="57">
        <v>46032.746898148151</v>
      </c>
      <c r="AP53" s="57">
        <v>46298.458333333336</v>
      </c>
      <c r="AR53" t="s">
        <v>218</v>
      </c>
      <c r="AS53" t="s">
        <v>812</v>
      </c>
      <c r="AT53" t="s">
        <v>230</v>
      </c>
      <c r="AU53">
        <v>20261003</v>
      </c>
      <c r="AV53" t="s">
        <v>221</v>
      </c>
      <c r="AW53" t="s">
        <v>802</v>
      </c>
      <c r="AX53" t="s">
        <v>222</v>
      </c>
      <c r="BA53" s="57">
        <v>46298.458333333336</v>
      </c>
      <c r="BB53" t="s">
        <v>947</v>
      </c>
      <c r="BC53">
        <v>2026</v>
      </c>
      <c r="BD53">
        <v>10</v>
      </c>
      <c r="BE53">
        <v>3</v>
      </c>
      <c r="BF53" s="6">
        <f t="shared" si="0"/>
        <v>46298</v>
      </c>
      <c r="BG53">
        <f t="shared" si="1"/>
        <v>-0.45833333333575865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1002621183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272</v>
      </c>
      <c r="I54" t="s">
        <v>212</v>
      </c>
      <c r="J54" t="s">
        <v>213</v>
      </c>
      <c r="K54" t="s">
        <v>149</v>
      </c>
      <c r="L54" t="s">
        <v>214</v>
      </c>
      <c r="M54" t="s">
        <v>76</v>
      </c>
      <c r="N54" t="s">
        <v>215</v>
      </c>
      <c r="O54" s="57">
        <v>46298.755578703705</v>
      </c>
      <c r="P54" s="57">
        <v>46299.590682870374</v>
      </c>
      <c r="Q54">
        <v>69403751</v>
      </c>
      <c r="S54">
        <v>172603792377</v>
      </c>
      <c r="T54" t="s">
        <v>1433</v>
      </c>
      <c r="U54" t="s">
        <v>1434</v>
      </c>
      <c r="V54" t="s">
        <v>1435</v>
      </c>
      <c r="Z54">
        <v>116.22030700000001</v>
      </c>
      <c r="AA54">
        <v>-8.7608580000000007</v>
      </c>
      <c r="AB54" t="s">
        <v>1436</v>
      </c>
      <c r="AC54" t="s">
        <v>235</v>
      </c>
      <c r="AL54" t="s">
        <v>217</v>
      </c>
      <c r="AM54" t="s">
        <v>1437</v>
      </c>
      <c r="AN54" t="s">
        <v>6</v>
      </c>
      <c r="AO54" s="57">
        <v>46091.757280092592</v>
      </c>
      <c r="AP54" s="57">
        <v>46300.458333333336</v>
      </c>
      <c r="AR54" t="s">
        <v>218</v>
      </c>
      <c r="AS54" t="s">
        <v>812</v>
      </c>
      <c r="AT54" t="s">
        <v>230</v>
      </c>
      <c r="AU54">
        <v>20261004</v>
      </c>
      <c r="AV54" t="s">
        <v>221</v>
      </c>
      <c r="AW54" t="s">
        <v>876</v>
      </c>
      <c r="AX54" t="s">
        <v>222</v>
      </c>
      <c r="BA54" s="57">
        <v>46300.458333333336</v>
      </c>
      <c r="BB54" t="s">
        <v>1437</v>
      </c>
      <c r="BC54">
        <v>2026</v>
      </c>
      <c r="BD54">
        <v>10</v>
      </c>
      <c r="BE54">
        <v>4</v>
      </c>
      <c r="BF54" s="6">
        <f t="shared" si="0"/>
        <v>46299</v>
      </c>
      <c r="BG54">
        <f t="shared" si="1"/>
        <v>-1.4583333333357587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1002621235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272</v>
      </c>
      <c r="I55" t="s">
        <v>212</v>
      </c>
      <c r="J55" t="s">
        <v>213</v>
      </c>
      <c r="K55" t="s">
        <v>149</v>
      </c>
      <c r="L55" t="s">
        <v>214</v>
      </c>
      <c r="M55" t="s">
        <v>76</v>
      </c>
      <c r="N55" t="s">
        <v>215</v>
      </c>
      <c r="O55" s="57">
        <v>46299.314293981479</v>
      </c>
      <c r="P55" s="57">
        <v>46299.691840277781</v>
      </c>
      <c r="Q55">
        <v>69403783</v>
      </c>
      <c r="S55">
        <v>172603792378</v>
      </c>
      <c r="T55" t="s">
        <v>1438</v>
      </c>
      <c r="U55" t="s">
        <v>1439</v>
      </c>
      <c r="V55" t="s">
        <v>1440</v>
      </c>
      <c r="Z55">
        <v>116.276986822485</v>
      </c>
      <c r="AA55">
        <v>-8.8713724455214198</v>
      </c>
      <c r="AB55" t="s">
        <v>1441</v>
      </c>
      <c r="AC55" t="s">
        <v>216</v>
      </c>
      <c r="AL55" t="s">
        <v>217</v>
      </c>
      <c r="AM55" t="s">
        <v>1442</v>
      </c>
      <c r="AN55" t="s">
        <v>6</v>
      </c>
      <c r="AO55" s="57">
        <v>46122.319525462961</v>
      </c>
      <c r="AP55" s="57">
        <v>46300.458333333336</v>
      </c>
      <c r="AR55" t="s">
        <v>218</v>
      </c>
      <c r="AS55" t="s">
        <v>812</v>
      </c>
      <c r="AT55" t="s">
        <v>230</v>
      </c>
      <c r="AU55">
        <v>20261004</v>
      </c>
      <c r="AV55" t="s">
        <v>221</v>
      </c>
      <c r="AW55" t="s">
        <v>876</v>
      </c>
      <c r="AX55" t="s">
        <v>222</v>
      </c>
      <c r="BA55" s="57">
        <v>46300.458333333336</v>
      </c>
      <c r="BB55" t="s">
        <v>1442</v>
      </c>
      <c r="BC55">
        <v>2026</v>
      </c>
      <c r="BD55">
        <v>10</v>
      </c>
      <c r="BE55">
        <v>4</v>
      </c>
      <c r="BF55" s="6">
        <f t="shared" si="0"/>
        <v>46299</v>
      </c>
      <c r="BG55">
        <f t="shared" si="1"/>
        <v>-1.4583333333357587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1002621358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272</v>
      </c>
      <c r="I56" t="s">
        <v>212</v>
      </c>
      <c r="J56" t="s">
        <v>213</v>
      </c>
      <c r="K56" t="s">
        <v>149</v>
      </c>
      <c r="L56" t="s">
        <v>214</v>
      </c>
      <c r="M56" t="s">
        <v>76</v>
      </c>
      <c r="N56" t="s">
        <v>215</v>
      </c>
      <c r="O56" s="57">
        <v>46299.520543981482</v>
      </c>
      <c r="P56" s="57">
        <v>46300.688194444447</v>
      </c>
      <c r="Q56">
        <v>69403876</v>
      </c>
      <c r="S56">
        <v>172603792382</v>
      </c>
      <c r="T56" t="s">
        <v>1453</v>
      </c>
      <c r="U56" t="s">
        <v>1454</v>
      </c>
      <c r="V56" t="s">
        <v>1455</v>
      </c>
      <c r="Z56">
        <v>116.27727299999999</v>
      </c>
      <c r="AA56">
        <v>-8.7051820000000006</v>
      </c>
      <c r="AB56" t="s">
        <v>1456</v>
      </c>
      <c r="AC56" t="s">
        <v>235</v>
      </c>
      <c r="AL56" t="s">
        <v>217</v>
      </c>
      <c r="AM56" t="s">
        <v>1457</v>
      </c>
      <c r="AN56" t="s">
        <v>6</v>
      </c>
      <c r="AO56" s="57">
        <v>46122.528171296297</v>
      </c>
      <c r="AP56" s="57">
        <v>46300.458333333336</v>
      </c>
      <c r="AR56" t="s">
        <v>218</v>
      </c>
      <c r="AS56" t="s">
        <v>812</v>
      </c>
      <c r="AT56" t="s">
        <v>230</v>
      </c>
      <c r="AU56">
        <v>20261005</v>
      </c>
      <c r="AV56" t="s">
        <v>221</v>
      </c>
      <c r="AW56" t="s">
        <v>883</v>
      </c>
      <c r="AX56" t="s">
        <v>222</v>
      </c>
      <c r="BA56" s="57">
        <v>46300.458333333336</v>
      </c>
      <c r="BB56" t="s">
        <v>1457</v>
      </c>
      <c r="BC56">
        <v>2026</v>
      </c>
      <c r="BD56">
        <v>10</v>
      </c>
      <c r="BE56">
        <v>5</v>
      </c>
      <c r="BF56" s="6">
        <f t="shared" si="0"/>
        <v>46300</v>
      </c>
      <c r="BG56">
        <f t="shared" si="1"/>
        <v>-0.45833333333575865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1002624413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272</v>
      </c>
      <c r="I57" t="s">
        <v>212</v>
      </c>
      <c r="J57" t="s">
        <v>213</v>
      </c>
      <c r="K57" t="s">
        <v>149</v>
      </c>
      <c r="M57" t="s">
        <v>76</v>
      </c>
      <c r="N57" t="s">
        <v>215</v>
      </c>
      <c r="O57" s="57">
        <v>46301.577199074076</v>
      </c>
      <c r="P57" s="57">
        <v>46301.62127314815</v>
      </c>
      <c r="Q57">
        <v>69396080</v>
      </c>
      <c r="S57">
        <v>172603792448</v>
      </c>
      <c r="T57" t="s">
        <v>3110</v>
      </c>
      <c r="U57" t="s">
        <v>3111</v>
      </c>
      <c r="V57" t="s">
        <v>3112</v>
      </c>
      <c r="Z57">
        <v>116.283749334478</v>
      </c>
      <c r="AA57">
        <v>-8.8907426862706593</v>
      </c>
      <c r="AB57" t="s">
        <v>3113</v>
      </c>
      <c r="AC57" t="s">
        <v>216</v>
      </c>
      <c r="AL57" t="s">
        <v>217</v>
      </c>
      <c r="AM57" t="s">
        <v>3114</v>
      </c>
      <c r="AN57" t="s">
        <v>6</v>
      </c>
      <c r="AO57" s="57">
        <v>46183.601145833331</v>
      </c>
      <c r="AR57" t="s">
        <v>218</v>
      </c>
      <c r="AS57" t="s">
        <v>812</v>
      </c>
      <c r="AT57" t="s">
        <v>230</v>
      </c>
      <c r="AU57">
        <v>20261006</v>
      </c>
      <c r="AV57" t="s">
        <v>221</v>
      </c>
      <c r="AW57" t="s">
        <v>1982</v>
      </c>
      <c r="AX57" t="s">
        <v>222</v>
      </c>
      <c r="BA57" s="57">
        <v>46301.291666666664</v>
      </c>
      <c r="BB57" t="s">
        <v>3114</v>
      </c>
      <c r="BC57">
        <v>2026</v>
      </c>
      <c r="BD57">
        <v>10</v>
      </c>
      <c r="BE57">
        <v>6</v>
      </c>
      <c r="BF57" s="6">
        <f t="shared" si="0"/>
        <v>46301</v>
      </c>
      <c r="BG57">
        <f t="shared" si="1"/>
        <v>-0.29166666666424135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1002623366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272</v>
      </c>
      <c r="I58" t="s">
        <v>212</v>
      </c>
      <c r="J58" t="s">
        <v>213</v>
      </c>
      <c r="K58" t="s">
        <v>149</v>
      </c>
      <c r="L58" t="s">
        <v>214</v>
      </c>
      <c r="M58" t="s">
        <v>76</v>
      </c>
      <c r="N58" t="s">
        <v>215</v>
      </c>
      <c r="O58" s="57">
        <v>46301.316435185188</v>
      </c>
      <c r="P58" s="57">
        <v>46301.773449074077</v>
      </c>
      <c r="Q58">
        <v>69404660</v>
      </c>
      <c r="S58">
        <v>172603792395</v>
      </c>
      <c r="T58" t="s">
        <v>3115</v>
      </c>
      <c r="U58" t="s">
        <v>3116</v>
      </c>
      <c r="V58" t="s">
        <v>3117</v>
      </c>
      <c r="Z58">
        <v>116.275495849549</v>
      </c>
      <c r="AA58">
        <v>-8.7135408615783199</v>
      </c>
      <c r="AB58" t="s">
        <v>3118</v>
      </c>
      <c r="AC58" t="s">
        <v>216</v>
      </c>
      <c r="AL58" t="s">
        <v>217</v>
      </c>
      <c r="AM58" t="s">
        <v>3119</v>
      </c>
      <c r="AN58" t="s">
        <v>6</v>
      </c>
      <c r="AO58" s="57">
        <v>46183.340474537035</v>
      </c>
      <c r="AP58" s="57">
        <v>46302.333333333336</v>
      </c>
      <c r="AR58" t="s">
        <v>218</v>
      </c>
      <c r="AS58" t="s">
        <v>812</v>
      </c>
      <c r="AT58" t="s">
        <v>230</v>
      </c>
      <c r="AU58">
        <v>20261006</v>
      </c>
      <c r="AV58" t="s">
        <v>221</v>
      </c>
      <c r="AW58" t="s">
        <v>878</v>
      </c>
      <c r="AX58" t="s">
        <v>222</v>
      </c>
      <c r="BA58" s="57">
        <v>46302.333333333336</v>
      </c>
      <c r="BB58" t="s">
        <v>3119</v>
      </c>
      <c r="BC58">
        <v>2026</v>
      </c>
      <c r="BD58">
        <v>10</v>
      </c>
      <c r="BE58">
        <v>6</v>
      </c>
      <c r="BF58" s="6">
        <f t="shared" si="0"/>
        <v>46301</v>
      </c>
      <c r="BG58">
        <f t="shared" si="1"/>
        <v>-1.3333333333357587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1002623606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272</v>
      </c>
      <c r="I59" t="s">
        <v>212</v>
      </c>
      <c r="J59" t="s">
        <v>213</v>
      </c>
      <c r="K59" t="s">
        <v>149</v>
      </c>
      <c r="M59" t="s">
        <v>76</v>
      </c>
      <c r="N59" t="s">
        <v>215</v>
      </c>
      <c r="O59" s="57">
        <v>46301.396006944444</v>
      </c>
      <c r="P59" s="57">
        <v>46301.484293981484</v>
      </c>
      <c r="Q59">
        <v>69403835</v>
      </c>
      <c r="S59">
        <v>172603792401</v>
      </c>
      <c r="T59" t="s">
        <v>1448</v>
      </c>
      <c r="U59" t="s">
        <v>3120</v>
      </c>
      <c r="V59" t="s">
        <v>3121</v>
      </c>
      <c r="Z59">
        <v>116.3134694</v>
      </c>
      <c r="AA59">
        <v>-8.8035212999999999</v>
      </c>
      <c r="AB59" t="s">
        <v>1451</v>
      </c>
      <c r="AC59" t="s">
        <v>216</v>
      </c>
      <c r="AL59" t="s">
        <v>217</v>
      </c>
      <c r="AM59" t="s">
        <v>3122</v>
      </c>
      <c r="AN59" t="s">
        <v>6</v>
      </c>
      <c r="AO59" s="57">
        <v>46183.402939814812</v>
      </c>
      <c r="AR59" t="s">
        <v>218</v>
      </c>
      <c r="AS59" t="s">
        <v>812</v>
      </c>
      <c r="AT59" t="s">
        <v>230</v>
      </c>
      <c r="AU59">
        <v>20261006</v>
      </c>
      <c r="AV59" t="s">
        <v>221</v>
      </c>
      <c r="AW59" t="s">
        <v>540</v>
      </c>
      <c r="AX59" t="s">
        <v>222</v>
      </c>
      <c r="BA59" s="57">
        <v>46301.291666666664</v>
      </c>
      <c r="BB59" t="s">
        <v>3122</v>
      </c>
      <c r="BC59">
        <v>2026</v>
      </c>
      <c r="BD59">
        <v>10</v>
      </c>
      <c r="BE59">
        <v>6</v>
      </c>
      <c r="BF59" s="6">
        <f t="shared" si="0"/>
        <v>46301</v>
      </c>
      <c r="BG59">
        <f t="shared" si="1"/>
        <v>-0.29166666666424135</v>
      </c>
      <c r="BH59" t="str">
        <f t="shared" si="2"/>
        <v>COMPLY</v>
      </c>
      <c r="BI59" t="str">
        <f>VLOOKUP(H59,Sheet2!$A$1:$B$270,2,FALSE)</f>
        <v>SELONG</v>
      </c>
    </row>
    <row r="60" spans="1:61">
      <c r="A60">
        <v>59</v>
      </c>
      <c r="B60">
        <v>1002625164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272</v>
      </c>
      <c r="I60" t="s">
        <v>212</v>
      </c>
      <c r="J60" t="s">
        <v>213</v>
      </c>
      <c r="K60" t="s">
        <v>149</v>
      </c>
      <c r="L60" t="s">
        <v>214</v>
      </c>
      <c r="M60" t="s">
        <v>76</v>
      </c>
      <c r="N60" t="s">
        <v>215</v>
      </c>
      <c r="O60" s="57">
        <v>46301.763657407406</v>
      </c>
      <c r="P60" s="57">
        <v>46302.704814814817</v>
      </c>
      <c r="Q60">
        <v>69405379</v>
      </c>
      <c r="S60">
        <v>172603792515</v>
      </c>
      <c r="T60" t="s">
        <v>3127</v>
      </c>
      <c r="U60" t="s">
        <v>3128</v>
      </c>
      <c r="V60" t="s">
        <v>3129</v>
      </c>
      <c r="Z60">
        <v>116.2634755</v>
      </c>
      <c r="AA60">
        <v>-8.7084796000000004</v>
      </c>
      <c r="AB60" t="s">
        <v>3130</v>
      </c>
      <c r="AC60" t="s">
        <v>235</v>
      </c>
      <c r="AL60" t="s">
        <v>217</v>
      </c>
      <c r="AM60" t="s">
        <v>3131</v>
      </c>
      <c r="AN60" t="s">
        <v>6</v>
      </c>
      <c r="AO60" s="57">
        <v>46183.767627314817</v>
      </c>
      <c r="AP60" s="57">
        <v>46302.625</v>
      </c>
      <c r="AR60" t="s">
        <v>218</v>
      </c>
      <c r="AS60" t="s">
        <v>812</v>
      </c>
      <c r="AT60" t="s">
        <v>230</v>
      </c>
      <c r="AU60">
        <v>20261007</v>
      </c>
      <c r="AV60" t="s">
        <v>221</v>
      </c>
      <c r="AW60" t="s">
        <v>3132</v>
      </c>
      <c r="AX60" t="s">
        <v>222</v>
      </c>
      <c r="BA60" s="57">
        <v>46302.625</v>
      </c>
      <c r="BB60" t="s">
        <v>3131</v>
      </c>
      <c r="BC60">
        <v>2026</v>
      </c>
      <c r="BD60">
        <v>10</v>
      </c>
      <c r="BE60">
        <v>7</v>
      </c>
      <c r="BF60" s="6">
        <f t="shared" si="0"/>
        <v>46302</v>
      </c>
      <c r="BG60">
        <f t="shared" si="1"/>
        <v>-0.625</v>
      </c>
      <c r="BH60" t="str">
        <f t="shared" si="2"/>
        <v>COMPLY</v>
      </c>
      <c r="BI60" t="str">
        <f>VLOOKUP(H60,Sheet2!$A$1:$B$270,2,FALSE)</f>
        <v>SELONG</v>
      </c>
    </row>
    <row r="61" spans="1:61">
      <c r="A61">
        <v>60</v>
      </c>
      <c r="B61">
        <v>1002626043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272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46302.542754629627</v>
      </c>
      <c r="P61" s="57">
        <v>46303.659814814811</v>
      </c>
      <c r="Q61">
        <v>69405827</v>
      </c>
      <c r="S61">
        <v>172603791856</v>
      </c>
      <c r="T61" t="s">
        <v>3699</v>
      </c>
      <c r="U61" t="s">
        <v>3700</v>
      </c>
      <c r="V61" t="s">
        <v>3701</v>
      </c>
      <c r="Z61">
        <v>116.32275369018301</v>
      </c>
      <c r="AA61">
        <v>-8.8940451935785596</v>
      </c>
      <c r="AB61" t="s">
        <v>3702</v>
      </c>
      <c r="AC61" t="s">
        <v>216</v>
      </c>
      <c r="AL61" t="s">
        <v>217</v>
      </c>
      <c r="AM61" t="s">
        <v>3703</v>
      </c>
      <c r="AN61" t="s">
        <v>6</v>
      </c>
      <c r="AO61" s="57">
        <v>46213.549027777779</v>
      </c>
      <c r="AP61" s="57">
        <v>46303.458333333336</v>
      </c>
      <c r="AR61" t="s">
        <v>218</v>
      </c>
      <c r="AS61" t="s">
        <v>812</v>
      </c>
      <c r="AT61" t="s">
        <v>230</v>
      </c>
      <c r="AU61">
        <v>20261008</v>
      </c>
      <c r="AV61" t="s">
        <v>221</v>
      </c>
      <c r="AW61" t="s">
        <v>802</v>
      </c>
      <c r="AX61" t="s">
        <v>222</v>
      </c>
      <c r="BA61" s="57">
        <v>46303.458333333336</v>
      </c>
      <c r="BB61" t="s">
        <v>3703</v>
      </c>
      <c r="BC61">
        <v>2026</v>
      </c>
      <c r="BD61">
        <v>10</v>
      </c>
      <c r="BE61">
        <v>8</v>
      </c>
      <c r="BF61" s="6">
        <f t="shared" si="0"/>
        <v>46303</v>
      </c>
      <c r="BG61">
        <f t="shared" si="1"/>
        <v>-0.45833333333575865</v>
      </c>
      <c r="BH61" t="str">
        <f t="shared" si="2"/>
        <v>COMPLY</v>
      </c>
      <c r="BI61" t="str">
        <f>VLOOKUP(H61,Sheet2!$A$1:$B$270,2,FALSE)</f>
        <v>SELONG</v>
      </c>
    </row>
    <row r="62" spans="1:61">
      <c r="A62">
        <v>61</v>
      </c>
      <c r="B62">
        <v>1002628404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272</v>
      </c>
      <c r="I62" t="s">
        <v>212</v>
      </c>
      <c r="J62" t="s">
        <v>213</v>
      </c>
      <c r="K62" t="s">
        <v>149</v>
      </c>
      <c r="M62" t="s">
        <v>76</v>
      </c>
      <c r="N62" t="s">
        <v>215</v>
      </c>
      <c r="O62" s="57">
        <v>46303.701504629629</v>
      </c>
      <c r="P62" s="57">
        <v>46303.725474537037</v>
      </c>
      <c r="Q62">
        <v>69402728</v>
      </c>
      <c r="S62">
        <v>172603791872</v>
      </c>
      <c r="T62" t="s">
        <v>1427</v>
      </c>
      <c r="U62" t="s">
        <v>4429</v>
      </c>
      <c r="V62" t="s">
        <v>4430</v>
      </c>
      <c r="Z62">
        <v>116.31345901541199</v>
      </c>
      <c r="AA62">
        <v>-8.8022397953860807</v>
      </c>
      <c r="AB62" t="s">
        <v>1430</v>
      </c>
      <c r="AC62" t="s">
        <v>216</v>
      </c>
      <c r="AL62" t="s">
        <v>217</v>
      </c>
      <c r="AM62" t="s">
        <v>4431</v>
      </c>
      <c r="AN62" t="s">
        <v>6</v>
      </c>
      <c r="AO62" s="57">
        <v>46244.72587962963</v>
      </c>
      <c r="AR62" t="s">
        <v>218</v>
      </c>
      <c r="AS62" t="s">
        <v>812</v>
      </c>
      <c r="AT62" t="s">
        <v>230</v>
      </c>
      <c r="AU62">
        <v>20261008</v>
      </c>
      <c r="AV62" t="s">
        <v>221</v>
      </c>
      <c r="AW62" t="s">
        <v>4432</v>
      </c>
      <c r="AX62" t="s">
        <v>222</v>
      </c>
      <c r="BA62" s="57">
        <v>46303.291666666664</v>
      </c>
      <c r="BB62" t="s">
        <v>4431</v>
      </c>
      <c r="BC62">
        <v>2026</v>
      </c>
      <c r="BD62">
        <v>10</v>
      </c>
      <c r="BE62">
        <v>8</v>
      </c>
      <c r="BF62" s="6">
        <f t="shared" si="0"/>
        <v>46303</v>
      </c>
      <c r="BG62">
        <f t="shared" si="1"/>
        <v>-0.29166666666424135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1002628759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272</v>
      </c>
      <c r="I63" t="s">
        <v>212</v>
      </c>
      <c r="J63" t="s">
        <v>213</v>
      </c>
      <c r="K63" t="s">
        <v>149</v>
      </c>
      <c r="L63" t="s">
        <v>214</v>
      </c>
      <c r="M63" t="s">
        <v>76</v>
      </c>
      <c r="N63" t="s">
        <v>215</v>
      </c>
      <c r="O63" s="57">
        <v>46304.345532407409</v>
      </c>
      <c r="P63" s="57">
        <v>46304.771527777775</v>
      </c>
      <c r="Q63">
        <v>69406986</v>
      </c>
      <c r="S63">
        <v>172603792531</v>
      </c>
      <c r="T63" t="s">
        <v>4815</v>
      </c>
      <c r="U63" t="s">
        <v>4816</v>
      </c>
      <c r="V63" t="s">
        <v>4817</v>
      </c>
      <c r="Z63">
        <v>116.221763813672</v>
      </c>
      <c r="AA63">
        <v>-8.8131381843449006</v>
      </c>
      <c r="AB63" t="s">
        <v>4818</v>
      </c>
      <c r="AC63" t="s">
        <v>216</v>
      </c>
      <c r="AL63" t="s">
        <v>217</v>
      </c>
      <c r="AM63" t="s">
        <v>4819</v>
      </c>
      <c r="AN63" t="s">
        <v>6</v>
      </c>
      <c r="AO63" s="57">
        <v>46275.361435185187</v>
      </c>
      <c r="AP63" s="57">
        <v>46305.333333333336</v>
      </c>
      <c r="AR63" t="s">
        <v>218</v>
      </c>
      <c r="AS63" t="s">
        <v>812</v>
      </c>
      <c r="AT63" t="s">
        <v>230</v>
      </c>
      <c r="AU63">
        <v>20261009</v>
      </c>
      <c r="AV63" t="s">
        <v>221</v>
      </c>
      <c r="AW63" t="s">
        <v>802</v>
      </c>
      <c r="AX63" t="s">
        <v>222</v>
      </c>
      <c r="BA63" s="57">
        <v>46305.333333333336</v>
      </c>
      <c r="BB63" t="s">
        <v>4819</v>
      </c>
      <c r="BC63">
        <v>2026</v>
      </c>
      <c r="BD63">
        <v>10</v>
      </c>
      <c r="BE63">
        <v>9</v>
      </c>
      <c r="BF63" s="6">
        <f t="shared" si="0"/>
        <v>46304</v>
      </c>
      <c r="BG63">
        <f t="shared" si="1"/>
        <v>-1.3333333333357587</v>
      </c>
      <c r="BH63" t="str">
        <f t="shared" si="2"/>
        <v>COMPLY</v>
      </c>
      <c r="BI63" t="str">
        <f>VLOOKUP(H63,Sheet2!$A$1:$B$270,2,FALSE)</f>
        <v>SELONG</v>
      </c>
    </row>
    <row r="64" spans="1:61">
      <c r="A64">
        <v>63</v>
      </c>
      <c r="B64">
        <v>1002631887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272</v>
      </c>
      <c r="I64" t="s">
        <v>212</v>
      </c>
      <c r="J64" t="s">
        <v>213</v>
      </c>
      <c r="K64" t="s">
        <v>149</v>
      </c>
      <c r="L64" t="s">
        <v>214</v>
      </c>
      <c r="M64" t="s">
        <v>76</v>
      </c>
      <c r="N64" t="s">
        <v>215</v>
      </c>
      <c r="O64" s="57">
        <v>46307.334421296298</v>
      </c>
      <c r="P64" s="57">
        <v>46309.766562500001</v>
      </c>
      <c r="Q64">
        <v>69408284</v>
      </c>
      <c r="S64">
        <v>172603791908</v>
      </c>
      <c r="T64" t="s">
        <v>5745</v>
      </c>
      <c r="U64" t="s">
        <v>5746</v>
      </c>
      <c r="V64" t="s">
        <v>5747</v>
      </c>
      <c r="Z64">
        <v>116.2470284</v>
      </c>
      <c r="AA64">
        <v>-8.6464666999999995</v>
      </c>
      <c r="AB64" t="s">
        <v>5748</v>
      </c>
      <c r="AC64" t="s">
        <v>235</v>
      </c>
      <c r="AL64" t="s">
        <v>217</v>
      </c>
      <c r="AM64" t="s">
        <v>5457</v>
      </c>
      <c r="AN64" t="s">
        <v>6</v>
      </c>
      <c r="AO64" s="57">
        <v>46366.350844907407</v>
      </c>
      <c r="AP64" s="57">
        <v>46308.333333333336</v>
      </c>
      <c r="AR64" t="s">
        <v>218</v>
      </c>
      <c r="AS64" t="s">
        <v>812</v>
      </c>
      <c r="AT64" t="s">
        <v>230</v>
      </c>
      <c r="AU64">
        <v>20261014</v>
      </c>
      <c r="AV64" t="s">
        <v>221</v>
      </c>
      <c r="AW64" t="s">
        <v>1420</v>
      </c>
      <c r="AX64" t="s">
        <v>222</v>
      </c>
      <c r="BA64" s="57">
        <v>46308.333333333336</v>
      </c>
      <c r="BB64" t="s">
        <v>5457</v>
      </c>
      <c r="BC64">
        <v>2026</v>
      </c>
      <c r="BD64">
        <v>10</v>
      </c>
      <c r="BE64">
        <v>14</v>
      </c>
      <c r="BF64" s="6">
        <f t="shared" si="0"/>
        <v>46309</v>
      </c>
      <c r="BG64">
        <f t="shared" si="1"/>
        <v>0.66666666666424135</v>
      </c>
      <c r="BH64" t="str">
        <f t="shared" si="2"/>
        <v>COMPLY</v>
      </c>
      <c r="BI64" t="str">
        <f>VLOOKUP(H64,Sheet2!$A$1:$B$270,2,FALSE)</f>
        <v>SELONG</v>
      </c>
    </row>
    <row r="65" spans="1:61">
      <c r="A65">
        <v>64</v>
      </c>
      <c r="B65">
        <v>1002637298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272</v>
      </c>
      <c r="I65" t="s">
        <v>212</v>
      </c>
      <c r="J65" t="s">
        <v>213</v>
      </c>
      <c r="K65" t="s">
        <v>149</v>
      </c>
      <c r="M65" t="s">
        <v>76</v>
      </c>
      <c r="N65" t="s">
        <v>215</v>
      </c>
      <c r="O65" s="57">
        <v>46309.68408564815</v>
      </c>
      <c r="P65" s="57">
        <v>46309.765104166669</v>
      </c>
      <c r="Q65">
        <v>69397078</v>
      </c>
      <c r="S65">
        <v>172603791931</v>
      </c>
      <c r="T65" t="s">
        <v>6823</v>
      </c>
      <c r="U65" t="s">
        <v>6824</v>
      </c>
      <c r="V65" t="s">
        <v>6825</v>
      </c>
      <c r="Z65">
        <v>116.27456545913699</v>
      </c>
      <c r="AA65">
        <v>-8.8847377604282496</v>
      </c>
      <c r="AB65" t="s">
        <v>6826</v>
      </c>
      <c r="AC65" t="s">
        <v>283</v>
      </c>
      <c r="AL65" t="s">
        <v>217</v>
      </c>
      <c r="AM65" t="s">
        <v>6827</v>
      </c>
      <c r="AN65" t="s">
        <v>6</v>
      </c>
      <c r="AO65" t="s">
        <v>6828</v>
      </c>
      <c r="AR65" t="s">
        <v>218</v>
      </c>
      <c r="AS65" t="s">
        <v>812</v>
      </c>
      <c r="AT65" t="s">
        <v>230</v>
      </c>
      <c r="AU65">
        <v>20261014</v>
      </c>
      <c r="AV65" t="s">
        <v>221</v>
      </c>
      <c r="AW65" t="s">
        <v>1746</v>
      </c>
      <c r="AX65" t="s">
        <v>222</v>
      </c>
      <c r="BA65" s="57">
        <v>46309.291666666664</v>
      </c>
      <c r="BB65" t="s">
        <v>6827</v>
      </c>
      <c r="BC65">
        <v>2026</v>
      </c>
      <c r="BD65">
        <v>10</v>
      </c>
      <c r="BE65">
        <v>14</v>
      </c>
      <c r="BF65" s="6">
        <f t="shared" si="0"/>
        <v>46309</v>
      </c>
      <c r="BG65">
        <f t="shared" si="1"/>
        <v>-0.29166666666424135</v>
      </c>
      <c r="BH65" t="str">
        <f t="shared" si="2"/>
        <v>COMPLY</v>
      </c>
      <c r="BI65" t="str">
        <f>VLOOKUP(H65,Sheet2!$A$1:$B$270,2,FALSE)</f>
        <v>SELONG</v>
      </c>
    </row>
    <row r="66" spans="1:61">
      <c r="A66">
        <v>65</v>
      </c>
      <c r="B66">
        <v>1002638315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272</v>
      </c>
      <c r="I66" t="s">
        <v>212</v>
      </c>
      <c r="J66" t="s">
        <v>213</v>
      </c>
      <c r="K66" t="s">
        <v>149</v>
      </c>
      <c r="M66" t="s">
        <v>76</v>
      </c>
      <c r="N66" t="s">
        <v>215</v>
      </c>
      <c r="O66" s="57">
        <v>46310.503391203703</v>
      </c>
      <c r="P66" s="57">
        <v>46311.588472222225</v>
      </c>
      <c r="Q66">
        <v>69403468</v>
      </c>
      <c r="S66">
        <v>172603792568</v>
      </c>
      <c r="T66" t="s">
        <v>1443</v>
      </c>
      <c r="U66" t="s">
        <v>7380</v>
      </c>
      <c r="V66" t="s">
        <v>7381</v>
      </c>
      <c r="Z66">
        <v>116.3524017</v>
      </c>
      <c r="AA66">
        <v>-8.7609615000000005</v>
      </c>
      <c r="AB66" t="s">
        <v>1446</v>
      </c>
      <c r="AC66" t="s">
        <v>283</v>
      </c>
      <c r="AL66" t="s">
        <v>217</v>
      </c>
      <c r="AM66" t="s">
        <v>7382</v>
      </c>
      <c r="AN66" t="s">
        <v>6</v>
      </c>
      <c r="AO66" t="s">
        <v>7383</v>
      </c>
      <c r="AQ66" t="s">
        <v>841</v>
      </c>
      <c r="AR66" t="s">
        <v>218</v>
      </c>
      <c r="AS66" t="s">
        <v>812</v>
      </c>
      <c r="AT66" t="s">
        <v>230</v>
      </c>
      <c r="AU66">
        <v>20261016</v>
      </c>
      <c r="AV66" t="s">
        <v>221</v>
      </c>
      <c r="AW66" t="s">
        <v>540</v>
      </c>
      <c r="AX66" t="s">
        <v>222</v>
      </c>
      <c r="BA66" s="57">
        <v>46310.291666666664</v>
      </c>
      <c r="BB66" t="s">
        <v>7382</v>
      </c>
      <c r="BC66">
        <v>2026</v>
      </c>
      <c r="BD66">
        <v>10</v>
      </c>
      <c r="BE66">
        <v>16</v>
      </c>
      <c r="BF66" s="6">
        <f t="shared" ref="BF66:BF129" si="3">DATE(BC66,BD66,BE66)</f>
        <v>46311</v>
      </c>
      <c r="BG66">
        <f t="shared" ref="BG66:BG129" si="4">BF66-BA66</f>
        <v>0.70833333333575865</v>
      </c>
      <c r="BH66" t="str">
        <f t="shared" ref="BH66:BH129" si="5">IF(BG66=1,"COMPLY",IF(BG66&lt;1,"COMPLY","NOT COMPLY"))</f>
        <v>COMPLY</v>
      </c>
      <c r="BI66" t="str">
        <f>VLOOKUP(H66,Sheet2!$A$1:$B$270,2,FALSE)</f>
        <v>SELONG</v>
      </c>
    </row>
    <row r="67" spans="1:61">
      <c r="A67">
        <v>66</v>
      </c>
      <c r="B67">
        <v>1002639640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272</v>
      </c>
      <c r="I67" t="s">
        <v>212</v>
      </c>
      <c r="J67" t="s">
        <v>213</v>
      </c>
      <c r="K67" t="s">
        <v>149</v>
      </c>
      <c r="L67" t="s">
        <v>214</v>
      </c>
      <c r="M67" t="s">
        <v>76</v>
      </c>
      <c r="N67" t="s">
        <v>215</v>
      </c>
      <c r="O67" s="57">
        <v>46311.41851851852</v>
      </c>
      <c r="P67" s="57">
        <v>46312.768148148149</v>
      </c>
      <c r="Q67">
        <v>69411239</v>
      </c>
      <c r="S67">
        <v>172603792573</v>
      </c>
      <c r="T67" t="s">
        <v>7917</v>
      </c>
      <c r="U67" t="s">
        <v>7918</v>
      </c>
      <c r="V67" t="s">
        <v>7919</v>
      </c>
      <c r="Z67">
        <v>116.175829656422</v>
      </c>
      <c r="AA67">
        <v>-8.86234535697014</v>
      </c>
      <c r="AB67" t="s">
        <v>7920</v>
      </c>
      <c r="AC67" t="s">
        <v>216</v>
      </c>
      <c r="AL67" t="s">
        <v>217</v>
      </c>
      <c r="AM67" t="s">
        <v>7921</v>
      </c>
      <c r="AN67" t="s">
        <v>6</v>
      </c>
      <c r="AO67" t="s">
        <v>7922</v>
      </c>
      <c r="AP67" s="57">
        <v>46312.333333333336</v>
      </c>
      <c r="AR67" t="s">
        <v>218</v>
      </c>
      <c r="AS67" t="s">
        <v>812</v>
      </c>
      <c r="AT67" t="s">
        <v>230</v>
      </c>
      <c r="AU67">
        <v>20261017</v>
      </c>
      <c r="AV67" t="s">
        <v>221</v>
      </c>
      <c r="AW67" t="s">
        <v>802</v>
      </c>
      <c r="AX67" t="s">
        <v>222</v>
      </c>
      <c r="BA67" s="57">
        <v>46312.333333333336</v>
      </c>
      <c r="BB67" t="s">
        <v>7921</v>
      </c>
      <c r="BC67">
        <v>2026</v>
      </c>
      <c r="BD67">
        <v>10</v>
      </c>
      <c r="BE67">
        <v>17</v>
      </c>
      <c r="BF67" s="6">
        <f t="shared" si="3"/>
        <v>46312</v>
      </c>
      <c r="BG67">
        <f t="shared" si="4"/>
        <v>-0.33333333333575865</v>
      </c>
      <c r="BH67" t="str">
        <f t="shared" si="5"/>
        <v>COMPLY</v>
      </c>
      <c r="BI67" t="str">
        <f>VLOOKUP(H67,Sheet2!$A$1:$B$270,2,FALSE)</f>
        <v>SELONG</v>
      </c>
    </row>
    <row r="68" spans="1:61">
      <c r="A68">
        <v>67</v>
      </c>
      <c r="B68">
        <v>1002646170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272</v>
      </c>
      <c r="I68" t="s">
        <v>212</v>
      </c>
      <c r="J68" t="s">
        <v>213</v>
      </c>
      <c r="K68" t="s">
        <v>149</v>
      </c>
      <c r="L68" t="s">
        <v>214</v>
      </c>
      <c r="M68" t="s">
        <v>76</v>
      </c>
      <c r="N68" t="s">
        <v>215</v>
      </c>
      <c r="O68" s="57">
        <v>46315.687314814815</v>
      </c>
      <c r="P68" s="57">
        <v>46316.718495370369</v>
      </c>
      <c r="Q68">
        <v>69414028</v>
      </c>
      <c r="S68">
        <v>172603792022</v>
      </c>
      <c r="T68" t="s">
        <v>943</v>
      </c>
      <c r="U68" t="s">
        <v>10718</v>
      </c>
      <c r="V68" t="s">
        <v>10070</v>
      </c>
      <c r="Z68">
        <v>116.307688057422</v>
      </c>
      <c r="AA68">
        <v>-8.7753347516747109</v>
      </c>
      <c r="AB68" t="s">
        <v>10071</v>
      </c>
      <c r="AC68" t="s">
        <v>216</v>
      </c>
      <c r="AL68" t="s">
        <v>217</v>
      </c>
      <c r="AM68" t="s">
        <v>10072</v>
      </c>
      <c r="AN68" t="s">
        <v>6</v>
      </c>
      <c r="AO68" t="s">
        <v>10073</v>
      </c>
      <c r="AP68" s="57">
        <v>46317.333333333336</v>
      </c>
      <c r="AR68" t="s">
        <v>218</v>
      </c>
      <c r="AS68" t="s">
        <v>812</v>
      </c>
      <c r="AT68" t="s">
        <v>230</v>
      </c>
      <c r="AU68">
        <v>20261021</v>
      </c>
      <c r="AV68" t="s">
        <v>221</v>
      </c>
      <c r="AW68" t="s">
        <v>802</v>
      </c>
      <c r="AX68" t="s">
        <v>222</v>
      </c>
      <c r="BA68" s="57">
        <v>46317.333333333336</v>
      </c>
      <c r="BB68" t="s">
        <v>10072</v>
      </c>
      <c r="BC68">
        <v>2026</v>
      </c>
      <c r="BD68">
        <v>10</v>
      </c>
      <c r="BE68">
        <v>21</v>
      </c>
      <c r="BF68" s="6">
        <f t="shared" si="3"/>
        <v>46316</v>
      </c>
      <c r="BG68">
        <f t="shared" si="4"/>
        <v>-1.3333333333357587</v>
      </c>
      <c r="BH68" t="str">
        <f t="shared" si="5"/>
        <v>COMPLY</v>
      </c>
      <c r="BI68" t="str">
        <f>VLOOKUP(H68,Sheet2!$A$1:$B$270,2,FALSE)</f>
        <v>SELONG</v>
      </c>
    </row>
    <row r="69" spans="1:61">
      <c r="A69">
        <v>68</v>
      </c>
      <c r="B69">
        <v>1002651634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272</v>
      </c>
      <c r="I69" t="s">
        <v>212</v>
      </c>
      <c r="J69" t="s">
        <v>213</v>
      </c>
      <c r="K69" t="s">
        <v>149</v>
      </c>
      <c r="L69" t="s">
        <v>214</v>
      </c>
      <c r="M69" t="s">
        <v>76</v>
      </c>
      <c r="N69" t="s">
        <v>215</v>
      </c>
      <c r="O69" s="57">
        <v>46318.691493055558</v>
      </c>
      <c r="P69" s="57">
        <v>46319.769837962966</v>
      </c>
      <c r="Q69">
        <v>69416130</v>
      </c>
      <c r="S69">
        <v>172603791727</v>
      </c>
      <c r="T69" t="s">
        <v>11843</v>
      </c>
      <c r="U69" t="s">
        <v>11844</v>
      </c>
      <c r="V69" t="s">
        <v>11845</v>
      </c>
      <c r="Z69">
        <v>116.34059600000001</v>
      </c>
      <c r="AA69">
        <v>-8.5882059999999996</v>
      </c>
      <c r="AB69" t="s">
        <v>11846</v>
      </c>
      <c r="AC69" t="s">
        <v>235</v>
      </c>
      <c r="AL69" t="s">
        <v>217</v>
      </c>
      <c r="AM69" t="s">
        <v>11847</v>
      </c>
      <c r="AN69" t="s">
        <v>6</v>
      </c>
      <c r="AO69" t="s">
        <v>11848</v>
      </c>
      <c r="AP69" s="57">
        <v>46319.625</v>
      </c>
      <c r="AR69" t="s">
        <v>218</v>
      </c>
      <c r="AS69" t="s">
        <v>812</v>
      </c>
      <c r="AT69" t="s">
        <v>230</v>
      </c>
      <c r="AU69">
        <v>20261024</v>
      </c>
      <c r="AV69" t="s">
        <v>221</v>
      </c>
      <c r="AW69" t="s">
        <v>2624</v>
      </c>
      <c r="AX69" t="s">
        <v>222</v>
      </c>
      <c r="BA69" s="57">
        <v>46319.625</v>
      </c>
      <c r="BB69" t="s">
        <v>11847</v>
      </c>
      <c r="BC69">
        <v>2026</v>
      </c>
      <c r="BD69">
        <v>10</v>
      </c>
      <c r="BE69">
        <v>24</v>
      </c>
      <c r="BF69" s="6">
        <f t="shared" si="3"/>
        <v>46319</v>
      </c>
      <c r="BG69">
        <f t="shared" si="4"/>
        <v>-0.625</v>
      </c>
      <c r="BH69" t="str">
        <f t="shared" si="5"/>
        <v>COMPLY</v>
      </c>
      <c r="BI69" t="str">
        <f>VLOOKUP(H69,Sheet2!$A$1:$B$270,2,FALSE)</f>
        <v>SELONG</v>
      </c>
    </row>
    <row r="70" spans="1:61">
      <c r="A70">
        <v>69</v>
      </c>
      <c r="B70">
        <v>1002655048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272</v>
      </c>
      <c r="I70" t="s">
        <v>212</v>
      </c>
      <c r="J70" t="s">
        <v>213</v>
      </c>
      <c r="K70" t="s">
        <v>149</v>
      </c>
      <c r="M70" t="s">
        <v>839</v>
      </c>
      <c r="N70" t="s">
        <v>215</v>
      </c>
      <c r="O70" s="57">
        <v>46322.366076388891</v>
      </c>
      <c r="P70" s="57">
        <v>46324.676527777781</v>
      </c>
      <c r="Q70">
        <v>69417584</v>
      </c>
      <c r="S70">
        <v>172603792091</v>
      </c>
      <c r="T70" t="s">
        <v>13585</v>
      </c>
      <c r="U70" t="s">
        <v>6824</v>
      </c>
      <c r="V70" t="s">
        <v>14284</v>
      </c>
      <c r="Z70">
        <v>116.276563704013</v>
      </c>
      <c r="AA70">
        <v>-8.8855804675101204</v>
      </c>
      <c r="AB70" t="s">
        <v>13581</v>
      </c>
      <c r="AC70" t="s">
        <v>283</v>
      </c>
      <c r="AL70" t="s">
        <v>217</v>
      </c>
      <c r="AM70" t="s">
        <v>14285</v>
      </c>
      <c r="AN70" t="s">
        <v>6</v>
      </c>
      <c r="AO70" t="s">
        <v>13586</v>
      </c>
      <c r="AP70" s="57">
        <v>46324.458333333336</v>
      </c>
      <c r="AQ70" t="s">
        <v>5749</v>
      </c>
      <c r="AR70" t="s">
        <v>840</v>
      </c>
      <c r="AS70" t="s">
        <v>812</v>
      </c>
      <c r="AT70" t="s">
        <v>230</v>
      </c>
      <c r="AV70" t="s">
        <v>14910</v>
      </c>
      <c r="AW70" t="s">
        <v>540</v>
      </c>
      <c r="AX70" t="s">
        <v>222</v>
      </c>
      <c r="BA70" s="57">
        <v>46324.458333333336</v>
      </c>
      <c r="BB70" t="s">
        <v>14285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SELONG</v>
      </c>
    </row>
    <row r="71" spans="1:61">
      <c r="A71">
        <v>70</v>
      </c>
      <c r="B71">
        <v>1002659701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272</v>
      </c>
      <c r="I71" t="s">
        <v>212</v>
      </c>
      <c r="J71" t="s">
        <v>213</v>
      </c>
      <c r="K71" t="s">
        <v>149</v>
      </c>
      <c r="L71" t="s">
        <v>214</v>
      </c>
      <c r="M71" t="s">
        <v>238</v>
      </c>
      <c r="N71" t="s">
        <v>215</v>
      </c>
      <c r="O71" s="57">
        <v>46324.651967592596</v>
      </c>
      <c r="P71" s="57">
        <v>46324.65284722222</v>
      </c>
      <c r="Q71">
        <v>69419440</v>
      </c>
      <c r="S71">
        <v>172603792113</v>
      </c>
      <c r="T71" t="s">
        <v>14911</v>
      </c>
      <c r="U71" t="s">
        <v>14912</v>
      </c>
      <c r="V71" t="s">
        <v>14913</v>
      </c>
      <c r="Z71">
        <v>116.1300679</v>
      </c>
      <c r="AA71">
        <v>-8.8636046000000004</v>
      </c>
      <c r="AB71" t="s">
        <v>14914</v>
      </c>
      <c r="AC71" t="s">
        <v>235</v>
      </c>
      <c r="AL71" t="s">
        <v>217</v>
      </c>
      <c r="AM71" t="s">
        <v>14915</v>
      </c>
      <c r="AN71" t="s">
        <v>6</v>
      </c>
      <c r="AO71" t="s">
        <v>14916</v>
      </c>
      <c r="AP71" s="57">
        <v>46325.625</v>
      </c>
      <c r="AR71" t="s">
        <v>239</v>
      </c>
      <c r="AS71" t="s">
        <v>812</v>
      </c>
      <c r="AT71" t="s">
        <v>230</v>
      </c>
      <c r="AV71" t="s">
        <v>238</v>
      </c>
      <c r="AW71" t="s">
        <v>882</v>
      </c>
      <c r="AX71" t="s">
        <v>222</v>
      </c>
      <c r="BA71" s="57">
        <v>46325.625</v>
      </c>
      <c r="BB71" t="s">
        <v>14915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71</v>
      </c>
      <c r="B72">
        <v>1002655227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272</v>
      </c>
      <c r="I72" t="s">
        <v>212</v>
      </c>
      <c r="J72" t="s">
        <v>213</v>
      </c>
      <c r="K72" t="s">
        <v>149</v>
      </c>
      <c r="M72" t="s">
        <v>11681</v>
      </c>
      <c r="N72" t="s">
        <v>215</v>
      </c>
      <c r="O72" s="57">
        <v>46322.398946759262</v>
      </c>
      <c r="P72" s="57">
        <v>46322.400081018517</v>
      </c>
      <c r="Q72">
        <v>69417657</v>
      </c>
      <c r="S72">
        <v>172603792097</v>
      </c>
      <c r="T72" t="s">
        <v>13574</v>
      </c>
      <c r="U72" t="s">
        <v>13575</v>
      </c>
      <c r="Z72">
        <v>116.275508</v>
      </c>
      <c r="AA72">
        <v>-8.8837989999999998</v>
      </c>
      <c r="AB72" t="s">
        <v>13576</v>
      </c>
      <c r="AC72" t="s">
        <v>283</v>
      </c>
      <c r="AO72" t="s">
        <v>13577</v>
      </c>
      <c r="AR72" t="s">
        <v>325</v>
      </c>
      <c r="AS72" t="s">
        <v>812</v>
      </c>
      <c r="AT72" t="s">
        <v>230</v>
      </c>
      <c r="AV72" t="s">
        <v>11685</v>
      </c>
      <c r="AW72" t="s">
        <v>540</v>
      </c>
      <c r="AX72" t="s">
        <v>222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>
      <c r="A73">
        <v>72</v>
      </c>
      <c r="B73">
        <v>1002655206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272</v>
      </c>
      <c r="I73" t="s">
        <v>212</v>
      </c>
      <c r="J73" t="s">
        <v>213</v>
      </c>
      <c r="K73" t="s">
        <v>149</v>
      </c>
      <c r="M73" t="s">
        <v>11681</v>
      </c>
      <c r="N73" t="s">
        <v>215</v>
      </c>
      <c r="O73" s="57">
        <v>46322.395254629628</v>
      </c>
      <c r="P73" s="57">
        <v>46322.397314814814</v>
      </c>
      <c r="Q73">
        <v>69417648</v>
      </c>
      <c r="S73">
        <v>172603792096</v>
      </c>
      <c r="T73" t="s">
        <v>13578</v>
      </c>
      <c r="U73" t="s">
        <v>13579</v>
      </c>
      <c r="Z73">
        <v>116.275508</v>
      </c>
      <c r="AA73">
        <v>-8.8837989999999998</v>
      </c>
      <c r="AB73" t="s">
        <v>13576</v>
      </c>
      <c r="AC73" t="s">
        <v>283</v>
      </c>
      <c r="AO73" t="s">
        <v>13577</v>
      </c>
      <c r="AR73" t="s">
        <v>325</v>
      </c>
      <c r="AS73" t="s">
        <v>812</v>
      </c>
      <c r="AT73" t="s">
        <v>230</v>
      </c>
      <c r="AV73" t="s">
        <v>11685</v>
      </c>
      <c r="AW73" t="s">
        <v>541</v>
      </c>
      <c r="AX73" t="s">
        <v>222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1002655067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272</v>
      </c>
      <c r="I74" t="s">
        <v>212</v>
      </c>
      <c r="J74" t="s">
        <v>213</v>
      </c>
      <c r="K74" t="s">
        <v>149</v>
      </c>
      <c r="M74" t="s">
        <v>11681</v>
      </c>
      <c r="N74" t="s">
        <v>215</v>
      </c>
      <c r="O74" s="57">
        <v>46322.373055555552</v>
      </c>
      <c r="P74" s="57">
        <v>46322.375138888892</v>
      </c>
      <c r="Q74">
        <v>69417592</v>
      </c>
      <c r="S74">
        <v>172603792092</v>
      </c>
      <c r="T74" t="s">
        <v>13580</v>
      </c>
      <c r="U74" t="s">
        <v>13575</v>
      </c>
      <c r="Z74">
        <v>116.275508</v>
      </c>
      <c r="AA74">
        <v>-8.8837989999999998</v>
      </c>
      <c r="AB74" t="s">
        <v>13581</v>
      </c>
      <c r="AC74" t="s">
        <v>283</v>
      </c>
      <c r="AO74" t="s">
        <v>13582</v>
      </c>
      <c r="AR74" t="s">
        <v>325</v>
      </c>
      <c r="AS74" t="s">
        <v>812</v>
      </c>
      <c r="AT74" t="s">
        <v>230</v>
      </c>
      <c r="AV74" t="s">
        <v>11685</v>
      </c>
      <c r="AW74" t="s">
        <v>1828</v>
      </c>
      <c r="AX74" t="s">
        <v>222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1002655146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272</v>
      </c>
      <c r="I75" t="s">
        <v>212</v>
      </c>
      <c r="J75" t="s">
        <v>213</v>
      </c>
      <c r="K75" t="s">
        <v>149</v>
      </c>
      <c r="M75" t="s">
        <v>11681</v>
      </c>
      <c r="N75" t="s">
        <v>215</v>
      </c>
      <c r="O75" s="57">
        <v>46322.382314814815</v>
      </c>
      <c r="P75" s="57">
        <v>46322.383425925924</v>
      </c>
      <c r="Q75">
        <v>69417621</v>
      </c>
      <c r="S75">
        <v>172603792095</v>
      </c>
      <c r="T75" t="s">
        <v>13583</v>
      </c>
      <c r="U75" t="s">
        <v>13575</v>
      </c>
      <c r="Z75">
        <v>116.275508</v>
      </c>
      <c r="AA75">
        <v>-8.8837989999999998</v>
      </c>
      <c r="AB75" t="s">
        <v>13581</v>
      </c>
      <c r="AC75" t="s">
        <v>283</v>
      </c>
      <c r="AO75" t="s">
        <v>13584</v>
      </c>
      <c r="AR75" t="s">
        <v>325</v>
      </c>
      <c r="AS75" t="s">
        <v>812</v>
      </c>
      <c r="AT75" t="s">
        <v>230</v>
      </c>
      <c r="AV75" t="s">
        <v>11685</v>
      </c>
      <c r="AW75" t="s">
        <v>851</v>
      </c>
      <c r="AX75" t="s">
        <v>222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1002655101</v>
      </c>
      <c r="C76">
        <v>3</v>
      </c>
      <c r="D76" t="s">
        <v>45</v>
      </c>
      <c r="E76">
        <v>5</v>
      </c>
      <c r="F76" t="s">
        <v>210</v>
      </c>
      <c r="G76" t="s">
        <v>115</v>
      </c>
      <c r="H76" t="s">
        <v>272</v>
      </c>
      <c r="I76" t="s">
        <v>212</v>
      </c>
      <c r="J76" t="s">
        <v>213</v>
      </c>
      <c r="K76" t="s">
        <v>149</v>
      </c>
      <c r="M76" t="s">
        <v>11681</v>
      </c>
      <c r="N76" t="s">
        <v>215</v>
      </c>
      <c r="O76" s="57">
        <v>46322.37604166667</v>
      </c>
      <c r="P76" s="57">
        <v>46322.377858796295</v>
      </c>
      <c r="Q76">
        <v>69417598</v>
      </c>
      <c r="S76">
        <v>172603792093</v>
      </c>
      <c r="T76" t="s">
        <v>13587</v>
      </c>
      <c r="U76" t="s">
        <v>13588</v>
      </c>
      <c r="Z76">
        <v>116.275508</v>
      </c>
      <c r="AA76">
        <v>-8.8837989999999998</v>
      </c>
      <c r="AB76" t="s">
        <v>13581</v>
      </c>
      <c r="AC76" t="s">
        <v>283</v>
      </c>
      <c r="AO76" t="s">
        <v>13582</v>
      </c>
      <c r="AR76" t="s">
        <v>325</v>
      </c>
      <c r="AS76" t="s">
        <v>812</v>
      </c>
      <c r="AT76" t="s">
        <v>230</v>
      </c>
      <c r="AV76" t="s">
        <v>11685</v>
      </c>
      <c r="AW76" t="s">
        <v>559</v>
      </c>
      <c r="AX76" t="s">
        <v>222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1002655126</v>
      </c>
      <c r="C77">
        <v>3</v>
      </c>
      <c r="D77" t="s">
        <v>45</v>
      </c>
      <c r="E77">
        <v>5</v>
      </c>
      <c r="F77" t="s">
        <v>210</v>
      </c>
      <c r="G77" t="s">
        <v>115</v>
      </c>
      <c r="H77" t="s">
        <v>272</v>
      </c>
      <c r="I77" t="s">
        <v>212</v>
      </c>
      <c r="J77" t="s">
        <v>213</v>
      </c>
      <c r="K77" t="s">
        <v>149</v>
      </c>
      <c r="M77" t="s">
        <v>11681</v>
      </c>
      <c r="N77" t="s">
        <v>215</v>
      </c>
      <c r="O77" s="57">
        <v>46322.378171296295</v>
      </c>
      <c r="P77" s="57">
        <v>46322.379282407404</v>
      </c>
      <c r="Q77">
        <v>69417619</v>
      </c>
      <c r="S77">
        <v>172603792094</v>
      </c>
      <c r="T77" t="s">
        <v>13589</v>
      </c>
      <c r="U77" t="s">
        <v>13588</v>
      </c>
      <c r="Z77">
        <v>116.275508</v>
      </c>
      <c r="AA77">
        <v>-8.8837989999999998</v>
      </c>
      <c r="AB77" t="s">
        <v>13581</v>
      </c>
      <c r="AC77" t="s">
        <v>283</v>
      </c>
      <c r="AO77" t="s">
        <v>13582</v>
      </c>
      <c r="AR77" t="s">
        <v>325</v>
      </c>
      <c r="AS77" t="s">
        <v>812</v>
      </c>
      <c r="AT77" t="s">
        <v>230</v>
      </c>
      <c r="AV77" t="s">
        <v>11685</v>
      </c>
      <c r="AW77" t="s">
        <v>540</v>
      </c>
      <c r="AX77" t="s">
        <v>222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SELONG</v>
      </c>
    </row>
    <row r="78" spans="1:61">
      <c r="A78">
        <v>77</v>
      </c>
      <c r="B78">
        <v>1002644637</v>
      </c>
      <c r="C78">
        <v>3</v>
      </c>
      <c r="D78" t="s">
        <v>45</v>
      </c>
      <c r="E78">
        <v>5</v>
      </c>
      <c r="F78" t="s">
        <v>210</v>
      </c>
      <c r="G78" t="s">
        <v>115</v>
      </c>
      <c r="H78" t="s">
        <v>272</v>
      </c>
      <c r="I78" t="s">
        <v>212</v>
      </c>
      <c r="J78" t="s">
        <v>213</v>
      </c>
      <c r="K78" t="s">
        <v>149</v>
      </c>
      <c r="M78" t="s">
        <v>13524</v>
      </c>
      <c r="N78" t="s">
        <v>215</v>
      </c>
      <c r="O78" s="57">
        <v>46315.385555555556</v>
      </c>
      <c r="P78" s="57">
        <v>46324.407013888886</v>
      </c>
      <c r="Q78">
        <v>69413436</v>
      </c>
      <c r="S78">
        <v>172603791995</v>
      </c>
      <c r="T78" t="s">
        <v>10076</v>
      </c>
      <c r="U78" t="s">
        <v>14290</v>
      </c>
      <c r="V78" t="s">
        <v>14291</v>
      </c>
      <c r="Z78">
        <v>116.237998</v>
      </c>
      <c r="AA78">
        <v>-8.8930810000000005</v>
      </c>
      <c r="AB78" t="s">
        <v>9374</v>
      </c>
      <c r="AC78" t="s">
        <v>283</v>
      </c>
      <c r="AL78" t="s">
        <v>217</v>
      </c>
      <c r="AM78" t="s">
        <v>14292</v>
      </c>
      <c r="AN78" t="s">
        <v>6</v>
      </c>
      <c r="AO78" t="s">
        <v>10075</v>
      </c>
      <c r="AP78" s="57">
        <v>46325</v>
      </c>
      <c r="AR78" t="s">
        <v>6</v>
      </c>
      <c r="AS78" t="s">
        <v>812</v>
      </c>
      <c r="AT78" t="s">
        <v>230</v>
      </c>
      <c r="AV78" t="s">
        <v>14293</v>
      </c>
      <c r="AW78" t="s">
        <v>540</v>
      </c>
      <c r="AX78" t="s">
        <v>222</v>
      </c>
      <c r="BA78" s="57">
        <v>46325.333333333336</v>
      </c>
      <c r="BB78" t="s">
        <v>14292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1002643405</v>
      </c>
      <c r="C79">
        <v>3</v>
      </c>
      <c r="D79" t="s">
        <v>45</v>
      </c>
      <c r="E79">
        <v>5</v>
      </c>
      <c r="F79" t="s">
        <v>210</v>
      </c>
      <c r="G79" t="s">
        <v>115</v>
      </c>
      <c r="H79" t="s">
        <v>272</v>
      </c>
      <c r="I79" t="s">
        <v>212</v>
      </c>
      <c r="J79" t="s">
        <v>213</v>
      </c>
      <c r="K79" t="s">
        <v>149</v>
      </c>
      <c r="M79" t="s">
        <v>1581</v>
      </c>
      <c r="N79" t="s">
        <v>215</v>
      </c>
      <c r="O79" s="57">
        <v>46314.596585648149</v>
      </c>
      <c r="P79" s="57">
        <v>46314.597268518519</v>
      </c>
      <c r="Q79">
        <v>69413048</v>
      </c>
      <c r="S79">
        <v>172603791987</v>
      </c>
      <c r="T79" t="s">
        <v>9373</v>
      </c>
      <c r="Z79">
        <v>116.237998</v>
      </c>
      <c r="AA79">
        <v>-8.8930810000000005</v>
      </c>
      <c r="AB79" t="s">
        <v>9374</v>
      </c>
      <c r="AC79" t="s">
        <v>229</v>
      </c>
      <c r="AO79" t="s">
        <v>9372</v>
      </c>
      <c r="AR79" t="s">
        <v>6</v>
      </c>
      <c r="AS79" t="s">
        <v>812</v>
      </c>
      <c r="AT79" t="s">
        <v>230</v>
      </c>
      <c r="AV79" t="s">
        <v>1584</v>
      </c>
      <c r="AW79" t="s">
        <v>540</v>
      </c>
      <c r="AX79" t="s">
        <v>222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SELONG</v>
      </c>
    </row>
    <row r="80" spans="1:61">
      <c r="A80">
        <v>79</v>
      </c>
      <c r="B80">
        <v>1002644630</v>
      </c>
      <c r="C80">
        <v>3</v>
      </c>
      <c r="D80" t="s">
        <v>45</v>
      </c>
      <c r="E80">
        <v>5</v>
      </c>
      <c r="F80" t="s">
        <v>210</v>
      </c>
      <c r="G80" t="s">
        <v>115</v>
      </c>
      <c r="H80" t="s">
        <v>272</v>
      </c>
      <c r="I80" t="s">
        <v>212</v>
      </c>
      <c r="J80" t="s">
        <v>213</v>
      </c>
      <c r="K80" t="s">
        <v>149</v>
      </c>
      <c r="M80" t="s">
        <v>1581</v>
      </c>
      <c r="N80" t="s">
        <v>215</v>
      </c>
      <c r="O80" s="57">
        <v>46315.383449074077</v>
      </c>
      <c r="P80" s="57">
        <v>46315.384074074071</v>
      </c>
      <c r="Q80">
        <v>69413448</v>
      </c>
      <c r="S80">
        <v>172603791994</v>
      </c>
      <c r="T80" t="s">
        <v>10074</v>
      </c>
      <c r="Z80">
        <v>116.237998</v>
      </c>
      <c r="AA80">
        <v>-8.8930810000000005</v>
      </c>
      <c r="AB80" t="s">
        <v>9374</v>
      </c>
      <c r="AC80" t="s">
        <v>283</v>
      </c>
      <c r="AO80" t="s">
        <v>10075</v>
      </c>
      <c r="AR80" t="s">
        <v>6</v>
      </c>
      <c r="AS80" t="s">
        <v>812</v>
      </c>
      <c r="AT80" t="s">
        <v>230</v>
      </c>
      <c r="AV80" t="s">
        <v>1584</v>
      </c>
      <c r="AW80" t="s">
        <v>1982</v>
      </c>
      <c r="AX80" t="s">
        <v>222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SELONG</v>
      </c>
    </row>
    <row r="81" spans="1:61">
      <c r="A81">
        <v>80</v>
      </c>
      <c r="B81">
        <v>1002644580</v>
      </c>
      <c r="C81">
        <v>3</v>
      </c>
      <c r="D81" t="s">
        <v>45</v>
      </c>
      <c r="E81">
        <v>5</v>
      </c>
      <c r="F81" t="s">
        <v>210</v>
      </c>
      <c r="G81" t="s">
        <v>115</v>
      </c>
      <c r="H81" t="s">
        <v>272</v>
      </c>
      <c r="I81" t="s">
        <v>212</v>
      </c>
      <c r="J81" t="s">
        <v>213</v>
      </c>
      <c r="K81" t="s">
        <v>149</v>
      </c>
      <c r="M81" t="s">
        <v>1581</v>
      </c>
      <c r="N81" t="s">
        <v>215</v>
      </c>
      <c r="O81" s="57">
        <v>46315.375</v>
      </c>
      <c r="P81" s="57">
        <v>46315.375740740739</v>
      </c>
      <c r="Q81">
        <v>69413426</v>
      </c>
      <c r="S81">
        <v>172603791991</v>
      </c>
      <c r="T81" t="s">
        <v>10077</v>
      </c>
      <c r="Z81">
        <v>116.237998</v>
      </c>
      <c r="AA81">
        <v>-8.8930810000000005</v>
      </c>
      <c r="AB81" t="s">
        <v>9374</v>
      </c>
      <c r="AC81" t="s">
        <v>283</v>
      </c>
      <c r="AO81" t="s">
        <v>10075</v>
      </c>
      <c r="AR81" t="s">
        <v>6</v>
      </c>
      <c r="AS81" t="s">
        <v>812</v>
      </c>
      <c r="AT81" t="s">
        <v>230</v>
      </c>
      <c r="AV81" t="s">
        <v>1584</v>
      </c>
      <c r="AW81" t="s">
        <v>540</v>
      </c>
      <c r="AX81" t="s">
        <v>222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SELONG</v>
      </c>
    </row>
    <row r="82" spans="1:61">
      <c r="A82">
        <v>81</v>
      </c>
      <c r="B82">
        <v>1002644649</v>
      </c>
      <c r="C82">
        <v>3</v>
      </c>
      <c r="D82" t="s">
        <v>45</v>
      </c>
      <c r="E82">
        <v>5</v>
      </c>
      <c r="F82" t="s">
        <v>210</v>
      </c>
      <c r="G82" t="s">
        <v>115</v>
      </c>
      <c r="H82" t="s">
        <v>272</v>
      </c>
      <c r="I82" t="s">
        <v>212</v>
      </c>
      <c r="J82" t="s">
        <v>213</v>
      </c>
      <c r="K82" t="s">
        <v>149</v>
      </c>
      <c r="M82" t="s">
        <v>1581</v>
      </c>
      <c r="N82" t="s">
        <v>215</v>
      </c>
      <c r="O82" s="57">
        <v>46315.387187499997</v>
      </c>
      <c r="P82" s="57">
        <v>46315.38826388889</v>
      </c>
      <c r="Q82">
        <v>69413441</v>
      </c>
      <c r="S82">
        <v>172603791996</v>
      </c>
      <c r="T82" t="s">
        <v>10078</v>
      </c>
      <c r="Z82">
        <v>116.237998</v>
      </c>
      <c r="AA82">
        <v>-8.8930810000000005</v>
      </c>
      <c r="AB82" t="s">
        <v>9374</v>
      </c>
      <c r="AC82" t="s">
        <v>283</v>
      </c>
      <c r="AO82" t="s">
        <v>10075</v>
      </c>
      <c r="AR82" t="s">
        <v>6</v>
      </c>
      <c r="AS82" t="s">
        <v>812</v>
      </c>
      <c r="AT82" t="s">
        <v>230</v>
      </c>
      <c r="AV82" t="s">
        <v>1584</v>
      </c>
      <c r="AW82" t="s">
        <v>540</v>
      </c>
      <c r="AX82" t="s">
        <v>222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1002644660</v>
      </c>
      <c r="C83">
        <v>3</v>
      </c>
      <c r="D83" t="s">
        <v>45</v>
      </c>
      <c r="E83">
        <v>5</v>
      </c>
      <c r="F83" t="s">
        <v>210</v>
      </c>
      <c r="G83" t="s">
        <v>115</v>
      </c>
      <c r="H83" t="s">
        <v>272</v>
      </c>
      <c r="I83" t="s">
        <v>212</v>
      </c>
      <c r="J83" t="s">
        <v>213</v>
      </c>
      <c r="K83" t="s">
        <v>149</v>
      </c>
      <c r="M83" t="s">
        <v>1581</v>
      </c>
      <c r="N83" t="s">
        <v>215</v>
      </c>
      <c r="O83" s="57">
        <v>46315.388888888891</v>
      </c>
      <c r="P83" s="57">
        <v>46315.389710648145</v>
      </c>
      <c r="Q83">
        <v>69413466</v>
      </c>
      <c r="S83">
        <v>172603791997</v>
      </c>
      <c r="T83" t="s">
        <v>10079</v>
      </c>
      <c r="Z83">
        <v>116.237998</v>
      </c>
      <c r="AA83">
        <v>-8.8930810000000005</v>
      </c>
      <c r="AB83" t="s">
        <v>9374</v>
      </c>
      <c r="AC83" t="s">
        <v>283</v>
      </c>
      <c r="AO83" t="s">
        <v>10075</v>
      </c>
      <c r="AR83" t="s">
        <v>6</v>
      </c>
      <c r="AS83" t="s">
        <v>812</v>
      </c>
      <c r="AT83" t="s">
        <v>230</v>
      </c>
      <c r="AV83" t="s">
        <v>1584</v>
      </c>
      <c r="AW83" t="s">
        <v>540</v>
      </c>
      <c r="AX83" t="s">
        <v>222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SELONG</v>
      </c>
    </row>
    <row r="84" spans="1:61">
      <c r="A84">
        <v>83</v>
      </c>
      <c r="B84">
        <v>1002644618</v>
      </c>
      <c r="C84">
        <v>3</v>
      </c>
      <c r="D84" t="s">
        <v>45</v>
      </c>
      <c r="E84">
        <v>5</v>
      </c>
      <c r="F84" t="s">
        <v>210</v>
      </c>
      <c r="G84" t="s">
        <v>115</v>
      </c>
      <c r="H84" t="s">
        <v>272</v>
      </c>
      <c r="I84" t="s">
        <v>212</v>
      </c>
      <c r="J84" t="s">
        <v>213</v>
      </c>
      <c r="K84" t="s">
        <v>149</v>
      </c>
      <c r="M84" t="s">
        <v>1581</v>
      </c>
      <c r="N84" t="s">
        <v>215</v>
      </c>
      <c r="O84" s="57">
        <v>46315.381712962961</v>
      </c>
      <c r="P84" s="57">
        <v>46315.382673611108</v>
      </c>
      <c r="Q84">
        <v>69413446</v>
      </c>
      <c r="S84">
        <v>172603791992</v>
      </c>
      <c r="T84" t="s">
        <v>10080</v>
      </c>
      <c r="Z84">
        <v>116.237998</v>
      </c>
      <c r="AA84">
        <v>-8.8930810000000005</v>
      </c>
      <c r="AB84" t="s">
        <v>9374</v>
      </c>
      <c r="AC84" t="s">
        <v>283</v>
      </c>
      <c r="AO84" t="s">
        <v>10075</v>
      </c>
      <c r="AR84" t="s">
        <v>6</v>
      </c>
      <c r="AS84" t="s">
        <v>812</v>
      </c>
      <c r="AT84" t="s">
        <v>230</v>
      </c>
      <c r="AV84" t="s">
        <v>1584</v>
      </c>
      <c r="AW84" t="s">
        <v>540</v>
      </c>
      <c r="AX84" t="s">
        <v>222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SELONG</v>
      </c>
    </row>
    <row r="85" spans="1:61">
      <c r="A85">
        <v>84</v>
      </c>
      <c r="B85">
        <v>1002644556</v>
      </c>
      <c r="C85">
        <v>3</v>
      </c>
      <c r="D85" t="s">
        <v>45</v>
      </c>
      <c r="E85">
        <v>5</v>
      </c>
      <c r="F85" t="s">
        <v>210</v>
      </c>
      <c r="G85" t="s">
        <v>115</v>
      </c>
      <c r="H85" t="s">
        <v>272</v>
      </c>
      <c r="I85" t="s">
        <v>212</v>
      </c>
      <c r="J85" t="s">
        <v>213</v>
      </c>
      <c r="K85" t="s">
        <v>149</v>
      </c>
      <c r="M85" t="s">
        <v>1581</v>
      </c>
      <c r="N85" t="s">
        <v>215</v>
      </c>
      <c r="O85" s="57">
        <v>46315.369895833333</v>
      </c>
      <c r="P85" s="57">
        <v>46315.370949074073</v>
      </c>
      <c r="Q85">
        <v>69413412</v>
      </c>
      <c r="S85">
        <v>172603791990</v>
      </c>
      <c r="T85" t="s">
        <v>10081</v>
      </c>
      <c r="Z85">
        <v>116.237998</v>
      </c>
      <c r="AA85">
        <v>-8.8930810000000005</v>
      </c>
      <c r="AB85" t="s">
        <v>9374</v>
      </c>
      <c r="AC85" t="s">
        <v>283</v>
      </c>
      <c r="AO85" t="s">
        <v>10082</v>
      </c>
      <c r="AR85" t="s">
        <v>6</v>
      </c>
      <c r="AS85" t="s">
        <v>812</v>
      </c>
      <c r="AT85" t="s">
        <v>230</v>
      </c>
      <c r="AV85" t="s">
        <v>1584</v>
      </c>
      <c r="AW85" t="s">
        <v>1982</v>
      </c>
      <c r="AX85" t="s">
        <v>222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SELONG</v>
      </c>
    </row>
    <row r="86" spans="1:61">
      <c r="A86">
        <v>85</v>
      </c>
      <c r="B86">
        <v>1002644542</v>
      </c>
      <c r="C86">
        <v>3</v>
      </c>
      <c r="D86" t="s">
        <v>45</v>
      </c>
      <c r="E86">
        <v>5</v>
      </c>
      <c r="F86" t="s">
        <v>210</v>
      </c>
      <c r="G86" t="s">
        <v>115</v>
      </c>
      <c r="H86" t="s">
        <v>272</v>
      </c>
      <c r="I86" t="s">
        <v>212</v>
      </c>
      <c r="J86" t="s">
        <v>213</v>
      </c>
      <c r="K86" t="s">
        <v>149</v>
      </c>
      <c r="M86" t="s">
        <v>1581</v>
      </c>
      <c r="N86" t="s">
        <v>215</v>
      </c>
      <c r="O86" s="57">
        <v>46315.367569444446</v>
      </c>
      <c r="P86" s="57">
        <v>46315.368854166663</v>
      </c>
      <c r="Q86">
        <v>69413409</v>
      </c>
      <c r="S86">
        <v>172603791989</v>
      </c>
      <c r="T86" t="s">
        <v>10083</v>
      </c>
      <c r="Z86">
        <v>116.237998</v>
      </c>
      <c r="AA86">
        <v>-8.8930810000000005</v>
      </c>
      <c r="AB86" t="s">
        <v>9374</v>
      </c>
      <c r="AC86" t="s">
        <v>283</v>
      </c>
      <c r="AO86" t="s">
        <v>10082</v>
      </c>
      <c r="AR86" t="s">
        <v>6</v>
      </c>
      <c r="AS86" t="s">
        <v>812</v>
      </c>
      <c r="AT86" t="s">
        <v>230</v>
      </c>
      <c r="AV86" t="s">
        <v>1584</v>
      </c>
      <c r="AW86" t="s">
        <v>2451</v>
      </c>
      <c r="AX86" t="s">
        <v>222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1002644524</v>
      </c>
      <c r="C87">
        <v>3</v>
      </c>
      <c r="D87" t="s">
        <v>45</v>
      </c>
      <c r="E87">
        <v>5</v>
      </c>
      <c r="F87" t="s">
        <v>210</v>
      </c>
      <c r="G87" t="s">
        <v>115</v>
      </c>
      <c r="H87" t="s">
        <v>272</v>
      </c>
      <c r="I87" t="s">
        <v>212</v>
      </c>
      <c r="J87" t="s">
        <v>213</v>
      </c>
      <c r="K87" t="s">
        <v>149</v>
      </c>
      <c r="M87" t="s">
        <v>1581</v>
      </c>
      <c r="N87" t="s">
        <v>215</v>
      </c>
      <c r="O87" s="57">
        <v>46315.364305555559</v>
      </c>
      <c r="P87" s="57">
        <v>46315.365381944444</v>
      </c>
      <c r="Q87">
        <v>69413400</v>
      </c>
      <c r="S87">
        <v>172603791667</v>
      </c>
      <c r="T87" t="s">
        <v>10084</v>
      </c>
      <c r="Z87">
        <v>116.237998</v>
      </c>
      <c r="AA87">
        <v>-8.8930810000000005</v>
      </c>
      <c r="AB87" t="s">
        <v>9374</v>
      </c>
      <c r="AC87" t="s">
        <v>283</v>
      </c>
      <c r="AO87" t="s">
        <v>10082</v>
      </c>
      <c r="AR87" t="s">
        <v>6</v>
      </c>
      <c r="AS87" t="s">
        <v>812</v>
      </c>
      <c r="AT87" t="s">
        <v>230</v>
      </c>
      <c r="AV87" t="s">
        <v>1584</v>
      </c>
      <c r="AW87" t="s">
        <v>10085</v>
      </c>
      <c r="AX87" t="s">
        <v>222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SELONG</v>
      </c>
    </row>
    <row r="88" spans="1:61">
      <c r="A88">
        <v>87</v>
      </c>
      <c r="B88">
        <v>1002624841</v>
      </c>
      <c r="C88">
        <v>3</v>
      </c>
      <c r="D88" t="s">
        <v>45</v>
      </c>
      <c r="E88">
        <v>5</v>
      </c>
      <c r="F88" t="s">
        <v>210</v>
      </c>
      <c r="G88" t="s">
        <v>115</v>
      </c>
      <c r="H88" t="s">
        <v>272</v>
      </c>
      <c r="I88" t="s">
        <v>212</v>
      </c>
      <c r="J88" t="s">
        <v>213</v>
      </c>
      <c r="K88" t="s">
        <v>149</v>
      </c>
      <c r="M88" t="s">
        <v>1625</v>
      </c>
      <c r="N88" t="s">
        <v>215</v>
      </c>
      <c r="O88" s="57">
        <v>46301.659085648149</v>
      </c>
      <c r="P88" s="57">
        <v>46305.083553240744</v>
      </c>
      <c r="Q88">
        <v>69405256</v>
      </c>
      <c r="S88">
        <v>172603792513</v>
      </c>
      <c r="T88" t="s">
        <v>3123</v>
      </c>
      <c r="U88" t="s">
        <v>3111</v>
      </c>
      <c r="Z88">
        <v>116.285858</v>
      </c>
      <c r="AA88">
        <v>-8.8928619999999992</v>
      </c>
      <c r="AB88" t="s">
        <v>3125</v>
      </c>
      <c r="AC88" t="s">
        <v>284</v>
      </c>
      <c r="AO88" s="57">
        <v>46183.663668981484</v>
      </c>
      <c r="AR88" t="s">
        <v>1630</v>
      </c>
      <c r="AS88" t="s">
        <v>812</v>
      </c>
      <c r="AT88" t="s">
        <v>230</v>
      </c>
      <c r="AV88" t="s">
        <v>3016</v>
      </c>
      <c r="AW88" t="s">
        <v>539</v>
      </c>
      <c r="AX88" t="s">
        <v>222</v>
      </c>
      <c r="AZ88" t="s">
        <v>3016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SELONG</v>
      </c>
    </row>
    <row r="89" spans="1:61">
      <c r="A89">
        <v>88</v>
      </c>
      <c r="B89">
        <v>1002654338</v>
      </c>
      <c r="C89">
        <v>3</v>
      </c>
      <c r="D89" t="s">
        <v>45</v>
      </c>
      <c r="E89">
        <v>5</v>
      </c>
      <c r="F89" t="s">
        <v>210</v>
      </c>
      <c r="G89" t="s">
        <v>115</v>
      </c>
      <c r="H89" t="s">
        <v>272</v>
      </c>
      <c r="I89" t="s">
        <v>212</v>
      </c>
      <c r="J89" t="s">
        <v>213</v>
      </c>
      <c r="K89" t="s">
        <v>149</v>
      </c>
      <c r="M89" t="s">
        <v>1625</v>
      </c>
      <c r="N89" t="s">
        <v>215</v>
      </c>
      <c r="O89" s="57">
        <v>46321.620578703703</v>
      </c>
      <c r="P89" s="57">
        <v>46323.627418981479</v>
      </c>
      <c r="Q89">
        <v>69417308</v>
      </c>
      <c r="S89">
        <v>172603792087</v>
      </c>
      <c r="T89" t="s">
        <v>12938</v>
      </c>
      <c r="U89" t="s">
        <v>12939</v>
      </c>
      <c r="Z89">
        <v>116.2655438</v>
      </c>
      <c r="AA89">
        <v>-8.8800339000000008</v>
      </c>
      <c r="AB89" t="s">
        <v>12940</v>
      </c>
      <c r="AC89" t="s">
        <v>284</v>
      </c>
      <c r="AO89" t="s">
        <v>12941</v>
      </c>
      <c r="AR89" t="s">
        <v>1630</v>
      </c>
      <c r="AS89" t="s">
        <v>812</v>
      </c>
      <c r="AT89" t="s">
        <v>220</v>
      </c>
      <c r="AV89" t="s">
        <v>8599</v>
      </c>
      <c r="AW89" t="s">
        <v>540</v>
      </c>
      <c r="AX89" t="s">
        <v>222</v>
      </c>
      <c r="AZ89" t="s">
        <v>8599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SELONG</v>
      </c>
    </row>
    <row r="90" spans="1:61">
      <c r="A90">
        <v>89</v>
      </c>
      <c r="B90">
        <v>1002624744</v>
      </c>
      <c r="C90">
        <v>3</v>
      </c>
      <c r="D90" t="s">
        <v>45</v>
      </c>
      <c r="E90">
        <v>5</v>
      </c>
      <c r="F90" t="s">
        <v>210</v>
      </c>
      <c r="G90" t="s">
        <v>115</v>
      </c>
      <c r="H90" t="s">
        <v>272</v>
      </c>
      <c r="I90" t="s">
        <v>212</v>
      </c>
      <c r="J90" t="s">
        <v>213</v>
      </c>
      <c r="K90" t="s">
        <v>149</v>
      </c>
      <c r="M90" t="s">
        <v>1916</v>
      </c>
      <c r="N90" t="s">
        <v>215</v>
      </c>
      <c r="O90" s="57">
        <v>46301.642870370371</v>
      </c>
      <c r="P90" s="57">
        <v>46323.779467592591</v>
      </c>
      <c r="Q90">
        <v>69405218</v>
      </c>
      <c r="S90">
        <v>172603792512</v>
      </c>
      <c r="T90" t="s">
        <v>3123</v>
      </c>
      <c r="U90" t="s">
        <v>3111</v>
      </c>
      <c r="V90" t="s">
        <v>3124</v>
      </c>
      <c r="Z90">
        <v>116.285090446472</v>
      </c>
      <c r="AA90">
        <v>-8.8926930500268195</v>
      </c>
      <c r="AB90" t="s">
        <v>3125</v>
      </c>
      <c r="AC90" t="s">
        <v>284</v>
      </c>
      <c r="AL90" t="s">
        <v>217</v>
      </c>
      <c r="AM90" t="s">
        <v>3126</v>
      </c>
      <c r="AN90" t="s">
        <v>6</v>
      </c>
      <c r="AO90" s="57">
        <v>46183.653182870374</v>
      </c>
      <c r="AP90" s="57">
        <v>46303.333333333336</v>
      </c>
      <c r="AQ90" t="s">
        <v>838</v>
      </c>
      <c r="AR90" t="s">
        <v>12</v>
      </c>
      <c r="AS90" t="s">
        <v>812</v>
      </c>
      <c r="AT90" t="s">
        <v>230</v>
      </c>
      <c r="AV90" t="s">
        <v>1626</v>
      </c>
      <c r="AW90" t="s">
        <v>540</v>
      </c>
      <c r="AX90" t="s">
        <v>222</v>
      </c>
      <c r="BA90" s="57">
        <v>46303.333333333336</v>
      </c>
      <c r="BB90" t="s">
        <v>3126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SELONG</v>
      </c>
    </row>
    <row r="91" spans="1:61">
      <c r="A91">
        <v>90</v>
      </c>
      <c r="B91">
        <v>1002625600</v>
      </c>
      <c r="C91">
        <v>3</v>
      </c>
      <c r="D91" t="s">
        <v>45</v>
      </c>
      <c r="E91">
        <v>5</v>
      </c>
      <c r="F91" t="s">
        <v>210</v>
      </c>
      <c r="G91" t="s">
        <v>115</v>
      </c>
      <c r="H91" t="s">
        <v>272</v>
      </c>
      <c r="I91" t="s">
        <v>212</v>
      </c>
      <c r="J91" t="s">
        <v>213</v>
      </c>
      <c r="K91" t="s">
        <v>149</v>
      </c>
      <c r="M91" t="s">
        <v>1916</v>
      </c>
      <c r="N91" t="s">
        <v>215</v>
      </c>
      <c r="O91" s="57">
        <v>46302.433888888889</v>
      </c>
      <c r="P91" s="57">
        <v>46323.54111111111</v>
      </c>
      <c r="Q91">
        <v>69405544</v>
      </c>
      <c r="S91">
        <v>172603791344</v>
      </c>
      <c r="T91" t="s">
        <v>3123</v>
      </c>
      <c r="U91" t="s">
        <v>3111</v>
      </c>
      <c r="V91" t="s">
        <v>4820</v>
      </c>
      <c r="Z91">
        <v>116.28613998780401</v>
      </c>
      <c r="AA91">
        <v>-8.8925721571295302</v>
      </c>
      <c r="AB91" t="s">
        <v>3698</v>
      </c>
      <c r="AC91" t="s">
        <v>284</v>
      </c>
      <c r="AL91" t="s">
        <v>217</v>
      </c>
      <c r="AM91" t="s">
        <v>4821</v>
      </c>
      <c r="AN91" t="s">
        <v>6</v>
      </c>
      <c r="AO91" s="57">
        <v>46213.434340277781</v>
      </c>
      <c r="AP91" s="57">
        <v>46305.458333333336</v>
      </c>
      <c r="AQ91" t="s">
        <v>838</v>
      </c>
      <c r="AR91" t="s">
        <v>12</v>
      </c>
      <c r="AS91" t="s">
        <v>812</v>
      </c>
      <c r="AT91" t="s">
        <v>230</v>
      </c>
      <c r="AV91" t="s">
        <v>1626</v>
      </c>
      <c r="AW91" t="s">
        <v>541</v>
      </c>
      <c r="AX91" t="s">
        <v>222</v>
      </c>
      <c r="BA91" s="57">
        <v>46305.458333333336</v>
      </c>
      <c r="BB91" t="s">
        <v>4821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SELONG</v>
      </c>
    </row>
    <row r="92" spans="1:61">
      <c r="A92">
        <v>91</v>
      </c>
      <c r="B92">
        <v>1002628503</v>
      </c>
      <c r="C92">
        <v>3</v>
      </c>
      <c r="D92" t="s">
        <v>45</v>
      </c>
      <c r="E92">
        <v>5</v>
      </c>
      <c r="F92" t="s">
        <v>210</v>
      </c>
      <c r="G92" t="s">
        <v>115</v>
      </c>
      <c r="H92" t="s">
        <v>272</v>
      </c>
      <c r="I92" t="s">
        <v>212</v>
      </c>
      <c r="J92" t="s">
        <v>213</v>
      </c>
      <c r="K92" t="s">
        <v>149</v>
      </c>
      <c r="L92" t="s">
        <v>214</v>
      </c>
      <c r="M92" t="s">
        <v>1916</v>
      </c>
      <c r="N92" t="s">
        <v>215</v>
      </c>
      <c r="O92" s="57">
        <v>46303.724004629628</v>
      </c>
      <c r="P92" s="57">
        <v>46316.580208333333</v>
      </c>
      <c r="Q92">
        <v>69406844</v>
      </c>
      <c r="S92">
        <v>172603791874</v>
      </c>
      <c r="T92" t="s">
        <v>4433</v>
      </c>
      <c r="U92" t="s">
        <v>4434</v>
      </c>
      <c r="V92" t="s">
        <v>4435</v>
      </c>
      <c r="Z92">
        <v>116.34478634895601</v>
      </c>
      <c r="AA92">
        <v>-8.6302558087695491</v>
      </c>
      <c r="AB92" t="s">
        <v>4436</v>
      </c>
      <c r="AC92" t="s">
        <v>235</v>
      </c>
      <c r="AL92" t="s">
        <v>217</v>
      </c>
      <c r="AM92" t="s">
        <v>4437</v>
      </c>
      <c r="AN92" t="s">
        <v>6</v>
      </c>
      <c r="AO92" s="57">
        <v>46244.72587962963</v>
      </c>
      <c r="AP92" s="57">
        <v>46304.625</v>
      </c>
      <c r="AQ92" t="s">
        <v>5749</v>
      </c>
      <c r="AR92" t="s">
        <v>12</v>
      </c>
      <c r="AS92" t="s">
        <v>812</v>
      </c>
      <c r="AT92" t="s">
        <v>230</v>
      </c>
      <c r="AV92" t="s">
        <v>1626</v>
      </c>
      <c r="AW92" t="s">
        <v>4438</v>
      </c>
      <c r="AX92" t="s">
        <v>222</v>
      </c>
      <c r="BA92" s="57">
        <v>46304.625</v>
      </c>
      <c r="BB92" t="s">
        <v>4437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SELONG</v>
      </c>
    </row>
    <row r="93" spans="1:61">
      <c r="A93">
        <v>92</v>
      </c>
      <c r="B93">
        <v>1002647473</v>
      </c>
      <c r="C93">
        <v>3</v>
      </c>
      <c r="D93" t="s">
        <v>45</v>
      </c>
      <c r="E93">
        <v>5</v>
      </c>
      <c r="F93" t="s">
        <v>210</v>
      </c>
      <c r="G93" t="s">
        <v>115</v>
      </c>
      <c r="H93" t="s">
        <v>272</v>
      </c>
      <c r="I93" t="s">
        <v>212</v>
      </c>
      <c r="J93" t="s">
        <v>213</v>
      </c>
      <c r="K93" t="s">
        <v>149</v>
      </c>
      <c r="L93" t="s">
        <v>214</v>
      </c>
      <c r="M93" t="s">
        <v>1916</v>
      </c>
      <c r="N93" t="s">
        <v>215</v>
      </c>
      <c r="O93" s="57">
        <v>46316.57980324074</v>
      </c>
      <c r="P93" s="57">
        <v>46325.557511574072</v>
      </c>
      <c r="Q93">
        <v>69406844</v>
      </c>
      <c r="S93">
        <v>172603792021</v>
      </c>
      <c r="T93" t="s">
        <v>4433</v>
      </c>
      <c r="U93" t="s">
        <v>10710</v>
      </c>
      <c r="V93" t="s">
        <v>4435</v>
      </c>
      <c r="Z93">
        <v>116.344786</v>
      </c>
      <c r="AA93">
        <v>-8.630255</v>
      </c>
      <c r="AB93" t="s">
        <v>4436</v>
      </c>
      <c r="AC93" t="s">
        <v>235</v>
      </c>
      <c r="AL93" t="s">
        <v>217</v>
      </c>
      <c r="AM93" t="s">
        <v>10711</v>
      </c>
      <c r="AN93" t="s">
        <v>6</v>
      </c>
      <c r="AO93" t="s">
        <v>10712</v>
      </c>
      <c r="AP93" s="57">
        <v>46319</v>
      </c>
      <c r="AR93" t="s">
        <v>12</v>
      </c>
      <c r="AS93" t="s">
        <v>812</v>
      </c>
      <c r="AT93" t="s">
        <v>230</v>
      </c>
      <c r="AV93" t="s">
        <v>1626</v>
      </c>
      <c r="AW93" t="s">
        <v>4438</v>
      </c>
      <c r="AX93" t="s">
        <v>222</v>
      </c>
      <c r="BA93" s="57">
        <v>46319.333333333336</v>
      </c>
      <c r="BB93" t="s">
        <v>10711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1002638417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349</v>
      </c>
      <c r="I94" t="s">
        <v>212</v>
      </c>
      <c r="J94" t="s">
        <v>213</v>
      </c>
      <c r="K94" t="s">
        <v>149</v>
      </c>
      <c r="L94" t="s">
        <v>214</v>
      </c>
      <c r="M94" t="s">
        <v>1400</v>
      </c>
      <c r="N94" t="s">
        <v>215</v>
      </c>
      <c r="O94" s="57">
        <v>46310.549780092595</v>
      </c>
      <c r="P94" s="57">
        <v>46315.6794212963</v>
      </c>
      <c r="Q94">
        <v>69410782</v>
      </c>
      <c r="S94">
        <v>172620205136</v>
      </c>
      <c r="T94" t="s">
        <v>7389</v>
      </c>
      <c r="U94" t="s">
        <v>7390</v>
      </c>
      <c r="V94" t="s">
        <v>7391</v>
      </c>
      <c r="Z94">
        <v>116.41346</v>
      </c>
      <c r="AA94">
        <v>-8.6407209999999992</v>
      </c>
      <c r="AB94" t="s">
        <v>7392</v>
      </c>
      <c r="AC94" t="s">
        <v>235</v>
      </c>
      <c r="AL94" t="s">
        <v>217</v>
      </c>
      <c r="AM94" t="s">
        <v>7393</v>
      </c>
      <c r="AN94" t="s">
        <v>6</v>
      </c>
      <c r="AO94" t="s">
        <v>7394</v>
      </c>
      <c r="AP94" s="57">
        <v>46311.625</v>
      </c>
      <c r="AR94" t="s">
        <v>14</v>
      </c>
      <c r="AS94" t="s">
        <v>825</v>
      </c>
      <c r="AT94" t="s">
        <v>230</v>
      </c>
      <c r="AV94" t="s">
        <v>10086</v>
      </c>
      <c r="AW94" t="s">
        <v>878</v>
      </c>
      <c r="AX94" t="s">
        <v>222</v>
      </c>
      <c r="BA94" s="57">
        <v>46311.625</v>
      </c>
      <c r="BB94" t="s">
        <v>7393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SELONG</v>
      </c>
    </row>
    <row r="95" spans="1:61">
      <c r="A95">
        <v>94</v>
      </c>
      <c r="B95">
        <v>1002630870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349</v>
      </c>
      <c r="I95" t="s">
        <v>212</v>
      </c>
      <c r="J95" t="s">
        <v>213</v>
      </c>
      <c r="K95" t="s">
        <v>149</v>
      </c>
      <c r="L95" t="s">
        <v>214</v>
      </c>
      <c r="M95" t="s">
        <v>76</v>
      </c>
      <c r="N95" t="s">
        <v>215</v>
      </c>
      <c r="O95" s="57">
        <v>46305.521932870368</v>
      </c>
      <c r="P95" s="57">
        <v>46307.617893518516</v>
      </c>
      <c r="Q95">
        <v>69407852</v>
      </c>
      <c r="S95">
        <v>172620205128</v>
      </c>
      <c r="T95" t="s">
        <v>4822</v>
      </c>
      <c r="U95" t="s">
        <v>4823</v>
      </c>
      <c r="V95" t="s">
        <v>4824</v>
      </c>
      <c r="Z95">
        <v>116.42188310623099</v>
      </c>
      <c r="AA95">
        <v>-8.5883461456235608</v>
      </c>
      <c r="AB95" t="s">
        <v>4825</v>
      </c>
      <c r="AC95" t="s">
        <v>216</v>
      </c>
      <c r="AL95" t="s">
        <v>217</v>
      </c>
      <c r="AM95" t="s">
        <v>4826</v>
      </c>
      <c r="AN95" t="s">
        <v>6</v>
      </c>
      <c r="AO95" s="57">
        <v>46305.527905092589</v>
      </c>
      <c r="AP95" s="57">
        <v>46306.458333333336</v>
      </c>
      <c r="AR95" t="s">
        <v>218</v>
      </c>
      <c r="AS95" t="s">
        <v>825</v>
      </c>
      <c r="AT95" t="s">
        <v>230</v>
      </c>
      <c r="AU95">
        <v>20261012</v>
      </c>
      <c r="AV95" t="s">
        <v>221</v>
      </c>
      <c r="AW95" t="s">
        <v>923</v>
      </c>
      <c r="AX95" t="s">
        <v>222</v>
      </c>
      <c r="BA95" s="57">
        <v>46306.458333333336</v>
      </c>
      <c r="BB95" t="s">
        <v>4826</v>
      </c>
      <c r="BC95">
        <v>2026</v>
      </c>
      <c r="BD95">
        <v>10</v>
      </c>
      <c r="BE95">
        <v>12</v>
      </c>
      <c r="BF95" s="6">
        <f t="shared" si="3"/>
        <v>46307</v>
      </c>
      <c r="BG95">
        <f t="shared" si="4"/>
        <v>0.54166666666424135</v>
      </c>
      <c r="BH95" t="str">
        <f t="shared" si="5"/>
        <v>COMPLY</v>
      </c>
      <c r="BI95" t="str">
        <f>VLOOKUP(H95,Sheet2!$A$1:$B$270,2,FALSE)</f>
        <v>SELONG</v>
      </c>
    </row>
    <row r="96" spans="1:61">
      <c r="A96">
        <v>95</v>
      </c>
      <c r="B96">
        <v>1002636601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349</v>
      </c>
      <c r="I96" t="s">
        <v>212</v>
      </c>
      <c r="J96" t="s">
        <v>213</v>
      </c>
      <c r="K96" t="s">
        <v>149</v>
      </c>
      <c r="L96" t="s">
        <v>214</v>
      </c>
      <c r="M96" t="s">
        <v>76</v>
      </c>
      <c r="N96" t="s">
        <v>215</v>
      </c>
      <c r="O96" s="57">
        <v>46309.501099537039</v>
      </c>
      <c r="P96" s="57">
        <v>46310.894606481481</v>
      </c>
      <c r="Q96">
        <v>69410057</v>
      </c>
      <c r="S96">
        <v>172620205133</v>
      </c>
      <c r="T96" t="s">
        <v>6829</v>
      </c>
      <c r="U96" t="s">
        <v>6830</v>
      </c>
      <c r="V96" t="s">
        <v>6831</v>
      </c>
      <c r="Z96">
        <v>116.421911604702</v>
      </c>
      <c r="AA96">
        <v>-8.5883912318785605</v>
      </c>
      <c r="AB96" t="s">
        <v>6832</v>
      </c>
      <c r="AC96" t="s">
        <v>216</v>
      </c>
      <c r="AL96" t="s">
        <v>217</v>
      </c>
      <c r="AM96" t="s">
        <v>6833</v>
      </c>
      <c r="AN96" t="s">
        <v>6</v>
      </c>
      <c r="AO96" t="s">
        <v>6834</v>
      </c>
      <c r="AP96" s="57">
        <v>46310.333333333336</v>
      </c>
      <c r="AR96" t="s">
        <v>218</v>
      </c>
      <c r="AS96" t="s">
        <v>825</v>
      </c>
      <c r="AT96" t="s">
        <v>230</v>
      </c>
      <c r="AU96">
        <v>20261015</v>
      </c>
      <c r="AV96" t="s">
        <v>221</v>
      </c>
      <c r="AW96" t="s">
        <v>879</v>
      </c>
      <c r="AX96" t="s">
        <v>222</v>
      </c>
      <c r="BA96" s="57">
        <v>46310.333333333336</v>
      </c>
      <c r="BB96" t="s">
        <v>6833</v>
      </c>
      <c r="BC96">
        <v>2026</v>
      </c>
      <c r="BD96">
        <v>10</v>
      </c>
      <c r="BE96">
        <v>15</v>
      </c>
      <c r="BF96" s="6">
        <f t="shared" si="3"/>
        <v>46310</v>
      </c>
      <c r="BG96">
        <f t="shared" si="4"/>
        <v>-0.33333333333575865</v>
      </c>
      <c r="BH96" t="str">
        <f t="shared" si="5"/>
        <v>COMPLY</v>
      </c>
      <c r="BI96" t="str">
        <f>VLOOKUP(H96,Sheet2!$A$1:$B$270,2,FALSE)</f>
        <v>SELONG</v>
      </c>
    </row>
    <row r="97" spans="1:61">
      <c r="A97">
        <v>96</v>
      </c>
      <c r="B97">
        <v>1002646130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349</v>
      </c>
      <c r="I97" t="s">
        <v>212</v>
      </c>
      <c r="J97" t="s">
        <v>213</v>
      </c>
      <c r="K97" t="s">
        <v>149</v>
      </c>
      <c r="M97" t="s">
        <v>76</v>
      </c>
      <c r="N97" t="s">
        <v>215</v>
      </c>
      <c r="O97" s="57">
        <v>46315.679432870369</v>
      </c>
      <c r="P97" s="57">
        <v>46315.732002314813</v>
      </c>
      <c r="Q97">
        <v>69410782</v>
      </c>
      <c r="S97">
        <v>172620205154</v>
      </c>
      <c r="T97" t="s">
        <v>7389</v>
      </c>
      <c r="U97" t="s">
        <v>10087</v>
      </c>
      <c r="V97" t="s">
        <v>10088</v>
      </c>
      <c r="Z97">
        <v>116.41328780478899</v>
      </c>
      <c r="AA97">
        <v>-8.6399942645130707</v>
      </c>
      <c r="AB97" t="s">
        <v>7392</v>
      </c>
      <c r="AC97" t="s">
        <v>216</v>
      </c>
      <c r="AL97" t="s">
        <v>217</v>
      </c>
      <c r="AM97" t="s">
        <v>9805</v>
      </c>
      <c r="AN97" t="s">
        <v>6</v>
      </c>
      <c r="AO97" t="s">
        <v>10073</v>
      </c>
      <c r="AR97" t="s">
        <v>218</v>
      </c>
      <c r="AS97" t="s">
        <v>825</v>
      </c>
      <c r="AT97" t="s">
        <v>230</v>
      </c>
      <c r="AU97">
        <v>20261020</v>
      </c>
      <c r="AV97" t="s">
        <v>221</v>
      </c>
      <c r="AW97" t="s">
        <v>539</v>
      </c>
      <c r="AX97" t="s">
        <v>222</v>
      </c>
      <c r="BA97" s="57">
        <v>46315.291666666664</v>
      </c>
      <c r="BB97" t="s">
        <v>9805</v>
      </c>
      <c r="BC97">
        <v>2026</v>
      </c>
      <c r="BD97">
        <v>10</v>
      </c>
      <c r="BE97">
        <v>20</v>
      </c>
      <c r="BF97" s="6">
        <f t="shared" si="3"/>
        <v>46315</v>
      </c>
      <c r="BG97">
        <f t="shared" si="4"/>
        <v>-0.29166666666424135</v>
      </c>
      <c r="BH97" t="str">
        <f t="shared" si="5"/>
        <v>COMPLY</v>
      </c>
      <c r="BI97" t="str">
        <f>VLOOKUP(H97,Sheet2!$A$1:$B$270,2,FALSE)</f>
        <v>SELONG</v>
      </c>
    </row>
    <row r="98" spans="1:61">
      <c r="A98">
        <v>97</v>
      </c>
      <c r="B98">
        <v>1002654813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349</v>
      </c>
      <c r="I98" t="s">
        <v>212</v>
      </c>
      <c r="J98" t="s">
        <v>213</v>
      </c>
      <c r="K98" t="s">
        <v>149</v>
      </c>
      <c r="L98" t="s">
        <v>214</v>
      </c>
      <c r="M98" t="s">
        <v>76</v>
      </c>
      <c r="N98" t="s">
        <v>215</v>
      </c>
      <c r="O98" s="57">
        <v>46321.735312500001</v>
      </c>
      <c r="P98" s="57">
        <v>46322.558993055558</v>
      </c>
      <c r="Q98">
        <v>69417474</v>
      </c>
      <c r="S98">
        <v>172620205164</v>
      </c>
      <c r="T98" t="s">
        <v>12942</v>
      </c>
      <c r="U98" t="s">
        <v>12943</v>
      </c>
      <c r="V98" t="s">
        <v>12944</v>
      </c>
      <c r="Z98">
        <v>116.419396698474</v>
      </c>
      <c r="AA98">
        <v>-8.5550375440171393</v>
      </c>
      <c r="AB98" t="s">
        <v>12945</v>
      </c>
      <c r="AC98" t="s">
        <v>216</v>
      </c>
      <c r="AL98" t="s">
        <v>217</v>
      </c>
      <c r="AM98" t="s">
        <v>12946</v>
      </c>
      <c r="AN98" t="s">
        <v>6</v>
      </c>
      <c r="AO98" t="s">
        <v>12947</v>
      </c>
      <c r="AP98" s="57">
        <v>46322.625</v>
      </c>
      <c r="AR98" t="s">
        <v>218</v>
      </c>
      <c r="AS98" t="s">
        <v>825</v>
      </c>
      <c r="AT98" t="s">
        <v>230</v>
      </c>
      <c r="AU98">
        <v>20261027</v>
      </c>
      <c r="AV98" t="s">
        <v>221</v>
      </c>
      <c r="AW98" t="s">
        <v>923</v>
      </c>
      <c r="AX98" t="s">
        <v>222</v>
      </c>
      <c r="BA98" s="57">
        <v>46322.625</v>
      </c>
      <c r="BB98" t="s">
        <v>12946</v>
      </c>
      <c r="BC98">
        <v>2026</v>
      </c>
      <c r="BD98">
        <v>10</v>
      </c>
      <c r="BE98">
        <v>27</v>
      </c>
      <c r="BF98" s="6">
        <f t="shared" si="3"/>
        <v>46322</v>
      </c>
      <c r="BG98">
        <f t="shared" si="4"/>
        <v>-0.625</v>
      </c>
      <c r="BH98" t="str">
        <f t="shared" si="5"/>
        <v>COMPLY</v>
      </c>
      <c r="BI98" t="str">
        <f>VLOOKUP(H98,Sheet2!$A$1:$B$270,2,FALSE)</f>
        <v>SELONG</v>
      </c>
    </row>
    <row r="99" spans="1:61">
      <c r="A99">
        <v>98</v>
      </c>
      <c r="B99">
        <v>1002635720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356</v>
      </c>
      <c r="I99" t="s">
        <v>212</v>
      </c>
      <c r="J99" t="s">
        <v>213</v>
      </c>
      <c r="K99" t="s">
        <v>149</v>
      </c>
      <c r="L99" t="s">
        <v>214</v>
      </c>
      <c r="M99" t="s">
        <v>1400</v>
      </c>
      <c r="N99" t="s">
        <v>215</v>
      </c>
      <c r="O99" s="57">
        <v>46308.707395833335</v>
      </c>
      <c r="P99" s="57">
        <v>46317.477581018517</v>
      </c>
      <c r="Q99">
        <v>69409671</v>
      </c>
      <c r="S99">
        <v>172619203571</v>
      </c>
      <c r="T99" t="s">
        <v>6578</v>
      </c>
      <c r="U99" t="s">
        <v>6579</v>
      </c>
      <c r="V99" t="s">
        <v>6580</v>
      </c>
      <c r="Z99">
        <v>116.65872819721601</v>
      </c>
      <c r="AA99">
        <v>-8.5041465352127101</v>
      </c>
      <c r="AB99" t="s">
        <v>6581</v>
      </c>
      <c r="AC99" t="s">
        <v>216</v>
      </c>
      <c r="AL99" t="s">
        <v>217</v>
      </c>
      <c r="AM99" t="s">
        <v>6582</v>
      </c>
      <c r="AN99" t="s">
        <v>6</v>
      </c>
      <c r="AO99" t="s">
        <v>6583</v>
      </c>
      <c r="AP99" s="57">
        <v>46309.625</v>
      </c>
      <c r="AR99" t="s">
        <v>14</v>
      </c>
      <c r="AS99" t="s">
        <v>825</v>
      </c>
      <c r="AT99" t="s">
        <v>230</v>
      </c>
      <c r="AV99" t="s">
        <v>10719</v>
      </c>
      <c r="AW99" t="s">
        <v>923</v>
      </c>
      <c r="AX99" t="s">
        <v>222</v>
      </c>
      <c r="BA99" s="57">
        <v>46309.625</v>
      </c>
      <c r="BB99" t="s">
        <v>6582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SELONG</v>
      </c>
    </row>
    <row r="100" spans="1:61">
      <c r="A100">
        <v>99</v>
      </c>
      <c r="B100">
        <v>1002635413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356</v>
      </c>
      <c r="I100" t="s">
        <v>212</v>
      </c>
      <c r="J100" t="s">
        <v>213</v>
      </c>
      <c r="K100" t="s">
        <v>149</v>
      </c>
      <c r="L100" t="s">
        <v>214</v>
      </c>
      <c r="M100" t="s">
        <v>1400</v>
      </c>
      <c r="N100" t="s">
        <v>215</v>
      </c>
      <c r="O100" s="57">
        <v>46308.641377314816</v>
      </c>
      <c r="P100" s="57">
        <v>46314.611875000002</v>
      </c>
      <c r="Q100">
        <v>69409549</v>
      </c>
      <c r="S100">
        <v>172619203569</v>
      </c>
      <c r="T100" t="s">
        <v>6584</v>
      </c>
      <c r="U100" t="s">
        <v>6585</v>
      </c>
      <c r="V100" t="s">
        <v>6586</v>
      </c>
      <c r="Z100">
        <v>116.57232519239101</v>
      </c>
      <c r="AA100">
        <v>-8.6475367897431994</v>
      </c>
      <c r="AB100" t="s">
        <v>6587</v>
      </c>
      <c r="AC100" t="s">
        <v>216</v>
      </c>
      <c r="AL100" t="s">
        <v>217</v>
      </c>
      <c r="AM100" t="s">
        <v>6588</v>
      </c>
      <c r="AN100" t="s">
        <v>6</v>
      </c>
      <c r="AO100" t="s">
        <v>6589</v>
      </c>
      <c r="AP100" s="57">
        <v>46309.625</v>
      </c>
      <c r="AR100" t="s">
        <v>14</v>
      </c>
      <c r="AS100" t="s">
        <v>825</v>
      </c>
      <c r="AT100" t="s">
        <v>220</v>
      </c>
      <c r="AV100" t="s">
        <v>7923</v>
      </c>
      <c r="AW100" t="s">
        <v>2548</v>
      </c>
      <c r="AX100" t="s">
        <v>222</v>
      </c>
      <c r="BA100" s="57">
        <v>46309.625</v>
      </c>
      <c r="BB100" t="s">
        <v>6588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SELONG</v>
      </c>
    </row>
    <row r="101" spans="1:61">
      <c r="A101">
        <v>100</v>
      </c>
      <c r="B101">
        <v>1002647170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356</v>
      </c>
      <c r="I101" t="s">
        <v>212</v>
      </c>
      <c r="J101" t="s">
        <v>213</v>
      </c>
      <c r="K101" t="s">
        <v>149</v>
      </c>
      <c r="L101" t="s">
        <v>214</v>
      </c>
      <c r="M101" t="s">
        <v>1400</v>
      </c>
      <c r="N101" t="s">
        <v>215</v>
      </c>
      <c r="O101" s="57">
        <v>46316.492175925923</v>
      </c>
      <c r="P101" s="57">
        <v>46318.583090277774</v>
      </c>
      <c r="Q101">
        <v>69414379</v>
      </c>
      <c r="S101">
        <v>172619203607</v>
      </c>
      <c r="T101" t="s">
        <v>10720</v>
      </c>
      <c r="U101" t="s">
        <v>10721</v>
      </c>
      <c r="V101" t="s">
        <v>10722</v>
      </c>
      <c r="Z101">
        <v>116.482006497681</v>
      </c>
      <c r="AA101">
        <v>-8.7913675070373696</v>
      </c>
      <c r="AB101" t="s">
        <v>10723</v>
      </c>
      <c r="AC101" t="s">
        <v>216</v>
      </c>
      <c r="AL101" t="s">
        <v>217</v>
      </c>
      <c r="AM101" t="s">
        <v>10724</v>
      </c>
      <c r="AN101" t="s">
        <v>6</v>
      </c>
      <c r="AO101" t="s">
        <v>10725</v>
      </c>
      <c r="AP101" s="57">
        <v>46317.458333333336</v>
      </c>
      <c r="AQ101" t="s">
        <v>838</v>
      </c>
      <c r="AR101" t="s">
        <v>14</v>
      </c>
      <c r="AS101" t="s">
        <v>825</v>
      </c>
      <c r="AT101" t="s">
        <v>230</v>
      </c>
      <c r="AV101" t="s">
        <v>11849</v>
      </c>
      <c r="AW101" t="s">
        <v>875</v>
      </c>
      <c r="AX101" t="s">
        <v>222</v>
      </c>
      <c r="BA101" s="57">
        <v>46317.458333333336</v>
      </c>
      <c r="BB101" t="s">
        <v>10724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SELONG</v>
      </c>
    </row>
    <row r="102" spans="1:61">
      <c r="A102">
        <v>101</v>
      </c>
      <c r="B102">
        <v>1002617999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356</v>
      </c>
      <c r="I102" t="s">
        <v>212</v>
      </c>
      <c r="J102" t="s">
        <v>213</v>
      </c>
      <c r="K102" t="s">
        <v>149</v>
      </c>
      <c r="L102" t="s">
        <v>214</v>
      </c>
      <c r="M102" t="s">
        <v>76</v>
      </c>
      <c r="N102" t="s">
        <v>215</v>
      </c>
      <c r="O102" s="57">
        <v>46296.584490740737</v>
      </c>
      <c r="P102" s="57">
        <v>46297.786006944443</v>
      </c>
      <c r="Q102">
        <v>69402420</v>
      </c>
      <c r="S102">
        <v>172619203547</v>
      </c>
      <c r="T102" t="s">
        <v>953</v>
      </c>
      <c r="U102" t="s">
        <v>922</v>
      </c>
      <c r="V102" t="s">
        <v>954</v>
      </c>
      <c r="Z102">
        <v>116.508950963616</v>
      </c>
      <c r="AA102">
        <v>-8.7742104745551899</v>
      </c>
      <c r="AB102" t="s">
        <v>955</v>
      </c>
      <c r="AC102" t="s">
        <v>216</v>
      </c>
      <c r="AL102" t="s">
        <v>217</v>
      </c>
      <c r="AM102" t="s">
        <v>956</v>
      </c>
      <c r="AN102" t="s">
        <v>6</v>
      </c>
      <c r="AO102" s="57">
        <v>46032.590474537035</v>
      </c>
      <c r="AP102" s="57">
        <v>46298.458333333336</v>
      </c>
      <c r="AR102" t="s">
        <v>218</v>
      </c>
      <c r="AS102" t="s">
        <v>825</v>
      </c>
      <c r="AT102" t="s">
        <v>230</v>
      </c>
      <c r="AU102">
        <v>20261002</v>
      </c>
      <c r="AV102" t="s">
        <v>221</v>
      </c>
      <c r="AW102" t="s">
        <v>923</v>
      </c>
      <c r="AX102" t="s">
        <v>222</v>
      </c>
      <c r="BA102" s="57">
        <v>46298.458333333336</v>
      </c>
      <c r="BB102" t="s">
        <v>956</v>
      </c>
      <c r="BC102">
        <v>2026</v>
      </c>
      <c r="BD102">
        <v>10</v>
      </c>
      <c r="BE102">
        <v>2</v>
      </c>
      <c r="BF102" s="6">
        <f t="shared" si="3"/>
        <v>46297</v>
      </c>
      <c r="BG102">
        <f t="shared" si="4"/>
        <v>-1.4583333333357587</v>
      </c>
      <c r="BH102" t="str">
        <f t="shared" si="5"/>
        <v>COMPLY</v>
      </c>
      <c r="BI102" t="str">
        <f>VLOOKUP(H102,Sheet2!$A$1:$B$270,2,FALSE)</f>
        <v>SELONG</v>
      </c>
    </row>
    <row r="103" spans="1:61">
      <c r="A103">
        <v>102</v>
      </c>
      <c r="B103">
        <v>1002617134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356</v>
      </c>
      <c r="I103" t="s">
        <v>212</v>
      </c>
      <c r="J103" t="s">
        <v>213</v>
      </c>
      <c r="K103" t="s">
        <v>149</v>
      </c>
      <c r="L103" t="s">
        <v>214</v>
      </c>
      <c r="M103" t="s">
        <v>76</v>
      </c>
      <c r="N103" t="s">
        <v>215</v>
      </c>
      <c r="O103" s="57">
        <v>46296.40179398148</v>
      </c>
      <c r="P103" s="57">
        <v>46296.862164351849</v>
      </c>
      <c r="Q103">
        <v>69402106</v>
      </c>
      <c r="S103">
        <v>172619203309</v>
      </c>
      <c r="T103" t="s">
        <v>948</v>
      </c>
      <c r="U103" t="s">
        <v>949</v>
      </c>
      <c r="V103" t="s">
        <v>950</v>
      </c>
      <c r="Z103">
        <v>116.47214300930401</v>
      </c>
      <c r="AA103">
        <v>-8.8049368383438704</v>
      </c>
      <c r="AB103" t="s">
        <v>951</v>
      </c>
      <c r="AC103" t="s">
        <v>216</v>
      </c>
      <c r="AL103" t="s">
        <v>217</v>
      </c>
      <c r="AM103" t="s">
        <v>952</v>
      </c>
      <c r="AN103" t="s">
        <v>6</v>
      </c>
      <c r="AO103" s="57">
        <v>46032.413738425923</v>
      </c>
      <c r="AP103" s="57">
        <v>46298.458333333336</v>
      </c>
      <c r="AR103" t="s">
        <v>218</v>
      </c>
      <c r="AS103" t="s">
        <v>825</v>
      </c>
      <c r="AT103" t="s">
        <v>230</v>
      </c>
      <c r="AU103">
        <v>20261001</v>
      </c>
      <c r="AV103" t="s">
        <v>221</v>
      </c>
      <c r="AW103" t="s">
        <v>875</v>
      </c>
      <c r="AX103" t="s">
        <v>222</v>
      </c>
      <c r="BA103" s="57">
        <v>46298.458333333336</v>
      </c>
      <c r="BB103" t="s">
        <v>952</v>
      </c>
      <c r="BC103">
        <v>2026</v>
      </c>
      <c r="BD103">
        <v>10</v>
      </c>
      <c r="BE103">
        <v>1</v>
      </c>
      <c r="BF103" s="6">
        <f t="shared" si="3"/>
        <v>46296</v>
      </c>
      <c r="BG103">
        <f t="shared" si="4"/>
        <v>-2.4583333333357587</v>
      </c>
      <c r="BH103" t="str">
        <f t="shared" si="5"/>
        <v>COMPLY</v>
      </c>
      <c r="BI103" t="str">
        <f>VLOOKUP(H103,Sheet2!$A$1:$B$270,2,FALSE)</f>
        <v>SELONG</v>
      </c>
    </row>
    <row r="104" spans="1:61">
      <c r="A104">
        <v>103</v>
      </c>
      <c r="B104">
        <v>1002620545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356</v>
      </c>
      <c r="I104" t="s">
        <v>212</v>
      </c>
      <c r="J104" t="s">
        <v>213</v>
      </c>
      <c r="K104" t="s">
        <v>149</v>
      </c>
      <c r="L104" t="s">
        <v>214</v>
      </c>
      <c r="M104" t="s">
        <v>76</v>
      </c>
      <c r="N104" t="s">
        <v>215</v>
      </c>
      <c r="O104" s="57">
        <v>46297.715729166666</v>
      </c>
      <c r="P104" s="57">
        <v>46301.436018518521</v>
      </c>
      <c r="Q104">
        <v>69403341</v>
      </c>
      <c r="S104">
        <v>172619203554</v>
      </c>
      <c r="T104" t="s">
        <v>1458</v>
      </c>
      <c r="U104" t="s">
        <v>1459</v>
      </c>
      <c r="V104" t="s">
        <v>1460</v>
      </c>
      <c r="Z104">
        <v>116.472752206027</v>
      </c>
      <c r="AA104">
        <v>-8.7741713749654409</v>
      </c>
      <c r="AB104" t="s">
        <v>1461</v>
      </c>
      <c r="AC104" t="s">
        <v>216</v>
      </c>
      <c r="AL104" t="s">
        <v>217</v>
      </c>
      <c r="AM104" t="s">
        <v>1462</v>
      </c>
      <c r="AN104" t="s">
        <v>6</v>
      </c>
      <c r="AO104" s="57">
        <v>46063.736041666663</v>
      </c>
      <c r="AP104" s="57">
        <v>46300.333333333336</v>
      </c>
      <c r="AR104" t="s">
        <v>218</v>
      </c>
      <c r="AS104" t="s">
        <v>825</v>
      </c>
      <c r="AT104" t="s">
        <v>230</v>
      </c>
      <c r="AU104">
        <v>20261006</v>
      </c>
      <c r="AV104" t="s">
        <v>221</v>
      </c>
      <c r="AW104" t="s">
        <v>877</v>
      </c>
      <c r="AX104" t="s">
        <v>222</v>
      </c>
      <c r="BA104" s="57">
        <v>46300.333333333336</v>
      </c>
      <c r="BB104" t="s">
        <v>1462</v>
      </c>
      <c r="BC104">
        <v>2026</v>
      </c>
      <c r="BD104">
        <v>10</v>
      </c>
      <c r="BE104">
        <v>6</v>
      </c>
      <c r="BF104" s="6">
        <f t="shared" si="3"/>
        <v>46301</v>
      </c>
      <c r="BG104">
        <f t="shared" si="4"/>
        <v>0.66666666666424135</v>
      </c>
      <c r="BH104" t="str">
        <f t="shared" si="5"/>
        <v>COMPLY</v>
      </c>
      <c r="BI104" t="str">
        <f>VLOOKUP(H104,Sheet2!$A$1:$B$270,2,FALSE)</f>
        <v>SELONG</v>
      </c>
    </row>
    <row r="105" spans="1:61">
      <c r="A105">
        <v>104</v>
      </c>
      <c r="B105">
        <v>1002630465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356</v>
      </c>
      <c r="I105" t="s">
        <v>212</v>
      </c>
      <c r="J105" t="s">
        <v>213</v>
      </c>
      <c r="K105" t="s">
        <v>149</v>
      </c>
      <c r="L105" t="s">
        <v>214</v>
      </c>
      <c r="M105" t="s">
        <v>76</v>
      </c>
      <c r="N105" t="s">
        <v>215</v>
      </c>
      <c r="O105" s="57">
        <v>46304.719849537039</v>
      </c>
      <c r="P105" s="57">
        <v>46307.569768518515</v>
      </c>
      <c r="Q105">
        <v>69407651</v>
      </c>
      <c r="S105">
        <v>172619203562</v>
      </c>
      <c r="T105" t="s">
        <v>4827</v>
      </c>
      <c r="U105" t="s">
        <v>4828</v>
      </c>
      <c r="V105" t="s">
        <v>4829</v>
      </c>
      <c r="Z105">
        <v>116.45550900000001</v>
      </c>
      <c r="AA105">
        <v>-8.7761259999999996</v>
      </c>
      <c r="AB105" t="s">
        <v>4830</v>
      </c>
      <c r="AC105" t="s">
        <v>235</v>
      </c>
      <c r="AL105" t="s">
        <v>217</v>
      </c>
      <c r="AM105" t="s">
        <v>4831</v>
      </c>
      <c r="AN105" t="s">
        <v>6</v>
      </c>
      <c r="AO105" s="57">
        <v>46275.725983796299</v>
      </c>
      <c r="AP105" s="57">
        <v>46307.458333333336</v>
      </c>
      <c r="AR105" t="s">
        <v>218</v>
      </c>
      <c r="AS105" t="s">
        <v>825</v>
      </c>
      <c r="AT105" t="s">
        <v>230</v>
      </c>
      <c r="AU105">
        <v>20261012</v>
      </c>
      <c r="AV105" t="s">
        <v>221</v>
      </c>
      <c r="AW105" t="s">
        <v>876</v>
      </c>
      <c r="AX105" t="s">
        <v>222</v>
      </c>
      <c r="BA105" s="57">
        <v>46307.458333333336</v>
      </c>
      <c r="BB105" t="s">
        <v>4831</v>
      </c>
      <c r="BC105">
        <v>2026</v>
      </c>
      <c r="BD105">
        <v>10</v>
      </c>
      <c r="BE105">
        <v>12</v>
      </c>
      <c r="BF105" s="6">
        <f t="shared" si="3"/>
        <v>46307</v>
      </c>
      <c r="BG105">
        <f t="shared" si="4"/>
        <v>-0.45833333333575865</v>
      </c>
      <c r="BH105" t="str">
        <f t="shared" si="5"/>
        <v>COMPLY</v>
      </c>
      <c r="BI105" t="str">
        <f>VLOOKUP(H105,Sheet2!$A$1:$B$270,2,FALSE)</f>
        <v>SELONG</v>
      </c>
    </row>
    <row r="106" spans="1:61">
      <c r="A106">
        <v>105</v>
      </c>
      <c r="B106">
        <v>1002643479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356</v>
      </c>
      <c r="I106" t="s">
        <v>212</v>
      </c>
      <c r="J106" t="s">
        <v>213</v>
      </c>
      <c r="K106" t="s">
        <v>149</v>
      </c>
      <c r="M106" t="s">
        <v>76</v>
      </c>
      <c r="N106" t="s">
        <v>215</v>
      </c>
      <c r="O106" s="57">
        <v>46314.611875000002</v>
      </c>
      <c r="P106" s="57">
        <v>46314.742476851854</v>
      </c>
      <c r="Q106">
        <v>69409549</v>
      </c>
      <c r="S106">
        <v>172619203596</v>
      </c>
      <c r="T106" t="s">
        <v>6584</v>
      </c>
      <c r="U106" t="s">
        <v>9377</v>
      </c>
      <c r="V106" t="s">
        <v>9378</v>
      </c>
      <c r="Z106">
        <v>116.57721516819301</v>
      </c>
      <c r="AA106">
        <v>-8.6449652775304795</v>
      </c>
      <c r="AB106" t="s">
        <v>6587</v>
      </c>
      <c r="AC106" t="s">
        <v>216</v>
      </c>
      <c r="AL106" t="s">
        <v>217</v>
      </c>
      <c r="AM106" t="s">
        <v>9379</v>
      </c>
      <c r="AN106" t="s">
        <v>6</v>
      </c>
      <c r="AO106" t="s">
        <v>9380</v>
      </c>
      <c r="AR106" t="s">
        <v>218</v>
      </c>
      <c r="AS106" t="s">
        <v>825</v>
      </c>
      <c r="AT106" t="s">
        <v>220</v>
      </c>
      <c r="AU106">
        <v>20261019</v>
      </c>
      <c r="AV106" t="s">
        <v>221</v>
      </c>
      <c r="AW106" t="s">
        <v>541</v>
      </c>
      <c r="AX106" t="s">
        <v>222</v>
      </c>
      <c r="BA106" s="57">
        <v>46314.291666666664</v>
      </c>
      <c r="BB106" t="s">
        <v>9379</v>
      </c>
      <c r="BC106">
        <v>2026</v>
      </c>
      <c r="BD106">
        <v>10</v>
      </c>
      <c r="BE106">
        <v>19</v>
      </c>
      <c r="BF106" s="6">
        <f t="shared" si="3"/>
        <v>46314</v>
      </c>
      <c r="BG106">
        <f t="shared" si="4"/>
        <v>-0.29166666666424135</v>
      </c>
      <c r="BH106" t="str">
        <f t="shared" si="5"/>
        <v>COMPLY</v>
      </c>
      <c r="BI106" t="str">
        <f>VLOOKUP(H106,Sheet2!$A$1:$B$270,2,FALSE)</f>
        <v>SELONG</v>
      </c>
    </row>
    <row r="107" spans="1:61">
      <c r="A107">
        <v>106</v>
      </c>
      <c r="B107">
        <v>1002643071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356</v>
      </c>
      <c r="I107" t="s">
        <v>212</v>
      </c>
      <c r="J107" t="s">
        <v>213</v>
      </c>
      <c r="K107" t="s">
        <v>149</v>
      </c>
      <c r="L107" t="s">
        <v>214</v>
      </c>
      <c r="M107" t="s">
        <v>76</v>
      </c>
      <c r="N107" t="s">
        <v>215</v>
      </c>
      <c r="O107" s="57">
        <v>46314.54277777778</v>
      </c>
      <c r="P107" s="57">
        <v>46318.540763888886</v>
      </c>
      <c r="Q107">
        <v>69412875</v>
      </c>
      <c r="S107">
        <v>172619203595</v>
      </c>
      <c r="T107" t="s">
        <v>9381</v>
      </c>
      <c r="U107" t="s">
        <v>9382</v>
      </c>
      <c r="V107" t="s">
        <v>9383</v>
      </c>
      <c r="Z107">
        <v>116.41426130000001</v>
      </c>
      <c r="AA107">
        <v>-8.7277331</v>
      </c>
      <c r="AB107" t="s">
        <v>9384</v>
      </c>
      <c r="AC107" t="s">
        <v>235</v>
      </c>
      <c r="AL107" t="s">
        <v>217</v>
      </c>
      <c r="AM107" t="s">
        <v>9385</v>
      </c>
      <c r="AN107" t="s">
        <v>6</v>
      </c>
      <c r="AO107" t="s">
        <v>9386</v>
      </c>
      <c r="AP107" s="57">
        <v>46316.625</v>
      </c>
      <c r="AR107" t="s">
        <v>218</v>
      </c>
      <c r="AS107" t="s">
        <v>825</v>
      </c>
      <c r="AT107" t="s">
        <v>230</v>
      </c>
      <c r="AU107">
        <v>20261023</v>
      </c>
      <c r="AV107" t="s">
        <v>221</v>
      </c>
      <c r="AW107" t="s">
        <v>923</v>
      </c>
      <c r="AX107" t="s">
        <v>222</v>
      </c>
      <c r="BA107" s="57">
        <v>46316.625</v>
      </c>
      <c r="BB107" t="s">
        <v>9385</v>
      </c>
      <c r="BC107">
        <v>2026</v>
      </c>
      <c r="BD107">
        <v>10</v>
      </c>
      <c r="BE107">
        <v>23</v>
      </c>
      <c r="BF107" s="6">
        <f t="shared" si="3"/>
        <v>46318</v>
      </c>
      <c r="BG107">
        <f t="shared" si="4"/>
        <v>1.375</v>
      </c>
      <c r="BH107" t="str">
        <f t="shared" si="5"/>
        <v>NOT COMPLY</v>
      </c>
      <c r="BI107" t="str">
        <f>VLOOKUP(H107,Sheet2!$A$1:$B$270,2,FALSE)</f>
        <v>SELONG</v>
      </c>
    </row>
    <row r="108" spans="1:61">
      <c r="A108">
        <v>107</v>
      </c>
      <c r="B108">
        <v>1002648140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356</v>
      </c>
      <c r="I108" t="s">
        <v>212</v>
      </c>
      <c r="J108" t="s">
        <v>213</v>
      </c>
      <c r="K108" t="s">
        <v>149</v>
      </c>
      <c r="L108" t="s">
        <v>214</v>
      </c>
      <c r="M108" t="s">
        <v>76</v>
      </c>
      <c r="N108" t="s">
        <v>215</v>
      </c>
      <c r="O108" s="57">
        <v>46316.715092592596</v>
      </c>
      <c r="P108" s="57">
        <v>46317.675821759258</v>
      </c>
      <c r="Q108">
        <v>69414760</v>
      </c>
      <c r="S108">
        <v>172619203609</v>
      </c>
      <c r="T108" t="s">
        <v>10726</v>
      </c>
      <c r="U108" t="s">
        <v>10727</v>
      </c>
      <c r="V108" t="s">
        <v>10728</v>
      </c>
      <c r="Z108">
        <v>116.482219398021</v>
      </c>
      <c r="AA108">
        <v>-8.8437597884138697</v>
      </c>
      <c r="AB108" t="s">
        <v>10729</v>
      </c>
      <c r="AC108" t="s">
        <v>216</v>
      </c>
      <c r="AL108" t="s">
        <v>217</v>
      </c>
      <c r="AM108" t="s">
        <v>10730</v>
      </c>
      <c r="AN108" t="s">
        <v>6</v>
      </c>
      <c r="AO108" t="s">
        <v>10731</v>
      </c>
      <c r="AP108" s="57">
        <v>46319.625</v>
      </c>
      <c r="AR108" t="s">
        <v>218</v>
      </c>
      <c r="AS108" t="s">
        <v>825</v>
      </c>
      <c r="AT108" t="s">
        <v>230</v>
      </c>
      <c r="AU108">
        <v>20261022</v>
      </c>
      <c r="AV108" t="s">
        <v>221</v>
      </c>
      <c r="AW108" t="s">
        <v>923</v>
      </c>
      <c r="AX108" t="s">
        <v>222</v>
      </c>
      <c r="BA108" s="57">
        <v>46319.625</v>
      </c>
      <c r="BB108" t="s">
        <v>10730</v>
      </c>
      <c r="BC108">
        <v>2026</v>
      </c>
      <c r="BD108">
        <v>10</v>
      </c>
      <c r="BE108">
        <v>22</v>
      </c>
      <c r="BF108" s="6">
        <f t="shared" si="3"/>
        <v>46317</v>
      </c>
      <c r="BG108">
        <f t="shared" si="4"/>
        <v>-2.625</v>
      </c>
      <c r="BH108" t="str">
        <f t="shared" si="5"/>
        <v>COMPLY</v>
      </c>
      <c r="BI108" t="str">
        <f>VLOOKUP(H108,Sheet2!$A$1:$B$270,2,FALSE)</f>
        <v>SELONG</v>
      </c>
    </row>
    <row r="109" spans="1:61">
      <c r="A109">
        <v>108</v>
      </c>
      <c r="B109">
        <v>1002648871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356</v>
      </c>
      <c r="I109" t="s">
        <v>212</v>
      </c>
      <c r="J109" t="s">
        <v>213</v>
      </c>
      <c r="K109" t="s">
        <v>149</v>
      </c>
      <c r="M109" t="s">
        <v>76</v>
      </c>
      <c r="N109" t="s">
        <v>215</v>
      </c>
      <c r="O109" s="57">
        <v>46317.477581018517</v>
      </c>
      <c r="P109" s="57">
        <v>46317.598668981482</v>
      </c>
      <c r="Q109">
        <v>69409671</v>
      </c>
      <c r="S109">
        <v>172619203613</v>
      </c>
      <c r="T109" t="s">
        <v>6578</v>
      </c>
      <c r="U109" t="s">
        <v>11384</v>
      </c>
      <c r="V109" t="s">
        <v>11385</v>
      </c>
      <c r="Z109">
        <v>116.658716703227</v>
      </c>
      <c r="AA109">
        <v>-8.5052429728035897</v>
      </c>
      <c r="AB109" t="s">
        <v>6581</v>
      </c>
      <c r="AC109" t="s">
        <v>216</v>
      </c>
      <c r="AL109" t="s">
        <v>217</v>
      </c>
      <c r="AM109" t="s">
        <v>11386</v>
      </c>
      <c r="AN109" t="s">
        <v>6</v>
      </c>
      <c r="AO109" t="s">
        <v>11387</v>
      </c>
      <c r="AR109" t="s">
        <v>218</v>
      </c>
      <c r="AS109" t="s">
        <v>825</v>
      </c>
      <c r="AT109" t="s">
        <v>230</v>
      </c>
      <c r="AU109">
        <v>20261022</v>
      </c>
      <c r="AV109" t="s">
        <v>221</v>
      </c>
      <c r="AW109" t="s">
        <v>540</v>
      </c>
      <c r="AX109" t="s">
        <v>222</v>
      </c>
      <c r="BA109" s="57">
        <v>46317.291666666664</v>
      </c>
      <c r="BB109" t="s">
        <v>11386</v>
      </c>
      <c r="BC109">
        <v>2026</v>
      </c>
      <c r="BD109">
        <v>10</v>
      </c>
      <c r="BE109">
        <v>22</v>
      </c>
      <c r="BF109" s="6">
        <f t="shared" si="3"/>
        <v>46317</v>
      </c>
      <c r="BG109">
        <f t="shared" si="4"/>
        <v>-0.29166666666424135</v>
      </c>
      <c r="BH109" t="str">
        <f t="shared" si="5"/>
        <v>COMPLY</v>
      </c>
      <c r="BI109" t="str">
        <f>VLOOKUP(H109,Sheet2!$A$1:$B$270,2,FALSE)</f>
        <v>SELONG</v>
      </c>
    </row>
    <row r="110" spans="1:61">
      <c r="A110">
        <v>109</v>
      </c>
      <c r="B110">
        <v>1002649464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356</v>
      </c>
      <c r="I110" t="s">
        <v>212</v>
      </c>
      <c r="J110" t="s">
        <v>213</v>
      </c>
      <c r="K110" t="s">
        <v>149</v>
      </c>
      <c r="L110" t="s">
        <v>214</v>
      </c>
      <c r="M110" t="s">
        <v>76</v>
      </c>
      <c r="N110" t="s">
        <v>215</v>
      </c>
      <c r="O110" s="57">
        <v>46317.622731481482</v>
      </c>
      <c r="P110" s="57">
        <v>46323.635081018518</v>
      </c>
      <c r="Q110">
        <v>69415222</v>
      </c>
      <c r="S110">
        <v>172619203616</v>
      </c>
      <c r="T110" t="s">
        <v>11388</v>
      </c>
      <c r="U110" t="s">
        <v>11389</v>
      </c>
      <c r="V110" t="s">
        <v>11390</v>
      </c>
      <c r="Z110">
        <v>116.696363277733</v>
      </c>
      <c r="AA110">
        <v>-8.4438544634477495</v>
      </c>
      <c r="AB110" t="s">
        <v>11391</v>
      </c>
      <c r="AC110" t="s">
        <v>216</v>
      </c>
      <c r="AL110" t="s">
        <v>217</v>
      </c>
      <c r="AM110" t="s">
        <v>11392</v>
      </c>
      <c r="AN110" t="s">
        <v>6</v>
      </c>
      <c r="AO110" t="s">
        <v>11393</v>
      </c>
      <c r="AP110" s="57">
        <v>46321.625</v>
      </c>
      <c r="AR110" t="s">
        <v>218</v>
      </c>
      <c r="AS110" t="s">
        <v>825</v>
      </c>
      <c r="AT110" t="s">
        <v>230</v>
      </c>
      <c r="AU110">
        <v>20261028</v>
      </c>
      <c r="AV110" t="s">
        <v>221</v>
      </c>
      <c r="AW110" t="s">
        <v>923</v>
      </c>
      <c r="AX110" t="s">
        <v>222</v>
      </c>
      <c r="BA110" s="57">
        <v>46321.625</v>
      </c>
      <c r="BB110" t="s">
        <v>11392</v>
      </c>
      <c r="BC110">
        <v>2026</v>
      </c>
      <c r="BD110">
        <v>10</v>
      </c>
      <c r="BE110">
        <v>28</v>
      </c>
      <c r="BF110" s="6">
        <f t="shared" si="3"/>
        <v>46323</v>
      </c>
      <c r="BG110">
        <f t="shared" si="4"/>
        <v>1.375</v>
      </c>
      <c r="BH110" t="str">
        <f t="shared" si="5"/>
        <v>NOT COMPLY</v>
      </c>
      <c r="BI110" t="str">
        <f>VLOOKUP(H110,Sheet2!$A$1:$B$270,2,FALSE)</f>
        <v>SELONG</v>
      </c>
    </row>
    <row r="111" spans="1:61">
      <c r="A111">
        <v>110</v>
      </c>
      <c r="B111">
        <v>1002651062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356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46318.583090277774</v>
      </c>
      <c r="P111" s="57">
        <v>46318.910370370373</v>
      </c>
      <c r="Q111">
        <v>69414379</v>
      </c>
      <c r="S111">
        <v>172619203625</v>
      </c>
      <c r="T111" t="s">
        <v>10720</v>
      </c>
      <c r="U111" t="s">
        <v>11850</v>
      </c>
      <c r="V111" t="s">
        <v>11851</v>
      </c>
      <c r="Z111">
        <v>116.4815169</v>
      </c>
      <c r="AA111">
        <v>-8.7905084999999996</v>
      </c>
      <c r="AB111" t="s">
        <v>10723</v>
      </c>
      <c r="AC111" t="s">
        <v>216</v>
      </c>
      <c r="AL111" t="s">
        <v>217</v>
      </c>
      <c r="AM111" t="s">
        <v>11852</v>
      </c>
      <c r="AN111" t="s">
        <v>6</v>
      </c>
      <c r="AO111" t="s">
        <v>11853</v>
      </c>
      <c r="AR111" t="s">
        <v>218</v>
      </c>
      <c r="AS111" t="s">
        <v>825</v>
      </c>
      <c r="AT111" t="s">
        <v>230</v>
      </c>
      <c r="AU111">
        <v>20261023</v>
      </c>
      <c r="AV111" t="s">
        <v>221</v>
      </c>
      <c r="AW111" t="s">
        <v>541</v>
      </c>
      <c r="AX111" t="s">
        <v>222</v>
      </c>
      <c r="BA111" s="57">
        <v>46318.291666666664</v>
      </c>
      <c r="BB111" t="s">
        <v>11852</v>
      </c>
      <c r="BC111">
        <v>2026</v>
      </c>
      <c r="BD111">
        <v>10</v>
      </c>
      <c r="BE111">
        <v>23</v>
      </c>
      <c r="BF111" s="6">
        <f t="shared" si="3"/>
        <v>46318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SELONG</v>
      </c>
    </row>
    <row r="112" spans="1:61">
      <c r="A112">
        <v>111</v>
      </c>
      <c r="B112">
        <v>1002651824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356</v>
      </c>
      <c r="I112" t="s">
        <v>212</v>
      </c>
      <c r="J112" t="s">
        <v>213</v>
      </c>
      <c r="K112" t="s">
        <v>149</v>
      </c>
      <c r="L112" t="s">
        <v>214</v>
      </c>
      <c r="M112" t="s">
        <v>76</v>
      </c>
      <c r="N112" t="s">
        <v>215</v>
      </c>
      <c r="O112" s="57">
        <v>46318.797731481478</v>
      </c>
      <c r="P112" s="57">
        <v>46319.654467592591</v>
      </c>
      <c r="Q112">
        <v>69416193</v>
      </c>
      <c r="S112">
        <v>172619203627</v>
      </c>
      <c r="T112" t="s">
        <v>11854</v>
      </c>
      <c r="U112" t="s">
        <v>9382</v>
      </c>
      <c r="V112" t="s">
        <v>11855</v>
      </c>
      <c r="Z112">
        <v>116.41426130000001</v>
      </c>
      <c r="AA112">
        <v>-8.7277331</v>
      </c>
      <c r="AB112" t="s">
        <v>11856</v>
      </c>
      <c r="AC112" t="s">
        <v>235</v>
      </c>
      <c r="AL112" t="s">
        <v>217</v>
      </c>
      <c r="AM112" t="s">
        <v>11857</v>
      </c>
      <c r="AN112" t="s">
        <v>6</v>
      </c>
      <c r="AO112" t="s">
        <v>11858</v>
      </c>
      <c r="AP112" s="57">
        <v>46320.625</v>
      </c>
      <c r="AR112" t="s">
        <v>218</v>
      </c>
      <c r="AS112" t="s">
        <v>825</v>
      </c>
      <c r="AT112" t="s">
        <v>230</v>
      </c>
      <c r="AU112">
        <v>20261024</v>
      </c>
      <c r="AV112" t="s">
        <v>221</v>
      </c>
      <c r="AW112" t="s">
        <v>923</v>
      </c>
      <c r="AX112" t="s">
        <v>222</v>
      </c>
      <c r="BA112" s="57">
        <v>46320.625</v>
      </c>
      <c r="BB112" t="s">
        <v>11857</v>
      </c>
      <c r="BC112">
        <v>2026</v>
      </c>
      <c r="BD112">
        <v>10</v>
      </c>
      <c r="BE112">
        <v>24</v>
      </c>
      <c r="BF112" s="6">
        <f t="shared" si="3"/>
        <v>46319</v>
      </c>
      <c r="BG112">
        <f t="shared" si="4"/>
        <v>-1.625</v>
      </c>
      <c r="BH112" t="str">
        <f t="shared" si="5"/>
        <v>COMPLY</v>
      </c>
      <c r="BI112" t="str">
        <f>VLOOKUP(H112,Sheet2!$A$1:$B$270,2,FALSE)</f>
        <v>SELONG</v>
      </c>
    </row>
    <row r="113" spans="1:61">
      <c r="A113">
        <v>112</v>
      </c>
      <c r="B113">
        <v>1002659387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356</v>
      </c>
      <c r="I113" t="s">
        <v>212</v>
      </c>
      <c r="J113" t="s">
        <v>213</v>
      </c>
      <c r="K113" t="s">
        <v>149</v>
      </c>
      <c r="L113" t="s">
        <v>214</v>
      </c>
      <c r="M113" t="s">
        <v>238</v>
      </c>
      <c r="N113" t="s">
        <v>215</v>
      </c>
      <c r="O113" s="57">
        <v>46324.583148148151</v>
      </c>
      <c r="P113" s="57">
        <v>46324.584791666668</v>
      </c>
      <c r="Q113">
        <v>69419299</v>
      </c>
      <c r="S113">
        <v>172619203652</v>
      </c>
      <c r="T113" t="s">
        <v>14917</v>
      </c>
      <c r="U113" t="s">
        <v>14918</v>
      </c>
      <c r="V113" t="s">
        <v>14919</v>
      </c>
      <c r="Z113">
        <v>116.57347799999999</v>
      </c>
      <c r="AA113">
        <v>-8.522888</v>
      </c>
      <c r="AB113" t="s">
        <v>14920</v>
      </c>
      <c r="AC113" t="s">
        <v>235</v>
      </c>
      <c r="AL113" t="s">
        <v>217</v>
      </c>
      <c r="AM113" t="s">
        <v>14921</v>
      </c>
      <c r="AN113" t="s">
        <v>6</v>
      </c>
      <c r="AO113" t="s">
        <v>14922</v>
      </c>
      <c r="AP113" s="57">
        <v>46327.333333333336</v>
      </c>
      <c r="AR113" t="s">
        <v>239</v>
      </c>
      <c r="AS113" t="s">
        <v>825</v>
      </c>
      <c r="AT113" t="s">
        <v>230</v>
      </c>
      <c r="AV113" t="s">
        <v>238</v>
      </c>
      <c r="AW113" t="s">
        <v>876</v>
      </c>
      <c r="AX113" t="s">
        <v>222</v>
      </c>
      <c r="BA113" s="57">
        <v>46327.333333333336</v>
      </c>
      <c r="BB113" t="s">
        <v>14921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SELONG</v>
      </c>
    </row>
    <row r="114" spans="1:61">
      <c r="A114">
        <v>113</v>
      </c>
      <c r="B114">
        <v>1002635184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356</v>
      </c>
      <c r="I114" t="s">
        <v>212</v>
      </c>
      <c r="J114" t="s">
        <v>213</v>
      </c>
      <c r="K114" t="s">
        <v>149</v>
      </c>
      <c r="M114" t="s">
        <v>1625</v>
      </c>
      <c r="N114" t="s">
        <v>215</v>
      </c>
      <c r="O114" s="57">
        <v>46308.59648148148</v>
      </c>
      <c r="P114" s="57">
        <v>46312.083541666667</v>
      </c>
      <c r="Q114">
        <v>69409474</v>
      </c>
      <c r="S114">
        <v>172619203567</v>
      </c>
      <c r="T114" t="s">
        <v>5750</v>
      </c>
      <c r="U114" t="s">
        <v>5751</v>
      </c>
      <c r="Z114">
        <v>116.529256</v>
      </c>
      <c r="AA114">
        <v>-8.6513089999999995</v>
      </c>
      <c r="AB114" t="s">
        <v>5752</v>
      </c>
      <c r="AC114" t="s">
        <v>225</v>
      </c>
      <c r="AO114" t="s">
        <v>5753</v>
      </c>
      <c r="AR114" t="s">
        <v>1630</v>
      </c>
      <c r="AS114" t="s">
        <v>825</v>
      </c>
      <c r="AT114" t="s">
        <v>230</v>
      </c>
      <c r="AV114" t="s">
        <v>3016</v>
      </c>
      <c r="AW114" t="s">
        <v>5754</v>
      </c>
      <c r="AX114" t="s">
        <v>222</v>
      </c>
      <c r="AZ114" t="s">
        <v>3016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SELONG</v>
      </c>
    </row>
    <row r="115" spans="1:61">
      <c r="A115">
        <v>114</v>
      </c>
      <c r="B115">
        <v>1002621062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267</v>
      </c>
      <c r="I115" t="s">
        <v>212</v>
      </c>
      <c r="J115" t="s">
        <v>213</v>
      </c>
      <c r="K115" t="s">
        <v>149</v>
      </c>
      <c r="L115" t="s">
        <v>214</v>
      </c>
      <c r="M115" t="s">
        <v>1400</v>
      </c>
      <c r="N115" t="s">
        <v>215</v>
      </c>
      <c r="O115" s="57">
        <v>46298.620532407411</v>
      </c>
      <c r="P115" s="57">
        <v>46300.568564814814</v>
      </c>
      <c r="Q115">
        <v>69403674</v>
      </c>
      <c r="S115">
        <v>172604214416</v>
      </c>
      <c r="T115" t="s">
        <v>1463</v>
      </c>
      <c r="U115" t="s">
        <v>1464</v>
      </c>
      <c r="V115" t="s">
        <v>1465</v>
      </c>
      <c r="Z115">
        <v>116.098117008805</v>
      </c>
      <c r="AA115">
        <v>-8.41501912195878</v>
      </c>
      <c r="AB115" t="s">
        <v>1466</v>
      </c>
      <c r="AC115" t="s">
        <v>216</v>
      </c>
      <c r="AL115" t="s">
        <v>217</v>
      </c>
      <c r="AM115" t="s">
        <v>1467</v>
      </c>
      <c r="AN115" t="s">
        <v>6</v>
      </c>
      <c r="AO115" s="57">
        <v>46091.621793981481</v>
      </c>
      <c r="AP115" s="57">
        <v>46299.458333333336</v>
      </c>
      <c r="AR115" t="s">
        <v>14</v>
      </c>
      <c r="AS115" t="s">
        <v>814</v>
      </c>
      <c r="AT115" t="s">
        <v>230</v>
      </c>
      <c r="AV115" t="s">
        <v>2512</v>
      </c>
      <c r="AW115" t="s">
        <v>875</v>
      </c>
      <c r="AX115" t="s">
        <v>222</v>
      </c>
      <c r="BA115" s="57">
        <v>46299.458333333336</v>
      </c>
      <c r="BB115" t="s">
        <v>1467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SELONG</v>
      </c>
    </row>
    <row r="116" spans="1:61">
      <c r="A116">
        <v>115</v>
      </c>
      <c r="B116">
        <v>1002626609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267</v>
      </c>
      <c r="I116" t="s">
        <v>212</v>
      </c>
      <c r="J116" t="s">
        <v>213</v>
      </c>
      <c r="K116" t="s">
        <v>149</v>
      </c>
      <c r="L116" t="s">
        <v>214</v>
      </c>
      <c r="M116" t="s">
        <v>1400</v>
      </c>
      <c r="N116" t="s">
        <v>215</v>
      </c>
      <c r="O116" s="57">
        <v>46302.65185185185</v>
      </c>
      <c r="P116" s="57">
        <v>46308.77207175926</v>
      </c>
      <c r="Q116">
        <v>69405999</v>
      </c>
      <c r="S116">
        <v>172604214299</v>
      </c>
      <c r="T116" t="s">
        <v>3707</v>
      </c>
      <c r="U116" t="s">
        <v>3708</v>
      </c>
      <c r="V116" t="s">
        <v>3709</v>
      </c>
      <c r="Z116">
        <v>116.0392489</v>
      </c>
      <c r="AA116">
        <v>-8.3496699999999997</v>
      </c>
      <c r="AB116" t="s">
        <v>3710</v>
      </c>
      <c r="AC116" t="s">
        <v>216</v>
      </c>
      <c r="AL116" t="s">
        <v>217</v>
      </c>
      <c r="AM116" t="s">
        <v>3711</v>
      </c>
      <c r="AN116" t="s">
        <v>6</v>
      </c>
      <c r="AO116" s="57">
        <v>46213.66333333333</v>
      </c>
      <c r="AP116" s="57">
        <v>46303.625</v>
      </c>
      <c r="AR116" t="s">
        <v>14</v>
      </c>
      <c r="AS116" t="s">
        <v>814</v>
      </c>
      <c r="AT116" t="s">
        <v>230</v>
      </c>
      <c r="AV116" t="s">
        <v>6594</v>
      </c>
      <c r="AW116" t="s">
        <v>802</v>
      </c>
      <c r="AX116" t="s">
        <v>222</v>
      </c>
      <c r="BA116" s="57">
        <v>46303.625</v>
      </c>
      <c r="BB116" t="s">
        <v>3711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SELONG</v>
      </c>
    </row>
    <row r="117" spans="1:61">
      <c r="A117">
        <v>116</v>
      </c>
      <c r="B117">
        <v>1002626176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267</v>
      </c>
      <c r="I117" t="s">
        <v>212</v>
      </c>
      <c r="J117" t="s">
        <v>213</v>
      </c>
      <c r="K117" t="s">
        <v>149</v>
      </c>
      <c r="M117" t="s">
        <v>1400</v>
      </c>
      <c r="N117" t="s">
        <v>215</v>
      </c>
      <c r="O117" s="57">
        <v>46302.568865740737</v>
      </c>
      <c r="P117" s="57">
        <v>46309.567870370367</v>
      </c>
      <c r="Q117">
        <v>69405861</v>
      </c>
      <c r="S117">
        <v>172604214439</v>
      </c>
      <c r="T117" t="s">
        <v>3712</v>
      </c>
      <c r="U117" t="s">
        <v>3705</v>
      </c>
      <c r="V117" t="s">
        <v>4439</v>
      </c>
      <c r="Z117">
        <v>116.08570987837901</v>
      </c>
      <c r="AA117">
        <v>-8.3581702398271194</v>
      </c>
      <c r="AB117" t="s">
        <v>3713</v>
      </c>
      <c r="AC117" t="s">
        <v>283</v>
      </c>
      <c r="AL117" t="s">
        <v>217</v>
      </c>
      <c r="AM117" t="s">
        <v>4440</v>
      </c>
      <c r="AN117" t="s">
        <v>6</v>
      </c>
      <c r="AO117" s="57">
        <v>46213.56962962963</v>
      </c>
      <c r="AP117" s="57">
        <v>46304.625</v>
      </c>
      <c r="AQ117" t="s">
        <v>1495</v>
      </c>
      <c r="AR117" t="s">
        <v>14</v>
      </c>
      <c r="AS117" t="s">
        <v>814</v>
      </c>
      <c r="AT117" t="s">
        <v>230</v>
      </c>
      <c r="AV117" t="s">
        <v>6843</v>
      </c>
      <c r="AW117" t="s">
        <v>541</v>
      </c>
      <c r="AX117" t="s">
        <v>222</v>
      </c>
      <c r="BA117" s="57">
        <v>46304.625</v>
      </c>
      <c r="BB117" t="s">
        <v>4440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SELONG</v>
      </c>
    </row>
    <row r="118" spans="1:61">
      <c r="A118">
        <v>117</v>
      </c>
      <c r="B118">
        <v>1002629017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267</v>
      </c>
      <c r="I118" t="s">
        <v>212</v>
      </c>
      <c r="J118" t="s">
        <v>213</v>
      </c>
      <c r="K118" t="s">
        <v>149</v>
      </c>
      <c r="M118" t="s">
        <v>1400</v>
      </c>
      <c r="N118" t="s">
        <v>215</v>
      </c>
      <c r="O118" s="57">
        <v>46304.408877314818</v>
      </c>
      <c r="P118" s="57">
        <v>46309.375324074077</v>
      </c>
      <c r="Q118">
        <v>69407080</v>
      </c>
      <c r="S118">
        <v>172604214448</v>
      </c>
      <c r="T118" t="s">
        <v>3704</v>
      </c>
      <c r="U118" t="s">
        <v>3705</v>
      </c>
      <c r="V118" t="s">
        <v>4842</v>
      </c>
      <c r="Z118">
        <v>116.085817184207</v>
      </c>
      <c r="AA118">
        <v>-8.3581630802593203</v>
      </c>
      <c r="AB118" t="s">
        <v>3706</v>
      </c>
      <c r="AC118" t="s">
        <v>283</v>
      </c>
      <c r="AL118" t="s">
        <v>217</v>
      </c>
      <c r="AM118" t="s">
        <v>4843</v>
      </c>
      <c r="AN118" t="s">
        <v>6</v>
      </c>
      <c r="AO118" s="57">
        <v>46275.413715277777</v>
      </c>
      <c r="AP118" s="57">
        <v>46305.625</v>
      </c>
      <c r="AR118" t="s">
        <v>14</v>
      </c>
      <c r="AS118" t="s">
        <v>814</v>
      </c>
      <c r="AT118" t="s">
        <v>230</v>
      </c>
      <c r="AV118" t="s">
        <v>6595</v>
      </c>
      <c r="AW118" t="s">
        <v>541</v>
      </c>
      <c r="AX118" t="s">
        <v>222</v>
      </c>
      <c r="BA118" s="57">
        <v>46305.625</v>
      </c>
      <c r="BB118" t="s">
        <v>4843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SELONG</v>
      </c>
    </row>
    <row r="119" spans="1:61">
      <c r="A119">
        <v>118</v>
      </c>
      <c r="B119">
        <v>1002631414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267</v>
      </c>
      <c r="I119" t="s">
        <v>212</v>
      </c>
      <c r="J119" t="s">
        <v>213</v>
      </c>
      <c r="K119" t="s">
        <v>149</v>
      </c>
      <c r="L119" t="s">
        <v>214</v>
      </c>
      <c r="M119" t="s">
        <v>1400</v>
      </c>
      <c r="N119" t="s">
        <v>215</v>
      </c>
      <c r="O119" s="57">
        <v>46306.388645833336</v>
      </c>
      <c r="P119" s="57">
        <v>46308.503229166665</v>
      </c>
      <c r="Q119">
        <v>69408103</v>
      </c>
      <c r="S119">
        <v>172604214457</v>
      </c>
      <c r="T119" t="s">
        <v>4854</v>
      </c>
      <c r="U119" t="s">
        <v>4855</v>
      </c>
      <c r="V119" t="s">
        <v>4856</v>
      </c>
      <c r="Z119">
        <v>116.300802826881</v>
      </c>
      <c r="AA119">
        <v>-8.2345119637562902</v>
      </c>
      <c r="AB119" t="s">
        <v>4857</v>
      </c>
      <c r="AC119" t="s">
        <v>216</v>
      </c>
      <c r="AL119" t="s">
        <v>217</v>
      </c>
      <c r="AM119" t="s">
        <v>3540</v>
      </c>
      <c r="AN119" t="s">
        <v>6</v>
      </c>
      <c r="AO119" s="57">
        <v>46336.392500000002</v>
      </c>
      <c r="AP119" s="57">
        <v>46307.333333333336</v>
      </c>
      <c r="AR119" t="s">
        <v>14</v>
      </c>
      <c r="AS119" t="s">
        <v>814</v>
      </c>
      <c r="AT119" t="s">
        <v>230</v>
      </c>
      <c r="AV119" t="s">
        <v>5758</v>
      </c>
      <c r="AW119" t="s">
        <v>875</v>
      </c>
      <c r="AX119" t="s">
        <v>222</v>
      </c>
      <c r="BA119" s="57">
        <v>46307.333333333336</v>
      </c>
      <c r="BB119" t="s">
        <v>3540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SELONG</v>
      </c>
    </row>
    <row r="120" spans="1:61">
      <c r="A120">
        <v>119</v>
      </c>
      <c r="B120">
        <v>1002637742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267</v>
      </c>
      <c r="I120" t="s">
        <v>212</v>
      </c>
      <c r="J120" t="s">
        <v>213</v>
      </c>
      <c r="K120" t="s">
        <v>149</v>
      </c>
      <c r="M120" t="s">
        <v>1400</v>
      </c>
      <c r="N120" t="s">
        <v>215</v>
      </c>
      <c r="O120" s="57">
        <v>46310.377604166664</v>
      </c>
      <c r="P120" s="57">
        <v>46316.628645833334</v>
      </c>
      <c r="Q120">
        <v>69410501</v>
      </c>
      <c r="S120">
        <v>172604214482</v>
      </c>
      <c r="T120" t="s">
        <v>7401</v>
      </c>
      <c r="U120" t="s">
        <v>7402</v>
      </c>
      <c r="V120" t="s">
        <v>7403</v>
      </c>
      <c r="Z120">
        <v>116.08707680000001</v>
      </c>
      <c r="AA120">
        <v>-8.3644508999999996</v>
      </c>
      <c r="AB120" t="s">
        <v>7404</v>
      </c>
      <c r="AC120" t="s">
        <v>283</v>
      </c>
      <c r="AL120" t="s">
        <v>217</v>
      </c>
      <c r="AM120" t="s">
        <v>7405</v>
      </c>
      <c r="AN120" t="s">
        <v>6</v>
      </c>
      <c r="AO120" t="s">
        <v>7406</v>
      </c>
      <c r="AP120" s="57">
        <v>46311.333333333336</v>
      </c>
      <c r="AQ120" t="s">
        <v>1495</v>
      </c>
      <c r="AR120" t="s">
        <v>14</v>
      </c>
      <c r="AS120" t="s">
        <v>814</v>
      </c>
      <c r="AT120" t="s">
        <v>230</v>
      </c>
      <c r="AV120" t="s">
        <v>10732</v>
      </c>
      <c r="AW120" t="s">
        <v>3414</v>
      </c>
      <c r="AX120" t="s">
        <v>222</v>
      </c>
      <c r="BA120" s="57">
        <v>46311.333333333336</v>
      </c>
      <c r="BB120" t="s">
        <v>7405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SELONG</v>
      </c>
    </row>
    <row r="121" spans="1:61">
      <c r="A121">
        <v>120</v>
      </c>
      <c r="B121">
        <v>1002639286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267</v>
      </c>
      <c r="I121" t="s">
        <v>212</v>
      </c>
      <c r="J121" t="s">
        <v>213</v>
      </c>
      <c r="K121" t="s">
        <v>149</v>
      </c>
      <c r="L121" t="s">
        <v>214</v>
      </c>
      <c r="M121" t="s">
        <v>1400</v>
      </c>
      <c r="N121" t="s">
        <v>215</v>
      </c>
      <c r="O121" s="57">
        <v>46311.318472222221</v>
      </c>
      <c r="P121" s="57">
        <v>46314.723124999997</v>
      </c>
      <c r="Q121">
        <v>69411075</v>
      </c>
      <c r="S121">
        <v>172604214504</v>
      </c>
      <c r="T121" t="s">
        <v>7930</v>
      </c>
      <c r="U121" t="s">
        <v>7931</v>
      </c>
      <c r="V121" t="s">
        <v>7932</v>
      </c>
      <c r="Z121">
        <v>116.5426046</v>
      </c>
      <c r="AA121">
        <v>-8.3843440999999999</v>
      </c>
      <c r="AB121" t="s">
        <v>7933</v>
      </c>
      <c r="AC121" t="s">
        <v>216</v>
      </c>
      <c r="AL121" t="s">
        <v>217</v>
      </c>
      <c r="AM121" t="s">
        <v>7934</v>
      </c>
      <c r="AN121" t="s">
        <v>6</v>
      </c>
      <c r="AO121" t="s">
        <v>7935</v>
      </c>
      <c r="AP121" s="57">
        <v>46313.625</v>
      </c>
      <c r="AR121" t="s">
        <v>14</v>
      </c>
      <c r="AS121" t="s">
        <v>814</v>
      </c>
      <c r="AT121" t="s">
        <v>230</v>
      </c>
      <c r="AV121" t="s">
        <v>9387</v>
      </c>
      <c r="AW121" t="s">
        <v>923</v>
      </c>
      <c r="AX121" t="s">
        <v>222</v>
      </c>
      <c r="BA121" s="57">
        <v>46313.625</v>
      </c>
      <c r="BB121" t="s">
        <v>7934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SELONG</v>
      </c>
    </row>
    <row r="122" spans="1:61">
      <c r="A122">
        <v>121</v>
      </c>
      <c r="B122">
        <v>1002650969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267</v>
      </c>
      <c r="I122" t="s">
        <v>212</v>
      </c>
      <c r="J122" t="s">
        <v>213</v>
      </c>
      <c r="K122" t="s">
        <v>149</v>
      </c>
      <c r="L122" t="s">
        <v>214</v>
      </c>
      <c r="M122" t="s">
        <v>1400</v>
      </c>
      <c r="N122" t="s">
        <v>215</v>
      </c>
      <c r="O122" s="57">
        <v>46318.563067129631</v>
      </c>
      <c r="P122" s="57">
        <v>46323.493449074071</v>
      </c>
      <c r="Q122">
        <v>69415914</v>
      </c>
      <c r="S122">
        <v>172604214550</v>
      </c>
      <c r="T122" t="s">
        <v>948</v>
      </c>
      <c r="U122" t="s">
        <v>11859</v>
      </c>
      <c r="V122" t="s">
        <v>11860</v>
      </c>
      <c r="Z122">
        <v>116.266309283673</v>
      </c>
      <c r="AA122">
        <v>-8.2725021409776502</v>
      </c>
      <c r="AB122" t="s">
        <v>11861</v>
      </c>
      <c r="AC122" t="s">
        <v>216</v>
      </c>
      <c r="AL122" t="s">
        <v>217</v>
      </c>
      <c r="AM122" t="s">
        <v>11862</v>
      </c>
      <c r="AN122" t="s">
        <v>6</v>
      </c>
      <c r="AO122" t="s">
        <v>11863</v>
      </c>
      <c r="AP122" s="57">
        <v>46319.625</v>
      </c>
      <c r="AR122" t="s">
        <v>14</v>
      </c>
      <c r="AS122" t="s">
        <v>814</v>
      </c>
      <c r="AT122" t="s">
        <v>230</v>
      </c>
      <c r="AV122" t="s">
        <v>14294</v>
      </c>
      <c r="AW122" t="s">
        <v>923</v>
      </c>
      <c r="AX122" t="s">
        <v>222</v>
      </c>
      <c r="BA122" s="57">
        <v>46319.625</v>
      </c>
      <c r="BB122" t="s">
        <v>11862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SELONG</v>
      </c>
    </row>
    <row r="123" spans="1:61">
      <c r="A123">
        <v>122</v>
      </c>
      <c r="B123">
        <v>1002658606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267</v>
      </c>
      <c r="I123" t="s">
        <v>212</v>
      </c>
      <c r="J123" t="s">
        <v>213</v>
      </c>
      <c r="K123" t="s">
        <v>149</v>
      </c>
      <c r="L123" t="s">
        <v>214</v>
      </c>
      <c r="M123" t="s">
        <v>224</v>
      </c>
      <c r="N123" t="s">
        <v>215</v>
      </c>
      <c r="O123" s="57">
        <v>46324.38181712963</v>
      </c>
      <c r="P123" s="57">
        <v>46325.464861111112</v>
      </c>
      <c r="Q123">
        <v>69419000</v>
      </c>
      <c r="S123">
        <v>172604214584</v>
      </c>
      <c r="T123" t="s">
        <v>14923</v>
      </c>
      <c r="U123" t="s">
        <v>14924</v>
      </c>
      <c r="V123" t="s">
        <v>14925</v>
      </c>
      <c r="Z123">
        <v>116.23480170965099</v>
      </c>
      <c r="AA123">
        <v>-8.3136897519800392</v>
      </c>
      <c r="AB123" t="s">
        <v>14926</v>
      </c>
      <c r="AC123" t="s">
        <v>216</v>
      </c>
      <c r="AL123" t="s">
        <v>217</v>
      </c>
      <c r="AM123" t="s">
        <v>14927</v>
      </c>
      <c r="AN123" t="s">
        <v>6</v>
      </c>
      <c r="AO123" t="s">
        <v>14928</v>
      </c>
      <c r="AP123" s="57">
        <v>46325.458333333336</v>
      </c>
      <c r="AR123" t="s">
        <v>18</v>
      </c>
      <c r="AS123" t="s">
        <v>814</v>
      </c>
      <c r="AT123" t="s">
        <v>230</v>
      </c>
      <c r="AV123" t="s">
        <v>226</v>
      </c>
      <c r="AW123" t="s">
        <v>875</v>
      </c>
      <c r="AX123" t="s">
        <v>222</v>
      </c>
      <c r="BA123" s="57">
        <v>46325.458333333336</v>
      </c>
      <c r="BB123" t="s">
        <v>14927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SELONG</v>
      </c>
    </row>
    <row r="124" spans="1:61">
      <c r="A124">
        <v>123</v>
      </c>
      <c r="B124">
        <v>1002658635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267</v>
      </c>
      <c r="I124" t="s">
        <v>212</v>
      </c>
      <c r="J124" t="s">
        <v>213</v>
      </c>
      <c r="K124" t="s">
        <v>149</v>
      </c>
      <c r="L124" t="s">
        <v>214</v>
      </c>
      <c r="M124" t="s">
        <v>542</v>
      </c>
      <c r="N124" t="s">
        <v>215</v>
      </c>
      <c r="O124" s="57">
        <v>46324.388923611114</v>
      </c>
      <c r="P124" s="57">
        <v>46324.388923611114</v>
      </c>
      <c r="Q124">
        <v>69414824</v>
      </c>
      <c r="T124" t="s">
        <v>11394</v>
      </c>
      <c r="V124" t="s">
        <v>11396</v>
      </c>
      <c r="Z124">
        <v>116.30500000000001</v>
      </c>
      <c r="AA124">
        <v>-8.2319569999999995</v>
      </c>
      <c r="AB124" t="s">
        <v>11397</v>
      </c>
      <c r="AC124" t="s">
        <v>216</v>
      </c>
      <c r="AL124" t="s">
        <v>217</v>
      </c>
      <c r="AM124" t="s">
        <v>11398</v>
      </c>
      <c r="AN124" t="s">
        <v>6</v>
      </c>
      <c r="AO124" t="s">
        <v>14928</v>
      </c>
      <c r="AP124" s="57">
        <v>46318</v>
      </c>
      <c r="AR124" t="s">
        <v>543</v>
      </c>
      <c r="AS124" t="s">
        <v>814</v>
      </c>
      <c r="AT124" t="s">
        <v>230</v>
      </c>
      <c r="AV124" t="s">
        <v>14929</v>
      </c>
      <c r="AW124" t="s">
        <v>923</v>
      </c>
      <c r="AX124" t="s">
        <v>222</v>
      </c>
      <c r="BA124" s="57">
        <v>46318.333333333336</v>
      </c>
      <c r="BB124" t="s">
        <v>11398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SELONG</v>
      </c>
    </row>
    <row r="125" spans="1:61">
      <c r="A125">
        <v>124</v>
      </c>
      <c r="B125">
        <v>1002658643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267</v>
      </c>
      <c r="I125" t="s">
        <v>212</v>
      </c>
      <c r="J125" t="s">
        <v>213</v>
      </c>
      <c r="K125" t="s">
        <v>149</v>
      </c>
      <c r="L125" t="s">
        <v>214</v>
      </c>
      <c r="M125" t="s">
        <v>542</v>
      </c>
      <c r="N125" t="s">
        <v>215</v>
      </c>
      <c r="O125" s="57">
        <v>46324.390034722222</v>
      </c>
      <c r="P125" s="57">
        <v>46324.390034722222</v>
      </c>
      <c r="Q125">
        <v>69414872</v>
      </c>
      <c r="T125" t="s">
        <v>11400</v>
      </c>
      <c r="V125" t="s">
        <v>11401</v>
      </c>
      <c r="Z125">
        <v>116.304</v>
      </c>
      <c r="AA125">
        <v>-8.2324000000000002</v>
      </c>
      <c r="AB125" t="s">
        <v>11402</v>
      </c>
      <c r="AC125" t="s">
        <v>216</v>
      </c>
      <c r="AL125" t="s">
        <v>217</v>
      </c>
      <c r="AM125" t="s">
        <v>11403</v>
      </c>
      <c r="AN125" t="s">
        <v>6</v>
      </c>
      <c r="AO125" t="s">
        <v>14928</v>
      </c>
      <c r="AP125" s="57">
        <v>46318</v>
      </c>
      <c r="AR125" t="s">
        <v>543</v>
      </c>
      <c r="AS125" t="s">
        <v>814</v>
      </c>
      <c r="AT125" t="s">
        <v>230</v>
      </c>
      <c r="AV125" t="s">
        <v>14930</v>
      </c>
      <c r="AW125" t="s">
        <v>923</v>
      </c>
      <c r="AX125" t="s">
        <v>222</v>
      </c>
      <c r="BA125" s="57">
        <v>46318.333333333336</v>
      </c>
      <c r="BB125" t="s">
        <v>11403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SELONG</v>
      </c>
    </row>
    <row r="126" spans="1:61">
      <c r="A126">
        <v>125</v>
      </c>
      <c r="B126">
        <v>1002635368</v>
      </c>
      <c r="C126">
        <v>3</v>
      </c>
      <c r="D126" t="s">
        <v>45</v>
      </c>
      <c r="E126">
        <v>5</v>
      </c>
      <c r="F126" t="s">
        <v>210</v>
      </c>
      <c r="G126" t="s">
        <v>116</v>
      </c>
      <c r="H126" t="s">
        <v>267</v>
      </c>
      <c r="I126" t="s">
        <v>212</v>
      </c>
      <c r="J126" t="s">
        <v>213</v>
      </c>
      <c r="K126" t="s">
        <v>149</v>
      </c>
      <c r="M126" t="s">
        <v>836</v>
      </c>
      <c r="N126" t="s">
        <v>215</v>
      </c>
      <c r="O126" s="57">
        <v>46308.632777777777</v>
      </c>
      <c r="P126" s="57">
        <v>46309.361770833333</v>
      </c>
      <c r="Q126">
        <v>69407080</v>
      </c>
      <c r="S126">
        <v>172604214471</v>
      </c>
      <c r="T126" t="s">
        <v>3704</v>
      </c>
      <c r="U126" t="s">
        <v>6596</v>
      </c>
      <c r="V126" t="s">
        <v>6597</v>
      </c>
      <c r="Z126">
        <v>116.0846475</v>
      </c>
      <c r="AA126">
        <v>-8.3593136999999995</v>
      </c>
      <c r="AB126" t="s">
        <v>3706</v>
      </c>
      <c r="AC126" t="s">
        <v>283</v>
      </c>
      <c r="AL126" t="s">
        <v>217</v>
      </c>
      <c r="AM126" t="s">
        <v>6598</v>
      </c>
      <c r="AN126" t="s">
        <v>6</v>
      </c>
      <c r="AO126" t="s">
        <v>6589</v>
      </c>
      <c r="AR126" t="s">
        <v>14</v>
      </c>
      <c r="AS126" t="s">
        <v>814</v>
      </c>
      <c r="AT126" t="s">
        <v>230</v>
      </c>
      <c r="AV126" t="s">
        <v>837</v>
      </c>
      <c r="AW126" t="s">
        <v>539</v>
      </c>
      <c r="AX126" t="s">
        <v>222</v>
      </c>
      <c r="BA126" s="57">
        <v>46308.291666666664</v>
      </c>
      <c r="BB126" t="s">
        <v>6598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SELONG</v>
      </c>
    </row>
    <row r="127" spans="1:61">
      <c r="A127">
        <v>126</v>
      </c>
      <c r="B127">
        <v>1002618749</v>
      </c>
      <c r="C127">
        <v>3</v>
      </c>
      <c r="D127" t="s">
        <v>45</v>
      </c>
      <c r="E127">
        <v>5</v>
      </c>
      <c r="F127" t="s">
        <v>210</v>
      </c>
      <c r="G127" t="s">
        <v>116</v>
      </c>
      <c r="H127" t="s">
        <v>267</v>
      </c>
      <c r="I127" t="s">
        <v>212</v>
      </c>
      <c r="J127" t="s">
        <v>213</v>
      </c>
      <c r="K127" t="s">
        <v>149</v>
      </c>
      <c r="M127" t="s">
        <v>76</v>
      </c>
      <c r="N127" t="s">
        <v>215</v>
      </c>
      <c r="O127" s="57">
        <v>46296.73773148148</v>
      </c>
      <c r="P127" s="57">
        <v>46297.46565972222</v>
      </c>
      <c r="Q127">
        <v>69399006</v>
      </c>
      <c r="S127">
        <v>172604214410</v>
      </c>
      <c r="T127" t="s">
        <v>907</v>
      </c>
      <c r="U127" t="s">
        <v>957</v>
      </c>
      <c r="V127" t="s">
        <v>958</v>
      </c>
      <c r="Z127">
        <v>116.284406241482</v>
      </c>
      <c r="AA127">
        <v>-8.2657515630690597</v>
      </c>
      <c r="AB127" t="s">
        <v>908</v>
      </c>
      <c r="AC127" t="s">
        <v>216</v>
      </c>
      <c r="AL127" t="s">
        <v>217</v>
      </c>
      <c r="AM127" t="s">
        <v>959</v>
      </c>
      <c r="AN127" t="s">
        <v>6</v>
      </c>
      <c r="AO127" s="57">
        <v>46032.746898148151</v>
      </c>
      <c r="AR127" t="s">
        <v>218</v>
      </c>
      <c r="AS127" t="s">
        <v>814</v>
      </c>
      <c r="AT127" t="s">
        <v>342</v>
      </c>
      <c r="AU127">
        <v>20261002</v>
      </c>
      <c r="AV127" t="s">
        <v>221</v>
      </c>
      <c r="AW127" t="s">
        <v>559</v>
      </c>
      <c r="AX127" t="s">
        <v>222</v>
      </c>
      <c r="BA127" s="57">
        <v>46296.291666666664</v>
      </c>
      <c r="BB127" t="s">
        <v>959</v>
      </c>
      <c r="BC127">
        <v>2026</v>
      </c>
      <c r="BD127">
        <v>10</v>
      </c>
      <c r="BE127">
        <v>2</v>
      </c>
      <c r="BF127" s="6">
        <f t="shared" si="3"/>
        <v>46297</v>
      </c>
      <c r="BG127">
        <f t="shared" si="4"/>
        <v>0.70833333333575865</v>
      </c>
      <c r="BH127" t="str">
        <f t="shared" si="5"/>
        <v>COMPLY</v>
      </c>
      <c r="BI127" t="str">
        <f>VLOOKUP(H127,Sheet2!$A$1:$B$270,2,FALSE)</f>
        <v>SELONG</v>
      </c>
    </row>
    <row r="128" spans="1:61">
      <c r="A128">
        <v>127</v>
      </c>
      <c r="B128">
        <v>1002620615</v>
      </c>
      <c r="C128">
        <v>3</v>
      </c>
      <c r="D128" t="s">
        <v>45</v>
      </c>
      <c r="E128">
        <v>5</v>
      </c>
      <c r="F128" t="s">
        <v>210</v>
      </c>
      <c r="G128" t="s">
        <v>116</v>
      </c>
      <c r="H128" t="s">
        <v>267</v>
      </c>
      <c r="I128" t="s">
        <v>212</v>
      </c>
      <c r="J128" t="s">
        <v>213</v>
      </c>
      <c r="K128" t="s">
        <v>149</v>
      </c>
      <c r="M128" t="s">
        <v>76</v>
      </c>
      <c r="N128" t="s">
        <v>215</v>
      </c>
      <c r="O128" s="57">
        <v>46297.752349537041</v>
      </c>
      <c r="P128" s="57">
        <v>46297.810706018521</v>
      </c>
      <c r="Q128">
        <v>69400343</v>
      </c>
      <c r="S128">
        <v>172604214412</v>
      </c>
      <c r="T128" t="s">
        <v>1468</v>
      </c>
      <c r="U128" t="s">
        <v>1469</v>
      </c>
      <c r="V128" t="s">
        <v>1470</v>
      </c>
      <c r="Z128">
        <v>116.49837970999801</v>
      </c>
      <c r="AA128">
        <v>-8.3339065777651005</v>
      </c>
      <c r="AB128" t="s">
        <v>1471</v>
      </c>
      <c r="AC128" t="s">
        <v>283</v>
      </c>
      <c r="AL128" t="s">
        <v>217</v>
      </c>
      <c r="AM128" t="s">
        <v>1472</v>
      </c>
      <c r="AN128" t="s">
        <v>6</v>
      </c>
      <c r="AO128" s="57">
        <v>46063.757476851853</v>
      </c>
      <c r="AR128" t="s">
        <v>218</v>
      </c>
      <c r="AS128" t="s">
        <v>814</v>
      </c>
      <c r="AT128" t="s">
        <v>230</v>
      </c>
      <c r="AU128">
        <v>20261002</v>
      </c>
      <c r="AV128" t="s">
        <v>221</v>
      </c>
      <c r="AW128" t="s">
        <v>1473</v>
      </c>
      <c r="AX128" t="s">
        <v>222</v>
      </c>
      <c r="BA128" s="57">
        <v>46297.291666666664</v>
      </c>
      <c r="BB128" t="s">
        <v>1472</v>
      </c>
      <c r="BC128">
        <v>2026</v>
      </c>
      <c r="BD128">
        <v>10</v>
      </c>
      <c r="BE128">
        <v>2</v>
      </c>
      <c r="BF128" s="6">
        <f t="shared" si="3"/>
        <v>46297</v>
      </c>
      <c r="BG128">
        <f t="shared" si="4"/>
        <v>-0.29166666666424135</v>
      </c>
      <c r="BH128" t="str">
        <f t="shared" si="5"/>
        <v>COMPLY</v>
      </c>
      <c r="BI128" t="str">
        <f>VLOOKUP(H128,Sheet2!$A$1:$B$270,2,FALSE)</f>
        <v>SELONG</v>
      </c>
    </row>
    <row r="129" spans="1:61">
      <c r="A129">
        <v>128</v>
      </c>
      <c r="B129">
        <v>1002622466</v>
      </c>
      <c r="C129">
        <v>3</v>
      </c>
      <c r="D129" t="s">
        <v>45</v>
      </c>
      <c r="E129">
        <v>5</v>
      </c>
      <c r="F129" t="s">
        <v>210</v>
      </c>
      <c r="G129" t="s">
        <v>116</v>
      </c>
      <c r="H129" t="s">
        <v>267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46300.568576388891</v>
      </c>
      <c r="P129" s="57">
        <v>46300.599675925929</v>
      </c>
      <c r="Q129">
        <v>69403674</v>
      </c>
      <c r="S129">
        <v>172604214292</v>
      </c>
      <c r="T129" t="s">
        <v>1463</v>
      </c>
      <c r="U129" t="s">
        <v>2513</v>
      </c>
      <c r="V129" t="s">
        <v>2514</v>
      </c>
      <c r="Z129">
        <v>116.0959276</v>
      </c>
      <c r="AA129">
        <v>-8.4186340000000008</v>
      </c>
      <c r="AB129" t="s">
        <v>1466</v>
      </c>
      <c r="AC129" t="s">
        <v>216</v>
      </c>
      <c r="AL129" t="s">
        <v>217</v>
      </c>
      <c r="AM129" t="s">
        <v>2515</v>
      </c>
      <c r="AN129" t="s">
        <v>6</v>
      </c>
      <c r="AO129" s="57">
        <v>46152.569618055553</v>
      </c>
      <c r="AR129" t="s">
        <v>218</v>
      </c>
      <c r="AS129" t="s">
        <v>814</v>
      </c>
      <c r="AT129" t="s">
        <v>230</v>
      </c>
      <c r="AU129">
        <v>20261005</v>
      </c>
      <c r="AV129" t="s">
        <v>221</v>
      </c>
      <c r="AW129" t="s">
        <v>540</v>
      </c>
      <c r="AX129" t="s">
        <v>222</v>
      </c>
      <c r="BA129" s="57">
        <v>46300.291666666664</v>
      </c>
      <c r="BB129" t="s">
        <v>2515</v>
      </c>
      <c r="BC129">
        <v>2026</v>
      </c>
      <c r="BD129">
        <v>10</v>
      </c>
      <c r="BE129">
        <v>5</v>
      </c>
      <c r="BF129" s="6">
        <f t="shared" si="3"/>
        <v>46300</v>
      </c>
      <c r="BG129">
        <f t="shared" si="4"/>
        <v>-0.29166666666424135</v>
      </c>
      <c r="BH129" t="str">
        <f t="shared" si="5"/>
        <v>COMPLY</v>
      </c>
      <c r="BI129" t="str">
        <f>VLOOKUP(H129,Sheet2!$A$1:$B$270,2,FALSE)</f>
        <v>SELONG</v>
      </c>
    </row>
    <row r="130" spans="1:61">
      <c r="A130">
        <v>129</v>
      </c>
      <c r="B130">
        <v>1002621878</v>
      </c>
      <c r="C130">
        <v>3</v>
      </c>
      <c r="D130" t="s">
        <v>45</v>
      </c>
      <c r="E130">
        <v>5</v>
      </c>
      <c r="F130" t="s">
        <v>210</v>
      </c>
      <c r="G130" t="s">
        <v>116</v>
      </c>
      <c r="H130" t="s">
        <v>267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46300.423622685186</v>
      </c>
      <c r="P130" s="57">
        <v>46300.537870370368</v>
      </c>
      <c r="Q130">
        <v>69401070</v>
      </c>
      <c r="S130">
        <v>172604214422</v>
      </c>
      <c r="T130" t="s">
        <v>2516</v>
      </c>
      <c r="U130" t="s">
        <v>2517</v>
      </c>
      <c r="V130" t="s">
        <v>2518</v>
      </c>
      <c r="Z130">
        <v>116.545543672969</v>
      </c>
      <c r="AA130">
        <v>-8.38375397798535</v>
      </c>
      <c r="AB130" t="s">
        <v>2519</v>
      </c>
      <c r="AC130" t="s">
        <v>216</v>
      </c>
      <c r="AL130" t="s">
        <v>217</v>
      </c>
      <c r="AM130" t="s">
        <v>2520</v>
      </c>
      <c r="AN130" t="s">
        <v>6</v>
      </c>
      <c r="AO130" s="57">
        <v>46152.444537037038</v>
      </c>
      <c r="AR130" t="s">
        <v>218</v>
      </c>
      <c r="AS130" t="s">
        <v>814</v>
      </c>
      <c r="AT130" t="s">
        <v>230</v>
      </c>
      <c r="AU130">
        <v>20261005</v>
      </c>
      <c r="AV130" t="s">
        <v>221</v>
      </c>
      <c r="AW130" t="s">
        <v>540</v>
      </c>
      <c r="AX130" t="s">
        <v>222</v>
      </c>
      <c r="BA130" s="57">
        <v>46300.291666666664</v>
      </c>
      <c r="BB130" t="s">
        <v>2520</v>
      </c>
      <c r="BC130">
        <v>2026</v>
      </c>
      <c r="BD130">
        <v>10</v>
      </c>
      <c r="BE130">
        <v>5</v>
      </c>
      <c r="BF130" s="6">
        <f t="shared" ref="BF130:BF193" si="6">DATE(BC130,BD130,BE130)</f>
        <v>46300</v>
      </c>
      <c r="BG130">
        <f t="shared" ref="BG130:BG193" si="7">BF130-BA130</f>
        <v>-0.29166666666424135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SELONG</v>
      </c>
    </row>
    <row r="131" spans="1:61">
      <c r="A131">
        <v>130</v>
      </c>
      <c r="B131">
        <v>1002624449</v>
      </c>
      <c r="C131">
        <v>3</v>
      </c>
      <c r="D131" t="s">
        <v>45</v>
      </c>
      <c r="E131">
        <v>5</v>
      </c>
      <c r="F131" t="s">
        <v>210</v>
      </c>
      <c r="G131" t="s">
        <v>116</v>
      </c>
      <c r="H131" t="s">
        <v>267</v>
      </c>
      <c r="I131" t="s">
        <v>212</v>
      </c>
      <c r="J131" t="s">
        <v>213</v>
      </c>
      <c r="K131" t="s">
        <v>149</v>
      </c>
      <c r="M131" t="s">
        <v>76</v>
      </c>
      <c r="N131" t="s">
        <v>215</v>
      </c>
      <c r="O131" s="57">
        <v>46301.582604166666</v>
      </c>
      <c r="P131" s="57">
        <v>46304.702905092592</v>
      </c>
      <c r="Q131">
        <v>69405087</v>
      </c>
      <c r="S131">
        <v>172604214434</v>
      </c>
      <c r="T131" t="s">
        <v>3133</v>
      </c>
      <c r="U131" t="s">
        <v>3134</v>
      </c>
      <c r="V131" t="s">
        <v>3135</v>
      </c>
      <c r="Z131">
        <v>116.1936431</v>
      </c>
      <c r="AA131">
        <v>-8.3315918999999994</v>
      </c>
      <c r="AB131" t="s">
        <v>3136</v>
      </c>
      <c r="AC131" t="s">
        <v>229</v>
      </c>
      <c r="AL131" t="s">
        <v>217</v>
      </c>
      <c r="AM131" t="s">
        <v>3137</v>
      </c>
      <c r="AN131" t="s">
        <v>6</v>
      </c>
      <c r="AO131" s="57">
        <v>46183.601145833331</v>
      </c>
      <c r="AP131" s="57">
        <v>46303.458333333336</v>
      </c>
      <c r="AR131" t="s">
        <v>218</v>
      </c>
      <c r="AS131" t="s">
        <v>814</v>
      </c>
      <c r="AT131" t="s">
        <v>230</v>
      </c>
      <c r="AU131">
        <v>20261009</v>
      </c>
      <c r="AV131" t="s">
        <v>221</v>
      </c>
      <c r="AW131" t="s">
        <v>1982</v>
      </c>
      <c r="AX131" t="s">
        <v>222</v>
      </c>
      <c r="BA131" s="57">
        <v>46303.458333333336</v>
      </c>
      <c r="BB131" t="s">
        <v>3137</v>
      </c>
      <c r="BC131">
        <v>2026</v>
      </c>
      <c r="BD131">
        <v>10</v>
      </c>
      <c r="BE131">
        <v>9</v>
      </c>
      <c r="BF131" s="6">
        <f t="shared" si="6"/>
        <v>46304</v>
      </c>
      <c r="BG131">
        <f t="shared" si="7"/>
        <v>0.54166666666424135</v>
      </c>
      <c r="BH131" t="str">
        <f t="shared" si="8"/>
        <v>COMPLY</v>
      </c>
      <c r="BI131" t="str">
        <f>VLOOKUP(H131,Sheet2!$A$1:$B$270,2,FALSE)</f>
        <v>SELONG</v>
      </c>
    </row>
    <row r="132" spans="1:61">
      <c r="A132">
        <v>131</v>
      </c>
      <c r="B132">
        <v>1002628707</v>
      </c>
      <c r="C132">
        <v>3</v>
      </c>
      <c r="D132" t="s">
        <v>45</v>
      </c>
      <c r="E132">
        <v>5</v>
      </c>
      <c r="F132" t="s">
        <v>210</v>
      </c>
      <c r="G132" t="s">
        <v>116</v>
      </c>
      <c r="H132" t="s">
        <v>267</v>
      </c>
      <c r="I132" t="s">
        <v>212</v>
      </c>
      <c r="J132" t="s">
        <v>213</v>
      </c>
      <c r="K132" t="s">
        <v>149</v>
      </c>
      <c r="L132" t="s">
        <v>214</v>
      </c>
      <c r="M132" t="s">
        <v>76</v>
      </c>
      <c r="N132" t="s">
        <v>215</v>
      </c>
      <c r="O132" s="57">
        <v>46304.307395833333</v>
      </c>
      <c r="P132" s="57">
        <v>46304.656724537039</v>
      </c>
      <c r="Q132">
        <v>69406921</v>
      </c>
      <c r="S132">
        <v>172604214446</v>
      </c>
      <c r="T132" t="s">
        <v>4832</v>
      </c>
      <c r="U132" t="s">
        <v>4833</v>
      </c>
      <c r="V132" t="s">
        <v>4834</v>
      </c>
      <c r="Z132">
        <v>116.260830611857</v>
      </c>
      <c r="AA132">
        <v>-8.2561354283441997</v>
      </c>
      <c r="AB132" t="s">
        <v>4835</v>
      </c>
      <c r="AC132" t="s">
        <v>235</v>
      </c>
      <c r="AL132" t="s">
        <v>217</v>
      </c>
      <c r="AM132" t="s">
        <v>4836</v>
      </c>
      <c r="AN132" t="s">
        <v>6</v>
      </c>
      <c r="AO132" s="57">
        <v>46275.320092592592</v>
      </c>
      <c r="AP132" s="57">
        <v>46305.333333333336</v>
      </c>
      <c r="AR132" t="s">
        <v>218</v>
      </c>
      <c r="AS132" t="s">
        <v>814</v>
      </c>
      <c r="AT132" t="s">
        <v>230</v>
      </c>
      <c r="AU132">
        <v>20261009</v>
      </c>
      <c r="AV132" t="s">
        <v>221</v>
      </c>
      <c r="AW132" t="s">
        <v>877</v>
      </c>
      <c r="AX132" t="s">
        <v>222</v>
      </c>
      <c r="BA132" s="57">
        <v>46305.333333333336</v>
      </c>
      <c r="BB132" t="s">
        <v>4836</v>
      </c>
      <c r="BC132">
        <v>2026</v>
      </c>
      <c r="BD132">
        <v>10</v>
      </c>
      <c r="BE132">
        <v>9</v>
      </c>
      <c r="BF132" s="6">
        <f t="shared" si="6"/>
        <v>46304</v>
      </c>
      <c r="BG132">
        <f t="shared" si="7"/>
        <v>-1.3333333333357587</v>
      </c>
      <c r="BH132" t="str">
        <f t="shared" si="8"/>
        <v>COMPLY</v>
      </c>
      <c r="BI132" t="str">
        <f>VLOOKUP(H132,Sheet2!$A$1:$B$270,2,FALSE)</f>
        <v>SELONG</v>
      </c>
    </row>
    <row r="133" spans="1:61">
      <c r="A133">
        <v>132</v>
      </c>
      <c r="B133">
        <v>1002628980</v>
      </c>
      <c r="C133">
        <v>3</v>
      </c>
      <c r="D133" t="s">
        <v>45</v>
      </c>
      <c r="E133">
        <v>5</v>
      </c>
      <c r="F133" t="s">
        <v>210</v>
      </c>
      <c r="G133" t="s">
        <v>116</v>
      </c>
      <c r="H133" t="s">
        <v>267</v>
      </c>
      <c r="I133" t="s">
        <v>212</v>
      </c>
      <c r="J133" t="s">
        <v>213</v>
      </c>
      <c r="K133" t="s">
        <v>149</v>
      </c>
      <c r="M133" t="s">
        <v>76</v>
      </c>
      <c r="N133" t="s">
        <v>215</v>
      </c>
      <c r="O133" s="57">
        <v>46304.401134259257</v>
      </c>
      <c r="P133" s="57">
        <v>46308.476805555554</v>
      </c>
      <c r="Q133">
        <v>69407069</v>
      </c>
      <c r="S133">
        <v>172604214447</v>
      </c>
      <c r="T133" t="s">
        <v>4844</v>
      </c>
      <c r="U133" t="s">
        <v>4845</v>
      </c>
      <c r="V133" t="s">
        <v>4846</v>
      </c>
      <c r="Z133">
        <v>116.0794964</v>
      </c>
      <c r="AA133">
        <v>-8.4057028999999996</v>
      </c>
      <c r="AB133" t="s">
        <v>4847</v>
      </c>
      <c r="AC133" t="s">
        <v>229</v>
      </c>
      <c r="AL133" t="s">
        <v>217</v>
      </c>
      <c r="AM133" t="s">
        <v>4848</v>
      </c>
      <c r="AN133" t="s">
        <v>6</v>
      </c>
      <c r="AO133" s="57">
        <v>46275.402615740742</v>
      </c>
      <c r="AP133" s="57">
        <v>46305.333333333336</v>
      </c>
      <c r="AR133" t="s">
        <v>218</v>
      </c>
      <c r="AS133" t="s">
        <v>814</v>
      </c>
      <c r="AT133" t="s">
        <v>230</v>
      </c>
      <c r="AU133">
        <v>20261013</v>
      </c>
      <c r="AV133" t="s">
        <v>221</v>
      </c>
      <c r="AW133" t="s">
        <v>1828</v>
      </c>
      <c r="AX133" t="s">
        <v>222</v>
      </c>
      <c r="BA133" s="57">
        <v>46305.333333333336</v>
      </c>
      <c r="BB133" t="s">
        <v>4848</v>
      </c>
      <c r="BC133">
        <v>2026</v>
      </c>
      <c r="BD133">
        <v>10</v>
      </c>
      <c r="BE133">
        <v>13</v>
      </c>
      <c r="BF133" s="6">
        <f t="shared" si="6"/>
        <v>46308</v>
      </c>
      <c r="BG133">
        <f t="shared" si="7"/>
        <v>2.6666666666642413</v>
      </c>
      <c r="BH133" t="str">
        <f t="shared" si="8"/>
        <v>NOT COMPLY</v>
      </c>
      <c r="BI133" t="str">
        <f>VLOOKUP(H133,Sheet2!$A$1:$B$270,2,FALSE)</f>
        <v>SELONG</v>
      </c>
    </row>
    <row r="134" spans="1:61">
      <c r="A134">
        <v>133</v>
      </c>
      <c r="B134">
        <v>1002630853</v>
      </c>
      <c r="C134">
        <v>3</v>
      </c>
      <c r="D134" t="s">
        <v>45</v>
      </c>
      <c r="E134">
        <v>5</v>
      </c>
      <c r="F134" t="s">
        <v>210</v>
      </c>
      <c r="G134" t="s">
        <v>116</v>
      </c>
      <c r="H134" t="s">
        <v>267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46305.509432870371</v>
      </c>
      <c r="P134" s="57">
        <v>46307.352256944447</v>
      </c>
      <c r="Q134">
        <v>69407849</v>
      </c>
      <c r="S134">
        <v>172604214456</v>
      </c>
      <c r="T134" t="s">
        <v>4837</v>
      </c>
      <c r="U134" t="s">
        <v>4838</v>
      </c>
      <c r="V134" t="s">
        <v>4839</v>
      </c>
      <c r="Z134">
        <v>116.177288778126</v>
      </c>
      <c r="AA134">
        <v>-8.3572023527801793</v>
      </c>
      <c r="AB134" t="s">
        <v>4840</v>
      </c>
      <c r="AC134" t="s">
        <v>216</v>
      </c>
      <c r="AL134" t="s">
        <v>217</v>
      </c>
      <c r="AM134" t="s">
        <v>4841</v>
      </c>
      <c r="AN134" t="s">
        <v>6</v>
      </c>
      <c r="AO134" s="57">
        <v>46305.517337962963</v>
      </c>
      <c r="AP134" s="57">
        <v>46306.458333333336</v>
      </c>
      <c r="AR134" t="s">
        <v>218</v>
      </c>
      <c r="AS134" t="s">
        <v>814</v>
      </c>
      <c r="AT134" t="s">
        <v>230</v>
      </c>
      <c r="AU134">
        <v>20261012</v>
      </c>
      <c r="AV134" t="s">
        <v>221</v>
      </c>
      <c r="AW134" t="s">
        <v>923</v>
      </c>
      <c r="AX134" t="s">
        <v>222</v>
      </c>
      <c r="BA134" s="57">
        <v>46306.458333333336</v>
      </c>
      <c r="BB134" t="s">
        <v>4841</v>
      </c>
      <c r="BC134">
        <v>2026</v>
      </c>
      <c r="BD134">
        <v>10</v>
      </c>
      <c r="BE134">
        <v>12</v>
      </c>
      <c r="BF134" s="6">
        <f t="shared" si="6"/>
        <v>46307</v>
      </c>
      <c r="BG134">
        <f t="shared" si="7"/>
        <v>0.54166666666424135</v>
      </c>
      <c r="BH134" t="str">
        <f t="shared" si="8"/>
        <v>COMPLY</v>
      </c>
      <c r="BI134" t="str">
        <f>VLOOKUP(H134,Sheet2!$A$1:$B$270,2,FALSE)</f>
        <v>SELONG</v>
      </c>
    </row>
    <row r="135" spans="1:61">
      <c r="A135">
        <v>134</v>
      </c>
      <c r="B135">
        <v>1002631424</v>
      </c>
      <c r="C135">
        <v>3</v>
      </c>
      <c r="D135" t="s">
        <v>45</v>
      </c>
      <c r="E135">
        <v>5</v>
      </c>
      <c r="F135" t="s">
        <v>210</v>
      </c>
      <c r="G135" t="s">
        <v>116</v>
      </c>
      <c r="H135" t="s">
        <v>267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46306.399780092594</v>
      </c>
      <c r="P135" s="57">
        <v>46310.472615740742</v>
      </c>
      <c r="Q135">
        <v>69408116</v>
      </c>
      <c r="S135">
        <v>172604214458</v>
      </c>
      <c r="T135" t="s">
        <v>4849</v>
      </c>
      <c r="U135" t="s">
        <v>4850</v>
      </c>
      <c r="V135" t="s">
        <v>4851</v>
      </c>
      <c r="Z135">
        <v>116.039772</v>
      </c>
      <c r="AA135">
        <v>-8.3552409999999995</v>
      </c>
      <c r="AB135" t="s">
        <v>4852</v>
      </c>
      <c r="AC135" t="s">
        <v>235</v>
      </c>
      <c r="AL135" t="s">
        <v>217</v>
      </c>
      <c r="AM135" t="s">
        <v>4853</v>
      </c>
      <c r="AN135" t="s">
        <v>6</v>
      </c>
      <c r="AO135" s="57">
        <v>46336.403043981481</v>
      </c>
      <c r="AP135" s="57">
        <v>46307.333333333336</v>
      </c>
      <c r="AR135" t="s">
        <v>218</v>
      </c>
      <c r="AS135" t="s">
        <v>814</v>
      </c>
      <c r="AT135" t="s">
        <v>230</v>
      </c>
      <c r="AU135">
        <v>20261015</v>
      </c>
      <c r="AV135" t="s">
        <v>221</v>
      </c>
      <c r="AW135" t="s">
        <v>875</v>
      </c>
      <c r="AX135" t="s">
        <v>222</v>
      </c>
      <c r="BA135" s="57">
        <v>46307.333333333336</v>
      </c>
      <c r="BB135" t="s">
        <v>4853</v>
      </c>
      <c r="BC135">
        <v>2026</v>
      </c>
      <c r="BD135">
        <v>10</v>
      </c>
      <c r="BE135">
        <v>15</v>
      </c>
      <c r="BF135" s="6">
        <f t="shared" si="6"/>
        <v>46310</v>
      </c>
      <c r="BG135">
        <f t="shared" si="7"/>
        <v>2.6666666666642413</v>
      </c>
      <c r="BH135" t="str">
        <f t="shared" si="8"/>
        <v>NOT COMPLY</v>
      </c>
      <c r="BI135" t="str">
        <f>VLOOKUP(H135,Sheet2!$A$1:$B$270,2,FALSE)</f>
        <v>SELONG</v>
      </c>
    </row>
    <row r="136" spans="1:61">
      <c r="A136">
        <v>135</v>
      </c>
      <c r="B136">
        <v>1002635837</v>
      </c>
      <c r="C136">
        <v>3</v>
      </c>
      <c r="D136" t="s">
        <v>45</v>
      </c>
      <c r="E136">
        <v>5</v>
      </c>
      <c r="F136" t="s">
        <v>210</v>
      </c>
      <c r="G136" t="s">
        <v>116</v>
      </c>
      <c r="H136" t="s">
        <v>267</v>
      </c>
      <c r="I136" t="s">
        <v>212</v>
      </c>
      <c r="J136" t="s">
        <v>213</v>
      </c>
      <c r="K136" t="s">
        <v>149</v>
      </c>
      <c r="M136" t="s">
        <v>76</v>
      </c>
      <c r="N136" t="s">
        <v>215</v>
      </c>
      <c r="O136" s="57">
        <v>46308.77207175926</v>
      </c>
      <c r="P136" s="57">
        <v>46309.358622685184</v>
      </c>
      <c r="Q136">
        <v>69405999</v>
      </c>
      <c r="S136">
        <v>172604214474</v>
      </c>
      <c r="T136" t="s">
        <v>3707</v>
      </c>
      <c r="U136" t="s">
        <v>6590</v>
      </c>
      <c r="V136" t="s">
        <v>6591</v>
      </c>
      <c r="Z136">
        <v>116.039900182336</v>
      </c>
      <c r="AA136">
        <v>-8.3482528789665693</v>
      </c>
      <c r="AB136" t="s">
        <v>3710</v>
      </c>
      <c r="AC136" t="s">
        <v>216</v>
      </c>
      <c r="AL136" t="s">
        <v>217</v>
      </c>
      <c r="AM136" t="s">
        <v>6592</v>
      </c>
      <c r="AN136" t="s">
        <v>6</v>
      </c>
      <c r="AO136" t="s">
        <v>6593</v>
      </c>
      <c r="AR136" t="s">
        <v>218</v>
      </c>
      <c r="AS136" t="s">
        <v>814</v>
      </c>
      <c r="AT136" t="s">
        <v>230</v>
      </c>
      <c r="AU136">
        <v>20261014</v>
      </c>
      <c r="AV136" t="s">
        <v>221</v>
      </c>
      <c r="AW136" t="s">
        <v>1746</v>
      </c>
      <c r="AX136" t="s">
        <v>222</v>
      </c>
      <c r="BA136" s="57">
        <v>46308.291666666664</v>
      </c>
      <c r="BB136" t="s">
        <v>6592</v>
      </c>
      <c r="BC136">
        <v>2026</v>
      </c>
      <c r="BD136">
        <v>10</v>
      </c>
      <c r="BE136">
        <v>14</v>
      </c>
      <c r="BF136" s="6">
        <f t="shared" si="6"/>
        <v>46309</v>
      </c>
      <c r="BG136">
        <f t="shared" si="7"/>
        <v>0.70833333333575865</v>
      </c>
      <c r="BH136" t="str">
        <f t="shared" si="8"/>
        <v>COMPLY</v>
      </c>
      <c r="BI136" t="str">
        <f>VLOOKUP(H136,Sheet2!$A$1:$B$270,2,FALSE)</f>
        <v>SELONG</v>
      </c>
    </row>
    <row r="137" spans="1:61">
      <c r="A137">
        <v>136</v>
      </c>
      <c r="B137">
        <v>1002634815</v>
      </c>
      <c r="C137">
        <v>3</v>
      </c>
      <c r="D137" t="s">
        <v>45</v>
      </c>
      <c r="E137">
        <v>5</v>
      </c>
      <c r="F137" t="s">
        <v>210</v>
      </c>
      <c r="G137" t="s">
        <v>116</v>
      </c>
      <c r="H137" t="s">
        <v>267</v>
      </c>
      <c r="I137" t="s">
        <v>212</v>
      </c>
      <c r="J137" t="s">
        <v>213</v>
      </c>
      <c r="K137" t="s">
        <v>149</v>
      </c>
      <c r="M137" t="s">
        <v>76</v>
      </c>
      <c r="N137" t="s">
        <v>215</v>
      </c>
      <c r="O137" s="57">
        <v>46308.503240740742</v>
      </c>
      <c r="P137" s="57">
        <v>46308.533576388887</v>
      </c>
      <c r="Q137">
        <v>69408103</v>
      </c>
      <c r="S137">
        <v>172604214470</v>
      </c>
      <c r="T137" t="s">
        <v>4854</v>
      </c>
      <c r="U137" t="s">
        <v>5755</v>
      </c>
      <c r="V137" t="s">
        <v>5756</v>
      </c>
      <c r="Z137">
        <v>116.305021409443</v>
      </c>
      <c r="AA137">
        <v>-8.23195757578954</v>
      </c>
      <c r="AB137" t="s">
        <v>4857</v>
      </c>
      <c r="AC137" t="s">
        <v>216</v>
      </c>
      <c r="AL137" t="s">
        <v>217</v>
      </c>
      <c r="AM137" t="s">
        <v>5757</v>
      </c>
      <c r="AN137" t="s">
        <v>6</v>
      </c>
      <c r="AO137" t="s">
        <v>5744</v>
      </c>
      <c r="AR137" t="s">
        <v>218</v>
      </c>
      <c r="AS137" t="s">
        <v>814</v>
      </c>
      <c r="AT137" t="s">
        <v>230</v>
      </c>
      <c r="AU137">
        <v>20261013</v>
      </c>
      <c r="AV137" t="s">
        <v>221</v>
      </c>
      <c r="AW137" t="s">
        <v>539</v>
      </c>
      <c r="AX137" t="s">
        <v>222</v>
      </c>
      <c r="BA137" s="57">
        <v>46308.291666666664</v>
      </c>
      <c r="BB137" t="s">
        <v>5757</v>
      </c>
      <c r="BC137">
        <v>2026</v>
      </c>
      <c r="BD137">
        <v>10</v>
      </c>
      <c r="BE137">
        <v>13</v>
      </c>
      <c r="BF137" s="6">
        <f t="shared" si="6"/>
        <v>46308</v>
      </c>
      <c r="BG137">
        <f t="shared" si="7"/>
        <v>-0.29166666666424135</v>
      </c>
      <c r="BH137" t="str">
        <f t="shared" si="8"/>
        <v>COMPLY</v>
      </c>
      <c r="BI137" t="str">
        <f>VLOOKUP(H137,Sheet2!$A$1:$B$270,2,FALSE)</f>
        <v>SELONG</v>
      </c>
    </row>
    <row r="138" spans="1:61">
      <c r="A138">
        <v>137</v>
      </c>
      <c r="B138">
        <v>1002636062</v>
      </c>
      <c r="C138">
        <v>3</v>
      </c>
      <c r="D138" t="s">
        <v>45</v>
      </c>
      <c r="E138">
        <v>5</v>
      </c>
      <c r="F138" t="s">
        <v>210</v>
      </c>
      <c r="G138" t="s">
        <v>116</v>
      </c>
      <c r="H138" t="s">
        <v>267</v>
      </c>
      <c r="I138" t="s">
        <v>212</v>
      </c>
      <c r="J138" t="s">
        <v>213</v>
      </c>
      <c r="K138" t="s">
        <v>149</v>
      </c>
      <c r="M138" t="s">
        <v>76</v>
      </c>
      <c r="N138" t="s">
        <v>215</v>
      </c>
      <c r="O138" s="57">
        <v>46309.375335648147</v>
      </c>
      <c r="P138" s="57">
        <v>46309.769803240742</v>
      </c>
      <c r="Q138">
        <v>69407080</v>
      </c>
      <c r="S138">
        <v>172604214475</v>
      </c>
      <c r="T138" t="s">
        <v>3704</v>
      </c>
      <c r="U138" t="s">
        <v>6596</v>
      </c>
      <c r="V138" t="s">
        <v>6838</v>
      </c>
      <c r="Z138">
        <v>116.084694045158</v>
      </c>
      <c r="AA138">
        <v>-8.3593654604841205</v>
      </c>
      <c r="AB138" t="s">
        <v>3706</v>
      </c>
      <c r="AC138" t="s">
        <v>283</v>
      </c>
      <c r="AL138" t="s">
        <v>217</v>
      </c>
      <c r="AM138" t="s">
        <v>6598</v>
      </c>
      <c r="AN138" t="s">
        <v>6</v>
      </c>
      <c r="AO138" t="s">
        <v>6839</v>
      </c>
      <c r="AR138" t="s">
        <v>218</v>
      </c>
      <c r="AS138" t="s">
        <v>814</v>
      </c>
      <c r="AT138" t="s">
        <v>230</v>
      </c>
      <c r="AU138">
        <v>20261014</v>
      </c>
      <c r="AV138" t="s">
        <v>221</v>
      </c>
      <c r="AW138" t="s">
        <v>541</v>
      </c>
      <c r="AX138" t="s">
        <v>222</v>
      </c>
      <c r="BA138" s="57">
        <v>46309.291666666664</v>
      </c>
      <c r="BB138" t="s">
        <v>6598</v>
      </c>
      <c r="BC138">
        <v>2026</v>
      </c>
      <c r="BD138">
        <v>10</v>
      </c>
      <c r="BE138">
        <v>14</v>
      </c>
      <c r="BF138" s="6">
        <f t="shared" si="6"/>
        <v>46309</v>
      </c>
      <c r="BG138">
        <f t="shared" si="7"/>
        <v>-0.29166666666424135</v>
      </c>
      <c r="BH138" t="str">
        <f t="shared" si="8"/>
        <v>COMPLY</v>
      </c>
      <c r="BI138" t="str">
        <f>VLOOKUP(H138,Sheet2!$A$1:$B$270,2,FALSE)</f>
        <v>SELONG</v>
      </c>
    </row>
    <row r="139" spans="1:61">
      <c r="A139">
        <v>138</v>
      </c>
      <c r="B139">
        <v>1002636811</v>
      </c>
      <c r="C139">
        <v>3</v>
      </c>
      <c r="D139" t="s">
        <v>45</v>
      </c>
      <c r="E139">
        <v>5</v>
      </c>
      <c r="F139" t="s">
        <v>210</v>
      </c>
      <c r="G139" t="s">
        <v>116</v>
      </c>
      <c r="H139" t="s">
        <v>267</v>
      </c>
      <c r="I139" t="s">
        <v>212</v>
      </c>
      <c r="J139" t="s">
        <v>213</v>
      </c>
      <c r="K139" t="s">
        <v>149</v>
      </c>
      <c r="M139" t="s">
        <v>76</v>
      </c>
      <c r="N139" t="s">
        <v>215</v>
      </c>
      <c r="O139" s="57">
        <v>46309.567870370367</v>
      </c>
      <c r="P139" s="57">
        <v>46309.785162037035</v>
      </c>
      <c r="Q139">
        <v>69405861</v>
      </c>
      <c r="S139">
        <v>172604214476</v>
      </c>
      <c r="T139" t="s">
        <v>3712</v>
      </c>
      <c r="U139" t="s">
        <v>3705</v>
      </c>
      <c r="V139" t="s">
        <v>6840</v>
      </c>
      <c r="Z139">
        <v>116.078</v>
      </c>
      <c r="AA139">
        <v>-8.3637099999999993</v>
      </c>
      <c r="AB139" t="s">
        <v>3713</v>
      </c>
      <c r="AC139" t="s">
        <v>283</v>
      </c>
      <c r="AL139" t="s">
        <v>217</v>
      </c>
      <c r="AM139" t="s">
        <v>6841</v>
      </c>
      <c r="AN139" t="s">
        <v>6</v>
      </c>
      <c r="AO139" t="s">
        <v>6842</v>
      </c>
      <c r="AR139" t="s">
        <v>218</v>
      </c>
      <c r="AS139" t="s">
        <v>814</v>
      </c>
      <c r="AT139" t="s">
        <v>230</v>
      </c>
      <c r="AU139">
        <v>20261014</v>
      </c>
      <c r="AV139" t="s">
        <v>221</v>
      </c>
      <c r="AW139" t="s">
        <v>540</v>
      </c>
      <c r="AX139" t="s">
        <v>222</v>
      </c>
      <c r="BA139" s="57">
        <v>46309.291666666664</v>
      </c>
      <c r="BB139" t="s">
        <v>6841</v>
      </c>
      <c r="BC139">
        <v>2026</v>
      </c>
      <c r="BD139">
        <v>10</v>
      </c>
      <c r="BE139">
        <v>14</v>
      </c>
      <c r="BF139" s="6">
        <f t="shared" si="6"/>
        <v>46309</v>
      </c>
      <c r="BG139">
        <f t="shared" si="7"/>
        <v>-0.29166666666424135</v>
      </c>
      <c r="BH139" t="str">
        <f t="shared" si="8"/>
        <v>COMPLY</v>
      </c>
      <c r="BI139" t="str">
        <f>VLOOKUP(H139,Sheet2!$A$1:$B$270,2,FALSE)</f>
        <v>SELONG</v>
      </c>
    </row>
    <row r="140" spans="1:61">
      <c r="A140">
        <v>139</v>
      </c>
      <c r="B140">
        <v>1002637829</v>
      </c>
      <c r="C140">
        <v>3</v>
      </c>
      <c r="D140" t="s">
        <v>45</v>
      </c>
      <c r="E140">
        <v>5</v>
      </c>
      <c r="F140" t="s">
        <v>210</v>
      </c>
      <c r="G140" t="s">
        <v>116</v>
      </c>
      <c r="H140" t="s">
        <v>267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46310.394849537035</v>
      </c>
      <c r="P140" s="57">
        <v>46315.659675925926</v>
      </c>
      <c r="Q140">
        <v>69410554</v>
      </c>
      <c r="S140">
        <v>172604214483</v>
      </c>
      <c r="T140" t="s">
        <v>7395</v>
      </c>
      <c r="U140" t="s">
        <v>7396</v>
      </c>
      <c r="V140" t="s">
        <v>7397</v>
      </c>
      <c r="Z140">
        <v>116.05391299999999</v>
      </c>
      <c r="AA140">
        <v>-8.4101392999999902</v>
      </c>
      <c r="AB140" t="s">
        <v>7398</v>
      </c>
      <c r="AC140" t="s">
        <v>216</v>
      </c>
      <c r="AL140" t="s">
        <v>217</v>
      </c>
      <c r="AM140" t="s">
        <v>7399</v>
      </c>
      <c r="AN140" t="s">
        <v>6</v>
      </c>
      <c r="AO140" t="s">
        <v>7400</v>
      </c>
      <c r="AP140" s="57">
        <v>46311.333333333336</v>
      </c>
      <c r="AR140" t="s">
        <v>218</v>
      </c>
      <c r="AS140" t="s">
        <v>814</v>
      </c>
      <c r="AT140" t="s">
        <v>230</v>
      </c>
      <c r="AU140">
        <v>20261020</v>
      </c>
      <c r="AV140" t="s">
        <v>221</v>
      </c>
      <c r="AW140" t="s">
        <v>875</v>
      </c>
      <c r="AX140" t="s">
        <v>222</v>
      </c>
      <c r="BA140" s="57">
        <v>46311.333333333336</v>
      </c>
      <c r="BB140" t="s">
        <v>7399</v>
      </c>
      <c r="BC140">
        <v>2026</v>
      </c>
      <c r="BD140">
        <v>10</v>
      </c>
      <c r="BE140">
        <v>20</v>
      </c>
      <c r="BF140" s="6">
        <f t="shared" si="6"/>
        <v>46315</v>
      </c>
      <c r="BG140">
        <f t="shared" si="7"/>
        <v>3.6666666666642413</v>
      </c>
      <c r="BH140" t="str">
        <f t="shared" si="8"/>
        <v>NOT COMPLY</v>
      </c>
      <c r="BI140" t="str">
        <f>VLOOKUP(H140,Sheet2!$A$1:$B$270,2,FALSE)</f>
        <v>SELONG</v>
      </c>
    </row>
    <row r="141" spans="1:61">
      <c r="A141">
        <v>140</v>
      </c>
      <c r="B141">
        <v>1002641434</v>
      </c>
      <c r="C141">
        <v>3</v>
      </c>
      <c r="D141" t="s">
        <v>45</v>
      </c>
      <c r="E141">
        <v>5</v>
      </c>
      <c r="F141" t="s">
        <v>210</v>
      </c>
      <c r="G141" t="s">
        <v>116</v>
      </c>
      <c r="H141" t="s">
        <v>267</v>
      </c>
      <c r="I141" t="s">
        <v>212</v>
      </c>
      <c r="J141" t="s">
        <v>213</v>
      </c>
      <c r="K141" t="s">
        <v>149</v>
      </c>
      <c r="L141" t="s">
        <v>214</v>
      </c>
      <c r="M141" t="s">
        <v>76</v>
      </c>
      <c r="N141" t="s">
        <v>215</v>
      </c>
      <c r="O141" s="57">
        <v>46312.593530092592</v>
      </c>
      <c r="P141" s="57">
        <v>46315.405162037037</v>
      </c>
      <c r="Q141">
        <v>69412110</v>
      </c>
      <c r="S141">
        <v>172604214353</v>
      </c>
      <c r="T141" t="s">
        <v>7936</v>
      </c>
      <c r="U141" t="s">
        <v>7937</v>
      </c>
      <c r="V141" t="s">
        <v>7938</v>
      </c>
      <c r="Z141">
        <v>116.183786821065</v>
      </c>
      <c r="AA141">
        <v>-8.3422110274514196</v>
      </c>
      <c r="AB141" t="s">
        <v>7939</v>
      </c>
      <c r="AC141" t="s">
        <v>216</v>
      </c>
      <c r="AL141" t="s">
        <v>217</v>
      </c>
      <c r="AM141" t="s">
        <v>7940</v>
      </c>
      <c r="AN141" t="s">
        <v>6</v>
      </c>
      <c r="AO141" t="s">
        <v>7941</v>
      </c>
      <c r="AP141" s="57">
        <v>46315.333333333336</v>
      </c>
      <c r="AR141" t="s">
        <v>218</v>
      </c>
      <c r="AS141" t="s">
        <v>814</v>
      </c>
      <c r="AT141" t="s">
        <v>230</v>
      </c>
      <c r="AU141">
        <v>20261020</v>
      </c>
      <c r="AV141" t="s">
        <v>221</v>
      </c>
      <c r="AW141" t="s">
        <v>875</v>
      </c>
      <c r="AX141" t="s">
        <v>222</v>
      </c>
      <c r="BA141" s="57">
        <v>46315.333333333336</v>
      </c>
      <c r="BB141" t="s">
        <v>7940</v>
      </c>
      <c r="BC141">
        <v>2026</v>
      </c>
      <c r="BD141">
        <v>10</v>
      </c>
      <c r="BE141">
        <v>20</v>
      </c>
      <c r="BF141" s="6">
        <f t="shared" si="6"/>
        <v>46315</v>
      </c>
      <c r="BG141">
        <f t="shared" si="7"/>
        <v>-0.33333333333575865</v>
      </c>
      <c r="BH141" t="str">
        <f t="shared" si="8"/>
        <v>COMPLY</v>
      </c>
      <c r="BI141" t="str">
        <f>VLOOKUP(H141,Sheet2!$A$1:$B$270,2,FALSE)</f>
        <v>SELONG</v>
      </c>
    </row>
    <row r="142" spans="1:61">
      <c r="A142">
        <v>141</v>
      </c>
      <c r="B142">
        <v>1002644194</v>
      </c>
      <c r="C142">
        <v>3</v>
      </c>
      <c r="D142" t="s">
        <v>45</v>
      </c>
      <c r="E142">
        <v>5</v>
      </c>
      <c r="F142" t="s">
        <v>210</v>
      </c>
      <c r="G142" t="s">
        <v>116</v>
      </c>
      <c r="H142" t="s">
        <v>267</v>
      </c>
      <c r="I142" t="s">
        <v>212</v>
      </c>
      <c r="J142" t="s">
        <v>213</v>
      </c>
      <c r="K142" t="s">
        <v>149</v>
      </c>
      <c r="M142" t="s">
        <v>76</v>
      </c>
      <c r="N142" t="s">
        <v>215</v>
      </c>
      <c r="O142" s="57">
        <v>46314.723136574074</v>
      </c>
      <c r="P142" s="57">
        <v>46315.459074074075</v>
      </c>
      <c r="Q142">
        <v>69411075</v>
      </c>
      <c r="S142">
        <v>172604214527</v>
      </c>
      <c r="T142" t="s">
        <v>7930</v>
      </c>
      <c r="U142" t="s">
        <v>9388</v>
      </c>
      <c r="V142" t="s">
        <v>9389</v>
      </c>
      <c r="Z142">
        <v>116.54409</v>
      </c>
      <c r="AA142">
        <v>-8.3841648000000006</v>
      </c>
      <c r="AB142" t="s">
        <v>7933</v>
      </c>
      <c r="AC142" t="s">
        <v>216</v>
      </c>
      <c r="AL142" t="s">
        <v>217</v>
      </c>
      <c r="AM142" t="s">
        <v>9390</v>
      </c>
      <c r="AN142" t="s">
        <v>6</v>
      </c>
      <c r="AO142" t="s">
        <v>9391</v>
      </c>
      <c r="AR142" t="s">
        <v>218</v>
      </c>
      <c r="AS142" t="s">
        <v>814</v>
      </c>
      <c r="AT142" t="s">
        <v>230</v>
      </c>
      <c r="AU142">
        <v>20261020</v>
      </c>
      <c r="AV142" t="s">
        <v>221</v>
      </c>
      <c r="AW142" t="s">
        <v>9392</v>
      </c>
      <c r="AX142" t="s">
        <v>222</v>
      </c>
      <c r="BA142" s="57">
        <v>46314.291666666664</v>
      </c>
      <c r="BB142" t="s">
        <v>9390</v>
      </c>
      <c r="BC142">
        <v>2026</v>
      </c>
      <c r="BD142">
        <v>10</v>
      </c>
      <c r="BE142">
        <v>20</v>
      </c>
      <c r="BF142" s="6">
        <f t="shared" si="6"/>
        <v>46315</v>
      </c>
      <c r="BG142">
        <f t="shared" si="7"/>
        <v>0.70833333333575865</v>
      </c>
      <c r="BH142" t="str">
        <f t="shared" si="8"/>
        <v>COMPLY</v>
      </c>
      <c r="BI142" t="str">
        <f>VLOOKUP(H142,Sheet2!$A$1:$B$270,2,FALSE)</f>
        <v>SELONG</v>
      </c>
    </row>
    <row r="143" spans="1:61">
      <c r="A143">
        <v>142</v>
      </c>
      <c r="B143">
        <v>1002645444</v>
      </c>
      <c r="C143">
        <v>3</v>
      </c>
      <c r="D143" t="s">
        <v>45</v>
      </c>
      <c r="E143">
        <v>5</v>
      </c>
      <c r="F143" t="s">
        <v>210</v>
      </c>
      <c r="G143" t="s">
        <v>116</v>
      </c>
      <c r="H143" t="s">
        <v>267</v>
      </c>
      <c r="I143" t="s">
        <v>212</v>
      </c>
      <c r="J143" t="s">
        <v>213</v>
      </c>
      <c r="K143" t="s">
        <v>149</v>
      </c>
      <c r="M143" t="s">
        <v>76</v>
      </c>
      <c r="N143" t="s">
        <v>215</v>
      </c>
      <c r="O143" s="57">
        <v>46315.559004629627</v>
      </c>
      <c r="P143" s="57">
        <v>46318.597939814812</v>
      </c>
      <c r="Q143">
        <v>69413771</v>
      </c>
      <c r="S143">
        <v>172604214530</v>
      </c>
      <c r="T143" t="s">
        <v>3133</v>
      </c>
      <c r="U143" t="s">
        <v>10089</v>
      </c>
      <c r="V143" t="s">
        <v>10090</v>
      </c>
      <c r="Z143">
        <v>116.107443</v>
      </c>
      <c r="AA143">
        <v>-8.393554</v>
      </c>
      <c r="AB143" t="s">
        <v>10091</v>
      </c>
      <c r="AC143" t="s">
        <v>229</v>
      </c>
      <c r="AL143" t="s">
        <v>217</v>
      </c>
      <c r="AM143" t="s">
        <v>10092</v>
      </c>
      <c r="AN143" t="s">
        <v>6</v>
      </c>
      <c r="AO143" t="s">
        <v>10093</v>
      </c>
      <c r="AP143" s="57">
        <v>46316.458333333336</v>
      </c>
      <c r="AR143" t="s">
        <v>218</v>
      </c>
      <c r="AS143" t="s">
        <v>814</v>
      </c>
      <c r="AT143" t="s">
        <v>230</v>
      </c>
      <c r="AU143">
        <v>20261023</v>
      </c>
      <c r="AV143" t="s">
        <v>221</v>
      </c>
      <c r="AW143" t="s">
        <v>1982</v>
      </c>
      <c r="AX143" t="s">
        <v>222</v>
      </c>
      <c r="BA143" s="57">
        <v>46316.458333333336</v>
      </c>
      <c r="BB143" t="s">
        <v>10092</v>
      </c>
      <c r="BC143">
        <v>2026</v>
      </c>
      <c r="BD143">
        <v>10</v>
      </c>
      <c r="BE143">
        <v>23</v>
      </c>
      <c r="BF143" s="6">
        <f t="shared" si="6"/>
        <v>46318</v>
      </c>
      <c r="BG143">
        <f t="shared" si="7"/>
        <v>1.5416666666642413</v>
      </c>
      <c r="BH143" t="str">
        <f t="shared" si="8"/>
        <v>NOT COMPLY</v>
      </c>
      <c r="BI143" t="str">
        <f>VLOOKUP(H143,Sheet2!$A$1:$B$270,2,FALSE)</f>
        <v>SELONG</v>
      </c>
    </row>
    <row r="144" spans="1:61">
      <c r="A144">
        <v>143</v>
      </c>
      <c r="B144">
        <v>1002647743</v>
      </c>
      <c r="C144">
        <v>3</v>
      </c>
      <c r="D144" t="s">
        <v>45</v>
      </c>
      <c r="E144">
        <v>5</v>
      </c>
      <c r="F144" t="s">
        <v>210</v>
      </c>
      <c r="G144" t="s">
        <v>116</v>
      </c>
      <c r="H144" t="s">
        <v>267</v>
      </c>
      <c r="I144" t="s">
        <v>212</v>
      </c>
      <c r="J144" t="s">
        <v>213</v>
      </c>
      <c r="K144" t="s">
        <v>149</v>
      </c>
      <c r="M144" t="s">
        <v>76</v>
      </c>
      <c r="N144" t="s">
        <v>215</v>
      </c>
      <c r="O144" s="57">
        <v>46316.628657407404</v>
      </c>
      <c r="P144" s="57">
        <v>46317.330717592595</v>
      </c>
      <c r="Q144">
        <v>69410501</v>
      </c>
      <c r="S144">
        <v>172604214540</v>
      </c>
      <c r="T144" t="s">
        <v>7401</v>
      </c>
      <c r="U144" t="s">
        <v>10733</v>
      </c>
      <c r="V144" t="s">
        <v>10734</v>
      </c>
      <c r="Z144">
        <v>116.08089923864399</v>
      </c>
      <c r="AA144">
        <v>-8.3639792494819893</v>
      </c>
      <c r="AB144" t="s">
        <v>7404</v>
      </c>
      <c r="AC144" t="s">
        <v>283</v>
      </c>
      <c r="AL144" t="s">
        <v>217</v>
      </c>
      <c r="AM144" t="s">
        <v>10735</v>
      </c>
      <c r="AN144" t="s">
        <v>6</v>
      </c>
      <c r="AO144" t="s">
        <v>10736</v>
      </c>
      <c r="AR144" t="s">
        <v>218</v>
      </c>
      <c r="AS144" t="s">
        <v>814</v>
      </c>
      <c r="AT144" t="s">
        <v>230</v>
      </c>
      <c r="AU144">
        <v>20261022</v>
      </c>
      <c r="AV144" t="s">
        <v>221</v>
      </c>
      <c r="AW144" t="s">
        <v>539</v>
      </c>
      <c r="AX144" t="s">
        <v>222</v>
      </c>
      <c r="BA144" s="57">
        <v>46316.291666666664</v>
      </c>
      <c r="BB144" t="s">
        <v>10735</v>
      </c>
      <c r="BC144">
        <v>2026</v>
      </c>
      <c r="BD144">
        <v>10</v>
      </c>
      <c r="BE144">
        <v>22</v>
      </c>
      <c r="BF144" s="6">
        <f t="shared" si="6"/>
        <v>46317</v>
      </c>
      <c r="BG144">
        <f t="shared" si="7"/>
        <v>0.70833333333575865</v>
      </c>
      <c r="BH144" t="str">
        <f t="shared" si="8"/>
        <v>COMPLY</v>
      </c>
      <c r="BI144" t="str">
        <f>VLOOKUP(H144,Sheet2!$A$1:$B$270,2,FALSE)</f>
        <v>SELONG</v>
      </c>
    </row>
    <row r="145" spans="1:61">
      <c r="A145">
        <v>144</v>
      </c>
      <c r="B145">
        <v>1002649470</v>
      </c>
      <c r="C145">
        <v>3</v>
      </c>
      <c r="D145" t="s">
        <v>45</v>
      </c>
      <c r="E145">
        <v>5</v>
      </c>
      <c r="F145" t="s">
        <v>210</v>
      </c>
      <c r="G145" t="s">
        <v>116</v>
      </c>
      <c r="H145" t="s">
        <v>267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46317.623425925929</v>
      </c>
      <c r="P145" s="57">
        <v>46318.761469907404</v>
      </c>
      <c r="Q145">
        <v>69415244</v>
      </c>
      <c r="S145">
        <v>172604214548</v>
      </c>
      <c r="T145" t="s">
        <v>11405</v>
      </c>
      <c r="U145" t="s">
        <v>11864</v>
      </c>
      <c r="V145" t="s">
        <v>11406</v>
      </c>
      <c r="Z145">
        <v>116.050783605201</v>
      </c>
      <c r="AA145">
        <v>-8.4276398526181993</v>
      </c>
      <c r="AB145" t="s">
        <v>11407</v>
      </c>
      <c r="AC145" t="s">
        <v>235</v>
      </c>
      <c r="AL145" t="s">
        <v>217</v>
      </c>
      <c r="AM145" t="s">
        <v>11408</v>
      </c>
      <c r="AN145" t="s">
        <v>6</v>
      </c>
      <c r="AO145" t="s">
        <v>11393</v>
      </c>
      <c r="AP145" s="57">
        <v>46319.625</v>
      </c>
      <c r="AR145" t="s">
        <v>218</v>
      </c>
      <c r="AS145" t="s">
        <v>814</v>
      </c>
      <c r="AT145" t="s">
        <v>230</v>
      </c>
      <c r="AU145">
        <v>20261023</v>
      </c>
      <c r="AV145" t="s">
        <v>221</v>
      </c>
      <c r="AW145" t="s">
        <v>875</v>
      </c>
      <c r="AX145" t="s">
        <v>222</v>
      </c>
      <c r="BA145" s="57">
        <v>46319.625</v>
      </c>
      <c r="BB145" t="s">
        <v>11408</v>
      </c>
      <c r="BC145">
        <v>2026</v>
      </c>
      <c r="BD145">
        <v>10</v>
      </c>
      <c r="BE145">
        <v>23</v>
      </c>
      <c r="BF145" s="6">
        <f t="shared" si="6"/>
        <v>46318</v>
      </c>
      <c r="BG145">
        <f t="shared" si="7"/>
        <v>-1.625</v>
      </c>
      <c r="BH145" t="str">
        <f t="shared" si="8"/>
        <v>COMPLY</v>
      </c>
      <c r="BI145" t="str">
        <f>VLOOKUP(H145,Sheet2!$A$1:$B$270,2,FALSE)</f>
        <v>SELONG</v>
      </c>
    </row>
    <row r="146" spans="1:61">
      <c r="A146">
        <v>145</v>
      </c>
      <c r="B146">
        <v>1002657488</v>
      </c>
      <c r="C146">
        <v>3</v>
      </c>
      <c r="D146" t="s">
        <v>45</v>
      </c>
      <c r="E146">
        <v>5</v>
      </c>
      <c r="F146" t="s">
        <v>210</v>
      </c>
      <c r="G146" t="s">
        <v>116</v>
      </c>
      <c r="H146" t="s">
        <v>267</v>
      </c>
      <c r="I146" t="s">
        <v>212</v>
      </c>
      <c r="J146" t="s">
        <v>213</v>
      </c>
      <c r="K146" t="s">
        <v>149</v>
      </c>
      <c r="M146" t="s">
        <v>76</v>
      </c>
      <c r="N146" t="s">
        <v>215</v>
      </c>
      <c r="O146" s="57">
        <v>46323.493460648147</v>
      </c>
      <c r="P146" s="57">
        <v>46323.698252314818</v>
      </c>
      <c r="Q146">
        <v>69415914</v>
      </c>
      <c r="S146">
        <v>172604214579</v>
      </c>
      <c r="T146" t="s">
        <v>948</v>
      </c>
      <c r="U146" t="s">
        <v>14295</v>
      </c>
      <c r="V146" t="s">
        <v>14296</v>
      </c>
      <c r="Z146">
        <v>116.26633409999999</v>
      </c>
      <c r="AA146">
        <v>-8.2730232000000008</v>
      </c>
      <c r="AB146" t="s">
        <v>11861</v>
      </c>
      <c r="AC146" t="s">
        <v>216</v>
      </c>
      <c r="AL146" t="s">
        <v>217</v>
      </c>
      <c r="AM146" t="s">
        <v>13319</v>
      </c>
      <c r="AN146" t="s">
        <v>6</v>
      </c>
      <c r="AO146" t="s">
        <v>14297</v>
      </c>
      <c r="AR146" t="s">
        <v>218</v>
      </c>
      <c r="AS146" t="s">
        <v>814</v>
      </c>
      <c r="AT146" t="s">
        <v>230</v>
      </c>
      <c r="AU146">
        <v>20261028</v>
      </c>
      <c r="AV146" t="s">
        <v>221</v>
      </c>
      <c r="AW146" t="s">
        <v>14298</v>
      </c>
      <c r="AX146" t="s">
        <v>222</v>
      </c>
      <c r="BA146" s="57">
        <v>46323.291666666664</v>
      </c>
      <c r="BB146" t="s">
        <v>13319</v>
      </c>
      <c r="BC146">
        <v>2026</v>
      </c>
      <c r="BD146">
        <v>10</v>
      </c>
      <c r="BE146">
        <v>28</v>
      </c>
      <c r="BF146" s="6">
        <f t="shared" si="6"/>
        <v>46323</v>
      </c>
      <c r="BG146">
        <f t="shared" si="7"/>
        <v>-0.29166666666424135</v>
      </c>
      <c r="BH146" t="str">
        <f t="shared" si="8"/>
        <v>COMPLY</v>
      </c>
      <c r="BI146" t="str">
        <f>VLOOKUP(H146,Sheet2!$A$1:$B$270,2,FALSE)</f>
        <v>SELONG</v>
      </c>
    </row>
    <row r="147" spans="1:61">
      <c r="A147">
        <v>146</v>
      </c>
      <c r="B147">
        <v>1002652743</v>
      </c>
      <c r="C147">
        <v>3</v>
      </c>
      <c r="D147" t="s">
        <v>45</v>
      </c>
      <c r="E147">
        <v>5</v>
      </c>
      <c r="F147" t="s">
        <v>210</v>
      </c>
      <c r="G147" t="s">
        <v>116</v>
      </c>
      <c r="H147" t="s">
        <v>267</v>
      </c>
      <c r="I147" t="s">
        <v>212</v>
      </c>
      <c r="J147" t="s">
        <v>213</v>
      </c>
      <c r="K147" t="s">
        <v>149</v>
      </c>
      <c r="L147" t="s">
        <v>214</v>
      </c>
      <c r="M147" t="s">
        <v>1731</v>
      </c>
      <c r="N147" t="s">
        <v>215</v>
      </c>
      <c r="O147" s="57">
        <v>46320.814467592594</v>
      </c>
      <c r="P147" s="57">
        <v>46322.336226851854</v>
      </c>
      <c r="Q147">
        <v>69416742</v>
      </c>
      <c r="S147">
        <v>172604214563</v>
      </c>
      <c r="T147" t="s">
        <v>11865</v>
      </c>
      <c r="U147" t="s">
        <v>11866</v>
      </c>
      <c r="V147" t="s">
        <v>11867</v>
      </c>
      <c r="Z147">
        <v>116.08040873946101</v>
      </c>
      <c r="AA147">
        <v>-8.3531352567308605</v>
      </c>
      <c r="AB147" t="s">
        <v>11868</v>
      </c>
      <c r="AC147" t="s">
        <v>3539</v>
      </c>
      <c r="AL147" t="s">
        <v>217</v>
      </c>
      <c r="AM147" t="s">
        <v>11869</v>
      </c>
      <c r="AN147" t="s">
        <v>6</v>
      </c>
      <c r="AO147" t="s">
        <v>11870</v>
      </c>
      <c r="AP147" s="57">
        <v>46322.333333333336</v>
      </c>
      <c r="AR147" t="s">
        <v>325</v>
      </c>
      <c r="AS147" t="s">
        <v>814</v>
      </c>
      <c r="AT147" t="s">
        <v>230</v>
      </c>
      <c r="AV147" t="s">
        <v>12394</v>
      </c>
      <c r="AW147" t="s">
        <v>881</v>
      </c>
      <c r="AX147" t="s">
        <v>222</v>
      </c>
      <c r="BA147" s="57">
        <v>46322.333333333336</v>
      </c>
      <c r="BB147" t="s">
        <v>11869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SELONG</v>
      </c>
    </row>
    <row r="148" spans="1:61">
      <c r="A148">
        <v>147</v>
      </c>
      <c r="B148">
        <v>1002626134</v>
      </c>
      <c r="C148">
        <v>3</v>
      </c>
      <c r="D148" t="s">
        <v>45</v>
      </c>
      <c r="E148">
        <v>5</v>
      </c>
      <c r="F148" t="s">
        <v>210</v>
      </c>
      <c r="G148" t="s">
        <v>116</v>
      </c>
      <c r="H148" t="s">
        <v>267</v>
      </c>
      <c r="I148" t="s">
        <v>212</v>
      </c>
      <c r="J148" t="s">
        <v>213</v>
      </c>
      <c r="K148" t="s">
        <v>149</v>
      </c>
      <c r="M148" t="s">
        <v>1625</v>
      </c>
      <c r="N148" t="s">
        <v>215</v>
      </c>
      <c r="O148" s="57">
        <v>46302.563113425924</v>
      </c>
      <c r="P148" s="57">
        <v>46303.757800925923</v>
      </c>
      <c r="Q148">
        <v>69405834</v>
      </c>
      <c r="S148">
        <v>172604214438</v>
      </c>
      <c r="T148" t="s">
        <v>3704</v>
      </c>
      <c r="U148" t="s">
        <v>3705</v>
      </c>
      <c r="Z148">
        <v>116.0779684</v>
      </c>
      <c r="AA148">
        <v>-8.3636707000000001</v>
      </c>
      <c r="AB148" t="s">
        <v>3706</v>
      </c>
      <c r="AC148" t="s">
        <v>283</v>
      </c>
      <c r="AO148" s="57">
        <v>46213.56962962963</v>
      </c>
      <c r="AR148" t="s">
        <v>1630</v>
      </c>
      <c r="AS148" t="s">
        <v>814</v>
      </c>
      <c r="AT148" t="s">
        <v>230</v>
      </c>
      <c r="AV148" t="s">
        <v>4441</v>
      </c>
      <c r="AW148" t="s">
        <v>540</v>
      </c>
      <c r="AX148" t="s">
        <v>222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SELONG</v>
      </c>
    </row>
    <row r="149" spans="1:61">
      <c r="A149">
        <v>148</v>
      </c>
      <c r="B149">
        <v>1002640487</v>
      </c>
      <c r="C149">
        <v>3</v>
      </c>
      <c r="D149" t="s">
        <v>45</v>
      </c>
      <c r="E149">
        <v>5</v>
      </c>
      <c r="F149" t="s">
        <v>210</v>
      </c>
      <c r="G149" t="s">
        <v>116</v>
      </c>
      <c r="H149" t="s">
        <v>267</v>
      </c>
      <c r="I149" t="s">
        <v>212</v>
      </c>
      <c r="J149" t="s">
        <v>213</v>
      </c>
      <c r="K149" t="s">
        <v>149</v>
      </c>
      <c r="L149" t="s">
        <v>214</v>
      </c>
      <c r="M149" t="s">
        <v>1916</v>
      </c>
      <c r="N149" t="s">
        <v>215</v>
      </c>
      <c r="O149" s="57">
        <v>46311.63449074074</v>
      </c>
      <c r="P149" s="57">
        <v>46324.375925925924</v>
      </c>
      <c r="Q149">
        <v>69411642</v>
      </c>
      <c r="S149">
        <v>172604214507</v>
      </c>
      <c r="T149" t="s">
        <v>7924</v>
      </c>
      <c r="U149" t="s">
        <v>7925</v>
      </c>
      <c r="V149" t="s">
        <v>7926</v>
      </c>
      <c r="Z149">
        <v>116.166550889611</v>
      </c>
      <c r="AA149">
        <v>-8.3826431356599098</v>
      </c>
      <c r="AB149" t="s">
        <v>7927</v>
      </c>
      <c r="AC149" t="s">
        <v>216</v>
      </c>
      <c r="AL149" t="s">
        <v>217</v>
      </c>
      <c r="AM149" t="s">
        <v>7928</v>
      </c>
      <c r="AN149" t="s">
        <v>6</v>
      </c>
      <c r="AO149" t="s">
        <v>7929</v>
      </c>
      <c r="AP149" s="57">
        <v>46314.458333333336</v>
      </c>
      <c r="AQ149" t="s">
        <v>841</v>
      </c>
      <c r="AR149" t="s">
        <v>12</v>
      </c>
      <c r="AS149" t="s">
        <v>814</v>
      </c>
      <c r="AT149" t="s">
        <v>230</v>
      </c>
      <c r="AV149" t="s">
        <v>1626</v>
      </c>
      <c r="AW149" t="s">
        <v>879</v>
      </c>
      <c r="AX149" t="s">
        <v>222</v>
      </c>
      <c r="BA149" s="57">
        <v>46314.458333333336</v>
      </c>
      <c r="BB149" t="s">
        <v>7928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SELONG</v>
      </c>
    </row>
    <row r="150" spans="1:61">
      <c r="A150">
        <v>149</v>
      </c>
      <c r="B150">
        <v>1002648302</v>
      </c>
      <c r="C150">
        <v>3</v>
      </c>
      <c r="D150" t="s">
        <v>45</v>
      </c>
      <c r="E150">
        <v>5</v>
      </c>
      <c r="F150" t="s">
        <v>210</v>
      </c>
      <c r="G150" t="s">
        <v>116</v>
      </c>
      <c r="H150" t="s">
        <v>267</v>
      </c>
      <c r="I150" t="s">
        <v>212</v>
      </c>
      <c r="J150" t="s">
        <v>213</v>
      </c>
      <c r="K150" t="s">
        <v>149</v>
      </c>
      <c r="L150" t="s">
        <v>214</v>
      </c>
      <c r="M150" t="s">
        <v>1916</v>
      </c>
      <c r="N150" t="s">
        <v>215</v>
      </c>
      <c r="O150" s="57">
        <v>46317.30127314815</v>
      </c>
      <c r="P150" s="57">
        <v>46324.389317129629</v>
      </c>
      <c r="Q150">
        <v>69414824</v>
      </c>
      <c r="S150">
        <v>172604214542</v>
      </c>
      <c r="T150" t="s">
        <v>11394</v>
      </c>
      <c r="U150" t="s">
        <v>11395</v>
      </c>
      <c r="V150" t="s">
        <v>11396</v>
      </c>
      <c r="Z150">
        <v>116.30428500473499</v>
      </c>
      <c r="AA150">
        <v>-8.2324314501716103</v>
      </c>
      <c r="AB150" t="s">
        <v>11397</v>
      </c>
      <c r="AC150" t="s">
        <v>216</v>
      </c>
      <c r="AL150" t="s">
        <v>217</v>
      </c>
      <c r="AM150" t="s">
        <v>11398</v>
      </c>
      <c r="AN150" t="s">
        <v>6</v>
      </c>
      <c r="AO150" t="s">
        <v>11399</v>
      </c>
      <c r="AP150" s="57">
        <v>46318.333333333336</v>
      </c>
      <c r="AQ150" t="s">
        <v>838</v>
      </c>
      <c r="AR150" t="s">
        <v>12</v>
      </c>
      <c r="AS150" t="s">
        <v>814</v>
      </c>
      <c r="AT150" t="s">
        <v>230</v>
      </c>
      <c r="AV150" t="s">
        <v>1626</v>
      </c>
      <c r="AW150" t="s">
        <v>923</v>
      </c>
      <c r="AX150" t="s">
        <v>222</v>
      </c>
      <c r="BA150" s="57">
        <v>46318.333333333336</v>
      </c>
      <c r="BB150" t="s">
        <v>11398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SELONG</v>
      </c>
    </row>
    <row r="151" spans="1:61">
      <c r="A151">
        <v>150</v>
      </c>
      <c r="B151">
        <v>1002648358</v>
      </c>
      <c r="C151">
        <v>3</v>
      </c>
      <c r="D151" t="s">
        <v>45</v>
      </c>
      <c r="E151">
        <v>5</v>
      </c>
      <c r="F151" t="s">
        <v>210</v>
      </c>
      <c r="G151" t="s">
        <v>116</v>
      </c>
      <c r="H151" t="s">
        <v>267</v>
      </c>
      <c r="I151" t="s">
        <v>212</v>
      </c>
      <c r="J151" t="s">
        <v>213</v>
      </c>
      <c r="K151" t="s">
        <v>149</v>
      </c>
      <c r="L151" t="s">
        <v>214</v>
      </c>
      <c r="M151" t="s">
        <v>1916</v>
      </c>
      <c r="N151" t="s">
        <v>215</v>
      </c>
      <c r="O151" s="57">
        <v>46317.352638888886</v>
      </c>
      <c r="P151" s="57">
        <v>46324.390474537038</v>
      </c>
      <c r="Q151">
        <v>69414872</v>
      </c>
      <c r="S151">
        <v>172604214543</v>
      </c>
      <c r="T151" t="s">
        <v>11400</v>
      </c>
      <c r="U151" t="s">
        <v>11395</v>
      </c>
      <c r="V151" t="s">
        <v>11401</v>
      </c>
      <c r="Z151">
        <v>116.303987279534</v>
      </c>
      <c r="AA151">
        <v>-8.2326690340939592</v>
      </c>
      <c r="AB151" t="s">
        <v>11402</v>
      </c>
      <c r="AC151" t="s">
        <v>216</v>
      </c>
      <c r="AL151" t="s">
        <v>217</v>
      </c>
      <c r="AM151" t="s">
        <v>11403</v>
      </c>
      <c r="AN151" t="s">
        <v>6</v>
      </c>
      <c r="AO151" t="s">
        <v>11404</v>
      </c>
      <c r="AP151" s="57">
        <v>46318.333333333336</v>
      </c>
      <c r="AQ151" t="s">
        <v>838</v>
      </c>
      <c r="AR151" t="s">
        <v>12</v>
      </c>
      <c r="AS151" t="s">
        <v>814</v>
      </c>
      <c r="AT151" t="s">
        <v>230</v>
      </c>
      <c r="AV151" t="s">
        <v>1626</v>
      </c>
      <c r="AW151" t="s">
        <v>923</v>
      </c>
      <c r="AX151" t="s">
        <v>222</v>
      </c>
      <c r="BA151" s="57">
        <v>46318.333333333336</v>
      </c>
      <c r="BB151" t="s">
        <v>11403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SELONG</v>
      </c>
    </row>
    <row r="152" spans="1:61">
      <c r="A152">
        <v>151</v>
      </c>
      <c r="B152">
        <v>1002622051</v>
      </c>
      <c r="C152">
        <v>3</v>
      </c>
      <c r="D152" t="s">
        <v>45</v>
      </c>
      <c r="E152">
        <v>5</v>
      </c>
      <c r="F152" t="s">
        <v>210</v>
      </c>
      <c r="G152" t="s">
        <v>112</v>
      </c>
      <c r="H152" t="s">
        <v>262</v>
      </c>
      <c r="I152" t="s">
        <v>212</v>
      </c>
      <c r="J152" t="s">
        <v>213</v>
      </c>
      <c r="K152" t="s">
        <v>149</v>
      </c>
      <c r="L152" t="s">
        <v>214</v>
      </c>
      <c r="M152" t="s">
        <v>1400</v>
      </c>
      <c r="N152" t="s">
        <v>215</v>
      </c>
      <c r="O152" s="57">
        <v>46300.454745370371</v>
      </c>
      <c r="P152" s="57">
        <v>46303.52375</v>
      </c>
      <c r="Q152">
        <v>69404195</v>
      </c>
      <c r="S152">
        <v>172601248323</v>
      </c>
      <c r="T152" t="s">
        <v>2521</v>
      </c>
      <c r="U152" t="s">
        <v>2522</v>
      </c>
      <c r="V152" t="s">
        <v>2523</v>
      </c>
      <c r="Z152">
        <v>116.10332320000001</v>
      </c>
      <c r="AA152">
        <v>-8.5712813000000008</v>
      </c>
      <c r="AB152" t="s">
        <v>2524</v>
      </c>
      <c r="AC152" t="s">
        <v>235</v>
      </c>
      <c r="AL152" t="s">
        <v>217</v>
      </c>
      <c r="AM152" t="s">
        <v>2525</v>
      </c>
      <c r="AN152" t="s">
        <v>6</v>
      </c>
      <c r="AO152" s="57">
        <v>46152.486157407409</v>
      </c>
      <c r="AP152" s="57">
        <v>46301.333333333336</v>
      </c>
      <c r="AQ152" t="s">
        <v>841</v>
      </c>
      <c r="AR152" t="s">
        <v>14</v>
      </c>
      <c r="AS152" t="s">
        <v>219</v>
      </c>
      <c r="AT152" t="s">
        <v>230</v>
      </c>
      <c r="AV152" t="s">
        <v>4442</v>
      </c>
      <c r="AW152" t="s">
        <v>875</v>
      </c>
      <c r="AX152" t="s">
        <v>222</v>
      </c>
      <c r="BA152" s="57">
        <v>46301.333333333336</v>
      </c>
      <c r="BB152" t="s">
        <v>2525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MATARAM</v>
      </c>
    </row>
    <row r="153" spans="1:61">
      <c r="A153">
        <v>152</v>
      </c>
      <c r="B153">
        <v>1002622194</v>
      </c>
      <c r="C153">
        <v>3</v>
      </c>
      <c r="D153" t="s">
        <v>45</v>
      </c>
      <c r="E153">
        <v>5</v>
      </c>
      <c r="F153" t="s">
        <v>210</v>
      </c>
      <c r="G153" t="s">
        <v>112</v>
      </c>
      <c r="H153" t="s">
        <v>262</v>
      </c>
      <c r="I153" t="s">
        <v>212</v>
      </c>
      <c r="J153" t="s">
        <v>213</v>
      </c>
      <c r="K153" t="s">
        <v>149</v>
      </c>
      <c r="L153" t="s">
        <v>214</v>
      </c>
      <c r="M153" t="s">
        <v>1400</v>
      </c>
      <c r="N153" t="s">
        <v>215</v>
      </c>
      <c r="O153" s="57">
        <v>46300.4844212963</v>
      </c>
      <c r="P153" s="57">
        <v>46303.533425925925</v>
      </c>
      <c r="Q153">
        <v>69404249</v>
      </c>
      <c r="S153">
        <v>172601248330</v>
      </c>
      <c r="T153" t="s">
        <v>2529</v>
      </c>
      <c r="U153" t="s">
        <v>2530</v>
      </c>
      <c r="V153" t="s">
        <v>2531</v>
      </c>
      <c r="Z153">
        <v>116.111175008118</v>
      </c>
      <c r="AA153">
        <v>-8.6166178212292497</v>
      </c>
      <c r="AB153" t="s">
        <v>2532</v>
      </c>
      <c r="AC153" t="s">
        <v>216</v>
      </c>
      <c r="AL153" t="s">
        <v>217</v>
      </c>
      <c r="AM153" t="s">
        <v>2533</v>
      </c>
      <c r="AN153" t="s">
        <v>6</v>
      </c>
      <c r="AO153" s="57">
        <v>46152.486157407409</v>
      </c>
      <c r="AP153" s="57">
        <v>46301.458333333336</v>
      </c>
      <c r="AQ153" t="s">
        <v>1495</v>
      </c>
      <c r="AR153" t="s">
        <v>14</v>
      </c>
      <c r="AS153" t="s">
        <v>219</v>
      </c>
      <c r="AT153" t="s">
        <v>342</v>
      </c>
      <c r="AV153" t="s">
        <v>4443</v>
      </c>
      <c r="AW153" t="s">
        <v>2534</v>
      </c>
      <c r="AX153" t="s">
        <v>222</v>
      </c>
      <c r="BA153" s="57">
        <v>46301.458333333336</v>
      </c>
      <c r="BB153" t="s">
        <v>2533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str">
        <f>VLOOKUP(H153,Sheet2!$A$1:$B$270,2,FALSE)</f>
        <v>MATARAM</v>
      </c>
    </row>
    <row r="154" spans="1:61">
      <c r="A154">
        <v>153</v>
      </c>
      <c r="B154">
        <v>1002625931</v>
      </c>
      <c r="C154">
        <v>3</v>
      </c>
      <c r="D154" t="s">
        <v>45</v>
      </c>
      <c r="E154">
        <v>5</v>
      </c>
      <c r="F154" t="s">
        <v>210</v>
      </c>
      <c r="G154" t="s">
        <v>112</v>
      </c>
      <c r="H154" t="s">
        <v>262</v>
      </c>
      <c r="I154" t="s">
        <v>212</v>
      </c>
      <c r="J154" t="s">
        <v>213</v>
      </c>
      <c r="K154" t="s">
        <v>149</v>
      </c>
      <c r="L154" t="s">
        <v>214</v>
      </c>
      <c r="M154" t="s">
        <v>1400</v>
      </c>
      <c r="N154" t="s">
        <v>215</v>
      </c>
      <c r="O154" s="57">
        <v>46302.505277777775</v>
      </c>
      <c r="P154" s="57">
        <v>46309.442685185182</v>
      </c>
      <c r="Q154">
        <v>69405739</v>
      </c>
      <c r="S154">
        <v>172601248377</v>
      </c>
      <c r="T154" t="s">
        <v>3714</v>
      </c>
      <c r="U154" t="s">
        <v>3715</v>
      </c>
      <c r="V154" t="s">
        <v>3716</v>
      </c>
      <c r="Z154">
        <v>116.08918089419601</v>
      </c>
      <c r="AA154">
        <v>-8.6146252184401408</v>
      </c>
      <c r="AB154" t="s">
        <v>3717</v>
      </c>
      <c r="AC154" t="s">
        <v>216</v>
      </c>
      <c r="AL154" t="s">
        <v>217</v>
      </c>
      <c r="AM154" t="s">
        <v>3718</v>
      </c>
      <c r="AN154" t="s">
        <v>6</v>
      </c>
      <c r="AO154" s="57">
        <v>46213.507164351853</v>
      </c>
      <c r="AP154" s="57">
        <v>46304.333333333336</v>
      </c>
      <c r="AR154" t="s">
        <v>14</v>
      </c>
      <c r="AS154" t="s">
        <v>219</v>
      </c>
      <c r="AT154" t="s">
        <v>230</v>
      </c>
      <c r="AV154" t="s">
        <v>6599</v>
      </c>
      <c r="AW154" t="s">
        <v>879</v>
      </c>
      <c r="AX154" t="s">
        <v>222</v>
      </c>
      <c r="BA154" s="57">
        <v>46304.333333333336</v>
      </c>
      <c r="BB154" t="s">
        <v>3718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MATARAM</v>
      </c>
    </row>
    <row r="155" spans="1:61">
      <c r="A155">
        <v>154</v>
      </c>
      <c r="B155">
        <v>1002633484</v>
      </c>
      <c r="C155">
        <v>3</v>
      </c>
      <c r="D155" t="s">
        <v>45</v>
      </c>
      <c r="E155">
        <v>5</v>
      </c>
      <c r="F155" t="s">
        <v>210</v>
      </c>
      <c r="G155" t="s">
        <v>112</v>
      </c>
      <c r="H155" t="s">
        <v>262</v>
      </c>
      <c r="I155" t="s">
        <v>212</v>
      </c>
      <c r="J155" t="s">
        <v>213</v>
      </c>
      <c r="K155" t="s">
        <v>149</v>
      </c>
      <c r="L155" t="s">
        <v>214</v>
      </c>
      <c r="M155" t="s">
        <v>1400</v>
      </c>
      <c r="N155" t="s">
        <v>215</v>
      </c>
      <c r="O155" s="57">
        <v>46307.661574074074</v>
      </c>
      <c r="P155" s="57">
        <v>46309.550208333334</v>
      </c>
      <c r="Q155">
        <v>69408871</v>
      </c>
      <c r="S155">
        <v>172601248484</v>
      </c>
      <c r="T155" t="s">
        <v>5759</v>
      </c>
      <c r="U155" t="s">
        <v>5760</v>
      </c>
      <c r="V155" t="s">
        <v>5761</v>
      </c>
      <c r="Z155">
        <v>116.118219159543</v>
      </c>
      <c r="AA155">
        <v>-8.6249404956001197</v>
      </c>
      <c r="AB155" t="s">
        <v>5762</v>
      </c>
      <c r="AC155" t="s">
        <v>216</v>
      </c>
      <c r="AL155" t="s">
        <v>217</v>
      </c>
      <c r="AM155" t="s">
        <v>5763</v>
      </c>
      <c r="AN155" t="s">
        <v>6</v>
      </c>
      <c r="AO155" s="57">
        <v>46366.684236111112</v>
      </c>
      <c r="AP155" s="57">
        <v>46308.625</v>
      </c>
      <c r="AQ155" t="s">
        <v>1495</v>
      </c>
      <c r="AR155" t="s">
        <v>14</v>
      </c>
      <c r="AS155" t="s">
        <v>219</v>
      </c>
      <c r="AT155" t="s">
        <v>230</v>
      </c>
      <c r="AV155" t="s">
        <v>6852</v>
      </c>
      <c r="AW155" t="s">
        <v>876</v>
      </c>
      <c r="AX155" t="s">
        <v>222</v>
      </c>
      <c r="BA155" s="57">
        <v>46308.625</v>
      </c>
      <c r="BB155" t="s">
        <v>5763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str">
        <f>VLOOKUP(H155,Sheet2!$A$1:$B$270,2,FALSE)</f>
        <v>MATARAM</v>
      </c>
    </row>
    <row r="156" spans="1:61">
      <c r="A156">
        <v>155</v>
      </c>
      <c r="B156">
        <v>1002640485</v>
      </c>
      <c r="C156">
        <v>3</v>
      </c>
      <c r="D156" t="s">
        <v>45</v>
      </c>
      <c r="E156">
        <v>5</v>
      </c>
      <c r="F156" t="s">
        <v>210</v>
      </c>
      <c r="G156" t="s">
        <v>112</v>
      </c>
      <c r="H156" t="s">
        <v>262</v>
      </c>
      <c r="I156" t="s">
        <v>212</v>
      </c>
      <c r="J156" t="s">
        <v>213</v>
      </c>
      <c r="K156" t="s">
        <v>149</v>
      </c>
      <c r="L156" t="s">
        <v>214</v>
      </c>
      <c r="M156" t="s">
        <v>1400</v>
      </c>
      <c r="N156" t="s">
        <v>215</v>
      </c>
      <c r="O156" s="57">
        <v>46311.634432870371</v>
      </c>
      <c r="P156" s="57">
        <v>46314.585092592592</v>
      </c>
      <c r="Q156">
        <v>69411651</v>
      </c>
      <c r="S156">
        <v>172601248575</v>
      </c>
      <c r="T156" t="s">
        <v>7961</v>
      </c>
      <c r="U156" t="s">
        <v>7962</v>
      </c>
      <c r="V156" t="s">
        <v>7963</v>
      </c>
      <c r="Z156">
        <v>116.123064</v>
      </c>
      <c r="AA156">
        <v>-8.5774910000000002</v>
      </c>
      <c r="AB156" t="s">
        <v>7964</v>
      </c>
      <c r="AC156" t="s">
        <v>235</v>
      </c>
      <c r="AL156" t="s">
        <v>217</v>
      </c>
      <c r="AM156" t="s">
        <v>7965</v>
      </c>
      <c r="AN156" t="s">
        <v>6</v>
      </c>
      <c r="AO156" t="s">
        <v>7929</v>
      </c>
      <c r="AP156" s="57">
        <v>46313.458333333336</v>
      </c>
      <c r="AQ156" t="s">
        <v>1495</v>
      </c>
      <c r="AR156" t="s">
        <v>14</v>
      </c>
      <c r="AS156" t="s">
        <v>219</v>
      </c>
      <c r="AT156" t="s">
        <v>230</v>
      </c>
      <c r="AV156" t="s">
        <v>7966</v>
      </c>
      <c r="AW156" t="s">
        <v>876</v>
      </c>
      <c r="AX156" t="s">
        <v>222</v>
      </c>
      <c r="BA156" s="57">
        <v>46313.458333333336</v>
      </c>
      <c r="BB156" t="s">
        <v>7965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MATARAM</v>
      </c>
    </row>
    <row r="157" spans="1:61">
      <c r="A157">
        <v>156</v>
      </c>
      <c r="B157">
        <v>1002650877</v>
      </c>
      <c r="C157">
        <v>3</v>
      </c>
      <c r="D157" t="s">
        <v>45</v>
      </c>
      <c r="E157">
        <v>5</v>
      </c>
      <c r="F157" t="s">
        <v>210</v>
      </c>
      <c r="G157" t="s">
        <v>112</v>
      </c>
      <c r="H157" t="s">
        <v>262</v>
      </c>
      <c r="I157" t="s">
        <v>212</v>
      </c>
      <c r="J157" t="s">
        <v>213</v>
      </c>
      <c r="K157" t="s">
        <v>149</v>
      </c>
      <c r="L157" t="s">
        <v>214</v>
      </c>
      <c r="M157" t="s">
        <v>1400</v>
      </c>
      <c r="N157" t="s">
        <v>215</v>
      </c>
      <c r="O157" s="57">
        <v>46318.527650462966</v>
      </c>
      <c r="P157" s="57">
        <v>46321.53634259259</v>
      </c>
      <c r="Q157">
        <v>69415865</v>
      </c>
      <c r="S157">
        <v>172601248744</v>
      </c>
      <c r="T157" t="s">
        <v>11877</v>
      </c>
      <c r="U157" t="s">
        <v>11878</v>
      </c>
      <c r="V157" t="s">
        <v>11879</v>
      </c>
      <c r="Z157">
        <v>116.10120019999999</v>
      </c>
      <c r="AA157">
        <v>-8.5831040999999999</v>
      </c>
      <c r="AB157" t="s">
        <v>11880</v>
      </c>
      <c r="AC157" t="s">
        <v>235</v>
      </c>
      <c r="AL157" t="s">
        <v>217</v>
      </c>
      <c r="AM157" t="s">
        <v>11881</v>
      </c>
      <c r="AN157" t="s">
        <v>6</v>
      </c>
      <c r="AO157" t="s">
        <v>11882</v>
      </c>
      <c r="AP157" s="57">
        <v>46320.333333333336</v>
      </c>
      <c r="AR157" t="s">
        <v>14</v>
      </c>
      <c r="AS157" t="s">
        <v>219</v>
      </c>
      <c r="AT157" t="s">
        <v>230</v>
      </c>
      <c r="AV157" t="s">
        <v>12948</v>
      </c>
      <c r="AW157" t="s">
        <v>877</v>
      </c>
      <c r="AX157" t="s">
        <v>222</v>
      </c>
      <c r="BA157" s="57">
        <v>46320.333333333336</v>
      </c>
      <c r="BB157" t="s">
        <v>11881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MATARAM</v>
      </c>
    </row>
    <row r="158" spans="1:61">
      <c r="A158">
        <v>157</v>
      </c>
      <c r="B158">
        <v>1002652047</v>
      </c>
      <c r="C158">
        <v>3</v>
      </c>
      <c r="D158" t="s">
        <v>45</v>
      </c>
      <c r="E158">
        <v>5</v>
      </c>
      <c r="F158" t="s">
        <v>210</v>
      </c>
      <c r="G158" t="s">
        <v>112</v>
      </c>
      <c r="H158" t="s">
        <v>262</v>
      </c>
      <c r="I158" t="s">
        <v>212</v>
      </c>
      <c r="J158" t="s">
        <v>213</v>
      </c>
      <c r="K158" t="s">
        <v>149</v>
      </c>
      <c r="L158" t="s">
        <v>214</v>
      </c>
      <c r="M158" t="s">
        <v>224</v>
      </c>
      <c r="N158" t="s">
        <v>215</v>
      </c>
      <c r="O158" s="57">
        <v>46319.519409722219</v>
      </c>
      <c r="P158" s="57">
        <v>46320.632303240738</v>
      </c>
      <c r="Q158">
        <v>69416330</v>
      </c>
      <c r="S158">
        <v>172601248773</v>
      </c>
      <c r="T158" t="s">
        <v>11883</v>
      </c>
      <c r="U158" t="s">
        <v>11884</v>
      </c>
      <c r="V158" t="s">
        <v>11885</v>
      </c>
      <c r="Z158">
        <v>116.1391181</v>
      </c>
      <c r="AA158">
        <v>-8.5461744999999993</v>
      </c>
      <c r="AB158" t="s">
        <v>11886</v>
      </c>
      <c r="AC158" t="s">
        <v>235</v>
      </c>
      <c r="AL158" t="s">
        <v>217</v>
      </c>
      <c r="AM158" t="s">
        <v>11887</v>
      </c>
      <c r="AN158" t="s">
        <v>6</v>
      </c>
      <c r="AO158" t="s">
        <v>11888</v>
      </c>
      <c r="AP158" s="57">
        <v>46320.625</v>
      </c>
      <c r="AR158" t="s">
        <v>18</v>
      </c>
      <c r="AS158" t="s">
        <v>219</v>
      </c>
      <c r="AT158" t="s">
        <v>230</v>
      </c>
      <c r="AV158" t="s">
        <v>226</v>
      </c>
      <c r="AW158" t="s">
        <v>862</v>
      </c>
      <c r="AX158" t="s">
        <v>222</v>
      </c>
      <c r="BA158" s="57">
        <v>46320.625</v>
      </c>
      <c r="BB158" t="s">
        <v>11887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MATARAM</v>
      </c>
    </row>
    <row r="159" spans="1:61">
      <c r="A159">
        <v>158</v>
      </c>
      <c r="B159">
        <v>1002625508</v>
      </c>
      <c r="C159">
        <v>3</v>
      </c>
      <c r="D159" t="s">
        <v>45</v>
      </c>
      <c r="E159">
        <v>5</v>
      </c>
      <c r="F159" t="s">
        <v>210</v>
      </c>
      <c r="G159" t="s">
        <v>112</v>
      </c>
      <c r="H159" t="s">
        <v>262</v>
      </c>
      <c r="I159" t="s">
        <v>212</v>
      </c>
      <c r="J159" t="s">
        <v>213</v>
      </c>
      <c r="K159" t="s">
        <v>149</v>
      </c>
      <c r="L159" t="s">
        <v>214</v>
      </c>
      <c r="M159" t="s">
        <v>836</v>
      </c>
      <c r="N159" t="s">
        <v>215</v>
      </c>
      <c r="O159" s="57">
        <v>46302.411516203705</v>
      </c>
      <c r="P159" s="57">
        <v>46309.56958333333</v>
      </c>
      <c r="Q159">
        <v>69405518</v>
      </c>
      <c r="S159">
        <v>172601248371</v>
      </c>
      <c r="T159" t="s">
        <v>3719</v>
      </c>
      <c r="U159" t="s">
        <v>3720</v>
      </c>
      <c r="V159" t="s">
        <v>3721</v>
      </c>
      <c r="Z159">
        <v>116.118802487197</v>
      </c>
      <c r="AA159">
        <v>-8.5599542958762598</v>
      </c>
      <c r="AB159" t="s">
        <v>3722</v>
      </c>
      <c r="AC159" t="s">
        <v>235</v>
      </c>
      <c r="AL159" t="s">
        <v>217</v>
      </c>
      <c r="AM159" t="s">
        <v>3723</v>
      </c>
      <c r="AN159" t="s">
        <v>6</v>
      </c>
      <c r="AO159" s="57">
        <v>46213.413402777776</v>
      </c>
      <c r="AP159" s="57">
        <v>46303.625</v>
      </c>
      <c r="AQ159" t="s">
        <v>841</v>
      </c>
      <c r="AR159" t="s">
        <v>14</v>
      </c>
      <c r="AS159" t="s">
        <v>219</v>
      </c>
      <c r="AT159" t="s">
        <v>230</v>
      </c>
      <c r="AV159" t="s">
        <v>837</v>
      </c>
      <c r="AW159" t="s">
        <v>236</v>
      </c>
      <c r="AX159" t="s">
        <v>222</v>
      </c>
      <c r="BA159" s="57">
        <v>46303.625</v>
      </c>
      <c r="BB159" t="s">
        <v>3723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MATARAM</v>
      </c>
    </row>
    <row r="160" spans="1:61">
      <c r="A160">
        <v>159</v>
      </c>
      <c r="B160">
        <v>1002619117</v>
      </c>
      <c r="C160">
        <v>3</v>
      </c>
      <c r="D160" t="s">
        <v>45</v>
      </c>
      <c r="E160">
        <v>5</v>
      </c>
      <c r="F160" t="s">
        <v>210</v>
      </c>
      <c r="G160" t="s">
        <v>112</v>
      </c>
      <c r="H160" t="s">
        <v>262</v>
      </c>
      <c r="I160" t="s">
        <v>212</v>
      </c>
      <c r="J160" t="s">
        <v>213</v>
      </c>
      <c r="K160" t="s">
        <v>149</v>
      </c>
      <c r="L160" t="s">
        <v>214</v>
      </c>
      <c r="M160" t="s">
        <v>76</v>
      </c>
      <c r="N160" t="s">
        <v>215</v>
      </c>
      <c r="O160" s="57">
        <v>46297.391423611109</v>
      </c>
      <c r="P160" s="57">
        <v>46300.648344907408</v>
      </c>
      <c r="Q160">
        <v>69402777</v>
      </c>
      <c r="S160">
        <v>172601248263</v>
      </c>
      <c r="T160" t="s">
        <v>1480</v>
      </c>
      <c r="U160" t="s">
        <v>1481</v>
      </c>
      <c r="V160" t="s">
        <v>1482</v>
      </c>
      <c r="Z160">
        <v>116.122366860508</v>
      </c>
      <c r="AA160">
        <v>-8.5432598658307803</v>
      </c>
      <c r="AB160" t="s">
        <v>1483</v>
      </c>
      <c r="AC160" t="s">
        <v>216</v>
      </c>
      <c r="AL160" t="s">
        <v>217</v>
      </c>
      <c r="AM160" t="s">
        <v>1484</v>
      </c>
      <c r="AN160" t="s">
        <v>6</v>
      </c>
      <c r="AO160" s="57">
        <v>46063.39334490741</v>
      </c>
      <c r="AP160" s="57">
        <v>46298.333333333336</v>
      </c>
      <c r="AR160" t="s">
        <v>218</v>
      </c>
      <c r="AS160" t="s">
        <v>219</v>
      </c>
      <c r="AT160" t="s">
        <v>230</v>
      </c>
      <c r="AU160">
        <v>20261005</v>
      </c>
      <c r="AV160" t="s">
        <v>221</v>
      </c>
      <c r="AW160" t="s">
        <v>877</v>
      </c>
      <c r="AX160" t="s">
        <v>222</v>
      </c>
      <c r="BA160" s="57">
        <v>46298.333333333336</v>
      </c>
      <c r="BB160" t="s">
        <v>1484</v>
      </c>
      <c r="BC160">
        <v>2026</v>
      </c>
      <c r="BD160">
        <v>10</v>
      </c>
      <c r="BE160">
        <v>5</v>
      </c>
      <c r="BF160" s="6">
        <f t="shared" si="6"/>
        <v>46300</v>
      </c>
      <c r="BG160">
        <f t="shared" si="7"/>
        <v>1.6666666666642413</v>
      </c>
      <c r="BH160" t="str">
        <f t="shared" si="8"/>
        <v>NOT COMPLY</v>
      </c>
      <c r="BI160" t="str">
        <f>VLOOKUP(H160,Sheet2!$A$1:$B$270,2,FALSE)</f>
        <v>MATARAM</v>
      </c>
    </row>
    <row r="161" spans="1:61">
      <c r="A161">
        <v>160</v>
      </c>
      <c r="B161">
        <v>1002618926</v>
      </c>
      <c r="C161">
        <v>3</v>
      </c>
      <c r="D161" t="s">
        <v>45</v>
      </c>
      <c r="E161">
        <v>5</v>
      </c>
      <c r="F161" t="s">
        <v>210</v>
      </c>
      <c r="G161" t="s">
        <v>112</v>
      </c>
      <c r="H161" t="s">
        <v>262</v>
      </c>
      <c r="I161" t="s">
        <v>212</v>
      </c>
      <c r="J161" t="s">
        <v>213</v>
      </c>
      <c r="K161" t="s">
        <v>149</v>
      </c>
      <c r="L161" t="s">
        <v>214</v>
      </c>
      <c r="M161" t="s">
        <v>76</v>
      </c>
      <c r="N161" t="s">
        <v>215</v>
      </c>
      <c r="O161" s="57">
        <v>46297.349756944444</v>
      </c>
      <c r="P161" s="57">
        <v>46301.661550925928</v>
      </c>
      <c r="Q161">
        <v>69402708</v>
      </c>
      <c r="S161">
        <v>172601797550</v>
      </c>
      <c r="T161" t="s">
        <v>1474</v>
      </c>
      <c r="U161" t="s">
        <v>1475</v>
      </c>
      <c r="V161" t="s">
        <v>1476</v>
      </c>
      <c r="Z161">
        <v>116.13216899335301</v>
      </c>
      <c r="AA161">
        <v>-8.5677338730114894</v>
      </c>
      <c r="AB161" t="s">
        <v>1477</v>
      </c>
      <c r="AC161" t="s">
        <v>216</v>
      </c>
      <c r="AL161" t="s">
        <v>217</v>
      </c>
      <c r="AM161" t="s">
        <v>1478</v>
      </c>
      <c r="AN161" t="s">
        <v>6</v>
      </c>
      <c r="AO161" s="57">
        <v>46063.351053240738</v>
      </c>
      <c r="AP161" s="57">
        <v>46298.458333333336</v>
      </c>
      <c r="AR161" t="s">
        <v>218</v>
      </c>
      <c r="AS161" t="s">
        <v>219</v>
      </c>
      <c r="AT161" t="s">
        <v>220</v>
      </c>
      <c r="AU161">
        <v>20261006</v>
      </c>
      <c r="AV161" t="s">
        <v>221</v>
      </c>
      <c r="AW161" t="s">
        <v>1479</v>
      </c>
      <c r="AX161" t="s">
        <v>222</v>
      </c>
      <c r="BA161" s="57">
        <v>46298.458333333336</v>
      </c>
      <c r="BB161" t="s">
        <v>1478</v>
      </c>
      <c r="BC161">
        <v>2026</v>
      </c>
      <c r="BD161">
        <v>10</v>
      </c>
      <c r="BE161">
        <v>6</v>
      </c>
      <c r="BF161" s="6">
        <f t="shared" si="6"/>
        <v>46301</v>
      </c>
      <c r="BG161">
        <f t="shared" si="7"/>
        <v>2.5416666666642413</v>
      </c>
      <c r="BH161" t="str">
        <f t="shared" si="8"/>
        <v>NOT COMPLY</v>
      </c>
      <c r="BI161" t="str">
        <f>VLOOKUP(H161,Sheet2!$A$1:$B$270,2,FALSE)</f>
        <v>MATARAM</v>
      </c>
    </row>
    <row r="162" spans="1:61">
      <c r="A162">
        <v>161</v>
      </c>
      <c r="B162">
        <v>1002619938</v>
      </c>
      <c r="C162">
        <v>3</v>
      </c>
      <c r="D162" t="s">
        <v>45</v>
      </c>
      <c r="E162">
        <v>5</v>
      </c>
      <c r="F162" t="s">
        <v>210</v>
      </c>
      <c r="G162" t="s">
        <v>112</v>
      </c>
      <c r="H162" t="s">
        <v>262</v>
      </c>
      <c r="I162" t="s">
        <v>212</v>
      </c>
      <c r="J162" t="s">
        <v>213</v>
      </c>
      <c r="K162" t="s">
        <v>149</v>
      </c>
      <c r="M162" t="s">
        <v>76</v>
      </c>
      <c r="N162" t="s">
        <v>215</v>
      </c>
      <c r="O162" s="57">
        <v>46297.5940625</v>
      </c>
      <c r="P162" s="57">
        <v>46297.710972222223</v>
      </c>
      <c r="Q162">
        <v>69369262</v>
      </c>
      <c r="S162">
        <v>172601248280</v>
      </c>
      <c r="T162" t="s">
        <v>1485</v>
      </c>
      <c r="U162" t="s">
        <v>1486</v>
      </c>
      <c r="V162" t="s">
        <v>1487</v>
      </c>
      <c r="Z162">
        <v>116.07887685408799</v>
      </c>
      <c r="AA162">
        <v>-8.5864581538802298</v>
      </c>
      <c r="AB162" t="s">
        <v>1488</v>
      </c>
      <c r="AC162" t="s">
        <v>229</v>
      </c>
      <c r="AL162" t="s">
        <v>217</v>
      </c>
      <c r="AM162" t="s">
        <v>1489</v>
      </c>
      <c r="AN162" t="s">
        <v>6</v>
      </c>
      <c r="AO162" s="57">
        <v>46063.61105324074</v>
      </c>
      <c r="AR162" t="s">
        <v>218</v>
      </c>
      <c r="AS162" t="s">
        <v>219</v>
      </c>
      <c r="AT162" t="s">
        <v>230</v>
      </c>
      <c r="AU162">
        <v>20261002</v>
      </c>
      <c r="AV162" t="s">
        <v>221</v>
      </c>
      <c r="AW162" t="s">
        <v>540</v>
      </c>
      <c r="AX162" t="s">
        <v>222</v>
      </c>
      <c r="BA162" s="57">
        <v>46297.291666666664</v>
      </c>
      <c r="BB162" t="s">
        <v>1489</v>
      </c>
      <c r="BC162">
        <v>2026</v>
      </c>
      <c r="BD162">
        <v>10</v>
      </c>
      <c r="BE162">
        <v>2</v>
      </c>
      <c r="BF162" s="6">
        <f t="shared" si="6"/>
        <v>46297</v>
      </c>
      <c r="BG162">
        <f t="shared" si="7"/>
        <v>-0.29166666666424135</v>
      </c>
      <c r="BH162" t="str">
        <f t="shared" si="8"/>
        <v>COMPLY</v>
      </c>
      <c r="BI162" t="str">
        <f>VLOOKUP(H162,Sheet2!$A$1:$B$270,2,FALSE)</f>
        <v>MATARAM</v>
      </c>
    </row>
    <row r="163" spans="1:61">
      <c r="A163">
        <v>162</v>
      </c>
      <c r="B163">
        <v>1002622042</v>
      </c>
      <c r="C163">
        <v>3</v>
      </c>
      <c r="D163" t="s">
        <v>45</v>
      </c>
      <c r="E163">
        <v>5</v>
      </c>
      <c r="F163" t="s">
        <v>210</v>
      </c>
      <c r="G163" t="s">
        <v>112</v>
      </c>
      <c r="H163" t="s">
        <v>262</v>
      </c>
      <c r="I163" t="s">
        <v>212</v>
      </c>
      <c r="J163" t="s">
        <v>213</v>
      </c>
      <c r="K163" t="s">
        <v>149</v>
      </c>
      <c r="L163" t="s">
        <v>214</v>
      </c>
      <c r="M163" t="s">
        <v>76</v>
      </c>
      <c r="N163" t="s">
        <v>215</v>
      </c>
      <c r="O163" s="57">
        <v>46300.451851851853</v>
      </c>
      <c r="P163" s="57">
        <v>46301.678379629629</v>
      </c>
      <c r="Q163">
        <v>69404179</v>
      </c>
      <c r="S163">
        <v>172601248322</v>
      </c>
      <c r="T163" t="s">
        <v>2535</v>
      </c>
      <c r="U163" t="s">
        <v>2522</v>
      </c>
      <c r="V163" t="s">
        <v>2536</v>
      </c>
      <c r="Z163">
        <v>116.10332320000001</v>
      </c>
      <c r="AA163">
        <v>-8.5712813000000008</v>
      </c>
      <c r="AB163" t="s">
        <v>2537</v>
      </c>
      <c r="AC163" t="s">
        <v>235</v>
      </c>
      <c r="AL163" t="s">
        <v>217</v>
      </c>
      <c r="AM163" t="s">
        <v>2525</v>
      </c>
      <c r="AN163" t="s">
        <v>6</v>
      </c>
      <c r="AO163" s="57">
        <v>46152.486157407409</v>
      </c>
      <c r="AP163" s="57">
        <v>46301.333333333336</v>
      </c>
      <c r="AR163" t="s">
        <v>218</v>
      </c>
      <c r="AS163" t="s">
        <v>219</v>
      </c>
      <c r="AT163" t="s">
        <v>230</v>
      </c>
      <c r="AU163">
        <v>20261006</v>
      </c>
      <c r="AV163" t="s">
        <v>221</v>
      </c>
      <c r="AW163" t="s">
        <v>876</v>
      </c>
      <c r="AX163" t="s">
        <v>222</v>
      </c>
      <c r="BA163" s="57">
        <v>46301.333333333336</v>
      </c>
      <c r="BB163" t="s">
        <v>2525</v>
      </c>
      <c r="BC163">
        <v>2026</v>
      </c>
      <c r="BD163">
        <v>10</v>
      </c>
      <c r="BE163">
        <v>6</v>
      </c>
      <c r="BF163" s="6">
        <f t="shared" si="6"/>
        <v>46301</v>
      </c>
      <c r="BG163">
        <f t="shared" si="7"/>
        <v>-0.33333333333575865</v>
      </c>
      <c r="BH163" t="str">
        <f t="shared" si="8"/>
        <v>COMPLY</v>
      </c>
      <c r="BI163" t="str">
        <f>VLOOKUP(H163,Sheet2!$A$1:$B$270,2,FALSE)</f>
        <v>MATARAM</v>
      </c>
    </row>
    <row r="164" spans="1:61">
      <c r="A164">
        <v>163</v>
      </c>
      <c r="B164">
        <v>1002622081</v>
      </c>
      <c r="C164">
        <v>3</v>
      </c>
      <c r="D164" t="s">
        <v>45</v>
      </c>
      <c r="E164">
        <v>5</v>
      </c>
      <c r="F164" t="s">
        <v>210</v>
      </c>
      <c r="G164" t="s">
        <v>112</v>
      </c>
      <c r="H164" t="s">
        <v>262</v>
      </c>
      <c r="I164" t="s">
        <v>212</v>
      </c>
      <c r="J164" t="s">
        <v>213</v>
      </c>
      <c r="K164" t="s">
        <v>149</v>
      </c>
      <c r="L164" t="s">
        <v>214</v>
      </c>
      <c r="M164" t="s">
        <v>76</v>
      </c>
      <c r="N164" t="s">
        <v>215</v>
      </c>
      <c r="O164" s="57">
        <v>46300.459432870368</v>
      </c>
      <c r="P164" s="57">
        <v>46303.556354166663</v>
      </c>
      <c r="Q164">
        <v>69404207</v>
      </c>
      <c r="S164">
        <v>172601248326</v>
      </c>
      <c r="T164" t="s">
        <v>2526</v>
      </c>
      <c r="U164" t="s">
        <v>2522</v>
      </c>
      <c r="V164" t="s">
        <v>2527</v>
      </c>
      <c r="Z164">
        <v>116.10332320000001</v>
      </c>
      <c r="AA164">
        <v>-8.5712813000000008</v>
      </c>
      <c r="AB164" t="s">
        <v>2528</v>
      </c>
      <c r="AC164" t="s">
        <v>235</v>
      </c>
      <c r="AL164" t="s">
        <v>217</v>
      </c>
      <c r="AM164" t="s">
        <v>2525</v>
      </c>
      <c r="AN164" t="s">
        <v>6</v>
      </c>
      <c r="AO164" s="57">
        <v>46152.486157407409</v>
      </c>
      <c r="AP164" s="57">
        <v>46301.333333333336</v>
      </c>
      <c r="AR164" t="s">
        <v>218</v>
      </c>
      <c r="AS164" t="s">
        <v>219</v>
      </c>
      <c r="AT164" t="s">
        <v>230</v>
      </c>
      <c r="AU164">
        <v>20261008</v>
      </c>
      <c r="AV164" t="s">
        <v>221</v>
      </c>
      <c r="AW164" t="s">
        <v>877</v>
      </c>
      <c r="AX164" t="s">
        <v>222</v>
      </c>
      <c r="BA164" s="57">
        <v>46301.333333333336</v>
      </c>
      <c r="BB164" t="s">
        <v>2525</v>
      </c>
      <c r="BC164">
        <v>2026</v>
      </c>
      <c r="BD164">
        <v>10</v>
      </c>
      <c r="BE164">
        <v>8</v>
      </c>
      <c r="BF164" s="6">
        <f t="shared" si="6"/>
        <v>46303</v>
      </c>
      <c r="BG164">
        <f t="shared" si="7"/>
        <v>1.6666666666642413</v>
      </c>
      <c r="BH164" t="str">
        <f t="shared" si="8"/>
        <v>NOT COMPLY</v>
      </c>
      <c r="BI164" t="str">
        <f>VLOOKUP(H164,Sheet2!$A$1:$B$270,2,FALSE)</f>
        <v>MATARAM</v>
      </c>
    </row>
    <row r="165" spans="1:61">
      <c r="A165">
        <v>164</v>
      </c>
      <c r="B165">
        <v>1002624262</v>
      </c>
      <c r="C165">
        <v>3</v>
      </c>
      <c r="D165" t="s">
        <v>45</v>
      </c>
      <c r="E165">
        <v>5</v>
      </c>
      <c r="F165" t="s">
        <v>210</v>
      </c>
      <c r="G165" t="s">
        <v>112</v>
      </c>
      <c r="H165" t="s">
        <v>262</v>
      </c>
      <c r="I165" t="s">
        <v>212</v>
      </c>
      <c r="J165" t="s">
        <v>213</v>
      </c>
      <c r="K165" t="s">
        <v>149</v>
      </c>
      <c r="L165" t="s">
        <v>214</v>
      </c>
      <c r="M165" t="s">
        <v>76</v>
      </c>
      <c r="N165" t="s">
        <v>215</v>
      </c>
      <c r="O165" s="57">
        <v>46301.551851851851</v>
      </c>
      <c r="P165" s="57">
        <v>46302.598726851851</v>
      </c>
      <c r="Q165">
        <v>69405035</v>
      </c>
      <c r="S165">
        <v>172601797606</v>
      </c>
      <c r="T165" t="s">
        <v>3138</v>
      </c>
      <c r="U165" t="s">
        <v>3139</v>
      </c>
      <c r="V165" t="s">
        <v>3140</v>
      </c>
      <c r="Z165">
        <v>116.1306926</v>
      </c>
      <c r="AA165">
        <v>-8.5633879000000004</v>
      </c>
      <c r="AB165" t="s">
        <v>3141</v>
      </c>
      <c r="AC165" t="s">
        <v>235</v>
      </c>
      <c r="AL165" t="s">
        <v>217</v>
      </c>
      <c r="AM165" t="s">
        <v>3142</v>
      </c>
      <c r="AN165" t="s">
        <v>6</v>
      </c>
      <c r="AO165" s="57">
        <v>46183.559259259258</v>
      </c>
      <c r="AP165" s="57">
        <v>46302.625</v>
      </c>
      <c r="AR165" t="s">
        <v>218</v>
      </c>
      <c r="AS165" t="s">
        <v>219</v>
      </c>
      <c r="AT165" t="s">
        <v>230</v>
      </c>
      <c r="AU165">
        <v>20261007</v>
      </c>
      <c r="AV165" t="s">
        <v>221</v>
      </c>
      <c r="AW165" t="s">
        <v>2721</v>
      </c>
      <c r="AX165" t="s">
        <v>222</v>
      </c>
      <c r="BA165" s="57">
        <v>46302.625</v>
      </c>
      <c r="BB165" t="s">
        <v>3142</v>
      </c>
      <c r="BC165">
        <v>2026</v>
      </c>
      <c r="BD165">
        <v>10</v>
      </c>
      <c r="BE165">
        <v>7</v>
      </c>
      <c r="BF165" s="6">
        <f t="shared" si="6"/>
        <v>46302</v>
      </c>
      <c r="BG165">
        <f t="shared" si="7"/>
        <v>-0.625</v>
      </c>
      <c r="BH165" t="str">
        <f t="shared" si="8"/>
        <v>COMPLY</v>
      </c>
      <c r="BI165" t="str">
        <f>VLOOKUP(H165,Sheet2!$A$1:$B$270,2,FALSE)</f>
        <v>MATARAM</v>
      </c>
    </row>
    <row r="166" spans="1:61">
      <c r="A166">
        <v>165</v>
      </c>
      <c r="B166">
        <v>1002627593</v>
      </c>
      <c r="C166">
        <v>3</v>
      </c>
      <c r="D166" t="s">
        <v>45</v>
      </c>
      <c r="E166">
        <v>5</v>
      </c>
      <c r="F166" t="s">
        <v>210</v>
      </c>
      <c r="G166" t="s">
        <v>112</v>
      </c>
      <c r="H166" t="s">
        <v>262</v>
      </c>
      <c r="I166" t="s">
        <v>212</v>
      </c>
      <c r="J166" t="s">
        <v>213</v>
      </c>
      <c r="K166" t="s">
        <v>149</v>
      </c>
      <c r="M166" t="s">
        <v>76</v>
      </c>
      <c r="N166" t="s">
        <v>215</v>
      </c>
      <c r="O166" s="57">
        <v>46303.52375</v>
      </c>
      <c r="P166" s="57">
        <v>46304.406585648147</v>
      </c>
      <c r="Q166">
        <v>69404195</v>
      </c>
      <c r="S166">
        <v>172601248404</v>
      </c>
      <c r="T166" t="s">
        <v>2521</v>
      </c>
      <c r="U166" t="s">
        <v>4444</v>
      </c>
      <c r="V166" t="s">
        <v>4445</v>
      </c>
      <c r="Z166">
        <v>116.10300100000001</v>
      </c>
      <c r="AA166">
        <v>-8.5714030000000001</v>
      </c>
      <c r="AB166" t="s">
        <v>2524</v>
      </c>
      <c r="AC166" t="s">
        <v>216</v>
      </c>
      <c r="AL166" t="s">
        <v>217</v>
      </c>
      <c r="AM166" t="s">
        <v>4446</v>
      </c>
      <c r="AN166" t="s">
        <v>6</v>
      </c>
      <c r="AO166" s="57">
        <v>46244.569814814815</v>
      </c>
      <c r="AR166" t="s">
        <v>218</v>
      </c>
      <c r="AS166" t="s">
        <v>219</v>
      </c>
      <c r="AT166" t="s">
        <v>230</v>
      </c>
      <c r="AU166">
        <v>20261009</v>
      </c>
      <c r="AV166" t="s">
        <v>221</v>
      </c>
      <c r="AW166" t="s">
        <v>1473</v>
      </c>
      <c r="AX166" t="s">
        <v>222</v>
      </c>
      <c r="BA166" s="57">
        <v>46303.291666666664</v>
      </c>
      <c r="BB166" t="s">
        <v>4446</v>
      </c>
      <c r="BC166">
        <v>2026</v>
      </c>
      <c r="BD166">
        <v>10</v>
      </c>
      <c r="BE166">
        <v>9</v>
      </c>
      <c r="BF166" s="6">
        <f t="shared" si="6"/>
        <v>46304</v>
      </c>
      <c r="BG166">
        <f t="shared" si="7"/>
        <v>0.70833333333575865</v>
      </c>
      <c r="BH166" t="str">
        <f t="shared" si="8"/>
        <v>COMPLY</v>
      </c>
      <c r="BI166" t="str">
        <f>VLOOKUP(H166,Sheet2!$A$1:$B$270,2,FALSE)</f>
        <v>MATARAM</v>
      </c>
    </row>
    <row r="167" spans="1:61">
      <c r="A167">
        <v>166</v>
      </c>
      <c r="B167">
        <v>1002627609</v>
      </c>
      <c r="C167">
        <v>3</v>
      </c>
      <c r="D167" t="s">
        <v>45</v>
      </c>
      <c r="E167">
        <v>5</v>
      </c>
      <c r="F167" t="s">
        <v>210</v>
      </c>
      <c r="G167" t="s">
        <v>112</v>
      </c>
      <c r="H167" t="s">
        <v>262</v>
      </c>
      <c r="I167" t="s">
        <v>212</v>
      </c>
      <c r="J167" t="s">
        <v>213</v>
      </c>
      <c r="K167" t="s">
        <v>149</v>
      </c>
      <c r="M167" t="s">
        <v>76</v>
      </c>
      <c r="N167" t="s">
        <v>215</v>
      </c>
      <c r="O167" s="57">
        <v>46303.533437500002</v>
      </c>
      <c r="P167" s="57">
        <v>46304.409907407404</v>
      </c>
      <c r="Q167">
        <v>69404249</v>
      </c>
      <c r="S167">
        <v>172601248406</v>
      </c>
      <c r="T167" t="s">
        <v>2529</v>
      </c>
      <c r="U167" t="s">
        <v>4447</v>
      </c>
      <c r="V167" t="s">
        <v>4448</v>
      </c>
      <c r="Z167">
        <v>116.11215545</v>
      </c>
      <c r="AA167">
        <v>-8.6167208540000004</v>
      </c>
      <c r="AB167" t="s">
        <v>2532</v>
      </c>
      <c r="AC167" t="s">
        <v>216</v>
      </c>
      <c r="AL167" t="s">
        <v>217</v>
      </c>
      <c r="AM167" t="s">
        <v>4449</v>
      </c>
      <c r="AN167" t="s">
        <v>6</v>
      </c>
      <c r="AO167" s="57">
        <v>46244.569814814815</v>
      </c>
      <c r="AR167" t="s">
        <v>218</v>
      </c>
      <c r="AS167" t="s">
        <v>219</v>
      </c>
      <c r="AT167" t="s">
        <v>342</v>
      </c>
      <c r="AU167">
        <v>20261009</v>
      </c>
      <c r="AV167" t="s">
        <v>221</v>
      </c>
      <c r="AW167" t="s">
        <v>540</v>
      </c>
      <c r="AX167" t="s">
        <v>222</v>
      </c>
      <c r="BA167" s="57">
        <v>46303.291666666664</v>
      </c>
      <c r="BB167" t="s">
        <v>4449</v>
      </c>
      <c r="BC167">
        <v>2026</v>
      </c>
      <c r="BD167">
        <v>10</v>
      </c>
      <c r="BE167">
        <v>9</v>
      </c>
      <c r="BF167" s="6">
        <f t="shared" si="6"/>
        <v>46304</v>
      </c>
      <c r="BG167">
        <f t="shared" si="7"/>
        <v>0.70833333333575865</v>
      </c>
      <c r="BH167" t="str">
        <f t="shared" si="8"/>
        <v>COMPLY</v>
      </c>
      <c r="BI167" t="str">
        <f>VLOOKUP(H167,Sheet2!$A$1:$B$270,2,FALSE)</f>
        <v>MATARAM</v>
      </c>
    </row>
    <row r="168" spans="1:61">
      <c r="A168">
        <v>167</v>
      </c>
      <c r="B168">
        <v>1002635291</v>
      </c>
      <c r="C168">
        <v>3</v>
      </c>
      <c r="D168" t="s">
        <v>45</v>
      </c>
      <c r="E168">
        <v>5</v>
      </c>
      <c r="F168" t="s">
        <v>210</v>
      </c>
      <c r="G168" t="s">
        <v>112</v>
      </c>
      <c r="H168" t="s">
        <v>262</v>
      </c>
      <c r="I168" t="s">
        <v>212</v>
      </c>
      <c r="J168" t="s">
        <v>213</v>
      </c>
      <c r="K168" t="s">
        <v>149</v>
      </c>
      <c r="L168" t="s">
        <v>214</v>
      </c>
      <c r="M168" t="s">
        <v>76</v>
      </c>
      <c r="N168" t="s">
        <v>215</v>
      </c>
      <c r="O168" s="57">
        <v>46308.614340277774</v>
      </c>
      <c r="P168" s="57">
        <v>46310.582071759258</v>
      </c>
      <c r="Q168">
        <v>69409495</v>
      </c>
      <c r="S168">
        <v>172601248504</v>
      </c>
      <c r="T168" t="s">
        <v>6600</v>
      </c>
      <c r="U168" t="s">
        <v>6601</v>
      </c>
      <c r="V168" t="s">
        <v>6602</v>
      </c>
      <c r="Z168">
        <v>116.096283383667</v>
      </c>
      <c r="AA168">
        <v>-8.5760526479588197</v>
      </c>
      <c r="AB168" t="s">
        <v>6603</v>
      </c>
      <c r="AC168" t="s">
        <v>216</v>
      </c>
      <c r="AL168" t="s">
        <v>217</v>
      </c>
      <c r="AM168" t="s">
        <v>6604</v>
      </c>
      <c r="AN168" t="s">
        <v>6</v>
      </c>
      <c r="AO168" t="s">
        <v>6605</v>
      </c>
      <c r="AP168" s="57">
        <v>46310.333333333336</v>
      </c>
      <c r="AR168" t="s">
        <v>218</v>
      </c>
      <c r="AS168" t="s">
        <v>219</v>
      </c>
      <c r="AT168" t="s">
        <v>230</v>
      </c>
      <c r="AU168">
        <v>20261015</v>
      </c>
      <c r="AV168" t="s">
        <v>221</v>
      </c>
      <c r="AW168" t="s">
        <v>2980</v>
      </c>
      <c r="AX168" t="s">
        <v>222</v>
      </c>
      <c r="BA168" s="57">
        <v>46310.333333333336</v>
      </c>
      <c r="BB168" t="s">
        <v>6604</v>
      </c>
      <c r="BC168">
        <v>2026</v>
      </c>
      <c r="BD168">
        <v>10</v>
      </c>
      <c r="BE168">
        <v>15</v>
      </c>
      <c r="BF168" s="6">
        <f t="shared" si="6"/>
        <v>46310</v>
      </c>
      <c r="BG168">
        <f t="shared" si="7"/>
        <v>-0.33333333333575865</v>
      </c>
      <c r="BH168" t="str">
        <f t="shared" si="8"/>
        <v>COMPLY</v>
      </c>
      <c r="BI168" t="str">
        <f>VLOOKUP(H168,Sheet2!$A$1:$B$270,2,FALSE)</f>
        <v>MATARAM</v>
      </c>
    </row>
    <row r="169" spans="1:61">
      <c r="A169">
        <v>168</v>
      </c>
      <c r="B169">
        <v>1002636360</v>
      </c>
      <c r="C169">
        <v>3</v>
      </c>
      <c r="D169" t="s">
        <v>45</v>
      </c>
      <c r="E169">
        <v>5</v>
      </c>
      <c r="F169" t="s">
        <v>210</v>
      </c>
      <c r="G169" t="s">
        <v>112</v>
      </c>
      <c r="H169" t="s">
        <v>262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46309.442696759259</v>
      </c>
      <c r="P169" s="57">
        <v>46309.476793981485</v>
      </c>
      <c r="Q169">
        <v>69405739</v>
      </c>
      <c r="S169">
        <v>172601248515</v>
      </c>
      <c r="T169" t="s">
        <v>3714</v>
      </c>
      <c r="U169" t="s">
        <v>6844</v>
      </c>
      <c r="V169" t="s">
        <v>6845</v>
      </c>
      <c r="Z169">
        <v>116.0892147</v>
      </c>
      <c r="AA169">
        <v>-8.6142728999999996</v>
      </c>
      <c r="AB169" t="s">
        <v>3717</v>
      </c>
      <c r="AC169" t="s">
        <v>216</v>
      </c>
      <c r="AL169" t="s">
        <v>217</v>
      </c>
      <c r="AM169" t="s">
        <v>6846</v>
      </c>
      <c r="AN169" t="s">
        <v>6</v>
      </c>
      <c r="AO169" t="s">
        <v>6847</v>
      </c>
      <c r="AR169" t="s">
        <v>218</v>
      </c>
      <c r="AS169" t="s">
        <v>219</v>
      </c>
      <c r="AT169" t="s">
        <v>230</v>
      </c>
      <c r="AU169">
        <v>20261014</v>
      </c>
      <c r="AV169" t="s">
        <v>221</v>
      </c>
      <c r="AW169" t="s">
        <v>541</v>
      </c>
      <c r="AX169" t="s">
        <v>222</v>
      </c>
      <c r="BA169" s="57">
        <v>46309.291666666664</v>
      </c>
      <c r="BB169" t="s">
        <v>6846</v>
      </c>
      <c r="BC169">
        <v>2026</v>
      </c>
      <c r="BD169">
        <v>10</v>
      </c>
      <c r="BE169">
        <v>14</v>
      </c>
      <c r="BF169" s="6">
        <f t="shared" si="6"/>
        <v>46309</v>
      </c>
      <c r="BG169">
        <f t="shared" si="7"/>
        <v>-0.29166666666424135</v>
      </c>
      <c r="BH169" t="str">
        <f t="shared" si="8"/>
        <v>COMPLY</v>
      </c>
      <c r="BI169" t="str">
        <f>VLOOKUP(H169,Sheet2!$A$1:$B$270,2,FALSE)</f>
        <v>MATARAM</v>
      </c>
    </row>
    <row r="170" spans="1:61">
      <c r="A170">
        <v>169</v>
      </c>
      <c r="B170">
        <v>1002636736</v>
      </c>
      <c r="C170">
        <v>3</v>
      </c>
      <c r="D170" t="s">
        <v>45</v>
      </c>
      <c r="E170">
        <v>5</v>
      </c>
      <c r="F170" t="s">
        <v>210</v>
      </c>
      <c r="G170" t="s">
        <v>112</v>
      </c>
      <c r="H170" t="s">
        <v>262</v>
      </c>
      <c r="I170" t="s">
        <v>212</v>
      </c>
      <c r="J170" t="s">
        <v>213</v>
      </c>
      <c r="K170" t="s">
        <v>149</v>
      </c>
      <c r="M170" t="s">
        <v>76</v>
      </c>
      <c r="N170" t="s">
        <v>215</v>
      </c>
      <c r="O170" s="57">
        <v>46309.550208333334</v>
      </c>
      <c r="P170" s="57">
        <v>46309.567002314812</v>
      </c>
      <c r="Q170">
        <v>69408871</v>
      </c>
      <c r="S170">
        <v>172601248517</v>
      </c>
      <c r="T170" t="s">
        <v>5759</v>
      </c>
      <c r="U170" t="s">
        <v>6848</v>
      </c>
      <c r="V170" t="s">
        <v>6849</v>
      </c>
      <c r="Z170">
        <v>116.11454486922101</v>
      </c>
      <c r="AA170">
        <v>-8.6242387421411095</v>
      </c>
      <c r="AB170" t="s">
        <v>5762</v>
      </c>
      <c r="AC170" t="s">
        <v>216</v>
      </c>
      <c r="AL170" t="s">
        <v>217</v>
      </c>
      <c r="AM170" t="s">
        <v>6850</v>
      </c>
      <c r="AN170" t="s">
        <v>6</v>
      </c>
      <c r="AO170" t="s">
        <v>6851</v>
      </c>
      <c r="AR170" t="s">
        <v>218</v>
      </c>
      <c r="AS170" t="s">
        <v>219</v>
      </c>
      <c r="AT170" t="s">
        <v>230</v>
      </c>
      <c r="AU170">
        <v>20261014</v>
      </c>
      <c r="AV170" t="s">
        <v>221</v>
      </c>
      <c r="AW170" t="s">
        <v>540</v>
      </c>
      <c r="AX170" t="s">
        <v>222</v>
      </c>
      <c r="BA170" s="57">
        <v>46309.291666666664</v>
      </c>
      <c r="BB170" t="s">
        <v>6850</v>
      </c>
      <c r="BC170">
        <v>2026</v>
      </c>
      <c r="BD170">
        <v>10</v>
      </c>
      <c r="BE170">
        <v>14</v>
      </c>
      <c r="BF170" s="6">
        <f t="shared" si="6"/>
        <v>46309</v>
      </c>
      <c r="BG170">
        <f t="shared" si="7"/>
        <v>-0.29166666666424135</v>
      </c>
      <c r="BH170" t="str">
        <f t="shared" si="8"/>
        <v>COMPLY</v>
      </c>
      <c r="BI170" t="str">
        <f>VLOOKUP(H170,Sheet2!$A$1:$B$270,2,FALSE)</f>
        <v>MATARAM</v>
      </c>
    </row>
    <row r="171" spans="1:61">
      <c r="A171">
        <v>170</v>
      </c>
      <c r="B171">
        <v>1002640335</v>
      </c>
      <c r="C171">
        <v>3</v>
      </c>
      <c r="D171" t="s">
        <v>45</v>
      </c>
      <c r="E171">
        <v>5</v>
      </c>
      <c r="F171" t="s">
        <v>210</v>
      </c>
      <c r="G171" t="s">
        <v>112</v>
      </c>
      <c r="H171" t="s">
        <v>262</v>
      </c>
      <c r="I171" t="s">
        <v>212</v>
      </c>
      <c r="J171" t="s">
        <v>213</v>
      </c>
      <c r="K171" t="s">
        <v>149</v>
      </c>
      <c r="L171" t="s">
        <v>214</v>
      </c>
      <c r="M171" t="s">
        <v>76</v>
      </c>
      <c r="N171" t="s">
        <v>215</v>
      </c>
      <c r="O171" s="57">
        <v>46311.599016203705</v>
      </c>
      <c r="P171" s="57">
        <v>46314.649155092593</v>
      </c>
      <c r="Q171">
        <v>69411585</v>
      </c>
      <c r="S171">
        <v>172601248576</v>
      </c>
      <c r="T171" t="s">
        <v>7942</v>
      </c>
      <c r="U171" t="s">
        <v>7943</v>
      </c>
      <c r="V171" t="s">
        <v>7944</v>
      </c>
      <c r="Z171">
        <v>116.0995453</v>
      </c>
      <c r="AA171">
        <v>-8.6191821999999991</v>
      </c>
      <c r="AB171" t="s">
        <v>7945</v>
      </c>
      <c r="AC171" t="s">
        <v>235</v>
      </c>
      <c r="AL171" t="s">
        <v>217</v>
      </c>
      <c r="AM171" t="s">
        <v>7946</v>
      </c>
      <c r="AN171" t="s">
        <v>6</v>
      </c>
      <c r="AO171" t="s">
        <v>7947</v>
      </c>
      <c r="AP171" s="57">
        <v>46314.458333333336</v>
      </c>
      <c r="AR171" t="s">
        <v>218</v>
      </c>
      <c r="AS171" t="s">
        <v>219</v>
      </c>
      <c r="AT171" t="s">
        <v>230</v>
      </c>
      <c r="AU171">
        <v>20261019</v>
      </c>
      <c r="AV171" t="s">
        <v>221</v>
      </c>
      <c r="AW171" t="s">
        <v>886</v>
      </c>
      <c r="AX171" t="s">
        <v>222</v>
      </c>
      <c r="BA171" s="57">
        <v>46314.458333333336</v>
      </c>
      <c r="BB171" t="s">
        <v>7946</v>
      </c>
      <c r="BC171">
        <v>2026</v>
      </c>
      <c r="BD171">
        <v>10</v>
      </c>
      <c r="BE171">
        <v>19</v>
      </c>
      <c r="BF171" s="6">
        <f t="shared" si="6"/>
        <v>46314</v>
      </c>
      <c r="BG171">
        <f t="shared" si="7"/>
        <v>-0.45833333333575865</v>
      </c>
      <c r="BH171" t="str">
        <f t="shared" si="8"/>
        <v>COMPLY</v>
      </c>
      <c r="BI171" t="str">
        <f>VLOOKUP(H171,Sheet2!$A$1:$B$270,2,FALSE)</f>
        <v>MATARAM</v>
      </c>
    </row>
    <row r="172" spans="1:61">
      <c r="A172">
        <v>171</v>
      </c>
      <c r="B172">
        <v>1002639592</v>
      </c>
      <c r="C172">
        <v>3</v>
      </c>
      <c r="D172" t="s">
        <v>45</v>
      </c>
      <c r="E172">
        <v>5</v>
      </c>
      <c r="F172" t="s">
        <v>210</v>
      </c>
      <c r="G172" t="s">
        <v>112</v>
      </c>
      <c r="H172" t="s">
        <v>262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46311.408032407409</v>
      </c>
      <c r="P172" s="57">
        <v>46311.801898148151</v>
      </c>
      <c r="Q172">
        <v>69411203</v>
      </c>
      <c r="S172">
        <v>172601248559</v>
      </c>
      <c r="T172" t="s">
        <v>7948</v>
      </c>
      <c r="U172" t="s">
        <v>7949</v>
      </c>
      <c r="V172" t="s">
        <v>7950</v>
      </c>
      <c r="Z172">
        <v>116.076599</v>
      </c>
      <c r="AA172">
        <v>-8.6165730000000007</v>
      </c>
      <c r="AB172" t="s">
        <v>7951</v>
      </c>
      <c r="AC172" t="s">
        <v>235</v>
      </c>
      <c r="AL172" t="s">
        <v>217</v>
      </c>
      <c r="AM172" t="s">
        <v>7952</v>
      </c>
      <c r="AN172" t="s">
        <v>6</v>
      </c>
      <c r="AO172" t="s">
        <v>7953</v>
      </c>
      <c r="AP172" s="57">
        <v>46312.625</v>
      </c>
      <c r="AR172" t="s">
        <v>218</v>
      </c>
      <c r="AS172" t="s">
        <v>219</v>
      </c>
      <c r="AT172" t="s">
        <v>230</v>
      </c>
      <c r="AU172">
        <v>20261016</v>
      </c>
      <c r="AV172" t="s">
        <v>221</v>
      </c>
      <c r="AW172" t="s">
        <v>7954</v>
      </c>
      <c r="AX172" t="s">
        <v>222</v>
      </c>
      <c r="BA172" s="57">
        <v>46312.625</v>
      </c>
      <c r="BB172" t="s">
        <v>7952</v>
      </c>
      <c r="BC172">
        <v>2026</v>
      </c>
      <c r="BD172">
        <v>10</v>
      </c>
      <c r="BE172">
        <v>16</v>
      </c>
      <c r="BF172" s="6">
        <f t="shared" si="6"/>
        <v>46311</v>
      </c>
      <c r="BG172">
        <f t="shared" si="7"/>
        <v>-1.625</v>
      </c>
      <c r="BH172" t="str">
        <f t="shared" si="8"/>
        <v>COMPLY</v>
      </c>
      <c r="BI172" t="str">
        <f>VLOOKUP(H172,Sheet2!$A$1:$B$270,2,FALSE)</f>
        <v>MATARAM</v>
      </c>
    </row>
    <row r="173" spans="1:61">
      <c r="A173">
        <v>172</v>
      </c>
      <c r="B173">
        <v>1002640126</v>
      </c>
      <c r="C173">
        <v>3</v>
      </c>
      <c r="D173" t="s">
        <v>45</v>
      </c>
      <c r="E173">
        <v>5</v>
      </c>
      <c r="F173" t="s">
        <v>210</v>
      </c>
      <c r="G173" t="s">
        <v>112</v>
      </c>
      <c r="H173" t="s">
        <v>262</v>
      </c>
      <c r="I173" t="s">
        <v>212</v>
      </c>
      <c r="J173" t="s">
        <v>213</v>
      </c>
      <c r="K173" t="s">
        <v>149</v>
      </c>
      <c r="L173" t="s">
        <v>214</v>
      </c>
      <c r="M173" t="s">
        <v>76</v>
      </c>
      <c r="N173" t="s">
        <v>215</v>
      </c>
      <c r="O173" s="57">
        <v>46311.55740740741</v>
      </c>
      <c r="P173" s="57">
        <v>46311.809756944444</v>
      </c>
      <c r="Q173">
        <v>69411477</v>
      </c>
      <c r="S173">
        <v>172601248573</v>
      </c>
      <c r="T173" t="s">
        <v>7955</v>
      </c>
      <c r="U173" t="s">
        <v>7956</v>
      </c>
      <c r="V173" t="s">
        <v>7957</v>
      </c>
      <c r="Z173">
        <v>116.080197505652</v>
      </c>
      <c r="AA173">
        <v>-8.5731414952730791</v>
      </c>
      <c r="AB173" t="s">
        <v>7958</v>
      </c>
      <c r="AC173" t="s">
        <v>216</v>
      </c>
      <c r="AL173" t="s">
        <v>217</v>
      </c>
      <c r="AM173" t="s">
        <v>7959</v>
      </c>
      <c r="AN173" t="s">
        <v>6</v>
      </c>
      <c r="AO173" t="s">
        <v>7960</v>
      </c>
      <c r="AP173" s="57">
        <v>46313.458333333336</v>
      </c>
      <c r="AR173" t="s">
        <v>218</v>
      </c>
      <c r="AS173" t="s">
        <v>219</v>
      </c>
      <c r="AT173" t="s">
        <v>220</v>
      </c>
      <c r="AU173">
        <v>20261016</v>
      </c>
      <c r="AV173" t="s">
        <v>221</v>
      </c>
      <c r="AW173" t="s">
        <v>874</v>
      </c>
      <c r="AX173" t="s">
        <v>222</v>
      </c>
      <c r="BA173" s="57">
        <v>46313.458333333336</v>
      </c>
      <c r="BB173" t="s">
        <v>7959</v>
      </c>
      <c r="BC173">
        <v>2026</v>
      </c>
      <c r="BD173">
        <v>10</v>
      </c>
      <c r="BE173">
        <v>16</v>
      </c>
      <c r="BF173" s="6">
        <f t="shared" si="6"/>
        <v>46311</v>
      </c>
      <c r="BG173">
        <f t="shared" si="7"/>
        <v>-2.4583333333357587</v>
      </c>
      <c r="BH173" t="str">
        <f t="shared" si="8"/>
        <v>COMPLY</v>
      </c>
      <c r="BI173" t="str">
        <f>VLOOKUP(H173,Sheet2!$A$1:$B$270,2,FALSE)</f>
        <v>MATARAM</v>
      </c>
    </row>
    <row r="174" spans="1:61">
      <c r="A174">
        <v>173</v>
      </c>
      <c r="B174">
        <v>1002643342</v>
      </c>
      <c r="C174">
        <v>3</v>
      </c>
      <c r="D174" t="s">
        <v>45</v>
      </c>
      <c r="E174">
        <v>5</v>
      </c>
      <c r="F174" t="s">
        <v>210</v>
      </c>
      <c r="G174" t="s">
        <v>112</v>
      </c>
      <c r="H174" t="s">
        <v>262</v>
      </c>
      <c r="I174" t="s">
        <v>212</v>
      </c>
      <c r="J174" t="s">
        <v>213</v>
      </c>
      <c r="K174" t="s">
        <v>149</v>
      </c>
      <c r="M174" t="s">
        <v>76</v>
      </c>
      <c r="N174" t="s">
        <v>215</v>
      </c>
      <c r="O174" s="57">
        <v>46314.585092592592</v>
      </c>
      <c r="P174" s="57">
        <v>46314.626712962963</v>
      </c>
      <c r="Q174">
        <v>69411651</v>
      </c>
      <c r="S174">
        <v>172601248631</v>
      </c>
      <c r="T174" t="s">
        <v>7961</v>
      </c>
      <c r="U174" t="s">
        <v>9393</v>
      </c>
      <c r="V174" t="s">
        <v>9394</v>
      </c>
      <c r="Z174">
        <v>116.1226904</v>
      </c>
      <c r="AA174">
        <v>-8.5744661000000004</v>
      </c>
      <c r="AB174" t="s">
        <v>7964</v>
      </c>
      <c r="AC174" t="s">
        <v>283</v>
      </c>
      <c r="AL174" t="s">
        <v>217</v>
      </c>
      <c r="AM174" t="s">
        <v>9395</v>
      </c>
      <c r="AN174" t="s">
        <v>6</v>
      </c>
      <c r="AO174" t="s">
        <v>9396</v>
      </c>
      <c r="AR174" t="s">
        <v>218</v>
      </c>
      <c r="AS174" t="s">
        <v>219</v>
      </c>
      <c r="AT174" t="s">
        <v>230</v>
      </c>
      <c r="AU174">
        <v>20261019</v>
      </c>
      <c r="AV174" t="s">
        <v>221</v>
      </c>
      <c r="AW174" t="s">
        <v>540</v>
      </c>
      <c r="AX174" t="s">
        <v>222</v>
      </c>
      <c r="BA174" s="57">
        <v>46314.291666666664</v>
      </c>
      <c r="BB174" t="s">
        <v>9395</v>
      </c>
      <c r="BC174">
        <v>2026</v>
      </c>
      <c r="BD174">
        <v>10</v>
      </c>
      <c r="BE174">
        <v>19</v>
      </c>
      <c r="BF174" s="6">
        <f t="shared" si="6"/>
        <v>46314</v>
      </c>
      <c r="BG174">
        <f t="shared" si="7"/>
        <v>-0.29166666666424135</v>
      </c>
      <c r="BH174" t="str">
        <f t="shared" si="8"/>
        <v>COMPLY</v>
      </c>
      <c r="BI174" t="str">
        <f>VLOOKUP(H174,Sheet2!$A$1:$B$270,2,FALSE)</f>
        <v>MATARAM</v>
      </c>
    </row>
    <row r="175" spans="1:61">
      <c r="A175">
        <v>174</v>
      </c>
      <c r="B175">
        <v>1002643062</v>
      </c>
      <c r="C175">
        <v>3</v>
      </c>
      <c r="D175" t="s">
        <v>45</v>
      </c>
      <c r="E175">
        <v>5</v>
      </c>
      <c r="F175" t="s">
        <v>210</v>
      </c>
      <c r="G175" t="s">
        <v>112</v>
      </c>
      <c r="H175" t="s">
        <v>262</v>
      </c>
      <c r="I175" t="s">
        <v>212</v>
      </c>
      <c r="J175" t="s">
        <v>213</v>
      </c>
      <c r="K175" t="s">
        <v>149</v>
      </c>
      <c r="L175" t="s">
        <v>214</v>
      </c>
      <c r="M175" t="s">
        <v>76</v>
      </c>
      <c r="N175" t="s">
        <v>215</v>
      </c>
      <c r="O175" s="57">
        <v>46314.540671296294</v>
      </c>
      <c r="P175" s="57">
        <v>46315.609953703701</v>
      </c>
      <c r="Q175">
        <v>69412871</v>
      </c>
      <c r="S175">
        <v>172601797143</v>
      </c>
      <c r="T175" t="s">
        <v>9397</v>
      </c>
      <c r="U175" t="s">
        <v>9398</v>
      </c>
      <c r="V175" t="s">
        <v>9399</v>
      </c>
      <c r="Z175">
        <v>116.1191188</v>
      </c>
      <c r="AA175">
        <v>-8.5483577999999998</v>
      </c>
      <c r="AB175" t="s">
        <v>9400</v>
      </c>
      <c r="AC175" t="s">
        <v>216</v>
      </c>
      <c r="AL175" t="s">
        <v>217</v>
      </c>
      <c r="AM175" t="s">
        <v>9401</v>
      </c>
      <c r="AN175" t="s">
        <v>6</v>
      </c>
      <c r="AO175" t="s">
        <v>9386</v>
      </c>
      <c r="AP175" s="57">
        <v>46315.625</v>
      </c>
      <c r="AR175" t="s">
        <v>218</v>
      </c>
      <c r="AS175" t="s">
        <v>219</v>
      </c>
      <c r="AT175" t="s">
        <v>230</v>
      </c>
      <c r="AU175">
        <v>20261020</v>
      </c>
      <c r="AV175" t="s">
        <v>221</v>
      </c>
      <c r="AW175" t="s">
        <v>2721</v>
      </c>
      <c r="AX175" t="s">
        <v>222</v>
      </c>
      <c r="BA175" s="57">
        <v>46315.625</v>
      </c>
      <c r="BB175" t="s">
        <v>9401</v>
      </c>
      <c r="BC175">
        <v>2026</v>
      </c>
      <c r="BD175">
        <v>10</v>
      </c>
      <c r="BE175">
        <v>20</v>
      </c>
      <c r="BF175" s="6">
        <f t="shared" si="6"/>
        <v>46315</v>
      </c>
      <c r="BG175">
        <f t="shared" si="7"/>
        <v>-0.625</v>
      </c>
      <c r="BH175" t="str">
        <f t="shared" si="8"/>
        <v>COMPLY</v>
      </c>
      <c r="BI175" t="str">
        <f>VLOOKUP(H175,Sheet2!$A$1:$B$270,2,FALSE)</f>
        <v>MATARAM</v>
      </c>
    </row>
    <row r="176" spans="1:61">
      <c r="A176">
        <v>175</v>
      </c>
      <c r="B176">
        <v>1002642696</v>
      </c>
      <c r="C176">
        <v>3</v>
      </c>
      <c r="D176" t="s">
        <v>45</v>
      </c>
      <c r="E176">
        <v>5</v>
      </c>
      <c r="F176" t="s">
        <v>210</v>
      </c>
      <c r="G176" t="s">
        <v>112</v>
      </c>
      <c r="H176" t="s">
        <v>262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46314.445648148147</v>
      </c>
      <c r="P176" s="57">
        <v>46315.685891203706</v>
      </c>
      <c r="Q176">
        <v>69412732</v>
      </c>
      <c r="S176">
        <v>172601248622</v>
      </c>
      <c r="T176" t="s">
        <v>9402</v>
      </c>
      <c r="U176" t="s">
        <v>9403</v>
      </c>
      <c r="V176" t="s">
        <v>9404</v>
      </c>
      <c r="Z176">
        <v>116.136066913604</v>
      </c>
      <c r="AA176">
        <v>-8.5471619272154697</v>
      </c>
      <c r="AB176" t="s">
        <v>9405</v>
      </c>
      <c r="AC176" t="s">
        <v>235</v>
      </c>
      <c r="AL176" t="s">
        <v>217</v>
      </c>
      <c r="AM176" t="s">
        <v>9406</v>
      </c>
      <c r="AN176" t="s">
        <v>6</v>
      </c>
      <c r="AO176" t="s">
        <v>9376</v>
      </c>
      <c r="AP176" s="57">
        <v>46315.458333333336</v>
      </c>
      <c r="AR176" t="s">
        <v>218</v>
      </c>
      <c r="AS176" t="s">
        <v>219</v>
      </c>
      <c r="AT176" t="s">
        <v>230</v>
      </c>
      <c r="AU176">
        <v>20261020</v>
      </c>
      <c r="AV176" t="s">
        <v>221</v>
      </c>
      <c r="AW176" t="s">
        <v>862</v>
      </c>
      <c r="AX176" t="s">
        <v>222</v>
      </c>
      <c r="BA176" s="57">
        <v>46315.458333333336</v>
      </c>
      <c r="BB176" t="s">
        <v>9406</v>
      </c>
      <c r="BC176">
        <v>2026</v>
      </c>
      <c r="BD176">
        <v>10</v>
      </c>
      <c r="BE176">
        <v>20</v>
      </c>
      <c r="BF176" s="6">
        <f t="shared" si="6"/>
        <v>46315</v>
      </c>
      <c r="BG176">
        <f t="shared" si="7"/>
        <v>-0.45833333333575865</v>
      </c>
      <c r="BH176" t="str">
        <f t="shared" si="8"/>
        <v>COMPLY</v>
      </c>
      <c r="BI176" t="str">
        <f>VLOOKUP(H176,Sheet2!$A$1:$B$270,2,FALSE)</f>
        <v>MATARAM</v>
      </c>
    </row>
    <row r="177" spans="1:61">
      <c r="A177">
        <v>176</v>
      </c>
      <c r="B177">
        <v>1002644914</v>
      </c>
      <c r="C177">
        <v>3</v>
      </c>
      <c r="D177" t="s">
        <v>45</v>
      </c>
      <c r="E177">
        <v>5</v>
      </c>
      <c r="F177" t="s">
        <v>210</v>
      </c>
      <c r="G177" t="s">
        <v>112</v>
      </c>
      <c r="H177" t="s">
        <v>262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46315.431840277779</v>
      </c>
      <c r="P177" s="57">
        <v>46316.595543981479</v>
      </c>
      <c r="Q177">
        <v>69413540</v>
      </c>
      <c r="S177">
        <v>172601248653</v>
      </c>
      <c r="T177" t="s">
        <v>948</v>
      </c>
      <c r="U177" t="s">
        <v>10100</v>
      </c>
      <c r="V177" t="s">
        <v>10101</v>
      </c>
      <c r="Z177">
        <v>116.11492708325299</v>
      </c>
      <c r="AA177">
        <v>-8.5611807038365502</v>
      </c>
      <c r="AB177" t="s">
        <v>10102</v>
      </c>
      <c r="AC177" t="s">
        <v>216</v>
      </c>
      <c r="AL177" t="s">
        <v>217</v>
      </c>
      <c r="AM177" t="s">
        <v>10103</v>
      </c>
      <c r="AN177" t="s">
        <v>6</v>
      </c>
      <c r="AO177" t="s">
        <v>10104</v>
      </c>
      <c r="AP177" s="57">
        <v>46317.333333333336</v>
      </c>
      <c r="AR177" t="s">
        <v>218</v>
      </c>
      <c r="AS177" t="s">
        <v>219</v>
      </c>
      <c r="AT177" t="s">
        <v>342</v>
      </c>
      <c r="AU177">
        <v>20261021</v>
      </c>
      <c r="AV177" t="s">
        <v>221</v>
      </c>
      <c r="AW177" t="s">
        <v>971</v>
      </c>
      <c r="AX177" t="s">
        <v>222</v>
      </c>
      <c r="BA177" s="57">
        <v>46317.333333333336</v>
      </c>
      <c r="BB177" t="s">
        <v>10103</v>
      </c>
      <c r="BC177">
        <v>2026</v>
      </c>
      <c r="BD177">
        <v>10</v>
      </c>
      <c r="BE177">
        <v>21</v>
      </c>
      <c r="BF177" s="6">
        <f t="shared" si="6"/>
        <v>46316</v>
      </c>
      <c r="BG177">
        <f t="shared" si="7"/>
        <v>-1.3333333333357587</v>
      </c>
      <c r="BH177" t="str">
        <f t="shared" si="8"/>
        <v>COMPLY</v>
      </c>
      <c r="BI177" t="str">
        <f>VLOOKUP(H177,Sheet2!$A$1:$B$270,2,FALSE)</f>
        <v>MATARAM</v>
      </c>
    </row>
    <row r="178" spans="1:61">
      <c r="A178">
        <v>177</v>
      </c>
      <c r="B178">
        <v>1002644720</v>
      </c>
      <c r="C178">
        <v>3</v>
      </c>
      <c r="D178" t="s">
        <v>45</v>
      </c>
      <c r="E178">
        <v>5</v>
      </c>
      <c r="F178" t="s">
        <v>210</v>
      </c>
      <c r="G178" t="s">
        <v>112</v>
      </c>
      <c r="H178" t="s">
        <v>262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46315.39775462963</v>
      </c>
      <c r="P178" s="57">
        <v>46315.807106481479</v>
      </c>
      <c r="Q178">
        <v>69413462</v>
      </c>
      <c r="S178">
        <v>172601248647</v>
      </c>
      <c r="T178" t="s">
        <v>10094</v>
      </c>
      <c r="U178" t="s">
        <v>10095</v>
      </c>
      <c r="V178" t="s">
        <v>10096</v>
      </c>
      <c r="Z178">
        <v>116.1213774</v>
      </c>
      <c r="AA178">
        <v>-8.6094895999999892</v>
      </c>
      <c r="AB178" t="s">
        <v>10097</v>
      </c>
      <c r="AC178" t="s">
        <v>3539</v>
      </c>
      <c r="AL178" t="s">
        <v>217</v>
      </c>
      <c r="AM178" t="s">
        <v>10098</v>
      </c>
      <c r="AN178" t="s">
        <v>6</v>
      </c>
      <c r="AO178" t="s">
        <v>10075</v>
      </c>
      <c r="AP178" s="57">
        <v>46316.625</v>
      </c>
      <c r="AR178" t="s">
        <v>218</v>
      </c>
      <c r="AS178" t="s">
        <v>219</v>
      </c>
      <c r="AT178" t="s">
        <v>1961</v>
      </c>
      <c r="AU178">
        <v>20261020</v>
      </c>
      <c r="AV178" t="s">
        <v>221</v>
      </c>
      <c r="AW178" t="s">
        <v>10099</v>
      </c>
      <c r="AX178" t="s">
        <v>222</v>
      </c>
      <c r="BA178" s="57">
        <v>46316.625</v>
      </c>
      <c r="BB178" t="s">
        <v>10098</v>
      </c>
      <c r="BC178">
        <v>2026</v>
      </c>
      <c r="BD178">
        <v>10</v>
      </c>
      <c r="BE178">
        <v>20</v>
      </c>
      <c r="BF178" s="6">
        <f t="shared" si="6"/>
        <v>46315</v>
      </c>
      <c r="BG178">
        <f t="shared" si="7"/>
        <v>-1.625</v>
      </c>
      <c r="BH178" t="str">
        <f t="shared" si="8"/>
        <v>COMPLY</v>
      </c>
      <c r="BI178" t="str">
        <f>VLOOKUP(H178,Sheet2!$A$1:$B$270,2,FALSE)</f>
        <v>MATARAM</v>
      </c>
    </row>
    <row r="179" spans="1:61">
      <c r="A179">
        <v>178</v>
      </c>
      <c r="B179">
        <v>1002651739</v>
      </c>
      <c r="C179">
        <v>3</v>
      </c>
      <c r="D179" t="s">
        <v>45</v>
      </c>
      <c r="E179">
        <v>5</v>
      </c>
      <c r="F179" t="s">
        <v>210</v>
      </c>
      <c r="G179" t="s">
        <v>112</v>
      </c>
      <c r="H179" t="s">
        <v>262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46318.735995370371</v>
      </c>
      <c r="P179" s="57">
        <v>46320.3284375</v>
      </c>
      <c r="Q179">
        <v>69416168</v>
      </c>
      <c r="S179">
        <v>172601248752</v>
      </c>
      <c r="T179" t="s">
        <v>11889</v>
      </c>
      <c r="U179" t="s">
        <v>11890</v>
      </c>
      <c r="V179" t="s">
        <v>11891</v>
      </c>
      <c r="Z179">
        <v>116.106645427644</v>
      </c>
      <c r="AA179">
        <v>-8.5534481108483291</v>
      </c>
      <c r="AB179" t="s">
        <v>11892</v>
      </c>
      <c r="AC179" t="s">
        <v>216</v>
      </c>
      <c r="AL179" t="s">
        <v>217</v>
      </c>
      <c r="AM179" t="s">
        <v>11893</v>
      </c>
      <c r="AN179" t="s">
        <v>6</v>
      </c>
      <c r="AO179" t="s">
        <v>11894</v>
      </c>
      <c r="AP179" s="57">
        <v>46319.625</v>
      </c>
      <c r="AR179" t="s">
        <v>218</v>
      </c>
      <c r="AS179" t="s">
        <v>219</v>
      </c>
      <c r="AT179" t="s">
        <v>220</v>
      </c>
      <c r="AU179">
        <v>20261025</v>
      </c>
      <c r="AV179" t="s">
        <v>221</v>
      </c>
      <c r="AW179" t="s">
        <v>1479</v>
      </c>
      <c r="AX179" t="s">
        <v>222</v>
      </c>
      <c r="BA179" s="57">
        <v>46319.625</v>
      </c>
      <c r="BB179" t="s">
        <v>11893</v>
      </c>
      <c r="BC179">
        <v>2026</v>
      </c>
      <c r="BD179">
        <v>10</v>
      </c>
      <c r="BE179">
        <v>25</v>
      </c>
      <c r="BF179" s="6">
        <f t="shared" si="6"/>
        <v>46320</v>
      </c>
      <c r="BG179">
        <f t="shared" si="7"/>
        <v>0.375</v>
      </c>
      <c r="BH179" t="str">
        <f t="shared" si="8"/>
        <v>COMPLY</v>
      </c>
      <c r="BI179" t="str">
        <f>VLOOKUP(H179,Sheet2!$A$1:$B$270,2,FALSE)</f>
        <v>MATARAM</v>
      </c>
    </row>
    <row r="180" spans="1:61">
      <c r="A180">
        <v>179</v>
      </c>
      <c r="B180">
        <v>1002652251</v>
      </c>
      <c r="C180">
        <v>3</v>
      </c>
      <c r="D180" t="s">
        <v>45</v>
      </c>
      <c r="E180">
        <v>5</v>
      </c>
      <c r="F180" t="s">
        <v>210</v>
      </c>
      <c r="G180" t="s">
        <v>112</v>
      </c>
      <c r="H180" t="s">
        <v>262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46319.649895833332</v>
      </c>
      <c r="P180" s="57">
        <v>46319.783807870372</v>
      </c>
      <c r="Q180">
        <v>69416466</v>
      </c>
      <c r="S180">
        <v>172601248073</v>
      </c>
      <c r="T180" t="s">
        <v>11895</v>
      </c>
      <c r="U180" t="s">
        <v>11896</v>
      </c>
      <c r="V180" t="s">
        <v>11897</v>
      </c>
      <c r="Z180">
        <v>116.090786043412</v>
      </c>
      <c r="AA180">
        <v>-8.5997384540860793</v>
      </c>
      <c r="AB180" t="s">
        <v>11898</v>
      </c>
      <c r="AC180" t="s">
        <v>235</v>
      </c>
      <c r="AL180" t="s">
        <v>217</v>
      </c>
      <c r="AM180" t="s">
        <v>11899</v>
      </c>
      <c r="AN180" t="s">
        <v>6</v>
      </c>
      <c r="AO180" t="s">
        <v>11900</v>
      </c>
      <c r="AP180" s="57">
        <v>46320.625</v>
      </c>
      <c r="AR180" t="s">
        <v>218</v>
      </c>
      <c r="AS180" t="s">
        <v>219</v>
      </c>
      <c r="AT180" t="s">
        <v>230</v>
      </c>
      <c r="AU180">
        <v>20261024</v>
      </c>
      <c r="AV180" t="s">
        <v>221</v>
      </c>
      <c r="AW180" t="s">
        <v>1765</v>
      </c>
      <c r="AX180" t="s">
        <v>222</v>
      </c>
      <c r="BA180" s="57">
        <v>46320.625</v>
      </c>
      <c r="BB180" t="s">
        <v>11899</v>
      </c>
      <c r="BC180">
        <v>2026</v>
      </c>
      <c r="BD180">
        <v>10</v>
      </c>
      <c r="BE180">
        <v>24</v>
      </c>
      <c r="BF180" s="6">
        <f t="shared" si="6"/>
        <v>46319</v>
      </c>
      <c r="BG180">
        <f t="shared" si="7"/>
        <v>-1.625</v>
      </c>
      <c r="BH180" t="str">
        <f t="shared" si="8"/>
        <v>COMPLY</v>
      </c>
      <c r="BI180" t="str">
        <f>VLOOKUP(H180,Sheet2!$A$1:$B$270,2,FALSE)</f>
        <v>MATARAM</v>
      </c>
    </row>
    <row r="181" spans="1:61">
      <c r="A181">
        <v>180</v>
      </c>
      <c r="B181">
        <v>1002653811</v>
      </c>
      <c r="C181">
        <v>3</v>
      </c>
      <c r="D181" t="s">
        <v>45</v>
      </c>
      <c r="E181">
        <v>5</v>
      </c>
      <c r="F181" t="s">
        <v>210</v>
      </c>
      <c r="G181" t="s">
        <v>112</v>
      </c>
      <c r="H181" t="s">
        <v>262</v>
      </c>
      <c r="I181" t="s">
        <v>212</v>
      </c>
      <c r="J181" t="s">
        <v>213</v>
      </c>
      <c r="K181" t="s">
        <v>149</v>
      </c>
      <c r="M181" t="s">
        <v>76</v>
      </c>
      <c r="N181" t="s">
        <v>215</v>
      </c>
      <c r="O181" s="57">
        <v>46321.53634259259</v>
      </c>
      <c r="P181" s="57">
        <v>46322.319895833331</v>
      </c>
      <c r="Q181">
        <v>69415865</v>
      </c>
      <c r="S181">
        <v>172601248808</v>
      </c>
      <c r="T181" t="s">
        <v>11877</v>
      </c>
      <c r="U181" t="s">
        <v>12949</v>
      </c>
      <c r="V181" t="s">
        <v>12950</v>
      </c>
      <c r="Z181">
        <v>116.10118748308101</v>
      </c>
      <c r="AA181">
        <v>-8.5830846032715993</v>
      </c>
      <c r="AB181" t="s">
        <v>11880</v>
      </c>
      <c r="AC181" t="s">
        <v>283</v>
      </c>
      <c r="AL181" t="s">
        <v>217</v>
      </c>
      <c r="AM181" t="s">
        <v>12951</v>
      </c>
      <c r="AN181" t="s">
        <v>6</v>
      </c>
      <c r="AO181" t="s">
        <v>12952</v>
      </c>
      <c r="AR181" t="s">
        <v>218</v>
      </c>
      <c r="AS181" t="s">
        <v>219</v>
      </c>
      <c r="AT181" t="s">
        <v>230</v>
      </c>
      <c r="AU181">
        <v>20261027</v>
      </c>
      <c r="AV181" t="s">
        <v>221</v>
      </c>
      <c r="AW181" t="s">
        <v>1828</v>
      </c>
      <c r="AX181" t="s">
        <v>222</v>
      </c>
      <c r="BA181" s="57">
        <v>46321.291666666664</v>
      </c>
      <c r="BB181" t="s">
        <v>12951</v>
      </c>
      <c r="BC181">
        <v>2026</v>
      </c>
      <c r="BD181">
        <v>10</v>
      </c>
      <c r="BE181">
        <v>27</v>
      </c>
      <c r="BF181" s="6">
        <f t="shared" si="6"/>
        <v>46322</v>
      </c>
      <c r="BG181">
        <f t="shared" si="7"/>
        <v>0.70833333333575865</v>
      </c>
      <c r="BH181" t="str">
        <f t="shared" si="8"/>
        <v>COMPLY</v>
      </c>
      <c r="BI181" t="str">
        <f>VLOOKUP(H181,Sheet2!$A$1:$B$270,2,FALSE)</f>
        <v>MATARAM</v>
      </c>
    </row>
    <row r="182" spans="1:61">
      <c r="A182">
        <v>181</v>
      </c>
      <c r="B182">
        <v>1002654709</v>
      </c>
      <c r="C182">
        <v>3</v>
      </c>
      <c r="D182" t="s">
        <v>45</v>
      </c>
      <c r="E182">
        <v>5</v>
      </c>
      <c r="F182" t="s">
        <v>210</v>
      </c>
      <c r="G182" t="s">
        <v>112</v>
      </c>
      <c r="H182" t="s">
        <v>262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46321.69363425926</v>
      </c>
      <c r="P182" s="57">
        <v>46322.73065972222</v>
      </c>
      <c r="Q182">
        <v>69417428</v>
      </c>
      <c r="S182">
        <v>172601248822</v>
      </c>
      <c r="T182" t="s">
        <v>12953</v>
      </c>
      <c r="U182" t="s">
        <v>12954</v>
      </c>
      <c r="V182" t="s">
        <v>12955</v>
      </c>
      <c r="Z182">
        <v>116.09251129224</v>
      </c>
      <c r="AA182">
        <v>-8.5380087739693398</v>
      </c>
      <c r="AB182" t="s">
        <v>12956</v>
      </c>
      <c r="AC182" t="s">
        <v>235</v>
      </c>
      <c r="AL182" t="s">
        <v>217</v>
      </c>
      <c r="AM182" t="s">
        <v>12957</v>
      </c>
      <c r="AN182" t="s">
        <v>6</v>
      </c>
      <c r="AO182" t="s">
        <v>12958</v>
      </c>
      <c r="AP182" s="57">
        <v>46323.458333333336</v>
      </c>
      <c r="AR182" t="s">
        <v>218</v>
      </c>
      <c r="AS182" t="s">
        <v>219</v>
      </c>
      <c r="AT182" t="s">
        <v>230</v>
      </c>
      <c r="AU182">
        <v>20261027</v>
      </c>
      <c r="AV182" t="s">
        <v>221</v>
      </c>
      <c r="AW182" t="s">
        <v>876</v>
      </c>
      <c r="AX182" t="s">
        <v>222</v>
      </c>
      <c r="BA182" s="57">
        <v>46323.458333333336</v>
      </c>
      <c r="BB182" t="s">
        <v>12957</v>
      </c>
      <c r="BC182">
        <v>2026</v>
      </c>
      <c r="BD182">
        <v>10</v>
      </c>
      <c r="BE182">
        <v>27</v>
      </c>
      <c r="BF182" s="6">
        <f t="shared" si="6"/>
        <v>46322</v>
      </c>
      <c r="BG182">
        <f t="shared" si="7"/>
        <v>-1.4583333333357587</v>
      </c>
      <c r="BH182" t="str">
        <f t="shared" si="8"/>
        <v>COMPLY</v>
      </c>
      <c r="BI182" t="str">
        <f>VLOOKUP(H182,Sheet2!$A$1:$B$270,2,FALSE)</f>
        <v>MATARAM</v>
      </c>
    </row>
    <row r="183" spans="1:61">
      <c r="A183">
        <v>182</v>
      </c>
      <c r="B183">
        <v>1002658410</v>
      </c>
      <c r="C183">
        <v>3</v>
      </c>
      <c r="D183" t="s">
        <v>45</v>
      </c>
      <c r="E183">
        <v>5</v>
      </c>
      <c r="F183" t="s">
        <v>210</v>
      </c>
      <c r="G183" t="s">
        <v>112</v>
      </c>
      <c r="H183" t="s">
        <v>262</v>
      </c>
      <c r="I183" t="s">
        <v>212</v>
      </c>
      <c r="J183" t="s">
        <v>213</v>
      </c>
      <c r="K183" t="s">
        <v>149</v>
      </c>
      <c r="L183" t="s">
        <v>214</v>
      </c>
      <c r="M183" t="s">
        <v>76</v>
      </c>
      <c r="N183" t="s">
        <v>215</v>
      </c>
      <c r="O183" s="57">
        <v>46323.80400462963</v>
      </c>
      <c r="P183" s="57">
        <v>46324.855416666665</v>
      </c>
      <c r="Q183">
        <v>69418894</v>
      </c>
      <c r="S183">
        <v>172601248883</v>
      </c>
      <c r="T183" t="s">
        <v>14305</v>
      </c>
      <c r="U183" t="s">
        <v>14306</v>
      </c>
      <c r="V183" t="s">
        <v>14307</v>
      </c>
      <c r="Z183">
        <v>116.10592927783701</v>
      </c>
      <c r="AA183">
        <v>-8.5791815900659607</v>
      </c>
      <c r="AB183" t="s">
        <v>14308</v>
      </c>
      <c r="AC183" t="s">
        <v>216</v>
      </c>
      <c r="AL183" t="s">
        <v>217</v>
      </c>
      <c r="AM183" t="s">
        <v>14309</v>
      </c>
      <c r="AN183" t="s">
        <v>6</v>
      </c>
      <c r="AO183" t="s">
        <v>14310</v>
      </c>
      <c r="AP183" s="57">
        <v>46326.458333333336</v>
      </c>
      <c r="AR183" t="s">
        <v>218</v>
      </c>
      <c r="AS183" t="s">
        <v>219</v>
      </c>
      <c r="AT183" t="s">
        <v>230</v>
      </c>
      <c r="AU183">
        <v>20261029</v>
      </c>
      <c r="AV183" t="s">
        <v>221</v>
      </c>
      <c r="AW183" t="s">
        <v>883</v>
      </c>
      <c r="AX183" t="s">
        <v>222</v>
      </c>
      <c r="BA183" s="57">
        <v>46326.458333333336</v>
      </c>
      <c r="BB183" t="s">
        <v>14309</v>
      </c>
      <c r="BC183">
        <v>2026</v>
      </c>
      <c r="BD183">
        <v>10</v>
      </c>
      <c r="BE183">
        <v>29</v>
      </c>
      <c r="BF183" s="6">
        <f t="shared" si="6"/>
        <v>46324</v>
      </c>
      <c r="BG183">
        <f t="shared" si="7"/>
        <v>-2.4583333333357587</v>
      </c>
      <c r="BH183" t="str">
        <f t="shared" si="8"/>
        <v>COMPLY</v>
      </c>
      <c r="BI183" t="str">
        <f>VLOOKUP(H183,Sheet2!$A$1:$B$270,2,FALSE)</f>
        <v>MATARAM</v>
      </c>
    </row>
    <row r="184" spans="1:61">
      <c r="A184">
        <v>183</v>
      </c>
      <c r="B184">
        <v>1002658458</v>
      </c>
      <c r="C184">
        <v>3</v>
      </c>
      <c r="D184" t="s">
        <v>45</v>
      </c>
      <c r="E184">
        <v>5</v>
      </c>
      <c r="F184" t="s">
        <v>210</v>
      </c>
      <c r="G184" t="s">
        <v>112</v>
      </c>
      <c r="H184" t="s">
        <v>262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46323.887407407405</v>
      </c>
      <c r="P184" s="57">
        <v>46324.651006944441</v>
      </c>
      <c r="Q184">
        <v>69418927</v>
      </c>
      <c r="S184">
        <v>172601248884</v>
      </c>
      <c r="T184" t="s">
        <v>14299</v>
      </c>
      <c r="U184" t="s">
        <v>14300</v>
      </c>
      <c r="V184" t="s">
        <v>14301</v>
      </c>
      <c r="Z184">
        <v>116.139275</v>
      </c>
      <c r="AA184">
        <v>-8.5802350000000001</v>
      </c>
      <c r="AB184" t="s">
        <v>14302</v>
      </c>
      <c r="AC184" t="s">
        <v>235</v>
      </c>
      <c r="AL184" t="s">
        <v>217</v>
      </c>
      <c r="AM184" t="s">
        <v>14303</v>
      </c>
      <c r="AN184" t="s">
        <v>6</v>
      </c>
      <c r="AO184" t="s">
        <v>14304</v>
      </c>
      <c r="AP184" s="57">
        <v>46325.333333333336</v>
      </c>
      <c r="AR184" t="s">
        <v>218</v>
      </c>
      <c r="AS184" t="s">
        <v>219</v>
      </c>
      <c r="AT184" t="s">
        <v>230</v>
      </c>
      <c r="AU184">
        <v>20261029</v>
      </c>
      <c r="AV184" t="s">
        <v>221</v>
      </c>
      <c r="AW184" t="s">
        <v>923</v>
      </c>
      <c r="AX184" t="s">
        <v>222</v>
      </c>
      <c r="BA184" s="57">
        <v>46325.333333333336</v>
      </c>
      <c r="BB184" t="s">
        <v>14303</v>
      </c>
      <c r="BC184">
        <v>2026</v>
      </c>
      <c r="BD184">
        <v>10</v>
      </c>
      <c r="BE184">
        <v>29</v>
      </c>
      <c r="BF184" s="6">
        <f t="shared" si="6"/>
        <v>46324</v>
      </c>
      <c r="BG184">
        <f t="shared" si="7"/>
        <v>-1.3333333333357587</v>
      </c>
      <c r="BH184" t="str">
        <f t="shared" si="8"/>
        <v>COMPLY</v>
      </c>
      <c r="BI184" t="str">
        <f>VLOOKUP(H184,Sheet2!$A$1:$B$270,2,FALSE)</f>
        <v>MATARAM</v>
      </c>
    </row>
    <row r="185" spans="1:61">
      <c r="A185">
        <v>184</v>
      </c>
      <c r="B185">
        <v>1002657938</v>
      </c>
      <c r="C185">
        <v>3</v>
      </c>
      <c r="D185" t="s">
        <v>45</v>
      </c>
      <c r="E185">
        <v>5</v>
      </c>
      <c r="F185" t="s">
        <v>210</v>
      </c>
      <c r="G185" t="s">
        <v>112</v>
      </c>
      <c r="H185" t="s">
        <v>262</v>
      </c>
      <c r="I185" t="s">
        <v>212</v>
      </c>
      <c r="J185" t="s">
        <v>213</v>
      </c>
      <c r="K185" t="s">
        <v>149</v>
      </c>
      <c r="L185" t="s">
        <v>214</v>
      </c>
      <c r="M185" t="s">
        <v>255</v>
      </c>
      <c r="N185" t="s">
        <v>215</v>
      </c>
      <c r="O185" s="57">
        <v>46323.613078703704</v>
      </c>
      <c r="P185" s="57">
        <v>46325.421377314815</v>
      </c>
      <c r="Q185">
        <v>69418696</v>
      </c>
      <c r="S185">
        <v>172601248879</v>
      </c>
      <c r="T185" t="s">
        <v>14311</v>
      </c>
      <c r="U185" t="s">
        <v>14312</v>
      </c>
      <c r="V185" t="s">
        <v>14313</v>
      </c>
      <c r="Z185">
        <v>116.1391181</v>
      </c>
      <c r="AA185">
        <v>-8.5461744999999993</v>
      </c>
      <c r="AB185" t="s">
        <v>14314</v>
      </c>
      <c r="AC185" t="s">
        <v>235</v>
      </c>
      <c r="AL185" t="s">
        <v>217</v>
      </c>
      <c r="AM185" t="s">
        <v>14315</v>
      </c>
      <c r="AN185" t="s">
        <v>6</v>
      </c>
      <c r="AO185" t="s">
        <v>14278</v>
      </c>
      <c r="AP185" s="57">
        <v>46324.625</v>
      </c>
      <c r="AR185" t="s">
        <v>256</v>
      </c>
      <c r="AS185" t="s">
        <v>219</v>
      </c>
      <c r="AT185" t="s">
        <v>230</v>
      </c>
      <c r="AV185" t="s">
        <v>257</v>
      </c>
      <c r="AW185" t="s">
        <v>3687</v>
      </c>
      <c r="AX185" t="s">
        <v>222</v>
      </c>
      <c r="BA185" s="57">
        <v>46324.625</v>
      </c>
      <c r="BB185" t="s">
        <v>14315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MATARAM</v>
      </c>
    </row>
    <row r="186" spans="1:61">
      <c r="A186">
        <v>185</v>
      </c>
      <c r="B186">
        <v>1002622049</v>
      </c>
      <c r="C186">
        <v>3</v>
      </c>
      <c r="D186" t="s">
        <v>45</v>
      </c>
      <c r="E186">
        <v>5</v>
      </c>
      <c r="F186" t="s">
        <v>210</v>
      </c>
      <c r="G186" t="s">
        <v>112</v>
      </c>
      <c r="H186" t="s">
        <v>262</v>
      </c>
      <c r="I186" t="s">
        <v>212</v>
      </c>
      <c r="J186" t="s">
        <v>213</v>
      </c>
      <c r="K186" t="s">
        <v>149</v>
      </c>
      <c r="L186" t="s">
        <v>214</v>
      </c>
      <c r="M186" t="s">
        <v>1916</v>
      </c>
      <c r="N186" t="s">
        <v>215</v>
      </c>
      <c r="O186" s="57">
        <v>46300.454236111109</v>
      </c>
      <c r="P186" s="57">
        <v>46310.47216435185</v>
      </c>
      <c r="Q186">
        <v>69404195</v>
      </c>
      <c r="S186">
        <v>172601248323</v>
      </c>
      <c r="T186" t="s">
        <v>2521</v>
      </c>
      <c r="U186" t="s">
        <v>2522</v>
      </c>
      <c r="V186" t="s">
        <v>2523</v>
      </c>
      <c r="Z186">
        <v>116.10332320000001</v>
      </c>
      <c r="AA186">
        <v>-8.5712813000000008</v>
      </c>
      <c r="AB186" t="s">
        <v>2524</v>
      </c>
      <c r="AC186" t="s">
        <v>235</v>
      </c>
      <c r="AL186" t="s">
        <v>217</v>
      </c>
      <c r="AM186" t="s">
        <v>2525</v>
      </c>
      <c r="AN186" t="s">
        <v>6</v>
      </c>
      <c r="AO186" s="57">
        <v>46152.486157407409</v>
      </c>
      <c r="AP186" s="57">
        <v>46301.333333333336</v>
      </c>
      <c r="AQ186" t="s">
        <v>841</v>
      </c>
      <c r="AR186" t="s">
        <v>12</v>
      </c>
      <c r="AS186" t="s">
        <v>219</v>
      </c>
      <c r="AT186" t="s">
        <v>230</v>
      </c>
      <c r="AV186" t="s">
        <v>1626</v>
      </c>
      <c r="AW186" t="s">
        <v>875</v>
      </c>
      <c r="AX186" t="s">
        <v>222</v>
      </c>
      <c r="BA186" s="57">
        <v>46301.333333333336</v>
      </c>
      <c r="BB186" t="s">
        <v>2525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MATARAM</v>
      </c>
    </row>
    <row r="187" spans="1:61">
      <c r="A187">
        <v>186</v>
      </c>
      <c r="B187">
        <v>1002650338</v>
      </c>
      <c r="C187">
        <v>3</v>
      </c>
      <c r="D187" t="s">
        <v>45</v>
      </c>
      <c r="E187">
        <v>5</v>
      </c>
      <c r="F187" t="s">
        <v>210</v>
      </c>
      <c r="G187" t="s">
        <v>112</v>
      </c>
      <c r="H187" t="s">
        <v>262</v>
      </c>
      <c r="I187" t="s">
        <v>212</v>
      </c>
      <c r="J187" t="s">
        <v>213</v>
      </c>
      <c r="K187" t="s">
        <v>149</v>
      </c>
      <c r="L187" t="s">
        <v>214</v>
      </c>
      <c r="M187" t="s">
        <v>1916</v>
      </c>
      <c r="N187" t="s">
        <v>215</v>
      </c>
      <c r="O187" s="57">
        <v>46318.395648148151</v>
      </c>
      <c r="P187" s="57">
        <v>46323.54446759259</v>
      </c>
      <c r="Q187">
        <v>69415636</v>
      </c>
      <c r="S187">
        <v>172601248090</v>
      </c>
      <c r="T187" t="s">
        <v>11871</v>
      </c>
      <c r="U187" t="s">
        <v>11872</v>
      </c>
      <c r="V187" t="s">
        <v>11873</v>
      </c>
      <c r="Z187">
        <v>116.10182380000001</v>
      </c>
      <c r="AA187">
        <v>-8.6197032999999994</v>
      </c>
      <c r="AB187" t="s">
        <v>11874</v>
      </c>
      <c r="AC187" t="s">
        <v>235</v>
      </c>
      <c r="AL187" t="s">
        <v>217</v>
      </c>
      <c r="AM187" t="s">
        <v>11875</v>
      </c>
      <c r="AN187" t="s">
        <v>6</v>
      </c>
      <c r="AO187" t="s">
        <v>11876</v>
      </c>
      <c r="AP187" s="57">
        <v>46319.333333333336</v>
      </c>
      <c r="AQ187" t="s">
        <v>841</v>
      </c>
      <c r="AR187" t="s">
        <v>12</v>
      </c>
      <c r="AS187" t="s">
        <v>219</v>
      </c>
      <c r="AT187" t="s">
        <v>230</v>
      </c>
      <c r="AV187" t="s">
        <v>1626</v>
      </c>
      <c r="AW187" t="s">
        <v>875</v>
      </c>
      <c r="AX187" t="s">
        <v>222</v>
      </c>
      <c r="BA187" s="57">
        <v>46319.333333333336</v>
      </c>
      <c r="BB187" t="s">
        <v>11875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MATARAM</v>
      </c>
    </row>
    <row r="188" spans="1:61">
      <c r="A188">
        <v>187</v>
      </c>
      <c r="B188">
        <v>1002633659</v>
      </c>
      <c r="C188">
        <v>3</v>
      </c>
      <c r="D188" t="s">
        <v>45</v>
      </c>
      <c r="E188">
        <v>5</v>
      </c>
      <c r="F188" t="s">
        <v>210</v>
      </c>
      <c r="G188" t="s">
        <v>110</v>
      </c>
      <c r="H188" t="s">
        <v>443</v>
      </c>
      <c r="I188" t="s">
        <v>212</v>
      </c>
      <c r="J188" t="s">
        <v>213</v>
      </c>
      <c r="K188" t="s">
        <v>149</v>
      </c>
      <c r="L188" t="s">
        <v>214</v>
      </c>
      <c r="M188" t="s">
        <v>1400</v>
      </c>
      <c r="N188" t="s">
        <v>215</v>
      </c>
      <c r="O188" s="57">
        <v>46307.697638888887</v>
      </c>
      <c r="P188" s="57">
        <v>46314.384317129632</v>
      </c>
      <c r="Q188">
        <v>69408923</v>
      </c>
      <c r="S188">
        <v>172610305901</v>
      </c>
      <c r="T188" t="s">
        <v>5764</v>
      </c>
      <c r="U188" t="s">
        <v>5765</v>
      </c>
      <c r="V188" t="s">
        <v>5766</v>
      </c>
      <c r="Z188">
        <v>118.9868125</v>
      </c>
      <c r="AA188">
        <v>-8.5702917999999997</v>
      </c>
      <c r="AB188" t="s">
        <v>5767</v>
      </c>
      <c r="AC188" t="s">
        <v>216</v>
      </c>
      <c r="AL188" t="s">
        <v>217</v>
      </c>
      <c r="AM188" t="s">
        <v>5768</v>
      </c>
      <c r="AN188" t="s">
        <v>6</v>
      </c>
      <c r="AO188" s="57">
        <v>46366.716041666667</v>
      </c>
      <c r="AP188" s="57">
        <v>46309.458333333336</v>
      </c>
      <c r="AQ188" t="s">
        <v>1495</v>
      </c>
      <c r="AR188" t="s">
        <v>14</v>
      </c>
      <c r="AS188" t="s">
        <v>815</v>
      </c>
      <c r="AT188" t="s">
        <v>342</v>
      </c>
      <c r="AV188" t="s">
        <v>7967</v>
      </c>
      <c r="AW188" t="s">
        <v>5769</v>
      </c>
      <c r="AX188" t="s">
        <v>222</v>
      </c>
      <c r="BA188" s="57">
        <v>46309.458333333336</v>
      </c>
      <c r="BB188" t="s">
        <v>5768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BIMA</v>
      </c>
    </row>
    <row r="189" spans="1:61">
      <c r="A189">
        <v>188</v>
      </c>
      <c r="B189">
        <v>1002652479</v>
      </c>
      <c r="C189">
        <v>3</v>
      </c>
      <c r="D189" t="s">
        <v>45</v>
      </c>
      <c r="E189">
        <v>5</v>
      </c>
      <c r="F189" t="s">
        <v>210</v>
      </c>
      <c r="G189" t="s">
        <v>110</v>
      </c>
      <c r="H189" t="s">
        <v>443</v>
      </c>
      <c r="I189" t="s">
        <v>212</v>
      </c>
      <c r="J189" t="s">
        <v>213</v>
      </c>
      <c r="K189" t="s">
        <v>149</v>
      </c>
      <c r="L189" t="s">
        <v>214</v>
      </c>
      <c r="M189" t="s">
        <v>1400</v>
      </c>
      <c r="N189" t="s">
        <v>215</v>
      </c>
      <c r="O189" s="57">
        <v>46320.433923611112</v>
      </c>
      <c r="P189" s="57">
        <v>46323.706747685188</v>
      </c>
      <c r="Q189">
        <v>69416627</v>
      </c>
      <c r="S189">
        <v>172610305924</v>
      </c>
      <c r="T189" t="s">
        <v>11901</v>
      </c>
      <c r="U189" t="s">
        <v>11902</v>
      </c>
      <c r="V189" t="s">
        <v>11903</v>
      </c>
      <c r="Z189">
        <v>118.980034</v>
      </c>
      <c r="AA189">
        <v>-8.5628309999999992</v>
      </c>
      <c r="AB189" t="s">
        <v>11904</v>
      </c>
      <c r="AC189" t="s">
        <v>235</v>
      </c>
      <c r="AL189" t="s">
        <v>217</v>
      </c>
      <c r="AM189" t="s">
        <v>11905</v>
      </c>
      <c r="AN189" t="s">
        <v>6</v>
      </c>
      <c r="AO189" t="s">
        <v>11906</v>
      </c>
      <c r="AP189" s="57">
        <v>46321.625</v>
      </c>
      <c r="AR189" t="s">
        <v>14</v>
      </c>
      <c r="AS189" t="s">
        <v>815</v>
      </c>
      <c r="AT189" t="s">
        <v>220</v>
      </c>
      <c r="AV189" t="s">
        <v>14316</v>
      </c>
      <c r="AW189" t="s">
        <v>874</v>
      </c>
      <c r="AX189" t="s">
        <v>222</v>
      </c>
      <c r="BA189" s="57">
        <v>46321.625</v>
      </c>
      <c r="BB189" t="s">
        <v>11905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BIMA</v>
      </c>
    </row>
    <row r="190" spans="1:61">
      <c r="A190">
        <v>189</v>
      </c>
      <c r="B190">
        <v>1002618712</v>
      </c>
      <c r="C190">
        <v>3</v>
      </c>
      <c r="D190" t="s">
        <v>45</v>
      </c>
      <c r="E190">
        <v>5</v>
      </c>
      <c r="F190" t="s">
        <v>210</v>
      </c>
      <c r="G190" t="s">
        <v>110</v>
      </c>
      <c r="H190" t="s">
        <v>443</v>
      </c>
      <c r="I190" t="s">
        <v>212</v>
      </c>
      <c r="J190" t="s">
        <v>213</v>
      </c>
      <c r="K190" t="s">
        <v>149</v>
      </c>
      <c r="M190" t="s">
        <v>76</v>
      </c>
      <c r="N190" t="s">
        <v>215</v>
      </c>
      <c r="O190" s="57">
        <v>46296.722210648149</v>
      </c>
      <c r="P190" s="57">
        <v>46302.78261574074</v>
      </c>
      <c r="Q190">
        <v>69399079</v>
      </c>
      <c r="S190">
        <v>172610305882</v>
      </c>
      <c r="T190" t="s">
        <v>909</v>
      </c>
      <c r="U190" t="s">
        <v>900</v>
      </c>
      <c r="V190" t="s">
        <v>960</v>
      </c>
      <c r="Z190">
        <v>119.010786571083</v>
      </c>
      <c r="AA190">
        <v>-8.5810439764457396</v>
      </c>
      <c r="AB190" t="s">
        <v>910</v>
      </c>
      <c r="AC190" t="s">
        <v>216</v>
      </c>
      <c r="AL190" t="s">
        <v>217</v>
      </c>
      <c r="AM190" t="s">
        <v>961</v>
      </c>
      <c r="AN190" t="s">
        <v>6</v>
      </c>
      <c r="AO190" s="57">
        <v>46032.726099537038</v>
      </c>
      <c r="AR190" t="s">
        <v>218</v>
      </c>
      <c r="AS190" t="s">
        <v>815</v>
      </c>
      <c r="AT190" t="s">
        <v>342</v>
      </c>
      <c r="AU190">
        <v>20261007</v>
      </c>
      <c r="AV190" t="s">
        <v>221</v>
      </c>
      <c r="AW190" t="s">
        <v>540</v>
      </c>
      <c r="AX190" t="s">
        <v>222</v>
      </c>
      <c r="BA190" s="57">
        <v>46296.291666666664</v>
      </c>
      <c r="BB190" t="s">
        <v>961</v>
      </c>
      <c r="BC190">
        <v>2026</v>
      </c>
      <c r="BD190">
        <v>10</v>
      </c>
      <c r="BE190">
        <v>7</v>
      </c>
      <c r="BF190" s="6">
        <f t="shared" si="6"/>
        <v>46302</v>
      </c>
      <c r="BG190">
        <f t="shared" si="7"/>
        <v>5.7083333333357587</v>
      </c>
      <c r="BH190" t="str">
        <f t="shared" si="8"/>
        <v>NOT COMPLY</v>
      </c>
      <c r="BI190" t="str">
        <f>VLOOKUP(H190,Sheet2!$A$1:$B$270,2,FALSE)</f>
        <v>BIMA</v>
      </c>
    </row>
    <row r="191" spans="1:61">
      <c r="A191">
        <v>190</v>
      </c>
      <c r="B191">
        <v>1002642325</v>
      </c>
      <c r="C191">
        <v>3</v>
      </c>
      <c r="D191" t="s">
        <v>45</v>
      </c>
      <c r="E191">
        <v>5</v>
      </c>
      <c r="F191" t="s">
        <v>210</v>
      </c>
      <c r="G191" t="s">
        <v>110</v>
      </c>
      <c r="H191" t="s">
        <v>443</v>
      </c>
      <c r="I191" t="s">
        <v>212</v>
      </c>
      <c r="J191" t="s">
        <v>213</v>
      </c>
      <c r="K191" t="s">
        <v>149</v>
      </c>
      <c r="M191" t="s">
        <v>76</v>
      </c>
      <c r="N191" t="s">
        <v>215</v>
      </c>
      <c r="O191" s="57">
        <v>46314.384317129632</v>
      </c>
      <c r="P191" s="57">
        <v>46314.520624999997</v>
      </c>
      <c r="Q191">
        <v>69408923</v>
      </c>
      <c r="S191">
        <v>172610305917</v>
      </c>
      <c r="T191" t="s">
        <v>5764</v>
      </c>
      <c r="U191" t="s">
        <v>9407</v>
      </c>
      <c r="V191" t="s">
        <v>9408</v>
      </c>
      <c r="Z191">
        <v>119.0124485</v>
      </c>
      <c r="AA191">
        <v>-8.5968129999999991</v>
      </c>
      <c r="AB191" t="s">
        <v>5767</v>
      </c>
      <c r="AC191" t="s">
        <v>216</v>
      </c>
      <c r="AL191" t="s">
        <v>217</v>
      </c>
      <c r="AM191" t="s">
        <v>9409</v>
      </c>
      <c r="AN191" t="s">
        <v>6</v>
      </c>
      <c r="AO191" t="s">
        <v>9410</v>
      </c>
      <c r="AR191" t="s">
        <v>218</v>
      </c>
      <c r="AS191" t="s">
        <v>815</v>
      </c>
      <c r="AT191" t="s">
        <v>342</v>
      </c>
      <c r="AU191">
        <v>20261019</v>
      </c>
      <c r="AV191" t="s">
        <v>221</v>
      </c>
      <c r="AW191" t="s">
        <v>540</v>
      </c>
      <c r="AX191" t="s">
        <v>222</v>
      </c>
      <c r="BA191" s="57">
        <v>46314.291666666664</v>
      </c>
      <c r="BB191" t="s">
        <v>9409</v>
      </c>
      <c r="BC191">
        <v>2026</v>
      </c>
      <c r="BD191">
        <v>10</v>
      </c>
      <c r="BE191">
        <v>19</v>
      </c>
      <c r="BF191" s="6">
        <f t="shared" si="6"/>
        <v>46314</v>
      </c>
      <c r="BG191">
        <f t="shared" si="7"/>
        <v>-0.29166666666424135</v>
      </c>
      <c r="BH191" t="str">
        <f t="shared" si="8"/>
        <v>COMPLY</v>
      </c>
      <c r="BI191" t="str">
        <f>VLOOKUP(H191,Sheet2!$A$1:$B$270,2,FALSE)</f>
        <v>BIMA</v>
      </c>
    </row>
    <row r="192" spans="1:61">
      <c r="A192">
        <v>191</v>
      </c>
      <c r="B192">
        <v>1002658299</v>
      </c>
      <c r="C192">
        <v>3</v>
      </c>
      <c r="D192" t="s">
        <v>45</v>
      </c>
      <c r="E192">
        <v>5</v>
      </c>
      <c r="F192" t="s">
        <v>210</v>
      </c>
      <c r="G192" t="s">
        <v>110</v>
      </c>
      <c r="H192" t="s">
        <v>443</v>
      </c>
      <c r="I192" t="s">
        <v>212</v>
      </c>
      <c r="J192" t="s">
        <v>213</v>
      </c>
      <c r="K192" t="s">
        <v>149</v>
      </c>
      <c r="M192" t="s">
        <v>76</v>
      </c>
      <c r="N192" t="s">
        <v>215</v>
      </c>
      <c r="O192" s="57">
        <v>46323.706747685188</v>
      </c>
      <c r="P192" s="57">
        <v>46323.743587962963</v>
      </c>
      <c r="Q192">
        <v>69416627</v>
      </c>
      <c r="S192">
        <v>172610305932</v>
      </c>
      <c r="T192" t="s">
        <v>11901</v>
      </c>
      <c r="U192" t="s">
        <v>14317</v>
      </c>
      <c r="V192" t="s">
        <v>14318</v>
      </c>
      <c r="Z192">
        <v>118.97866666389299</v>
      </c>
      <c r="AA192">
        <v>-8.5639248530266698</v>
      </c>
      <c r="AB192" t="s">
        <v>11904</v>
      </c>
      <c r="AC192" t="s">
        <v>283</v>
      </c>
      <c r="AL192" t="s">
        <v>217</v>
      </c>
      <c r="AM192" t="s">
        <v>14319</v>
      </c>
      <c r="AN192" t="s">
        <v>6</v>
      </c>
      <c r="AO192" t="s">
        <v>14320</v>
      </c>
      <c r="AR192" t="s">
        <v>218</v>
      </c>
      <c r="AS192" t="s">
        <v>815</v>
      </c>
      <c r="AT192" t="s">
        <v>220</v>
      </c>
      <c r="AU192">
        <v>20261028</v>
      </c>
      <c r="AV192" t="s">
        <v>221</v>
      </c>
      <c r="AW192" t="s">
        <v>6474</v>
      </c>
      <c r="AX192" t="s">
        <v>222</v>
      </c>
      <c r="BA192" s="57">
        <v>46323.291666666664</v>
      </c>
      <c r="BB192" t="s">
        <v>14319</v>
      </c>
      <c r="BC192">
        <v>2026</v>
      </c>
      <c r="BD192">
        <v>10</v>
      </c>
      <c r="BE192">
        <v>28</v>
      </c>
      <c r="BF192" s="6">
        <f t="shared" si="6"/>
        <v>46323</v>
      </c>
      <c r="BG192">
        <f t="shared" si="7"/>
        <v>-0.29166666666424135</v>
      </c>
      <c r="BH192" t="str">
        <f t="shared" si="8"/>
        <v>COMPLY</v>
      </c>
      <c r="BI192" t="str">
        <f>VLOOKUP(H192,Sheet2!$A$1:$B$270,2,FALSE)</f>
        <v>BIMA</v>
      </c>
    </row>
    <row r="193" spans="1:61">
      <c r="A193">
        <v>192</v>
      </c>
      <c r="B193">
        <v>1002620949</v>
      </c>
      <c r="C193">
        <v>3</v>
      </c>
      <c r="D193" t="s">
        <v>45</v>
      </c>
      <c r="E193">
        <v>5</v>
      </c>
      <c r="F193" t="s">
        <v>210</v>
      </c>
      <c r="G193" t="s">
        <v>110</v>
      </c>
      <c r="H193" t="s">
        <v>467</v>
      </c>
      <c r="I193" t="s">
        <v>212</v>
      </c>
      <c r="J193" t="s">
        <v>213</v>
      </c>
      <c r="K193" t="s">
        <v>149</v>
      </c>
      <c r="L193" t="s">
        <v>214</v>
      </c>
      <c r="M193" t="s">
        <v>1400</v>
      </c>
      <c r="N193" t="s">
        <v>215</v>
      </c>
      <c r="O193" s="57">
        <v>46298.534421296295</v>
      </c>
      <c r="P193" s="57">
        <v>46308.586134259262</v>
      </c>
      <c r="Q193">
        <v>69403591</v>
      </c>
      <c r="S193">
        <v>172617203150</v>
      </c>
      <c r="T193" t="s">
        <v>1490</v>
      </c>
      <c r="U193" t="s">
        <v>1491</v>
      </c>
      <c r="V193" t="s">
        <v>1492</v>
      </c>
      <c r="Z193">
        <v>118.620157577097</v>
      </c>
      <c r="AA193">
        <v>-8.5052059632253307</v>
      </c>
      <c r="AB193" t="s">
        <v>1493</v>
      </c>
      <c r="AC193" t="s">
        <v>216</v>
      </c>
      <c r="AL193" t="s">
        <v>217</v>
      </c>
      <c r="AM193" t="s">
        <v>1494</v>
      </c>
      <c r="AN193" t="s">
        <v>6</v>
      </c>
      <c r="AO193" s="57">
        <v>46091.549074074072</v>
      </c>
      <c r="AP193" s="57">
        <v>46305.333333333336</v>
      </c>
      <c r="AQ193" t="s">
        <v>1495</v>
      </c>
      <c r="AR193" t="s">
        <v>14</v>
      </c>
      <c r="AS193" t="s">
        <v>815</v>
      </c>
      <c r="AT193" t="s">
        <v>220</v>
      </c>
      <c r="AV193" t="s">
        <v>5770</v>
      </c>
      <c r="AW193" t="s">
        <v>871</v>
      </c>
      <c r="AX193" t="s">
        <v>222</v>
      </c>
      <c r="BA193" s="57">
        <v>46305.333333333336</v>
      </c>
      <c r="BB193" t="s">
        <v>1494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BIMA</v>
      </c>
    </row>
    <row r="194" spans="1:61">
      <c r="A194">
        <v>193</v>
      </c>
      <c r="B194">
        <v>1002635217</v>
      </c>
      <c r="C194">
        <v>3</v>
      </c>
      <c r="D194" t="s">
        <v>45</v>
      </c>
      <c r="E194">
        <v>5</v>
      </c>
      <c r="F194" t="s">
        <v>210</v>
      </c>
      <c r="G194" t="s">
        <v>110</v>
      </c>
      <c r="H194" t="s">
        <v>467</v>
      </c>
      <c r="I194" t="s">
        <v>212</v>
      </c>
      <c r="J194" t="s">
        <v>213</v>
      </c>
      <c r="K194" t="s">
        <v>149</v>
      </c>
      <c r="L194" t="s">
        <v>214</v>
      </c>
      <c r="M194" t="s">
        <v>1400</v>
      </c>
      <c r="N194" t="s">
        <v>215</v>
      </c>
      <c r="O194" s="57">
        <v>46308.601157407407</v>
      </c>
      <c r="P194" s="57">
        <v>46310.45989583333</v>
      </c>
      <c r="Q194">
        <v>69409458</v>
      </c>
      <c r="S194">
        <v>172617203161</v>
      </c>
      <c r="T194" t="s">
        <v>5774</v>
      </c>
      <c r="U194" t="s">
        <v>5775</v>
      </c>
      <c r="V194" t="s">
        <v>5776</v>
      </c>
      <c r="Z194">
        <v>118.597095980185</v>
      </c>
      <c r="AA194">
        <v>-8.4229966677751609</v>
      </c>
      <c r="AB194" t="s">
        <v>5777</v>
      </c>
      <c r="AC194" t="s">
        <v>235</v>
      </c>
      <c r="AL194" t="s">
        <v>217</v>
      </c>
      <c r="AM194" t="s">
        <v>5778</v>
      </c>
      <c r="AN194" t="s">
        <v>6</v>
      </c>
      <c r="AO194" t="s">
        <v>5779</v>
      </c>
      <c r="AP194" s="57">
        <v>46309.458333333336</v>
      </c>
      <c r="AQ194" t="s">
        <v>1495</v>
      </c>
      <c r="AR194" t="s">
        <v>14</v>
      </c>
      <c r="AS194" t="s">
        <v>815</v>
      </c>
      <c r="AT194" t="s">
        <v>230</v>
      </c>
      <c r="AV194" t="s">
        <v>7407</v>
      </c>
      <c r="AW194" t="s">
        <v>877</v>
      </c>
      <c r="AX194" t="s">
        <v>222</v>
      </c>
      <c r="BA194" s="57">
        <v>46309.458333333336</v>
      </c>
      <c r="BB194" t="s">
        <v>5778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BIMA</v>
      </c>
    </row>
    <row r="195" spans="1:61">
      <c r="A195">
        <v>194</v>
      </c>
      <c r="B195">
        <v>1002616820</v>
      </c>
      <c r="C195">
        <v>3</v>
      </c>
      <c r="D195" t="s">
        <v>45</v>
      </c>
      <c r="E195">
        <v>5</v>
      </c>
      <c r="F195" t="s">
        <v>210</v>
      </c>
      <c r="G195" t="s">
        <v>110</v>
      </c>
      <c r="H195" t="s">
        <v>467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46296.30809027778</v>
      </c>
      <c r="P195" s="57">
        <v>46297.771481481483</v>
      </c>
      <c r="Q195">
        <v>69401995</v>
      </c>
      <c r="S195">
        <v>172617203143</v>
      </c>
      <c r="T195" t="s">
        <v>962</v>
      </c>
      <c r="U195" t="s">
        <v>963</v>
      </c>
      <c r="V195" t="s">
        <v>964</v>
      </c>
      <c r="Z195">
        <v>118.587181</v>
      </c>
      <c r="AA195">
        <v>-8.5123169999999995</v>
      </c>
      <c r="AB195" t="s">
        <v>965</v>
      </c>
      <c r="AC195" t="s">
        <v>235</v>
      </c>
      <c r="AL195" t="s">
        <v>217</v>
      </c>
      <c r="AM195" t="s">
        <v>966</v>
      </c>
      <c r="AN195" t="s">
        <v>6</v>
      </c>
      <c r="AO195" s="57">
        <v>46032.319768518515</v>
      </c>
      <c r="AP195" s="57">
        <v>46297.333333333336</v>
      </c>
      <c r="AR195" t="s">
        <v>218</v>
      </c>
      <c r="AS195" t="s">
        <v>815</v>
      </c>
      <c r="AT195" t="s">
        <v>220</v>
      </c>
      <c r="AU195">
        <v>20261002</v>
      </c>
      <c r="AV195" t="s">
        <v>221</v>
      </c>
      <c r="AW195" t="s">
        <v>871</v>
      </c>
      <c r="AX195" t="s">
        <v>222</v>
      </c>
      <c r="BA195" s="57">
        <v>46297.333333333336</v>
      </c>
      <c r="BB195" t="s">
        <v>966</v>
      </c>
      <c r="BC195">
        <v>2026</v>
      </c>
      <c r="BD195">
        <v>10</v>
      </c>
      <c r="BE195">
        <v>2</v>
      </c>
      <c r="BF195" s="6">
        <f t="shared" si="9"/>
        <v>46297</v>
      </c>
      <c r="BG195">
        <f t="shared" si="10"/>
        <v>-0.33333333333575865</v>
      </c>
      <c r="BH195" t="str">
        <f t="shared" si="11"/>
        <v>COMPLY</v>
      </c>
      <c r="BI195" t="str">
        <f>VLOOKUP(H195,Sheet2!$A$1:$B$270,2,FALSE)</f>
        <v>BIMA</v>
      </c>
    </row>
    <row r="196" spans="1:61">
      <c r="A196">
        <v>195</v>
      </c>
      <c r="B196">
        <v>1002628578</v>
      </c>
      <c r="C196">
        <v>3</v>
      </c>
      <c r="D196" t="s">
        <v>45</v>
      </c>
      <c r="E196">
        <v>5</v>
      </c>
      <c r="F196" t="s">
        <v>210</v>
      </c>
      <c r="G196" t="s">
        <v>110</v>
      </c>
      <c r="H196" t="s">
        <v>467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46303.758101851854</v>
      </c>
      <c r="P196" s="57">
        <v>46305.32402777778</v>
      </c>
      <c r="Q196">
        <v>69406862</v>
      </c>
      <c r="S196">
        <v>172617203155</v>
      </c>
      <c r="T196" t="s">
        <v>4450</v>
      </c>
      <c r="U196" t="s">
        <v>4451</v>
      </c>
      <c r="V196" t="s">
        <v>4452</v>
      </c>
      <c r="Z196">
        <v>118.5728586</v>
      </c>
      <c r="AA196">
        <v>-8.5253338999999997</v>
      </c>
      <c r="AB196" t="s">
        <v>4453</v>
      </c>
      <c r="AC196" t="s">
        <v>235</v>
      </c>
      <c r="AL196" t="s">
        <v>217</v>
      </c>
      <c r="AM196" t="s">
        <v>4427</v>
      </c>
      <c r="AN196" t="s">
        <v>6</v>
      </c>
      <c r="AO196" s="57">
        <v>46244.767743055556</v>
      </c>
      <c r="AP196" s="57">
        <v>46304.625</v>
      </c>
      <c r="AR196" t="s">
        <v>218</v>
      </c>
      <c r="AS196" t="s">
        <v>815</v>
      </c>
      <c r="AT196" t="s">
        <v>220</v>
      </c>
      <c r="AU196">
        <v>20261010</v>
      </c>
      <c r="AV196" t="s">
        <v>221</v>
      </c>
      <c r="AW196" t="s">
        <v>871</v>
      </c>
      <c r="AX196" t="s">
        <v>222</v>
      </c>
      <c r="BA196" s="57">
        <v>46304.625</v>
      </c>
      <c r="BB196" t="s">
        <v>4427</v>
      </c>
      <c r="BC196">
        <v>2026</v>
      </c>
      <c r="BD196">
        <v>10</v>
      </c>
      <c r="BE196">
        <v>10</v>
      </c>
      <c r="BF196" s="6">
        <f t="shared" si="9"/>
        <v>46305</v>
      </c>
      <c r="BG196">
        <f t="shared" si="10"/>
        <v>0.375</v>
      </c>
      <c r="BH196" t="str">
        <f t="shared" si="11"/>
        <v>COMPLY</v>
      </c>
      <c r="BI196" t="str">
        <f>VLOOKUP(H196,Sheet2!$A$1:$B$270,2,FALSE)</f>
        <v>BIMA</v>
      </c>
    </row>
    <row r="197" spans="1:61">
      <c r="A197">
        <v>196</v>
      </c>
      <c r="B197">
        <v>1002635143</v>
      </c>
      <c r="C197">
        <v>3</v>
      </c>
      <c r="D197" t="s">
        <v>45</v>
      </c>
      <c r="E197">
        <v>5</v>
      </c>
      <c r="F197" t="s">
        <v>210</v>
      </c>
      <c r="G197" t="s">
        <v>110</v>
      </c>
      <c r="H197" t="s">
        <v>467</v>
      </c>
      <c r="I197" t="s">
        <v>212</v>
      </c>
      <c r="J197" t="s">
        <v>213</v>
      </c>
      <c r="K197" t="s">
        <v>149</v>
      </c>
      <c r="M197" t="s">
        <v>76</v>
      </c>
      <c r="N197" t="s">
        <v>215</v>
      </c>
      <c r="O197" s="57">
        <v>46308.586134259262</v>
      </c>
      <c r="P197" s="57">
        <v>46308.647858796299</v>
      </c>
      <c r="Q197">
        <v>69403591</v>
      </c>
      <c r="S197">
        <v>172617203160</v>
      </c>
      <c r="T197" t="s">
        <v>1490</v>
      </c>
      <c r="U197" t="s">
        <v>5771</v>
      </c>
      <c r="V197" t="s">
        <v>5772</v>
      </c>
      <c r="Z197">
        <v>118.61988700000001</v>
      </c>
      <c r="AA197">
        <v>-8.5059310000000004</v>
      </c>
      <c r="AB197" t="s">
        <v>1493</v>
      </c>
      <c r="AC197" t="s">
        <v>216</v>
      </c>
      <c r="AL197" t="s">
        <v>217</v>
      </c>
      <c r="AM197" t="s">
        <v>5773</v>
      </c>
      <c r="AN197" t="s">
        <v>6</v>
      </c>
      <c r="AO197" t="s">
        <v>5753</v>
      </c>
      <c r="AR197" t="s">
        <v>218</v>
      </c>
      <c r="AS197" t="s">
        <v>815</v>
      </c>
      <c r="AT197" t="s">
        <v>220</v>
      </c>
      <c r="AU197">
        <v>20261013</v>
      </c>
      <c r="AV197" t="s">
        <v>221</v>
      </c>
      <c r="AW197" t="s">
        <v>540</v>
      </c>
      <c r="AX197" t="s">
        <v>222</v>
      </c>
      <c r="BA197" s="57">
        <v>46308.291666666664</v>
      </c>
      <c r="BB197" t="s">
        <v>5773</v>
      </c>
      <c r="BC197">
        <v>2026</v>
      </c>
      <c r="BD197">
        <v>10</v>
      </c>
      <c r="BE197">
        <v>13</v>
      </c>
      <c r="BF197" s="6">
        <f t="shared" si="9"/>
        <v>46308</v>
      </c>
      <c r="BG197">
        <f t="shared" si="10"/>
        <v>-0.29166666666424135</v>
      </c>
      <c r="BH197" t="str">
        <f t="shared" si="11"/>
        <v>COMPLY</v>
      </c>
      <c r="BI197" t="str">
        <f>VLOOKUP(H197,Sheet2!$A$1:$B$270,2,FALSE)</f>
        <v>BIMA</v>
      </c>
    </row>
    <row r="198" spans="1:61">
      <c r="A198">
        <v>197</v>
      </c>
      <c r="B198">
        <v>1002638116</v>
      </c>
      <c r="C198">
        <v>3</v>
      </c>
      <c r="D198" t="s">
        <v>45</v>
      </c>
      <c r="E198">
        <v>5</v>
      </c>
      <c r="F198" t="s">
        <v>210</v>
      </c>
      <c r="G198" t="s">
        <v>110</v>
      </c>
      <c r="H198" t="s">
        <v>467</v>
      </c>
      <c r="I198" t="s">
        <v>212</v>
      </c>
      <c r="J198" t="s">
        <v>213</v>
      </c>
      <c r="K198" t="s">
        <v>149</v>
      </c>
      <c r="M198" t="s">
        <v>76</v>
      </c>
      <c r="N198" t="s">
        <v>215</v>
      </c>
      <c r="O198" s="57">
        <v>46310.459907407407</v>
      </c>
      <c r="P198" s="57">
        <v>46316.357476851852</v>
      </c>
      <c r="Q198">
        <v>69409458</v>
      </c>
      <c r="S198">
        <v>172617203164</v>
      </c>
      <c r="T198" t="s">
        <v>5774</v>
      </c>
      <c r="U198" t="s">
        <v>7408</v>
      </c>
      <c r="V198" t="s">
        <v>7409</v>
      </c>
      <c r="Z198">
        <v>118.60552869999999</v>
      </c>
      <c r="AA198">
        <v>-8.5057258999999998</v>
      </c>
      <c r="AB198" t="s">
        <v>5777</v>
      </c>
      <c r="AC198" t="s">
        <v>283</v>
      </c>
      <c r="AL198" t="s">
        <v>217</v>
      </c>
      <c r="AM198" t="s">
        <v>7410</v>
      </c>
      <c r="AN198" t="s">
        <v>6</v>
      </c>
      <c r="AO198" t="s">
        <v>7411</v>
      </c>
      <c r="AR198" t="s">
        <v>218</v>
      </c>
      <c r="AS198" t="s">
        <v>815</v>
      </c>
      <c r="AT198" t="s">
        <v>230</v>
      </c>
      <c r="AU198">
        <v>20261021</v>
      </c>
      <c r="AV198" t="s">
        <v>221</v>
      </c>
      <c r="AW198" t="s">
        <v>540</v>
      </c>
      <c r="AX198" t="s">
        <v>222</v>
      </c>
      <c r="BA198" s="57">
        <v>46310.291666666664</v>
      </c>
      <c r="BB198" t="s">
        <v>7410</v>
      </c>
      <c r="BC198">
        <v>2026</v>
      </c>
      <c r="BD198">
        <v>10</v>
      </c>
      <c r="BE198">
        <v>21</v>
      </c>
      <c r="BF198" s="6">
        <f t="shared" si="9"/>
        <v>46316</v>
      </c>
      <c r="BG198">
        <f t="shared" si="10"/>
        <v>5.7083333333357587</v>
      </c>
      <c r="BH198" t="str">
        <f t="shared" si="11"/>
        <v>NOT COMPLY</v>
      </c>
      <c r="BI198" t="str">
        <f>VLOOKUP(H198,Sheet2!$A$1:$B$270,2,FALSE)</f>
        <v>BIMA</v>
      </c>
    </row>
    <row r="199" spans="1:61">
      <c r="A199">
        <v>198</v>
      </c>
      <c r="B199">
        <v>1002625681</v>
      </c>
      <c r="C199">
        <v>3</v>
      </c>
      <c r="D199" t="s">
        <v>45</v>
      </c>
      <c r="E199">
        <v>5</v>
      </c>
      <c r="F199" t="s">
        <v>210</v>
      </c>
      <c r="G199" t="s">
        <v>110</v>
      </c>
      <c r="H199" t="s">
        <v>237</v>
      </c>
      <c r="I199" t="s">
        <v>212</v>
      </c>
      <c r="J199" t="s">
        <v>213</v>
      </c>
      <c r="K199" t="s">
        <v>149</v>
      </c>
      <c r="L199" t="s">
        <v>214</v>
      </c>
      <c r="M199" t="s">
        <v>1400</v>
      </c>
      <c r="N199" t="s">
        <v>215</v>
      </c>
      <c r="O199" s="57">
        <v>46302.447002314817</v>
      </c>
      <c r="P199" s="57">
        <v>46304.728518518517</v>
      </c>
      <c r="Q199">
        <v>69405617</v>
      </c>
      <c r="S199">
        <v>172616790548</v>
      </c>
      <c r="T199" t="s">
        <v>3724</v>
      </c>
      <c r="U199" t="s">
        <v>3725</v>
      </c>
      <c r="V199" t="s">
        <v>3726</v>
      </c>
      <c r="Z199">
        <v>118.663235530257</v>
      </c>
      <c r="AA199">
        <v>-8.7472198442349196</v>
      </c>
      <c r="AB199" t="s">
        <v>3727</v>
      </c>
      <c r="AC199" t="s">
        <v>216</v>
      </c>
      <c r="AL199" t="s">
        <v>217</v>
      </c>
      <c r="AM199" t="s">
        <v>3728</v>
      </c>
      <c r="AN199" t="s">
        <v>6</v>
      </c>
      <c r="AO199" s="57">
        <v>46213.455231481479</v>
      </c>
      <c r="AP199" s="57">
        <v>46303.333333333336</v>
      </c>
      <c r="AR199" t="s">
        <v>14</v>
      </c>
      <c r="AS199" t="s">
        <v>815</v>
      </c>
      <c r="AT199" t="s">
        <v>220</v>
      </c>
      <c r="AV199" t="s">
        <v>4861</v>
      </c>
      <c r="AW199" t="s">
        <v>871</v>
      </c>
      <c r="AX199" t="s">
        <v>222</v>
      </c>
      <c r="BA199" s="57">
        <v>46303.333333333336</v>
      </c>
      <c r="BB199" t="s">
        <v>3728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BIMA</v>
      </c>
    </row>
    <row r="200" spans="1:61">
      <c r="A200">
        <v>199</v>
      </c>
      <c r="B200">
        <v>1002642955</v>
      </c>
      <c r="C200">
        <v>3</v>
      </c>
      <c r="D200" t="s">
        <v>45</v>
      </c>
      <c r="E200">
        <v>5</v>
      </c>
      <c r="F200" t="s">
        <v>210</v>
      </c>
      <c r="G200" t="s">
        <v>110</v>
      </c>
      <c r="H200" t="s">
        <v>237</v>
      </c>
      <c r="I200" t="s">
        <v>212</v>
      </c>
      <c r="J200" t="s">
        <v>213</v>
      </c>
      <c r="K200" t="s">
        <v>149</v>
      </c>
      <c r="L200" t="s">
        <v>214</v>
      </c>
      <c r="M200" t="s">
        <v>836</v>
      </c>
      <c r="N200" t="s">
        <v>215</v>
      </c>
      <c r="O200" s="57">
        <v>46314.495532407411</v>
      </c>
      <c r="P200" s="57">
        <v>46324.378437500003</v>
      </c>
      <c r="Q200">
        <v>69412845</v>
      </c>
      <c r="S200">
        <v>172616790627</v>
      </c>
      <c r="T200" t="s">
        <v>9411</v>
      </c>
      <c r="U200" t="s">
        <v>9412</v>
      </c>
      <c r="V200" t="s">
        <v>9413</v>
      </c>
      <c r="Z200">
        <v>118.69931291788799</v>
      </c>
      <c r="AA200">
        <v>-8.5935701482388804</v>
      </c>
      <c r="AB200" t="s">
        <v>9414</v>
      </c>
      <c r="AC200" t="s">
        <v>216</v>
      </c>
      <c r="AL200" t="s">
        <v>217</v>
      </c>
      <c r="AM200" t="s">
        <v>9415</v>
      </c>
      <c r="AN200" t="s">
        <v>6</v>
      </c>
      <c r="AO200" t="s">
        <v>9416</v>
      </c>
      <c r="AP200" s="57">
        <v>46321.333333333336</v>
      </c>
      <c r="AQ200" t="s">
        <v>841</v>
      </c>
      <c r="AR200" t="s">
        <v>14</v>
      </c>
      <c r="AS200" t="s">
        <v>815</v>
      </c>
      <c r="AT200" t="s">
        <v>220</v>
      </c>
      <c r="AV200" t="s">
        <v>837</v>
      </c>
      <c r="AW200" t="s">
        <v>4459</v>
      </c>
      <c r="AX200" t="s">
        <v>222</v>
      </c>
      <c r="BA200" s="57">
        <v>46321.333333333336</v>
      </c>
      <c r="BB200" t="s">
        <v>9415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BIMA</v>
      </c>
    </row>
    <row r="201" spans="1:61">
      <c r="A201">
        <v>200</v>
      </c>
      <c r="B201">
        <v>1002623533</v>
      </c>
      <c r="C201">
        <v>3</v>
      </c>
      <c r="D201" t="s">
        <v>45</v>
      </c>
      <c r="E201">
        <v>5</v>
      </c>
      <c r="F201" t="s">
        <v>210</v>
      </c>
      <c r="G201" t="s">
        <v>110</v>
      </c>
      <c r="H201" t="s">
        <v>237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46301.380960648145</v>
      </c>
      <c r="P201" s="57">
        <v>46304.719837962963</v>
      </c>
      <c r="Q201">
        <v>69404708</v>
      </c>
      <c r="S201">
        <v>172616790349</v>
      </c>
      <c r="T201" t="s">
        <v>3143</v>
      </c>
      <c r="U201" t="s">
        <v>3144</v>
      </c>
      <c r="V201" t="s">
        <v>3145</v>
      </c>
      <c r="Z201">
        <v>118.681394420564</v>
      </c>
      <c r="AA201">
        <v>-8.5828923268358803</v>
      </c>
      <c r="AB201" t="s">
        <v>3146</v>
      </c>
      <c r="AC201" t="s">
        <v>216</v>
      </c>
      <c r="AL201" t="s">
        <v>217</v>
      </c>
      <c r="AM201" t="s">
        <v>3147</v>
      </c>
      <c r="AN201" t="s">
        <v>6</v>
      </c>
      <c r="AO201" s="57">
        <v>46183.392407407409</v>
      </c>
      <c r="AP201" s="57">
        <v>46302.333333333336</v>
      </c>
      <c r="AR201" t="s">
        <v>218</v>
      </c>
      <c r="AS201" t="s">
        <v>815</v>
      </c>
      <c r="AT201" t="s">
        <v>220</v>
      </c>
      <c r="AU201">
        <v>20261009</v>
      </c>
      <c r="AV201" t="s">
        <v>221</v>
      </c>
      <c r="AW201" t="s">
        <v>1479</v>
      </c>
      <c r="AX201" t="s">
        <v>222</v>
      </c>
      <c r="BA201" s="57">
        <v>46302.333333333336</v>
      </c>
      <c r="BB201" t="s">
        <v>3147</v>
      </c>
      <c r="BC201">
        <v>2026</v>
      </c>
      <c r="BD201">
        <v>10</v>
      </c>
      <c r="BE201">
        <v>9</v>
      </c>
      <c r="BF201" s="6">
        <f t="shared" si="9"/>
        <v>46304</v>
      </c>
      <c r="BG201">
        <f t="shared" si="10"/>
        <v>1.6666666666642413</v>
      </c>
      <c r="BH201" t="str">
        <f t="shared" si="11"/>
        <v>NOT COMPLY</v>
      </c>
      <c r="BI201" t="str">
        <f>VLOOKUP(H201,Sheet2!$A$1:$B$270,2,FALSE)</f>
        <v>BIMA</v>
      </c>
    </row>
    <row r="202" spans="1:61">
      <c r="A202">
        <v>201</v>
      </c>
      <c r="B202">
        <v>1002630480</v>
      </c>
      <c r="C202">
        <v>3</v>
      </c>
      <c r="D202" t="s">
        <v>45</v>
      </c>
      <c r="E202">
        <v>5</v>
      </c>
      <c r="F202" t="s">
        <v>210</v>
      </c>
      <c r="G202" t="s">
        <v>110</v>
      </c>
      <c r="H202" t="s">
        <v>237</v>
      </c>
      <c r="I202" t="s">
        <v>212</v>
      </c>
      <c r="J202" t="s">
        <v>213</v>
      </c>
      <c r="K202" t="s">
        <v>149</v>
      </c>
      <c r="M202" t="s">
        <v>76</v>
      </c>
      <c r="N202" t="s">
        <v>215</v>
      </c>
      <c r="O202" s="57">
        <v>46304.728530092594</v>
      </c>
      <c r="P202" s="57">
        <v>46305.518819444442</v>
      </c>
      <c r="Q202">
        <v>69405617</v>
      </c>
      <c r="S202">
        <v>172616790567</v>
      </c>
      <c r="T202" t="s">
        <v>3724</v>
      </c>
      <c r="U202" t="s">
        <v>4858</v>
      </c>
      <c r="V202" t="s">
        <v>4859</v>
      </c>
      <c r="Z202">
        <v>118.669167112488</v>
      </c>
      <c r="AA202">
        <v>-8.6880139615113592</v>
      </c>
      <c r="AB202" t="s">
        <v>3727</v>
      </c>
      <c r="AC202" t="s">
        <v>216</v>
      </c>
      <c r="AL202" t="s">
        <v>217</v>
      </c>
      <c r="AM202" t="s">
        <v>4860</v>
      </c>
      <c r="AN202" t="s">
        <v>6</v>
      </c>
      <c r="AO202" s="57">
        <v>46275.736446759256</v>
      </c>
      <c r="AR202" t="s">
        <v>218</v>
      </c>
      <c r="AS202" t="s">
        <v>815</v>
      </c>
      <c r="AT202" t="s">
        <v>220</v>
      </c>
      <c r="AU202">
        <v>20261010</v>
      </c>
      <c r="AV202" t="s">
        <v>221</v>
      </c>
      <c r="AW202" t="s">
        <v>1746</v>
      </c>
      <c r="AX202" t="s">
        <v>222</v>
      </c>
      <c r="BA202" s="57">
        <v>46304.291666666664</v>
      </c>
      <c r="BB202" t="s">
        <v>4860</v>
      </c>
      <c r="BC202">
        <v>2026</v>
      </c>
      <c r="BD202">
        <v>10</v>
      </c>
      <c r="BE202">
        <v>10</v>
      </c>
      <c r="BF202" s="6">
        <f t="shared" si="9"/>
        <v>46305</v>
      </c>
      <c r="BG202">
        <f t="shared" si="10"/>
        <v>0.70833333333575865</v>
      </c>
      <c r="BH202" t="str">
        <f t="shared" si="11"/>
        <v>COMPLY</v>
      </c>
      <c r="BI202" t="str">
        <f>VLOOKUP(H202,Sheet2!$A$1:$B$270,2,FALSE)</f>
        <v>BIMA</v>
      </c>
    </row>
    <row r="203" spans="1:61">
      <c r="A203">
        <v>202</v>
      </c>
      <c r="B203">
        <v>1002628624</v>
      </c>
      <c r="C203">
        <v>3</v>
      </c>
      <c r="D203" t="s">
        <v>45</v>
      </c>
      <c r="E203">
        <v>5</v>
      </c>
      <c r="F203" t="s">
        <v>210</v>
      </c>
      <c r="G203" t="s">
        <v>110</v>
      </c>
      <c r="H203" t="s">
        <v>311</v>
      </c>
      <c r="I203" t="s">
        <v>212</v>
      </c>
      <c r="J203" t="s">
        <v>213</v>
      </c>
      <c r="K203" t="s">
        <v>149</v>
      </c>
      <c r="L203" t="s">
        <v>214</v>
      </c>
      <c r="M203" t="s">
        <v>1400</v>
      </c>
      <c r="N203" t="s">
        <v>215</v>
      </c>
      <c r="O203" s="57">
        <v>46303.801111111112</v>
      </c>
      <c r="P203" s="57">
        <v>46308.732812499999</v>
      </c>
      <c r="Q203">
        <v>69406912</v>
      </c>
      <c r="S203">
        <v>172611786529</v>
      </c>
      <c r="T203" t="s">
        <v>4454</v>
      </c>
      <c r="U203" t="s">
        <v>4455</v>
      </c>
      <c r="V203" t="s">
        <v>4456</v>
      </c>
      <c r="Z203">
        <v>118.335729427635</v>
      </c>
      <c r="AA203">
        <v>-8.5251044277993699</v>
      </c>
      <c r="AB203" t="s">
        <v>4457</v>
      </c>
      <c r="AC203" t="s">
        <v>216</v>
      </c>
      <c r="AL203" t="s">
        <v>217</v>
      </c>
      <c r="AM203" t="s">
        <v>4458</v>
      </c>
      <c r="AN203" t="s">
        <v>6</v>
      </c>
      <c r="AO203" s="57">
        <v>46244.809351851851</v>
      </c>
      <c r="AP203" s="57">
        <v>46305.333333333336</v>
      </c>
      <c r="AQ203" t="s">
        <v>1495</v>
      </c>
      <c r="AR203" t="s">
        <v>14</v>
      </c>
      <c r="AS203" t="s">
        <v>557</v>
      </c>
      <c r="AT203" t="s">
        <v>220</v>
      </c>
      <c r="AV203" t="s">
        <v>6606</v>
      </c>
      <c r="AW203" t="s">
        <v>4459</v>
      </c>
      <c r="AX203" t="s">
        <v>222</v>
      </c>
      <c r="BA203" s="57">
        <v>46305.333333333336</v>
      </c>
      <c r="BB203" t="s">
        <v>4458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BIMA</v>
      </c>
    </row>
    <row r="204" spans="1:61">
      <c r="A204">
        <v>203</v>
      </c>
      <c r="B204">
        <v>1002628788</v>
      </c>
      <c r="C204">
        <v>3</v>
      </c>
      <c r="D204" t="s">
        <v>45</v>
      </c>
      <c r="E204">
        <v>5</v>
      </c>
      <c r="F204" t="s">
        <v>210</v>
      </c>
      <c r="G204" t="s">
        <v>110</v>
      </c>
      <c r="H204" t="s">
        <v>311</v>
      </c>
      <c r="I204" t="s">
        <v>212</v>
      </c>
      <c r="J204" t="s">
        <v>213</v>
      </c>
      <c r="K204" t="s">
        <v>149</v>
      </c>
      <c r="L204" t="s">
        <v>214</v>
      </c>
      <c r="M204" t="s">
        <v>1400</v>
      </c>
      <c r="N204" t="s">
        <v>215</v>
      </c>
      <c r="O204" s="57">
        <v>46304.35527777778</v>
      </c>
      <c r="P204" s="57">
        <v>46315.511157407411</v>
      </c>
      <c r="Q204">
        <v>69406993</v>
      </c>
      <c r="S204">
        <v>172611786366</v>
      </c>
      <c r="T204" t="s">
        <v>4862</v>
      </c>
      <c r="U204" t="s">
        <v>4863</v>
      </c>
      <c r="V204" t="s">
        <v>4864</v>
      </c>
      <c r="Z204">
        <v>118.473552828132</v>
      </c>
      <c r="AA204">
        <v>-8.5251006808952603</v>
      </c>
      <c r="AB204" t="s">
        <v>4865</v>
      </c>
      <c r="AC204" t="s">
        <v>235</v>
      </c>
      <c r="AL204" t="s">
        <v>217</v>
      </c>
      <c r="AM204" t="s">
        <v>4866</v>
      </c>
      <c r="AN204" t="s">
        <v>6</v>
      </c>
      <c r="AO204" s="57">
        <v>46275.361435185187</v>
      </c>
      <c r="AP204" s="57">
        <v>46305.333333333336</v>
      </c>
      <c r="AQ204" t="s">
        <v>1495</v>
      </c>
      <c r="AR204" t="s">
        <v>14</v>
      </c>
      <c r="AS204" t="s">
        <v>557</v>
      </c>
      <c r="AT204" t="s">
        <v>230</v>
      </c>
      <c r="AV204" t="s">
        <v>9417</v>
      </c>
      <c r="AW204" t="s">
        <v>879</v>
      </c>
      <c r="AX204" t="s">
        <v>222</v>
      </c>
      <c r="BA204" s="57">
        <v>46305.333333333336</v>
      </c>
      <c r="BB204" t="s">
        <v>4866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BIMA</v>
      </c>
    </row>
    <row r="205" spans="1:61">
      <c r="A205">
        <v>204</v>
      </c>
      <c r="B205">
        <v>1002640052</v>
      </c>
      <c r="C205">
        <v>3</v>
      </c>
      <c r="D205" t="s">
        <v>45</v>
      </c>
      <c r="E205">
        <v>5</v>
      </c>
      <c r="F205" t="s">
        <v>210</v>
      </c>
      <c r="G205" t="s">
        <v>110</v>
      </c>
      <c r="H205" t="s">
        <v>311</v>
      </c>
      <c r="I205" t="s">
        <v>212</v>
      </c>
      <c r="J205" t="s">
        <v>213</v>
      </c>
      <c r="K205" t="s">
        <v>149</v>
      </c>
      <c r="L205" t="s">
        <v>214</v>
      </c>
      <c r="M205" t="s">
        <v>1400</v>
      </c>
      <c r="N205" t="s">
        <v>215</v>
      </c>
      <c r="O205" s="57">
        <v>46311.539293981485</v>
      </c>
      <c r="P205" s="57">
        <v>46325.531875000001</v>
      </c>
      <c r="Q205">
        <v>69411450</v>
      </c>
      <c r="S205">
        <v>172611786587</v>
      </c>
      <c r="T205" t="s">
        <v>7968</v>
      </c>
      <c r="U205" t="s">
        <v>7969</v>
      </c>
      <c r="V205" t="s">
        <v>7970</v>
      </c>
      <c r="Z205">
        <v>118.464101053837</v>
      </c>
      <c r="AA205">
        <v>-8.5400668910145505</v>
      </c>
      <c r="AB205" t="s">
        <v>7971</v>
      </c>
      <c r="AC205" t="s">
        <v>235</v>
      </c>
      <c r="AL205" t="s">
        <v>217</v>
      </c>
      <c r="AM205" t="s">
        <v>7972</v>
      </c>
      <c r="AN205" t="s">
        <v>6</v>
      </c>
      <c r="AO205" t="s">
        <v>7973</v>
      </c>
      <c r="AP205" s="57">
        <v>46312.458333333336</v>
      </c>
      <c r="AQ205" t="s">
        <v>841</v>
      </c>
      <c r="AR205" t="s">
        <v>14</v>
      </c>
      <c r="AS205" t="s">
        <v>557</v>
      </c>
      <c r="AT205" t="s">
        <v>230</v>
      </c>
      <c r="AV205" t="s">
        <v>14931</v>
      </c>
      <c r="AW205" t="s">
        <v>877</v>
      </c>
      <c r="AX205" t="s">
        <v>222</v>
      </c>
      <c r="BA205" s="57">
        <v>46312.458333333336</v>
      </c>
      <c r="BB205" t="s">
        <v>7972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BIMA</v>
      </c>
    </row>
    <row r="206" spans="1:61">
      <c r="A206">
        <v>205</v>
      </c>
      <c r="B206">
        <v>1002620771</v>
      </c>
      <c r="C206">
        <v>3</v>
      </c>
      <c r="D206" t="s">
        <v>45</v>
      </c>
      <c r="E206">
        <v>5</v>
      </c>
      <c r="F206" t="s">
        <v>210</v>
      </c>
      <c r="G206" t="s">
        <v>110</v>
      </c>
      <c r="H206" t="s">
        <v>311</v>
      </c>
      <c r="I206" t="s">
        <v>212</v>
      </c>
      <c r="J206" t="s">
        <v>213</v>
      </c>
      <c r="K206" t="s">
        <v>149</v>
      </c>
      <c r="M206" t="s">
        <v>836</v>
      </c>
      <c r="N206" t="s">
        <v>215</v>
      </c>
      <c r="O206" s="57">
        <v>46298.395844907405</v>
      </c>
      <c r="P206" s="57">
        <v>46300.461944444447</v>
      </c>
      <c r="Q206">
        <v>69397281</v>
      </c>
      <c r="S206">
        <v>172611786496</v>
      </c>
      <c r="T206" t="s">
        <v>1496</v>
      </c>
      <c r="U206" t="s">
        <v>1497</v>
      </c>
      <c r="V206" t="s">
        <v>1498</v>
      </c>
      <c r="Z206">
        <v>118.460014288861</v>
      </c>
      <c r="AA206">
        <v>-8.5409235837202893</v>
      </c>
      <c r="AB206" t="s">
        <v>1499</v>
      </c>
      <c r="AC206" t="s">
        <v>216</v>
      </c>
      <c r="AL206" t="s">
        <v>217</v>
      </c>
      <c r="AM206" t="s">
        <v>1500</v>
      </c>
      <c r="AN206" t="s">
        <v>6</v>
      </c>
      <c r="AO206" s="57">
        <v>46091.40283564815</v>
      </c>
      <c r="AR206" t="s">
        <v>14</v>
      </c>
      <c r="AS206" t="s">
        <v>557</v>
      </c>
      <c r="AT206" t="s">
        <v>230</v>
      </c>
      <c r="AV206" t="s">
        <v>837</v>
      </c>
      <c r="AW206" t="s">
        <v>559</v>
      </c>
      <c r="AX206" t="s">
        <v>222</v>
      </c>
      <c r="BA206" s="57">
        <v>46298.291666666664</v>
      </c>
      <c r="BB206" t="s">
        <v>1500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BIMA</v>
      </c>
    </row>
    <row r="207" spans="1:61">
      <c r="A207">
        <v>206</v>
      </c>
      <c r="B207">
        <v>1002622101</v>
      </c>
      <c r="C207">
        <v>3</v>
      </c>
      <c r="D207" t="s">
        <v>45</v>
      </c>
      <c r="E207">
        <v>5</v>
      </c>
      <c r="F207" t="s">
        <v>210</v>
      </c>
      <c r="G207" t="s">
        <v>110</v>
      </c>
      <c r="H207" t="s">
        <v>311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46300.463842592595</v>
      </c>
      <c r="P207" s="57">
        <v>46303.372407407405</v>
      </c>
      <c r="Q207">
        <v>69397281</v>
      </c>
      <c r="S207">
        <v>172611786511</v>
      </c>
      <c r="T207" t="s">
        <v>1496</v>
      </c>
      <c r="U207" t="s">
        <v>1497</v>
      </c>
      <c r="V207" t="s">
        <v>2538</v>
      </c>
      <c r="Z207">
        <v>118.4600214</v>
      </c>
      <c r="AA207">
        <v>-8.5408875999999996</v>
      </c>
      <c r="AB207" t="s">
        <v>1499</v>
      </c>
      <c r="AC207" t="s">
        <v>216</v>
      </c>
      <c r="AL207" t="s">
        <v>217</v>
      </c>
      <c r="AM207" t="s">
        <v>1500</v>
      </c>
      <c r="AN207" t="s">
        <v>6</v>
      </c>
      <c r="AO207" s="57">
        <v>46152.486157407409</v>
      </c>
      <c r="AR207" t="s">
        <v>218</v>
      </c>
      <c r="AS207" t="s">
        <v>557</v>
      </c>
      <c r="AT207" t="s">
        <v>230</v>
      </c>
      <c r="AU207">
        <v>20261008</v>
      </c>
      <c r="AV207" t="s">
        <v>221</v>
      </c>
      <c r="AW207" t="s">
        <v>539</v>
      </c>
      <c r="AX207" t="s">
        <v>222</v>
      </c>
      <c r="BA207" s="57">
        <v>46300.291666666664</v>
      </c>
      <c r="BB207" t="s">
        <v>1500</v>
      </c>
      <c r="BC207">
        <v>2026</v>
      </c>
      <c r="BD207">
        <v>10</v>
      </c>
      <c r="BE207">
        <v>8</v>
      </c>
      <c r="BF207" s="6">
        <f t="shared" si="9"/>
        <v>46303</v>
      </c>
      <c r="BG207">
        <f t="shared" si="10"/>
        <v>2.7083333333357587</v>
      </c>
      <c r="BH207" t="str">
        <f t="shared" si="11"/>
        <v>NOT COMPLY</v>
      </c>
      <c r="BI207" t="str">
        <f>VLOOKUP(H207,Sheet2!$A$1:$B$270,2,FALSE)</f>
        <v>BIMA</v>
      </c>
    </row>
    <row r="208" spans="1:61">
      <c r="A208">
        <v>207</v>
      </c>
      <c r="B208">
        <v>1002626867</v>
      </c>
      <c r="C208">
        <v>3</v>
      </c>
      <c r="D208" t="s">
        <v>45</v>
      </c>
      <c r="E208">
        <v>5</v>
      </c>
      <c r="F208" t="s">
        <v>210</v>
      </c>
      <c r="G208" t="s">
        <v>110</v>
      </c>
      <c r="H208" t="s">
        <v>311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46302.724074074074</v>
      </c>
      <c r="P208" s="57">
        <v>46305.520173611112</v>
      </c>
      <c r="Q208">
        <v>69406130</v>
      </c>
      <c r="S208">
        <v>172611786522</v>
      </c>
      <c r="T208" t="s">
        <v>3729</v>
      </c>
      <c r="U208" t="s">
        <v>3730</v>
      </c>
      <c r="V208" t="s">
        <v>3731</v>
      </c>
      <c r="Z208">
        <v>118.4122572</v>
      </c>
      <c r="AA208">
        <v>-8.7550913000000001</v>
      </c>
      <c r="AB208" t="s">
        <v>3732</v>
      </c>
      <c r="AC208" t="s">
        <v>235</v>
      </c>
      <c r="AL208" t="s">
        <v>217</v>
      </c>
      <c r="AM208" t="s">
        <v>3733</v>
      </c>
      <c r="AN208" t="s">
        <v>6</v>
      </c>
      <c r="AO208" s="57">
        <v>46213.736238425925</v>
      </c>
      <c r="AP208" s="57">
        <v>46303.625</v>
      </c>
      <c r="AR208" t="s">
        <v>218</v>
      </c>
      <c r="AS208" t="s">
        <v>557</v>
      </c>
      <c r="AT208" t="s">
        <v>230</v>
      </c>
      <c r="AU208">
        <v>20261010</v>
      </c>
      <c r="AV208" t="s">
        <v>221</v>
      </c>
      <c r="AW208" t="s">
        <v>881</v>
      </c>
      <c r="AX208" t="s">
        <v>222</v>
      </c>
      <c r="BA208" s="57">
        <v>46303.625</v>
      </c>
      <c r="BB208" t="s">
        <v>3733</v>
      </c>
      <c r="BC208">
        <v>2026</v>
      </c>
      <c r="BD208">
        <v>10</v>
      </c>
      <c r="BE208">
        <v>10</v>
      </c>
      <c r="BF208" s="6">
        <f t="shared" si="9"/>
        <v>46305</v>
      </c>
      <c r="BG208">
        <f t="shared" si="10"/>
        <v>1.375</v>
      </c>
      <c r="BH208" t="str">
        <f t="shared" si="11"/>
        <v>NOT COMPLY</v>
      </c>
      <c r="BI208" t="str">
        <f>VLOOKUP(H208,Sheet2!$A$1:$B$270,2,FALSE)</f>
        <v>BIMA</v>
      </c>
    </row>
    <row r="209" spans="1:61">
      <c r="A209">
        <v>208</v>
      </c>
      <c r="B209">
        <v>1002635779</v>
      </c>
      <c r="C209">
        <v>3</v>
      </c>
      <c r="D209" t="s">
        <v>45</v>
      </c>
      <c r="E209">
        <v>5</v>
      </c>
      <c r="F209" t="s">
        <v>210</v>
      </c>
      <c r="G209" t="s">
        <v>110</v>
      </c>
      <c r="H209" t="s">
        <v>311</v>
      </c>
      <c r="I209" t="s">
        <v>212</v>
      </c>
      <c r="J209" t="s">
        <v>213</v>
      </c>
      <c r="K209" t="s">
        <v>149</v>
      </c>
      <c r="M209" t="s">
        <v>76</v>
      </c>
      <c r="N209" t="s">
        <v>215</v>
      </c>
      <c r="O209" s="57">
        <v>46308.732812499999</v>
      </c>
      <c r="P209" s="57">
        <v>46309.596516203703</v>
      </c>
      <c r="Q209">
        <v>69406912</v>
      </c>
      <c r="S209">
        <v>172611786560</v>
      </c>
      <c r="T209" t="s">
        <v>4454</v>
      </c>
      <c r="U209" t="s">
        <v>6607</v>
      </c>
      <c r="V209" t="s">
        <v>6608</v>
      </c>
      <c r="Z209">
        <v>118.326818</v>
      </c>
      <c r="AA209">
        <v>-8.5195950000000007</v>
      </c>
      <c r="AB209" t="s">
        <v>4457</v>
      </c>
      <c r="AC209" t="s">
        <v>216</v>
      </c>
      <c r="AL209" t="s">
        <v>217</v>
      </c>
      <c r="AM209" t="s">
        <v>6609</v>
      </c>
      <c r="AN209" t="s">
        <v>6</v>
      </c>
      <c r="AO209" t="s">
        <v>6610</v>
      </c>
      <c r="AR209" t="s">
        <v>218</v>
      </c>
      <c r="AS209" t="s">
        <v>557</v>
      </c>
      <c r="AT209" t="s">
        <v>220</v>
      </c>
      <c r="AU209">
        <v>20261014</v>
      </c>
      <c r="AV209" t="s">
        <v>221</v>
      </c>
      <c r="AW209" t="s">
        <v>540</v>
      </c>
      <c r="AX209" t="s">
        <v>222</v>
      </c>
      <c r="BA209" s="57">
        <v>46308.291666666664</v>
      </c>
      <c r="BB209" t="s">
        <v>6609</v>
      </c>
      <c r="BC209">
        <v>2026</v>
      </c>
      <c r="BD209">
        <v>10</v>
      </c>
      <c r="BE209">
        <v>14</v>
      </c>
      <c r="BF209" s="6">
        <f t="shared" si="9"/>
        <v>46309</v>
      </c>
      <c r="BG209">
        <f t="shared" si="10"/>
        <v>0.70833333333575865</v>
      </c>
      <c r="BH209" t="str">
        <f t="shared" si="11"/>
        <v>COMPLY</v>
      </c>
      <c r="BI209" t="str">
        <f>VLOOKUP(H209,Sheet2!$A$1:$B$270,2,FALSE)</f>
        <v>BIMA</v>
      </c>
    </row>
    <row r="210" spans="1:61">
      <c r="A210">
        <v>209</v>
      </c>
      <c r="B210">
        <v>1002645307</v>
      </c>
      <c r="C210">
        <v>3</v>
      </c>
      <c r="D210" t="s">
        <v>45</v>
      </c>
      <c r="E210">
        <v>5</v>
      </c>
      <c r="F210" t="s">
        <v>210</v>
      </c>
      <c r="G210" t="s">
        <v>110</v>
      </c>
      <c r="H210" t="s">
        <v>311</v>
      </c>
      <c r="I210" t="s">
        <v>212</v>
      </c>
      <c r="J210" t="s">
        <v>213</v>
      </c>
      <c r="K210" t="s">
        <v>149</v>
      </c>
      <c r="M210" t="s">
        <v>76</v>
      </c>
      <c r="N210" t="s">
        <v>215</v>
      </c>
      <c r="O210" s="57">
        <v>46315.511250000003</v>
      </c>
      <c r="P210" s="57">
        <v>46316.594131944446</v>
      </c>
      <c r="Q210">
        <v>69406993</v>
      </c>
      <c r="S210">
        <v>172611786622</v>
      </c>
      <c r="T210" t="s">
        <v>4862</v>
      </c>
      <c r="U210" t="s">
        <v>10105</v>
      </c>
      <c r="V210" t="s">
        <v>10106</v>
      </c>
      <c r="Z210">
        <v>118.4737198</v>
      </c>
      <c r="AA210">
        <v>-8.5247665000000001</v>
      </c>
      <c r="AB210" t="s">
        <v>4865</v>
      </c>
      <c r="AC210" t="s">
        <v>283</v>
      </c>
      <c r="AL210" t="s">
        <v>217</v>
      </c>
      <c r="AM210" t="s">
        <v>10107</v>
      </c>
      <c r="AN210" t="s">
        <v>6</v>
      </c>
      <c r="AO210" t="s">
        <v>10108</v>
      </c>
      <c r="AR210" t="s">
        <v>218</v>
      </c>
      <c r="AS210" t="s">
        <v>557</v>
      </c>
      <c r="AT210" t="s">
        <v>230</v>
      </c>
      <c r="AU210">
        <v>20261021</v>
      </c>
      <c r="AV210" t="s">
        <v>221</v>
      </c>
      <c r="AW210" t="s">
        <v>541</v>
      </c>
      <c r="AX210" t="s">
        <v>222</v>
      </c>
      <c r="BA210" s="57">
        <v>46315.291666666664</v>
      </c>
      <c r="BB210" t="s">
        <v>10107</v>
      </c>
      <c r="BC210">
        <v>2026</v>
      </c>
      <c r="BD210">
        <v>10</v>
      </c>
      <c r="BE210">
        <v>21</v>
      </c>
      <c r="BF210" s="6">
        <f t="shared" si="9"/>
        <v>46316</v>
      </c>
      <c r="BG210">
        <f t="shared" si="10"/>
        <v>0.70833333333575865</v>
      </c>
      <c r="BH210" t="str">
        <f t="shared" si="11"/>
        <v>COMPLY</v>
      </c>
      <c r="BI210" t="str">
        <f>VLOOKUP(H210,Sheet2!$A$1:$B$270,2,FALSE)</f>
        <v>BIMA</v>
      </c>
    </row>
    <row r="211" spans="1:61">
      <c r="A211">
        <v>210</v>
      </c>
      <c r="B211">
        <v>1002629540</v>
      </c>
      <c r="C211">
        <v>3</v>
      </c>
      <c r="D211" t="s">
        <v>45</v>
      </c>
      <c r="E211">
        <v>5</v>
      </c>
      <c r="F211" t="s">
        <v>210</v>
      </c>
      <c r="G211" t="s">
        <v>110</v>
      </c>
      <c r="H211" t="s">
        <v>527</v>
      </c>
      <c r="I211" t="s">
        <v>212</v>
      </c>
      <c r="J211" t="s">
        <v>213</v>
      </c>
      <c r="K211" t="s">
        <v>149</v>
      </c>
      <c r="L211" t="s">
        <v>214</v>
      </c>
      <c r="M211" t="s">
        <v>839</v>
      </c>
      <c r="N211" t="s">
        <v>215</v>
      </c>
      <c r="O211" s="57">
        <v>46304.497685185182</v>
      </c>
      <c r="P211" s="57">
        <v>46305.343877314815</v>
      </c>
      <c r="Q211">
        <v>69407279</v>
      </c>
      <c r="S211">
        <v>172611203057</v>
      </c>
      <c r="T211" t="s">
        <v>4867</v>
      </c>
      <c r="U211" t="s">
        <v>4868</v>
      </c>
      <c r="V211" t="s">
        <v>4869</v>
      </c>
      <c r="Z211">
        <v>117.757828</v>
      </c>
      <c r="AA211">
        <v>-8.1833153999999997</v>
      </c>
      <c r="AB211" t="s">
        <v>4870</v>
      </c>
      <c r="AC211" t="s">
        <v>216</v>
      </c>
      <c r="AL211" t="s">
        <v>217</v>
      </c>
      <c r="AM211" t="s">
        <v>4871</v>
      </c>
      <c r="AN211" t="s">
        <v>6</v>
      </c>
      <c r="AO211" s="57">
        <v>46275.507303240738</v>
      </c>
      <c r="AP211" s="57">
        <v>46305.333333333336</v>
      </c>
      <c r="AR211" t="s">
        <v>1432</v>
      </c>
      <c r="AS211" t="s">
        <v>557</v>
      </c>
      <c r="AT211" t="s">
        <v>220</v>
      </c>
      <c r="AV211" t="s">
        <v>4872</v>
      </c>
      <c r="AW211" t="s">
        <v>1479</v>
      </c>
      <c r="AX211" t="s">
        <v>222</v>
      </c>
      <c r="BA211" s="57">
        <v>46305.333333333336</v>
      </c>
      <c r="BB211" t="s">
        <v>4871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BIMA</v>
      </c>
    </row>
    <row r="212" spans="1:61">
      <c r="A212">
        <v>211</v>
      </c>
      <c r="B212">
        <v>1002634833</v>
      </c>
      <c r="C212">
        <v>3</v>
      </c>
      <c r="D212" t="s">
        <v>45</v>
      </c>
      <c r="E212">
        <v>5</v>
      </c>
      <c r="F212" t="s">
        <v>210</v>
      </c>
      <c r="G212" t="s">
        <v>118</v>
      </c>
      <c r="H212" t="s">
        <v>365</v>
      </c>
      <c r="I212" t="s">
        <v>212</v>
      </c>
      <c r="J212" t="s">
        <v>213</v>
      </c>
      <c r="K212" t="s">
        <v>149</v>
      </c>
      <c r="L212" t="s">
        <v>214</v>
      </c>
      <c r="M212" t="s">
        <v>1400</v>
      </c>
      <c r="N212" t="s">
        <v>215</v>
      </c>
      <c r="O212" s="57">
        <v>46308.505949074075</v>
      </c>
      <c r="P212" s="57">
        <v>46310.602141203701</v>
      </c>
      <c r="Q212">
        <v>69409296</v>
      </c>
      <c r="S212">
        <v>172612801771</v>
      </c>
      <c r="T212" t="s">
        <v>5780</v>
      </c>
      <c r="U212" t="s">
        <v>5781</v>
      </c>
      <c r="V212" t="s">
        <v>5782</v>
      </c>
      <c r="Z212">
        <v>118.002942</v>
      </c>
      <c r="AA212">
        <v>-8.7658769999999997</v>
      </c>
      <c r="AB212" t="s">
        <v>5783</v>
      </c>
      <c r="AC212" t="s">
        <v>235</v>
      </c>
      <c r="AL212" t="s">
        <v>217</v>
      </c>
      <c r="AM212" t="s">
        <v>5784</v>
      </c>
      <c r="AN212" t="s">
        <v>6</v>
      </c>
      <c r="AO212" t="s">
        <v>5744</v>
      </c>
      <c r="AP212" s="57">
        <v>46309.458333333336</v>
      </c>
      <c r="AR212" t="s">
        <v>14</v>
      </c>
      <c r="AS212" t="s">
        <v>813</v>
      </c>
      <c r="AT212" t="s">
        <v>230</v>
      </c>
      <c r="AV212" t="s">
        <v>7416</v>
      </c>
      <c r="AW212" t="s">
        <v>875</v>
      </c>
      <c r="AX212" t="s">
        <v>222</v>
      </c>
      <c r="BA212" s="57">
        <v>46309.458333333336</v>
      </c>
      <c r="BB212" t="s">
        <v>5784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SUMBAWA</v>
      </c>
    </row>
    <row r="213" spans="1:61">
      <c r="A213">
        <v>212</v>
      </c>
      <c r="B213">
        <v>1002651325</v>
      </c>
      <c r="C213">
        <v>3</v>
      </c>
      <c r="D213" t="s">
        <v>45</v>
      </c>
      <c r="E213">
        <v>5</v>
      </c>
      <c r="F213" t="s">
        <v>210</v>
      </c>
      <c r="G213" t="s">
        <v>118</v>
      </c>
      <c r="H213" t="s">
        <v>365</v>
      </c>
      <c r="I213" t="s">
        <v>212</v>
      </c>
      <c r="J213" t="s">
        <v>213</v>
      </c>
      <c r="K213" t="s">
        <v>149</v>
      </c>
      <c r="L213" t="s">
        <v>214</v>
      </c>
      <c r="M213" t="s">
        <v>224</v>
      </c>
      <c r="N213" t="s">
        <v>215</v>
      </c>
      <c r="O213" s="57">
        <v>46318.631122685183</v>
      </c>
      <c r="P213" s="57">
        <v>46319.646365740744</v>
      </c>
      <c r="Q213">
        <v>69416018</v>
      </c>
      <c r="S213">
        <v>172612801950</v>
      </c>
      <c r="T213" t="s">
        <v>11907</v>
      </c>
      <c r="U213" t="s">
        <v>11908</v>
      </c>
      <c r="V213" t="s">
        <v>11909</v>
      </c>
      <c r="Z213">
        <v>118.00969518721099</v>
      </c>
      <c r="AA213">
        <v>-8.7714393637741601</v>
      </c>
      <c r="AB213" t="s">
        <v>11910</v>
      </c>
      <c r="AC213" t="s">
        <v>216</v>
      </c>
      <c r="AL213" t="s">
        <v>217</v>
      </c>
      <c r="AM213" t="s">
        <v>11911</v>
      </c>
      <c r="AN213" t="s">
        <v>6</v>
      </c>
      <c r="AO213" t="s">
        <v>11912</v>
      </c>
      <c r="AP213" s="57">
        <v>46319.625</v>
      </c>
      <c r="AR213" t="s">
        <v>18</v>
      </c>
      <c r="AS213" t="s">
        <v>813</v>
      </c>
      <c r="AT213" t="s">
        <v>230</v>
      </c>
      <c r="AV213" t="s">
        <v>226</v>
      </c>
      <c r="AW213" t="s">
        <v>880</v>
      </c>
      <c r="AX213" t="s">
        <v>222</v>
      </c>
      <c r="BA213" s="57">
        <v>46319.625</v>
      </c>
      <c r="BB213" t="s">
        <v>11911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SUMBAWA</v>
      </c>
    </row>
    <row r="214" spans="1:61">
      <c r="A214">
        <v>213</v>
      </c>
      <c r="B214">
        <v>1002658856</v>
      </c>
      <c r="C214">
        <v>3</v>
      </c>
      <c r="D214" t="s">
        <v>45</v>
      </c>
      <c r="E214">
        <v>5</v>
      </c>
      <c r="F214" t="s">
        <v>210</v>
      </c>
      <c r="G214" t="s">
        <v>118</v>
      </c>
      <c r="H214" t="s">
        <v>365</v>
      </c>
      <c r="I214" t="s">
        <v>212</v>
      </c>
      <c r="J214" t="s">
        <v>213</v>
      </c>
      <c r="K214" t="s">
        <v>149</v>
      </c>
      <c r="L214" t="s">
        <v>214</v>
      </c>
      <c r="M214" t="s">
        <v>224</v>
      </c>
      <c r="N214" t="s">
        <v>215</v>
      </c>
      <c r="O214" s="57">
        <v>46324.44153935185</v>
      </c>
      <c r="P214" s="57">
        <v>46325.341354166667</v>
      </c>
      <c r="Q214">
        <v>69419108</v>
      </c>
      <c r="S214">
        <v>172612801954</v>
      </c>
      <c r="T214" t="s">
        <v>14932</v>
      </c>
      <c r="U214" t="s">
        <v>14933</v>
      </c>
      <c r="V214" t="s">
        <v>14934</v>
      </c>
      <c r="Z214">
        <v>118.000604175031</v>
      </c>
      <c r="AA214">
        <v>-8.7616152234625897</v>
      </c>
      <c r="AB214" t="s">
        <v>14935</v>
      </c>
      <c r="AC214" t="s">
        <v>216</v>
      </c>
      <c r="AL214" t="s">
        <v>217</v>
      </c>
      <c r="AM214" t="s">
        <v>14936</v>
      </c>
      <c r="AN214" t="s">
        <v>6</v>
      </c>
      <c r="AO214" t="s">
        <v>14937</v>
      </c>
      <c r="AP214" s="57">
        <v>46325.333333333336</v>
      </c>
      <c r="AR214" t="s">
        <v>18</v>
      </c>
      <c r="AS214" t="s">
        <v>813</v>
      </c>
      <c r="AT214" t="s">
        <v>342</v>
      </c>
      <c r="AV214" t="s">
        <v>226</v>
      </c>
      <c r="AW214" t="s">
        <v>9284</v>
      </c>
      <c r="AX214" t="s">
        <v>222</v>
      </c>
      <c r="BA214" s="57">
        <v>46325.333333333336</v>
      </c>
      <c r="BB214" t="s">
        <v>14936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SUMBAWA</v>
      </c>
    </row>
    <row r="215" spans="1:61">
      <c r="A215">
        <v>214</v>
      </c>
      <c r="B215">
        <v>1002638689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365</v>
      </c>
      <c r="I215" t="s">
        <v>212</v>
      </c>
      <c r="J215" t="s">
        <v>213</v>
      </c>
      <c r="K215" t="s">
        <v>149</v>
      </c>
      <c r="M215" t="s">
        <v>76</v>
      </c>
      <c r="N215" t="s">
        <v>215</v>
      </c>
      <c r="O215" s="57">
        <v>46310.602141203701</v>
      </c>
      <c r="P215" s="57">
        <v>46310.704328703701</v>
      </c>
      <c r="Q215">
        <v>69409296</v>
      </c>
      <c r="S215">
        <v>172612801220</v>
      </c>
      <c r="T215" t="s">
        <v>5780</v>
      </c>
      <c r="U215" t="s">
        <v>7412</v>
      </c>
      <c r="V215" t="s">
        <v>7413</v>
      </c>
      <c r="Z215">
        <v>118.001768590293</v>
      </c>
      <c r="AA215">
        <v>-8.7658861452961396</v>
      </c>
      <c r="AB215" t="s">
        <v>5783</v>
      </c>
      <c r="AC215" t="s">
        <v>229</v>
      </c>
      <c r="AL215" t="s">
        <v>217</v>
      </c>
      <c r="AM215" t="s">
        <v>7414</v>
      </c>
      <c r="AN215" t="s">
        <v>6</v>
      </c>
      <c r="AO215" t="s">
        <v>7415</v>
      </c>
      <c r="AR215" t="s">
        <v>218</v>
      </c>
      <c r="AS215" t="s">
        <v>813</v>
      </c>
      <c r="AT215" t="s">
        <v>230</v>
      </c>
      <c r="AU215">
        <v>20261015</v>
      </c>
      <c r="AV215" t="s">
        <v>221</v>
      </c>
      <c r="AW215" t="s">
        <v>1473</v>
      </c>
      <c r="AX215" t="s">
        <v>222</v>
      </c>
      <c r="BA215" s="57">
        <v>46310.291666666664</v>
      </c>
      <c r="BB215" t="s">
        <v>7414</v>
      </c>
      <c r="BC215">
        <v>2026</v>
      </c>
      <c r="BD215">
        <v>10</v>
      </c>
      <c r="BE215">
        <v>15</v>
      </c>
      <c r="BF215" s="6">
        <f t="shared" si="9"/>
        <v>46310</v>
      </c>
      <c r="BG215">
        <f t="shared" si="10"/>
        <v>-0.29166666666424135</v>
      </c>
      <c r="BH215" t="str">
        <f t="shared" si="11"/>
        <v>COMPLY</v>
      </c>
      <c r="BI215" t="str">
        <f>VLOOKUP(H215,Sheet2!$A$1:$B$270,2,FALSE)</f>
        <v>SUMBAWA</v>
      </c>
    </row>
    <row r="216" spans="1:61">
      <c r="A216">
        <v>215</v>
      </c>
      <c r="B216">
        <v>1002644490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365</v>
      </c>
      <c r="I216" t="s">
        <v>212</v>
      </c>
      <c r="J216" t="s">
        <v>213</v>
      </c>
      <c r="K216" t="s">
        <v>149</v>
      </c>
      <c r="M216" t="s">
        <v>76</v>
      </c>
      <c r="N216" t="s">
        <v>215</v>
      </c>
      <c r="O216" s="57">
        <v>46315.355532407404</v>
      </c>
      <c r="P216" s="57">
        <v>46315.453055555554</v>
      </c>
      <c r="Q216">
        <v>69411775</v>
      </c>
      <c r="S216">
        <v>172612801776</v>
      </c>
      <c r="T216" t="s">
        <v>7991</v>
      </c>
      <c r="U216" t="s">
        <v>10109</v>
      </c>
      <c r="V216" t="s">
        <v>10110</v>
      </c>
      <c r="Z216">
        <v>118.005609408146</v>
      </c>
      <c r="AA216">
        <v>-8.7659073550004791</v>
      </c>
      <c r="AB216" t="s">
        <v>7994</v>
      </c>
      <c r="AC216" t="s">
        <v>216</v>
      </c>
      <c r="AL216" t="s">
        <v>217</v>
      </c>
      <c r="AM216" t="s">
        <v>10111</v>
      </c>
      <c r="AN216" t="s">
        <v>6</v>
      </c>
      <c r="AO216" t="s">
        <v>10112</v>
      </c>
      <c r="AR216" t="s">
        <v>218</v>
      </c>
      <c r="AS216" t="s">
        <v>813</v>
      </c>
      <c r="AT216" t="s">
        <v>220</v>
      </c>
      <c r="AU216">
        <v>20261020</v>
      </c>
      <c r="AV216" t="s">
        <v>221</v>
      </c>
      <c r="AW216" t="s">
        <v>576</v>
      </c>
      <c r="AX216" t="s">
        <v>222</v>
      </c>
      <c r="BA216" s="57">
        <v>46315.291666666664</v>
      </c>
      <c r="BB216" t="s">
        <v>10111</v>
      </c>
      <c r="BC216">
        <v>2026</v>
      </c>
      <c r="BD216">
        <v>10</v>
      </c>
      <c r="BE216">
        <v>20</v>
      </c>
      <c r="BF216" s="6">
        <f t="shared" si="9"/>
        <v>46315</v>
      </c>
      <c r="BG216">
        <f t="shared" si="10"/>
        <v>-0.29166666666424135</v>
      </c>
      <c r="BH216" t="str">
        <f t="shared" si="11"/>
        <v>COMPLY</v>
      </c>
      <c r="BI216" t="str">
        <f>VLOOKUP(H216,Sheet2!$A$1:$B$270,2,FALSE)</f>
        <v>SUMBAWA</v>
      </c>
    </row>
    <row r="217" spans="1:61">
      <c r="A217">
        <v>216</v>
      </c>
      <c r="B217">
        <v>1002616833</v>
      </c>
      <c r="C217">
        <v>3</v>
      </c>
      <c r="D217" t="s">
        <v>45</v>
      </c>
      <c r="E217">
        <v>5</v>
      </c>
      <c r="F217" t="s">
        <v>210</v>
      </c>
      <c r="G217" t="s">
        <v>118</v>
      </c>
      <c r="H217" t="s">
        <v>211</v>
      </c>
      <c r="I217" t="s">
        <v>212</v>
      </c>
      <c r="J217" t="s">
        <v>213</v>
      </c>
      <c r="K217" t="s">
        <v>149</v>
      </c>
      <c r="L217" t="s">
        <v>214</v>
      </c>
      <c r="M217" t="s">
        <v>1400</v>
      </c>
      <c r="N217" t="s">
        <v>215</v>
      </c>
      <c r="O217" s="57">
        <v>46296.328946759262</v>
      </c>
      <c r="P217" s="57">
        <v>46301.613287037035</v>
      </c>
      <c r="Q217">
        <v>69402001</v>
      </c>
      <c r="S217">
        <v>172606792351</v>
      </c>
      <c r="T217" t="s">
        <v>906</v>
      </c>
      <c r="U217" t="s">
        <v>967</v>
      </c>
      <c r="V217" t="s">
        <v>968</v>
      </c>
      <c r="Z217">
        <v>117.602678015828</v>
      </c>
      <c r="AA217">
        <v>-8.6273268453709395</v>
      </c>
      <c r="AB217" t="s">
        <v>969</v>
      </c>
      <c r="AC217" t="s">
        <v>216</v>
      </c>
      <c r="AL217" t="s">
        <v>217</v>
      </c>
      <c r="AM217" t="s">
        <v>970</v>
      </c>
      <c r="AN217" t="s">
        <v>6</v>
      </c>
      <c r="AO217" s="57">
        <v>46032.330370370371</v>
      </c>
      <c r="AP217" s="57">
        <v>46297.333333333336</v>
      </c>
      <c r="AQ217" t="s">
        <v>1495</v>
      </c>
      <c r="AR217" t="s">
        <v>14</v>
      </c>
      <c r="AS217" t="s">
        <v>219</v>
      </c>
      <c r="AT217" t="s">
        <v>342</v>
      </c>
      <c r="AV217" t="s">
        <v>2544</v>
      </c>
      <c r="AW217" t="s">
        <v>971</v>
      </c>
      <c r="AX217" t="s">
        <v>222</v>
      </c>
      <c r="BA217" s="57">
        <v>46297.333333333336</v>
      </c>
      <c r="BB217" t="s">
        <v>970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str">
        <f>VLOOKUP(H217,Sheet2!$A$1:$B$270,2,FALSE)</f>
        <v>SUMBAWA</v>
      </c>
    </row>
    <row r="218" spans="1:61">
      <c r="A218">
        <v>217</v>
      </c>
      <c r="B218">
        <v>1002619632</v>
      </c>
      <c r="C218">
        <v>3</v>
      </c>
      <c r="D218" t="s">
        <v>45</v>
      </c>
      <c r="E218">
        <v>5</v>
      </c>
      <c r="F218" t="s">
        <v>210</v>
      </c>
      <c r="G218" t="s">
        <v>118</v>
      </c>
      <c r="H218" t="s">
        <v>211</v>
      </c>
      <c r="I218" t="s">
        <v>212</v>
      </c>
      <c r="J218" t="s">
        <v>213</v>
      </c>
      <c r="K218" t="s">
        <v>149</v>
      </c>
      <c r="L218" t="s">
        <v>214</v>
      </c>
      <c r="M218" t="s">
        <v>1400</v>
      </c>
      <c r="N218" t="s">
        <v>215</v>
      </c>
      <c r="O218" s="57">
        <v>46297.499016203707</v>
      </c>
      <c r="P218" s="57">
        <v>46305.620833333334</v>
      </c>
      <c r="Q218">
        <v>69403008</v>
      </c>
      <c r="S218">
        <v>172606792367</v>
      </c>
      <c r="T218" t="s">
        <v>1507</v>
      </c>
      <c r="U218" t="s">
        <v>1508</v>
      </c>
      <c r="V218" t="s">
        <v>1509</v>
      </c>
      <c r="Z218">
        <v>117.4945766</v>
      </c>
      <c r="AA218">
        <v>-8.5185905999999996</v>
      </c>
      <c r="AB218" t="s">
        <v>1510</v>
      </c>
      <c r="AC218" t="s">
        <v>235</v>
      </c>
      <c r="AL218" t="s">
        <v>217</v>
      </c>
      <c r="AM218" t="s">
        <v>1511</v>
      </c>
      <c r="AN218" t="s">
        <v>6</v>
      </c>
      <c r="AO218" s="57">
        <v>46063.507453703707</v>
      </c>
      <c r="AP218" s="57">
        <v>46298.458333333336</v>
      </c>
      <c r="AQ218" t="s">
        <v>1495</v>
      </c>
      <c r="AR218" t="s">
        <v>14</v>
      </c>
      <c r="AS218" t="s">
        <v>219</v>
      </c>
      <c r="AT218" t="s">
        <v>220</v>
      </c>
      <c r="AV218" t="s">
        <v>4881</v>
      </c>
      <c r="AW218" t="s">
        <v>1512</v>
      </c>
      <c r="AX218" t="s">
        <v>222</v>
      </c>
      <c r="BA218" s="57">
        <v>46298.458333333336</v>
      </c>
      <c r="BB218" t="s">
        <v>1511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str">
        <f>VLOOKUP(H218,Sheet2!$A$1:$B$270,2,FALSE)</f>
        <v>SUMBAWA</v>
      </c>
    </row>
    <row r="219" spans="1:61">
      <c r="A219">
        <v>218</v>
      </c>
      <c r="B219">
        <v>1002619534</v>
      </c>
      <c r="C219">
        <v>3</v>
      </c>
      <c r="D219" t="s">
        <v>45</v>
      </c>
      <c r="E219">
        <v>5</v>
      </c>
      <c r="F219" t="s">
        <v>210</v>
      </c>
      <c r="G219" t="s">
        <v>118</v>
      </c>
      <c r="H219" t="s">
        <v>211</v>
      </c>
      <c r="I219" t="s">
        <v>212</v>
      </c>
      <c r="J219" t="s">
        <v>213</v>
      </c>
      <c r="K219" t="s">
        <v>149</v>
      </c>
      <c r="L219" t="s">
        <v>214</v>
      </c>
      <c r="M219" t="s">
        <v>1400</v>
      </c>
      <c r="N219" t="s">
        <v>215</v>
      </c>
      <c r="O219" s="57">
        <v>46297.474062499998</v>
      </c>
      <c r="P219" s="57">
        <v>46299.392905092594</v>
      </c>
      <c r="Q219">
        <v>69402948</v>
      </c>
      <c r="S219">
        <v>172606792365</v>
      </c>
      <c r="T219" t="s">
        <v>1501</v>
      </c>
      <c r="U219" t="s">
        <v>1502</v>
      </c>
      <c r="V219" t="s">
        <v>1503</v>
      </c>
      <c r="Z219">
        <v>117.435237290834</v>
      </c>
      <c r="AA219">
        <v>-8.5304424068142204</v>
      </c>
      <c r="AB219" t="s">
        <v>1504</v>
      </c>
      <c r="AC219" t="s">
        <v>235</v>
      </c>
      <c r="AL219" t="s">
        <v>217</v>
      </c>
      <c r="AM219" t="s">
        <v>1505</v>
      </c>
      <c r="AN219" t="s">
        <v>6</v>
      </c>
      <c r="AO219" s="57">
        <v>46063.475972222222</v>
      </c>
      <c r="AP219" s="57">
        <v>46298.458333333336</v>
      </c>
      <c r="AR219" t="s">
        <v>14</v>
      </c>
      <c r="AS219" t="s">
        <v>219</v>
      </c>
      <c r="AT219" t="s">
        <v>230</v>
      </c>
      <c r="AV219" t="s">
        <v>1506</v>
      </c>
      <c r="AW219" t="s">
        <v>880</v>
      </c>
      <c r="AX219" t="s">
        <v>222</v>
      </c>
      <c r="BA219" s="57">
        <v>46298.458333333336</v>
      </c>
      <c r="BB219" t="s">
        <v>1505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SUMBAWA</v>
      </c>
    </row>
    <row r="220" spans="1:61">
      <c r="A220">
        <v>219</v>
      </c>
      <c r="B220">
        <v>1002621572</v>
      </c>
      <c r="C220">
        <v>3</v>
      </c>
      <c r="D220" t="s">
        <v>45</v>
      </c>
      <c r="E220">
        <v>5</v>
      </c>
      <c r="F220" t="s">
        <v>210</v>
      </c>
      <c r="G220" t="s">
        <v>118</v>
      </c>
      <c r="H220" t="s">
        <v>211</v>
      </c>
      <c r="I220" t="s">
        <v>212</v>
      </c>
      <c r="J220" t="s">
        <v>213</v>
      </c>
      <c r="K220" t="s">
        <v>149</v>
      </c>
      <c r="L220" t="s">
        <v>214</v>
      </c>
      <c r="M220" t="s">
        <v>1400</v>
      </c>
      <c r="N220" t="s">
        <v>215</v>
      </c>
      <c r="O220" s="57">
        <v>46300.345543981479</v>
      </c>
      <c r="P220" s="57">
        <v>46302.616180555553</v>
      </c>
      <c r="Q220">
        <v>69404019</v>
      </c>
      <c r="S220">
        <v>172606792406</v>
      </c>
      <c r="T220" t="s">
        <v>2545</v>
      </c>
      <c r="U220" t="s">
        <v>2540</v>
      </c>
      <c r="V220" t="s">
        <v>2546</v>
      </c>
      <c r="Z220">
        <v>117.6003386</v>
      </c>
      <c r="AA220">
        <v>-8.6272842999999995</v>
      </c>
      <c r="AB220" t="s">
        <v>2547</v>
      </c>
      <c r="AC220" t="s">
        <v>216</v>
      </c>
      <c r="AL220" t="s">
        <v>217</v>
      </c>
      <c r="AM220" t="s">
        <v>2543</v>
      </c>
      <c r="AN220" t="s">
        <v>6</v>
      </c>
      <c r="AO220" s="57">
        <v>46152.361574074072</v>
      </c>
      <c r="AP220" s="57">
        <v>46301.333333333336</v>
      </c>
      <c r="AQ220" t="s">
        <v>1495</v>
      </c>
      <c r="AR220" t="s">
        <v>14</v>
      </c>
      <c r="AS220" t="s">
        <v>219</v>
      </c>
      <c r="AT220" t="s">
        <v>220</v>
      </c>
      <c r="AV220" t="s">
        <v>3734</v>
      </c>
      <c r="AW220" t="s">
        <v>2548</v>
      </c>
      <c r="AX220" t="s">
        <v>222</v>
      </c>
      <c r="BA220" s="57">
        <v>46301.333333333336</v>
      </c>
      <c r="BB220" t="s">
        <v>2543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SUMBAWA</v>
      </c>
    </row>
    <row r="221" spans="1:61">
      <c r="A221">
        <v>220</v>
      </c>
      <c r="B221">
        <v>1002621758</v>
      </c>
      <c r="C221">
        <v>3</v>
      </c>
      <c r="D221" t="s">
        <v>45</v>
      </c>
      <c r="E221">
        <v>5</v>
      </c>
      <c r="F221" t="s">
        <v>210</v>
      </c>
      <c r="G221" t="s">
        <v>118</v>
      </c>
      <c r="H221" t="s">
        <v>211</v>
      </c>
      <c r="I221" t="s">
        <v>212</v>
      </c>
      <c r="J221" t="s">
        <v>213</v>
      </c>
      <c r="K221" t="s">
        <v>149</v>
      </c>
      <c r="L221" t="s">
        <v>214</v>
      </c>
      <c r="M221" t="s">
        <v>1400</v>
      </c>
      <c r="N221" t="s">
        <v>215</v>
      </c>
      <c r="O221" s="57">
        <v>46300.398368055554</v>
      </c>
      <c r="P221" s="57">
        <v>46302.548622685186</v>
      </c>
      <c r="Q221">
        <v>69404084</v>
      </c>
      <c r="S221">
        <v>172606792415</v>
      </c>
      <c r="T221" t="s">
        <v>2539</v>
      </c>
      <c r="U221" t="s">
        <v>2540</v>
      </c>
      <c r="V221" t="s">
        <v>2541</v>
      </c>
      <c r="Z221">
        <v>117.6003386</v>
      </c>
      <c r="AA221">
        <v>-8.6272842999999995</v>
      </c>
      <c r="AB221" t="s">
        <v>2542</v>
      </c>
      <c r="AC221" t="s">
        <v>216</v>
      </c>
      <c r="AL221" t="s">
        <v>217</v>
      </c>
      <c r="AM221" t="s">
        <v>2543</v>
      </c>
      <c r="AN221" t="s">
        <v>6</v>
      </c>
      <c r="AO221" s="57">
        <v>46152.40284722222</v>
      </c>
      <c r="AP221" s="57">
        <v>46301.333333333336</v>
      </c>
      <c r="AR221" t="s">
        <v>14</v>
      </c>
      <c r="AS221" t="s">
        <v>219</v>
      </c>
      <c r="AT221" t="s">
        <v>220</v>
      </c>
      <c r="AV221" t="s">
        <v>3149</v>
      </c>
      <c r="AW221" t="s">
        <v>1812</v>
      </c>
      <c r="AX221" t="s">
        <v>222</v>
      </c>
      <c r="BA221" s="57">
        <v>46301.333333333336</v>
      </c>
      <c r="BB221" t="s">
        <v>2543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SUMBAWA</v>
      </c>
    </row>
    <row r="222" spans="1:61">
      <c r="A222">
        <v>221</v>
      </c>
      <c r="B222">
        <v>1002624006</v>
      </c>
      <c r="C222">
        <v>3</v>
      </c>
      <c r="D222" t="s">
        <v>45</v>
      </c>
      <c r="E222">
        <v>5</v>
      </c>
      <c r="F222" t="s">
        <v>210</v>
      </c>
      <c r="G222" t="s">
        <v>118</v>
      </c>
      <c r="H222" t="s">
        <v>211</v>
      </c>
      <c r="I222" t="s">
        <v>212</v>
      </c>
      <c r="J222" t="s">
        <v>213</v>
      </c>
      <c r="K222" t="s">
        <v>149</v>
      </c>
      <c r="L222" t="s">
        <v>214</v>
      </c>
      <c r="M222" t="s">
        <v>1400</v>
      </c>
      <c r="N222" t="s">
        <v>215</v>
      </c>
      <c r="O222" s="57">
        <v>46301.476099537038</v>
      </c>
      <c r="P222" s="57">
        <v>46302.748171296298</v>
      </c>
      <c r="Q222">
        <v>69404909</v>
      </c>
      <c r="S222">
        <v>172606792754</v>
      </c>
      <c r="T222" t="s">
        <v>3150</v>
      </c>
      <c r="U222" t="s">
        <v>3151</v>
      </c>
      <c r="V222" t="s">
        <v>3152</v>
      </c>
      <c r="Z222">
        <v>117.426931299269</v>
      </c>
      <c r="AA222">
        <v>-8.5070943573789393</v>
      </c>
      <c r="AB222" t="s">
        <v>3153</v>
      </c>
      <c r="AC222" t="s">
        <v>216</v>
      </c>
      <c r="AL222" t="s">
        <v>217</v>
      </c>
      <c r="AM222" t="s">
        <v>3154</v>
      </c>
      <c r="AN222" t="s">
        <v>6</v>
      </c>
      <c r="AO222" s="57">
        <v>46183.486203703702</v>
      </c>
      <c r="AP222" s="57">
        <v>46302.333333333336</v>
      </c>
      <c r="AQ222" t="s">
        <v>1495</v>
      </c>
      <c r="AR222" t="s">
        <v>14</v>
      </c>
      <c r="AS222" t="s">
        <v>219</v>
      </c>
      <c r="AT222" t="s">
        <v>342</v>
      </c>
      <c r="AV222" t="s">
        <v>3735</v>
      </c>
      <c r="AW222" t="s">
        <v>3155</v>
      </c>
      <c r="AX222" t="s">
        <v>222</v>
      </c>
      <c r="BA222" s="57">
        <v>46302.333333333336</v>
      </c>
      <c r="BB222" t="s">
        <v>3154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str">
        <f>VLOOKUP(H222,Sheet2!$A$1:$B$270,2,FALSE)</f>
        <v>SUMBAWA</v>
      </c>
    </row>
    <row r="223" spans="1:61">
      <c r="A223">
        <v>222</v>
      </c>
      <c r="B223">
        <v>1002637213</v>
      </c>
      <c r="C223">
        <v>3</v>
      </c>
      <c r="D223" t="s">
        <v>45</v>
      </c>
      <c r="E223">
        <v>5</v>
      </c>
      <c r="F223" t="s">
        <v>210</v>
      </c>
      <c r="G223" t="s">
        <v>118</v>
      </c>
      <c r="H223" t="s">
        <v>211</v>
      </c>
      <c r="I223" t="s">
        <v>212</v>
      </c>
      <c r="J223" t="s">
        <v>213</v>
      </c>
      <c r="K223" t="s">
        <v>149</v>
      </c>
      <c r="M223" t="s">
        <v>1400</v>
      </c>
      <c r="N223" t="s">
        <v>215</v>
      </c>
      <c r="O223" s="57">
        <v>46309.667303240742</v>
      </c>
      <c r="P223" s="57">
        <v>46312.435636574075</v>
      </c>
      <c r="Q223">
        <v>69410301</v>
      </c>
      <c r="S223">
        <v>172606792819</v>
      </c>
      <c r="T223" t="s">
        <v>6858</v>
      </c>
      <c r="U223" t="s">
        <v>6859</v>
      </c>
      <c r="V223" t="s">
        <v>7417</v>
      </c>
      <c r="Z223">
        <v>117.44286060333199</v>
      </c>
      <c r="AA223">
        <v>-8.5718127212094508</v>
      </c>
      <c r="AB223" t="s">
        <v>6860</v>
      </c>
      <c r="AC223" t="s">
        <v>4217</v>
      </c>
      <c r="AL223" t="s">
        <v>217</v>
      </c>
      <c r="AM223" t="s">
        <v>7418</v>
      </c>
      <c r="AN223" t="s">
        <v>6</v>
      </c>
      <c r="AO223" t="s">
        <v>6835</v>
      </c>
      <c r="AP223" s="57">
        <v>46311.333333333336</v>
      </c>
      <c r="AQ223" t="s">
        <v>1495</v>
      </c>
      <c r="AR223" t="s">
        <v>14</v>
      </c>
      <c r="AS223" t="s">
        <v>219</v>
      </c>
      <c r="AT223" t="s">
        <v>230</v>
      </c>
      <c r="AV223" t="s">
        <v>7990</v>
      </c>
      <c r="AW223" t="s">
        <v>540</v>
      </c>
      <c r="AX223" t="s">
        <v>222</v>
      </c>
      <c r="BA223" s="57">
        <v>46311.333333333336</v>
      </c>
      <c r="BB223" t="s">
        <v>7418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SUMBAWA</v>
      </c>
    </row>
    <row r="224" spans="1:61">
      <c r="A224">
        <v>223</v>
      </c>
      <c r="B224">
        <v>1002640833</v>
      </c>
      <c r="C224">
        <v>3</v>
      </c>
      <c r="D224" t="s">
        <v>45</v>
      </c>
      <c r="E224">
        <v>5</v>
      </c>
      <c r="F224" t="s">
        <v>210</v>
      </c>
      <c r="G224" t="s">
        <v>118</v>
      </c>
      <c r="H224" t="s">
        <v>211</v>
      </c>
      <c r="I224" t="s">
        <v>212</v>
      </c>
      <c r="J224" t="s">
        <v>213</v>
      </c>
      <c r="K224" t="s">
        <v>149</v>
      </c>
      <c r="L224" t="s">
        <v>214</v>
      </c>
      <c r="M224" t="s">
        <v>1400</v>
      </c>
      <c r="N224" t="s">
        <v>215</v>
      </c>
      <c r="O224" s="57">
        <v>46311.719907407409</v>
      </c>
      <c r="P224" s="57">
        <v>46315.355520833335</v>
      </c>
      <c r="Q224">
        <v>69411775</v>
      </c>
      <c r="S224">
        <v>172606792847</v>
      </c>
      <c r="T224" t="s">
        <v>7991</v>
      </c>
      <c r="U224" t="s">
        <v>7992</v>
      </c>
      <c r="V224" t="s">
        <v>7993</v>
      </c>
      <c r="Z224">
        <v>117.77863025665199</v>
      </c>
      <c r="AA224">
        <v>-8.7979584061560701</v>
      </c>
      <c r="AB224" t="s">
        <v>7994</v>
      </c>
      <c r="AC224" t="s">
        <v>216</v>
      </c>
      <c r="AL224" t="s">
        <v>217</v>
      </c>
      <c r="AM224" t="s">
        <v>7995</v>
      </c>
      <c r="AN224" t="s">
        <v>6</v>
      </c>
      <c r="AO224" t="s">
        <v>7996</v>
      </c>
      <c r="AP224" s="57">
        <v>46312.625</v>
      </c>
      <c r="AQ224" t="s">
        <v>1495</v>
      </c>
      <c r="AR224" t="s">
        <v>14</v>
      </c>
      <c r="AS224" t="s">
        <v>219</v>
      </c>
      <c r="AT224" t="s">
        <v>220</v>
      </c>
      <c r="AV224" t="s">
        <v>9418</v>
      </c>
      <c r="AW224" t="s">
        <v>1812</v>
      </c>
      <c r="AX224" t="s">
        <v>222</v>
      </c>
      <c r="BA224" s="57">
        <v>46312.625</v>
      </c>
      <c r="BB224" t="s">
        <v>7995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str">
        <f>VLOOKUP(H224,Sheet2!$A$1:$B$270,2,FALSE)</f>
        <v>SUMBAWA</v>
      </c>
    </row>
    <row r="225" spans="1:61">
      <c r="A225">
        <v>224</v>
      </c>
      <c r="B225">
        <v>1002649962</v>
      </c>
      <c r="C225">
        <v>3</v>
      </c>
      <c r="D225" t="s">
        <v>45</v>
      </c>
      <c r="E225">
        <v>5</v>
      </c>
      <c r="F225" t="s">
        <v>210</v>
      </c>
      <c r="G225" t="s">
        <v>118</v>
      </c>
      <c r="H225" t="s">
        <v>211</v>
      </c>
      <c r="I225" t="s">
        <v>212</v>
      </c>
      <c r="J225" t="s">
        <v>213</v>
      </c>
      <c r="K225" t="s">
        <v>149</v>
      </c>
      <c r="L225" t="s">
        <v>214</v>
      </c>
      <c r="M225" t="s">
        <v>1400</v>
      </c>
      <c r="N225" t="s">
        <v>215</v>
      </c>
      <c r="O225" s="57">
        <v>46317.727592592593</v>
      </c>
      <c r="P225" s="57">
        <v>46321.467731481483</v>
      </c>
      <c r="Q225">
        <v>69415476</v>
      </c>
      <c r="S225">
        <v>172606792929</v>
      </c>
      <c r="T225" t="s">
        <v>11414</v>
      </c>
      <c r="U225" t="s">
        <v>11415</v>
      </c>
      <c r="V225" t="s">
        <v>11416</v>
      </c>
      <c r="Z225">
        <v>117.40533314645199</v>
      </c>
      <c r="AA225">
        <v>-8.4706203449053294</v>
      </c>
      <c r="AB225" t="s">
        <v>11417</v>
      </c>
      <c r="AC225" t="s">
        <v>216</v>
      </c>
      <c r="AL225" t="s">
        <v>217</v>
      </c>
      <c r="AM225" t="s">
        <v>11418</v>
      </c>
      <c r="AN225" t="s">
        <v>6</v>
      </c>
      <c r="AO225" t="s">
        <v>11419</v>
      </c>
      <c r="AP225" s="57">
        <v>46318.625</v>
      </c>
      <c r="AR225" t="s">
        <v>14</v>
      </c>
      <c r="AS225" t="s">
        <v>219</v>
      </c>
      <c r="AT225" t="s">
        <v>230</v>
      </c>
      <c r="AV225" t="s">
        <v>12959</v>
      </c>
      <c r="AW225" t="s">
        <v>879</v>
      </c>
      <c r="AX225" t="s">
        <v>222</v>
      </c>
      <c r="BA225" s="57">
        <v>46318.625</v>
      </c>
      <c r="BB225" t="s">
        <v>11418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str">
        <f>VLOOKUP(H225,Sheet2!$A$1:$B$270,2,FALSE)</f>
        <v>SUMBAWA</v>
      </c>
    </row>
    <row r="226" spans="1:61">
      <c r="A226">
        <v>225</v>
      </c>
      <c r="B226">
        <v>1002657963</v>
      </c>
      <c r="C226">
        <v>3</v>
      </c>
      <c r="D226" t="s">
        <v>45</v>
      </c>
      <c r="E226">
        <v>5</v>
      </c>
      <c r="F226" t="s">
        <v>210</v>
      </c>
      <c r="G226" t="s">
        <v>118</v>
      </c>
      <c r="H226" t="s">
        <v>211</v>
      </c>
      <c r="I226" t="s">
        <v>212</v>
      </c>
      <c r="J226" t="s">
        <v>213</v>
      </c>
      <c r="K226" t="s">
        <v>149</v>
      </c>
      <c r="L226" t="s">
        <v>214</v>
      </c>
      <c r="M226" t="s">
        <v>224</v>
      </c>
      <c r="N226" t="s">
        <v>215</v>
      </c>
      <c r="O226" s="57">
        <v>46323.617175925923</v>
      </c>
      <c r="P226" s="57">
        <v>46324.664664351854</v>
      </c>
      <c r="Q226">
        <v>69414939</v>
      </c>
      <c r="S226">
        <v>172606792697</v>
      </c>
      <c r="T226" t="s">
        <v>11409</v>
      </c>
      <c r="U226" t="s">
        <v>14321</v>
      </c>
      <c r="V226" t="s">
        <v>11411</v>
      </c>
      <c r="Z226">
        <v>117.41436</v>
      </c>
      <c r="AA226">
        <v>-8.4878499999999999</v>
      </c>
      <c r="AB226" t="s">
        <v>11412</v>
      </c>
      <c r="AC226" t="s">
        <v>216</v>
      </c>
      <c r="AL226" t="s">
        <v>217</v>
      </c>
      <c r="AM226" t="s">
        <v>14938</v>
      </c>
      <c r="AN226" t="s">
        <v>6</v>
      </c>
      <c r="AO226" t="s">
        <v>14278</v>
      </c>
      <c r="AP226" s="57">
        <v>46331</v>
      </c>
      <c r="AR226" t="s">
        <v>18</v>
      </c>
      <c r="AS226" t="s">
        <v>219</v>
      </c>
      <c r="AT226" t="s">
        <v>220</v>
      </c>
      <c r="AV226" t="s">
        <v>226</v>
      </c>
      <c r="AW226" t="s">
        <v>1812</v>
      </c>
      <c r="AX226" t="s">
        <v>222</v>
      </c>
      <c r="BA226" s="57">
        <v>46331.333333333336</v>
      </c>
      <c r="BB226" t="s">
        <v>14938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str">
        <f>VLOOKUP(H226,Sheet2!$A$1:$B$270,2,FALSE)</f>
        <v>SUMBAWA</v>
      </c>
    </row>
    <row r="227" spans="1:61">
      <c r="A227">
        <v>226</v>
      </c>
      <c r="B227">
        <v>1002621752</v>
      </c>
      <c r="C227">
        <v>3</v>
      </c>
      <c r="D227" t="s">
        <v>45</v>
      </c>
      <c r="E227">
        <v>5</v>
      </c>
      <c r="F227" t="s">
        <v>210</v>
      </c>
      <c r="G227" t="s">
        <v>118</v>
      </c>
      <c r="H227" t="s">
        <v>211</v>
      </c>
      <c r="I227" t="s">
        <v>212</v>
      </c>
      <c r="J227" t="s">
        <v>213</v>
      </c>
      <c r="K227" t="s">
        <v>149</v>
      </c>
      <c r="L227" t="s">
        <v>214</v>
      </c>
      <c r="M227" t="s">
        <v>836</v>
      </c>
      <c r="N227" t="s">
        <v>215</v>
      </c>
      <c r="O227" s="57">
        <v>46300.397835648146</v>
      </c>
      <c r="P227" s="57">
        <v>46309.584849537037</v>
      </c>
      <c r="Q227">
        <v>69404084</v>
      </c>
      <c r="S227">
        <v>172606792415</v>
      </c>
      <c r="T227" t="s">
        <v>2539</v>
      </c>
      <c r="U227" t="s">
        <v>2540</v>
      </c>
      <c r="V227" t="s">
        <v>2541</v>
      </c>
      <c r="Z227">
        <v>117.6003386</v>
      </c>
      <c r="AA227">
        <v>-8.6272842999999995</v>
      </c>
      <c r="AB227" t="s">
        <v>2542</v>
      </c>
      <c r="AC227" t="s">
        <v>216</v>
      </c>
      <c r="AL227" t="s">
        <v>217</v>
      </c>
      <c r="AM227" t="s">
        <v>2543</v>
      </c>
      <c r="AN227" t="s">
        <v>6</v>
      </c>
      <c r="AO227" s="57">
        <v>46152.40284722222</v>
      </c>
      <c r="AP227" s="57">
        <v>46301.333333333336</v>
      </c>
      <c r="AQ227" t="s">
        <v>841</v>
      </c>
      <c r="AR227" t="s">
        <v>14</v>
      </c>
      <c r="AS227" t="s">
        <v>219</v>
      </c>
      <c r="AT227" t="s">
        <v>220</v>
      </c>
      <c r="AV227" t="s">
        <v>837</v>
      </c>
      <c r="AW227" t="s">
        <v>1812</v>
      </c>
      <c r="AX227" t="s">
        <v>222</v>
      </c>
      <c r="BA227" s="57">
        <v>46301.333333333336</v>
      </c>
      <c r="BB227" t="s">
        <v>2543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SUMBAWA</v>
      </c>
    </row>
    <row r="228" spans="1:61">
      <c r="A228">
        <v>227</v>
      </c>
      <c r="B228">
        <v>1002621261</v>
      </c>
      <c r="C228">
        <v>3</v>
      </c>
      <c r="D228" t="s">
        <v>45</v>
      </c>
      <c r="E228">
        <v>5</v>
      </c>
      <c r="F228" t="s">
        <v>210</v>
      </c>
      <c r="G228" t="s">
        <v>118</v>
      </c>
      <c r="H228" t="s">
        <v>211</v>
      </c>
      <c r="I228" t="s">
        <v>212</v>
      </c>
      <c r="J228" t="s">
        <v>213</v>
      </c>
      <c r="K228" t="s">
        <v>149</v>
      </c>
      <c r="M228" t="s">
        <v>76</v>
      </c>
      <c r="N228" t="s">
        <v>215</v>
      </c>
      <c r="O228" s="57">
        <v>46299.392916666664</v>
      </c>
      <c r="P228" s="57">
        <v>46299.468842592592</v>
      </c>
      <c r="Q228">
        <v>69402948</v>
      </c>
      <c r="S228">
        <v>172606792357</v>
      </c>
      <c r="T228" t="s">
        <v>1501</v>
      </c>
      <c r="U228" t="s">
        <v>1513</v>
      </c>
      <c r="V228" t="s">
        <v>1514</v>
      </c>
      <c r="Z228">
        <v>117.4346771</v>
      </c>
      <c r="AA228">
        <v>-8.5247863000000006</v>
      </c>
      <c r="AB228" t="s">
        <v>1504</v>
      </c>
      <c r="AC228" t="s">
        <v>283</v>
      </c>
      <c r="AL228" t="s">
        <v>217</v>
      </c>
      <c r="AM228" t="s">
        <v>1515</v>
      </c>
      <c r="AN228" t="s">
        <v>6</v>
      </c>
      <c r="AO228" s="57">
        <v>46122.402604166666</v>
      </c>
      <c r="AR228" t="s">
        <v>218</v>
      </c>
      <c r="AS228" t="s">
        <v>219</v>
      </c>
      <c r="AT228" t="s">
        <v>230</v>
      </c>
      <c r="AU228">
        <v>20261004</v>
      </c>
      <c r="AV228" t="s">
        <v>221</v>
      </c>
      <c r="AW228" t="s">
        <v>1516</v>
      </c>
      <c r="AX228" t="s">
        <v>222</v>
      </c>
      <c r="BA228" s="57">
        <v>46299.291666666664</v>
      </c>
      <c r="BB228" t="s">
        <v>1515</v>
      </c>
      <c r="BC228">
        <v>2026</v>
      </c>
      <c r="BD228">
        <v>10</v>
      </c>
      <c r="BE228">
        <v>4</v>
      </c>
      <c r="BF228" s="6">
        <f t="shared" si="9"/>
        <v>46299</v>
      </c>
      <c r="BG228">
        <f t="shared" si="10"/>
        <v>-0.29166666666424135</v>
      </c>
      <c r="BH228" t="str">
        <f t="shared" si="11"/>
        <v>COMPLY</v>
      </c>
      <c r="BI228" t="str">
        <f>VLOOKUP(H228,Sheet2!$A$1:$B$270,2,FALSE)</f>
        <v>SUMBAWA</v>
      </c>
    </row>
    <row r="229" spans="1:61">
      <c r="A229">
        <v>228</v>
      </c>
      <c r="B229">
        <v>1002624610</v>
      </c>
      <c r="C229">
        <v>3</v>
      </c>
      <c r="D229" t="s">
        <v>45</v>
      </c>
      <c r="E229">
        <v>5</v>
      </c>
      <c r="F229" t="s">
        <v>210</v>
      </c>
      <c r="G229" t="s">
        <v>118</v>
      </c>
      <c r="H229" t="s">
        <v>211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46301.613298611112</v>
      </c>
      <c r="P229" s="57">
        <v>46301.715497685182</v>
      </c>
      <c r="Q229">
        <v>69402001</v>
      </c>
      <c r="S229">
        <v>172606792436</v>
      </c>
      <c r="T229" t="s">
        <v>906</v>
      </c>
      <c r="U229" t="s">
        <v>967</v>
      </c>
      <c r="V229" t="s">
        <v>3156</v>
      </c>
      <c r="Z229">
        <v>117.60266849999999</v>
      </c>
      <c r="AA229">
        <v>-8.6269598999999992</v>
      </c>
      <c r="AB229" t="s">
        <v>969</v>
      </c>
      <c r="AC229" t="s">
        <v>216</v>
      </c>
      <c r="AL229" t="s">
        <v>217</v>
      </c>
      <c r="AM229" t="s">
        <v>3157</v>
      </c>
      <c r="AN229" t="s">
        <v>6</v>
      </c>
      <c r="AO229" s="57">
        <v>46183.621979166666</v>
      </c>
      <c r="AR229" t="s">
        <v>218</v>
      </c>
      <c r="AS229" t="s">
        <v>219</v>
      </c>
      <c r="AT229" t="s">
        <v>342</v>
      </c>
      <c r="AU229">
        <v>20261006</v>
      </c>
      <c r="AV229" t="s">
        <v>221</v>
      </c>
      <c r="AW229" t="s">
        <v>3158</v>
      </c>
      <c r="AX229" t="s">
        <v>222</v>
      </c>
      <c r="BA229" s="57">
        <v>46301.291666666664</v>
      </c>
      <c r="BB229" t="s">
        <v>3157</v>
      </c>
      <c r="BC229">
        <v>2026</v>
      </c>
      <c r="BD229">
        <v>10</v>
      </c>
      <c r="BE229">
        <v>6</v>
      </c>
      <c r="BF229" s="6">
        <f t="shared" si="9"/>
        <v>46301</v>
      </c>
      <c r="BG229">
        <f t="shared" si="10"/>
        <v>-0.29166666666424135</v>
      </c>
      <c r="BH229" t="str">
        <f t="shared" si="11"/>
        <v>COMPLY</v>
      </c>
      <c r="BI229" t="str">
        <f>VLOOKUP(H229,Sheet2!$A$1:$B$270,2,FALSE)</f>
        <v>SUMBAWA</v>
      </c>
    </row>
    <row r="230" spans="1:61">
      <c r="A230">
        <v>229</v>
      </c>
      <c r="B230">
        <v>1002626070</v>
      </c>
      <c r="C230">
        <v>3</v>
      </c>
      <c r="D230" t="s">
        <v>45</v>
      </c>
      <c r="E230">
        <v>5</v>
      </c>
      <c r="F230" t="s">
        <v>210</v>
      </c>
      <c r="G230" t="s">
        <v>118</v>
      </c>
      <c r="H230" t="s">
        <v>211</v>
      </c>
      <c r="I230" t="s">
        <v>212</v>
      </c>
      <c r="J230" t="s">
        <v>213</v>
      </c>
      <c r="K230" t="s">
        <v>149</v>
      </c>
      <c r="M230" t="s">
        <v>76</v>
      </c>
      <c r="N230" t="s">
        <v>215</v>
      </c>
      <c r="O230" s="57">
        <v>46302.548622685186</v>
      </c>
      <c r="P230" s="57">
        <v>46302.637129629627</v>
      </c>
      <c r="Q230">
        <v>69404084</v>
      </c>
      <c r="S230">
        <v>172606792762</v>
      </c>
      <c r="T230" t="s">
        <v>2539</v>
      </c>
      <c r="U230" t="s">
        <v>3741</v>
      </c>
      <c r="V230" t="s">
        <v>3742</v>
      </c>
      <c r="Z230">
        <v>117.588707</v>
      </c>
      <c r="AA230">
        <v>-8.620196</v>
      </c>
      <c r="AB230" t="s">
        <v>2542</v>
      </c>
      <c r="AC230" t="s">
        <v>216</v>
      </c>
      <c r="AL230" t="s">
        <v>217</v>
      </c>
      <c r="AM230" t="s">
        <v>3743</v>
      </c>
      <c r="AN230" t="s">
        <v>6</v>
      </c>
      <c r="AO230" s="57">
        <v>46213.559548611112</v>
      </c>
      <c r="AR230" t="s">
        <v>218</v>
      </c>
      <c r="AS230" t="s">
        <v>219</v>
      </c>
      <c r="AT230" t="s">
        <v>220</v>
      </c>
      <c r="AU230">
        <v>20261007</v>
      </c>
      <c r="AV230" t="s">
        <v>221</v>
      </c>
      <c r="AW230" t="s">
        <v>541</v>
      </c>
      <c r="AX230" t="s">
        <v>222</v>
      </c>
      <c r="BA230" s="57">
        <v>46302.291666666664</v>
      </c>
      <c r="BB230" t="s">
        <v>3743</v>
      </c>
      <c r="BC230">
        <v>2026</v>
      </c>
      <c r="BD230">
        <v>10</v>
      </c>
      <c r="BE230">
        <v>7</v>
      </c>
      <c r="BF230" s="6">
        <f t="shared" si="9"/>
        <v>46302</v>
      </c>
      <c r="BG230">
        <f t="shared" si="10"/>
        <v>-0.29166666666424135</v>
      </c>
      <c r="BH230" t="str">
        <f t="shared" si="11"/>
        <v>COMPLY</v>
      </c>
      <c r="BI230" t="str">
        <f>VLOOKUP(H230,Sheet2!$A$1:$B$270,2,FALSE)</f>
        <v>SUMBAWA</v>
      </c>
    </row>
    <row r="231" spans="1:61">
      <c r="A231">
        <v>230</v>
      </c>
      <c r="B231">
        <v>1002626433</v>
      </c>
      <c r="C231">
        <v>3</v>
      </c>
      <c r="D231" t="s">
        <v>45</v>
      </c>
      <c r="E231">
        <v>5</v>
      </c>
      <c r="F231" t="s">
        <v>210</v>
      </c>
      <c r="G231" t="s">
        <v>118</v>
      </c>
      <c r="H231" t="s">
        <v>211</v>
      </c>
      <c r="I231" t="s">
        <v>212</v>
      </c>
      <c r="J231" t="s">
        <v>213</v>
      </c>
      <c r="K231" t="s">
        <v>149</v>
      </c>
      <c r="M231" t="s">
        <v>76</v>
      </c>
      <c r="N231" t="s">
        <v>215</v>
      </c>
      <c r="O231" s="57">
        <v>46302.616180555553</v>
      </c>
      <c r="P231" s="57">
        <v>46303.258449074077</v>
      </c>
      <c r="Q231">
        <v>69404019</v>
      </c>
      <c r="S231">
        <v>172606792766</v>
      </c>
      <c r="T231" t="s">
        <v>2545</v>
      </c>
      <c r="U231" t="s">
        <v>3744</v>
      </c>
      <c r="V231" t="s">
        <v>3745</v>
      </c>
      <c r="Z231">
        <v>117.604780196159</v>
      </c>
      <c r="AA231">
        <v>-8.6363258239345502</v>
      </c>
      <c r="AB231" t="s">
        <v>2547</v>
      </c>
      <c r="AC231" t="s">
        <v>216</v>
      </c>
      <c r="AL231" t="s">
        <v>217</v>
      </c>
      <c r="AM231" t="s">
        <v>3743</v>
      </c>
      <c r="AN231" t="s">
        <v>6</v>
      </c>
      <c r="AO231" s="57">
        <v>46213.621770833335</v>
      </c>
      <c r="AR231" t="s">
        <v>218</v>
      </c>
      <c r="AS231" t="s">
        <v>219</v>
      </c>
      <c r="AT231" t="s">
        <v>220</v>
      </c>
      <c r="AU231">
        <v>20261008</v>
      </c>
      <c r="AV231" t="s">
        <v>221</v>
      </c>
      <c r="AW231" t="s">
        <v>540</v>
      </c>
      <c r="AX231" t="s">
        <v>222</v>
      </c>
      <c r="BA231" s="57">
        <v>46302.291666666664</v>
      </c>
      <c r="BB231" t="s">
        <v>3743</v>
      </c>
      <c r="BC231">
        <v>2026</v>
      </c>
      <c r="BD231">
        <v>10</v>
      </c>
      <c r="BE231">
        <v>8</v>
      </c>
      <c r="BF231" s="6">
        <f t="shared" si="9"/>
        <v>46303</v>
      </c>
      <c r="BG231">
        <f t="shared" si="10"/>
        <v>0.70833333333575865</v>
      </c>
      <c r="BH231" t="str">
        <f t="shared" si="11"/>
        <v>COMPLY</v>
      </c>
      <c r="BI231" t="str">
        <f>VLOOKUP(H231,Sheet2!$A$1:$B$270,2,FALSE)</f>
        <v>SUMBAWA</v>
      </c>
    </row>
    <row r="232" spans="1:61">
      <c r="A232">
        <v>231</v>
      </c>
      <c r="B232">
        <v>1002626893</v>
      </c>
      <c r="C232">
        <v>3</v>
      </c>
      <c r="D232" t="s">
        <v>45</v>
      </c>
      <c r="E232">
        <v>5</v>
      </c>
      <c r="F232" t="s">
        <v>210</v>
      </c>
      <c r="G232" t="s">
        <v>118</v>
      </c>
      <c r="H232" t="s">
        <v>211</v>
      </c>
      <c r="I232" t="s">
        <v>212</v>
      </c>
      <c r="J232" t="s">
        <v>213</v>
      </c>
      <c r="K232" t="s">
        <v>149</v>
      </c>
      <c r="M232" t="s">
        <v>76</v>
      </c>
      <c r="N232" t="s">
        <v>215</v>
      </c>
      <c r="O232" s="57">
        <v>46302.748171296298</v>
      </c>
      <c r="P232" s="57">
        <v>46303.258923611109</v>
      </c>
      <c r="Q232">
        <v>69404909</v>
      </c>
      <c r="S232">
        <v>172606792769</v>
      </c>
      <c r="T232" t="s">
        <v>3150</v>
      </c>
      <c r="U232" t="s">
        <v>3746</v>
      </c>
      <c r="V232" t="s">
        <v>3747</v>
      </c>
      <c r="Z232">
        <v>117.4269103</v>
      </c>
      <c r="AA232">
        <v>-8.5049208000000007</v>
      </c>
      <c r="AB232" t="s">
        <v>3153</v>
      </c>
      <c r="AC232" t="s">
        <v>216</v>
      </c>
      <c r="AL232" t="s">
        <v>217</v>
      </c>
      <c r="AM232" t="s">
        <v>3401</v>
      </c>
      <c r="AN232" t="s">
        <v>6</v>
      </c>
      <c r="AO232" s="57">
        <v>46213.767291666663</v>
      </c>
      <c r="AR232" t="s">
        <v>218</v>
      </c>
      <c r="AS232" t="s">
        <v>219</v>
      </c>
      <c r="AT232" t="s">
        <v>342</v>
      </c>
      <c r="AU232">
        <v>20261008</v>
      </c>
      <c r="AV232" t="s">
        <v>221</v>
      </c>
      <c r="AW232" t="s">
        <v>2394</v>
      </c>
      <c r="AX232" t="s">
        <v>222</v>
      </c>
      <c r="BA232" s="57">
        <v>46302.291666666664</v>
      </c>
      <c r="BB232" t="s">
        <v>3401</v>
      </c>
      <c r="BC232">
        <v>2026</v>
      </c>
      <c r="BD232">
        <v>10</v>
      </c>
      <c r="BE232">
        <v>8</v>
      </c>
      <c r="BF232" s="6">
        <f t="shared" si="9"/>
        <v>46303</v>
      </c>
      <c r="BG232">
        <f t="shared" si="10"/>
        <v>0.70833333333575865</v>
      </c>
      <c r="BH232" t="str">
        <f t="shared" si="11"/>
        <v>COMPLY</v>
      </c>
      <c r="BI232" t="str">
        <f>VLOOKUP(H232,Sheet2!$A$1:$B$270,2,FALSE)</f>
        <v>SUMBAWA</v>
      </c>
    </row>
    <row r="233" spans="1:61">
      <c r="A233">
        <v>232</v>
      </c>
      <c r="B233">
        <v>1002627218</v>
      </c>
      <c r="C233">
        <v>3</v>
      </c>
      <c r="D233" t="s">
        <v>45</v>
      </c>
      <c r="E233">
        <v>5</v>
      </c>
      <c r="F233" t="s">
        <v>210</v>
      </c>
      <c r="G233" t="s">
        <v>118</v>
      </c>
      <c r="H233" t="s">
        <v>211</v>
      </c>
      <c r="I233" t="s">
        <v>212</v>
      </c>
      <c r="J233" t="s">
        <v>213</v>
      </c>
      <c r="K233" t="s">
        <v>149</v>
      </c>
      <c r="L233" t="s">
        <v>214</v>
      </c>
      <c r="M233" t="s">
        <v>76</v>
      </c>
      <c r="N233" t="s">
        <v>215</v>
      </c>
      <c r="O233" s="57">
        <v>46303.392835648148</v>
      </c>
      <c r="P233" s="57">
        <v>46303.778182870374</v>
      </c>
      <c r="Q233">
        <v>69406274</v>
      </c>
      <c r="S233">
        <v>172606792780</v>
      </c>
      <c r="T233" t="s">
        <v>3748</v>
      </c>
      <c r="U233" t="s">
        <v>4460</v>
      </c>
      <c r="V233" t="s">
        <v>3749</v>
      </c>
      <c r="Z233">
        <v>117.489897315614</v>
      </c>
      <c r="AA233">
        <v>-8.5244711568872802</v>
      </c>
      <c r="AB233" t="s">
        <v>3750</v>
      </c>
      <c r="AC233" t="s">
        <v>235</v>
      </c>
      <c r="AL233" t="s">
        <v>217</v>
      </c>
      <c r="AM233" t="s">
        <v>3751</v>
      </c>
      <c r="AN233" t="s">
        <v>6</v>
      </c>
      <c r="AO233" s="57">
        <v>46244.403275462966</v>
      </c>
      <c r="AP233" s="57">
        <v>46304.625</v>
      </c>
      <c r="AR233" t="s">
        <v>218</v>
      </c>
      <c r="AS233" t="s">
        <v>219</v>
      </c>
      <c r="AT233" t="s">
        <v>342</v>
      </c>
      <c r="AU233">
        <v>20261008</v>
      </c>
      <c r="AV233" t="s">
        <v>221</v>
      </c>
      <c r="AW233" t="s">
        <v>3395</v>
      </c>
      <c r="AX233" t="s">
        <v>222</v>
      </c>
      <c r="BA233" s="57">
        <v>46304.625</v>
      </c>
      <c r="BB233" t="s">
        <v>3751</v>
      </c>
      <c r="BC233">
        <v>2026</v>
      </c>
      <c r="BD233">
        <v>10</v>
      </c>
      <c r="BE233">
        <v>8</v>
      </c>
      <c r="BF233" s="6">
        <f t="shared" si="9"/>
        <v>46303</v>
      </c>
      <c r="BG233">
        <f t="shared" si="10"/>
        <v>-1.625</v>
      </c>
      <c r="BH233" t="str">
        <f t="shared" si="11"/>
        <v>COMPLY</v>
      </c>
      <c r="BI233" t="str">
        <f>VLOOKUP(H233,Sheet2!$A$1:$B$270,2,FALSE)</f>
        <v>SUMBAWA</v>
      </c>
    </row>
    <row r="234" spans="1:61">
      <c r="A234">
        <v>233</v>
      </c>
      <c r="B234">
        <v>1002628093</v>
      </c>
      <c r="C234">
        <v>3</v>
      </c>
      <c r="D234" t="s">
        <v>45</v>
      </c>
      <c r="E234">
        <v>5</v>
      </c>
      <c r="F234" t="s">
        <v>210</v>
      </c>
      <c r="G234" t="s">
        <v>118</v>
      </c>
      <c r="H234" t="s">
        <v>211</v>
      </c>
      <c r="I234" t="s">
        <v>212</v>
      </c>
      <c r="J234" t="s">
        <v>213</v>
      </c>
      <c r="K234" t="s">
        <v>149</v>
      </c>
      <c r="L234" t="s">
        <v>214</v>
      </c>
      <c r="M234" t="s">
        <v>76</v>
      </c>
      <c r="N234" t="s">
        <v>215</v>
      </c>
      <c r="O234" s="57">
        <v>46303.662268518521</v>
      </c>
      <c r="P234" s="57">
        <v>46305.593449074076</v>
      </c>
      <c r="Q234">
        <v>69406677</v>
      </c>
      <c r="S234">
        <v>172606792777</v>
      </c>
      <c r="T234" t="s">
        <v>4461</v>
      </c>
      <c r="U234" t="s">
        <v>4462</v>
      </c>
      <c r="V234" t="s">
        <v>4463</v>
      </c>
      <c r="Z234">
        <v>117.23700033093399</v>
      </c>
      <c r="AA234">
        <v>-8.4180719261553705</v>
      </c>
      <c r="AB234" t="s">
        <v>4464</v>
      </c>
      <c r="AC234" t="s">
        <v>235</v>
      </c>
      <c r="AL234" t="s">
        <v>217</v>
      </c>
      <c r="AM234" t="s">
        <v>4465</v>
      </c>
      <c r="AN234" t="s">
        <v>6</v>
      </c>
      <c r="AO234" s="57">
        <v>46244.684513888889</v>
      </c>
      <c r="AP234" s="57">
        <v>46304.625</v>
      </c>
      <c r="AR234" t="s">
        <v>218</v>
      </c>
      <c r="AS234" t="s">
        <v>219</v>
      </c>
      <c r="AT234" t="s">
        <v>230</v>
      </c>
      <c r="AU234">
        <v>20261010</v>
      </c>
      <c r="AV234" t="s">
        <v>221</v>
      </c>
      <c r="AW234" t="s">
        <v>923</v>
      </c>
      <c r="AX234" t="s">
        <v>222</v>
      </c>
      <c r="BA234" s="57">
        <v>46304.625</v>
      </c>
      <c r="BB234" t="s">
        <v>4465</v>
      </c>
      <c r="BC234">
        <v>2026</v>
      </c>
      <c r="BD234">
        <v>10</v>
      </c>
      <c r="BE234">
        <v>10</v>
      </c>
      <c r="BF234" s="6">
        <f t="shared" si="9"/>
        <v>46305</v>
      </c>
      <c r="BG234">
        <f t="shared" si="10"/>
        <v>0.375</v>
      </c>
      <c r="BH234" t="str">
        <f t="shared" si="11"/>
        <v>COMPLY</v>
      </c>
      <c r="BI234" t="str">
        <f>VLOOKUP(H234,Sheet2!$A$1:$B$270,2,FALSE)</f>
        <v>SUMBAWA</v>
      </c>
    </row>
    <row r="235" spans="1:61">
      <c r="A235">
        <v>234</v>
      </c>
      <c r="B235">
        <v>1002629151</v>
      </c>
      <c r="C235">
        <v>3</v>
      </c>
      <c r="D235" t="s">
        <v>45</v>
      </c>
      <c r="E235">
        <v>5</v>
      </c>
      <c r="F235" t="s">
        <v>210</v>
      </c>
      <c r="G235" t="s">
        <v>118</v>
      </c>
      <c r="H235" t="s">
        <v>211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46304.428923611114</v>
      </c>
      <c r="P235" s="57">
        <v>46306.792766203704</v>
      </c>
      <c r="Q235">
        <v>69407120</v>
      </c>
      <c r="S235">
        <v>172606792479</v>
      </c>
      <c r="T235" t="s">
        <v>4873</v>
      </c>
      <c r="U235" t="s">
        <v>4874</v>
      </c>
      <c r="V235" t="s">
        <v>4875</v>
      </c>
      <c r="Z235">
        <v>117.22858644297</v>
      </c>
      <c r="AA235">
        <v>-8.4203381628401797</v>
      </c>
      <c r="AB235" t="s">
        <v>4876</v>
      </c>
      <c r="AC235" t="s">
        <v>235</v>
      </c>
      <c r="AL235" t="s">
        <v>217</v>
      </c>
      <c r="AM235" t="s">
        <v>4877</v>
      </c>
      <c r="AN235" t="s">
        <v>6</v>
      </c>
      <c r="AO235" s="57">
        <v>46275.434861111113</v>
      </c>
      <c r="AP235" s="57">
        <v>46305.333333333336</v>
      </c>
      <c r="AR235" t="s">
        <v>218</v>
      </c>
      <c r="AS235" t="s">
        <v>219</v>
      </c>
      <c r="AT235" t="s">
        <v>230</v>
      </c>
      <c r="AU235">
        <v>20261011</v>
      </c>
      <c r="AV235" t="s">
        <v>221</v>
      </c>
      <c r="AW235" t="s">
        <v>875</v>
      </c>
      <c r="AX235" t="s">
        <v>222</v>
      </c>
      <c r="BA235" s="57">
        <v>46305.333333333336</v>
      </c>
      <c r="BB235" t="s">
        <v>4877</v>
      </c>
      <c r="BC235">
        <v>2026</v>
      </c>
      <c r="BD235">
        <v>10</v>
      </c>
      <c r="BE235">
        <v>11</v>
      </c>
      <c r="BF235" s="6">
        <f t="shared" si="9"/>
        <v>46306</v>
      </c>
      <c r="BG235">
        <f t="shared" si="10"/>
        <v>0.66666666666424135</v>
      </c>
      <c r="BH235" t="str">
        <f t="shared" si="11"/>
        <v>COMPLY</v>
      </c>
      <c r="BI235" t="str">
        <f>VLOOKUP(H235,Sheet2!$A$1:$B$270,2,FALSE)</f>
        <v>SUMBAWA</v>
      </c>
    </row>
    <row r="236" spans="1:61">
      <c r="A236">
        <v>235</v>
      </c>
      <c r="B236">
        <v>1002631016</v>
      </c>
      <c r="C236">
        <v>3</v>
      </c>
      <c r="D236" t="s">
        <v>45</v>
      </c>
      <c r="E236">
        <v>5</v>
      </c>
      <c r="F236" t="s">
        <v>210</v>
      </c>
      <c r="G236" t="s">
        <v>118</v>
      </c>
      <c r="H236" t="s">
        <v>211</v>
      </c>
      <c r="I236" t="s">
        <v>212</v>
      </c>
      <c r="J236" t="s">
        <v>213</v>
      </c>
      <c r="K236" t="s">
        <v>149</v>
      </c>
      <c r="M236" t="s">
        <v>76</v>
      </c>
      <c r="N236" t="s">
        <v>215</v>
      </c>
      <c r="O236" s="57">
        <v>46305.620844907404</v>
      </c>
      <c r="P236" s="57">
        <v>46306.477037037039</v>
      </c>
      <c r="Q236">
        <v>69403008</v>
      </c>
      <c r="S236">
        <v>172606792793</v>
      </c>
      <c r="T236" t="s">
        <v>1507</v>
      </c>
      <c r="U236" t="s">
        <v>4878</v>
      </c>
      <c r="V236" t="s">
        <v>4879</v>
      </c>
      <c r="Z236">
        <v>117.513221061108</v>
      </c>
      <c r="AA236">
        <v>-8.5820294976825195</v>
      </c>
      <c r="AB236" t="s">
        <v>1510</v>
      </c>
      <c r="AC236" t="s">
        <v>216</v>
      </c>
      <c r="AL236" t="s">
        <v>217</v>
      </c>
      <c r="AM236" t="s">
        <v>4880</v>
      </c>
      <c r="AN236" t="s">
        <v>6</v>
      </c>
      <c r="AO236" s="57">
        <v>46305.621620370373</v>
      </c>
      <c r="AR236" t="s">
        <v>218</v>
      </c>
      <c r="AS236" t="s">
        <v>219</v>
      </c>
      <c r="AT236" t="s">
        <v>220</v>
      </c>
      <c r="AU236">
        <v>20261011</v>
      </c>
      <c r="AV236" t="s">
        <v>221</v>
      </c>
      <c r="AW236" t="s">
        <v>576</v>
      </c>
      <c r="AX236" t="s">
        <v>222</v>
      </c>
      <c r="BA236" s="57">
        <v>46305.291666666664</v>
      </c>
      <c r="BB236" t="s">
        <v>4880</v>
      </c>
      <c r="BC236">
        <v>2026</v>
      </c>
      <c r="BD236">
        <v>10</v>
      </c>
      <c r="BE236">
        <v>11</v>
      </c>
      <c r="BF236" s="6">
        <f t="shared" si="9"/>
        <v>46306</v>
      </c>
      <c r="BG236">
        <f t="shared" si="10"/>
        <v>0.70833333333575865</v>
      </c>
      <c r="BH236" t="str">
        <f t="shared" si="11"/>
        <v>COMPLY</v>
      </c>
      <c r="BI236" t="str">
        <f>VLOOKUP(H236,Sheet2!$A$1:$B$270,2,FALSE)</f>
        <v>SUMBAWA</v>
      </c>
    </row>
    <row r="237" spans="1:61">
      <c r="A237">
        <v>236</v>
      </c>
      <c r="B237">
        <v>1002636168</v>
      </c>
      <c r="C237">
        <v>3</v>
      </c>
      <c r="D237" t="s">
        <v>45</v>
      </c>
      <c r="E237">
        <v>5</v>
      </c>
      <c r="F237" t="s">
        <v>210</v>
      </c>
      <c r="G237" t="s">
        <v>118</v>
      </c>
      <c r="H237" t="s">
        <v>211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46309.399722222224</v>
      </c>
      <c r="P237" s="57">
        <v>46310.472581018519</v>
      </c>
      <c r="Q237">
        <v>69409857</v>
      </c>
      <c r="S237">
        <v>172606792816</v>
      </c>
      <c r="T237" t="s">
        <v>6853</v>
      </c>
      <c r="U237" t="s">
        <v>6854</v>
      </c>
      <c r="V237" t="s">
        <v>6855</v>
      </c>
      <c r="Z237">
        <v>117.60570086538701</v>
      </c>
      <c r="AA237">
        <v>-8.6326852213172192</v>
      </c>
      <c r="AB237" t="s">
        <v>6856</v>
      </c>
      <c r="AC237" t="s">
        <v>216</v>
      </c>
      <c r="AL237" t="s">
        <v>217</v>
      </c>
      <c r="AM237" t="s">
        <v>5812</v>
      </c>
      <c r="AN237" t="s">
        <v>6</v>
      </c>
      <c r="AO237" t="s">
        <v>6857</v>
      </c>
      <c r="AP237" s="57">
        <v>46310.333333333336</v>
      </c>
      <c r="AR237" t="s">
        <v>218</v>
      </c>
      <c r="AS237" t="s">
        <v>219</v>
      </c>
      <c r="AT237" t="s">
        <v>342</v>
      </c>
      <c r="AU237">
        <v>20261015</v>
      </c>
      <c r="AV237" t="s">
        <v>221</v>
      </c>
      <c r="AW237" t="s">
        <v>5941</v>
      </c>
      <c r="AX237" t="s">
        <v>222</v>
      </c>
      <c r="BA237" s="57">
        <v>46310.333333333336</v>
      </c>
      <c r="BB237" t="s">
        <v>5812</v>
      </c>
      <c r="BC237">
        <v>2026</v>
      </c>
      <c r="BD237">
        <v>10</v>
      </c>
      <c r="BE237">
        <v>15</v>
      </c>
      <c r="BF237" s="6">
        <f t="shared" si="9"/>
        <v>46310</v>
      </c>
      <c r="BG237">
        <f t="shared" si="10"/>
        <v>-0.33333333333575865</v>
      </c>
      <c r="BH237" t="str">
        <f t="shared" si="11"/>
        <v>COMPLY</v>
      </c>
      <c r="BI237" t="str">
        <f>VLOOKUP(H237,Sheet2!$A$1:$B$270,2,FALSE)</f>
        <v>SUMBAWA</v>
      </c>
    </row>
    <row r="238" spans="1:61">
      <c r="A238">
        <v>237</v>
      </c>
      <c r="B238">
        <v>1002638874</v>
      </c>
      <c r="C238">
        <v>3</v>
      </c>
      <c r="D238" t="s">
        <v>45</v>
      </c>
      <c r="E238">
        <v>5</v>
      </c>
      <c r="F238" t="s">
        <v>210</v>
      </c>
      <c r="G238" t="s">
        <v>118</v>
      </c>
      <c r="H238" t="s">
        <v>211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46310.634432870371</v>
      </c>
      <c r="P238" s="57">
        <v>46311.757615740738</v>
      </c>
      <c r="Q238">
        <v>69410953</v>
      </c>
      <c r="S238">
        <v>172606792828</v>
      </c>
      <c r="T238" t="s">
        <v>7419</v>
      </c>
      <c r="U238" t="s">
        <v>7420</v>
      </c>
      <c r="V238" t="s">
        <v>7421</v>
      </c>
      <c r="Z238">
        <v>117.14374836534201</v>
      </c>
      <c r="AA238">
        <v>-8.4105518794921696</v>
      </c>
      <c r="AB238" t="s">
        <v>7422</v>
      </c>
      <c r="AC238" t="s">
        <v>216</v>
      </c>
      <c r="AL238" t="s">
        <v>217</v>
      </c>
      <c r="AM238" t="s">
        <v>7423</v>
      </c>
      <c r="AN238" t="s">
        <v>6</v>
      </c>
      <c r="AO238" t="s">
        <v>7424</v>
      </c>
      <c r="AP238" s="57">
        <v>46311.625</v>
      </c>
      <c r="AR238" t="s">
        <v>218</v>
      </c>
      <c r="AS238" t="s">
        <v>219</v>
      </c>
      <c r="AT238" t="s">
        <v>342</v>
      </c>
      <c r="AU238">
        <v>20261016</v>
      </c>
      <c r="AV238" t="s">
        <v>221</v>
      </c>
      <c r="AW238" t="s">
        <v>7425</v>
      </c>
      <c r="AX238" t="s">
        <v>222</v>
      </c>
      <c r="BA238" s="57">
        <v>46311.625</v>
      </c>
      <c r="BB238" t="s">
        <v>7423</v>
      </c>
      <c r="BC238">
        <v>2026</v>
      </c>
      <c r="BD238">
        <v>10</v>
      </c>
      <c r="BE238">
        <v>16</v>
      </c>
      <c r="BF238" s="6">
        <f t="shared" si="9"/>
        <v>46311</v>
      </c>
      <c r="BG238">
        <f t="shared" si="10"/>
        <v>-0.625</v>
      </c>
      <c r="BH238" t="str">
        <f t="shared" si="11"/>
        <v>COMPLY</v>
      </c>
      <c r="BI238" t="str">
        <f>VLOOKUP(H238,Sheet2!$A$1:$B$270,2,FALSE)</f>
        <v>SUMBAWA</v>
      </c>
    </row>
    <row r="239" spans="1:61">
      <c r="A239">
        <v>238</v>
      </c>
      <c r="B239">
        <v>1002640297</v>
      </c>
      <c r="C239">
        <v>3</v>
      </c>
      <c r="D239" t="s">
        <v>45</v>
      </c>
      <c r="E239">
        <v>5</v>
      </c>
      <c r="F239" t="s">
        <v>210</v>
      </c>
      <c r="G239" t="s">
        <v>118</v>
      </c>
      <c r="H239" t="s">
        <v>211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46311.591365740744</v>
      </c>
      <c r="P239" s="57">
        <v>46314.777962962966</v>
      </c>
      <c r="Q239">
        <v>69411567</v>
      </c>
      <c r="S239">
        <v>172606792846</v>
      </c>
      <c r="T239" t="s">
        <v>7997</v>
      </c>
      <c r="U239" t="s">
        <v>7998</v>
      </c>
      <c r="V239" t="s">
        <v>7999</v>
      </c>
      <c r="Z239">
        <v>117.43891339749</v>
      </c>
      <c r="AA239">
        <v>-8.4976904270293598</v>
      </c>
      <c r="AB239" t="s">
        <v>8000</v>
      </c>
      <c r="AC239" t="s">
        <v>216</v>
      </c>
      <c r="AL239" t="s">
        <v>217</v>
      </c>
      <c r="AM239" t="s">
        <v>8001</v>
      </c>
      <c r="AN239" t="s">
        <v>6</v>
      </c>
      <c r="AO239" t="s">
        <v>7947</v>
      </c>
      <c r="AP239" s="57">
        <v>46313.333333333336</v>
      </c>
      <c r="AR239" t="s">
        <v>218</v>
      </c>
      <c r="AS239" t="s">
        <v>219</v>
      </c>
      <c r="AT239" t="s">
        <v>342</v>
      </c>
      <c r="AU239">
        <v>20261019</v>
      </c>
      <c r="AV239" t="s">
        <v>221</v>
      </c>
      <c r="AW239" t="s">
        <v>901</v>
      </c>
      <c r="AX239" t="s">
        <v>222</v>
      </c>
      <c r="BA239" s="57">
        <v>46313.333333333336</v>
      </c>
      <c r="BB239" t="s">
        <v>8001</v>
      </c>
      <c r="BC239">
        <v>2026</v>
      </c>
      <c r="BD239">
        <v>10</v>
      </c>
      <c r="BE239">
        <v>19</v>
      </c>
      <c r="BF239" s="6">
        <f t="shared" si="9"/>
        <v>46314</v>
      </c>
      <c r="BG239">
        <f t="shared" si="10"/>
        <v>0.66666666666424135</v>
      </c>
      <c r="BH239" t="str">
        <f t="shared" si="11"/>
        <v>COMPLY</v>
      </c>
      <c r="BI239" t="str">
        <f>VLOOKUP(H239,Sheet2!$A$1:$B$270,2,FALSE)</f>
        <v>SUMBAWA</v>
      </c>
    </row>
    <row r="240" spans="1:61">
      <c r="A240">
        <v>239</v>
      </c>
      <c r="B240">
        <v>1002640119</v>
      </c>
      <c r="C240">
        <v>3</v>
      </c>
      <c r="D240" t="s">
        <v>45</v>
      </c>
      <c r="E240">
        <v>5</v>
      </c>
      <c r="F240" t="s">
        <v>210</v>
      </c>
      <c r="G240" t="s">
        <v>118</v>
      </c>
      <c r="H240" t="s">
        <v>211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46311.556018518517</v>
      </c>
      <c r="P240" s="57">
        <v>46314.395590277774</v>
      </c>
      <c r="Q240">
        <v>69411476</v>
      </c>
      <c r="S240">
        <v>172606792848</v>
      </c>
      <c r="T240" t="s">
        <v>7974</v>
      </c>
      <c r="U240" t="s">
        <v>7975</v>
      </c>
      <c r="V240" t="s">
        <v>7976</v>
      </c>
      <c r="Z240">
        <v>117.417897619307</v>
      </c>
      <c r="AA240">
        <v>-8.4858546096600005</v>
      </c>
      <c r="AB240" t="s">
        <v>7977</v>
      </c>
      <c r="AC240" t="s">
        <v>216</v>
      </c>
      <c r="AL240" t="s">
        <v>217</v>
      </c>
      <c r="AM240" t="s">
        <v>7978</v>
      </c>
      <c r="AN240" t="s">
        <v>6</v>
      </c>
      <c r="AO240" t="s">
        <v>7960</v>
      </c>
      <c r="AP240" s="57">
        <v>46313.333333333336</v>
      </c>
      <c r="AR240" t="s">
        <v>218</v>
      </c>
      <c r="AS240" t="s">
        <v>219</v>
      </c>
      <c r="AT240" t="s">
        <v>220</v>
      </c>
      <c r="AU240">
        <v>20261019</v>
      </c>
      <c r="AV240" t="s">
        <v>221</v>
      </c>
      <c r="AW240" t="s">
        <v>833</v>
      </c>
      <c r="AX240" t="s">
        <v>222</v>
      </c>
      <c r="BA240" s="57">
        <v>46313.333333333336</v>
      </c>
      <c r="BB240" t="s">
        <v>7978</v>
      </c>
      <c r="BC240">
        <v>2026</v>
      </c>
      <c r="BD240">
        <v>10</v>
      </c>
      <c r="BE240">
        <v>19</v>
      </c>
      <c r="BF240" s="6">
        <f t="shared" si="9"/>
        <v>46314</v>
      </c>
      <c r="BG240">
        <f t="shared" si="10"/>
        <v>0.66666666666424135</v>
      </c>
      <c r="BH240" t="str">
        <f t="shared" si="11"/>
        <v>COMPLY</v>
      </c>
      <c r="BI240" t="str">
        <f>VLOOKUP(H240,Sheet2!$A$1:$B$270,2,FALSE)</f>
        <v>SUMBAWA</v>
      </c>
    </row>
    <row r="241" spans="1:61">
      <c r="A241">
        <v>240</v>
      </c>
      <c r="B241">
        <v>1002640095</v>
      </c>
      <c r="C241">
        <v>3</v>
      </c>
      <c r="D241" t="s">
        <v>45</v>
      </c>
      <c r="E241">
        <v>5</v>
      </c>
      <c r="F241" t="s">
        <v>210</v>
      </c>
      <c r="G241" t="s">
        <v>118</v>
      </c>
      <c r="H241" t="s">
        <v>211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46311.551168981481</v>
      </c>
      <c r="P241" s="57">
        <v>46313.669212962966</v>
      </c>
      <c r="Q241">
        <v>69411467</v>
      </c>
      <c r="S241">
        <v>172606792842</v>
      </c>
      <c r="T241" t="s">
        <v>7979</v>
      </c>
      <c r="U241" t="s">
        <v>7980</v>
      </c>
      <c r="V241" t="s">
        <v>7981</v>
      </c>
      <c r="Z241">
        <v>117.422057725489</v>
      </c>
      <c r="AA241">
        <v>-8.4866653845762201</v>
      </c>
      <c r="AB241" t="s">
        <v>7982</v>
      </c>
      <c r="AC241" t="s">
        <v>216</v>
      </c>
      <c r="AL241" t="s">
        <v>217</v>
      </c>
      <c r="AM241" t="s">
        <v>7983</v>
      </c>
      <c r="AN241" t="s">
        <v>6</v>
      </c>
      <c r="AO241" t="s">
        <v>7960</v>
      </c>
      <c r="AP241" s="57">
        <v>46313.333333333336</v>
      </c>
      <c r="AR241" t="s">
        <v>218</v>
      </c>
      <c r="AS241" t="s">
        <v>219</v>
      </c>
      <c r="AT241" t="s">
        <v>220</v>
      </c>
      <c r="AU241">
        <v>20261018</v>
      </c>
      <c r="AV241" t="s">
        <v>221</v>
      </c>
      <c r="AW241" t="s">
        <v>833</v>
      </c>
      <c r="AX241" t="s">
        <v>222</v>
      </c>
      <c r="BA241" s="57">
        <v>46313.333333333336</v>
      </c>
      <c r="BB241" t="s">
        <v>7983</v>
      </c>
      <c r="BC241">
        <v>2026</v>
      </c>
      <c r="BD241">
        <v>10</v>
      </c>
      <c r="BE241">
        <v>18</v>
      </c>
      <c r="BF241" s="6">
        <f t="shared" si="9"/>
        <v>46313</v>
      </c>
      <c r="BG241">
        <f t="shared" si="10"/>
        <v>-0.33333333333575865</v>
      </c>
      <c r="BH241" t="str">
        <f t="shared" si="11"/>
        <v>COMPLY</v>
      </c>
      <c r="BI241" t="str">
        <f>VLOOKUP(H241,Sheet2!$A$1:$B$270,2,FALSE)</f>
        <v>SUMBAWA</v>
      </c>
    </row>
    <row r="242" spans="1:61">
      <c r="A242">
        <v>241</v>
      </c>
      <c r="B242">
        <v>1002641607</v>
      </c>
      <c r="C242">
        <v>3</v>
      </c>
      <c r="D242" t="s">
        <v>45</v>
      </c>
      <c r="E242">
        <v>5</v>
      </c>
      <c r="F242" t="s">
        <v>210</v>
      </c>
      <c r="G242" t="s">
        <v>118</v>
      </c>
      <c r="H242" t="s">
        <v>211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46312.722002314818</v>
      </c>
      <c r="P242" s="57">
        <v>46314.39570601852</v>
      </c>
      <c r="Q242">
        <v>69412199</v>
      </c>
      <c r="S242">
        <v>172606792855</v>
      </c>
      <c r="T242" t="s">
        <v>7984</v>
      </c>
      <c r="U242" t="s">
        <v>7985</v>
      </c>
      <c r="V242" t="s">
        <v>7986</v>
      </c>
      <c r="Z242">
        <v>117.45112348347899</v>
      </c>
      <c r="AA242">
        <v>-8.6228617502381901</v>
      </c>
      <c r="AB242" t="s">
        <v>7987</v>
      </c>
      <c r="AC242" t="s">
        <v>216</v>
      </c>
      <c r="AL242" t="s">
        <v>217</v>
      </c>
      <c r="AM242" t="s">
        <v>7988</v>
      </c>
      <c r="AN242" t="s">
        <v>6</v>
      </c>
      <c r="AO242" t="s">
        <v>7989</v>
      </c>
      <c r="AP242" s="57">
        <v>46313.625</v>
      </c>
      <c r="AR242" t="s">
        <v>218</v>
      </c>
      <c r="AS242" t="s">
        <v>219</v>
      </c>
      <c r="AT242" t="s">
        <v>220</v>
      </c>
      <c r="AU242">
        <v>20261019</v>
      </c>
      <c r="AV242" t="s">
        <v>221</v>
      </c>
      <c r="AW242" t="s">
        <v>1812</v>
      </c>
      <c r="AX242" t="s">
        <v>222</v>
      </c>
      <c r="BA242" s="57">
        <v>46313.625</v>
      </c>
      <c r="BB242" t="s">
        <v>7988</v>
      </c>
      <c r="BC242">
        <v>2026</v>
      </c>
      <c r="BD242">
        <v>10</v>
      </c>
      <c r="BE242">
        <v>19</v>
      </c>
      <c r="BF242" s="6">
        <f t="shared" si="9"/>
        <v>46314</v>
      </c>
      <c r="BG242">
        <f t="shared" si="10"/>
        <v>0.375</v>
      </c>
      <c r="BH242" t="str">
        <f t="shared" si="11"/>
        <v>COMPLY</v>
      </c>
      <c r="BI242" t="str">
        <f>VLOOKUP(H242,Sheet2!$A$1:$B$270,2,FALSE)</f>
        <v>SUMBAWA</v>
      </c>
    </row>
    <row r="243" spans="1:61">
      <c r="A243">
        <v>242</v>
      </c>
      <c r="B243">
        <v>1002641199</v>
      </c>
      <c r="C243">
        <v>3</v>
      </c>
      <c r="D243" t="s">
        <v>45</v>
      </c>
      <c r="E243">
        <v>5</v>
      </c>
      <c r="F243" t="s">
        <v>210</v>
      </c>
      <c r="G243" t="s">
        <v>118</v>
      </c>
      <c r="H243" t="s">
        <v>211</v>
      </c>
      <c r="I243" t="s">
        <v>212</v>
      </c>
      <c r="J243" t="s">
        <v>213</v>
      </c>
      <c r="K243" t="s">
        <v>149</v>
      </c>
      <c r="M243" t="s">
        <v>76</v>
      </c>
      <c r="N243" t="s">
        <v>215</v>
      </c>
      <c r="O243" s="57">
        <v>46312.435648148145</v>
      </c>
      <c r="P243" s="57">
        <v>46315.368310185186</v>
      </c>
      <c r="Q243">
        <v>69410301</v>
      </c>
      <c r="S243">
        <v>172606792849</v>
      </c>
      <c r="T243" t="s">
        <v>6858</v>
      </c>
      <c r="U243" t="s">
        <v>8014</v>
      </c>
      <c r="V243" t="s">
        <v>8015</v>
      </c>
      <c r="Z243">
        <v>117.44831463772699</v>
      </c>
      <c r="AA243">
        <v>-8.5724455242730109</v>
      </c>
      <c r="AB243" t="s">
        <v>6860</v>
      </c>
      <c r="AC243" t="s">
        <v>4217</v>
      </c>
      <c r="AL243" t="s">
        <v>217</v>
      </c>
      <c r="AM243" t="s">
        <v>8016</v>
      </c>
      <c r="AN243" t="s">
        <v>6</v>
      </c>
      <c r="AO243" t="s">
        <v>8017</v>
      </c>
      <c r="AR243" t="s">
        <v>218</v>
      </c>
      <c r="AS243" t="s">
        <v>219</v>
      </c>
      <c r="AT243" t="s">
        <v>230</v>
      </c>
      <c r="AU243">
        <v>20261020</v>
      </c>
      <c r="AV243" t="s">
        <v>221</v>
      </c>
      <c r="AW243" t="s">
        <v>861</v>
      </c>
      <c r="AX243" t="s">
        <v>222</v>
      </c>
      <c r="BA243" s="57">
        <v>46312.291666666664</v>
      </c>
      <c r="BB243" t="s">
        <v>8016</v>
      </c>
      <c r="BC243">
        <v>2026</v>
      </c>
      <c r="BD243">
        <v>10</v>
      </c>
      <c r="BE243">
        <v>20</v>
      </c>
      <c r="BF243" s="6">
        <f t="shared" si="9"/>
        <v>46315</v>
      </c>
      <c r="BG243">
        <f t="shared" si="10"/>
        <v>2.7083333333357587</v>
      </c>
      <c r="BH243" t="str">
        <f t="shared" si="11"/>
        <v>NOT COMPLY</v>
      </c>
      <c r="BI243" t="str">
        <f>VLOOKUP(H243,Sheet2!$A$1:$B$270,2,FALSE)</f>
        <v>SUMBAWA</v>
      </c>
    </row>
    <row r="244" spans="1:61">
      <c r="A244">
        <v>243</v>
      </c>
      <c r="B244">
        <v>1002641546</v>
      </c>
      <c r="C244">
        <v>3</v>
      </c>
      <c r="D244" t="s">
        <v>45</v>
      </c>
      <c r="E244">
        <v>5</v>
      </c>
      <c r="F244" t="s">
        <v>210</v>
      </c>
      <c r="G244" t="s">
        <v>118</v>
      </c>
      <c r="H244" t="s">
        <v>211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46312.674699074072</v>
      </c>
      <c r="P244" s="57">
        <v>46314.830150462964</v>
      </c>
      <c r="Q244">
        <v>69412185</v>
      </c>
      <c r="S244">
        <v>172606792854</v>
      </c>
      <c r="T244" t="s">
        <v>8002</v>
      </c>
      <c r="U244" t="s">
        <v>8003</v>
      </c>
      <c r="V244" t="s">
        <v>8004</v>
      </c>
      <c r="Z244">
        <v>117.331756465137</v>
      </c>
      <c r="AA244">
        <v>-8.4557695064267495</v>
      </c>
      <c r="AB244" t="s">
        <v>8005</v>
      </c>
      <c r="AC244" t="s">
        <v>216</v>
      </c>
      <c r="AL244" t="s">
        <v>217</v>
      </c>
      <c r="AM244" t="s">
        <v>8006</v>
      </c>
      <c r="AN244" t="s">
        <v>6</v>
      </c>
      <c r="AO244" t="s">
        <v>8007</v>
      </c>
      <c r="AP244" s="57">
        <v>46313.625</v>
      </c>
      <c r="AR244" t="s">
        <v>218</v>
      </c>
      <c r="AS244" t="s">
        <v>219</v>
      </c>
      <c r="AT244" t="s">
        <v>342</v>
      </c>
      <c r="AU244">
        <v>20261019</v>
      </c>
      <c r="AV244" t="s">
        <v>221</v>
      </c>
      <c r="AW244" t="s">
        <v>7425</v>
      </c>
      <c r="AX244" t="s">
        <v>222</v>
      </c>
      <c r="BA244" s="57">
        <v>46313.625</v>
      </c>
      <c r="BB244" t="s">
        <v>8006</v>
      </c>
      <c r="BC244">
        <v>2026</v>
      </c>
      <c r="BD244">
        <v>10</v>
      </c>
      <c r="BE244">
        <v>19</v>
      </c>
      <c r="BF244" s="6">
        <f t="shared" si="9"/>
        <v>46314</v>
      </c>
      <c r="BG244">
        <f t="shared" si="10"/>
        <v>0.375</v>
      </c>
      <c r="BH244" t="str">
        <f t="shared" si="11"/>
        <v>COMPLY</v>
      </c>
      <c r="BI244" t="str">
        <f>VLOOKUP(H244,Sheet2!$A$1:$B$270,2,FALSE)</f>
        <v>SUMBAWA</v>
      </c>
    </row>
    <row r="245" spans="1:61">
      <c r="A245">
        <v>244</v>
      </c>
      <c r="B245">
        <v>1002641526</v>
      </c>
      <c r="C245">
        <v>3</v>
      </c>
      <c r="D245" t="s">
        <v>45</v>
      </c>
      <c r="E245">
        <v>5</v>
      </c>
      <c r="F245" t="s">
        <v>210</v>
      </c>
      <c r="G245" t="s">
        <v>118</v>
      </c>
      <c r="H245" t="s">
        <v>211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46312.662256944444</v>
      </c>
      <c r="P245" s="57">
        <v>46315.653923611113</v>
      </c>
      <c r="Q245">
        <v>69412161</v>
      </c>
      <c r="S245">
        <v>172606792852</v>
      </c>
      <c r="T245" t="s">
        <v>8008</v>
      </c>
      <c r="U245" t="s">
        <v>8009</v>
      </c>
      <c r="V245" t="s">
        <v>8010</v>
      </c>
      <c r="Z245">
        <v>117.275850919894</v>
      </c>
      <c r="AA245">
        <v>-8.4226796289372103</v>
      </c>
      <c r="AB245" t="s">
        <v>8011</v>
      </c>
      <c r="AC245" t="s">
        <v>235</v>
      </c>
      <c r="AL245" t="s">
        <v>217</v>
      </c>
      <c r="AM245" t="s">
        <v>8012</v>
      </c>
      <c r="AN245" t="s">
        <v>6</v>
      </c>
      <c r="AO245" t="s">
        <v>8013</v>
      </c>
      <c r="AP245" s="57">
        <v>46313.625</v>
      </c>
      <c r="AR245" t="s">
        <v>218</v>
      </c>
      <c r="AS245" t="s">
        <v>219</v>
      </c>
      <c r="AT245" t="s">
        <v>230</v>
      </c>
      <c r="AU245">
        <v>20261020</v>
      </c>
      <c r="AV245" t="s">
        <v>221</v>
      </c>
      <c r="AW245" t="s">
        <v>875</v>
      </c>
      <c r="AX245" t="s">
        <v>222</v>
      </c>
      <c r="BA245" s="57">
        <v>46313.625</v>
      </c>
      <c r="BB245" t="s">
        <v>8012</v>
      </c>
      <c r="BC245">
        <v>2026</v>
      </c>
      <c r="BD245">
        <v>10</v>
      </c>
      <c r="BE245">
        <v>20</v>
      </c>
      <c r="BF245" s="6">
        <f t="shared" si="9"/>
        <v>46315</v>
      </c>
      <c r="BG245">
        <f t="shared" si="10"/>
        <v>1.375</v>
      </c>
      <c r="BH245" t="str">
        <f t="shared" si="11"/>
        <v>NOT COMPLY</v>
      </c>
      <c r="BI245" t="str">
        <f>VLOOKUP(H245,Sheet2!$A$1:$B$270,2,FALSE)</f>
        <v>SUMBAWA</v>
      </c>
    </row>
    <row r="246" spans="1:61">
      <c r="A246">
        <v>245</v>
      </c>
      <c r="B246">
        <v>1002643747</v>
      </c>
      <c r="C246">
        <v>3</v>
      </c>
      <c r="D246" t="s">
        <v>45</v>
      </c>
      <c r="E246">
        <v>5</v>
      </c>
      <c r="F246" t="s">
        <v>210</v>
      </c>
      <c r="G246" t="s">
        <v>118</v>
      </c>
      <c r="H246" t="s">
        <v>211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46314.645590277774</v>
      </c>
      <c r="P246" s="57">
        <v>46316.328032407408</v>
      </c>
      <c r="Q246">
        <v>69413124</v>
      </c>
      <c r="S246">
        <v>172606792872</v>
      </c>
      <c r="T246" t="s">
        <v>9424</v>
      </c>
      <c r="U246" t="s">
        <v>2540</v>
      </c>
      <c r="V246" t="s">
        <v>9425</v>
      </c>
      <c r="Z246">
        <v>117.6003386</v>
      </c>
      <c r="AA246">
        <v>-8.6272842999999995</v>
      </c>
      <c r="AB246" t="s">
        <v>9426</v>
      </c>
      <c r="AC246" t="s">
        <v>235</v>
      </c>
      <c r="AL246" t="s">
        <v>217</v>
      </c>
      <c r="AM246" t="s">
        <v>9427</v>
      </c>
      <c r="AN246" t="s">
        <v>6</v>
      </c>
      <c r="AO246" t="s">
        <v>9428</v>
      </c>
      <c r="AP246" s="57">
        <v>46315.625</v>
      </c>
      <c r="AR246" t="s">
        <v>218</v>
      </c>
      <c r="AS246" t="s">
        <v>219</v>
      </c>
      <c r="AT246" t="s">
        <v>220</v>
      </c>
      <c r="AU246">
        <v>20261021</v>
      </c>
      <c r="AV246" t="s">
        <v>221</v>
      </c>
      <c r="AW246" t="s">
        <v>833</v>
      </c>
      <c r="AX246" t="s">
        <v>222</v>
      </c>
      <c r="BA246" s="57">
        <v>46315.625</v>
      </c>
      <c r="BB246" t="s">
        <v>9427</v>
      </c>
      <c r="BC246">
        <v>2026</v>
      </c>
      <c r="BD246">
        <v>10</v>
      </c>
      <c r="BE246">
        <v>21</v>
      </c>
      <c r="BF246" s="6">
        <f t="shared" si="9"/>
        <v>46316</v>
      </c>
      <c r="BG246">
        <f t="shared" si="10"/>
        <v>0.375</v>
      </c>
      <c r="BH246" t="str">
        <f t="shared" si="11"/>
        <v>COMPLY</v>
      </c>
      <c r="BI246" t="str">
        <f>VLOOKUP(H246,Sheet2!$A$1:$B$270,2,FALSE)</f>
        <v>SUMBAWA</v>
      </c>
    </row>
    <row r="247" spans="1:61">
      <c r="A247">
        <v>246</v>
      </c>
      <c r="B247">
        <v>1002644010</v>
      </c>
      <c r="C247">
        <v>3</v>
      </c>
      <c r="D247" t="s">
        <v>45</v>
      </c>
      <c r="E247">
        <v>5</v>
      </c>
      <c r="F247" t="s">
        <v>210</v>
      </c>
      <c r="G247" t="s">
        <v>118</v>
      </c>
      <c r="H247" t="s">
        <v>211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46314.680266203701</v>
      </c>
      <c r="P247" s="57">
        <v>46315.676782407405</v>
      </c>
      <c r="Q247">
        <v>69413199</v>
      </c>
      <c r="S247">
        <v>172606792875</v>
      </c>
      <c r="T247" t="s">
        <v>9429</v>
      </c>
      <c r="U247" t="s">
        <v>2540</v>
      </c>
      <c r="V247" t="s">
        <v>9430</v>
      </c>
      <c r="Z247">
        <v>117.6003386</v>
      </c>
      <c r="AA247">
        <v>-8.6272842999999995</v>
      </c>
      <c r="AB247" t="s">
        <v>9431</v>
      </c>
      <c r="AC247" t="s">
        <v>235</v>
      </c>
      <c r="AL247" t="s">
        <v>217</v>
      </c>
      <c r="AM247" t="s">
        <v>9432</v>
      </c>
      <c r="AN247" t="s">
        <v>6</v>
      </c>
      <c r="AO247" t="s">
        <v>9433</v>
      </c>
      <c r="AP247" s="57">
        <v>46315.625</v>
      </c>
      <c r="AR247" t="s">
        <v>218</v>
      </c>
      <c r="AS247" t="s">
        <v>219</v>
      </c>
      <c r="AT247" t="s">
        <v>220</v>
      </c>
      <c r="AU247">
        <v>20261020</v>
      </c>
      <c r="AV247" t="s">
        <v>221</v>
      </c>
      <c r="AW247" t="s">
        <v>833</v>
      </c>
      <c r="AX247" t="s">
        <v>222</v>
      </c>
      <c r="BA247" s="57">
        <v>46315.625</v>
      </c>
      <c r="BB247" t="s">
        <v>9432</v>
      </c>
      <c r="BC247">
        <v>2026</v>
      </c>
      <c r="BD247">
        <v>10</v>
      </c>
      <c r="BE247">
        <v>20</v>
      </c>
      <c r="BF247" s="6">
        <f t="shared" si="9"/>
        <v>46315</v>
      </c>
      <c r="BG247">
        <f t="shared" si="10"/>
        <v>-0.625</v>
      </c>
      <c r="BH247" t="str">
        <f t="shared" si="11"/>
        <v>COMPLY</v>
      </c>
      <c r="BI247" t="str">
        <f>VLOOKUP(H247,Sheet2!$A$1:$B$270,2,FALSE)</f>
        <v>SUMBAWA</v>
      </c>
    </row>
    <row r="248" spans="1:61">
      <c r="A248">
        <v>247</v>
      </c>
      <c r="B248">
        <v>1002646790</v>
      </c>
      <c r="C248">
        <v>3</v>
      </c>
      <c r="D248" t="s">
        <v>45</v>
      </c>
      <c r="E248">
        <v>5</v>
      </c>
      <c r="F248" t="s">
        <v>210</v>
      </c>
      <c r="G248" t="s">
        <v>118</v>
      </c>
      <c r="H248" t="s">
        <v>211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46316.415162037039</v>
      </c>
      <c r="P248" s="57">
        <v>46316.746921296297</v>
      </c>
      <c r="Q248">
        <v>69414250</v>
      </c>
      <c r="S248">
        <v>172606792915</v>
      </c>
      <c r="T248" t="s">
        <v>10737</v>
      </c>
      <c r="U248" t="s">
        <v>10738</v>
      </c>
      <c r="V248" t="s">
        <v>10739</v>
      </c>
      <c r="Z248">
        <v>117.403328966027</v>
      </c>
      <c r="AA248">
        <v>-8.4719971519800605</v>
      </c>
      <c r="AB248" t="s">
        <v>10740</v>
      </c>
      <c r="AC248" t="s">
        <v>235</v>
      </c>
      <c r="AL248" t="s">
        <v>217</v>
      </c>
      <c r="AM248" t="s">
        <v>10741</v>
      </c>
      <c r="AN248" t="s">
        <v>6</v>
      </c>
      <c r="AO248" t="s">
        <v>10742</v>
      </c>
      <c r="AP248" s="57">
        <v>46317.333333333336</v>
      </c>
      <c r="AR248" t="s">
        <v>218</v>
      </c>
      <c r="AS248" t="s">
        <v>219</v>
      </c>
      <c r="AT248" t="s">
        <v>342</v>
      </c>
      <c r="AU248">
        <v>20261021</v>
      </c>
      <c r="AV248" t="s">
        <v>221</v>
      </c>
      <c r="AW248" t="s">
        <v>9284</v>
      </c>
      <c r="AX248" t="s">
        <v>222</v>
      </c>
      <c r="BA248" s="57">
        <v>46317.333333333336</v>
      </c>
      <c r="BB248" t="s">
        <v>10741</v>
      </c>
      <c r="BC248">
        <v>2026</v>
      </c>
      <c r="BD248">
        <v>10</v>
      </c>
      <c r="BE248">
        <v>21</v>
      </c>
      <c r="BF248" s="6">
        <f t="shared" si="9"/>
        <v>46316</v>
      </c>
      <c r="BG248">
        <f t="shared" si="10"/>
        <v>-1.3333333333357587</v>
      </c>
      <c r="BH248" t="str">
        <f t="shared" si="11"/>
        <v>COMPLY</v>
      </c>
      <c r="BI248" t="str">
        <f>VLOOKUP(H248,Sheet2!$A$1:$B$270,2,FALSE)</f>
        <v>SUMBAWA</v>
      </c>
    </row>
    <row r="249" spans="1:61">
      <c r="A249">
        <v>248</v>
      </c>
      <c r="B249">
        <v>1002651384</v>
      </c>
      <c r="C249">
        <v>3</v>
      </c>
      <c r="D249" t="s">
        <v>45</v>
      </c>
      <c r="E249">
        <v>5</v>
      </c>
      <c r="F249" t="s">
        <v>210</v>
      </c>
      <c r="G249" t="s">
        <v>118</v>
      </c>
      <c r="H249" t="s">
        <v>211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46318.639456018522</v>
      </c>
      <c r="P249" s="57">
        <v>46320.612268518518</v>
      </c>
      <c r="Q249">
        <v>69416024</v>
      </c>
      <c r="S249">
        <v>172606792937</v>
      </c>
      <c r="T249" t="s">
        <v>11913</v>
      </c>
      <c r="U249" t="s">
        <v>11914</v>
      </c>
      <c r="V249" t="s">
        <v>11915</v>
      </c>
      <c r="Z249">
        <v>117.417334919271</v>
      </c>
      <c r="AA249">
        <v>-8.5008288102043306</v>
      </c>
      <c r="AB249" t="s">
        <v>11916</v>
      </c>
      <c r="AC249" t="s">
        <v>235</v>
      </c>
      <c r="AL249" t="s">
        <v>217</v>
      </c>
      <c r="AM249" t="s">
        <v>11917</v>
      </c>
      <c r="AN249" t="s">
        <v>6</v>
      </c>
      <c r="AO249" t="s">
        <v>11918</v>
      </c>
      <c r="AP249" s="57">
        <v>46319.625</v>
      </c>
      <c r="AR249" t="s">
        <v>218</v>
      </c>
      <c r="AS249" t="s">
        <v>219</v>
      </c>
      <c r="AT249" t="s">
        <v>342</v>
      </c>
      <c r="AU249">
        <v>20261025</v>
      </c>
      <c r="AV249" t="s">
        <v>221</v>
      </c>
      <c r="AW249" t="s">
        <v>4493</v>
      </c>
      <c r="AX249" t="s">
        <v>222</v>
      </c>
      <c r="BA249" s="57">
        <v>46319.625</v>
      </c>
      <c r="BB249" t="s">
        <v>11917</v>
      </c>
      <c r="BC249">
        <v>2026</v>
      </c>
      <c r="BD249">
        <v>10</v>
      </c>
      <c r="BE249">
        <v>25</v>
      </c>
      <c r="BF249" s="6">
        <f t="shared" si="9"/>
        <v>46320</v>
      </c>
      <c r="BG249">
        <f t="shared" si="10"/>
        <v>0.375</v>
      </c>
      <c r="BH249" t="str">
        <f t="shared" si="11"/>
        <v>COMPLY</v>
      </c>
      <c r="BI249" t="str">
        <f>VLOOKUP(H249,Sheet2!$A$1:$B$270,2,FALSE)</f>
        <v>SUMBAWA</v>
      </c>
    </row>
    <row r="250" spans="1:61">
      <c r="A250">
        <v>249</v>
      </c>
      <c r="B250">
        <v>1002653386</v>
      </c>
      <c r="C250">
        <v>3</v>
      </c>
      <c r="D250" t="s">
        <v>45</v>
      </c>
      <c r="E250">
        <v>5</v>
      </c>
      <c r="F250" t="s">
        <v>210</v>
      </c>
      <c r="G250" t="s">
        <v>118</v>
      </c>
      <c r="H250" t="s">
        <v>211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46321.467766203707</v>
      </c>
      <c r="P250" s="57">
        <v>46321.54886574074</v>
      </c>
      <c r="Q250">
        <v>69415476</v>
      </c>
      <c r="S250">
        <v>172606792960</v>
      </c>
      <c r="T250" t="s">
        <v>11414</v>
      </c>
      <c r="U250" t="s">
        <v>12960</v>
      </c>
      <c r="V250" t="s">
        <v>12961</v>
      </c>
      <c r="Z250">
        <v>117.40314549999999</v>
      </c>
      <c r="AA250">
        <v>-8.4722229999999996</v>
      </c>
      <c r="AB250" t="s">
        <v>11417</v>
      </c>
      <c r="AC250" t="s">
        <v>216</v>
      </c>
      <c r="AL250" t="s">
        <v>217</v>
      </c>
      <c r="AM250" t="s">
        <v>12962</v>
      </c>
      <c r="AN250" t="s">
        <v>6</v>
      </c>
      <c r="AO250" t="s">
        <v>12963</v>
      </c>
      <c r="AR250" t="s">
        <v>218</v>
      </c>
      <c r="AS250" t="s">
        <v>219</v>
      </c>
      <c r="AT250" t="s">
        <v>230</v>
      </c>
      <c r="AU250">
        <v>20261026</v>
      </c>
      <c r="AV250" t="s">
        <v>221</v>
      </c>
      <c r="AW250" t="s">
        <v>4432</v>
      </c>
      <c r="AX250" t="s">
        <v>222</v>
      </c>
      <c r="BA250" s="57">
        <v>46321.291666666664</v>
      </c>
      <c r="BB250" t="s">
        <v>12962</v>
      </c>
      <c r="BC250">
        <v>2026</v>
      </c>
      <c r="BD250">
        <v>10</v>
      </c>
      <c r="BE250">
        <v>26</v>
      </c>
      <c r="BF250" s="6">
        <f t="shared" si="9"/>
        <v>46321</v>
      </c>
      <c r="BG250">
        <f t="shared" si="10"/>
        <v>-0.29166666666424135</v>
      </c>
      <c r="BH250" t="str">
        <f t="shared" si="11"/>
        <v>COMPLY</v>
      </c>
      <c r="BI250" t="str">
        <f>VLOOKUP(H250,Sheet2!$A$1:$B$270,2,FALSE)</f>
        <v>SUMBAWA</v>
      </c>
    </row>
    <row r="251" spans="1:61">
      <c r="A251">
        <v>250</v>
      </c>
      <c r="B251">
        <v>1002657982</v>
      </c>
      <c r="C251">
        <v>3</v>
      </c>
      <c r="D251" t="s">
        <v>45</v>
      </c>
      <c r="E251">
        <v>5</v>
      </c>
      <c r="F251" t="s">
        <v>210</v>
      </c>
      <c r="G251" t="s">
        <v>118</v>
      </c>
      <c r="H251" t="s">
        <v>211</v>
      </c>
      <c r="I251" t="s">
        <v>212</v>
      </c>
      <c r="J251" t="s">
        <v>213</v>
      </c>
      <c r="K251" t="s">
        <v>149</v>
      </c>
      <c r="M251" t="s">
        <v>238</v>
      </c>
      <c r="N251" t="s">
        <v>215</v>
      </c>
      <c r="O251" s="57">
        <v>46323.624120370368</v>
      </c>
      <c r="P251" s="57">
        <v>46324.700011574074</v>
      </c>
      <c r="Q251">
        <v>69414939</v>
      </c>
      <c r="S251">
        <v>172606792975</v>
      </c>
      <c r="T251" t="s">
        <v>11409</v>
      </c>
      <c r="U251" t="s">
        <v>14321</v>
      </c>
      <c r="V251" t="s">
        <v>14939</v>
      </c>
      <c r="Z251">
        <v>117.414541840553</v>
      </c>
      <c r="AA251">
        <v>-8.48809504131418</v>
      </c>
      <c r="AB251" t="s">
        <v>14322</v>
      </c>
      <c r="AC251" t="s">
        <v>283</v>
      </c>
      <c r="AL251" t="s">
        <v>217</v>
      </c>
      <c r="AM251" t="s">
        <v>14940</v>
      </c>
      <c r="AN251" t="s">
        <v>6</v>
      </c>
      <c r="AO251" t="s">
        <v>14323</v>
      </c>
      <c r="AP251" s="57">
        <v>46325.625</v>
      </c>
      <c r="AR251" t="s">
        <v>239</v>
      </c>
      <c r="AS251" t="s">
        <v>219</v>
      </c>
      <c r="AT251" t="s">
        <v>220</v>
      </c>
      <c r="AV251" t="s">
        <v>238</v>
      </c>
      <c r="AW251" t="s">
        <v>3414</v>
      </c>
      <c r="AX251" t="s">
        <v>222</v>
      </c>
      <c r="BA251" s="57">
        <v>46325.625</v>
      </c>
      <c r="BB251" t="s">
        <v>14940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SUMBAWA</v>
      </c>
    </row>
    <row r="252" spans="1:61">
      <c r="A252">
        <v>251</v>
      </c>
      <c r="B252">
        <v>1002643058</v>
      </c>
      <c r="C252">
        <v>3</v>
      </c>
      <c r="D252" t="s">
        <v>45</v>
      </c>
      <c r="E252">
        <v>5</v>
      </c>
      <c r="F252" t="s">
        <v>210</v>
      </c>
      <c r="G252" t="s">
        <v>118</v>
      </c>
      <c r="H252" t="s">
        <v>211</v>
      </c>
      <c r="I252" t="s">
        <v>212</v>
      </c>
      <c r="J252" t="s">
        <v>213</v>
      </c>
      <c r="K252" t="s">
        <v>149</v>
      </c>
      <c r="L252" t="s">
        <v>214</v>
      </c>
      <c r="M252" t="s">
        <v>7621</v>
      </c>
      <c r="N252" t="s">
        <v>215</v>
      </c>
      <c r="O252" s="57">
        <v>46314.539293981485</v>
      </c>
      <c r="P252" s="57">
        <v>46325.562152777777</v>
      </c>
      <c r="Q252">
        <v>69412899</v>
      </c>
      <c r="S252">
        <v>172606792871</v>
      </c>
      <c r="T252" t="s">
        <v>9419</v>
      </c>
      <c r="U252" t="s">
        <v>9420</v>
      </c>
      <c r="V252" t="s">
        <v>9421</v>
      </c>
      <c r="Z252">
        <v>117.41750844191</v>
      </c>
      <c r="AA252">
        <v>-8.5016264457813104</v>
      </c>
      <c r="AB252" t="s">
        <v>9422</v>
      </c>
      <c r="AC252" t="s">
        <v>235</v>
      </c>
      <c r="AL252" t="s">
        <v>217</v>
      </c>
      <c r="AM252" t="s">
        <v>9423</v>
      </c>
      <c r="AN252" t="s">
        <v>6</v>
      </c>
      <c r="AO252" t="s">
        <v>9386</v>
      </c>
      <c r="AP252" s="57">
        <v>46315.458333333336</v>
      </c>
      <c r="AQ252" t="s">
        <v>841</v>
      </c>
      <c r="AR252" t="s">
        <v>12</v>
      </c>
      <c r="AS252" t="s">
        <v>219</v>
      </c>
      <c r="AT252" t="s">
        <v>342</v>
      </c>
      <c r="AV252" t="s">
        <v>14941</v>
      </c>
      <c r="AW252" t="s">
        <v>4493</v>
      </c>
      <c r="AX252" t="s">
        <v>222</v>
      </c>
      <c r="BA252" s="57">
        <v>46315.458333333336</v>
      </c>
      <c r="BB252" t="s">
        <v>9423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SUMBAWA</v>
      </c>
    </row>
    <row r="253" spans="1:61">
      <c r="A253">
        <v>252</v>
      </c>
      <c r="B253">
        <v>1002627383</v>
      </c>
      <c r="C253">
        <v>3</v>
      </c>
      <c r="D253" t="s">
        <v>45</v>
      </c>
      <c r="E253">
        <v>5</v>
      </c>
      <c r="F253" t="s">
        <v>210</v>
      </c>
      <c r="G253" t="s">
        <v>118</v>
      </c>
      <c r="H253" t="s">
        <v>211</v>
      </c>
      <c r="I253" t="s">
        <v>212</v>
      </c>
      <c r="J253" t="s">
        <v>213</v>
      </c>
      <c r="K253" t="s">
        <v>149</v>
      </c>
      <c r="L253" t="s">
        <v>214</v>
      </c>
      <c r="M253" t="s">
        <v>1625</v>
      </c>
      <c r="N253" t="s">
        <v>215</v>
      </c>
      <c r="O253" s="57">
        <v>46303.427835648145</v>
      </c>
      <c r="P253" s="57">
        <v>46315.713946759257</v>
      </c>
      <c r="Q253">
        <v>69385644</v>
      </c>
      <c r="S253">
        <v>172606792469</v>
      </c>
      <c r="T253" t="s">
        <v>3736</v>
      </c>
      <c r="U253" t="s">
        <v>4466</v>
      </c>
      <c r="V253" t="s">
        <v>3737</v>
      </c>
      <c r="Z253">
        <v>117.4004</v>
      </c>
      <c r="AA253">
        <v>-8.4700249999999997</v>
      </c>
      <c r="AB253" t="s">
        <v>3738</v>
      </c>
      <c r="AC253" t="s">
        <v>216</v>
      </c>
      <c r="AL253" t="s">
        <v>217</v>
      </c>
      <c r="AM253" t="s">
        <v>3739</v>
      </c>
      <c r="AN253" t="s">
        <v>6</v>
      </c>
      <c r="AO253" s="57">
        <v>46244.435104166667</v>
      </c>
      <c r="AP253" s="57">
        <v>46275</v>
      </c>
      <c r="AR253" t="s">
        <v>1630</v>
      </c>
      <c r="AS253" t="s">
        <v>219</v>
      </c>
      <c r="AT253" t="s">
        <v>230</v>
      </c>
      <c r="AV253" t="s">
        <v>10113</v>
      </c>
      <c r="AW253" t="s">
        <v>3740</v>
      </c>
      <c r="AX253" t="s">
        <v>222</v>
      </c>
      <c r="BA253" s="57">
        <v>46275.333333333336</v>
      </c>
      <c r="BB253" t="s">
        <v>3739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SUMBAWA</v>
      </c>
    </row>
    <row r="254" spans="1:61">
      <c r="A254">
        <v>253</v>
      </c>
      <c r="B254">
        <v>1002633536</v>
      </c>
      <c r="C254">
        <v>3</v>
      </c>
      <c r="D254" t="s">
        <v>45</v>
      </c>
      <c r="E254">
        <v>5</v>
      </c>
      <c r="F254" t="s">
        <v>210</v>
      </c>
      <c r="G254" t="s">
        <v>118</v>
      </c>
      <c r="H254" t="s">
        <v>211</v>
      </c>
      <c r="I254" t="s">
        <v>212</v>
      </c>
      <c r="J254" t="s">
        <v>213</v>
      </c>
      <c r="K254" t="s">
        <v>149</v>
      </c>
      <c r="L254" t="s">
        <v>214</v>
      </c>
      <c r="M254" t="s">
        <v>1916</v>
      </c>
      <c r="N254" t="s">
        <v>215</v>
      </c>
      <c r="O254" s="57">
        <v>46307.670532407406</v>
      </c>
      <c r="P254" s="57">
        <v>46324.85365740741</v>
      </c>
      <c r="Q254">
        <v>69408861</v>
      </c>
      <c r="S254">
        <v>172606792802</v>
      </c>
      <c r="T254" t="s">
        <v>5785</v>
      </c>
      <c r="U254" t="s">
        <v>5786</v>
      </c>
      <c r="V254" t="s">
        <v>5787</v>
      </c>
      <c r="Z254">
        <v>117.57716115564099</v>
      </c>
      <c r="AA254">
        <v>-8.6401201941092705</v>
      </c>
      <c r="AB254" t="s">
        <v>5788</v>
      </c>
      <c r="AC254" t="s">
        <v>216</v>
      </c>
      <c r="AL254" t="s">
        <v>217</v>
      </c>
      <c r="AM254" t="s">
        <v>5789</v>
      </c>
      <c r="AN254" t="s">
        <v>6</v>
      </c>
      <c r="AO254" s="57">
        <v>46366.684236111112</v>
      </c>
      <c r="AP254" s="57">
        <v>46308.625</v>
      </c>
      <c r="AQ254" t="s">
        <v>838</v>
      </c>
      <c r="AR254" t="s">
        <v>12</v>
      </c>
      <c r="AS254" t="s">
        <v>219</v>
      </c>
      <c r="AT254" t="s">
        <v>342</v>
      </c>
      <c r="AV254" t="s">
        <v>1626</v>
      </c>
      <c r="AW254" t="s">
        <v>4945</v>
      </c>
      <c r="AX254" t="s">
        <v>222</v>
      </c>
      <c r="BA254" s="57">
        <v>46308.625</v>
      </c>
      <c r="BB254" t="s">
        <v>5789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SUMBAWA</v>
      </c>
    </row>
    <row r="255" spans="1:61">
      <c r="A255">
        <v>254</v>
      </c>
      <c r="B255">
        <v>1002648531</v>
      </c>
      <c r="C255">
        <v>3</v>
      </c>
      <c r="D255" t="s">
        <v>45</v>
      </c>
      <c r="E255">
        <v>5</v>
      </c>
      <c r="F255" t="s">
        <v>210</v>
      </c>
      <c r="G255" t="s">
        <v>118</v>
      </c>
      <c r="H255" t="s">
        <v>211</v>
      </c>
      <c r="I255" t="s">
        <v>212</v>
      </c>
      <c r="J255" t="s">
        <v>213</v>
      </c>
      <c r="K255" t="s">
        <v>149</v>
      </c>
      <c r="L255" t="s">
        <v>214</v>
      </c>
      <c r="M255" t="s">
        <v>1916</v>
      </c>
      <c r="N255" t="s">
        <v>215</v>
      </c>
      <c r="O255" s="57">
        <v>46317.397789351853</v>
      </c>
      <c r="P255" s="57">
        <v>46323.618020833332</v>
      </c>
      <c r="Q255">
        <v>69414939</v>
      </c>
      <c r="S255">
        <v>172606792595</v>
      </c>
      <c r="T255" t="s">
        <v>11409</v>
      </c>
      <c r="U255" t="s">
        <v>11410</v>
      </c>
      <c r="V255" t="s">
        <v>11411</v>
      </c>
      <c r="Z255">
        <v>117.41436548531</v>
      </c>
      <c r="AA255">
        <v>-8.4878561760428095</v>
      </c>
      <c r="AB255" t="s">
        <v>11412</v>
      </c>
      <c r="AC255" t="s">
        <v>216</v>
      </c>
      <c r="AL255" t="s">
        <v>217</v>
      </c>
      <c r="AM255" t="s">
        <v>11398</v>
      </c>
      <c r="AN255" t="s">
        <v>6</v>
      </c>
      <c r="AO255" t="s">
        <v>11413</v>
      </c>
      <c r="AP255" s="57">
        <v>46318.333333333336</v>
      </c>
      <c r="AQ255" t="s">
        <v>838</v>
      </c>
      <c r="AR255" t="s">
        <v>12</v>
      </c>
      <c r="AS255" t="s">
        <v>219</v>
      </c>
      <c r="AT255" t="s">
        <v>220</v>
      </c>
      <c r="AV255" t="s">
        <v>1626</v>
      </c>
      <c r="AW255" t="s">
        <v>1812</v>
      </c>
      <c r="AX255" t="s">
        <v>222</v>
      </c>
      <c r="BA255" s="57">
        <v>46318.333333333336</v>
      </c>
      <c r="BB255" t="s">
        <v>11398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SUMBAWA</v>
      </c>
    </row>
    <row r="256" spans="1:61">
      <c r="A256">
        <v>255</v>
      </c>
      <c r="B256">
        <v>1002643304</v>
      </c>
      <c r="C256">
        <v>3</v>
      </c>
      <c r="D256" t="s">
        <v>45</v>
      </c>
      <c r="E256">
        <v>5</v>
      </c>
      <c r="F256" t="s">
        <v>210</v>
      </c>
      <c r="G256" t="s">
        <v>118</v>
      </c>
      <c r="H256" t="s">
        <v>476</v>
      </c>
      <c r="I256" t="s">
        <v>212</v>
      </c>
      <c r="J256" t="s">
        <v>213</v>
      </c>
      <c r="K256" t="s">
        <v>149</v>
      </c>
      <c r="L256" t="s">
        <v>214</v>
      </c>
      <c r="M256" t="s">
        <v>1400</v>
      </c>
      <c r="N256" t="s">
        <v>215</v>
      </c>
      <c r="O256" s="57">
        <v>46314.578935185185</v>
      </c>
      <c r="P256" s="57">
        <v>46315.634317129632</v>
      </c>
      <c r="Q256">
        <v>69412999</v>
      </c>
      <c r="S256">
        <v>172607203883</v>
      </c>
      <c r="T256" t="s">
        <v>9434</v>
      </c>
      <c r="U256" t="s">
        <v>9435</v>
      </c>
      <c r="V256" t="s">
        <v>9436</v>
      </c>
      <c r="Z256">
        <v>116.955269269914</v>
      </c>
      <c r="AA256">
        <v>-8.5209784767528198</v>
      </c>
      <c r="AB256" t="s">
        <v>9437</v>
      </c>
      <c r="AC256" t="s">
        <v>235</v>
      </c>
      <c r="AL256" t="s">
        <v>217</v>
      </c>
      <c r="AM256" t="s">
        <v>9423</v>
      </c>
      <c r="AN256" t="s">
        <v>6</v>
      </c>
      <c r="AO256" t="s">
        <v>9438</v>
      </c>
      <c r="AP256" s="57">
        <v>46315.458333333336</v>
      </c>
      <c r="AR256" t="s">
        <v>14</v>
      </c>
      <c r="AS256" t="s">
        <v>813</v>
      </c>
      <c r="AT256" t="s">
        <v>230</v>
      </c>
      <c r="AV256" t="s">
        <v>10114</v>
      </c>
      <c r="AW256" t="s">
        <v>923</v>
      </c>
      <c r="AX256" t="s">
        <v>222</v>
      </c>
      <c r="BA256" s="57">
        <v>46315.458333333336</v>
      </c>
      <c r="BB256" t="s">
        <v>9423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SUMBAWA</v>
      </c>
    </row>
    <row r="257" spans="1:61">
      <c r="A257">
        <v>256</v>
      </c>
      <c r="B257">
        <v>1002658919</v>
      </c>
      <c r="C257">
        <v>3</v>
      </c>
      <c r="D257" t="s">
        <v>45</v>
      </c>
      <c r="E257">
        <v>5</v>
      </c>
      <c r="F257" t="s">
        <v>210</v>
      </c>
      <c r="G257" t="s">
        <v>118</v>
      </c>
      <c r="H257" t="s">
        <v>476</v>
      </c>
      <c r="I257" t="s">
        <v>212</v>
      </c>
      <c r="J257" t="s">
        <v>213</v>
      </c>
      <c r="K257" t="s">
        <v>149</v>
      </c>
      <c r="L257" t="s">
        <v>214</v>
      </c>
      <c r="M257" t="s">
        <v>224</v>
      </c>
      <c r="N257" t="s">
        <v>215</v>
      </c>
      <c r="O257" s="57">
        <v>46324.456828703704</v>
      </c>
      <c r="P257" s="57">
        <v>46325.46565972222</v>
      </c>
      <c r="Q257">
        <v>69419141</v>
      </c>
      <c r="S257">
        <v>172607203887</v>
      </c>
      <c r="T257" t="s">
        <v>14942</v>
      </c>
      <c r="U257" t="s">
        <v>14943</v>
      </c>
      <c r="V257" t="s">
        <v>14944</v>
      </c>
      <c r="Z257">
        <v>117.034487575292</v>
      </c>
      <c r="AA257">
        <v>-8.4654822092880693</v>
      </c>
      <c r="AB257" t="s">
        <v>14945</v>
      </c>
      <c r="AC257" t="s">
        <v>216</v>
      </c>
      <c r="AL257" t="s">
        <v>217</v>
      </c>
      <c r="AM257" t="s">
        <v>14946</v>
      </c>
      <c r="AN257" t="s">
        <v>6</v>
      </c>
      <c r="AO257" t="s">
        <v>14947</v>
      </c>
      <c r="AP257" s="57">
        <v>46325.458333333336</v>
      </c>
      <c r="AR257" t="s">
        <v>18</v>
      </c>
      <c r="AS257" t="s">
        <v>813</v>
      </c>
      <c r="AT257" t="s">
        <v>342</v>
      </c>
      <c r="AV257" t="s">
        <v>226</v>
      </c>
      <c r="AW257" t="s">
        <v>4493</v>
      </c>
      <c r="AX257" t="s">
        <v>222</v>
      </c>
      <c r="BA257" s="57">
        <v>46325.458333333336</v>
      </c>
      <c r="BB257" t="s">
        <v>14946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SUMBAWA</v>
      </c>
    </row>
    <row r="258" spans="1:61">
      <c r="A258">
        <v>257</v>
      </c>
      <c r="B258">
        <v>1002617985</v>
      </c>
      <c r="C258">
        <v>3</v>
      </c>
      <c r="D258" t="s">
        <v>45</v>
      </c>
      <c r="E258">
        <v>5</v>
      </c>
      <c r="F258" t="s">
        <v>210</v>
      </c>
      <c r="G258" t="s">
        <v>118</v>
      </c>
      <c r="H258" t="s">
        <v>476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46296.582407407404</v>
      </c>
      <c r="P258" s="57">
        <v>46297.718738425923</v>
      </c>
      <c r="Q258">
        <v>69402415</v>
      </c>
      <c r="S258">
        <v>172607203876</v>
      </c>
      <c r="T258" t="s">
        <v>972</v>
      </c>
      <c r="U258" t="s">
        <v>973</v>
      </c>
      <c r="V258" t="s">
        <v>974</v>
      </c>
      <c r="Z258">
        <v>116.84393909611801</v>
      </c>
      <c r="AA258">
        <v>-8.5645946796152597</v>
      </c>
      <c r="AB258" t="s">
        <v>975</v>
      </c>
      <c r="AC258" t="s">
        <v>235</v>
      </c>
      <c r="AL258" t="s">
        <v>217</v>
      </c>
      <c r="AM258" t="s">
        <v>976</v>
      </c>
      <c r="AN258" t="s">
        <v>6</v>
      </c>
      <c r="AO258" s="57">
        <v>46032.590474537035</v>
      </c>
      <c r="AP258" s="57">
        <v>46297.458333333336</v>
      </c>
      <c r="AR258" t="s">
        <v>218</v>
      </c>
      <c r="AS258" t="s">
        <v>813</v>
      </c>
      <c r="AT258" t="s">
        <v>230</v>
      </c>
      <c r="AU258">
        <v>20261002</v>
      </c>
      <c r="AV258" t="s">
        <v>221</v>
      </c>
      <c r="AW258" t="s">
        <v>923</v>
      </c>
      <c r="AX258" t="s">
        <v>222</v>
      </c>
      <c r="BA258" s="57">
        <v>46297.458333333336</v>
      </c>
      <c r="BB258" t="s">
        <v>976</v>
      </c>
      <c r="BC258">
        <v>2026</v>
      </c>
      <c r="BD258">
        <v>10</v>
      </c>
      <c r="BE258">
        <v>2</v>
      </c>
      <c r="BF258" s="6">
        <f t="shared" ref="BF258:BF321" si="12">DATE(BC258,BD258,BE258)</f>
        <v>46297</v>
      </c>
      <c r="BG258">
        <f t="shared" ref="BG258:BG321" si="13">BF258-BA258</f>
        <v>-0.45833333333575865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SUMBAWA</v>
      </c>
    </row>
    <row r="259" spans="1:61">
      <c r="A259">
        <v>258</v>
      </c>
      <c r="B259">
        <v>1002638881</v>
      </c>
      <c r="C259">
        <v>3</v>
      </c>
      <c r="D259" t="s">
        <v>45</v>
      </c>
      <c r="E259">
        <v>5</v>
      </c>
      <c r="F259" t="s">
        <v>210</v>
      </c>
      <c r="G259" t="s">
        <v>118</v>
      </c>
      <c r="H259" t="s">
        <v>476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46310.636516203704</v>
      </c>
      <c r="P259" s="57">
        <v>46319.518553240741</v>
      </c>
      <c r="Q259">
        <v>69410969</v>
      </c>
      <c r="S259">
        <v>172607203862</v>
      </c>
      <c r="T259" t="s">
        <v>7426</v>
      </c>
      <c r="U259" t="s">
        <v>7427</v>
      </c>
      <c r="V259" t="s">
        <v>7428</v>
      </c>
      <c r="Z259">
        <v>116.99378605931901</v>
      </c>
      <c r="AA259">
        <v>-8.5144263448878998</v>
      </c>
      <c r="AB259" t="s">
        <v>7429</v>
      </c>
      <c r="AC259" t="s">
        <v>216</v>
      </c>
      <c r="AL259" t="s">
        <v>217</v>
      </c>
      <c r="AM259" t="s">
        <v>7430</v>
      </c>
      <c r="AN259" t="s">
        <v>6</v>
      </c>
      <c r="AO259" t="s">
        <v>7424</v>
      </c>
      <c r="AP259" s="57">
        <v>46311.625</v>
      </c>
      <c r="AR259" t="s">
        <v>218</v>
      </c>
      <c r="AS259" t="s">
        <v>813</v>
      </c>
      <c r="AT259" t="s">
        <v>230</v>
      </c>
      <c r="AU259">
        <v>20261024</v>
      </c>
      <c r="AV259" t="s">
        <v>221</v>
      </c>
      <c r="AW259" t="s">
        <v>880</v>
      </c>
      <c r="AX259" t="s">
        <v>222</v>
      </c>
      <c r="BA259" s="57">
        <v>46311.625</v>
      </c>
      <c r="BB259" t="s">
        <v>7430</v>
      </c>
      <c r="BC259">
        <v>2026</v>
      </c>
      <c r="BD259">
        <v>10</v>
      </c>
      <c r="BE259">
        <v>24</v>
      </c>
      <c r="BF259" s="6">
        <f t="shared" si="12"/>
        <v>46319</v>
      </c>
      <c r="BG259">
        <f t="shared" si="13"/>
        <v>7.375</v>
      </c>
      <c r="BH259" t="str">
        <f t="shared" si="14"/>
        <v>NOT COMPLY</v>
      </c>
      <c r="BI259" t="str">
        <f>VLOOKUP(H259,Sheet2!$A$1:$B$270,2,FALSE)</f>
        <v>SUMBAWA</v>
      </c>
    </row>
    <row r="260" spans="1:61">
      <c r="A260">
        <v>259</v>
      </c>
      <c r="B260">
        <v>1002645882</v>
      </c>
      <c r="C260">
        <v>3</v>
      </c>
      <c r="D260" t="s">
        <v>45</v>
      </c>
      <c r="E260">
        <v>5</v>
      </c>
      <c r="F260" t="s">
        <v>210</v>
      </c>
      <c r="G260" t="s">
        <v>118</v>
      </c>
      <c r="H260" t="s">
        <v>476</v>
      </c>
      <c r="I260" t="s">
        <v>212</v>
      </c>
      <c r="J260" t="s">
        <v>213</v>
      </c>
      <c r="K260" t="s">
        <v>149</v>
      </c>
      <c r="M260" t="s">
        <v>76</v>
      </c>
      <c r="N260" t="s">
        <v>215</v>
      </c>
      <c r="O260" s="57">
        <v>46315.634317129632</v>
      </c>
      <c r="P260" s="57">
        <v>46315.68304398148</v>
      </c>
      <c r="Q260">
        <v>69412999</v>
      </c>
      <c r="S260">
        <v>172607203884</v>
      </c>
      <c r="T260" t="s">
        <v>9434</v>
      </c>
      <c r="U260" t="s">
        <v>10115</v>
      </c>
      <c r="V260" t="s">
        <v>10116</v>
      </c>
      <c r="Z260">
        <v>116.95620529999999</v>
      </c>
      <c r="AA260">
        <v>-8.5351859000000001</v>
      </c>
      <c r="AB260" t="s">
        <v>9437</v>
      </c>
      <c r="AC260" t="s">
        <v>283</v>
      </c>
      <c r="AL260" t="s">
        <v>217</v>
      </c>
      <c r="AM260" t="s">
        <v>10117</v>
      </c>
      <c r="AN260" t="s">
        <v>6</v>
      </c>
      <c r="AO260" t="s">
        <v>10118</v>
      </c>
      <c r="AR260" t="s">
        <v>218</v>
      </c>
      <c r="AS260" t="s">
        <v>813</v>
      </c>
      <c r="AT260" t="s">
        <v>230</v>
      </c>
      <c r="AU260">
        <v>20261020</v>
      </c>
      <c r="AV260" t="s">
        <v>221</v>
      </c>
      <c r="AW260" t="s">
        <v>540</v>
      </c>
      <c r="AX260" t="s">
        <v>222</v>
      </c>
      <c r="BA260" s="57">
        <v>46315.291666666664</v>
      </c>
      <c r="BB260" t="s">
        <v>10117</v>
      </c>
      <c r="BC260">
        <v>2026</v>
      </c>
      <c r="BD260">
        <v>10</v>
      </c>
      <c r="BE260">
        <v>20</v>
      </c>
      <c r="BF260" s="6">
        <f t="shared" si="12"/>
        <v>46315</v>
      </c>
      <c r="BG260">
        <f t="shared" si="13"/>
        <v>-0.29166666666424135</v>
      </c>
      <c r="BH260" t="str">
        <f t="shared" si="14"/>
        <v>COMPLY</v>
      </c>
      <c r="BI260" t="str">
        <f>VLOOKUP(H260,Sheet2!$A$1:$B$270,2,FALSE)</f>
        <v>SUMBAWA</v>
      </c>
    </row>
    <row r="261" spans="1:61">
      <c r="A261">
        <v>260</v>
      </c>
      <c r="B261">
        <v>1002636214</v>
      </c>
      <c r="C261">
        <v>3</v>
      </c>
      <c r="D261" t="s">
        <v>45</v>
      </c>
      <c r="E261">
        <v>5</v>
      </c>
      <c r="F261" t="s">
        <v>210</v>
      </c>
      <c r="G261" t="s">
        <v>118</v>
      </c>
      <c r="H261" t="s">
        <v>452</v>
      </c>
      <c r="I261" t="s">
        <v>212</v>
      </c>
      <c r="J261" t="s">
        <v>213</v>
      </c>
      <c r="K261" t="s">
        <v>149</v>
      </c>
      <c r="L261" t="s">
        <v>214</v>
      </c>
      <c r="M261" t="s">
        <v>1400</v>
      </c>
      <c r="N261" t="s">
        <v>215</v>
      </c>
      <c r="O261" s="57">
        <v>46309.409490740742</v>
      </c>
      <c r="P261" s="57">
        <v>46312.752060185187</v>
      </c>
      <c r="Q261">
        <v>69409844</v>
      </c>
      <c r="S261">
        <v>172608206646</v>
      </c>
      <c r="T261" t="s">
        <v>6863</v>
      </c>
      <c r="U261" t="s">
        <v>6864</v>
      </c>
      <c r="V261" t="s">
        <v>6865</v>
      </c>
      <c r="Z261">
        <v>116.74594592303001</v>
      </c>
      <c r="AA261">
        <v>-8.9134168672317706</v>
      </c>
      <c r="AB261" t="s">
        <v>6866</v>
      </c>
      <c r="AC261" t="s">
        <v>216</v>
      </c>
      <c r="AL261" t="s">
        <v>217</v>
      </c>
      <c r="AM261" t="s">
        <v>6867</v>
      </c>
      <c r="AN261" t="s">
        <v>6</v>
      </c>
      <c r="AO261" t="s">
        <v>6861</v>
      </c>
      <c r="AP261" s="57">
        <v>46310.333333333336</v>
      </c>
      <c r="AQ261" t="s">
        <v>1495</v>
      </c>
      <c r="AR261" t="s">
        <v>14</v>
      </c>
      <c r="AS261" t="s">
        <v>1517</v>
      </c>
      <c r="AT261" t="s">
        <v>342</v>
      </c>
      <c r="AV261" t="s">
        <v>8022</v>
      </c>
      <c r="AW261" t="s">
        <v>5941</v>
      </c>
      <c r="AX261" t="s">
        <v>222</v>
      </c>
      <c r="BA261" s="57">
        <v>46310.333333333336</v>
      </c>
      <c r="BB261" t="s">
        <v>6867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SUMBAWA</v>
      </c>
    </row>
    <row r="262" spans="1:61">
      <c r="A262">
        <v>261</v>
      </c>
      <c r="B262">
        <v>1002642514</v>
      </c>
      <c r="C262">
        <v>3</v>
      </c>
      <c r="D262" t="s">
        <v>45</v>
      </c>
      <c r="E262">
        <v>5</v>
      </c>
      <c r="F262" t="s">
        <v>210</v>
      </c>
      <c r="G262" t="s">
        <v>118</v>
      </c>
      <c r="H262" t="s">
        <v>452</v>
      </c>
      <c r="I262" t="s">
        <v>212</v>
      </c>
      <c r="J262" t="s">
        <v>213</v>
      </c>
      <c r="K262" t="s">
        <v>149</v>
      </c>
      <c r="L262" t="s">
        <v>214</v>
      </c>
      <c r="M262" t="s">
        <v>1400</v>
      </c>
      <c r="N262" t="s">
        <v>215</v>
      </c>
      <c r="O262" s="57">
        <v>46314.419849537036</v>
      </c>
      <c r="P262" s="57">
        <v>46321.481909722221</v>
      </c>
      <c r="Q262">
        <v>69412660</v>
      </c>
      <c r="S262">
        <v>172608206664</v>
      </c>
      <c r="T262" t="s">
        <v>9439</v>
      </c>
      <c r="U262" t="s">
        <v>9440</v>
      </c>
      <c r="V262" t="s">
        <v>9441</v>
      </c>
      <c r="Z262">
        <v>116.751329705256</v>
      </c>
      <c r="AA262">
        <v>-8.9166839814314205</v>
      </c>
      <c r="AB262" t="s">
        <v>9442</v>
      </c>
      <c r="AC262" t="s">
        <v>235</v>
      </c>
      <c r="AL262" t="s">
        <v>217</v>
      </c>
      <c r="AM262" t="s">
        <v>9443</v>
      </c>
      <c r="AN262" t="s">
        <v>6</v>
      </c>
      <c r="AO262" t="s">
        <v>9444</v>
      </c>
      <c r="AP262" s="57">
        <v>46315.333333333336</v>
      </c>
      <c r="AR262" t="s">
        <v>14</v>
      </c>
      <c r="AS262" t="s">
        <v>1517</v>
      </c>
      <c r="AT262" t="s">
        <v>230</v>
      </c>
      <c r="AV262" t="s">
        <v>12964</v>
      </c>
      <c r="AW262" t="s">
        <v>880</v>
      </c>
      <c r="AX262" t="s">
        <v>222</v>
      </c>
      <c r="BA262" s="57">
        <v>46315.333333333336</v>
      </c>
      <c r="BB262" t="s">
        <v>9443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SUMBAWA</v>
      </c>
    </row>
    <row r="263" spans="1:61">
      <c r="A263">
        <v>262</v>
      </c>
      <c r="B263">
        <v>1002646362</v>
      </c>
      <c r="C263">
        <v>3</v>
      </c>
      <c r="D263" t="s">
        <v>45</v>
      </c>
      <c r="E263">
        <v>5</v>
      </c>
      <c r="F263" t="s">
        <v>210</v>
      </c>
      <c r="G263" t="s">
        <v>118</v>
      </c>
      <c r="H263" t="s">
        <v>452</v>
      </c>
      <c r="I263" t="s">
        <v>212</v>
      </c>
      <c r="J263" t="s">
        <v>213</v>
      </c>
      <c r="K263" t="s">
        <v>149</v>
      </c>
      <c r="L263" t="s">
        <v>214</v>
      </c>
      <c r="M263" t="s">
        <v>1400</v>
      </c>
      <c r="N263" t="s">
        <v>215</v>
      </c>
      <c r="O263" s="57">
        <v>46315.785300925927</v>
      </c>
      <c r="P263" s="57">
        <v>46317.615856481483</v>
      </c>
      <c r="Q263">
        <v>69414101</v>
      </c>
      <c r="S263">
        <v>172608206674</v>
      </c>
      <c r="T263" t="s">
        <v>10125</v>
      </c>
      <c r="U263" t="s">
        <v>10126</v>
      </c>
      <c r="V263" t="s">
        <v>10127</v>
      </c>
      <c r="Z263">
        <v>116.753901110538</v>
      </c>
      <c r="AA263">
        <v>-8.91202112905634</v>
      </c>
      <c r="AB263" t="s">
        <v>10128</v>
      </c>
      <c r="AC263" t="s">
        <v>235</v>
      </c>
      <c r="AL263" t="s">
        <v>217</v>
      </c>
      <c r="AM263" t="s">
        <v>10129</v>
      </c>
      <c r="AN263" t="s">
        <v>6</v>
      </c>
      <c r="AO263" t="s">
        <v>10130</v>
      </c>
      <c r="AP263" s="57">
        <v>46316.625</v>
      </c>
      <c r="AR263" t="s">
        <v>14</v>
      </c>
      <c r="AS263" t="s">
        <v>1517</v>
      </c>
      <c r="AT263" t="s">
        <v>230</v>
      </c>
      <c r="AV263" t="s">
        <v>11420</v>
      </c>
      <c r="AW263" t="s">
        <v>880</v>
      </c>
      <c r="AX263" t="s">
        <v>222</v>
      </c>
      <c r="BA263" s="57">
        <v>46316.625</v>
      </c>
      <c r="BB263" t="s">
        <v>10129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SUMBAWA</v>
      </c>
    </row>
    <row r="264" spans="1:61">
      <c r="A264">
        <v>263</v>
      </c>
      <c r="B264">
        <v>1002620649</v>
      </c>
      <c r="C264">
        <v>3</v>
      </c>
      <c r="D264" t="s">
        <v>45</v>
      </c>
      <c r="E264">
        <v>5</v>
      </c>
      <c r="F264" t="s">
        <v>210</v>
      </c>
      <c r="G264" t="s">
        <v>118</v>
      </c>
      <c r="H264" t="s">
        <v>452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46297.79074074074</v>
      </c>
      <c r="P264" s="57">
        <v>46300.296574074076</v>
      </c>
      <c r="Q264">
        <v>69403408</v>
      </c>
      <c r="S264">
        <v>172608206628</v>
      </c>
      <c r="T264" t="s">
        <v>1518</v>
      </c>
      <c r="U264" t="s">
        <v>1519</v>
      </c>
      <c r="V264" t="s">
        <v>1520</v>
      </c>
      <c r="Z264">
        <v>116.751770424765</v>
      </c>
      <c r="AA264">
        <v>-8.9187890974864601</v>
      </c>
      <c r="AB264" t="s">
        <v>1521</v>
      </c>
      <c r="AC264" t="s">
        <v>235</v>
      </c>
      <c r="AL264" t="s">
        <v>217</v>
      </c>
      <c r="AM264" t="s">
        <v>1522</v>
      </c>
      <c r="AN264" t="s">
        <v>6</v>
      </c>
      <c r="AO264" s="57">
        <v>46063.819363425922</v>
      </c>
      <c r="AP264" s="57">
        <v>46298.625</v>
      </c>
      <c r="AR264" t="s">
        <v>218</v>
      </c>
      <c r="AS264" t="s">
        <v>1517</v>
      </c>
      <c r="AT264" t="s">
        <v>230</v>
      </c>
      <c r="AU264">
        <v>20261005</v>
      </c>
      <c r="AV264" t="s">
        <v>221</v>
      </c>
      <c r="AW264" t="s">
        <v>881</v>
      </c>
      <c r="AX264" t="s">
        <v>222</v>
      </c>
      <c r="BA264" s="57">
        <v>46298.625</v>
      </c>
      <c r="BB264" t="s">
        <v>1522</v>
      </c>
      <c r="BC264">
        <v>2026</v>
      </c>
      <c r="BD264">
        <v>10</v>
      </c>
      <c r="BE264">
        <v>5</v>
      </c>
      <c r="BF264" s="6">
        <f t="shared" si="12"/>
        <v>46300</v>
      </c>
      <c r="BG264">
        <f t="shared" si="13"/>
        <v>1.375</v>
      </c>
      <c r="BH264" t="str">
        <f t="shared" si="14"/>
        <v>NOT COMPLY</v>
      </c>
      <c r="BI264" t="str">
        <f>VLOOKUP(H264,Sheet2!$A$1:$B$270,2,FALSE)</f>
        <v>SUMBAWA</v>
      </c>
    </row>
    <row r="265" spans="1:61">
      <c r="A265">
        <v>264</v>
      </c>
      <c r="B265">
        <v>1002622507</v>
      </c>
      <c r="C265">
        <v>3</v>
      </c>
      <c r="D265" t="s">
        <v>45</v>
      </c>
      <c r="E265">
        <v>5</v>
      </c>
      <c r="F265" t="s">
        <v>210</v>
      </c>
      <c r="G265" t="s">
        <v>118</v>
      </c>
      <c r="H265" t="s">
        <v>452</v>
      </c>
      <c r="I265" t="s">
        <v>212</v>
      </c>
      <c r="J265" t="s">
        <v>213</v>
      </c>
      <c r="K265" t="s">
        <v>149</v>
      </c>
      <c r="M265" t="s">
        <v>76</v>
      </c>
      <c r="N265" t="s">
        <v>215</v>
      </c>
      <c r="O265" s="57">
        <v>46300.576863425929</v>
      </c>
      <c r="P265" s="57">
        <v>46300.715173611112</v>
      </c>
      <c r="Q265">
        <v>69399142</v>
      </c>
      <c r="S265">
        <v>172608206634</v>
      </c>
      <c r="T265" t="s">
        <v>2549</v>
      </c>
      <c r="U265" t="s">
        <v>2550</v>
      </c>
      <c r="V265" t="s">
        <v>2551</v>
      </c>
      <c r="Z265">
        <v>116.75177650000001</v>
      </c>
      <c r="AA265">
        <v>-8.9184563000000008</v>
      </c>
      <c r="AB265" t="s">
        <v>2552</v>
      </c>
      <c r="AC265" t="s">
        <v>229</v>
      </c>
      <c r="AL265" t="s">
        <v>217</v>
      </c>
      <c r="AM265" t="s">
        <v>2553</v>
      </c>
      <c r="AN265" t="s">
        <v>6</v>
      </c>
      <c r="AO265" s="57">
        <v>46152.601203703707</v>
      </c>
      <c r="AR265" t="s">
        <v>218</v>
      </c>
      <c r="AS265" t="s">
        <v>1517</v>
      </c>
      <c r="AT265" t="s">
        <v>342</v>
      </c>
      <c r="AU265">
        <v>20261005</v>
      </c>
      <c r="AV265" t="s">
        <v>221</v>
      </c>
      <c r="AW265" t="s">
        <v>1570</v>
      </c>
      <c r="AX265" t="s">
        <v>222</v>
      </c>
      <c r="BA265" s="57">
        <v>46300.291666666664</v>
      </c>
      <c r="BB265" t="s">
        <v>2553</v>
      </c>
      <c r="BC265">
        <v>2026</v>
      </c>
      <c r="BD265">
        <v>10</v>
      </c>
      <c r="BE265">
        <v>5</v>
      </c>
      <c r="BF265" s="6">
        <f t="shared" si="12"/>
        <v>46300</v>
      </c>
      <c r="BG265">
        <f t="shared" si="13"/>
        <v>-0.29166666666424135</v>
      </c>
      <c r="BH265" t="str">
        <f t="shared" si="14"/>
        <v>COMPLY</v>
      </c>
      <c r="BI265" t="str">
        <f>VLOOKUP(H265,Sheet2!$A$1:$B$270,2,FALSE)</f>
        <v>SUMBAWA</v>
      </c>
    </row>
    <row r="266" spans="1:61">
      <c r="A266">
        <v>265</v>
      </c>
      <c r="B266">
        <v>1002641631</v>
      </c>
      <c r="C266">
        <v>3</v>
      </c>
      <c r="D266" t="s">
        <v>45</v>
      </c>
      <c r="E266">
        <v>5</v>
      </c>
      <c r="F266" t="s">
        <v>210</v>
      </c>
      <c r="G266" t="s">
        <v>118</v>
      </c>
      <c r="H266" t="s">
        <v>452</v>
      </c>
      <c r="I266" t="s">
        <v>212</v>
      </c>
      <c r="J266" t="s">
        <v>213</v>
      </c>
      <c r="K266" t="s">
        <v>149</v>
      </c>
      <c r="M266" t="s">
        <v>76</v>
      </c>
      <c r="N266" t="s">
        <v>215</v>
      </c>
      <c r="O266" s="57">
        <v>46312.752071759256</v>
      </c>
      <c r="P266" s="57">
        <v>46314.493703703702</v>
      </c>
      <c r="Q266">
        <v>69409844</v>
      </c>
      <c r="S266">
        <v>172608206651</v>
      </c>
      <c r="T266" t="s">
        <v>6863</v>
      </c>
      <c r="U266" t="s">
        <v>8018</v>
      </c>
      <c r="V266" t="s">
        <v>8019</v>
      </c>
      <c r="Z266">
        <v>116.74703196527101</v>
      </c>
      <c r="AA266">
        <v>-8.91344736232843</v>
      </c>
      <c r="AB266" t="s">
        <v>6866</v>
      </c>
      <c r="AC266" t="s">
        <v>216</v>
      </c>
      <c r="AL266" t="s">
        <v>217</v>
      </c>
      <c r="AM266" t="s">
        <v>7812</v>
      </c>
      <c r="AN266" t="s">
        <v>6</v>
      </c>
      <c r="AO266" t="s">
        <v>8020</v>
      </c>
      <c r="AR266" t="s">
        <v>218</v>
      </c>
      <c r="AS266" t="s">
        <v>1517</v>
      </c>
      <c r="AT266" t="s">
        <v>342</v>
      </c>
      <c r="AU266">
        <v>20261019</v>
      </c>
      <c r="AV266" t="s">
        <v>221</v>
      </c>
      <c r="AW266" t="s">
        <v>8021</v>
      </c>
      <c r="AX266" t="s">
        <v>222</v>
      </c>
      <c r="BA266" s="57">
        <v>46312.291666666664</v>
      </c>
      <c r="BB266" t="s">
        <v>7812</v>
      </c>
      <c r="BC266">
        <v>2026</v>
      </c>
      <c r="BD266">
        <v>10</v>
      </c>
      <c r="BE266">
        <v>19</v>
      </c>
      <c r="BF266" s="6">
        <f t="shared" si="12"/>
        <v>46314</v>
      </c>
      <c r="BG266">
        <f t="shared" si="13"/>
        <v>1.7083333333357587</v>
      </c>
      <c r="BH266" t="str">
        <f t="shared" si="14"/>
        <v>NOT COMPLY</v>
      </c>
      <c r="BI266" t="str">
        <f>VLOOKUP(H266,Sheet2!$A$1:$B$270,2,FALSE)</f>
        <v>SUMBAWA</v>
      </c>
    </row>
    <row r="267" spans="1:61">
      <c r="A267">
        <v>266</v>
      </c>
      <c r="B267">
        <v>1002649392</v>
      </c>
      <c r="C267">
        <v>3</v>
      </c>
      <c r="D267" t="s">
        <v>45</v>
      </c>
      <c r="E267">
        <v>5</v>
      </c>
      <c r="F267" t="s">
        <v>210</v>
      </c>
      <c r="G267" t="s">
        <v>118</v>
      </c>
      <c r="H267" t="s">
        <v>452</v>
      </c>
      <c r="I267" t="s">
        <v>212</v>
      </c>
      <c r="J267" t="s">
        <v>213</v>
      </c>
      <c r="K267" t="s">
        <v>149</v>
      </c>
      <c r="M267" t="s">
        <v>76</v>
      </c>
      <c r="N267" t="s">
        <v>215</v>
      </c>
      <c r="O267" s="57">
        <v>46317.615856481483</v>
      </c>
      <c r="P267" s="57">
        <v>46317.868796296294</v>
      </c>
      <c r="Q267">
        <v>69414101</v>
      </c>
      <c r="S267">
        <v>172608206225</v>
      </c>
      <c r="T267" t="s">
        <v>10125</v>
      </c>
      <c r="U267" t="s">
        <v>11421</v>
      </c>
      <c r="V267" t="s">
        <v>11422</v>
      </c>
      <c r="Z267">
        <v>116.75396076088801</v>
      </c>
      <c r="AA267">
        <v>-8.9121239478980296</v>
      </c>
      <c r="AB267" t="s">
        <v>10128</v>
      </c>
      <c r="AC267" t="s">
        <v>283</v>
      </c>
      <c r="AL267" t="s">
        <v>217</v>
      </c>
      <c r="AM267" t="s">
        <v>11423</v>
      </c>
      <c r="AN267" t="s">
        <v>6</v>
      </c>
      <c r="AO267" t="s">
        <v>11424</v>
      </c>
      <c r="AR267" t="s">
        <v>218</v>
      </c>
      <c r="AS267" t="s">
        <v>1517</v>
      </c>
      <c r="AT267" t="s">
        <v>230</v>
      </c>
      <c r="AU267">
        <v>20261022</v>
      </c>
      <c r="AV267" t="s">
        <v>221</v>
      </c>
      <c r="AW267" t="s">
        <v>1982</v>
      </c>
      <c r="AX267" t="s">
        <v>222</v>
      </c>
      <c r="BA267" s="57">
        <v>46317.291666666664</v>
      </c>
      <c r="BB267" t="s">
        <v>11423</v>
      </c>
      <c r="BC267">
        <v>2026</v>
      </c>
      <c r="BD267">
        <v>10</v>
      </c>
      <c r="BE267">
        <v>22</v>
      </c>
      <c r="BF267" s="6">
        <f t="shared" si="12"/>
        <v>46317</v>
      </c>
      <c r="BG267">
        <f t="shared" si="13"/>
        <v>-0.29166666666424135</v>
      </c>
      <c r="BH267" t="str">
        <f t="shared" si="14"/>
        <v>COMPLY</v>
      </c>
      <c r="BI267" t="str">
        <f>VLOOKUP(H267,Sheet2!$A$1:$B$270,2,FALSE)</f>
        <v>SUMBAWA</v>
      </c>
    </row>
    <row r="268" spans="1:61">
      <c r="A268">
        <v>267</v>
      </c>
      <c r="B268">
        <v>1002650657</v>
      </c>
      <c r="C268">
        <v>3</v>
      </c>
      <c r="D268" t="s">
        <v>45</v>
      </c>
      <c r="E268">
        <v>5</v>
      </c>
      <c r="F268" t="s">
        <v>210</v>
      </c>
      <c r="G268" t="s">
        <v>118</v>
      </c>
      <c r="H268" t="s">
        <v>452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46318.454687500001</v>
      </c>
      <c r="P268" s="57">
        <v>46321.315497685187</v>
      </c>
      <c r="Q268">
        <v>69415759</v>
      </c>
      <c r="S268">
        <v>172608206251</v>
      </c>
      <c r="T268" t="s">
        <v>11919</v>
      </c>
      <c r="U268" t="s">
        <v>11920</v>
      </c>
      <c r="V268" t="s">
        <v>11921</v>
      </c>
      <c r="Z268">
        <v>116.746971456528</v>
      </c>
      <c r="AA268">
        <v>-8.9136303980335008</v>
      </c>
      <c r="AB268" t="s">
        <v>11922</v>
      </c>
      <c r="AC268" t="s">
        <v>235</v>
      </c>
      <c r="AL268" t="s">
        <v>217</v>
      </c>
      <c r="AM268" t="s">
        <v>11923</v>
      </c>
      <c r="AN268" t="s">
        <v>6</v>
      </c>
      <c r="AO268" t="s">
        <v>11924</v>
      </c>
      <c r="AP268" s="57">
        <v>46319.333333333336</v>
      </c>
      <c r="AR268" t="s">
        <v>218</v>
      </c>
      <c r="AS268" t="s">
        <v>1517</v>
      </c>
      <c r="AT268" t="s">
        <v>230</v>
      </c>
      <c r="AU268">
        <v>20261026</v>
      </c>
      <c r="AV268" t="s">
        <v>221</v>
      </c>
      <c r="AW268" t="s">
        <v>880</v>
      </c>
      <c r="AX268" t="s">
        <v>222</v>
      </c>
      <c r="BA268" s="57">
        <v>46319.333333333336</v>
      </c>
      <c r="BB268" t="s">
        <v>11923</v>
      </c>
      <c r="BC268">
        <v>2026</v>
      </c>
      <c r="BD268">
        <v>10</v>
      </c>
      <c r="BE268">
        <v>26</v>
      </c>
      <c r="BF268" s="6">
        <f t="shared" si="12"/>
        <v>46321</v>
      </c>
      <c r="BG268">
        <f t="shared" si="13"/>
        <v>1.6666666666642413</v>
      </c>
      <c r="BH268" t="str">
        <f t="shared" si="14"/>
        <v>NOT COMPLY</v>
      </c>
      <c r="BI268" t="str">
        <f>VLOOKUP(H268,Sheet2!$A$1:$B$270,2,FALSE)</f>
        <v>SUMBAWA</v>
      </c>
    </row>
    <row r="269" spans="1:61">
      <c r="A269">
        <v>268</v>
      </c>
      <c r="B269">
        <v>1002653525</v>
      </c>
      <c r="C269">
        <v>3</v>
      </c>
      <c r="D269" t="s">
        <v>45</v>
      </c>
      <c r="E269">
        <v>5</v>
      </c>
      <c r="F269" t="s">
        <v>210</v>
      </c>
      <c r="G269" t="s">
        <v>118</v>
      </c>
      <c r="H269" t="s">
        <v>452</v>
      </c>
      <c r="I269" t="s">
        <v>212</v>
      </c>
      <c r="J269" t="s">
        <v>213</v>
      </c>
      <c r="K269" t="s">
        <v>149</v>
      </c>
      <c r="M269" t="s">
        <v>76</v>
      </c>
      <c r="N269" t="s">
        <v>215</v>
      </c>
      <c r="O269" s="57">
        <v>46321.481909722221</v>
      </c>
      <c r="P269" s="57">
        <v>46323.420474537037</v>
      </c>
      <c r="Q269">
        <v>69412660</v>
      </c>
      <c r="S269">
        <v>172608206589</v>
      </c>
      <c r="T269" t="s">
        <v>9439</v>
      </c>
      <c r="U269" t="s">
        <v>12965</v>
      </c>
      <c r="V269" t="s">
        <v>12966</v>
      </c>
      <c r="Z269">
        <v>116.753087640792</v>
      </c>
      <c r="AA269">
        <v>-8.9174058146430202</v>
      </c>
      <c r="AB269" t="s">
        <v>9442</v>
      </c>
      <c r="AC269" t="s">
        <v>283</v>
      </c>
      <c r="AL269" t="s">
        <v>217</v>
      </c>
      <c r="AM269" t="s">
        <v>12967</v>
      </c>
      <c r="AN269" t="s">
        <v>6</v>
      </c>
      <c r="AO269" t="s">
        <v>12968</v>
      </c>
      <c r="AR269" t="s">
        <v>218</v>
      </c>
      <c r="AS269" t="s">
        <v>1517</v>
      </c>
      <c r="AT269" t="s">
        <v>230</v>
      </c>
      <c r="AU269">
        <v>20261028</v>
      </c>
      <c r="AV269" t="s">
        <v>221</v>
      </c>
      <c r="AW269" t="s">
        <v>540</v>
      </c>
      <c r="AX269" t="s">
        <v>222</v>
      </c>
      <c r="BA269" s="57">
        <v>46321.291666666664</v>
      </c>
      <c r="BB269" t="s">
        <v>12967</v>
      </c>
      <c r="BC269">
        <v>2026</v>
      </c>
      <c r="BD269">
        <v>10</v>
      </c>
      <c r="BE269">
        <v>28</v>
      </c>
      <c r="BF269" s="6">
        <f t="shared" si="12"/>
        <v>46323</v>
      </c>
      <c r="BG269">
        <f t="shared" si="13"/>
        <v>1.7083333333357587</v>
      </c>
      <c r="BH269" t="str">
        <f t="shared" si="14"/>
        <v>NOT COMPLY</v>
      </c>
      <c r="BI269" t="str">
        <f>VLOOKUP(H269,Sheet2!$A$1:$B$270,2,FALSE)</f>
        <v>SUMBAWA</v>
      </c>
    </row>
    <row r="270" spans="1:61">
      <c r="A270">
        <v>269</v>
      </c>
      <c r="B270">
        <v>1002656868</v>
      </c>
      <c r="C270">
        <v>3</v>
      </c>
      <c r="D270" t="s">
        <v>45</v>
      </c>
      <c r="E270">
        <v>5</v>
      </c>
      <c r="F270" t="s">
        <v>210</v>
      </c>
      <c r="G270" t="s">
        <v>118</v>
      </c>
      <c r="H270" t="s">
        <v>452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46322.869270833333</v>
      </c>
      <c r="P270" s="57">
        <v>46323.695115740738</v>
      </c>
      <c r="Q270">
        <v>69418295</v>
      </c>
      <c r="S270">
        <v>172608206684</v>
      </c>
      <c r="T270" t="s">
        <v>13590</v>
      </c>
      <c r="U270" t="s">
        <v>14324</v>
      </c>
      <c r="V270" t="s">
        <v>13591</v>
      </c>
      <c r="Z270">
        <v>116.736573416472</v>
      </c>
      <c r="AA270">
        <v>-8.9752734293598309</v>
      </c>
      <c r="AB270" t="s">
        <v>13592</v>
      </c>
      <c r="AC270" t="s">
        <v>235</v>
      </c>
      <c r="AL270" t="s">
        <v>217</v>
      </c>
      <c r="AM270" t="s">
        <v>13593</v>
      </c>
      <c r="AN270" t="s">
        <v>6</v>
      </c>
      <c r="AO270" t="s">
        <v>13594</v>
      </c>
      <c r="AP270" s="57">
        <v>46324.458333333336</v>
      </c>
      <c r="AR270" t="s">
        <v>218</v>
      </c>
      <c r="AS270" t="s">
        <v>1517</v>
      </c>
      <c r="AT270" t="s">
        <v>230</v>
      </c>
      <c r="AU270">
        <v>20261028</v>
      </c>
      <c r="AV270" t="s">
        <v>221</v>
      </c>
      <c r="AW270" t="s">
        <v>876</v>
      </c>
      <c r="AX270" t="s">
        <v>222</v>
      </c>
      <c r="BA270" s="57">
        <v>46324.458333333336</v>
      </c>
      <c r="BB270" t="s">
        <v>13593</v>
      </c>
      <c r="BC270">
        <v>2026</v>
      </c>
      <c r="BD270">
        <v>10</v>
      </c>
      <c r="BE270">
        <v>28</v>
      </c>
      <c r="BF270" s="6">
        <f t="shared" si="12"/>
        <v>46323</v>
      </c>
      <c r="BG270">
        <f t="shared" si="13"/>
        <v>-1.4583333333357587</v>
      </c>
      <c r="BH270" t="str">
        <f t="shared" si="14"/>
        <v>COMPLY</v>
      </c>
      <c r="BI270" t="str">
        <f>VLOOKUP(H270,Sheet2!$A$1:$B$270,2,FALSE)</f>
        <v>SUMBAWA</v>
      </c>
    </row>
    <row r="271" spans="1:61">
      <c r="A271">
        <v>270</v>
      </c>
      <c r="B271">
        <v>1002646062</v>
      </c>
      <c r="C271">
        <v>3</v>
      </c>
      <c r="D271" t="s">
        <v>45</v>
      </c>
      <c r="E271">
        <v>5</v>
      </c>
      <c r="F271" t="s">
        <v>210</v>
      </c>
      <c r="G271" t="s">
        <v>118</v>
      </c>
      <c r="H271" t="s">
        <v>452</v>
      </c>
      <c r="I271" t="s">
        <v>212</v>
      </c>
      <c r="J271" t="s">
        <v>213</v>
      </c>
      <c r="K271" t="s">
        <v>149</v>
      </c>
      <c r="L271" t="s">
        <v>214</v>
      </c>
      <c r="M271" t="s">
        <v>1916</v>
      </c>
      <c r="N271" t="s">
        <v>215</v>
      </c>
      <c r="O271" s="57">
        <v>46315.664479166669</v>
      </c>
      <c r="P271" s="57">
        <v>46324.379571759258</v>
      </c>
      <c r="Q271">
        <v>69413995</v>
      </c>
      <c r="S271">
        <v>172608206671</v>
      </c>
      <c r="T271" t="s">
        <v>10119</v>
      </c>
      <c r="U271" t="s">
        <v>10120</v>
      </c>
      <c r="V271" t="s">
        <v>10121</v>
      </c>
      <c r="Z271">
        <v>116.764427855455</v>
      </c>
      <c r="AA271">
        <v>-8.8927837409996897</v>
      </c>
      <c r="AB271" t="s">
        <v>10122</v>
      </c>
      <c r="AC271" t="s">
        <v>235</v>
      </c>
      <c r="AL271" t="s">
        <v>217</v>
      </c>
      <c r="AM271" t="s">
        <v>10123</v>
      </c>
      <c r="AN271" t="s">
        <v>6</v>
      </c>
      <c r="AO271" t="s">
        <v>10124</v>
      </c>
      <c r="AP271" s="57">
        <v>46316.625</v>
      </c>
      <c r="AQ271" t="s">
        <v>841</v>
      </c>
      <c r="AR271" t="s">
        <v>12</v>
      </c>
      <c r="AS271" t="s">
        <v>1517</v>
      </c>
      <c r="AT271" t="s">
        <v>230</v>
      </c>
      <c r="AV271" t="s">
        <v>1626</v>
      </c>
      <c r="AW271" t="s">
        <v>877</v>
      </c>
      <c r="AX271" t="s">
        <v>222</v>
      </c>
      <c r="BA271" s="57">
        <v>46316.625</v>
      </c>
      <c r="BB271" t="s">
        <v>10123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SUMBAWA</v>
      </c>
    </row>
    <row r="272" spans="1:61">
      <c r="A272">
        <v>271</v>
      </c>
      <c r="B272">
        <v>1002626149</v>
      </c>
      <c r="C272">
        <v>3</v>
      </c>
      <c r="D272" t="s">
        <v>45</v>
      </c>
      <c r="E272">
        <v>5</v>
      </c>
      <c r="F272" t="s">
        <v>210</v>
      </c>
      <c r="G272" t="s">
        <v>118</v>
      </c>
      <c r="H272" t="s">
        <v>276</v>
      </c>
      <c r="I272" t="s">
        <v>212</v>
      </c>
      <c r="J272" t="s">
        <v>213</v>
      </c>
      <c r="K272" t="s">
        <v>149</v>
      </c>
      <c r="L272" t="s">
        <v>214</v>
      </c>
      <c r="M272" t="s">
        <v>1400</v>
      </c>
      <c r="N272" t="s">
        <v>215</v>
      </c>
      <c r="O272" s="57">
        <v>46302.563657407409</v>
      </c>
      <c r="P272" s="57">
        <v>46306.667766203704</v>
      </c>
      <c r="Q272">
        <v>69405858</v>
      </c>
      <c r="S272">
        <v>172610203846</v>
      </c>
      <c r="T272" t="s">
        <v>3752</v>
      </c>
      <c r="U272" t="s">
        <v>3767</v>
      </c>
      <c r="V272" t="s">
        <v>3768</v>
      </c>
      <c r="Z272">
        <v>116.844043010522</v>
      </c>
      <c r="AA272">
        <v>-8.7439580667454493</v>
      </c>
      <c r="AB272" t="s">
        <v>3769</v>
      </c>
      <c r="AC272" t="s">
        <v>235</v>
      </c>
      <c r="AL272" t="s">
        <v>217</v>
      </c>
      <c r="AM272" t="s">
        <v>3770</v>
      </c>
      <c r="AN272" t="s">
        <v>6</v>
      </c>
      <c r="AO272" s="57">
        <v>46213.56962962963</v>
      </c>
      <c r="AP272" s="57">
        <v>46303.458333333336</v>
      </c>
      <c r="AR272" t="s">
        <v>14</v>
      </c>
      <c r="AS272" t="s">
        <v>1517</v>
      </c>
      <c r="AT272" t="s">
        <v>342</v>
      </c>
      <c r="AV272" t="s">
        <v>4882</v>
      </c>
      <c r="AW272" t="s">
        <v>821</v>
      </c>
      <c r="AX272" t="s">
        <v>222</v>
      </c>
      <c r="BA272" s="57">
        <v>46303.458333333336</v>
      </c>
      <c r="BB272" t="s">
        <v>3770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SUMBAWA</v>
      </c>
    </row>
    <row r="273" spans="1:61">
      <c r="A273">
        <v>272</v>
      </c>
      <c r="B273">
        <v>1002625288</v>
      </c>
      <c r="C273">
        <v>3</v>
      </c>
      <c r="D273" t="s">
        <v>45</v>
      </c>
      <c r="E273">
        <v>5</v>
      </c>
      <c r="F273" t="s">
        <v>210</v>
      </c>
      <c r="G273" t="s">
        <v>118</v>
      </c>
      <c r="H273" t="s">
        <v>276</v>
      </c>
      <c r="I273" t="s">
        <v>212</v>
      </c>
      <c r="J273" t="s">
        <v>213</v>
      </c>
      <c r="K273" t="s">
        <v>149</v>
      </c>
      <c r="L273" t="s">
        <v>214</v>
      </c>
      <c r="M273" t="s">
        <v>1400</v>
      </c>
      <c r="N273" t="s">
        <v>215</v>
      </c>
      <c r="O273" s="57">
        <v>46302.349699074075</v>
      </c>
      <c r="P273" s="57">
        <v>46303.385034722225</v>
      </c>
      <c r="Q273">
        <v>69405468</v>
      </c>
      <c r="S273">
        <v>172610203842</v>
      </c>
      <c r="T273" t="s">
        <v>3752</v>
      </c>
      <c r="U273" t="s">
        <v>3753</v>
      </c>
      <c r="V273" t="s">
        <v>3754</v>
      </c>
      <c r="Z273">
        <v>116.842750534415</v>
      </c>
      <c r="AA273">
        <v>-8.7436147819127594</v>
      </c>
      <c r="AB273" t="s">
        <v>3755</v>
      </c>
      <c r="AC273" t="s">
        <v>216</v>
      </c>
      <c r="AL273" t="s">
        <v>217</v>
      </c>
      <c r="AM273" t="s">
        <v>3756</v>
      </c>
      <c r="AN273" t="s">
        <v>6</v>
      </c>
      <c r="AO273" s="57">
        <v>46213.351041666669</v>
      </c>
      <c r="AP273" s="57">
        <v>46303.333333333336</v>
      </c>
      <c r="AR273" t="s">
        <v>14</v>
      </c>
      <c r="AS273" t="s">
        <v>1517</v>
      </c>
      <c r="AT273" t="s">
        <v>342</v>
      </c>
      <c r="AV273" t="s">
        <v>3757</v>
      </c>
      <c r="AW273" t="s">
        <v>3155</v>
      </c>
      <c r="AX273" t="s">
        <v>222</v>
      </c>
      <c r="BA273" s="57">
        <v>46303.333333333336</v>
      </c>
      <c r="BB273" t="s">
        <v>3756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str">
        <f>VLOOKUP(H273,Sheet2!$A$1:$B$270,2,FALSE)</f>
        <v>SUMBAWA</v>
      </c>
    </row>
    <row r="274" spans="1:61">
      <c r="A274">
        <v>273</v>
      </c>
      <c r="B274">
        <v>1002641075</v>
      </c>
      <c r="C274">
        <v>3</v>
      </c>
      <c r="D274" t="s">
        <v>45</v>
      </c>
      <c r="E274">
        <v>5</v>
      </c>
      <c r="F274" t="s">
        <v>210</v>
      </c>
      <c r="G274" t="s">
        <v>118</v>
      </c>
      <c r="H274" t="s">
        <v>276</v>
      </c>
      <c r="I274" t="s">
        <v>212</v>
      </c>
      <c r="J274" t="s">
        <v>213</v>
      </c>
      <c r="K274" t="s">
        <v>149</v>
      </c>
      <c r="L274" t="s">
        <v>214</v>
      </c>
      <c r="M274" t="s">
        <v>1400</v>
      </c>
      <c r="N274" t="s">
        <v>215</v>
      </c>
      <c r="O274" s="57">
        <v>46312.35324074074</v>
      </c>
      <c r="P274" s="57">
        <v>46316.539155092592</v>
      </c>
      <c r="Q274">
        <v>69411876</v>
      </c>
      <c r="S274">
        <v>172610203877</v>
      </c>
      <c r="T274" t="s">
        <v>8023</v>
      </c>
      <c r="U274" t="s">
        <v>8024</v>
      </c>
      <c r="V274" t="s">
        <v>8025</v>
      </c>
      <c r="Z274">
        <v>116.917871631612</v>
      </c>
      <c r="AA274">
        <v>-8.7115671218990798</v>
      </c>
      <c r="AB274" t="s">
        <v>8026</v>
      </c>
      <c r="AC274" t="s">
        <v>235</v>
      </c>
      <c r="AL274" t="s">
        <v>217</v>
      </c>
      <c r="AM274" t="s">
        <v>8027</v>
      </c>
      <c r="AN274" t="s">
        <v>6</v>
      </c>
      <c r="AO274" t="s">
        <v>8028</v>
      </c>
      <c r="AP274" s="57">
        <v>46313.333333333336</v>
      </c>
      <c r="AR274" t="s">
        <v>14</v>
      </c>
      <c r="AS274" t="s">
        <v>1517</v>
      </c>
      <c r="AT274" t="s">
        <v>342</v>
      </c>
      <c r="AV274" t="s">
        <v>10131</v>
      </c>
      <c r="AW274" t="s">
        <v>2322</v>
      </c>
      <c r="AX274" t="s">
        <v>222</v>
      </c>
      <c r="BA274" s="57">
        <v>46313.333333333336</v>
      </c>
      <c r="BB274" t="s">
        <v>8027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str">
        <f>VLOOKUP(H274,Sheet2!$A$1:$B$270,2,FALSE)</f>
        <v>SUMBAWA</v>
      </c>
    </row>
    <row r="275" spans="1:61">
      <c r="A275">
        <v>274</v>
      </c>
      <c r="B275">
        <v>1002646101</v>
      </c>
      <c r="C275">
        <v>3</v>
      </c>
      <c r="D275" t="s">
        <v>45</v>
      </c>
      <c r="E275">
        <v>5</v>
      </c>
      <c r="F275" t="s">
        <v>210</v>
      </c>
      <c r="G275" t="s">
        <v>118</v>
      </c>
      <c r="H275" t="s">
        <v>276</v>
      </c>
      <c r="I275" t="s">
        <v>212</v>
      </c>
      <c r="J275" t="s">
        <v>213</v>
      </c>
      <c r="K275" t="s">
        <v>149</v>
      </c>
      <c r="L275" t="s">
        <v>214</v>
      </c>
      <c r="M275" t="s">
        <v>1400</v>
      </c>
      <c r="N275" t="s">
        <v>215</v>
      </c>
      <c r="O275" s="57">
        <v>46315.670648148145</v>
      </c>
      <c r="P275" s="57">
        <v>46323.498402777775</v>
      </c>
      <c r="Q275">
        <v>69414004</v>
      </c>
      <c r="S275">
        <v>172610203884</v>
      </c>
      <c r="T275" t="s">
        <v>10132</v>
      </c>
      <c r="U275" t="s">
        <v>10133</v>
      </c>
      <c r="V275" t="s">
        <v>10134</v>
      </c>
      <c r="Z275">
        <v>116.86493013447</v>
      </c>
      <c r="AA275">
        <v>-8.6258439948939696</v>
      </c>
      <c r="AB275" t="s">
        <v>10135</v>
      </c>
      <c r="AC275" t="s">
        <v>235</v>
      </c>
      <c r="AL275" t="s">
        <v>217</v>
      </c>
      <c r="AM275" t="s">
        <v>9927</v>
      </c>
      <c r="AN275" t="s">
        <v>6</v>
      </c>
      <c r="AO275" t="s">
        <v>10124</v>
      </c>
      <c r="AP275" s="57">
        <v>46316.625</v>
      </c>
      <c r="AQ275" t="s">
        <v>1495</v>
      </c>
      <c r="AR275" t="s">
        <v>14</v>
      </c>
      <c r="AS275" t="s">
        <v>1517</v>
      </c>
      <c r="AT275" t="s">
        <v>230</v>
      </c>
      <c r="AV275" t="s">
        <v>14325</v>
      </c>
      <c r="AW275" t="s">
        <v>880</v>
      </c>
      <c r="AX275" t="s">
        <v>222</v>
      </c>
      <c r="BA275" s="57">
        <v>46316.625</v>
      </c>
      <c r="BB275" t="s">
        <v>9927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str">
        <f>VLOOKUP(H275,Sheet2!$A$1:$B$270,2,FALSE)</f>
        <v>SUMBAWA</v>
      </c>
    </row>
    <row r="276" spans="1:61">
      <c r="A276">
        <v>275</v>
      </c>
      <c r="B276">
        <v>1002646146</v>
      </c>
      <c r="C276">
        <v>3</v>
      </c>
      <c r="D276" t="s">
        <v>45</v>
      </c>
      <c r="E276">
        <v>5</v>
      </c>
      <c r="F276" t="s">
        <v>210</v>
      </c>
      <c r="G276" t="s">
        <v>118</v>
      </c>
      <c r="H276" t="s">
        <v>276</v>
      </c>
      <c r="I276" t="s">
        <v>212</v>
      </c>
      <c r="J276" t="s">
        <v>213</v>
      </c>
      <c r="K276" t="s">
        <v>149</v>
      </c>
      <c r="L276" t="s">
        <v>214</v>
      </c>
      <c r="M276" t="s">
        <v>1400</v>
      </c>
      <c r="N276" t="s">
        <v>215</v>
      </c>
      <c r="O276" s="57">
        <v>46315.681134259263</v>
      </c>
      <c r="P276" s="57">
        <v>46323.452418981484</v>
      </c>
      <c r="Q276">
        <v>69414017</v>
      </c>
      <c r="S276">
        <v>172610203885</v>
      </c>
      <c r="T276" t="s">
        <v>10132</v>
      </c>
      <c r="U276" t="s">
        <v>10133</v>
      </c>
      <c r="V276" t="s">
        <v>10136</v>
      </c>
      <c r="Z276">
        <v>116.86488952308299</v>
      </c>
      <c r="AA276">
        <v>-8.6258762816836505</v>
      </c>
      <c r="AB276" t="s">
        <v>10137</v>
      </c>
      <c r="AC276" t="s">
        <v>235</v>
      </c>
      <c r="AL276" t="s">
        <v>217</v>
      </c>
      <c r="AM276" t="s">
        <v>10138</v>
      </c>
      <c r="AN276" t="s">
        <v>6</v>
      </c>
      <c r="AO276" t="s">
        <v>10073</v>
      </c>
      <c r="AP276" s="57">
        <v>46316.625</v>
      </c>
      <c r="AR276" t="s">
        <v>14</v>
      </c>
      <c r="AS276" t="s">
        <v>1517</v>
      </c>
      <c r="AT276" t="s">
        <v>230</v>
      </c>
      <c r="AV276" t="s">
        <v>14326</v>
      </c>
      <c r="AW276" t="s">
        <v>880</v>
      </c>
      <c r="AX276" t="s">
        <v>222</v>
      </c>
      <c r="BA276" s="57">
        <v>46316.625</v>
      </c>
      <c r="BB276" t="s">
        <v>10138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str">
        <f>VLOOKUP(H276,Sheet2!$A$1:$B$270,2,FALSE)</f>
        <v>SUMBAWA</v>
      </c>
    </row>
    <row r="277" spans="1:61">
      <c r="A277">
        <v>276</v>
      </c>
      <c r="B277">
        <v>1002658214</v>
      </c>
      <c r="C277">
        <v>3</v>
      </c>
      <c r="D277" t="s">
        <v>45</v>
      </c>
      <c r="E277">
        <v>5</v>
      </c>
      <c r="F277" t="s">
        <v>210</v>
      </c>
      <c r="G277" t="s">
        <v>118</v>
      </c>
      <c r="H277" t="s">
        <v>276</v>
      </c>
      <c r="I277" t="s">
        <v>212</v>
      </c>
      <c r="J277" t="s">
        <v>213</v>
      </c>
      <c r="K277" t="s">
        <v>149</v>
      </c>
      <c r="L277" t="s">
        <v>214</v>
      </c>
      <c r="M277" t="s">
        <v>224</v>
      </c>
      <c r="N277" t="s">
        <v>215</v>
      </c>
      <c r="O277" s="57">
        <v>46323.677662037036</v>
      </c>
      <c r="P277" s="57">
        <v>46324.638958333337</v>
      </c>
      <c r="Q277">
        <v>69418784</v>
      </c>
      <c r="S277">
        <v>172610203903</v>
      </c>
      <c r="T277" t="s">
        <v>14332</v>
      </c>
      <c r="U277" t="s">
        <v>14333</v>
      </c>
      <c r="V277" t="s">
        <v>14334</v>
      </c>
      <c r="Z277">
        <v>116.818262655802</v>
      </c>
      <c r="AA277">
        <v>-8.7605347028025005</v>
      </c>
      <c r="AB277" t="s">
        <v>14335</v>
      </c>
      <c r="AC277" t="s">
        <v>235</v>
      </c>
      <c r="AL277" t="s">
        <v>217</v>
      </c>
      <c r="AM277" t="s">
        <v>14336</v>
      </c>
      <c r="AN277" t="s">
        <v>6</v>
      </c>
      <c r="AO277" t="s">
        <v>14289</v>
      </c>
      <c r="AP277" s="57">
        <v>46324.625</v>
      </c>
      <c r="AR277" t="s">
        <v>18</v>
      </c>
      <c r="AS277" t="s">
        <v>1517</v>
      </c>
      <c r="AT277" t="s">
        <v>220</v>
      </c>
      <c r="AV277" t="s">
        <v>226</v>
      </c>
      <c r="AW277" t="s">
        <v>1512</v>
      </c>
      <c r="AX277" t="s">
        <v>222</v>
      </c>
      <c r="BA277" s="57">
        <v>46324.625</v>
      </c>
      <c r="BB277" t="s">
        <v>14336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str">
        <f>VLOOKUP(H277,Sheet2!$A$1:$B$270,2,FALSE)</f>
        <v>SUMBAWA</v>
      </c>
    </row>
    <row r="278" spans="1:61">
      <c r="A278">
        <v>277</v>
      </c>
      <c r="B278">
        <v>1002658361</v>
      </c>
      <c r="C278">
        <v>3</v>
      </c>
      <c r="D278" t="s">
        <v>45</v>
      </c>
      <c r="E278">
        <v>5</v>
      </c>
      <c r="F278" t="s">
        <v>210</v>
      </c>
      <c r="G278" t="s">
        <v>118</v>
      </c>
      <c r="H278" t="s">
        <v>276</v>
      </c>
      <c r="I278" t="s">
        <v>212</v>
      </c>
      <c r="J278" t="s">
        <v>213</v>
      </c>
      <c r="K278" t="s">
        <v>149</v>
      </c>
      <c r="L278" t="s">
        <v>214</v>
      </c>
      <c r="M278" t="s">
        <v>224</v>
      </c>
      <c r="N278" t="s">
        <v>215</v>
      </c>
      <c r="O278" s="57">
        <v>46323.753981481481</v>
      </c>
      <c r="P278" s="57">
        <v>46324.645520833335</v>
      </c>
      <c r="Q278">
        <v>69418870</v>
      </c>
      <c r="S278">
        <v>172610203904</v>
      </c>
      <c r="T278" t="s">
        <v>14337</v>
      </c>
      <c r="U278" t="s">
        <v>14338</v>
      </c>
      <c r="V278" t="s">
        <v>14339</v>
      </c>
      <c r="Z278">
        <v>116.850601068966</v>
      </c>
      <c r="AA278">
        <v>-8.7342708967318199</v>
      </c>
      <c r="AB278" t="s">
        <v>14340</v>
      </c>
      <c r="AC278" t="s">
        <v>235</v>
      </c>
      <c r="AL278" t="s">
        <v>217</v>
      </c>
      <c r="AM278" t="s">
        <v>14341</v>
      </c>
      <c r="AN278" t="s">
        <v>6</v>
      </c>
      <c r="AO278" t="s">
        <v>14342</v>
      </c>
      <c r="AP278" s="57">
        <v>46324.625</v>
      </c>
      <c r="AR278" t="s">
        <v>18</v>
      </c>
      <c r="AS278" t="s">
        <v>1517</v>
      </c>
      <c r="AT278" t="s">
        <v>230</v>
      </c>
      <c r="AV278" t="s">
        <v>226</v>
      </c>
      <c r="AW278" t="s">
        <v>876</v>
      </c>
      <c r="AX278" t="s">
        <v>222</v>
      </c>
      <c r="BA278" s="57">
        <v>46324.625</v>
      </c>
      <c r="BB278" t="s">
        <v>14341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SUMBAWA</v>
      </c>
    </row>
    <row r="279" spans="1:61">
      <c r="A279">
        <v>278</v>
      </c>
      <c r="B279">
        <v>1002622594</v>
      </c>
      <c r="C279">
        <v>3</v>
      </c>
      <c r="D279" t="s">
        <v>45</v>
      </c>
      <c r="E279">
        <v>5</v>
      </c>
      <c r="F279" t="s">
        <v>210</v>
      </c>
      <c r="G279" t="s">
        <v>118</v>
      </c>
      <c r="H279" t="s">
        <v>276</v>
      </c>
      <c r="I279" t="s">
        <v>212</v>
      </c>
      <c r="J279" t="s">
        <v>213</v>
      </c>
      <c r="K279" t="s">
        <v>149</v>
      </c>
      <c r="M279" t="s">
        <v>76</v>
      </c>
      <c r="N279" t="s">
        <v>215</v>
      </c>
      <c r="O279" s="57">
        <v>46300.589548611111</v>
      </c>
      <c r="P279" s="57">
        <v>46300.792557870373</v>
      </c>
      <c r="Q279">
        <v>69401045</v>
      </c>
      <c r="S279">
        <v>172610203835</v>
      </c>
      <c r="T279" t="s">
        <v>2554</v>
      </c>
      <c r="U279" t="s">
        <v>2555</v>
      </c>
      <c r="V279" t="s">
        <v>2556</v>
      </c>
      <c r="Z279">
        <v>116.8507429</v>
      </c>
      <c r="AA279">
        <v>-8.7357896000000004</v>
      </c>
      <c r="AB279" t="s">
        <v>2557</v>
      </c>
      <c r="AC279" t="s">
        <v>229</v>
      </c>
      <c r="AL279" t="s">
        <v>217</v>
      </c>
      <c r="AM279" t="s">
        <v>2558</v>
      </c>
      <c r="AN279" t="s">
        <v>6</v>
      </c>
      <c r="AO279" s="57">
        <v>46152.601203703707</v>
      </c>
      <c r="AR279" t="s">
        <v>218</v>
      </c>
      <c r="AS279" t="s">
        <v>1517</v>
      </c>
      <c r="AT279" t="s">
        <v>342</v>
      </c>
      <c r="AU279">
        <v>20261005</v>
      </c>
      <c r="AV279" t="s">
        <v>221</v>
      </c>
      <c r="AW279" t="s">
        <v>540</v>
      </c>
      <c r="AX279" t="s">
        <v>222</v>
      </c>
      <c r="BA279" s="57">
        <v>46300.291666666664</v>
      </c>
      <c r="BB279" t="s">
        <v>2558</v>
      </c>
      <c r="BC279">
        <v>2026</v>
      </c>
      <c r="BD279">
        <v>10</v>
      </c>
      <c r="BE279">
        <v>5</v>
      </c>
      <c r="BF279" s="6">
        <f t="shared" si="12"/>
        <v>46300</v>
      </c>
      <c r="BG279">
        <f t="shared" si="13"/>
        <v>-0.29166666666424135</v>
      </c>
      <c r="BH279" t="str">
        <f t="shared" si="14"/>
        <v>COMPLY</v>
      </c>
      <c r="BI279" t="str">
        <f>VLOOKUP(H279,Sheet2!$A$1:$B$270,2,FALSE)</f>
        <v>SUMBAWA</v>
      </c>
    </row>
    <row r="280" spans="1:61">
      <c r="A280">
        <v>279</v>
      </c>
      <c r="B280">
        <v>1002625106</v>
      </c>
      <c r="C280">
        <v>3</v>
      </c>
      <c r="D280" t="s">
        <v>45</v>
      </c>
      <c r="E280">
        <v>5</v>
      </c>
      <c r="F280" t="s">
        <v>210</v>
      </c>
      <c r="G280" t="s">
        <v>118</v>
      </c>
      <c r="H280" t="s">
        <v>276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46301.722673611112</v>
      </c>
      <c r="P280" s="57">
        <v>46302.552094907405</v>
      </c>
      <c r="Q280">
        <v>69405356</v>
      </c>
      <c r="S280">
        <v>172610203839</v>
      </c>
      <c r="T280" t="s">
        <v>3159</v>
      </c>
      <c r="U280" t="s">
        <v>3160</v>
      </c>
      <c r="V280" t="s">
        <v>3161</v>
      </c>
      <c r="Z280">
        <v>116.863120655256</v>
      </c>
      <c r="AA280">
        <v>-8.7576621950468692</v>
      </c>
      <c r="AB280" t="s">
        <v>3162</v>
      </c>
      <c r="AC280" t="s">
        <v>235</v>
      </c>
      <c r="AL280" t="s">
        <v>217</v>
      </c>
      <c r="AM280" t="s">
        <v>3163</v>
      </c>
      <c r="AN280" t="s">
        <v>6</v>
      </c>
      <c r="AO280" s="57">
        <v>46183.725902777776</v>
      </c>
      <c r="AP280" s="57">
        <v>46302.625</v>
      </c>
      <c r="AR280" t="s">
        <v>218</v>
      </c>
      <c r="AS280" t="s">
        <v>1517</v>
      </c>
      <c r="AT280" t="s">
        <v>220</v>
      </c>
      <c r="AU280">
        <v>20261007</v>
      </c>
      <c r="AV280" t="s">
        <v>221</v>
      </c>
      <c r="AW280" t="s">
        <v>1302</v>
      </c>
      <c r="AX280" t="s">
        <v>222</v>
      </c>
      <c r="BA280" s="57">
        <v>46302.625</v>
      </c>
      <c r="BB280" t="s">
        <v>3163</v>
      </c>
      <c r="BC280">
        <v>2026</v>
      </c>
      <c r="BD280">
        <v>10</v>
      </c>
      <c r="BE280">
        <v>7</v>
      </c>
      <c r="BF280" s="6">
        <f t="shared" si="12"/>
        <v>46302</v>
      </c>
      <c r="BG280">
        <f t="shared" si="13"/>
        <v>-0.625</v>
      </c>
      <c r="BH280" t="str">
        <f t="shared" si="14"/>
        <v>COMPLY</v>
      </c>
      <c r="BI280" t="str">
        <f>VLOOKUP(H280,Sheet2!$A$1:$B$270,2,FALSE)</f>
        <v>SUMBAWA</v>
      </c>
    </row>
    <row r="281" spans="1:61">
      <c r="A281">
        <v>280</v>
      </c>
      <c r="B281">
        <v>1002627181</v>
      </c>
      <c r="C281">
        <v>3</v>
      </c>
      <c r="D281" t="s">
        <v>45</v>
      </c>
      <c r="E281">
        <v>5</v>
      </c>
      <c r="F281" t="s">
        <v>210</v>
      </c>
      <c r="G281" t="s">
        <v>118</v>
      </c>
      <c r="H281" t="s">
        <v>276</v>
      </c>
      <c r="I281" t="s">
        <v>212</v>
      </c>
      <c r="J281" t="s">
        <v>213</v>
      </c>
      <c r="K281" t="s">
        <v>149</v>
      </c>
      <c r="M281" t="s">
        <v>76</v>
      </c>
      <c r="N281" t="s">
        <v>215</v>
      </c>
      <c r="O281" s="57">
        <v>46303.385081018518</v>
      </c>
      <c r="P281" s="57">
        <v>46303.869189814817</v>
      </c>
      <c r="Q281">
        <v>69405468</v>
      </c>
      <c r="S281">
        <v>172610203851</v>
      </c>
      <c r="T281" t="s">
        <v>3752</v>
      </c>
      <c r="U281" t="s">
        <v>3758</v>
      </c>
      <c r="V281" t="s">
        <v>3759</v>
      </c>
      <c r="Z281">
        <v>116.862162352071</v>
      </c>
      <c r="AA281">
        <v>-8.6282748840081993</v>
      </c>
      <c r="AB281" t="s">
        <v>3755</v>
      </c>
      <c r="AC281" t="s">
        <v>216</v>
      </c>
      <c r="AL281" t="s">
        <v>217</v>
      </c>
      <c r="AM281" t="s">
        <v>3760</v>
      </c>
      <c r="AN281" t="s">
        <v>6</v>
      </c>
      <c r="AO281" s="57">
        <v>46244.392905092594</v>
      </c>
      <c r="AR281" t="s">
        <v>218</v>
      </c>
      <c r="AS281" t="s">
        <v>1517</v>
      </c>
      <c r="AT281" t="s">
        <v>342</v>
      </c>
      <c r="AU281">
        <v>20261008</v>
      </c>
      <c r="AV281" t="s">
        <v>221</v>
      </c>
      <c r="AW281" t="s">
        <v>540</v>
      </c>
      <c r="AX281" t="s">
        <v>222</v>
      </c>
      <c r="BA281" s="57">
        <v>46303.291666666664</v>
      </c>
      <c r="BB281" t="s">
        <v>3760</v>
      </c>
      <c r="BC281">
        <v>2026</v>
      </c>
      <c r="BD281">
        <v>10</v>
      </c>
      <c r="BE281">
        <v>8</v>
      </c>
      <c r="BF281" s="6">
        <f t="shared" si="12"/>
        <v>46303</v>
      </c>
      <c r="BG281">
        <f t="shared" si="13"/>
        <v>-0.29166666666424135</v>
      </c>
      <c r="BH281" t="str">
        <f t="shared" si="14"/>
        <v>COMPLY</v>
      </c>
      <c r="BI281" t="str">
        <f>VLOOKUP(H281,Sheet2!$A$1:$B$270,2,FALSE)</f>
        <v>SUMBAWA</v>
      </c>
    </row>
    <row r="282" spans="1:61">
      <c r="A282">
        <v>281</v>
      </c>
      <c r="B282">
        <v>1002629858</v>
      </c>
      <c r="C282">
        <v>3</v>
      </c>
      <c r="D282" t="s">
        <v>45</v>
      </c>
      <c r="E282">
        <v>5</v>
      </c>
      <c r="F282" t="s">
        <v>210</v>
      </c>
      <c r="G282" t="s">
        <v>118</v>
      </c>
      <c r="H282" t="s">
        <v>276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46304.596921296295</v>
      </c>
      <c r="P282" s="57">
        <v>46307.808321759258</v>
      </c>
      <c r="Q282">
        <v>69407401</v>
      </c>
      <c r="S282">
        <v>172610203855</v>
      </c>
      <c r="T282" t="s">
        <v>4883</v>
      </c>
      <c r="U282" t="s">
        <v>4884</v>
      </c>
      <c r="V282" t="s">
        <v>4885</v>
      </c>
      <c r="Z282">
        <v>116.878343901509</v>
      </c>
      <c r="AA282">
        <v>-8.7379114049476296</v>
      </c>
      <c r="AB282" t="s">
        <v>4886</v>
      </c>
      <c r="AC282" t="s">
        <v>235</v>
      </c>
      <c r="AL282" t="s">
        <v>217</v>
      </c>
      <c r="AM282" t="s">
        <v>4887</v>
      </c>
      <c r="AN282" t="s">
        <v>6</v>
      </c>
      <c r="AO282" s="57">
        <v>46275.600995370369</v>
      </c>
      <c r="AP282" s="57">
        <v>46305.458333333336</v>
      </c>
      <c r="AR282" t="s">
        <v>218</v>
      </c>
      <c r="AS282" t="s">
        <v>1517</v>
      </c>
      <c r="AT282" t="s">
        <v>230</v>
      </c>
      <c r="AU282">
        <v>20261012</v>
      </c>
      <c r="AV282" t="s">
        <v>221</v>
      </c>
      <c r="AW282" t="s">
        <v>876</v>
      </c>
      <c r="AX282" t="s">
        <v>222</v>
      </c>
      <c r="BA282" s="57">
        <v>46305.458333333336</v>
      </c>
      <c r="BB282" t="s">
        <v>4887</v>
      </c>
      <c r="BC282">
        <v>2026</v>
      </c>
      <c r="BD282">
        <v>10</v>
      </c>
      <c r="BE282">
        <v>12</v>
      </c>
      <c r="BF282" s="6">
        <f t="shared" si="12"/>
        <v>46307</v>
      </c>
      <c r="BG282">
        <f t="shared" si="13"/>
        <v>1.5416666666642413</v>
      </c>
      <c r="BH282" t="str">
        <f t="shared" si="14"/>
        <v>NOT COMPLY</v>
      </c>
      <c r="BI282" t="str">
        <f>VLOOKUP(H282,Sheet2!$A$1:$B$270,2,FALSE)</f>
        <v>SUMBAWA</v>
      </c>
    </row>
    <row r="283" spans="1:61">
      <c r="A283">
        <v>282</v>
      </c>
      <c r="B283">
        <v>1002631694</v>
      </c>
      <c r="C283">
        <v>3</v>
      </c>
      <c r="D283" t="s">
        <v>45</v>
      </c>
      <c r="E283">
        <v>5</v>
      </c>
      <c r="F283" t="s">
        <v>210</v>
      </c>
      <c r="G283" t="s">
        <v>118</v>
      </c>
      <c r="H283" t="s">
        <v>276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46306.658101851855</v>
      </c>
      <c r="P283" s="57">
        <v>46307.80810185185</v>
      </c>
      <c r="Q283">
        <v>69408231</v>
      </c>
      <c r="S283">
        <v>172610203720</v>
      </c>
      <c r="T283" t="s">
        <v>4891</v>
      </c>
      <c r="U283" t="s">
        <v>4892</v>
      </c>
      <c r="V283" t="s">
        <v>4893</v>
      </c>
      <c r="Z283">
        <v>116.832586604504</v>
      </c>
      <c r="AA283">
        <v>-8.7540397662166498</v>
      </c>
      <c r="AB283" t="s">
        <v>4894</v>
      </c>
      <c r="AC283" t="s">
        <v>235</v>
      </c>
      <c r="AL283" t="s">
        <v>217</v>
      </c>
      <c r="AM283" t="s">
        <v>4895</v>
      </c>
      <c r="AN283" t="s">
        <v>6</v>
      </c>
      <c r="AO283" s="57">
        <v>46336.663576388892</v>
      </c>
      <c r="AP283" s="57">
        <v>46307.625</v>
      </c>
      <c r="AR283" t="s">
        <v>218</v>
      </c>
      <c r="AS283" t="s">
        <v>1517</v>
      </c>
      <c r="AT283" t="s">
        <v>230</v>
      </c>
      <c r="AU283">
        <v>20261012</v>
      </c>
      <c r="AV283" t="s">
        <v>221</v>
      </c>
      <c r="AW283" t="s">
        <v>923</v>
      </c>
      <c r="AX283" t="s">
        <v>222</v>
      </c>
      <c r="BA283" s="57">
        <v>46307.625</v>
      </c>
      <c r="BB283" t="s">
        <v>4895</v>
      </c>
      <c r="BC283">
        <v>2026</v>
      </c>
      <c r="BD283">
        <v>10</v>
      </c>
      <c r="BE283">
        <v>12</v>
      </c>
      <c r="BF283" s="6">
        <f t="shared" si="12"/>
        <v>46307</v>
      </c>
      <c r="BG283">
        <f t="shared" si="13"/>
        <v>-0.625</v>
      </c>
      <c r="BH283" t="str">
        <f t="shared" si="14"/>
        <v>COMPLY</v>
      </c>
      <c r="BI283" t="str">
        <f>VLOOKUP(H283,Sheet2!$A$1:$B$270,2,FALSE)</f>
        <v>SUMBAWA</v>
      </c>
    </row>
    <row r="284" spans="1:61">
      <c r="A284">
        <v>283</v>
      </c>
      <c r="B284">
        <v>1002631706</v>
      </c>
      <c r="C284">
        <v>3</v>
      </c>
      <c r="D284" t="s">
        <v>45</v>
      </c>
      <c r="E284">
        <v>5</v>
      </c>
      <c r="F284" t="s">
        <v>210</v>
      </c>
      <c r="G284" t="s">
        <v>118</v>
      </c>
      <c r="H284" t="s">
        <v>276</v>
      </c>
      <c r="I284" t="s">
        <v>212</v>
      </c>
      <c r="J284" t="s">
        <v>213</v>
      </c>
      <c r="K284" t="s">
        <v>149</v>
      </c>
      <c r="M284" t="s">
        <v>76</v>
      </c>
      <c r="N284" t="s">
        <v>215</v>
      </c>
      <c r="O284" s="57">
        <v>46306.667766203704</v>
      </c>
      <c r="P284" s="57">
        <v>46307.546053240738</v>
      </c>
      <c r="Q284">
        <v>69405858</v>
      </c>
      <c r="S284">
        <v>172610203862</v>
      </c>
      <c r="T284" t="s">
        <v>3752</v>
      </c>
      <c r="U284" t="s">
        <v>4888</v>
      </c>
      <c r="V284" t="s">
        <v>4889</v>
      </c>
      <c r="Z284">
        <v>116.80548191603</v>
      </c>
      <c r="AA284">
        <v>-8.7456328788086601</v>
      </c>
      <c r="AB284" t="s">
        <v>3769</v>
      </c>
      <c r="AC284" t="s">
        <v>283</v>
      </c>
      <c r="AL284" t="s">
        <v>217</v>
      </c>
      <c r="AM284" t="s">
        <v>4890</v>
      </c>
      <c r="AN284" t="s">
        <v>6</v>
      </c>
      <c r="AO284" s="57">
        <v>46336.67359953704</v>
      </c>
      <c r="AR284" t="s">
        <v>218</v>
      </c>
      <c r="AS284" t="s">
        <v>1517</v>
      </c>
      <c r="AT284" t="s">
        <v>342</v>
      </c>
      <c r="AU284">
        <v>20261012</v>
      </c>
      <c r="AV284" t="s">
        <v>221</v>
      </c>
      <c r="AW284" t="s">
        <v>540</v>
      </c>
      <c r="AX284" t="s">
        <v>222</v>
      </c>
      <c r="BA284" s="57">
        <v>46306.291666666664</v>
      </c>
      <c r="BB284" t="s">
        <v>4890</v>
      </c>
      <c r="BC284">
        <v>2026</v>
      </c>
      <c r="BD284">
        <v>10</v>
      </c>
      <c r="BE284">
        <v>12</v>
      </c>
      <c r="BF284" s="6">
        <f t="shared" si="12"/>
        <v>46307</v>
      </c>
      <c r="BG284">
        <f t="shared" si="13"/>
        <v>0.70833333333575865</v>
      </c>
      <c r="BH284" t="str">
        <f t="shared" si="14"/>
        <v>COMPLY</v>
      </c>
      <c r="BI284" t="str">
        <f>VLOOKUP(H284,Sheet2!$A$1:$B$270,2,FALSE)</f>
        <v>SUMBAWA</v>
      </c>
    </row>
    <row r="285" spans="1:61">
      <c r="A285">
        <v>284</v>
      </c>
      <c r="B285">
        <v>1002647287</v>
      </c>
      <c r="C285">
        <v>3</v>
      </c>
      <c r="D285" t="s">
        <v>45</v>
      </c>
      <c r="E285">
        <v>5</v>
      </c>
      <c r="F285" t="s">
        <v>210</v>
      </c>
      <c r="G285" t="s">
        <v>118</v>
      </c>
      <c r="H285" t="s">
        <v>276</v>
      </c>
      <c r="I285" t="s">
        <v>212</v>
      </c>
      <c r="J285" t="s">
        <v>213</v>
      </c>
      <c r="K285" t="s">
        <v>149</v>
      </c>
      <c r="M285" t="s">
        <v>76</v>
      </c>
      <c r="N285" t="s">
        <v>215</v>
      </c>
      <c r="O285" s="57">
        <v>46316.539155092592</v>
      </c>
      <c r="P285" s="57">
        <v>46317.526631944442</v>
      </c>
      <c r="Q285">
        <v>69411876</v>
      </c>
      <c r="S285">
        <v>172610203776</v>
      </c>
      <c r="T285" t="s">
        <v>8023</v>
      </c>
      <c r="U285" t="s">
        <v>10743</v>
      </c>
      <c r="V285" t="s">
        <v>10744</v>
      </c>
      <c r="Z285">
        <v>116.9308188</v>
      </c>
      <c r="AA285">
        <v>-8.6994325000000003</v>
      </c>
      <c r="AB285" t="s">
        <v>8026</v>
      </c>
      <c r="AC285" t="s">
        <v>283</v>
      </c>
      <c r="AL285" t="s">
        <v>217</v>
      </c>
      <c r="AM285" t="s">
        <v>10745</v>
      </c>
      <c r="AN285" t="s">
        <v>6</v>
      </c>
      <c r="AO285" t="s">
        <v>10746</v>
      </c>
      <c r="AR285" t="s">
        <v>218</v>
      </c>
      <c r="AS285" t="s">
        <v>1517</v>
      </c>
      <c r="AT285" t="s">
        <v>342</v>
      </c>
      <c r="AU285">
        <v>20261022</v>
      </c>
      <c r="AV285" t="s">
        <v>221</v>
      </c>
      <c r="AW285" t="s">
        <v>10747</v>
      </c>
      <c r="AX285" t="s">
        <v>222</v>
      </c>
      <c r="BA285" s="57">
        <v>46316.291666666664</v>
      </c>
      <c r="BB285" t="s">
        <v>10745</v>
      </c>
      <c r="BC285">
        <v>2026</v>
      </c>
      <c r="BD285">
        <v>10</v>
      </c>
      <c r="BE285">
        <v>22</v>
      </c>
      <c r="BF285" s="6">
        <f t="shared" si="12"/>
        <v>46317</v>
      </c>
      <c r="BG285">
        <f t="shared" si="13"/>
        <v>0.70833333333575865</v>
      </c>
      <c r="BH285" t="str">
        <f t="shared" si="14"/>
        <v>COMPLY</v>
      </c>
      <c r="BI285" t="str">
        <f>VLOOKUP(H285,Sheet2!$A$1:$B$270,2,FALSE)</f>
        <v>SUMBAWA</v>
      </c>
    </row>
    <row r="286" spans="1:61">
      <c r="A286">
        <v>285</v>
      </c>
      <c r="B286">
        <v>1002656078</v>
      </c>
      <c r="C286">
        <v>3</v>
      </c>
      <c r="D286" t="s">
        <v>45</v>
      </c>
      <c r="E286">
        <v>5</v>
      </c>
      <c r="F286" t="s">
        <v>210</v>
      </c>
      <c r="G286" t="s">
        <v>118</v>
      </c>
      <c r="H286" t="s">
        <v>276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46322.583148148151</v>
      </c>
      <c r="P286" s="57">
        <v>46324.719780092593</v>
      </c>
      <c r="Q286">
        <v>69418017</v>
      </c>
      <c r="S286">
        <v>172610203898</v>
      </c>
      <c r="T286" t="s">
        <v>13595</v>
      </c>
      <c r="U286" t="s">
        <v>13596</v>
      </c>
      <c r="V286" t="s">
        <v>13597</v>
      </c>
      <c r="Z286">
        <v>116.854997836053</v>
      </c>
      <c r="AA286">
        <v>-8.7428191384008294</v>
      </c>
      <c r="AB286" t="s">
        <v>13598</v>
      </c>
      <c r="AC286" t="s">
        <v>216</v>
      </c>
      <c r="AL286" t="s">
        <v>217</v>
      </c>
      <c r="AM286" t="s">
        <v>13599</v>
      </c>
      <c r="AN286" t="s">
        <v>6</v>
      </c>
      <c r="AO286" t="s">
        <v>13600</v>
      </c>
      <c r="AP286" s="57">
        <v>46323.458333333336</v>
      </c>
      <c r="AR286" t="s">
        <v>218</v>
      </c>
      <c r="AS286" t="s">
        <v>1517</v>
      </c>
      <c r="AT286" t="s">
        <v>342</v>
      </c>
      <c r="AU286">
        <v>20261029</v>
      </c>
      <c r="AV286" t="s">
        <v>221</v>
      </c>
      <c r="AW286" t="s">
        <v>9284</v>
      </c>
      <c r="AX286" t="s">
        <v>222</v>
      </c>
      <c r="BA286" s="57">
        <v>46323.458333333336</v>
      </c>
      <c r="BB286" t="s">
        <v>13599</v>
      </c>
      <c r="BC286">
        <v>2026</v>
      </c>
      <c r="BD286">
        <v>10</v>
      </c>
      <c r="BE286">
        <v>29</v>
      </c>
      <c r="BF286" s="6">
        <f t="shared" si="12"/>
        <v>46324</v>
      </c>
      <c r="BG286">
        <f t="shared" si="13"/>
        <v>0.54166666666424135</v>
      </c>
      <c r="BH286" t="str">
        <f t="shared" si="14"/>
        <v>COMPLY</v>
      </c>
      <c r="BI286" t="str">
        <f>VLOOKUP(H286,Sheet2!$A$1:$B$270,2,FALSE)</f>
        <v>SUMBAWA</v>
      </c>
    </row>
    <row r="287" spans="1:61">
      <c r="A287">
        <v>286</v>
      </c>
      <c r="B287">
        <v>1002657510</v>
      </c>
      <c r="C287">
        <v>3</v>
      </c>
      <c r="D287" t="s">
        <v>45</v>
      </c>
      <c r="E287">
        <v>5</v>
      </c>
      <c r="F287" t="s">
        <v>210</v>
      </c>
      <c r="G287" t="s">
        <v>118</v>
      </c>
      <c r="H287" t="s">
        <v>276</v>
      </c>
      <c r="I287" t="s">
        <v>212</v>
      </c>
      <c r="J287" t="s">
        <v>213</v>
      </c>
      <c r="K287" t="s">
        <v>149</v>
      </c>
      <c r="M287" t="s">
        <v>76</v>
      </c>
      <c r="N287" t="s">
        <v>215</v>
      </c>
      <c r="O287" s="57">
        <v>46323.498414351852</v>
      </c>
      <c r="P287" s="57">
        <v>46323.525694444441</v>
      </c>
      <c r="Q287">
        <v>69414004</v>
      </c>
      <c r="S287">
        <v>172610203901</v>
      </c>
      <c r="T287" t="s">
        <v>10132</v>
      </c>
      <c r="U287" t="s">
        <v>9445</v>
      </c>
      <c r="V287" t="s">
        <v>14327</v>
      </c>
      <c r="Z287">
        <v>116.86524899</v>
      </c>
      <c r="AA287">
        <v>-8.6250880429999999</v>
      </c>
      <c r="AB287" t="s">
        <v>10135</v>
      </c>
      <c r="AC287" t="s">
        <v>283</v>
      </c>
      <c r="AL287" t="s">
        <v>217</v>
      </c>
      <c r="AM287" t="s">
        <v>12683</v>
      </c>
      <c r="AN287" t="s">
        <v>6</v>
      </c>
      <c r="AO287" t="s">
        <v>14328</v>
      </c>
      <c r="AR287" t="s">
        <v>218</v>
      </c>
      <c r="AS287" t="s">
        <v>1517</v>
      </c>
      <c r="AT287" t="s">
        <v>230</v>
      </c>
      <c r="AU287">
        <v>20261028</v>
      </c>
      <c r="AV287" t="s">
        <v>221</v>
      </c>
      <c r="AW287" t="s">
        <v>559</v>
      </c>
      <c r="AX287" t="s">
        <v>222</v>
      </c>
      <c r="BA287" s="57">
        <v>46323.291666666664</v>
      </c>
      <c r="BB287" t="s">
        <v>12683</v>
      </c>
      <c r="BC287">
        <v>2026</v>
      </c>
      <c r="BD287">
        <v>10</v>
      </c>
      <c r="BE287">
        <v>28</v>
      </c>
      <c r="BF287" s="6">
        <f t="shared" si="12"/>
        <v>46323</v>
      </c>
      <c r="BG287">
        <f t="shared" si="13"/>
        <v>-0.29166666666424135</v>
      </c>
      <c r="BH287" t="str">
        <f t="shared" si="14"/>
        <v>COMPLY</v>
      </c>
      <c r="BI287" t="str">
        <f>VLOOKUP(H287,Sheet2!$A$1:$B$270,2,FALSE)</f>
        <v>SUMBAWA</v>
      </c>
    </row>
    <row r="288" spans="1:61">
      <c r="A288">
        <v>287</v>
      </c>
      <c r="B288">
        <v>1002657308</v>
      </c>
      <c r="C288">
        <v>3</v>
      </c>
      <c r="D288" t="s">
        <v>45</v>
      </c>
      <c r="E288">
        <v>5</v>
      </c>
      <c r="F288" t="s">
        <v>210</v>
      </c>
      <c r="G288" t="s">
        <v>118</v>
      </c>
      <c r="H288" t="s">
        <v>276</v>
      </c>
      <c r="I288" t="s">
        <v>212</v>
      </c>
      <c r="J288" t="s">
        <v>213</v>
      </c>
      <c r="K288" t="s">
        <v>149</v>
      </c>
      <c r="M288" t="s">
        <v>76</v>
      </c>
      <c r="N288" t="s">
        <v>215</v>
      </c>
      <c r="O288" s="57">
        <v>46323.452453703707</v>
      </c>
      <c r="P288" s="57">
        <v>46323.493796296294</v>
      </c>
      <c r="Q288">
        <v>69414017</v>
      </c>
      <c r="S288">
        <v>172610203819</v>
      </c>
      <c r="T288" t="s">
        <v>10132</v>
      </c>
      <c r="U288" t="s">
        <v>9445</v>
      </c>
      <c r="V288" t="s">
        <v>14329</v>
      </c>
      <c r="Z288">
        <v>116.86487674771</v>
      </c>
      <c r="AA288">
        <v>-8.6239947689840992</v>
      </c>
      <c r="AB288" t="s">
        <v>10137</v>
      </c>
      <c r="AC288" t="s">
        <v>283</v>
      </c>
      <c r="AL288" t="s">
        <v>217</v>
      </c>
      <c r="AM288" t="s">
        <v>14330</v>
      </c>
      <c r="AN288" t="s">
        <v>6</v>
      </c>
      <c r="AO288" t="s">
        <v>14331</v>
      </c>
      <c r="AR288" t="s">
        <v>218</v>
      </c>
      <c r="AS288" t="s">
        <v>1517</v>
      </c>
      <c r="AT288" t="s">
        <v>230</v>
      </c>
      <c r="AU288">
        <v>20261028</v>
      </c>
      <c r="AV288" t="s">
        <v>221</v>
      </c>
      <c r="AW288" t="s">
        <v>559</v>
      </c>
      <c r="AX288" t="s">
        <v>222</v>
      </c>
      <c r="BA288" s="57">
        <v>46323.291666666664</v>
      </c>
      <c r="BB288" t="s">
        <v>14330</v>
      </c>
      <c r="BC288">
        <v>2026</v>
      </c>
      <c r="BD288">
        <v>10</v>
      </c>
      <c r="BE288">
        <v>28</v>
      </c>
      <c r="BF288" s="6">
        <f t="shared" si="12"/>
        <v>46323</v>
      </c>
      <c r="BG288">
        <f t="shared" si="13"/>
        <v>-0.29166666666424135</v>
      </c>
      <c r="BH288" t="str">
        <f t="shared" si="14"/>
        <v>COMPLY</v>
      </c>
      <c r="BI288" t="str">
        <f>VLOOKUP(H288,Sheet2!$A$1:$B$270,2,FALSE)</f>
        <v>SUMBAWA</v>
      </c>
    </row>
    <row r="289" spans="1:61">
      <c r="A289">
        <v>288</v>
      </c>
      <c r="B289">
        <v>1002644059</v>
      </c>
      <c r="C289">
        <v>3</v>
      </c>
      <c r="D289" t="s">
        <v>45</v>
      </c>
      <c r="E289">
        <v>5</v>
      </c>
      <c r="F289" t="s">
        <v>210</v>
      </c>
      <c r="G289" t="s">
        <v>118</v>
      </c>
      <c r="H289" t="s">
        <v>276</v>
      </c>
      <c r="I289" t="s">
        <v>212</v>
      </c>
      <c r="J289" t="s">
        <v>213</v>
      </c>
      <c r="K289" t="s">
        <v>149</v>
      </c>
      <c r="M289" t="s">
        <v>1617</v>
      </c>
      <c r="N289" t="s">
        <v>215</v>
      </c>
      <c r="O289" s="57">
        <v>46314.689976851849</v>
      </c>
      <c r="P289" s="57">
        <v>46324.776018518518</v>
      </c>
      <c r="Q289">
        <v>69413226</v>
      </c>
      <c r="S289">
        <v>172610203881</v>
      </c>
      <c r="T289" t="s">
        <v>3761</v>
      </c>
      <c r="U289" t="s">
        <v>9445</v>
      </c>
      <c r="Z289">
        <v>116.864597797307</v>
      </c>
      <c r="AA289">
        <v>-8.6234325694123193</v>
      </c>
      <c r="AB289" t="s">
        <v>3763</v>
      </c>
      <c r="AC289" t="s">
        <v>283</v>
      </c>
      <c r="AO289" t="s">
        <v>9446</v>
      </c>
      <c r="AR289" t="s">
        <v>5</v>
      </c>
      <c r="AS289" t="s">
        <v>1517</v>
      </c>
      <c r="AT289" t="s">
        <v>230</v>
      </c>
      <c r="AV289" t="s">
        <v>14901</v>
      </c>
      <c r="AW289" t="s">
        <v>540</v>
      </c>
      <c r="AX289" t="s">
        <v>222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str">
        <f>VLOOKUP(H289,Sheet2!$A$1:$B$270,2,FALSE)</f>
        <v>SUMBAWA</v>
      </c>
    </row>
    <row r="290" spans="1:61">
      <c r="A290">
        <v>289</v>
      </c>
      <c r="B290">
        <v>1002659952</v>
      </c>
      <c r="C290">
        <v>3</v>
      </c>
      <c r="D290" t="s">
        <v>45</v>
      </c>
      <c r="E290">
        <v>5</v>
      </c>
      <c r="F290" t="s">
        <v>210</v>
      </c>
      <c r="G290" t="s">
        <v>118</v>
      </c>
      <c r="H290" t="s">
        <v>276</v>
      </c>
      <c r="I290" t="s">
        <v>212</v>
      </c>
      <c r="J290" t="s">
        <v>213</v>
      </c>
      <c r="K290" t="s">
        <v>149</v>
      </c>
      <c r="L290" t="s">
        <v>214</v>
      </c>
      <c r="M290" t="s">
        <v>238</v>
      </c>
      <c r="N290" t="s">
        <v>215</v>
      </c>
      <c r="O290" s="57">
        <v>46324.729745370372</v>
      </c>
      <c r="P290" s="57">
        <v>46324.730624999997</v>
      </c>
      <c r="Q290">
        <v>69419550</v>
      </c>
      <c r="S290">
        <v>172610203910</v>
      </c>
      <c r="T290" t="s">
        <v>14948</v>
      </c>
      <c r="U290" t="s">
        <v>8024</v>
      </c>
      <c r="V290" t="s">
        <v>14949</v>
      </c>
      <c r="Z290">
        <v>116.917795257892</v>
      </c>
      <c r="AA290">
        <v>-8.7115882285486599</v>
      </c>
      <c r="AB290" t="s">
        <v>14950</v>
      </c>
      <c r="AC290" t="s">
        <v>235</v>
      </c>
      <c r="AL290" t="s">
        <v>217</v>
      </c>
      <c r="AM290" t="s">
        <v>14951</v>
      </c>
      <c r="AN290" t="s">
        <v>6</v>
      </c>
      <c r="AO290" t="s">
        <v>14952</v>
      </c>
      <c r="AP290" s="57">
        <v>46325.625</v>
      </c>
      <c r="AR290" t="s">
        <v>239</v>
      </c>
      <c r="AS290" t="s">
        <v>1517</v>
      </c>
      <c r="AT290" t="s">
        <v>230</v>
      </c>
      <c r="AV290" t="s">
        <v>238</v>
      </c>
      <c r="AW290" t="s">
        <v>878</v>
      </c>
      <c r="AX290" t="s">
        <v>222</v>
      </c>
      <c r="BA290" s="57">
        <v>46325.625</v>
      </c>
      <c r="BB290" t="s">
        <v>14951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str">
        <f>VLOOKUP(H290,Sheet2!$A$1:$B$270,2,FALSE)</f>
        <v>SUMBAWA</v>
      </c>
    </row>
    <row r="291" spans="1:61">
      <c r="A291">
        <v>290</v>
      </c>
      <c r="B291">
        <v>1002627389</v>
      </c>
      <c r="C291">
        <v>3</v>
      </c>
      <c r="D291" t="s">
        <v>45</v>
      </c>
      <c r="E291">
        <v>5</v>
      </c>
      <c r="F291" t="s">
        <v>210</v>
      </c>
      <c r="G291" t="s">
        <v>118</v>
      </c>
      <c r="H291" t="s">
        <v>276</v>
      </c>
      <c r="I291" t="s">
        <v>212</v>
      </c>
      <c r="J291" t="s">
        <v>213</v>
      </c>
      <c r="K291" t="s">
        <v>149</v>
      </c>
      <c r="M291" t="s">
        <v>6016</v>
      </c>
      <c r="N291" t="s">
        <v>215</v>
      </c>
      <c r="O291" s="57">
        <v>46303.428935185184</v>
      </c>
      <c r="P291" s="57">
        <v>46310.489583333336</v>
      </c>
      <c r="Q291">
        <v>69398557</v>
      </c>
      <c r="S291">
        <v>172610203853</v>
      </c>
      <c r="T291" t="s">
        <v>3761</v>
      </c>
      <c r="U291" t="s">
        <v>4467</v>
      </c>
      <c r="V291" t="s">
        <v>3762</v>
      </c>
      <c r="Z291">
        <v>116.86499999999999</v>
      </c>
      <c r="AA291">
        <v>-8.6239000000000008</v>
      </c>
      <c r="AB291" t="s">
        <v>3763</v>
      </c>
      <c r="AC291" t="s">
        <v>283</v>
      </c>
      <c r="AL291" t="s">
        <v>217</v>
      </c>
      <c r="AM291" t="s">
        <v>7431</v>
      </c>
      <c r="AN291" t="s">
        <v>6</v>
      </c>
      <c r="AO291" s="57">
        <v>46244.435104166667</v>
      </c>
      <c r="AP291" s="57">
        <v>46311</v>
      </c>
      <c r="AR291" t="s">
        <v>325</v>
      </c>
      <c r="AS291" t="s">
        <v>1517</v>
      </c>
      <c r="AT291" t="s">
        <v>342</v>
      </c>
      <c r="AV291" t="s">
        <v>6016</v>
      </c>
      <c r="AW291" t="s">
        <v>1591</v>
      </c>
      <c r="AX291" t="s">
        <v>222</v>
      </c>
      <c r="BA291" s="57">
        <v>46311.333333333336</v>
      </c>
      <c r="BB291" t="s">
        <v>7431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str">
        <f>VLOOKUP(H291,Sheet2!$A$1:$B$270,2,FALSE)</f>
        <v>SUMBAWA</v>
      </c>
    </row>
    <row r="292" spans="1:61">
      <c r="A292">
        <v>291</v>
      </c>
      <c r="B292">
        <v>1002627397</v>
      </c>
      <c r="C292">
        <v>3</v>
      </c>
      <c r="D292" t="s">
        <v>45</v>
      </c>
      <c r="E292">
        <v>5</v>
      </c>
      <c r="F292" t="s">
        <v>210</v>
      </c>
      <c r="G292" t="s">
        <v>118</v>
      </c>
      <c r="H292" t="s">
        <v>276</v>
      </c>
      <c r="I292" t="s">
        <v>212</v>
      </c>
      <c r="J292" t="s">
        <v>213</v>
      </c>
      <c r="K292" t="s">
        <v>149</v>
      </c>
      <c r="M292" t="s">
        <v>6016</v>
      </c>
      <c r="N292" t="s">
        <v>215</v>
      </c>
      <c r="O292" s="57">
        <v>46303.43</v>
      </c>
      <c r="P292" s="57">
        <v>46310.489583333336</v>
      </c>
      <c r="Q292">
        <v>69398560</v>
      </c>
      <c r="S292">
        <v>172610203854</v>
      </c>
      <c r="T292" t="s">
        <v>3764</v>
      </c>
      <c r="U292" t="s">
        <v>4467</v>
      </c>
      <c r="V292" t="s">
        <v>3765</v>
      </c>
      <c r="Z292">
        <v>116.86509</v>
      </c>
      <c r="AA292">
        <v>-8.6242900000000002</v>
      </c>
      <c r="AB292" t="s">
        <v>3766</v>
      </c>
      <c r="AC292" t="s">
        <v>283</v>
      </c>
      <c r="AL292" t="s">
        <v>217</v>
      </c>
      <c r="AM292" t="s">
        <v>7432</v>
      </c>
      <c r="AN292" t="s">
        <v>6</v>
      </c>
      <c r="AO292" s="57">
        <v>46244.435104166667</v>
      </c>
      <c r="AP292" s="57">
        <v>46311</v>
      </c>
      <c r="AR292" t="s">
        <v>325</v>
      </c>
      <c r="AS292" t="s">
        <v>1517</v>
      </c>
      <c r="AT292" t="s">
        <v>342</v>
      </c>
      <c r="AV292" t="s">
        <v>6016</v>
      </c>
      <c r="AW292" t="s">
        <v>3015</v>
      </c>
      <c r="AX292" t="s">
        <v>222</v>
      </c>
      <c r="BA292" s="57">
        <v>46311.333333333336</v>
      </c>
      <c r="BB292" t="s">
        <v>7432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str">
        <f>VLOOKUP(H292,Sheet2!$A$1:$B$270,2,FALSE)</f>
        <v>SUMBAWA</v>
      </c>
    </row>
    <row r="293" spans="1:61">
      <c r="A293">
        <v>292</v>
      </c>
      <c r="B293">
        <v>1002644071</v>
      </c>
      <c r="C293">
        <v>3</v>
      </c>
      <c r="D293" t="s">
        <v>45</v>
      </c>
      <c r="E293">
        <v>5</v>
      </c>
      <c r="F293" t="s">
        <v>210</v>
      </c>
      <c r="G293" t="s">
        <v>118</v>
      </c>
      <c r="H293" t="s">
        <v>276</v>
      </c>
      <c r="I293" t="s">
        <v>212</v>
      </c>
      <c r="J293" t="s">
        <v>213</v>
      </c>
      <c r="K293" t="s">
        <v>149</v>
      </c>
      <c r="M293" t="s">
        <v>1625</v>
      </c>
      <c r="N293" t="s">
        <v>215</v>
      </c>
      <c r="O293" s="57">
        <v>46314.692256944443</v>
      </c>
      <c r="P293" s="57">
        <v>46315.392928240741</v>
      </c>
      <c r="Q293">
        <v>69413224</v>
      </c>
      <c r="S293">
        <v>172610203883</v>
      </c>
      <c r="T293" t="s">
        <v>3764</v>
      </c>
      <c r="U293" t="s">
        <v>9445</v>
      </c>
      <c r="Z293">
        <v>116.85974229999999</v>
      </c>
      <c r="AA293">
        <v>-8.6314951000000004</v>
      </c>
      <c r="AB293" t="s">
        <v>9447</v>
      </c>
      <c r="AC293" t="s">
        <v>283</v>
      </c>
      <c r="AO293" t="s">
        <v>9446</v>
      </c>
      <c r="AR293" t="s">
        <v>1630</v>
      </c>
      <c r="AS293" t="s">
        <v>1517</v>
      </c>
      <c r="AT293" t="s">
        <v>230</v>
      </c>
      <c r="AV293" t="s">
        <v>9448</v>
      </c>
      <c r="AW293" t="s">
        <v>559</v>
      </c>
      <c r="AX293" t="s">
        <v>222</v>
      </c>
      <c r="AZ293" t="s">
        <v>9448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SUMBAWA</v>
      </c>
    </row>
    <row r="294" spans="1:61">
      <c r="A294">
        <v>293</v>
      </c>
      <c r="B294">
        <v>1002639389</v>
      </c>
      <c r="C294">
        <v>3</v>
      </c>
      <c r="D294" t="s">
        <v>45</v>
      </c>
      <c r="E294">
        <v>5</v>
      </c>
      <c r="F294" t="s">
        <v>210</v>
      </c>
      <c r="G294" t="s">
        <v>110</v>
      </c>
      <c r="H294" t="s">
        <v>246</v>
      </c>
      <c r="I294" t="s">
        <v>212</v>
      </c>
      <c r="J294" t="s">
        <v>213</v>
      </c>
      <c r="K294" t="s">
        <v>149</v>
      </c>
      <c r="L294" t="s">
        <v>214</v>
      </c>
      <c r="M294" t="s">
        <v>1916</v>
      </c>
      <c r="N294" t="s">
        <v>215</v>
      </c>
      <c r="O294" s="57">
        <v>46311.367777777778</v>
      </c>
      <c r="P294" s="57">
        <v>46324.377025462964</v>
      </c>
      <c r="Q294">
        <v>69411134</v>
      </c>
      <c r="S294">
        <v>172616802185</v>
      </c>
      <c r="T294" t="s">
        <v>8029</v>
      </c>
      <c r="U294" t="s">
        <v>8030</v>
      </c>
      <c r="V294" t="s">
        <v>8031</v>
      </c>
      <c r="Z294">
        <v>118.753263</v>
      </c>
      <c r="AA294">
        <v>-8.4709029999999998</v>
      </c>
      <c r="AB294" t="s">
        <v>8032</v>
      </c>
      <c r="AC294" t="s">
        <v>235</v>
      </c>
      <c r="AL294" t="s">
        <v>217</v>
      </c>
      <c r="AM294" t="s">
        <v>8033</v>
      </c>
      <c r="AN294" t="s">
        <v>6</v>
      </c>
      <c r="AO294" t="s">
        <v>8034</v>
      </c>
      <c r="AP294" s="57">
        <v>46312.333333333336</v>
      </c>
      <c r="AQ294" t="s">
        <v>841</v>
      </c>
      <c r="AR294" t="s">
        <v>12</v>
      </c>
      <c r="AS294" t="s">
        <v>219</v>
      </c>
      <c r="AT294" t="s">
        <v>230</v>
      </c>
      <c r="AV294" t="s">
        <v>1626</v>
      </c>
      <c r="AW294" t="s">
        <v>236</v>
      </c>
      <c r="AX294" t="s">
        <v>222</v>
      </c>
      <c r="BA294" s="57">
        <v>46312.333333333336</v>
      </c>
      <c r="BB294" t="s">
        <v>8033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BIMA</v>
      </c>
    </row>
    <row r="295" spans="1:61">
      <c r="A295">
        <v>294</v>
      </c>
      <c r="B295">
        <v>1002620982</v>
      </c>
      <c r="C295">
        <v>3</v>
      </c>
      <c r="D295" t="s">
        <v>38</v>
      </c>
      <c r="E295">
        <v>5</v>
      </c>
      <c r="F295" t="s">
        <v>247</v>
      </c>
      <c r="G295" t="s">
        <v>91</v>
      </c>
      <c r="H295" t="s">
        <v>509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46298.553935185184</v>
      </c>
      <c r="P295" s="57">
        <v>46298.706574074073</v>
      </c>
      <c r="Q295">
        <v>69403613</v>
      </c>
      <c r="S295">
        <v>152725202847</v>
      </c>
      <c r="T295" t="s">
        <v>1523</v>
      </c>
      <c r="U295" t="s">
        <v>1524</v>
      </c>
      <c r="V295" t="s">
        <v>1525</v>
      </c>
      <c r="Z295">
        <v>112.89444</v>
      </c>
      <c r="AA295">
        <v>-8.222963</v>
      </c>
      <c r="AB295" t="s">
        <v>1526</v>
      </c>
      <c r="AC295" t="s">
        <v>235</v>
      </c>
      <c r="AL295" t="s">
        <v>217</v>
      </c>
      <c r="AM295" t="s">
        <v>1527</v>
      </c>
      <c r="AN295" t="s">
        <v>6</v>
      </c>
      <c r="AO295" s="57">
        <v>46091.559224537035</v>
      </c>
      <c r="AP295" s="57">
        <v>46299.625</v>
      </c>
      <c r="AR295" t="s">
        <v>218</v>
      </c>
      <c r="AS295" t="s">
        <v>219</v>
      </c>
      <c r="AT295" t="s">
        <v>342</v>
      </c>
      <c r="AU295">
        <v>20261003</v>
      </c>
      <c r="AV295" t="s">
        <v>221</v>
      </c>
      <c r="AW295" t="s">
        <v>1528</v>
      </c>
      <c r="AX295" t="s">
        <v>222</v>
      </c>
      <c r="BA295" s="57">
        <v>46299.625</v>
      </c>
      <c r="BB295" t="s">
        <v>1527</v>
      </c>
      <c r="BC295">
        <v>2026</v>
      </c>
      <c r="BD295">
        <v>10</v>
      </c>
      <c r="BE295">
        <v>3</v>
      </c>
      <c r="BF295" s="6">
        <f t="shared" si="12"/>
        <v>46298</v>
      </c>
      <c r="BG295">
        <f t="shared" si="13"/>
        <v>-1.625</v>
      </c>
      <c r="BH295" t="str">
        <f t="shared" si="14"/>
        <v>COMPLY</v>
      </c>
      <c r="BI295" t="str">
        <f>VLOOKUP(H295,Sheet2!$A$1:$B$270,2,FALSE)</f>
        <v>MALANG</v>
      </c>
    </row>
    <row r="296" spans="1:61">
      <c r="A296">
        <v>295</v>
      </c>
      <c r="B296">
        <v>1002627672</v>
      </c>
      <c r="C296">
        <v>3</v>
      </c>
      <c r="D296" t="s">
        <v>38</v>
      </c>
      <c r="E296">
        <v>5</v>
      </c>
      <c r="F296" t="s">
        <v>247</v>
      </c>
      <c r="G296" t="s">
        <v>91</v>
      </c>
      <c r="H296" t="s">
        <v>509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46303.553252314814</v>
      </c>
      <c r="P296" s="57">
        <v>46304.545324074075</v>
      </c>
      <c r="Q296">
        <v>69406473</v>
      </c>
      <c r="S296">
        <v>152725202848</v>
      </c>
      <c r="T296" t="s">
        <v>4468</v>
      </c>
      <c r="U296" t="s">
        <v>4469</v>
      </c>
      <c r="V296" t="s">
        <v>4470</v>
      </c>
      <c r="Z296">
        <v>112.910916</v>
      </c>
      <c r="AA296">
        <v>-8.2302090000000003</v>
      </c>
      <c r="AB296" t="s">
        <v>4471</v>
      </c>
      <c r="AC296" t="s">
        <v>235</v>
      </c>
      <c r="AL296" t="s">
        <v>217</v>
      </c>
      <c r="AM296" t="s">
        <v>4472</v>
      </c>
      <c r="AN296" t="s">
        <v>6</v>
      </c>
      <c r="AO296" s="57">
        <v>46244.569814814815</v>
      </c>
      <c r="AP296" s="57">
        <v>46304.458333333336</v>
      </c>
      <c r="AR296" t="s">
        <v>218</v>
      </c>
      <c r="AS296" t="s">
        <v>219</v>
      </c>
      <c r="AT296" t="s">
        <v>220</v>
      </c>
      <c r="AU296">
        <v>20261009</v>
      </c>
      <c r="AV296" t="s">
        <v>221</v>
      </c>
      <c r="AW296" t="s">
        <v>2548</v>
      </c>
      <c r="AX296" t="s">
        <v>222</v>
      </c>
      <c r="BA296" s="57">
        <v>46304.458333333336</v>
      </c>
      <c r="BB296" t="s">
        <v>4472</v>
      </c>
      <c r="BC296">
        <v>2026</v>
      </c>
      <c r="BD296">
        <v>10</v>
      </c>
      <c r="BE296">
        <v>9</v>
      </c>
      <c r="BF296" s="6">
        <f t="shared" si="12"/>
        <v>46304</v>
      </c>
      <c r="BG296">
        <f t="shared" si="13"/>
        <v>-0.45833333333575865</v>
      </c>
      <c r="BH296" t="str">
        <f t="shared" si="14"/>
        <v>COMPLY</v>
      </c>
      <c r="BI296" t="str">
        <f>VLOOKUP(H296,Sheet2!$A$1:$B$270,2,FALSE)</f>
        <v>MALANG</v>
      </c>
    </row>
    <row r="297" spans="1:61">
      <c r="A297">
        <v>296</v>
      </c>
      <c r="B297">
        <v>1002618893</v>
      </c>
      <c r="C297">
        <v>3</v>
      </c>
      <c r="D297" t="s">
        <v>38</v>
      </c>
      <c r="E297">
        <v>5</v>
      </c>
      <c r="F297" t="s">
        <v>247</v>
      </c>
      <c r="G297" t="s">
        <v>91</v>
      </c>
      <c r="H297" t="s">
        <v>512</v>
      </c>
      <c r="I297" t="s">
        <v>212</v>
      </c>
      <c r="J297" t="s">
        <v>213</v>
      </c>
      <c r="K297" t="s">
        <v>149</v>
      </c>
      <c r="L297" t="s">
        <v>214</v>
      </c>
      <c r="M297" t="s">
        <v>1400</v>
      </c>
      <c r="N297" t="s">
        <v>215</v>
      </c>
      <c r="O297" s="57">
        <v>46297.336574074077</v>
      </c>
      <c r="P297" s="57">
        <v>46300.567395833335</v>
      </c>
      <c r="Q297">
        <v>69402682</v>
      </c>
      <c r="S297">
        <v>152712204186</v>
      </c>
      <c r="T297" t="s">
        <v>1529</v>
      </c>
      <c r="U297" t="s">
        <v>1530</v>
      </c>
      <c r="V297" t="s">
        <v>1531</v>
      </c>
      <c r="Z297">
        <v>112.78721</v>
      </c>
      <c r="AA297">
        <v>-8.2437489999999993</v>
      </c>
      <c r="AB297" t="s">
        <v>1532</v>
      </c>
      <c r="AC297" t="s">
        <v>235</v>
      </c>
      <c r="AL297" t="s">
        <v>217</v>
      </c>
      <c r="AM297" t="s">
        <v>1533</v>
      </c>
      <c r="AN297" t="s">
        <v>6</v>
      </c>
      <c r="AO297" s="57">
        <v>46063.351053240738</v>
      </c>
      <c r="AP297" s="57">
        <v>46298.333333333336</v>
      </c>
      <c r="AR297" t="s">
        <v>14</v>
      </c>
      <c r="AS297" t="s">
        <v>565</v>
      </c>
      <c r="AT297" t="s">
        <v>230</v>
      </c>
      <c r="AV297" t="s">
        <v>2559</v>
      </c>
      <c r="AW297" t="s">
        <v>882</v>
      </c>
      <c r="AX297" t="s">
        <v>222</v>
      </c>
      <c r="BA297" s="57">
        <v>46298.333333333336</v>
      </c>
      <c r="BB297" t="s">
        <v>1533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str">
        <f>VLOOKUP(H297,Sheet2!$A$1:$B$270,2,FALSE)</f>
        <v>MALANG</v>
      </c>
    </row>
    <row r="298" spans="1:61">
      <c r="A298">
        <v>297</v>
      </c>
      <c r="B298">
        <v>1002622457</v>
      </c>
      <c r="C298">
        <v>3</v>
      </c>
      <c r="D298" t="s">
        <v>38</v>
      </c>
      <c r="E298">
        <v>5</v>
      </c>
      <c r="F298" t="s">
        <v>247</v>
      </c>
      <c r="G298" t="s">
        <v>91</v>
      </c>
      <c r="H298" t="s">
        <v>512</v>
      </c>
      <c r="I298" t="s">
        <v>212</v>
      </c>
      <c r="J298" t="s">
        <v>213</v>
      </c>
      <c r="K298" t="s">
        <v>149</v>
      </c>
      <c r="M298" t="s">
        <v>76</v>
      </c>
      <c r="N298" t="s">
        <v>215</v>
      </c>
      <c r="O298" s="57">
        <v>46300.567407407405</v>
      </c>
      <c r="P298" s="57">
        <v>46300.737083333333</v>
      </c>
      <c r="Q298">
        <v>69402682</v>
      </c>
      <c r="S298">
        <v>152712204736</v>
      </c>
      <c r="T298" t="s">
        <v>1529</v>
      </c>
      <c r="U298" t="s">
        <v>2560</v>
      </c>
      <c r="V298" t="s">
        <v>2561</v>
      </c>
      <c r="Z298">
        <v>112.77079580038</v>
      </c>
      <c r="AA298">
        <v>-8.2404786967026897</v>
      </c>
      <c r="AB298" t="s">
        <v>1532</v>
      </c>
      <c r="AC298" t="s">
        <v>229</v>
      </c>
      <c r="AL298" t="s">
        <v>217</v>
      </c>
      <c r="AM298" t="s">
        <v>2562</v>
      </c>
      <c r="AN298" t="s">
        <v>6</v>
      </c>
      <c r="AO298" s="57">
        <v>46152.569618055553</v>
      </c>
      <c r="AR298" t="s">
        <v>218</v>
      </c>
      <c r="AS298" t="s">
        <v>565</v>
      </c>
      <c r="AT298" t="s">
        <v>230</v>
      </c>
      <c r="AU298">
        <v>20261005</v>
      </c>
      <c r="AV298" t="s">
        <v>221</v>
      </c>
      <c r="AW298" t="s">
        <v>540</v>
      </c>
      <c r="AX298" t="s">
        <v>222</v>
      </c>
      <c r="BA298" s="57">
        <v>46300.291666666664</v>
      </c>
      <c r="BB298" t="s">
        <v>2562</v>
      </c>
      <c r="BC298">
        <v>2026</v>
      </c>
      <c r="BD298">
        <v>10</v>
      </c>
      <c r="BE298">
        <v>5</v>
      </c>
      <c r="BF298" s="6">
        <f t="shared" si="12"/>
        <v>46300</v>
      </c>
      <c r="BG298">
        <f t="shared" si="13"/>
        <v>-0.29166666666424135</v>
      </c>
      <c r="BH298" t="str">
        <f t="shared" si="14"/>
        <v>COMPLY</v>
      </c>
      <c r="BI298" t="str">
        <f>VLOOKUP(H298,Sheet2!$A$1:$B$270,2,FALSE)</f>
        <v>MALANG</v>
      </c>
    </row>
    <row r="299" spans="1:61">
      <c r="A299">
        <v>298</v>
      </c>
      <c r="B299">
        <v>1002639776</v>
      </c>
      <c r="C299">
        <v>3</v>
      </c>
      <c r="D299" t="s">
        <v>38</v>
      </c>
      <c r="E299">
        <v>5</v>
      </c>
      <c r="F299" t="s">
        <v>247</v>
      </c>
      <c r="G299" t="s">
        <v>91</v>
      </c>
      <c r="H299" t="s">
        <v>512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46311.44767361111</v>
      </c>
      <c r="P299" s="57">
        <v>46312.700428240743</v>
      </c>
      <c r="Q299">
        <v>69411312</v>
      </c>
      <c r="S299">
        <v>152712204193</v>
      </c>
      <c r="T299" t="s">
        <v>8035</v>
      </c>
      <c r="U299" t="s">
        <v>8036</v>
      </c>
      <c r="V299" t="s">
        <v>8037</v>
      </c>
      <c r="Z299">
        <v>112.76102299999999</v>
      </c>
      <c r="AA299">
        <v>-8.2554569999999998</v>
      </c>
      <c r="AB299" t="s">
        <v>8038</v>
      </c>
      <c r="AC299" t="s">
        <v>235</v>
      </c>
      <c r="AL299" t="s">
        <v>217</v>
      </c>
      <c r="AM299" t="s">
        <v>8039</v>
      </c>
      <c r="AN299" t="s">
        <v>6</v>
      </c>
      <c r="AO299" t="s">
        <v>8040</v>
      </c>
      <c r="AP299" s="57">
        <v>46312.333333333336</v>
      </c>
      <c r="AR299" t="s">
        <v>218</v>
      </c>
      <c r="AS299" t="s">
        <v>565</v>
      </c>
      <c r="AT299" t="s">
        <v>230</v>
      </c>
      <c r="AU299">
        <v>20261017</v>
      </c>
      <c r="AV299" t="s">
        <v>221</v>
      </c>
      <c r="AW299" t="s">
        <v>1765</v>
      </c>
      <c r="AX299" t="s">
        <v>222</v>
      </c>
      <c r="BA299" s="57">
        <v>46312.333333333336</v>
      </c>
      <c r="BB299" t="s">
        <v>8039</v>
      </c>
      <c r="BC299">
        <v>2026</v>
      </c>
      <c r="BD299">
        <v>10</v>
      </c>
      <c r="BE299">
        <v>17</v>
      </c>
      <c r="BF299" s="6">
        <f t="shared" si="12"/>
        <v>46312</v>
      </c>
      <c r="BG299">
        <f t="shared" si="13"/>
        <v>-0.33333333333575865</v>
      </c>
      <c r="BH299" t="str">
        <f t="shared" si="14"/>
        <v>COMPLY</v>
      </c>
      <c r="BI299" t="str">
        <f>VLOOKUP(H299,Sheet2!$A$1:$B$270,2,FALSE)</f>
        <v>MALANG</v>
      </c>
    </row>
    <row r="300" spans="1:61">
      <c r="A300">
        <v>299</v>
      </c>
      <c r="B300">
        <v>1002646274</v>
      </c>
      <c r="C300">
        <v>3</v>
      </c>
      <c r="D300" t="s">
        <v>38</v>
      </c>
      <c r="E300">
        <v>5</v>
      </c>
      <c r="F300" t="s">
        <v>247</v>
      </c>
      <c r="G300" t="s">
        <v>91</v>
      </c>
      <c r="H300" t="s">
        <v>512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46315.72550925926</v>
      </c>
      <c r="P300" s="57">
        <v>46317.435891203706</v>
      </c>
      <c r="Q300">
        <v>69414043</v>
      </c>
      <c r="S300">
        <v>152712204917</v>
      </c>
      <c r="T300" t="s">
        <v>10139</v>
      </c>
      <c r="U300" t="s">
        <v>10140</v>
      </c>
      <c r="V300" t="s">
        <v>10141</v>
      </c>
      <c r="Z300">
        <v>112.88453560000001</v>
      </c>
      <c r="AA300">
        <v>-8.3707551999999996</v>
      </c>
      <c r="AB300" t="s">
        <v>10142</v>
      </c>
      <c r="AC300" t="s">
        <v>235</v>
      </c>
      <c r="AL300" t="s">
        <v>217</v>
      </c>
      <c r="AM300" t="s">
        <v>10143</v>
      </c>
      <c r="AN300" t="s">
        <v>6</v>
      </c>
      <c r="AO300" t="s">
        <v>10144</v>
      </c>
      <c r="AP300" s="57">
        <v>46316.625</v>
      </c>
      <c r="AR300" t="s">
        <v>218</v>
      </c>
      <c r="AS300" t="s">
        <v>565</v>
      </c>
      <c r="AT300" t="s">
        <v>342</v>
      </c>
      <c r="AU300">
        <v>20261022</v>
      </c>
      <c r="AV300" t="s">
        <v>221</v>
      </c>
      <c r="AW300" t="s">
        <v>1699</v>
      </c>
      <c r="AX300" t="s">
        <v>222</v>
      </c>
      <c r="BA300" s="57">
        <v>46316.625</v>
      </c>
      <c r="BB300" t="s">
        <v>10143</v>
      </c>
      <c r="BC300">
        <v>2026</v>
      </c>
      <c r="BD300">
        <v>10</v>
      </c>
      <c r="BE300">
        <v>22</v>
      </c>
      <c r="BF300" s="6">
        <f t="shared" si="12"/>
        <v>46317</v>
      </c>
      <c r="BG300">
        <f t="shared" si="13"/>
        <v>0.375</v>
      </c>
      <c r="BH300" t="str">
        <f t="shared" si="14"/>
        <v>COMPLY</v>
      </c>
      <c r="BI300" t="str">
        <f>VLOOKUP(H300,Sheet2!$A$1:$B$270,2,FALSE)</f>
        <v>MALANG</v>
      </c>
    </row>
    <row r="301" spans="1:61">
      <c r="A301">
        <v>300</v>
      </c>
      <c r="B301">
        <v>1002621409</v>
      </c>
      <c r="C301">
        <v>3</v>
      </c>
      <c r="D301" t="s">
        <v>38</v>
      </c>
      <c r="E301">
        <v>5</v>
      </c>
      <c r="F301" t="s">
        <v>247</v>
      </c>
      <c r="G301" t="s">
        <v>91</v>
      </c>
      <c r="H301" t="s">
        <v>410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46299.584444444445</v>
      </c>
      <c r="P301" s="57">
        <v>46300.720891203702</v>
      </c>
      <c r="Q301">
        <v>69403909</v>
      </c>
      <c r="S301">
        <v>152715213491</v>
      </c>
      <c r="T301" t="s">
        <v>1534</v>
      </c>
      <c r="U301" t="s">
        <v>1535</v>
      </c>
      <c r="V301" t="s">
        <v>1536</v>
      </c>
      <c r="Z301">
        <v>112.618283712253</v>
      </c>
      <c r="AA301">
        <v>-8.19984535891885</v>
      </c>
      <c r="AB301" t="s">
        <v>1537</v>
      </c>
      <c r="AC301" t="s">
        <v>235</v>
      </c>
      <c r="AL301" t="s">
        <v>217</v>
      </c>
      <c r="AM301" t="s">
        <v>1538</v>
      </c>
      <c r="AN301" t="s">
        <v>6</v>
      </c>
      <c r="AO301" s="57">
        <v>46122.590717592589</v>
      </c>
      <c r="AP301" s="57">
        <v>46300.458333333336</v>
      </c>
      <c r="AR301" t="s">
        <v>218</v>
      </c>
      <c r="AS301" t="s">
        <v>565</v>
      </c>
      <c r="AT301" t="s">
        <v>230</v>
      </c>
      <c r="AU301">
        <v>20261005</v>
      </c>
      <c r="AV301" t="s">
        <v>221</v>
      </c>
      <c r="AW301" t="s">
        <v>877</v>
      </c>
      <c r="AX301" t="s">
        <v>222</v>
      </c>
      <c r="BA301" s="57">
        <v>46300.458333333336</v>
      </c>
      <c r="BB301" t="s">
        <v>1538</v>
      </c>
      <c r="BC301">
        <v>2026</v>
      </c>
      <c r="BD301">
        <v>10</v>
      </c>
      <c r="BE301">
        <v>5</v>
      </c>
      <c r="BF301" s="6">
        <f t="shared" si="12"/>
        <v>46300</v>
      </c>
      <c r="BG301">
        <f t="shared" si="13"/>
        <v>-0.45833333333575865</v>
      </c>
      <c r="BH301" t="str">
        <f t="shared" si="14"/>
        <v>COMPLY</v>
      </c>
      <c r="BI301" t="str">
        <f>VLOOKUP(H301,Sheet2!$A$1:$B$270,2,FALSE)</f>
        <v>MALANG</v>
      </c>
    </row>
    <row r="302" spans="1:61">
      <c r="A302">
        <v>301</v>
      </c>
      <c r="B302">
        <v>1002641390</v>
      </c>
      <c r="C302">
        <v>3</v>
      </c>
      <c r="D302" t="s">
        <v>38</v>
      </c>
      <c r="E302">
        <v>5</v>
      </c>
      <c r="F302" t="s">
        <v>247</v>
      </c>
      <c r="G302" t="s">
        <v>91</v>
      </c>
      <c r="H302" t="s">
        <v>410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46312.567766203705</v>
      </c>
      <c r="P302" s="57">
        <v>46312.829699074071</v>
      </c>
      <c r="Q302">
        <v>69412073</v>
      </c>
      <c r="S302">
        <v>152715213846</v>
      </c>
      <c r="T302" t="s">
        <v>8041</v>
      </c>
      <c r="U302" t="s">
        <v>8042</v>
      </c>
      <c r="V302" t="s">
        <v>8043</v>
      </c>
      <c r="Z302">
        <v>112.619024889217</v>
      </c>
      <c r="AA302">
        <v>-8.1859296420815397</v>
      </c>
      <c r="AB302" t="s">
        <v>8044</v>
      </c>
      <c r="AC302" t="s">
        <v>235</v>
      </c>
      <c r="AL302" t="s">
        <v>217</v>
      </c>
      <c r="AM302" t="s">
        <v>8045</v>
      </c>
      <c r="AN302" t="s">
        <v>6</v>
      </c>
      <c r="AO302" t="s">
        <v>8046</v>
      </c>
      <c r="AP302" s="57">
        <v>46313.458333333336</v>
      </c>
      <c r="AR302" t="s">
        <v>218</v>
      </c>
      <c r="AS302" t="s">
        <v>565</v>
      </c>
      <c r="AT302" t="s">
        <v>220</v>
      </c>
      <c r="AU302">
        <v>20261017</v>
      </c>
      <c r="AV302" t="s">
        <v>221</v>
      </c>
      <c r="AW302" t="s">
        <v>5028</v>
      </c>
      <c r="AX302" t="s">
        <v>222</v>
      </c>
      <c r="BA302" s="57">
        <v>46313.458333333336</v>
      </c>
      <c r="BB302" t="s">
        <v>8045</v>
      </c>
      <c r="BC302">
        <v>2026</v>
      </c>
      <c r="BD302">
        <v>10</v>
      </c>
      <c r="BE302">
        <v>17</v>
      </c>
      <c r="BF302" s="6">
        <f t="shared" si="12"/>
        <v>46312</v>
      </c>
      <c r="BG302">
        <f t="shared" si="13"/>
        <v>-1.4583333333357587</v>
      </c>
      <c r="BH302" t="str">
        <f t="shared" si="14"/>
        <v>COMPLY</v>
      </c>
      <c r="BI302" t="str">
        <f>VLOOKUP(H302,Sheet2!$A$1:$B$270,2,FALSE)</f>
        <v>MALANG</v>
      </c>
    </row>
    <row r="303" spans="1:61">
      <c r="A303">
        <v>302</v>
      </c>
      <c r="B303">
        <v>1002642058</v>
      </c>
      <c r="C303">
        <v>3</v>
      </c>
      <c r="D303" t="s">
        <v>38</v>
      </c>
      <c r="E303">
        <v>5</v>
      </c>
      <c r="F303" t="s">
        <v>247</v>
      </c>
      <c r="G303" t="s">
        <v>91</v>
      </c>
      <c r="H303" t="s">
        <v>410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46313.805949074071</v>
      </c>
      <c r="P303" s="57">
        <v>46314.538240740738</v>
      </c>
      <c r="Q303">
        <v>69412499</v>
      </c>
      <c r="S303">
        <v>152715213504</v>
      </c>
      <c r="T303" t="s">
        <v>8047</v>
      </c>
      <c r="U303" t="s">
        <v>8048</v>
      </c>
      <c r="V303" t="s">
        <v>8049</v>
      </c>
      <c r="Z303">
        <v>112.644526</v>
      </c>
      <c r="AA303">
        <v>-8.1721120999999997</v>
      </c>
      <c r="AB303" t="s">
        <v>8050</v>
      </c>
      <c r="AC303" t="s">
        <v>235</v>
      </c>
      <c r="AL303" t="s">
        <v>217</v>
      </c>
      <c r="AM303" t="s">
        <v>8051</v>
      </c>
      <c r="AN303" t="s">
        <v>6</v>
      </c>
      <c r="AO303" t="s">
        <v>8052</v>
      </c>
      <c r="AP303" s="57">
        <v>46315.333333333336</v>
      </c>
      <c r="AR303" t="s">
        <v>218</v>
      </c>
      <c r="AS303" t="s">
        <v>565</v>
      </c>
      <c r="AT303" t="s">
        <v>230</v>
      </c>
      <c r="AU303">
        <v>20261019</v>
      </c>
      <c r="AV303" t="s">
        <v>221</v>
      </c>
      <c r="AW303" t="s">
        <v>879</v>
      </c>
      <c r="AX303" t="s">
        <v>222</v>
      </c>
      <c r="BA303" s="57">
        <v>46315.333333333336</v>
      </c>
      <c r="BB303" t="s">
        <v>8051</v>
      </c>
      <c r="BC303">
        <v>2026</v>
      </c>
      <c r="BD303">
        <v>10</v>
      </c>
      <c r="BE303">
        <v>19</v>
      </c>
      <c r="BF303" s="6">
        <f t="shared" si="12"/>
        <v>46314</v>
      </c>
      <c r="BG303">
        <f t="shared" si="13"/>
        <v>-1.3333333333357587</v>
      </c>
      <c r="BH303" t="str">
        <f t="shared" si="14"/>
        <v>COMPLY</v>
      </c>
      <c r="BI303" t="str">
        <f>VLOOKUP(H303,Sheet2!$A$1:$B$270,2,FALSE)</f>
        <v>MALANG</v>
      </c>
    </row>
    <row r="304" spans="1:61">
      <c r="A304">
        <v>303</v>
      </c>
      <c r="B304">
        <v>1002646562</v>
      </c>
      <c r="C304">
        <v>3</v>
      </c>
      <c r="D304" t="s">
        <v>38</v>
      </c>
      <c r="E304">
        <v>5</v>
      </c>
      <c r="F304" t="s">
        <v>247</v>
      </c>
      <c r="G304" t="s">
        <v>91</v>
      </c>
      <c r="H304" t="s">
        <v>410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46316.368622685186</v>
      </c>
      <c r="P304" s="57">
        <v>46316.584305555552</v>
      </c>
      <c r="Q304">
        <v>69414174</v>
      </c>
      <c r="S304">
        <v>152715213671</v>
      </c>
      <c r="T304" t="s">
        <v>10748</v>
      </c>
      <c r="U304" t="s">
        <v>10749</v>
      </c>
      <c r="V304" t="s">
        <v>10750</v>
      </c>
      <c r="Z304">
        <v>112.57742399999999</v>
      </c>
      <c r="AA304">
        <v>-8.1883546999999997</v>
      </c>
      <c r="AB304" t="s">
        <v>10751</v>
      </c>
      <c r="AC304" t="s">
        <v>235</v>
      </c>
      <c r="AL304" t="s">
        <v>217</v>
      </c>
      <c r="AM304" t="s">
        <v>10752</v>
      </c>
      <c r="AN304" t="s">
        <v>6</v>
      </c>
      <c r="AO304" t="s">
        <v>10753</v>
      </c>
      <c r="AP304" s="57">
        <v>46317.333333333336</v>
      </c>
      <c r="AR304" t="s">
        <v>218</v>
      </c>
      <c r="AS304" t="s">
        <v>565</v>
      </c>
      <c r="AT304" t="s">
        <v>220</v>
      </c>
      <c r="AU304">
        <v>20261021</v>
      </c>
      <c r="AV304" t="s">
        <v>221</v>
      </c>
      <c r="AW304" t="s">
        <v>5028</v>
      </c>
      <c r="AX304" t="s">
        <v>222</v>
      </c>
      <c r="BA304" s="57">
        <v>46317.333333333336</v>
      </c>
      <c r="BB304" t="s">
        <v>10752</v>
      </c>
      <c r="BC304">
        <v>2026</v>
      </c>
      <c r="BD304">
        <v>10</v>
      </c>
      <c r="BE304">
        <v>21</v>
      </c>
      <c r="BF304" s="6">
        <f t="shared" si="12"/>
        <v>46316</v>
      </c>
      <c r="BG304">
        <f t="shared" si="13"/>
        <v>-1.3333333333357587</v>
      </c>
      <c r="BH304" t="str">
        <f t="shared" si="14"/>
        <v>COMPLY</v>
      </c>
      <c r="BI304" t="str">
        <f>VLOOKUP(H304,Sheet2!$A$1:$B$270,2,FALSE)</f>
        <v>MALANG</v>
      </c>
    </row>
    <row r="305" spans="1:61">
      <c r="A305">
        <v>304</v>
      </c>
      <c r="B305">
        <v>1002654348</v>
      </c>
      <c r="C305">
        <v>3</v>
      </c>
      <c r="D305" t="s">
        <v>38</v>
      </c>
      <c r="E305">
        <v>5</v>
      </c>
      <c r="F305" t="s">
        <v>247</v>
      </c>
      <c r="G305" t="s">
        <v>91</v>
      </c>
      <c r="H305" t="s">
        <v>410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46321.621354166666</v>
      </c>
      <c r="P305" s="57">
        <v>46321.825127314813</v>
      </c>
      <c r="Q305">
        <v>69417311</v>
      </c>
      <c r="S305">
        <v>152715213853</v>
      </c>
      <c r="T305" t="s">
        <v>12969</v>
      </c>
      <c r="U305" t="s">
        <v>12970</v>
      </c>
      <c r="V305" t="s">
        <v>12971</v>
      </c>
      <c r="Z305">
        <v>112.6377947</v>
      </c>
      <c r="AA305">
        <v>-8.2116826999999901</v>
      </c>
      <c r="AB305" t="s">
        <v>12972</v>
      </c>
      <c r="AC305" t="s">
        <v>235</v>
      </c>
      <c r="AL305" t="s">
        <v>217</v>
      </c>
      <c r="AM305" t="s">
        <v>12973</v>
      </c>
      <c r="AN305" t="s">
        <v>6</v>
      </c>
      <c r="AO305" t="s">
        <v>12974</v>
      </c>
      <c r="AP305" s="57">
        <v>46322.458333333336</v>
      </c>
      <c r="AR305" t="s">
        <v>218</v>
      </c>
      <c r="AS305" t="s">
        <v>565</v>
      </c>
      <c r="AT305" t="s">
        <v>342</v>
      </c>
      <c r="AU305">
        <v>20261026</v>
      </c>
      <c r="AV305" t="s">
        <v>221</v>
      </c>
      <c r="AW305" t="s">
        <v>5802</v>
      </c>
      <c r="AX305" t="s">
        <v>222</v>
      </c>
      <c r="BA305" s="57">
        <v>46322.458333333336</v>
      </c>
      <c r="BB305" t="s">
        <v>12973</v>
      </c>
      <c r="BC305">
        <v>2026</v>
      </c>
      <c r="BD305">
        <v>10</v>
      </c>
      <c r="BE305">
        <v>26</v>
      </c>
      <c r="BF305" s="6">
        <f t="shared" si="12"/>
        <v>46321</v>
      </c>
      <c r="BG305">
        <f t="shared" si="13"/>
        <v>-1.4583333333357587</v>
      </c>
      <c r="BH305" t="str">
        <f t="shared" si="14"/>
        <v>COMPLY</v>
      </c>
      <c r="BI305" t="str">
        <f>VLOOKUP(H305,Sheet2!$A$1:$B$270,2,FALSE)</f>
        <v>MALANG</v>
      </c>
    </row>
    <row r="306" spans="1:61">
      <c r="A306">
        <v>305</v>
      </c>
      <c r="B306">
        <v>1002653758</v>
      </c>
      <c r="C306">
        <v>3</v>
      </c>
      <c r="D306" t="s">
        <v>38</v>
      </c>
      <c r="E306">
        <v>5</v>
      </c>
      <c r="F306" t="s">
        <v>247</v>
      </c>
      <c r="G306" t="s">
        <v>91</v>
      </c>
      <c r="H306" t="s">
        <v>410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46321.519317129627</v>
      </c>
      <c r="P306" s="57">
        <v>46322.517488425925</v>
      </c>
      <c r="Q306">
        <v>69417101</v>
      </c>
      <c r="S306">
        <v>152715213852</v>
      </c>
      <c r="T306" t="s">
        <v>12975</v>
      </c>
      <c r="U306" t="s">
        <v>12976</v>
      </c>
      <c r="V306" t="s">
        <v>12977</v>
      </c>
      <c r="Z306">
        <v>112.62106470000001</v>
      </c>
      <c r="AA306">
        <v>-8.1815481000000005</v>
      </c>
      <c r="AB306" t="s">
        <v>12978</v>
      </c>
      <c r="AC306" t="s">
        <v>235</v>
      </c>
      <c r="AL306" t="s">
        <v>217</v>
      </c>
      <c r="AM306" t="s">
        <v>12979</v>
      </c>
      <c r="AN306" t="s">
        <v>6</v>
      </c>
      <c r="AO306" t="s">
        <v>12980</v>
      </c>
      <c r="AP306" s="57">
        <v>46322.458333333336</v>
      </c>
      <c r="AR306" t="s">
        <v>218</v>
      </c>
      <c r="AS306" t="s">
        <v>565</v>
      </c>
      <c r="AT306" t="s">
        <v>342</v>
      </c>
      <c r="AU306">
        <v>20261027</v>
      </c>
      <c r="AV306" t="s">
        <v>221</v>
      </c>
      <c r="AW306" t="s">
        <v>2322</v>
      </c>
      <c r="AX306" t="s">
        <v>222</v>
      </c>
      <c r="BA306" s="57">
        <v>46322.458333333336</v>
      </c>
      <c r="BB306" t="s">
        <v>12979</v>
      </c>
      <c r="BC306">
        <v>2026</v>
      </c>
      <c r="BD306">
        <v>10</v>
      </c>
      <c r="BE306">
        <v>27</v>
      </c>
      <c r="BF306" s="6">
        <f t="shared" si="12"/>
        <v>46322</v>
      </c>
      <c r="BG306">
        <f t="shared" si="13"/>
        <v>-0.45833333333575865</v>
      </c>
      <c r="BH306" t="str">
        <f t="shared" si="14"/>
        <v>COMPLY</v>
      </c>
      <c r="BI306" t="str">
        <f>VLOOKUP(H306,Sheet2!$A$1:$B$270,2,FALSE)</f>
        <v>MALANG</v>
      </c>
    </row>
    <row r="307" spans="1:61">
      <c r="A307">
        <v>306</v>
      </c>
      <c r="B307">
        <v>1002659591</v>
      </c>
      <c r="C307">
        <v>3</v>
      </c>
      <c r="D307" t="s">
        <v>38</v>
      </c>
      <c r="E307">
        <v>5</v>
      </c>
      <c r="F307" t="s">
        <v>247</v>
      </c>
      <c r="G307" t="s">
        <v>91</v>
      </c>
      <c r="H307" t="s">
        <v>410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46324.623437499999</v>
      </c>
      <c r="P307" s="57">
        <v>46325.47074074074</v>
      </c>
      <c r="Q307">
        <v>69419395</v>
      </c>
      <c r="S307">
        <v>152715213345</v>
      </c>
      <c r="T307" t="s">
        <v>14953</v>
      </c>
      <c r="U307" t="s">
        <v>14954</v>
      </c>
      <c r="V307" t="s">
        <v>14955</v>
      </c>
      <c r="Z307">
        <v>112.636058374288</v>
      </c>
      <c r="AA307">
        <v>-8.2121947263656807</v>
      </c>
      <c r="AB307" t="s">
        <v>14956</v>
      </c>
      <c r="AC307" t="s">
        <v>235</v>
      </c>
      <c r="AL307" t="s">
        <v>217</v>
      </c>
      <c r="AM307" t="s">
        <v>14927</v>
      </c>
      <c r="AN307" t="s">
        <v>6</v>
      </c>
      <c r="AO307" t="s">
        <v>14957</v>
      </c>
      <c r="AP307" s="57">
        <v>46325.458333333336</v>
      </c>
      <c r="AR307" t="s">
        <v>218</v>
      </c>
      <c r="AS307" t="s">
        <v>565</v>
      </c>
      <c r="AT307" t="s">
        <v>220</v>
      </c>
      <c r="AU307">
        <v>20261030</v>
      </c>
      <c r="AV307" t="s">
        <v>221</v>
      </c>
      <c r="AW307" t="s">
        <v>5028</v>
      </c>
      <c r="AX307" t="s">
        <v>222</v>
      </c>
      <c r="BA307" s="57">
        <v>46325.458333333336</v>
      </c>
      <c r="BB307" t="s">
        <v>14927</v>
      </c>
      <c r="BC307">
        <v>2026</v>
      </c>
      <c r="BD307">
        <v>10</v>
      </c>
      <c r="BE307">
        <v>30</v>
      </c>
      <c r="BF307" s="6">
        <f t="shared" si="12"/>
        <v>46325</v>
      </c>
      <c r="BG307">
        <f t="shared" si="13"/>
        <v>-0.45833333333575865</v>
      </c>
      <c r="BH307" t="str">
        <f t="shared" si="14"/>
        <v>COMPLY</v>
      </c>
      <c r="BI307" t="str">
        <f>VLOOKUP(H307,Sheet2!$A$1:$B$270,2,FALSE)</f>
        <v>MALANG</v>
      </c>
    </row>
    <row r="308" spans="1:61">
      <c r="A308">
        <v>307</v>
      </c>
      <c r="B308">
        <v>1002652300</v>
      </c>
      <c r="C308">
        <v>3</v>
      </c>
      <c r="D308" t="s">
        <v>38</v>
      </c>
      <c r="E308">
        <v>5</v>
      </c>
      <c r="F308" t="s">
        <v>247</v>
      </c>
      <c r="G308" t="s">
        <v>91</v>
      </c>
      <c r="H308" t="s">
        <v>410</v>
      </c>
      <c r="I308" t="s">
        <v>212</v>
      </c>
      <c r="J308" t="s">
        <v>213</v>
      </c>
      <c r="K308" t="s">
        <v>149</v>
      </c>
      <c r="L308" t="s">
        <v>214</v>
      </c>
      <c r="M308" t="s">
        <v>279</v>
      </c>
      <c r="N308" t="s">
        <v>215</v>
      </c>
      <c r="O308" s="57">
        <v>46319.683900462966</v>
      </c>
      <c r="P308" s="57">
        <v>46320.597256944442</v>
      </c>
      <c r="Q308">
        <v>69416511</v>
      </c>
      <c r="S308">
        <v>152715213850</v>
      </c>
      <c r="T308" t="s">
        <v>11925</v>
      </c>
      <c r="U308" t="s">
        <v>11926</v>
      </c>
      <c r="V308" t="s">
        <v>11927</v>
      </c>
      <c r="Z308">
        <v>112.63993499999999</v>
      </c>
      <c r="AA308">
        <v>-8.2006949000000002</v>
      </c>
      <c r="AB308" t="s">
        <v>11928</v>
      </c>
      <c r="AC308" t="s">
        <v>216</v>
      </c>
      <c r="AL308" t="s">
        <v>217</v>
      </c>
      <c r="AM308" t="s">
        <v>11929</v>
      </c>
      <c r="AN308" t="s">
        <v>6</v>
      </c>
      <c r="AO308" t="s">
        <v>11930</v>
      </c>
      <c r="AP308" s="57">
        <v>46320.625</v>
      </c>
      <c r="AR308" t="s">
        <v>239</v>
      </c>
      <c r="AS308" t="s">
        <v>565</v>
      </c>
      <c r="AT308" t="s">
        <v>230</v>
      </c>
      <c r="AV308" t="s">
        <v>4939</v>
      </c>
      <c r="AW308" t="s">
        <v>923</v>
      </c>
      <c r="AX308" t="s">
        <v>222</v>
      </c>
      <c r="BA308" s="57">
        <v>46320.625</v>
      </c>
      <c r="BB308" t="s">
        <v>11929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MALANG</v>
      </c>
    </row>
    <row r="309" spans="1:61">
      <c r="A309">
        <v>308</v>
      </c>
      <c r="B309">
        <v>1002640851</v>
      </c>
      <c r="C309">
        <v>3</v>
      </c>
      <c r="D309" t="s">
        <v>38</v>
      </c>
      <c r="E309">
        <v>5</v>
      </c>
      <c r="F309" t="s">
        <v>247</v>
      </c>
      <c r="G309" t="s">
        <v>91</v>
      </c>
      <c r="H309" t="s">
        <v>429</v>
      </c>
      <c r="I309" t="s">
        <v>212</v>
      </c>
      <c r="J309" t="s">
        <v>213</v>
      </c>
      <c r="K309" t="s">
        <v>149</v>
      </c>
      <c r="L309" t="s">
        <v>214</v>
      </c>
      <c r="M309" t="s">
        <v>1400</v>
      </c>
      <c r="N309" t="s">
        <v>215</v>
      </c>
      <c r="O309" s="57">
        <v>46311.726851851854</v>
      </c>
      <c r="P309" s="57">
        <v>46315.548449074071</v>
      </c>
      <c r="Q309">
        <v>69411800</v>
      </c>
      <c r="S309">
        <v>152728200594</v>
      </c>
      <c r="T309" t="s">
        <v>8053</v>
      </c>
      <c r="U309" t="s">
        <v>8054</v>
      </c>
      <c r="V309" t="s">
        <v>8055</v>
      </c>
      <c r="Z309">
        <v>112.7531103</v>
      </c>
      <c r="AA309">
        <v>-8.3518215999999992</v>
      </c>
      <c r="AB309" t="s">
        <v>8056</v>
      </c>
      <c r="AC309" t="s">
        <v>235</v>
      </c>
      <c r="AL309" t="s">
        <v>217</v>
      </c>
      <c r="AM309" t="s">
        <v>8057</v>
      </c>
      <c r="AN309" t="s">
        <v>6</v>
      </c>
      <c r="AO309" t="s">
        <v>8058</v>
      </c>
      <c r="AP309" s="57">
        <v>46314.333333333336</v>
      </c>
      <c r="AQ309" t="s">
        <v>1495</v>
      </c>
      <c r="AR309" t="s">
        <v>14</v>
      </c>
      <c r="AS309" t="s">
        <v>565</v>
      </c>
      <c r="AT309" t="s">
        <v>220</v>
      </c>
      <c r="AV309" t="s">
        <v>9449</v>
      </c>
      <c r="AW309" t="s">
        <v>8059</v>
      </c>
      <c r="AX309" t="s">
        <v>222</v>
      </c>
      <c r="BA309" s="57">
        <v>46314.333333333336</v>
      </c>
      <c r="BB309" t="s">
        <v>8057</v>
      </c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str">
        <f>VLOOKUP(H309,Sheet2!$A$1:$B$270,2,FALSE)</f>
        <v>MALANG</v>
      </c>
    </row>
    <row r="310" spans="1:61">
      <c r="A310">
        <v>309</v>
      </c>
      <c r="B310">
        <v>1002634165</v>
      </c>
      <c r="C310">
        <v>3</v>
      </c>
      <c r="D310" t="s">
        <v>38</v>
      </c>
      <c r="E310">
        <v>5</v>
      </c>
      <c r="F310" t="s">
        <v>247</v>
      </c>
      <c r="G310" t="s">
        <v>91</v>
      </c>
      <c r="H310" t="s">
        <v>429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46308.392766203702</v>
      </c>
      <c r="P310" s="57">
        <v>46308.563263888886</v>
      </c>
      <c r="Q310">
        <v>69409108</v>
      </c>
      <c r="S310">
        <v>152728200589</v>
      </c>
      <c r="T310" t="s">
        <v>5790</v>
      </c>
      <c r="U310" t="s">
        <v>5791</v>
      </c>
      <c r="V310" t="s">
        <v>5792</v>
      </c>
      <c r="Z310">
        <v>112.70215140333799</v>
      </c>
      <c r="AA310">
        <v>-8.2635562184189499</v>
      </c>
      <c r="AB310" t="s">
        <v>5793</v>
      </c>
      <c r="AC310" t="s">
        <v>235</v>
      </c>
      <c r="AL310" t="s">
        <v>217</v>
      </c>
      <c r="AM310" t="s">
        <v>5794</v>
      </c>
      <c r="AN310" t="s">
        <v>6</v>
      </c>
      <c r="AO310" t="s">
        <v>5795</v>
      </c>
      <c r="AP310" s="57">
        <v>46309.333333333336</v>
      </c>
      <c r="AR310" t="s">
        <v>218</v>
      </c>
      <c r="AS310" t="s">
        <v>565</v>
      </c>
      <c r="AT310" t="s">
        <v>342</v>
      </c>
      <c r="AU310">
        <v>20261013</v>
      </c>
      <c r="AV310" t="s">
        <v>221</v>
      </c>
      <c r="AW310" t="s">
        <v>5796</v>
      </c>
      <c r="AX310" t="s">
        <v>222</v>
      </c>
      <c r="BA310" s="57">
        <v>46309.333333333336</v>
      </c>
      <c r="BB310" t="s">
        <v>5794</v>
      </c>
      <c r="BC310">
        <v>2026</v>
      </c>
      <c r="BD310">
        <v>10</v>
      </c>
      <c r="BE310">
        <v>13</v>
      </c>
      <c r="BF310" s="6">
        <f t="shared" si="12"/>
        <v>46308</v>
      </c>
      <c r="BG310">
        <f t="shared" si="13"/>
        <v>-1.3333333333357587</v>
      </c>
      <c r="BH310" t="str">
        <f t="shared" si="14"/>
        <v>COMPLY</v>
      </c>
      <c r="BI310" t="str">
        <f>VLOOKUP(H310,Sheet2!$A$1:$B$270,2,FALSE)</f>
        <v>MALANG</v>
      </c>
    </row>
    <row r="311" spans="1:61">
      <c r="A311">
        <v>310</v>
      </c>
      <c r="B311">
        <v>1002645405</v>
      </c>
      <c r="C311">
        <v>3</v>
      </c>
      <c r="D311" t="s">
        <v>38</v>
      </c>
      <c r="E311">
        <v>5</v>
      </c>
      <c r="F311" t="s">
        <v>247</v>
      </c>
      <c r="G311" t="s">
        <v>91</v>
      </c>
      <c r="H311" t="s">
        <v>429</v>
      </c>
      <c r="I311" t="s">
        <v>212</v>
      </c>
      <c r="J311" t="s">
        <v>213</v>
      </c>
      <c r="K311" t="s">
        <v>149</v>
      </c>
      <c r="M311" t="s">
        <v>76</v>
      </c>
      <c r="N311" t="s">
        <v>215</v>
      </c>
      <c r="O311" s="57">
        <v>46315.548460648148</v>
      </c>
      <c r="P311" s="57">
        <v>46315.611504629633</v>
      </c>
      <c r="Q311">
        <v>69411800</v>
      </c>
      <c r="S311">
        <v>152728200768</v>
      </c>
      <c r="T311" t="s">
        <v>8053</v>
      </c>
      <c r="U311" t="s">
        <v>10145</v>
      </c>
      <c r="V311" t="s">
        <v>10146</v>
      </c>
      <c r="Z311">
        <v>112.752734</v>
      </c>
      <c r="AA311">
        <v>-8.3516771999999992</v>
      </c>
      <c r="AB311" t="s">
        <v>8056</v>
      </c>
      <c r="AC311" t="s">
        <v>229</v>
      </c>
      <c r="AL311" t="s">
        <v>217</v>
      </c>
      <c r="AM311" t="s">
        <v>10147</v>
      </c>
      <c r="AN311" t="s">
        <v>6</v>
      </c>
      <c r="AO311" t="s">
        <v>10148</v>
      </c>
      <c r="AR311" t="s">
        <v>218</v>
      </c>
      <c r="AS311" t="s">
        <v>565</v>
      </c>
      <c r="AT311" t="s">
        <v>220</v>
      </c>
      <c r="AU311">
        <v>20261020</v>
      </c>
      <c r="AV311" t="s">
        <v>221</v>
      </c>
      <c r="AW311" t="s">
        <v>1982</v>
      </c>
      <c r="AX311" t="s">
        <v>222</v>
      </c>
      <c r="BA311" s="57">
        <v>46315.291666666664</v>
      </c>
      <c r="BB311" t="s">
        <v>10147</v>
      </c>
      <c r="BC311">
        <v>2026</v>
      </c>
      <c r="BD311">
        <v>10</v>
      </c>
      <c r="BE311">
        <v>20</v>
      </c>
      <c r="BF311" s="6">
        <f t="shared" si="12"/>
        <v>46315</v>
      </c>
      <c r="BG311">
        <f t="shared" si="13"/>
        <v>-0.29166666666424135</v>
      </c>
      <c r="BH311" t="str">
        <f t="shared" si="14"/>
        <v>COMPLY</v>
      </c>
      <c r="BI311" t="str">
        <f>VLOOKUP(H311,Sheet2!$A$1:$B$270,2,FALSE)</f>
        <v>MALANG</v>
      </c>
    </row>
    <row r="312" spans="1:61">
      <c r="A312">
        <v>311</v>
      </c>
      <c r="B312">
        <v>1002631808</v>
      </c>
      <c r="C312">
        <v>3</v>
      </c>
      <c r="D312" t="s">
        <v>38</v>
      </c>
      <c r="E312">
        <v>5</v>
      </c>
      <c r="F312" t="s">
        <v>247</v>
      </c>
      <c r="G312" t="s">
        <v>91</v>
      </c>
      <c r="H312" t="s">
        <v>334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46306.809479166666</v>
      </c>
      <c r="P312" s="57">
        <v>46307.514108796298</v>
      </c>
      <c r="Q312">
        <v>69408270</v>
      </c>
      <c r="S312">
        <v>152716203966</v>
      </c>
      <c r="T312" t="s">
        <v>4896</v>
      </c>
      <c r="U312" t="s">
        <v>4897</v>
      </c>
      <c r="V312" t="s">
        <v>4898</v>
      </c>
      <c r="Z312">
        <v>112.46913410000001</v>
      </c>
      <c r="AA312">
        <v>-8.1598843999999993</v>
      </c>
      <c r="AB312" t="s">
        <v>4899</v>
      </c>
      <c r="AC312" t="s">
        <v>235</v>
      </c>
      <c r="AL312" t="s">
        <v>217</v>
      </c>
      <c r="AM312" t="s">
        <v>4900</v>
      </c>
      <c r="AN312" t="s">
        <v>6</v>
      </c>
      <c r="AO312" s="57">
        <v>46336.819699074076</v>
      </c>
      <c r="AP312" s="57">
        <v>46308.333333333336</v>
      </c>
      <c r="AR312" t="s">
        <v>218</v>
      </c>
      <c r="AS312" t="s">
        <v>91</v>
      </c>
      <c r="AT312" t="s">
        <v>230</v>
      </c>
      <c r="AU312">
        <v>20261012</v>
      </c>
      <c r="AV312" t="s">
        <v>221</v>
      </c>
      <c r="AW312" t="s">
        <v>876</v>
      </c>
      <c r="AX312" t="s">
        <v>222</v>
      </c>
      <c r="BA312" s="57">
        <v>46308.333333333336</v>
      </c>
      <c r="BB312" t="s">
        <v>4900</v>
      </c>
      <c r="BC312">
        <v>2026</v>
      </c>
      <c r="BD312">
        <v>10</v>
      </c>
      <c r="BE312">
        <v>12</v>
      </c>
      <c r="BF312" s="6">
        <f t="shared" si="12"/>
        <v>46307</v>
      </c>
      <c r="BG312">
        <f t="shared" si="13"/>
        <v>-1.3333333333357587</v>
      </c>
      <c r="BH312" t="str">
        <f t="shared" si="14"/>
        <v>COMPLY</v>
      </c>
      <c r="BI312" t="str">
        <f>VLOOKUP(H312,Sheet2!$A$1:$B$270,2,FALSE)</f>
        <v>MALANG</v>
      </c>
    </row>
    <row r="313" spans="1:61">
      <c r="A313">
        <v>312</v>
      </c>
      <c r="B313">
        <v>1002632776</v>
      </c>
      <c r="C313">
        <v>3</v>
      </c>
      <c r="D313" t="s">
        <v>38</v>
      </c>
      <c r="E313">
        <v>5</v>
      </c>
      <c r="F313" t="s">
        <v>247</v>
      </c>
      <c r="G313" t="s">
        <v>91</v>
      </c>
      <c r="H313" t="s">
        <v>334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46307.517824074072</v>
      </c>
      <c r="P313" s="57">
        <v>46307.686701388891</v>
      </c>
      <c r="Q313">
        <v>69408609</v>
      </c>
      <c r="S313">
        <v>152716203967</v>
      </c>
      <c r="T313" t="s">
        <v>5797</v>
      </c>
      <c r="U313" t="s">
        <v>5798</v>
      </c>
      <c r="V313" t="s">
        <v>5799</v>
      </c>
      <c r="Z313">
        <v>112.505558730514</v>
      </c>
      <c r="AA313">
        <v>-8.1142372162382905</v>
      </c>
      <c r="AB313" t="s">
        <v>5800</v>
      </c>
      <c r="AC313" t="s">
        <v>235</v>
      </c>
      <c r="AL313" t="s">
        <v>217</v>
      </c>
      <c r="AM313" t="s">
        <v>5801</v>
      </c>
      <c r="AN313" t="s">
        <v>6</v>
      </c>
      <c r="AO313" s="57">
        <v>46366.538518518515</v>
      </c>
      <c r="AP313" s="57">
        <v>46308.458333333336</v>
      </c>
      <c r="AR313" t="s">
        <v>218</v>
      </c>
      <c r="AS313" t="s">
        <v>91</v>
      </c>
      <c r="AT313" t="s">
        <v>342</v>
      </c>
      <c r="AU313">
        <v>20261012</v>
      </c>
      <c r="AV313" t="s">
        <v>221</v>
      </c>
      <c r="AW313" t="s">
        <v>5802</v>
      </c>
      <c r="AX313" t="s">
        <v>222</v>
      </c>
      <c r="BA313" s="57">
        <v>46308.458333333336</v>
      </c>
      <c r="BB313" t="s">
        <v>5801</v>
      </c>
      <c r="BC313">
        <v>2026</v>
      </c>
      <c r="BD313">
        <v>10</v>
      </c>
      <c r="BE313">
        <v>12</v>
      </c>
      <c r="BF313" s="6">
        <f t="shared" si="12"/>
        <v>46307</v>
      </c>
      <c r="BG313">
        <f t="shared" si="13"/>
        <v>-1.4583333333357587</v>
      </c>
      <c r="BH313" t="str">
        <f t="shared" si="14"/>
        <v>COMPLY</v>
      </c>
      <c r="BI313" t="str">
        <f>VLOOKUP(H313,Sheet2!$A$1:$B$270,2,FALSE)</f>
        <v>MALANG</v>
      </c>
    </row>
    <row r="314" spans="1:61">
      <c r="A314">
        <v>313</v>
      </c>
      <c r="B314">
        <v>1002655200</v>
      </c>
      <c r="C314">
        <v>3</v>
      </c>
      <c r="D314" t="s">
        <v>38</v>
      </c>
      <c r="E314">
        <v>5</v>
      </c>
      <c r="F314" t="s">
        <v>247</v>
      </c>
      <c r="G314" t="s">
        <v>91</v>
      </c>
      <c r="H314" t="s">
        <v>334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46322.393564814818</v>
      </c>
      <c r="P314" s="57">
        <v>46323.499247685184</v>
      </c>
      <c r="Q314">
        <v>69417636</v>
      </c>
      <c r="S314">
        <v>152716204322</v>
      </c>
      <c r="T314" t="s">
        <v>13601</v>
      </c>
      <c r="U314" t="s">
        <v>13602</v>
      </c>
      <c r="V314" t="s">
        <v>13603</v>
      </c>
      <c r="Z314">
        <v>112.472898</v>
      </c>
      <c r="AA314">
        <v>-8.1570920000000005</v>
      </c>
      <c r="AB314" t="s">
        <v>13604</v>
      </c>
      <c r="AC314" t="s">
        <v>235</v>
      </c>
      <c r="AL314" t="s">
        <v>217</v>
      </c>
      <c r="AM314" t="s">
        <v>13307</v>
      </c>
      <c r="AN314" t="s">
        <v>6</v>
      </c>
      <c r="AO314" t="s">
        <v>13577</v>
      </c>
      <c r="AP314" s="57">
        <v>46323.333333333336</v>
      </c>
      <c r="AR314" t="s">
        <v>218</v>
      </c>
      <c r="AS314" t="s">
        <v>91</v>
      </c>
      <c r="AT314" t="s">
        <v>342</v>
      </c>
      <c r="AU314">
        <v>20261028</v>
      </c>
      <c r="AV314" t="s">
        <v>221</v>
      </c>
      <c r="AW314" t="s">
        <v>13605</v>
      </c>
      <c r="AX314" t="s">
        <v>222</v>
      </c>
      <c r="BA314" s="57">
        <v>46323.333333333336</v>
      </c>
      <c r="BB314" t="s">
        <v>13307</v>
      </c>
      <c r="BC314">
        <v>2026</v>
      </c>
      <c r="BD314">
        <v>10</v>
      </c>
      <c r="BE314">
        <v>28</v>
      </c>
      <c r="BF314" s="6">
        <f t="shared" si="12"/>
        <v>46323</v>
      </c>
      <c r="BG314">
        <f t="shared" si="13"/>
        <v>-0.33333333333575865</v>
      </c>
      <c r="BH314" t="str">
        <f t="shared" si="14"/>
        <v>COMPLY</v>
      </c>
      <c r="BI314" t="str">
        <f>VLOOKUP(H314,Sheet2!$A$1:$B$270,2,FALSE)</f>
        <v>MALANG</v>
      </c>
    </row>
    <row r="315" spans="1:61">
      <c r="A315">
        <v>314</v>
      </c>
      <c r="B315">
        <v>1002619454</v>
      </c>
      <c r="C315">
        <v>3</v>
      </c>
      <c r="D315" t="s">
        <v>38</v>
      </c>
      <c r="E315">
        <v>5</v>
      </c>
      <c r="F315" t="s">
        <v>247</v>
      </c>
      <c r="G315" t="s">
        <v>91</v>
      </c>
      <c r="H315" t="s">
        <v>421</v>
      </c>
      <c r="I315" t="s">
        <v>212</v>
      </c>
      <c r="J315" t="s">
        <v>213</v>
      </c>
      <c r="K315" t="s">
        <v>149</v>
      </c>
      <c r="M315" t="s">
        <v>76</v>
      </c>
      <c r="N315" t="s">
        <v>215</v>
      </c>
      <c r="O315" s="57">
        <v>46297.459953703707</v>
      </c>
      <c r="P315" s="57">
        <v>46300.691400462965</v>
      </c>
      <c r="Q315">
        <v>69402913</v>
      </c>
      <c r="S315">
        <v>152713217331</v>
      </c>
      <c r="T315" t="s">
        <v>1539</v>
      </c>
      <c r="U315" t="s">
        <v>1540</v>
      </c>
      <c r="V315" t="s">
        <v>1541</v>
      </c>
      <c r="Z315">
        <v>112.68666690000001</v>
      </c>
      <c r="AA315">
        <v>-8.1776052999999997</v>
      </c>
      <c r="AB315" t="s">
        <v>1542</v>
      </c>
      <c r="AC315" t="s">
        <v>229</v>
      </c>
      <c r="AL315" t="s">
        <v>217</v>
      </c>
      <c r="AM315" t="s">
        <v>1543</v>
      </c>
      <c r="AN315" t="s">
        <v>6</v>
      </c>
      <c r="AO315" s="57">
        <v>46063.466053240743</v>
      </c>
      <c r="AP315" s="57">
        <v>46300.333333333336</v>
      </c>
      <c r="AR315" t="s">
        <v>218</v>
      </c>
      <c r="AS315" t="s">
        <v>565</v>
      </c>
      <c r="AT315" t="s">
        <v>230</v>
      </c>
      <c r="AU315">
        <v>20261005</v>
      </c>
      <c r="AV315" t="s">
        <v>221</v>
      </c>
      <c r="AW315" t="s">
        <v>540</v>
      </c>
      <c r="AX315" t="s">
        <v>222</v>
      </c>
      <c r="BA315" s="57">
        <v>46300.333333333336</v>
      </c>
      <c r="BB315" t="s">
        <v>1543</v>
      </c>
      <c r="BC315">
        <v>2026</v>
      </c>
      <c r="BD315">
        <v>10</v>
      </c>
      <c r="BE315">
        <v>5</v>
      </c>
      <c r="BF315" s="6">
        <f t="shared" si="12"/>
        <v>46300</v>
      </c>
      <c r="BG315">
        <f t="shared" si="13"/>
        <v>-0.33333333333575865</v>
      </c>
      <c r="BH315" t="str">
        <f t="shared" si="14"/>
        <v>COMPLY</v>
      </c>
      <c r="BI315" t="str">
        <f>VLOOKUP(H315,Sheet2!$A$1:$B$270,2,FALSE)</f>
        <v>MALANG</v>
      </c>
    </row>
    <row r="316" spans="1:61">
      <c r="A316">
        <v>315</v>
      </c>
      <c r="B316">
        <v>1002633053</v>
      </c>
      <c r="C316">
        <v>3</v>
      </c>
      <c r="D316" t="s">
        <v>38</v>
      </c>
      <c r="E316">
        <v>5</v>
      </c>
      <c r="F316" t="s">
        <v>247</v>
      </c>
      <c r="G316" t="s">
        <v>91</v>
      </c>
      <c r="H316" t="s">
        <v>421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46307.582418981481</v>
      </c>
      <c r="P316" s="57">
        <v>46308.260937500003</v>
      </c>
      <c r="Q316">
        <v>69408675</v>
      </c>
      <c r="S316">
        <v>152713217162</v>
      </c>
      <c r="T316" t="s">
        <v>5803</v>
      </c>
      <c r="U316" t="s">
        <v>5804</v>
      </c>
      <c r="V316" t="s">
        <v>5805</v>
      </c>
      <c r="Z316">
        <v>112.6828005</v>
      </c>
      <c r="AA316">
        <v>-8.0969306000000003</v>
      </c>
      <c r="AB316" t="s">
        <v>5806</v>
      </c>
      <c r="AC316" t="s">
        <v>235</v>
      </c>
      <c r="AL316" t="s">
        <v>217</v>
      </c>
      <c r="AM316" t="s">
        <v>5807</v>
      </c>
      <c r="AN316" t="s">
        <v>6</v>
      </c>
      <c r="AO316" s="57">
        <v>46366.584814814814</v>
      </c>
      <c r="AP316" s="57">
        <v>46308.458333333336</v>
      </c>
      <c r="AR316" t="s">
        <v>218</v>
      </c>
      <c r="AS316" t="s">
        <v>565</v>
      </c>
      <c r="AT316" t="s">
        <v>230</v>
      </c>
      <c r="AU316">
        <v>20261013</v>
      </c>
      <c r="AV316" t="s">
        <v>221</v>
      </c>
      <c r="AW316" t="s">
        <v>875</v>
      </c>
      <c r="AX316" t="s">
        <v>222</v>
      </c>
      <c r="BA316" s="57">
        <v>46308.458333333336</v>
      </c>
      <c r="BB316" t="s">
        <v>5807</v>
      </c>
      <c r="BC316">
        <v>2026</v>
      </c>
      <c r="BD316">
        <v>10</v>
      </c>
      <c r="BE316">
        <v>13</v>
      </c>
      <c r="BF316" s="6">
        <f t="shared" si="12"/>
        <v>46308</v>
      </c>
      <c r="BG316">
        <f t="shared" si="13"/>
        <v>-0.45833333333575865</v>
      </c>
      <c r="BH316" t="str">
        <f t="shared" si="14"/>
        <v>COMPLY</v>
      </c>
      <c r="BI316" t="str">
        <f>VLOOKUP(H316,Sheet2!$A$1:$B$270,2,FALSE)</f>
        <v>MALANG</v>
      </c>
    </row>
    <row r="317" spans="1:61">
      <c r="A317">
        <v>316</v>
      </c>
      <c r="B317">
        <v>1002639601</v>
      </c>
      <c r="C317">
        <v>3</v>
      </c>
      <c r="D317" t="s">
        <v>38</v>
      </c>
      <c r="E317">
        <v>5</v>
      </c>
      <c r="F317" t="s">
        <v>247</v>
      </c>
      <c r="G317" t="s">
        <v>91</v>
      </c>
      <c r="H317" t="s">
        <v>421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46311.410138888888</v>
      </c>
      <c r="P317" s="57">
        <v>46313.483888888892</v>
      </c>
      <c r="Q317">
        <v>69411211</v>
      </c>
      <c r="S317">
        <v>152713217343</v>
      </c>
      <c r="T317" t="s">
        <v>8060</v>
      </c>
      <c r="U317" t="s">
        <v>8061</v>
      </c>
      <c r="V317" t="s">
        <v>8062</v>
      </c>
      <c r="Z317">
        <v>112.675539422478</v>
      </c>
      <c r="AA317">
        <v>-8.1650061344567195</v>
      </c>
      <c r="AB317" t="s">
        <v>8063</v>
      </c>
      <c r="AC317" t="s">
        <v>235</v>
      </c>
      <c r="AL317" t="s">
        <v>217</v>
      </c>
      <c r="AM317" t="s">
        <v>8064</v>
      </c>
      <c r="AN317" t="s">
        <v>6</v>
      </c>
      <c r="AO317" t="s">
        <v>7953</v>
      </c>
      <c r="AP317" s="57">
        <v>46312.333333333336</v>
      </c>
      <c r="AR317" t="s">
        <v>218</v>
      </c>
      <c r="AS317" t="s">
        <v>565</v>
      </c>
      <c r="AT317" t="s">
        <v>220</v>
      </c>
      <c r="AU317">
        <v>20261018</v>
      </c>
      <c r="AV317" t="s">
        <v>221</v>
      </c>
      <c r="AW317" t="s">
        <v>869</v>
      </c>
      <c r="AX317" t="s">
        <v>222</v>
      </c>
      <c r="BA317" s="57">
        <v>46312.333333333336</v>
      </c>
      <c r="BB317" t="s">
        <v>8064</v>
      </c>
      <c r="BC317">
        <v>2026</v>
      </c>
      <c r="BD317">
        <v>10</v>
      </c>
      <c r="BE317">
        <v>18</v>
      </c>
      <c r="BF317" s="6">
        <f t="shared" si="12"/>
        <v>46313</v>
      </c>
      <c r="BG317">
        <f t="shared" si="13"/>
        <v>0.66666666666424135</v>
      </c>
      <c r="BH317" t="str">
        <f t="shared" si="14"/>
        <v>COMPLY</v>
      </c>
      <c r="BI317" t="str">
        <f>VLOOKUP(H317,Sheet2!$A$1:$B$270,2,FALSE)</f>
        <v>MALANG</v>
      </c>
    </row>
    <row r="318" spans="1:61">
      <c r="A318">
        <v>317</v>
      </c>
      <c r="B318">
        <v>1002639954</v>
      </c>
      <c r="C318">
        <v>3</v>
      </c>
      <c r="D318" t="s">
        <v>38</v>
      </c>
      <c r="E318">
        <v>5</v>
      </c>
      <c r="F318" t="s">
        <v>247</v>
      </c>
      <c r="G318" t="s">
        <v>91</v>
      </c>
      <c r="H318" t="s">
        <v>434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46311.483055555553</v>
      </c>
      <c r="P318" s="57">
        <v>46311.699143518519</v>
      </c>
      <c r="Q318">
        <v>69411393</v>
      </c>
      <c r="S318">
        <v>152708212148</v>
      </c>
      <c r="T318" t="s">
        <v>8065</v>
      </c>
      <c r="U318" t="s">
        <v>8066</v>
      </c>
      <c r="V318" t="s">
        <v>8067</v>
      </c>
      <c r="Z318">
        <v>112.642477</v>
      </c>
      <c r="AA318">
        <v>-8.0007380000000001</v>
      </c>
      <c r="AB318" t="s">
        <v>8068</v>
      </c>
      <c r="AC318" t="s">
        <v>235</v>
      </c>
      <c r="AL318" t="s">
        <v>217</v>
      </c>
      <c r="AM318" t="s">
        <v>8069</v>
      </c>
      <c r="AN318" t="s">
        <v>6</v>
      </c>
      <c r="AO318" t="s">
        <v>8070</v>
      </c>
      <c r="AP318" s="57">
        <v>46312.333333333336</v>
      </c>
      <c r="AR318" t="s">
        <v>218</v>
      </c>
      <c r="AS318" t="s">
        <v>570</v>
      </c>
      <c r="AT318" t="s">
        <v>230</v>
      </c>
      <c r="AU318">
        <v>20261016</v>
      </c>
      <c r="AV318" t="s">
        <v>221</v>
      </c>
      <c r="AW318" t="s">
        <v>923</v>
      </c>
      <c r="AX318" t="s">
        <v>222</v>
      </c>
      <c r="BA318" s="57">
        <v>46312.333333333336</v>
      </c>
      <c r="BB318" t="s">
        <v>8069</v>
      </c>
      <c r="BC318">
        <v>2026</v>
      </c>
      <c r="BD318">
        <v>10</v>
      </c>
      <c r="BE318">
        <v>16</v>
      </c>
      <c r="BF318" s="6">
        <f t="shared" si="12"/>
        <v>46311</v>
      </c>
      <c r="BG318">
        <f t="shared" si="13"/>
        <v>-1.3333333333357587</v>
      </c>
      <c r="BH318" t="str">
        <f t="shared" si="14"/>
        <v>COMPLY</v>
      </c>
      <c r="BI318" t="str">
        <f>VLOOKUP(H318,Sheet2!$A$1:$B$270,2,FALSE)</f>
        <v>MALANG</v>
      </c>
    </row>
    <row r="319" spans="1:61">
      <c r="A319">
        <v>318</v>
      </c>
      <c r="B319">
        <v>1002659545</v>
      </c>
      <c r="C319">
        <v>3</v>
      </c>
      <c r="D319" t="s">
        <v>38</v>
      </c>
      <c r="E319">
        <v>5</v>
      </c>
      <c r="F319" t="s">
        <v>247</v>
      </c>
      <c r="G319" t="s">
        <v>91</v>
      </c>
      <c r="H319" t="s">
        <v>434</v>
      </c>
      <c r="I319" t="s">
        <v>212</v>
      </c>
      <c r="J319" t="s">
        <v>213</v>
      </c>
      <c r="K319" t="s">
        <v>149</v>
      </c>
      <c r="L319" t="s">
        <v>214</v>
      </c>
      <c r="M319" t="s">
        <v>255</v>
      </c>
      <c r="N319" t="s">
        <v>215</v>
      </c>
      <c r="O319" s="57">
        <v>46324.612326388888</v>
      </c>
      <c r="P319" s="57">
        <v>46325.534062500003</v>
      </c>
      <c r="Q319">
        <v>69419362</v>
      </c>
      <c r="S319">
        <v>152708212177</v>
      </c>
      <c r="T319" t="s">
        <v>14958</v>
      </c>
      <c r="U319" t="s">
        <v>14959</v>
      </c>
      <c r="V319" t="s">
        <v>14960</v>
      </c>
      <c r="Z319">
        <v>112.646823115646</v>
      </c>
      <c r="AA319">
        <v>-8.0054680115589392</v>
      </c>
      <c r="AB319" t="s">
        <v>14961</v>
      </c>
      <c r="AC319" t="s">
        <v>216</v>
      </c>
      <c r="AL319" t="s">
        <v>217</v>
      </c>
      <c r="AM319" t="s">
        <v>14962</v>
      </c>
      <c r="AN319" t="s">
        <v>6</v>
      </c>
      <c r="AO319" t="s">
        <v>14963</v>
      </c>
      <c r="AP319" s="57">
        <v>46325.458333333336</v>
      </c>
      <c r="AR319" t="s">
        <v>256</v>
      </c>
      <c r="AS319" t="s">
        <v>570</v>
      </c>
      <c r="AT319" t="s">
        <v>230</v>
      </c>
      <c r="AV319" t="s">
        <v>257</v>
      </c>
      <c r="AW319" t="s">
        <v>877</v>
      </c>
      <c r="AX319" t="s">
        <v>222</v>
      </c>
      <c r="BA319" s="57">
        <v>46325.458333333336</v>
      </c>
      <c r="BB319" t="s">
        <v>14962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MALANG</v>
      </c>
    </row>
    <row r="320" spans="1:61">
      <c r="A320">
        <v>319</v>
      </c>
      <c r="B320">
        <v>1002629159</v>
      </c>
      <c r="C320">
        <v>3</v>
      </c>
      <c r="D320" t="s">
        <v>38</v>
      </c>
      <c r="E320">
        <v>5</v>
      </c>
      <c r="F320" t="s">
        <v>247</v>
      </c>
      <c r="G320" t="s">
        <v>91</v>
      </c>
      <c r="H320" t="s">
        <v>322</v>
      </c>
      <c r="I320" t="s">
        <v>212</v>
      </c>
      <c r="J320" t="s">
        <v>213</v>
      </c>
      <c r="K320" t="s">
        <v>149</v>
      </c>
      <c r="L320" t="s">
        <v>214</v>
      </c>
      <c r="M320" t="s">
        <v>1400</v>
      </c>
      <c r="N320" t="s">
        <v>215</v>
      </c>
      <c r="O320" s="57">
        <v>46304.430266203701</v>
      </c>
      <c r="P320" s="57">
        <v>46304.695428240739</v>
      </c>
      <c r="Q320">
        <v>69407131</v>
      </c>
      <c r="S320">
        <v>152704231766</v>
      </c>
      <c r="T320" t="s">
        <v>4901</v>
      </c>
      <c r="U320" t="s">
        <v>4902</v>
      </c>
      <c r="V320" t="s">
        <v>4903</v>
      </c>
      <c r="Z320">
        <v>112.6232813</v>
      </c>
      <c r="AA320">
        <v>-8.0074752999999994</v>
      </c>
      <c r="AB320" t="s">
        <v>4904</v>
      </c>
      <c r="AC320" t="s">
        <v>235</v>
      </c>
      <c r="AL320" t="s">
        <v>217</v>
      </c>
      <c r="AM320" t="s">
        <v>4905</v>
      </c>
      <c r="AN320" t="s">
        <v>6</v>
      </c>
      <c r="AO320" s="57">
        <v>46275.434861111113</v>
      </c>
      <c r="AP320" s="57">
        <v>46307.333333333336</v>
      </c>
      <c r="AR320" t="s">
        <v>14</v>
      </c>
      <c r="AS320" t="s">
        <v>549</v>
      </c>
      <c r="AT320" t="s">
        <v>230</v>
      </c>
      <c r="AV320" t="s">
        <v>4906</v>
      </c>
      <c r="AW320" t="s">
        <v>877</v>
      </c>
      <c r="AX320" t="s">
        <v>222</v>
      </c>
      <c r="BA320" s="57">
        <v>46307.333333333336</v>
      </c>
      <c r="BB320" t="s">
        <v>4905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str">
        <f>VLOOKUP(H320,Sheet2!$A$1:$B$270,2,FALSE)</f>
        <v>MALANG</v>
      </c>
    </row>
    <row r="321" spans="1:61">
      <c r="A321">
        <v>320</v>
      </c>
      <c r="B321">
        <v>1002647311</v>
      </c>
      <c r="C321">
        <v>3</v>
      </c>
      <c r="D321" t="s">
        <v>38</v>
      </c>
      <c r="E321">
        <v>5</v>
      </c>
      <c r="F321" t="s">
        <v>247</v>
      </c>
      <c r="G321" t="s">
        <v>91</v>
      </c>
      <c r="H321" t="s">
        <v>322</v>
      </c>
      <c r="I321" t="s">
        <v>212</v>
      </c>
      <c r="J321" t="s">
        <v>213</v>
      </c>
      <c r="K321" t="s">
        <v>149</v>
      </c>
      <c r="M321" t="s">
        <v>1400</v>
      </c>
      <c r="N321" t="s">
        <v>215</v>
      </c>
      <c r="O321" s="57">
        <v>46316.546342592592</v>
      </c>
      <c r="P321" s="57">
        <v>46321.65384259259</v>
      </c>
      <c r="Q321">
        <v>69414461</v>
      </c>
      <c r="R321">
        <v>3414393033</v>
      </c>
      <c r="S321">
        <v>152704231857</v>
      </c>
      <c r="T321" t="s">
        <v>10754</v>
      </c>
      <c r="U321" t="s">
        <v>10755</v>
      </c>
      <c r="V321" t="s">
        <v>11425</v>
      </c>
      <c r="Z321">
        <v>112.605697810649</v>
      </c>
      <c r="AA321">
        <v>-8.0647694183348797</v>
      </c>
      <c r="AB321" t="s">
        <v>10756</v>
      </c>
      <c r="AC321" t="s">
        <v>225</v>
      </c>
      <c r="AL321" t="s">
        <v>217</v>
      </c>
      <c r="AM321" t="s">
        <v>11426</v>
      </c>
      <c r="AN321" t="s">
        <v>6</v>
      </c>
      <c r="AO321" t="s">
        <v>10746</v>
      </c>
      <c r="AP321" s="57">
        <v>46320.333333333336</v>
      </c>
      <c r="AR321" t="s">
        <v>14</v>
      </c>
      <c r="AS321" t="s">
        <v>549</v>
      </c>
      <c r="AT321" t="s">
        <v>230</v>
      </c>
      <c r="AV321" t="s">
        <v>12981</v>
      </c>
      <c r="AW321" t="s">
        <v>540</v>
      </c>
      <c r="AX321" t="s">
        <v>222</v>
      </c>
      <c r="BA321" s="57">
        <v>46320.333333333336</v>
      </c>
      <c r="BB321" t="s">
        <v>11426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str">
        <f>VLOOKUP(H321,Sheet2!$A$1:$B$270,2,FALSE)</f>
        <v>MALANG</v>
      </c>
    </row>
    <row r="322" spans="1:61">
      <c r="A322">
        <v>321</v>
      </c>
      <c r="B322">
        <v>1002621501</v>
      </c>
      <c r="C322">
        <v>3</v>
      </c>
      <c r="D322" t="s">
        <v>38</v>
      </c>
      <c r="E322">
        <v>5</v>
      </c>
      <c r="F322" t="s">
        <v>247</v>
      </c>
      <c r="G322" t="s">
        <v>91</v>
      </c>
      <c r="H322" t="s">
        <v>322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46299.743634259263</v>
      </c>
      <c r="P322" s="57">
        <v>46301.546261574076</v>
      </c>
      <c r="Q322">
        <v>69403990</v>
      </c>
      <c r="R322" t="s">
        <v>3776</v>
      </c>
      <c r="S322">
        <v>-152704231743</v>
      </c>
      <c r="T322" t="s">
        <v>1544</v>
      </c>
      <c r="U322" t="s">
        <v>1545</v>
      </c>
      <c r="V322" t="s">
        <v>1546</v>
      </c>
      <c r="Z322">
        <v>112.6195108518</v>
      </c>
      <c r="AA322">
        <v>-8.0037150013869898</v>
      </c>
      <c r="AB322" t="s">
        <v>1547</v>
      </c>
      <c r="AC322" t="s">
        <v>216</v>
      </c>
      <c r="AL322" t="s">
        <v>217</v>
      </c>
      <c r="AM322" t="s">
        <v>1548</v>
      </c>
      <c r="AN322" t="s">
        <v>6</v>
      </c>
      <c r="AO322" s="57">
        <v>46122.746898148151</v>
      </c>
      <c r="AP322" s="57">
        <v>46302.333333333336</v>
      </c>
      <c r="AR322" t="s">
        <v>218</v>
      </c>
      <c r="AS322" t="s">
        <v>549</v>
      </c>
      <c r="AT322" t="s">
        <v>230</v>
      </c>
      <c r="AU322">
        <v>20261006</v>
      </c>
      <c r="AV322" t="s">
        <v>221</v>
      </c>
      <c r="AW322" t="s">
        <v>880</v>
      </c>
      <c r="AX322" t="s">
        <v>222</v>
      </c>
      <c r="BA322" s="57">
        <v>46302.333333333336</v>
      </c>
      <c r="BB322" t="s">
        <v>1548</v>
      </c>
      <c r="BC322">
        <v>2026</v>
      </c>
      <c r="BD322">
        <v>10</v>
      </c>
      <c r="BE322">
        <v>6</v>
      </c>
      <c r="BF322" s="6">
        <f t="shared" ref="BF322:BF385" si="15">DATE(BC322,BD322,BE322)</f>
        <v>46301</v>
      </c>
      <c r="BG322">
        <f t="shared" ref="BG322:BG385" si="16">BF322-BA322</f>
        <v>-1.3333333333357587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MALANG</v>
      </c>
    </row>
    <row r="323" spans="1:61">
      <c r="A323">
        <v>322</v>
      </c>
      <c r="B323">
        <v>1002622286</v>
      </c>
      <c r="C323">
        <v>3</v>
      </c>
      <c r="D323" t="s">
        <v>38</v>
      </c>
      <c r="E323">
        <v>5</v>
      </c>
      <c r="F323" t="s">
        <v>247</v>
      </c>
      <c r="G323" t="s">
        <v>91</v>
      </c>
      <c r="H323" t="s">
        <v>322</v>
      </c>
      <c r="I323" t="s">
        <v>212</v>
      </c>
      <c r="J323" t="s">
        <v>213</v>
      </c>
      <c r="K323" t="s">
        <v>149</v>
      </c>
      <c r="M323" t="s">
        <v>76</v>
      </c>
      <c r="N323" t="s">
        <v>215</v>
      </c>
      <c r="O323" s="57">
        <v>46300.513495370367</v>
      </c>
      <c r="P323" s="57">
        <v>46300.598634259259</v>
      </c>
      <c r="Q323">
        <v>69403224</v>
      </c>
      <c r="S323">
        <v>152704231751</v>
      </c>
      <c r="T323" t="s">
        <v>1549</v>
      </c>
      <c r="U323" t="s">
        <v>2563</v>
      </c>
      <c r="V323" t="s">
        <v>2564</v>
      </c>
      <c r="Z323">
        <v>112.59572129999999</v>
      </c>
      <c r="AA323">
        <v>-8.0790009000000005</v>
      </c>
      <c r="AB323" t="s">
        <v>1552</v>
      </c>
      <c r="AC323" t="s">
        <v>229</v>
      </c>
      <c r="AL323" t="s">
        <v>217</v>
      </c>
      <c r="AM323" t="s">
        <v>2565</v>
      </c>
      <c r="AN323" t="s">
        <v>6</v>
      </c>
      <c r="AO323" s="57">
        <v>46152.517627314817</v>
      </c>
      <c r="AR323" t="s">
        <v>218</v>
      </c>
      <c r="AS323" t="s">
        <v>549</v>
      </c>
      <c r="AT323" t="s">
        <v>230</v>
      </c>
      <c r="AU323">
        <v>20261005</v>
      </c>
      <c r="AV323" t="s">
        <v>221</v>
      </c>
      <c r="AW323" t="s">
        <v>577</v>
      </c>
      <c r="AX323" t="s">
        <v>222</v>
      </c>
      <c r="BA323" s="57">
        <v>46300.291666666664</v>
      </c>
      <c r="BB323" t="s">
        <v>2565</v>
      </c>
      <c r="BC323">
        <v>2026</v>
      </c>
      <c r="BD323">
        <v>10</v>
      </c>
      <c r="BE323">
        <v>5</v>
      </c>
      <c r="BF323" s="6">
        <f t="shared" si="15"/>
        <v>46300</v>
      </c>
      <c r="BG323">
        <f t="shared" si="16"/>
        <v>-0.29166666666424135</v>
      </c>
      <c r="BH323" t="str">
        <f t="shared" si="17"/>
        <v>COMPLY</v>
      </c>
      <c r="BI323" t="str">
        <f>VLOOKUP(H323,Sheet2!$A$1:$B$270,2,FALSE)</f>
        <v>MALANG</v>
      </c>
    </row>
    <row r="324" spans="1:61">
      <c r="A324">
        <v>323</v>
      </c>
      <c r="B324">
        <v>1002624202</v>
      </c>
      <c r="C324">
        <v>3</v>
      </c>
      <c r="D324" t="s">
        <v>38</v>
      </c>
      <c r="E324">
        <v>5</v>
      </c>
      <c r="F324" t="s">
        <v>247</v>
      </c>
      <c r="G324" t="s">
        <v>91</v>
      </c>
      <c r="H324" t="s">
        <v>322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46301.534432870372</v>
      </c>
      <c r="P324" s="57">
        <v>46301.802777777775</v>
      </c>
      <c r="Q324">
        <v>69405012</v>
      </c>
      <c r="S324">
        <v>152704231754</v>
      </c>
      <c r="T324" t="s">
        <v>3164</v>
      </c>
      <c r="U324" t="s">
        <v>3165</v>
      </c>
      <c r="V324" t="s">
        <v>3166</v>
      </c>
      <c r="Z324">
        <v>112.6162831</v>
      </c>
      <c r="AA324">
        <v>-8.0158863</v>
      </c>
      <c r="AB324" t="s">
        <v>3167</v>
      </c>
      <c r="AC324" t="s">
        <v>235</v>
      </c>
      <c r="AL324" t="s">
        <v>217</v>
      </c>
      <c r="AM324" t="s">
        <v>3168</v>
      </c>
      <c r="AN324" t="s">
        <v>6</v>
      </c>
      <c r="AO324" s="57">
        <v>46183.559259259258</v>
      </c>
      <c r="AP324" s="57">
        <v>46304.333333333336</v>
      </c>
      <c r="AQ324" t="s">
        <v>1495</v>
      </c>
      <c r="AR324" t="s">
        <v>218</v>
      </c>
      <c r="AS324" t="s">
        <v>549</v>
      </c>
      <c r="AT324" t="s">
        <v>230</v>
      </c>
      <c r="AU324">
        <v>20261006</v>
      </c>
      <c r="AV324" t="s">
        <v>221</v>
      </c>
      <c r="AW324" t="s">
        <v>875</v>
      </c>
      <c r="AX324" t="s">
        <v>222</v>
      </c>
      <c r="BA324" s="57">
        <v>46304.333333333336</v>
      </c>
      <c r="BB324" t="s">
        <v>3168</v>
      </c>
      <c r="BC324">
        <v>2026</v>
      </c>
      <c r="BD324">
        <v>10</v>
      </c>
      <c r="BE324">
        <v>6</v>
      </c>
      <c r="BF324" s="6">
        <f t="shared" si="15"/>
        <v>46301</v>
      </c>
      <c r="BG324">
        <f t="shared" si="16"/>
        <v>-3.3333333333357587</v>
      </c>
      <c r="BH324" t="str">
        <f t="shared" si="17"/>
        <v>COMPLY</v>
      </c>
      <c r="BI324" t="str">
        <f>VLOOKUP(H324,Sheet2!$A$1:$B$270,2,FALSE)</f>
        <v>MALANG</v>
      </c>
    </row>
    <row r="325" spans="1:61">
      <c r="A325">
        <v>324</v>
      </c>
      <c r="B325">
        <v>1002625759</v>
      </c>
      <c r="C325">
        <v>3</v>
      </c>
      <c r="D325" t="s">
        <v>38</v>
      </c>
      <c r="E325">
        <v>5</v>
      </c>
      <c r="F325" t="s">
        <v>247</v>
      </c>
      <c r="G325" t="s">
        <v>91</v>
      </c>
      <c r="H325" t="s">
        <v>322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46302.463587962964</v>
      </c>
      <c r="P325" s="57">
        <v>46302.697280092594</v>
      </c>
      <c r="Q325">
        <v>69405666</v>
      </c>
      <c r="S325">
        <v>152704231572</v>
      </c>
      <c r="T325" t="s">
        <v>3771</v>
      </c>
      <c r="U325" t="s">
        <v>3772</v>
      </c>
      <c r="V325" t="s">
        <v>3773</v>
      </c>
      <c r="Z325">
        <v>112.617452256381</v>
      </c>
      <c r="AA325">
        <v>-8.0124278523145094</v>
      </c>
      <c r="AB325" t="s">
        <v>3774</v>
      </c>
      <c r="AC325" t="s">
        <v>216</v>
      </c>
      <c r="AL325" t="s">
        <v>217</v>
      </c>
      <c r="AM325" t="s">
        <v>3775</v>
      </c>
      <c r="AN325" t="s">
        <v>6</v>
      </c>
      <c r="AO325" s="57">
        <v>46213.475960648146</v>
      </c>
      <c r="AP325" s="57">
        <v>46305.333333333336</v>
      </c>
      <c r="AR325" t="s">
        <v>218</v>
      </c>
      <c r="AS325" t="s">
        <v>549</v>
      </c>
      <c r="AT325" t="s">
        <v>342</v>
      </c>
      <c r="AU325">
        <v>20261007</v>
      </c>
      <c r="AV325" t="s">
        <v>221</v>
      </c>
      <c r="AW325" t="s">
        <v>1899</v>
      </c>
      <c r="AX325" t="s">
        <v>222</v>
      </c>
      <c r="BA325" s="57">
        <v>46305.333333333336</v>
      </c>
      <c r="BB325" t="s">
        <v>3775</v>
      </c>
      <c r="BC325">
        <v>2026</v>
      </c>
      <c r="BD325">
        <v>10</v>
      </c>
      <c r="BE325">
        <v>7</v>
      </c>
      <c r="BF325" s="6">
        <f t="shared" si="15"/>
        <v>46302</v>
      </c>
      <c r="BG325">
        <f t="shared" si="16"/>
        <v>-3.3333333333357587</v>
      </c>
      <c r="BH325" t="str">
        <f t="shared" si="17"/>
        <v>COMPLY</v>
      </c>
      <c r="BI325" t="str">
        <f>VLOOKUP(H325,Sheet2!$A$1:$B$270,2,FALSE)</f>
        <v>MALANG</v>
      </c>
    </row>
    <row r="326" spans="1:61">
      <c r="A326">
        <v>325</v>
      </c>
      <c r="B326">
        <v>1002638282</v>
      </c>
      <c r="C326">
        <v>3</v>
      </c>
      <c r="D326" t="s">
        <v>38</v>
      </c>
      <c r="E326">
        <v>5</v>
      </c>
      <c r="F326" t="s">
        <v>247</v>
      </c>
      <c r="G326" t="s">
        <v>91</v>
      </c>
      <c r="H326" t="s">
        <v>322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46310.491435185184</v>
      </c>
      <c r="P326" s="57">
        <v>46310.674872685187</v>
      </c>
      <c r="Q326">
        <v>69410722</v>
      </c>
      <c r="S326">
        <v>152704231817</v>
      </c>
      <c r="T326" t="s">
        <v>7433</v>
      </c>
      <c r="U326" t="s">
        <v>7434</v>
      </c>
      <c r="V326" t="s">
        <v>7435</v>
      </c>
      <c r="Z326">
        <v>112.59386457502799</v>
      </c>
      <c r="AA326">
        <v>-8.0606577373739103</v>
      </c>
      <c r="AB326" t="s">
        <v>7436</v>
      </c>
      <c r="AC326" t="s">
        <v>216</v>
      </c>
      <c r="AL326" t="s">
        <v>217</v>
      </c>
      <c r="AM326" t="s">
        <v>7437</v>
      </c>
      <c r="AN326" t="s">
        <v>6</v>
      </c>
      <c r="AO326" t="s">
        <v>7438</v>
      </c>
      <c r="AP326" s="57">
        <v>46313.458333333336</v>
      </c>
      <c r="AR326" t="s">
        <v>218</v>
      </c>
      <c r="AS326" t="s">
        <v>549</v>
      </c>
      <c r="AT326" t="s">
        <v>342</v>
      </c>
      <c r="AU326">
        <v>20261015</v>
      </c>
      <c r="AV326" t="s">
        <v>221</v>
      </c>
      <c r="AW326" t="s">
        <v>2322</v>
      </c>
      <c r="AX326" t="s">
        <v>222</v>
      </c>
      <c r="BA326" s="57">
        <v>46313.458333333336</v>
      </c>
      <c r="BB326" t="s">
        <v>7437</v>
      </c>
      <c r="BC326">
        <v>2026</v>
      </c>
      <c r="BD326">
        <v>10</v>
      </c>
      <c r="BE326">
        <v>15</v>
      </c>
      <c r="BF326" s="6">
        <f t="shared" si="15"/>
        <v>46310</v>
      </c>
      <c r="BG326">
        <f t="shared" si="16"/>
        <v>-3.4583333333357587</v>
      </c>
      <c r="BH326" t="str">
        <f t="shared" si="17"/>
        <v>COMPLY</v>
      </c>
      <c r="BI326" t="str">
        <f>VLOOKUP(H326,Sheet2!$A$1:$B$270,2,FALSE)</f>
        <v>MALANG</v>
      </c>
    </row>
    <row r="327" spans="1:61">
      <c r="A327">
        <v>326</v>
      </c>
      <c r="B327">
        <v>1002640826</v>
      </c>
      <c r="C327">
        <v>3</v>
      </c>
      <c r="D327" t="s">
        <v>38</v>
      </c>
      <c r="E327">
        <v>5</v>
      </c>
      <c r="F327" t="s">
        <v>247</v>
      </c>
      <c r="G327" t="s">
        <v>91</v>
      </c>
      <c r="H327" t="s">
        <v>322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46311.715740740743</v>
      </c>
      <c r="P327" s="57">
        <v>46312.57371527778</v>
      </c>
      <c r="Q327">
        <v>69411788</v>
      </c>
      <c r="S327">
        <v>152704231839</v>
      </c>
      <c r="T327" t="s">
        <v>8071</v>
      </c>
      <c r="U327" t="s">
        <v>8072</v>
      </c>
      <c r="V327" t="s">
        <v>8073</v>
      </c>
      <c r="Z327">
        <v>112.62175685896</v>
      </c>
      <c r="AA327">
        <v>-8.0212189988473401</v>
      </c>
      <c r="AB327" t="s">
        <v>8074</v>
      </c>
      <c r="AC327" t="s">
        <v>235</v>
      </c>
      <c r="AL327" t="s">
        <v>217</v>
      </c>
      <c r="AM327" t="s">
        <v>8075</v>
      </c>
      <c r="AN327" t="s">
        <v>6</v>
      </c>
      <c r="AO327" t="s">
        <v>7996</v>
      </c>
      <c r="AP327" s="57">
        <v>46314.333333333336</v>
      </c>
      <c r="AR327" t="s">
        <v>218</v>
      </c>
      <c r="AS327" t="s">
        <v>549</v>
      </c>
      <c r="AT327" t="s">
        <v>230</v>
      </c>
      <c r="AU327">
        <v>20261017</v>
      </c>
      <c r="AV327" t="s">
        <v>221</v>
      </c>
      <c r="AW327" t="s">
        <v>875</v>
      </c>
      <c r="AX327" t="s">
        <v>222</v>
      </c>
      <c r="BA327" s="57">
        <v>46314.333333333336</v>
      </c>
      <c r="BB327" t="s">
        <v>8075</v>
      </c>
      <c r="BC327">
        <v>2026</v>
      </c>
      <c r="BD327">
        <v>10</v>
      </c>
      <c r="BE327">
        <v>17</v>
      </c>
      <c r="BF327" s="6">
        <f t="shared" si="15"/>
        <v>46312</v>
      </c>
      <c r="BG327">
        <f t="shared" si="16"/>
        <v>-2.3333333333357587</v>
      </c>
      <c r="BH327" t="str">
        <f t="shared" si="17"/>
        <v>COMPLY</v>
      </c>
      <c r="BI327" t="str">
        <f>VLOOKUP(H327,Sheet2!$A$1:$B$270,2,FALSE)</f>
        <v>MALANG</v>
      </c>
    </row>
    <row r="328" spans="1:61">
      <c r="A328">
        <v>327</v>
      </c>
      <c r="B328">
        <v>1002652632</v>
      </c>
      <c r="C328">
        <v>3</v>
      </c>
      <c r="D328" t="s">
        <v>38</v>
      </c>
      <c r="E328">
        <v>5</v>
      </c>
      <c r="F328" t="s">
        <v>247</v>
      </c>
      <c r="G328" t="s">
        <v>91</v>
      </c>
      <c r="H328" t="s">
        <v>322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46320.618587962963</v>
      </c>
      <c r="P328" s="57">
        <v>46321.53974537037</v>
      </c>
      <c r="Q328">
        <v>69416698</v>
      </c>
      <c r="S328">
        <v>152704231899</v>
      </c>
      <c r="T328" t="s">
        <v>11937</v>
      </c>
      <c r="U328" t="s">
        <v>11938</v>
      </c>
      <c r="V328" t="s">
        <v>11939</v>
      </c>
      <c r="Z328">
        <v>112.62575459999999</v>
      </c>
      <c r="AA328">
        <v>-8.0065837000000002</v>
      </c>
      <c r="AB328" t="s">
        <v>11940</v>
      </c>
      <c r="AC328" t="s">
        <v>235</v>
      </c>
      <c r="AL328" t="s">
        <v>217</v>
      </c>
      <c r="AM328" t="s">
        <v>11941</v>
      </c>
      <c r="AN328" t="s">
        <v>6</v>
      </c>
      <c r="AO328" t="s">
        <v>11942</v>
      </c>
      <c r="AP328" s="57">
        <v>46323.333333333336</v>
      </c>
      <c r="AR328" t="s">
        <v>218</v>
      </c>
      <c r="AS328" t="s">
        <v>549</v>
      </c>
      <c r="AT328" t="s">
        <v>342</v>
      </c>
      <c r="AU328">
        <v>20261026</v>
      </c>
      <c r="AV328" t="s">
        <v>221</v>
      </c>
      <c r="AW328" t="s">
        <v>9284</v>
      </c>
      <c r="AX328" t="s">
        <v>222</v>
      </c>
      <c r="BA328" s="57">
        <v>46323.333333333336</v>
      </c>
      <c r="BB328" t="s">
        <v>11941</v>
      </c>
      <c r="BC328">
        <v>2026</v>
      </c>
      <c r="BD328">
        <v>10</v>
      </c>
      <c r="BE328">
        <v>26</v>
      </c>
      <c r="BF328" s="6">
        <f t="shared" si="15"/>
        <v>46321</v>
      </c>
      <c r="BG328">
        <f t="shared" si="16"/>
        <v>-2.3333333333357587</v>
      </c>
      <c r="BH328" t="str">
        <f t="shared" si="17"/>
        <v>COMPLY</v>
      </c>
      <c r="BI328" t="str">
        <f>VLOOKUP(H328,Sheet2!$A$1:$B$270,2,FALSE)</f>
        <v>MALANG</v>
      </c>
    </row>
    <row r="329" spans="1:61">
      <c r="A329">
        <v>328</v>
      </c>
      <c r="B329">
        <v>1002652481</v>
      </c>
      <c r="C329">
        <v>3</v>
      </c>
      <c r="D329" t="s">
        <v>38</v>
      </c>
      <c r="E329">
        <v>5</v>
      </c>
      <c r="F329" t="s">
        <v>247</v>
      </c>
      <c r="G329" t="s">
        <v>91</v>
      </c>
      <c r="H329" t="s">
        <v>322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46320.435289351852</v>
      </c>
      <c r="P329" s="57">
        <v>46321.606770833336</v>
      </c>
      <c r="Q329">
        <v>69416621</v>
      </c>
      <c r="S329">
        <v>152704231896</v>
      </c>
      <c r="T329" t="s">
        <v>11931</v>
      </c>
      <c r="U329" t="s">
        <v>11932</v>
      </c>
      <c r="V329" t="s">
        <v>11933</v>
      </c>
      <c r="Z329">
        <v>112.6210887</v>
      </c>
      <c r="AA329">
        <v>-8.0064543999999902</v>
      </c>
      <c r="AB329" t="s">
        <v>11934</v>
      </c>
      <c r="AC329" t="s">
        <v>235</v>
      </c>
      <c r="AL329" t="s">
        <v>217</v>
      </c>
      <c r="AM329" t="s">
        <v>11935</v>
      </c>
      <c r="AN329" t="s">
        <v>6</v>
      </c>
      <c r="AO329" t="s">
        <v>11936</v>
      </c>
      <c r="AP329" s="57">
        <v>46323.333333333336</v>
      </c>
      <c r="AR329" t="s">
        <v>218</v>
      </c>
      <c r="AS329" t="s">
        <v>549</v>
      </c>
      <c r="AT329" t="s">
        <v>342</v>
      </c>
      <c r="AU329">
        <v>20261026</v>
      </c>
      <c r="AV329" t="s">
        <v>221</v>
      </c>
      <c r="AW329" t="s">
        <v>5802</v>
      </c>
      <c r="AX329" t="s">
        <v>222</v>
      </c>
      <c r="BA329" s="57">
        <v>46323.333333333336</v>
      </c>
      <c r="BB329" t="s">
        <v>11935</v>
      </c>
      <c r="BC329">
        <v>2026</v>
      </c>
      <c r="BD329">
        <v>10</v>
      </c>
      <c r="BE329">
        <v>26</v>
      </c>
      <c r="BF329" s="6">
        <f t="shared" si="15"/>
        <v>46321</v>
      </c>
      <c r="BG329">
        <f t="shared" si="16"/>
        <v>-2.3333333333357587</v>
      </c>
      <c r="BH329" t="str">
        <f t="shared" si="17"/>
        <v>COMPLY</v>
      </c>
      <c r="BI329" t="str">
        <f>VLOOKUP(H329,Sheet2!$A$1:$B$270,2,FALSE)</f>
        <v>MALANG</v>
      </c>
    </row>
    <row r="330" spans="1:61">
      <c r="A330">
        <v>329</v>
      </c>
      <c r="B330">
        <v>1002652483</v>
      </c>
      <c r="C330">
        <v>3</v>
      </c>
      <c r="D330" t="s">
        <v>38</v>
      </c>
      <c r="E330">
        <v>5</v>
      </c>
      <c r="F330" t="s">
        <v>247</v>
      </c>
      <c r="G330" t="s">
        <v>91</v>
      </c>
      <c r="H330" t="s">
        <v>322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46320.437326388892</v>
      </c>
      <c r="P330" s="57">
        <v>46321.640659722223</v>
      </c>
      <c r="Q330">
        <v>69416622</v>
      </c>
      <c r="S330">
        <v>152704231897</v>
      </c>
      <c r="T330" t="s">
        <v>11931</v>
      </c>
      <c r="U330" t="s">
        <v>11943</v>
      </c>
      <c r="V330" t="s">
        <v>11944</v>
      </c>
      <c r="Z330">
        <v>112.6210887</v>
      </c>
      <c r="AA330">
        <v>-8.0064543999999902</v>
      </c>
      <c r="AB330" t="s">
        <v>11945</v>
      </c>
      <c r="AC330" t="s">
        <v>235</v>
      </c>
      <c r="AL330" t="s">
        <v>217</v>
      </c>
      <c r="AM330" t="s">
        <v>11935</v>
      </c>
      <c r="AN330" t="s">
        <v>6</v>
      </c>
      <c r="AO330" t="s">
        <v>11936</v>
      </c>
      <c r="AP330" s="57">
        <v>46323.333333333336</v>
      </c>
      <c r="AR330" t="s">
        <v>218</v>
      </c>
      <c r="AS330" t="s">
        <v>549</v>
      </c>
      <c r="AT330" t="s">
        <v>342</v>
      </c>
      <c r="AU330">
        <v>20261026</v>
      </c>
      <c r="AV330" t="s">
        <v>221</v>
      </c>
      <c r="AW330" t="s">
        <v>9284</v>
      </c>
      <c r="AX330" t="s">
        <v>222</v>
      </c>
      <c r="BA330" s="57">
        <v>46323.333333333336</v>
      </c>
      <c r="BB330" t="s">
        <v>11935</v>
      </c>
      <c r="BC330">
        <v>2026</v>
      </c>
      <c r="BD330">
        <v>10</v>
      </c>
      <c r="BE330">
        <v>26</v>
      </c>
      <c r="BF330" s="6">
        <f t="shared" si="15"/>
        <v>46321</v>
      </c>
      <c r="BG330">
        <f t="shared" si="16"/>
        <v>-2.3333333333357587</v>
      </c>
      <c r="BH330" t="str">
        <f t="shared" si="17"/>
        <v>COMPLY</v>
      </c>
      <c r="BI330" t="str">
        <f>VLOOKUP(H330,Sheet2!$A$1:$B$270,2,FALSE)</f>
        <v>MALANG</v>
      </c>
    </row>
    <row r="331" spans="1:61">
      <c r="A331">
        <v>330</v>
      </c>
      <c r="B331">
        <v>1002654522</v>
      </c>
      <c r="C331">
        <v>3</v>
      </c>
      <c r="D331" t="s">
        <v>38</v>
      </c>
      <c r="E331">
        <v>5</v>
      </c>
      <c r="F331" t="s">
        <v>247</v>
      </c>
      <c r="G331" t="s">
        <v>91</v>
      </c>
      <c r="H331" t="s">
        <v>322</v>
      </c>
      <c r="I331" t="s">
        <v>212</v>
      </c>
      <c r="J331" t="s">
        <v>213</v>
      </c>
      <c r="K331" t="s">
        <v>149</v>
      </c>
      <c r="M331" t="s">
        <v>76</v>
      </c>
      <c r="N331" t="s">
        <v>215</v>
      </c>
      <c r="O331" s="57">
        <v>46321.653854166667</v>
      </c>
      <c r="P331" s="57">
        <v>46321.693622685183</v>
      </c>
      <c r="Q331">
        <v>69414461</v>
      </c>
      <c r="R331">
        <v>3414393033</v>
      </c>
      <c r="S331">
        <v>152704231908</v>
      </c>
      <c r="T331" t="s">
        <v>10754</v>
      </c>
      <c r="U331" t="s">
        <v>12982</v>
      </c>
      <c r="V331" t="s">
        <v>12983</v>
      </c>
      <c r="Z331">
        <v>112.5984833</v>
      </c>
      <c r="AA331">
        <v>-8.0692933999999994</v>
      </c>
      <c r="AB331" t="s">
        <v>10756</v>
      </c>
      <c r="AC331" t="s">
        <v>225</v>
      </c>
      <c r="AL331" t="s">
        <v>217</v>
      </c>
      <c r="AM331" t="s">
        <v>12984</v>
      </c>
      <c r="AN331" t="s">
        <v>6</v>
      </c>
      <c r="AO331" t="s">
        <v>12985</v>
      </c>
      <c r="AR331" t="s">
        <v>218</v>
      </c>
      <c r="AS331" t="s">
        <v>549</v>
      </c>
      <c r="AT331" t="s">
        <v>230</v>
      </c>
      <c r="AU331">
        <v>20261026</v>
      </c>
      <c r="AV331" t="s">
        <v>221</v>
      </c>
      <c r="AW331" t="s">
        <v>1585</v>
      </c>
      <c r="AX331" t="s">
        <v>222</v>
      </c>
      <c r="BA331" s="57">
        <v>46321.291666666664</v>
      </c>
      <c r="BB331" t="s">
        <v>12984</v>
      </c>
      <c r="BC331">
        <v>2026</v>
      </c>
      <c r="BD331">
        <v>10</v>
      </c>
      <c r="BE331">
        <v>26</v>
      </c>
      <c r="BF331" s="6">
        <f t="shared" si="15"/>
        <v>46321</v>
      </c>
      <c r="BG331">
        <f t="shared" si="16"/>
        <v>-0.29166666666424135</v>
      </c>
      <c r="BH331" t="str">
        <f t="shared" si="17"/>
        <v>COMPLY</v>
      </c>
      <c r="BI331" t="str">
        <f>VLOOKUP(H331,Sheet2!$A$1:$B$270,2,FALSE)</f>
        <v>MALANG</v>
      </c>
    </row>
    <row r="332" spans="1:61">
      <c r="A332">
        <v>331</v>
      </c>
      <c r="B332">
        <v>1002655807</v>
      </c>
      <c r="C332">
        <v>3</v>
      </c>
      <c r="D332" t="s">
        <v>38</v>
      </c>
      <c r="E332">
        <v>5</v>
      </c>
      <c r="F332" t="s">
        <v>247</v>
      </c>
      <c r="G332" t="s">
        <v>91</v>
      </c>
      <c r="H332" t="s">
        <v>322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46322.521354166667</v>
      </c>
      <c r="P332" s="57">
        <v>46323.573900462965</v>
      </c>
      <c r="Q332">
        <v>69417883</v>
      </c>
      <c r="S332">
        <v>152704231913</v>
      </c>
      <c r="T332" t="s">
        <v>13606</v>
      </c>
      <c r="U332" t="s">
        <v>13607</v>
      </c>
      <c r="V332" t="s">
        <v>13608</v>
      </c>
      <c r="Z332">
        <v>112.6216867</v>
      </c>
      <c r="AA332">
        <v>-8.0138499999999997</v>
      </c>
      <c r="AB332" t="s">
        <v>13609</v>
      </c>
      <c r="AC332" t="s">
        <v>235</v>
      </c>
      <c r="AL332" t="s">
        <v>217</v>
      </c>
      <c r="AM332" t="s">
        <v>13610</v>
      </c>
      <c r="AN332" t="s">
        <v>6</v>
      </c>
      <c r="AO332" t="s">
        <v>13611</v>
      </c>
      <c r="AP332" s="57">
        <v>46325.333333333336</v>
      </c>
      <c r="AR332" t="s">
        <v>218</v>
      </c>
      <c r="AS332" t="s">
        <v>549</v>
      </c>
      <c r="AT332" t="s">
        <v>230</v>
      </c>
      <c r="AU332">
        <v>20261028</v>
      </c>
      <c r="AV332" t="s">
        <v>221</v>
      </c>
      <c r="AW332" t="s">
        <v>877</v>
      </c>
      <c r="AX332" t="s">
        <v>222</v>
      </c>
      <c r="BA332" s="57">
        <v>46325.333333333336</v>
      </c>
      <c r="BB332" t="s">
        <v>13610</v>
      </c>
      <c r="BC332">
        <v>2026</v>
      </c>
      <c r="BD332">
        <v>10</v>
      </c>
      <c r="BE332">
        <v>28</v>
      </c>
      <c r="BF332" s="6">
        <f t="shared" si="15"/>
        <v>46323</v>
      </c>
      <c r="BG332">
        <f t="shared" si="16"/>
        <v>-2.3333333333357587</v>
      </c>
      <c r="BH332" t="str">
        <f t="shared" si="17"/>
        <v>COMPLY</v>
      </c>
      <c r="BI332" t="str">
        <f>VLOOKUP(H332,Sheet2!$A$1:$B$270,2,FALSE)</f>
        <v>MALANG</v>
      </c>
    </row>
    <row r="333" spans="1:61">
      <c r="A333">
        <v>332</v>
      </c>
      <c r="B333">
        <v>1002656783</v>
      </c>
      <c r="C333">
        <v>3</v>
      </c>
      <c r="D333" t="s">
        <v>38</v>
      </c>
      <c r="E333">
        <v>5</v>
      </c>
      <c r="F333" t="s">
        <v>247</v>
      </c>
      <c r="G333" t="s">
        <v>91</v>
      </c>
      <c r="H333" t="s">
        <v>322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46322.745717592596</v>
      </c>
      <c r="P333" s="57">
        <v>46324.605243055557</v>
      </c>
      <c r="Q333">
        <v>69418237</v>
      </c>
      <c r="S333">
        <v>152704231917</v>
      </c>
      <c r="T333" t="s">
        <v>13612</v>
      </c>
      <c r="U333" t="s">
        <v>13613</v>
      </c>
      <c r="V333" t="s">
        <v>13614</v>
      </c>
      <c r="Z333">
        <v>112.62722650000001</v>
      </c>
      <c r="AA333">
        <v>-8.0483262</v>
      </c>
      <c r="AB333" t="s">
        <v>13615</v>
      </c>
      <c r="AC333" t="s">
        <v>216</v>
      </c>
      <c r="AL333" t="s">
        <v>217</v>
      </c>
      <c r="AM333" t="s">
        <v>13616</v>
      </c>
      <c r="AN333" t="s">
        <v>6</v>
      </c>
      <c r="AO333" t="s">
        <v>13617</v>
      </c>
      <c r="AP333" s="57">
        <v>46325.333333333336</v>
      </c>
      <c r="AR333" t="s">
        <v>218</v>
      </c>
      <c r="AS333" t="s">
        <v>549</v>
      </c>
      <c r="AT333" t="s">
        <v>230</v>
      </c>
      <c r="AU333">
        <v>20261029</v>
      </c>
      <c r="AV333" t="s">
        <v>221</v>
      </c>
      <c r="AW333" t="s">
        <v>877</v>
      </c>
      <c r="AX333" t="s">
        <v>222</v>
      </c>
      <c r="BA333" s="57">
        <v>46325.333333333336</v>
      </c>
      <c r="BB333" t="s">
        <v>13616</v>
      </c>
      <c r="BC333">
        <v>2026</v>
      </c>
      <c r="BD333">
        <v>10</v>
      </c>
      <c r="BE333">
        <v>29</v>
      </c>
      <c r="BF333" s="6">
        <f t="shared" si="15"/>
        <v>46324</v>
      </c>
      <c r="BG333">
        <f t="shared" si="16"/>
        <v>-1.3333333333357587</v>
      </c>
      <c r="BH333" t="str">
        <f t="shared" si="17"/>
        <v>COMPLY</v>
      </c>
      <c r="BI333" t="str">
        <f>VLOOKUP(H333,Sheet2!$A$1:$B$270,2,FALSE)</f>
        <v>MALANG</v>
      </c>
    </row>
    <row r="334" spans="1:61">
      <c r="A334">
        <v>333</v>
      </c>
      <c r="B334">
        <v>1002656784</v>
      </c>
      <c r="C334">
        <v>3</v>
      </c>
      <c r="D334" t="s">
        <v>38</v>
      </c>
      <c r="E334">
        <v>5</v>
      </c>
      <c r="F334" t="s">
        <v>247</v>
      </c>
      <c r="G334" t="s">
        <v>91</v>
      </c>
      <c r="H334" t="s">
        <v>322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46322.746354166666</v>
      </c>
      <c r="P334" s="57">
        <v>46323.536435185182</v>
      </c>
      <c r="Q334">
        <v>69418248</v>
      </c>
      <c r="S334">
        <v>152704231918</v>
      </c>
      <c r="T334" t="s">
        <v>13612</v>
      </c>
      <c r="U334" t="s">
        <v>13618</v>
      </c>
      <c r="V334" t="s">
        <v>13619</v>
      </c>
      <c r="Z334">
        <v>112.6314394</v>
      </c>
      <c r="AA334">
        <v>-8.0507643000000009</v>
      </c>
      <c r="AB334" t="s">
        <v>13620</v>
      </c>
      <c r="AC334" t="s">
        <v>216</v>
      </c>
      <c r="AL334" t="s">
        <v>217</v>
      </c>
      <c r="AM334" t="s">
        <v>13616</v>
      </c>
      <c r="AN334" t="s">
        <v>6</v>
      </c>
      <c r="AO334" t="s">
        <v>13621</v>
      </c>
      <c r="AP334" s="57">
        <v>46325.333333333336</v>
      </c>
      <c r="AR334" t="s">
        <v>218</v>
      </c>
      <c r="AS334" t="s">
        <v>549</v>
      </c>
      <c r="AT334" t="s">
        <v>230</v>
      </c>
      <c r="AU334">
        <v>20261028</v>
      </c>
      <c r="AV334" t="s">
        <v>221</v>
      </c>
      <c r="AW334" t="s">
        <v>877</v>
      </c>
      <c r="AX334" t="s">
        <v>222</v>
      </c>
      <c r="BA334" s="57">
        <v>46325.333333333336</v>
      </c>
      <c r="BB334" t="s">
        <v>13616</v>
      </c>
      <c r="BC334">
        <v>2026</v>
      </c>
      <c r="BD334">
        <v>10</v>
      </c>
      <c r="BE334">
        <v>28</v>
      </c>
      <c r="BF334" s="6">
        <f t="shared" si="15"/>
        <v>46323</v>
      </c>
      <c r="BG334">
        <f t="shared" si="16"/>
        <v>-2.3333333333357587</v>
      </c>
      <c r="BH334" t="str">
        <f t="shared" si="17"/>
        <v>COMPLY</v>
      </c>
      <c r="BI334" t="str">
        <f>VLOOKUP(H334,Sheet2!$A$1:$B$270,2,FALSE)</f>
        <v>MALANG</v>
      </c>
    </row>
    <row r="335" spans="1:61">
      <c r="A335">
        <v>334</v>
      </c>
      <c r="B335">
        <v>1002657698</v>
      </c>
      <c r="C335">
        <v>3</v>
      </c>
      <c r="D335" t="s">
        <v>38</v>
      </c>
      <c r="E335">
        <v>5</v>
      </c>
      <c r="F335" t="s">
        <v>247</v>
      </c>
      <c r="G335" t="s">
        <v>91</v>
      </c>
      <c r="H335" t="s">
        <v>322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46323.563032407408</v>
      </c>
      <c r="P335" s="57">
        <v>46324.631851851853</v>
      </c>
      <c r="Q335">
        <v>69418587</v>
      </c>
      <c r="S335">
        <v>152704231692</v>
      </c>
      <c r="T335" t="s">
        <v>14343</v>
      </c>
      <c r="U335" t="s">
        <v>14344</v>
      </c>
      <c r="V335" t="s">
        <v>14345</v>
      </c>
      <c r="Z335">
        <v>112.60444640226601</v>
      </c>
      <c r="AA335">
        <v>-8.0061573694404</v>
      </c>
      <c r="AB335" t="s">
        <v>14346</v>
      </c>
      <c r="AC335" t="s">
        <v>235</v>
      </c>
      <c r="AL335" t="s">
        <v>217</v>
      </c>
      <c r="AM335" t="s">
        <v>14347</v>
      </c>
      <c r="AN335" t="s">
        <v>6</v>
      </c>
      <c r="AO335" t="s">
        <v>14348</v>
      </c>
      <c r="AP335" s="57">
        <v>46327.333333333336</v>
      </c>
      <c r="AR335" t="s">
        <v>218</v>
      </c>
      <c r="AS335" t="s">
        <v>549</v>
      </c>
      <c r="AT335" t="s">
        <v>220</v>
      </c>
      <c r="AU335">
        <v>20261029</v>
      </c>
      <c r="AV335" t="s">
        <v>221</v>
      </c>
      <c r="AW335" t="s">
        <v>869</v>
      </c>
      <c r="AX335" t="s">
        <v>222</v>
      </c>
      <c r="BA335" s="57">
        <v>46327.333333333336</v>
      </c>
      <c r="BB335" t="s">
        <v>14347</v>
      </c>
      <c r="BC335">
        <v>2026</v>
      </c>
      <c r="BD335">
        <v>10</v>
      </c>
      <c r="BE335">
        <v>29</v>
      </c>
      <c r="BF335" s="6">
        <f t="shared" si="15"/>
        <v>46324</v>
      </c>
      <c r="BG335">
        <f t="shared" si="16"/>
        <v>-3.3333333333357587</v>
      </c>
      <c r="BH335" t="str">
        <f t="shared" si="17"/>
        <v>COMPLY</v>
      </c>
      <c r="BI335" t="str">
        <f>VLOOKUP(H335,Sheet2!$A$1:$B$270,2,FALSE)</f>
        <v>MALANG</v>
      </c>
    </row>
    <row r="336" spans="1:61">
      <c r="A336">
        <v>335</v>
      </c>
      <c r="B336">
        <v>1002657851</v>
      </c>
      <c r="C336">
        <v>3</v>
      </c>
      <c r="D336" t="s">
        <v>38</v>
      </c>
      <c r="E336">
        <v>5</v>
      </c>
      <c r="F336" t="s">
        <v>247</v>
      </c>
      <c r="G336" t="s">
        <v>91</v>
      </c>
      <c r="H336" t="s">
        <v>322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46323.595648148148</v>
      </c>
      <c r="P336" s="57">
        <v>46324.611550925925</v>
      </c>
      <c r="Q336">
        <v>69418633</v>
      </c>
      <c r="S336">
        <v>152704231924</v>
      </c>
      <c r="T336" t="s">
        <v>14349</v>
      </c>
      <c r="U336" t="s">
        <v>14350</v>
      </c>
      <c r="V336" t="s">
        <v>14351</v>
      </c>
      <c r="Z336">
        <v>112.5776822</v>
      </c>
      <c r="AA336">
        <v>-8.0026758000000005</v>
      </c>
      <c r="AB336" t="s">
        <v>14352</v>
      </c>
      <c r="AC336" t="s">
        <v>235</v>
      </c>
      <c r="AL336" t="s">
        <v>217</v>
      </c>
      <c r="AM336" t="s">
        <v>14353</v>
      </c>
      <c r="AN336" t="s">
        <v>6</v>
      </c>
      <c r="AO336" t="s">
        <v>14354</v>
      </c>
      <c r="AP336" s="57">
        <v>46325.333333333336</v>
      </c>
      <c r="AR336" t="s">
        <v>218</v>
      </c>
      <c r="AS336" t="s">
        <v>549</v>
      </c>
      <c r="AT336" t="s">
        <v>342</v>
      </c>
      <c r="AU336">
        <v>20261029</v>
      </c>
      <c r="AV336" t="s">
        <v>221</v>
      </c>
      <c r="AW336" t="s">
        <v>14355</v>
      </c>
      <c r="AX336" t="s">
        <v>222</v>
      </c>
      <c r="BA336" s="57">
        <v>46325.333333333336</v>
      </c>
      <c r="BB336" t="s">
        <v>14353</v>
      </c>
      <c r="BC336">
        <v>2026</v>
      </c>
      <c r="BD336">
        <v>10</v>
      </c>
      <c r="BE336">
        <v>29</v>
      </c>
      <c r="BF336" s="6">
        <f t="shared" si="15"/>
        <v>46324</v>
      </c>
      <c r="BG336">
        <f t="shared" si="16"/>
        <v>-1.3333333333357587</v>
      </c>
      <c r="BH336" t="str">
        <f t="shared" si="17"/>
        <v>COMPLY</v>
      </c>
      <c r="BI336" t="str">
        <f>VLOOKUP(H336,Sheet2!$A$1:$B$270,2,FALSE)</f>
        <v>MALANG</v>
      </c>
    </row>
    <row r="337" spans="1:61">
      <c r="A337">
        <v>336</v>
      </c>
      <c r="B337">
        <v>1002620164</v>
      </c>
      <c r="C337">
        <v>3</v>
      </c>
      <c r="D337" t="s">
        <v>38</v>
      </c>
      <c r="E337">
        <v>5</v>
      </c>
      <c r="F337" t="s">
        <v>247</v>
      </c>
      <c r="G337" t="s">
        <v>91</v>
      </c>
      <c r="H337" t="s">
        <v>396</v>
      </c>
      <c r="I337" t="s">
        <v>212</v>
      </c>
      <c r="J337" t="s">
        <v>213</v>
      </c>
      <c r="K337" t="s">
        <v>149</v>
      </c>
      <c r="M337" t="s">
        <v>1400</v>
      </c>
      <c r="N337" t="s">
        <v>215</v>
      </c>
      <c r="O337" s="57">
        <v>46297.630370370367</v>
      </c>
      <c r="P337" s="57">
        <v>46300.513483796298</v>
      </c>
      <c r="Q337">
        <v>69403224</v>
      </c>
      <c r="S337">
        <v>152718219151</v>
      </c>
      <c r="T337" t="s">
        <v>1549</v>
      </c>
      <c r="U337" t="s">
        <v>1550</v>
      </c>
      <c r="V337" t="s">
        <v>1551</v>
      </c>
      <c r="Z337">
        <v>112.60142070000001</v>
      </c>
      <c r="AA337">
        <v>-8.0872174999999995</v>
      </c>
      <c r="AB337" t="s">
        <v>1552</v>
      </c>
      <c r="AC337" t="s">
        <v>229</v>
      </c>
      <c r="AL337" t="s">
        <v>217</v>
      </c>
      <c r="AM337" t="s">
        <v>1553</v>
      </c>
      <c r="AN337" t="s">
        <v>6</v>
      </c>
      <c r="AO337" s="57">
        <v>46063.652951388889</v>
      </c>
      <c r="AP337" s="57">
        <v>46300.333333333336</v>
      </c>
      <c r="AQ337" t="s">
        <v>1495</v>
      </c>
      <c r="AR337" t="s">
        <v>14</v>
      </c>
      <c r="AS337" t="s">
        <v>91</v>
      </c>
      <c r="AT337" t="s">
        <v>230</v>
      </c>
      <c r="AV337" t="s">
        <v>2566</v>
      </c>
      <c r="AW337" t="s">
        <v>541</v>
      </c>
      <c r="AX337" t="s">
        <v>222</v>
      </c>
      <c r="BA337" s="57">
        <v>46300.333333333336</v>
      </c>
      <c r="BB337" t="s">
        <v>1553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str">
        <f>VLOOKUP(H337,Sheet2!$A$1:$B$270,2,FALSE)</f>
        <v>MALANG</v>
      </c>
    </row>
    <row r="338" spans="1:61">
      <c r="A338">
        <v>337</v>
      </c>
      <c r="B338">
        <v>1002625126</v>
      </c>
      <c r="C338">
        <v>3</v>
      </c>
      <c r="D338" t="s">
        <v>38</v>
      </c>
      <c r="E338">
        <v>5</v>
      </c>
      <c r="F338" t="s">
        <v>247</v>
      </c>
      <c r="G338" t="s">
        <v>91</v>
      </c>
      <c r="H338" t="s">
        <v>396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46301.736504629633</v>
      </c>
      <c r="P338" s="57">
        <v>46302.635115740741</v>
      </c>
      <c r="Q338">
        <v>69405363</v>
      </c>
      <c r="R338" t="s">
        <v>3776</v>
      </c>
      <c r="S338">
        <v>-152718219210</v>
      </c>
      <c r="T338" t="s">
        <v>3169</v>
      </c>
      <c r="U338" t="s">
        <v>3170</v>
      </c>
      <c r="V338" t="s">
        <v>3171</v>
      </c>
      <c r="Z338">
        <v>112.594557255506</v>
      </c>
      <c r="AA338">
        <v>-8.1177102903544398</v>
      </c>
      <c r="AB338" t="s">
        <v>3172</v>
      </c>
      <c r="AC338" t="s">
        <v>216</v>
      </c>
      <c r="AL338" t="s">
        <v>217</v>
      </c>
      <c r="AM338" t="s">
        <v>3173</v>
      </c>
      <c r="AN338" t="s">
        <v>6</v>
      </c>
      <c r="AO338" s="57">
        <v>46183.746932870374</v>
      </c>
      <c r="AP338" s="57">
        <v>46302.625</v>
      </c>
      <c r="AR338" t="s">
        <v>218</v>
      </c>
      <c r="AS338" t="s">
        <v>91</v>
      </c>
      <c r="AT338" t="s">
        <v>230</v>
      </c>
      <c r="AU338">
        <v>20261007</v>
      </c>
      <c r="AV338" t="s">
        <v>221</v>
      </c>
      <c r="AW338" t="s">
        <v>880</v>
      </c>
      <c r="AX338" t="s">
        <v>222</v>
      </c>
      <c r="BA338" s="57">
        <v>46302.625</v>
      </c>
      <c r="BB338" t="s">
        <v>3173</v>
      </c>
      <c r="BC338">
        <v>2026</v>
      </c>
      <c r="BD338">
        <v>10</v>
      </c>
      <c r="BE338">
        <v>7</v>
      </c>
      <c r="BF338" s="6">
        <f t="shared" si="15"/>
        <v>46302</v>
      </c>
      <c r="BG338">
        <f t="shared" si="16"/>
        <v>-0.625</v>
      </c>
      <c r="BH338" t="str">
        <f t="shared" si="17"/>
        <v>COMPLY</v>
      </c>
      <c r="BI338" t="str">
        <f>VLOOKUP(H338,Sheet2!$A$1:$B$270,2,FALSE)</f>
        <v>MALANG</v>
      </c>
    </row>
    <row r="339" spans="1:61">
      <c r="A339">
        <v>338</v>
      </c>
      <c r="B339">
        <v>1002641800</v>
      </c>
      <c r="C339">
        <v>3</v>
      </c>
      <c r="D339" t="s">
        <v>38</v>
      </c>
      <c r="E339">
        <v>5</v>
      </c>
      <c r="F339" t="s">
        <v>247</v>
      </c>
      <c r="G339" t="s">
        <v>91</v>
      </c>
      <c r="H339" t="s">
        <v>396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46313.441365740742</v>
      </c>
      <c r="P339" s="57">
        <v>46314.500543981485</v>
      </c>
      <c r="Q339">
        <v>69412304</v>
      </c>
      <c r="S339">
        <v>152718219226</v>
      </c>
      <c r="T339" t="s">
        <v>8076</v>
      </c>
      <c r="U339" t="s">
        <v>8077</v>
      </c>
      <c r="V339" t="s">
        <v>8078</v>
      </c>
      <c r="Z339">
        <v>112.59489286690901</v>
      </c>
      <c r="AA339">
        <v>-8.0981068133230298</v>
      </c>
      <c r="AB339" t="s">
        <v>8079</v>
      </c>
      <c r="AC339" t="s">
        <v>216</v>
      </c>
      <c r="AL339" t="s">
        <v>217</v>
      </c>
      <c r="AM339" t="s">
        <v>8080</v>
      </c>
      <c r="AN339" t="s">
        <v>6</v>
      </c>
      <c r="AO339" t="s">
        <v>8081</v>
      </c>
      <c r="AP339" s="57">
        <v>46314.333333333336</v>
      </c>
      <c r="AR339" t="s">
        <v>218</v>
      </c>
      <c r="AS339" t="s">
        <v>91</v>
      </c>
      <c r="AT339" t="s">
        <v>230</v>
      </c>
      <c r="AU339">
        <v>20261019</v>
      </c>
      <c r="AV339" t="s">
        <v>221</v>
      </c>
      <c r="AW339" t="s">
        <v>877</v>
      </c>
      <c r="AX339" t="s">
        <v>222</v>
      </c>
      <c r="BA339" s="57">
        <v>46314.333333333336</v>
      </c>
      <c r="BB339" t="s">
        <v>8080</v>
      </c>
      <c r="BC339">
        <v>2026</v>
      </c>
      <c r="BD339">
        <v>10</v>
      </c>
      <c r="BE339">
        <v>19</v>
      </c>
      <c r="BF339" s="6">
        <f t="shared" si="15"/>
        <v>46314</v>
      </c>
      <c r="BG339">
        <f t="shared" si="16"/>
        <v>-0.33333333333575865</v>
      </c>
      <c r="BH339" t="str">
        <f t="shared" si="17"/>
        <v>COMPLY</v>
      </c>
      <c r="BI339" t="str">
        <f>VLOOKUP(H339,Sheet2!$A$1:$B$270,2,FALSE)</f>
        <v>MALANG</v>
      </c>
    </row>
    <row r="340" spans="1:61">
      <c r="A340">
        <v>339</v>
      </c>
      <c r="B340">
        <v>1002655993</v>
      </c>
      <c r="C340">
        <v>3</v>
      </c>
      <c r="D340" t="s">
        <v>38</v>
      </c>
      <c r="E340">
        <v>5</v>
      </c>
      <c r="F340" t="s">
        <v>247</v>
      </c>
      <c r="G340" t="s">
        <v>91</v>
      </c>
      <c r="H340" t="s">
        <v>396</v>
      </c>
      <c r="I340" t="s">
        <v>212</v>
      </c>
      <c r="J340" t="s">
        <v>213</v>
      </c>
      <c r="K340" t="s">
        <v>149</v>
      </c>
      <c r="M340" t="s">
        <v>76</v>
      </c>
      <c r="N340" t="s">
        <v>215</v>
      </c>
      <c r="O340" s="57">
        <v>46322.569085648145</v>
      </c>
      <c r="P340" s="57">
        <v>46324.855995370373</v>
      </c>
      <c r="Q340">
        <v>69417983</v>
      </c>
      <c r="S340">
        <v>152718219250</v>
      </c>
      <c r="T340" t="s">
        <v>13622</v>
      </c>
      <c r="U340" t="s">
        <v>13623</v>
      </c>
      <c r="V340" t="s">
        <v>13624</v>
      </c>
      <c r="Z340">
        <v>112.562423</v>
      </c>
      <c r="AA340">
        <v>-8.1253244999999996</v>
      </c>
      <c r="AB340" t="s">
        <v>13625</v>
      </c>
      <c r="AC340" t="s">
        <v>229</v>
      </c>
      <c r="AL340" t="s">
        <v>217</v>
      </c>
      <c r="AM340" t="s">
        <v>13626</v>
      </c>
      <c r="AN340" t="s">
        <v>6</v>
      </c>
      <c r="AO340" t="s">
        <v>13627</v>
      </c>
      <c r="AP340" s="57">
        <v>46323.458333333336</v>
      </c>
      <c r="AR340" t="s">
        <v>218</v>
      </c>
      <c r="AS340" t="s">
        <v>91</v>
      </c>
      <c r="AT340" t="s">
        <v>230</v>
      </c>
      <c r="AU340">
        <v>20261029</v>
      </c>
      <c r="AV340" t="s">
        <v>221</v>
      </c>
      <c r="AW340" t="s">
        <v>541</v>
      </c>
      <c r="AX340" t="s">
        <v>222</v>
      </c>
      <c r="BA340" s="57">
        <v>46323.458333333336</v>
      </c>
      <c r="BB340" t="s">
        <v>13626</v>
      </c>
      <c r="BC340">
        <v>2026</v>
      </c>
      <c r="BD340">
        <v>10</v>
      </c>
      <c r="BE340">
        <v>29</v>
      </c>
      <c r="BF340" s="6">
        <f t="shared" si="15"/>
        <v>46324</v>
      </c>
      <c r="BG340">
        <f t="shared" si="16"/>
        <v>0.54166666666424135</v>
      </c>
      <c r="BH340" t="str">
        <f t="shared" si="17"/>
        <v>COMPLY</v>
      </c>
      <c r="BI340" t="str">
        <f>VLOOKUP(H340,Sheet2!$A$1:$B$270,2,FALSE)</f>
        <v>MALANG</v>
      </c>
    </row>
    <row r="341" spans="1:61">
      <c r="A341">
        <v>340</v>
      </c>
      <c r="B341">
        <v>1002618464</v>
      </c>
      <c r="C341">
        <v>3</v>
      </c>
      <c r="D341" t="s">
        <v>38</v>
      </c>
      <c r="E341">
        <v>5</v>
      </c>
      <c r="F341" t="s">
        <v>247</v>
      </c>
      <c r="G341" t="s">
        <v>91</v>
      </c>
      <c r="H341" t="s">
        <v>386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46296.661574074074</v>
      </c>
      <c r="P341" s="57">
        <v>46297.5468287037</v>
      </c>
      <c r="Q341">
        <v>69402562</v>
      </c>
      <c r="S341">
        <v>152703903703</v>
      </c>
      <c r="T341" t="s">
        <v>977</v>
      </c>
      <c r="U341" t="s">
        <v>978</v>
      </c>
      <c r="V341" t="s">
        <v>979</v>
      </c>
      <c r="Z341">
        <v>112.61766799999999</v>
      </c>
      <c r="AA341">
        <v>-7.9542149999999996</v>
      </c>
      <c r="AB341" t="s">
        <v>980</v>
      </c>
      <c r="AC341" t="s">
        <v>235</v>
      </c>
      <c r="AL341" t="s">
        <v>217</v>
      </c>
      <c r="AM341" t="s">
        <v>981</v>
      </c>
      <c r="AN341" t="s">
        <v>6</v>
      </c>
      <c r="AO341" s="57">
        <v>46032.694421296299</v>
      </c>
      <c r="AP341" s="57">
        <v>46297.625</v>
      </c>
      <c r="AR341" t="s">
        <v>218</v>
      </c>
      <c r="AS341" t="s">
        <v>549</v>
      </c>
      <c r="AT341" t="s">
        <v>230</v>
      </c>
      <c r="AU341">
        <v>20261002</v>
      </c>
      <c r="AV341" t="s">
        <v>221</v>
      </c>
      <c r="AW341" t="s">
        <v>876</v>
      </c>
      <c r="AX341" t="s">
        <v>222</v>
      </c>
      <c r="BA341" s="57">
        <v>46297.625</v>
      </c>
      <c r="BB341" t="s">
        <v>981</v>
      </c>
      <c r="BC341">
        <v>2026</v>
      </c>
      <c r="BD341">
        <v>10</v>
      </c>
      <c r="BE341">
        <v>2</v>
      </c>
      <c r="BF341" s="6">
        <f t="shared" si="15"/>
        <v>46297</v>
      </c>
      <c r="BG341">
        <f t="shared" si="16"/>
        <v>-0.625</v>
      </c>
      <c r="BH341" t="str">
        <f t="shared" si="17"/>
        <v>COMPLY</v>
      </c>
      <c r="BI341" t="str">
        <f>VLOOKUP(H341,Sheet2!$A$1:$B$270,2,FALSE)</f>
        <v>MALANG</v>
      </c>
    </row>
    <row r="342" spans="1:61">
      <c r="A342">
        <v>341</v>
      </c>
      <c r="B342">
        <v>1002616858</v>
      </c>
      <c r="C342">
        <v>3</v>
      </c>
      <c r="D342" t="s">
        <v>38</v>
      </c>
      <c r="E342">
        <v>5</v>
      </c>
      <c r="F342" t="s">
        <v>247</v>
      </c>
      <c r="G342" t="s">
        <v>91</v>
      </c>
      <c r="H342" t="s">
        <v>386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46296.345613425925</v>
      </c>
      <c r="P342" s="57">
        <v>46296.652743055558</v>
      </c>
      <c r="Q342">
        <v>69402006</v>
      </c>
      <c r="S342">
        <v>152703256261</v>
      </c>
      <c r="T342" t="s">
        <v>982</v>
      </c>
      <c r="U342" t="s">
        <v>983</v>
      </c>
      <c r="V342" t="s">
        <v>984</v>
      </c>
      <c r="Z342">
        <v>112.583508686236</v>
      </c>
      <c r="AA342">
        <v>-7.9376766752176602</v>
      </c>
      <c r="AB342" t="s">
        <v>985</v>
      </c>
      <c r="AC342" t="s">
        <v>235</v>
      </c>
      <c r="AL342" t="s">
        <v>217</v>
      </c>
      <c r="AM342" t="s">
        <v>966</v>
      </c>
      <c r="AN342" t="s">
        <v>6</v>
      </c>
      <c r="AO342" s="57">
        <v>46032.351168981484</v>
      </c>
      <c r="AP342" s="57">
        <v>46297.333333333336</v>
      </c>
      <c r="AR342" t="s">
        <v>218</v>
      </c>
      <c r="AS342" t="s">
        <v>549</v>
      </c>
      <c r="AT342" t="s">
        <v>230</v>
      </c>
      <c r="AU342">
        <v>20261001</v>
      </c>
      <c r="AV342" t="s">
        <v>221</v>
      </c>
      <c r="AW342" t="s">
        <v>876</v>
      </c>
      <c r="AX342" t="s">
        <v>222</v>
      </c>
      <c r="BA342" s="57">
        <v>46297.333333333336</v>
      </c>
      <c r="BB342" t="s">
        <v>966</v>
      </c>
      <c r="BC342">
        <v>2026</v>
      </c>
      <c r="BD342">
        <v>10</v>
      </c>
      <c r="BE342">
        <v>1</v>
      </c>
      <c r="BF342" s="6">
        <f t="shared" si="15"/>
        <v>46296</v>
      </c>
      <c r="BG342">
        <f t="shared" si="16"/>
        <v>-1.3333333333357587</v>
      </c>
      <c r="BH342" t="str">
        <f t="shared" si="17"/>
        <v>COMPLY</v>
      </c>
      <c r="BI342" t="str">
        <f>VLOOKUP(H342,Sheet2!$A$1:$B$270,2,FALSE)</f>
        <v>MALANG</v>
      </c>
    </row>
    <row r="343" spans="1:61">
      <c r="A343">
        <v>342</v>
      </c>
      <c r="B343">
        <v>1002625161</v>
      </c>
      <c r="C343">
        <v>3</v>
      </c>
      <c r="D343" t="s">
        <v>38</v>
      </c>
      <c r="E343">
        <v>5</v>
      </c>
      <c r="F343" t="s">
        <v>247</v>
      </c>
      <c r="G343" t="s">
        <v>91</v>
      </c>
      <c r="H343" t="s">
        <v>386</v>
      </c>
      <c r="I343" t="s">
        <v>212</v>
      </c>
      <c r="J343" t="s">
        <v>213</v>
      </c>
      <c r="K343" t="s">
        <v>149</v>
      </c>
      <c r="L343" t="s">
        <v>214</v>
      </c>
      <c r="M343" t="s">
        <v>76</v>
      </c>
      <c r="N343" t="s">
        <v>215</v>
      </c>
      <c r="O343" s="57">
        <v>46301.761574074073</v>
      </c>
      <c r="P343" s="57">
        <v>46302.877280092594</v>
      </c>
      <c r="Q343">
        <v>69405377</v>
      </c>
      <c r="S343">
        <v>152703256776</v>
      </c>
      <c r="T343" t="s">
        <v>3174</v>
      </c>
      <c r="U343" t="s">
        <v>3175</v>
      </c>
      <c r="V343" t="s">
        <v>3176</v>
      </c>
      <c r="Z343">
        <v>112.6053481</v>
      </c>
      <c r="AA343">
        <v>-7.9567538000000004</v>
      </c>
      <c r="AB343" t="s">
        <v>3177</v>
      </c>
      <c r="AC343" t="s">
        <v>235</v>
      </c>
      <c r="AL343" t="s">
        <v>217</v>
      </c>
      <c r="AM343" t="s">
        <v>3178</v>
      </c>
      <c r="AN343" t="s">
        <v>6</v>
      </c>
      <c r="AO343" s="57">
        <v>46183.767627314817</v>
      </c>
      <c r="AP343" s="57">
        <v>46302.625</v>
      </c>
      <c r="AR343" t="s">
        <v>218</v>
      </c>
      <c r="AS343" t="s">
        <v>549</v>
      </c>
      <c r="AT343" t="s">
        <v>342</v>
      </c>
      <c r="AU343">
        <v>20261007</v>
      </c>
      <c r="AV343" t="s">
        <v>221</v>
      </c>
      <c r="AW343" t="s">
        <v>2945</v>
      </c>
      <c r="AX343" t="s">
        <v>222</v>
      </c>
      <c r="BA343" s="57">
        <v>46302.625</v>
      </c>
      <c r="BB343" t="s">
        <v>3178</v>
      </c>
      <c r="BC343">
        <v>2026</v>
      </c>
      <c r="BD343">
        <v>10</v>
      </c>
      <c r="BE343">
        <v>7</v>
      </c>
      <c r="BF343" s="6">
        <f t="shared" si="15"/>
        <v>46302</v>
      </c>
      <c r="BG343">
        <f t="shared" si="16"/>
        <v>-0.625</v>
      </c>
      <c r="BH343" t="str">
        <f t="shared" si="17"/>
        <v>COMPLY</v>
      </c>
      <c r="BI343" t="str">
        <f>VLOOKUP(H343,Sheet2!$A$1:$B$270,2,FALSE)</f>
        <v>MALANG</v>
      </c>
    </row>
    <row r="344" spans="1:61">
      <c r="A344">
        <v>343</v>
      </c>
      <c r="B344">
        <v>1002625985</v>
      </c>
      <c r="C344">
        <v>3</v>
      </c>
      <c r="D344" t="s">
        <v>38</v>
      </c>
      <c r="E344">
        <v>5</v>
      </c>
      <c r="F344" t="s">
        <v>247</v>
      </c>
      <c r="G344" t="s">
        <v>91</v>
      </c>
      <c r="H344" t="s">
        <v>386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46302.524710648147</v>
      </c>
      <c r="P344" s="57">
        <v>46303.540578703702</v>
      </c>
      <c r="Q344">
        <v>69405793</v>
      </c>
      <c r="S344">
        <v>152703256852</v>
      </c>
      <c r="T344" t="s">
        <v>3782</v>
      </c>
      <c r="U344" t="s">
        <v>3783</v>
      </c>
      <c r="V344" t="s">
        <v>3784</v>
      </c>
      <c r="Z344">
        <v>112.6040466</v>
      </c>
      <c r="AA344">
        <v>-7.9793556999999904</v>
      </c>
      <c r="AB344" t="s">
        <v>3785</v>
      </c>
      <c r="AC344" t="s">
        <v>216</v>
      </c>
      <c r="AL344" t="s">
        <v>217</v>
      </c>
      <c r="AM344" t="s">
        <v>3786</v>
      </c>
      <c r="AN344" t="s">
        <v>6</v>
      </c>
      <c r="AO344" s="57">
        <v>46213.538645833331</v>
      </c>
      <c r="AP344" s="57">
        <v>46303.458333333336</v>
      </c>
      <c r="AR344" t="s">
        <v>218</v>
      </c>
      <c r="AS344" t="s">
        <v>549</v>
      </c>
      <c r="AT344" t="s">
        <v>230</v>
      </c>
      <c r="AU344">
        <v>20261008</v>
      </c>
      <c r="AV344" t="s">
        <v>221</v>
      </c>
      <c r="AW344" t="s">
        <v>877</v>
      </c>
      <c r="AX344" t="s">
        <v>222</v>
      </c>
      <c r="BA344" s="57">
        <v>46303.458333333336</v>
      </c>
      <c r="BB344" t="s">
        <v>3786</v>
      </c>
      <c r="BC344">
        <v>2026</v>
      </c>
      <c r="BD344">
        <v>10</v>
      </c>
      <c r="BE344">
        <v>8</v>
      </c>
      <c r="BF344" s="6">
        <f t="shared" si="15"/>
        <v>46303</v>
      </c>
      <c r="BG344">
        <f t="shared" si="16"/>
        <v>-0.45833333333575865</v>
      </c>
      <c r="BH344" t="str">
        <f t="shared" si="17"/>
        <v>COMPLY</v>
      </c>
      <c r="BI344" t="str">
        <f>VLOOKUP(H344,Sheet2!$A$1:$B$270,2,FALSE)</f>
        <v>MALANG</v>
      </c>
    </row>
    <row r="345" spans="1:61">
      <c r="A345">
        <v>344</v>
      </c>
      <c r="B345">
        <v>1002625673</v>
      </c>
      <c r="C345">
        <v>3</v>
      </c>
      <c r="D345" t="s">
        <v>38</v>
      </c>
      <c r="E345">
        <v>5</v>
      </c>
      <c r="F345" t="s">
        <v>247</v>
      </c>
      <c r="G345" t="s">
        <v>91</v>
      </c>
      <c r="H345" t="s">
        <v>386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46302.444837962961</v>
      </c>
      <c r="P345" s="57">
        <v>46303.621192129627</v>
      </c>
      <c r="Q345">
        <v>69405599</v>
      </c>
      <c r="S345">
        <v>152703256838</v>
      </c>
      <c r="T345" t="s">
        <v>3777</v>
      </c>
      <c r="U345" t="s">
        <v>3778</v>
      </c>
      <c r="V345" t="s">
        <v>3779</v>
      </c>
      <c r="Z345">
        <v>112.608082751278</v>
      </c>
      <c r="AA345">
        <v>-7.9562248896160401</v>
      </c>
      <c r="AB345" t="s">
        <v>3780</v>
      </c>
      <c r="AC345" t="s">
        <v>235</v>
      </c>
      <c r="AL345" t="s">
        <v>217</v>
      </c>
      <c r="AM345" t="s">
        <v>3781</v>
      </c>
      <c r="AN345" t="s">
        <v>6</v>
      </c>
      <c r="AO345" s="57">
        <v>46213.455231481479</v>
      </c>
      <c r="AP345" s="57">
        <v>46303.333333333336</v>
      </c>
      <c r="AR345" t="s">
        <v>218</v>
      </c>
      <c r="AS345" t="s">
        <v>549</v>
      </c>
      <c r="AT345" t="s">
        <v>342</v>
      </c>
      <c r="AU345">
        <v>20261008</v>
      </c>
      <c r="AV345" t="s">
        <v>221</v>
      </c>
      <c r="AW345" t="s">
        <v>2945</v>
      </c>
      <c r="AX345" t="s">
        <v>222</v>
      </c>
      <c r="BA345" s="57">
        <v>46303.333333333336</v>
      </c>
      <c r="BB345" t="s">
        <v>3781</v>
      </c>
      <c r="BC345">
        <v>2026</v>
      </c>
      <c r="BD345">
        <v>10</v>
      </c>
      <c r="BE345">
        <v>8</v>
      </c>
      <c r="BF345" s="6">
        <f t="shared" si="15"/>
        <v>46303</v>
      </c>
      <c r="BG345">
        <f t="shared" si="16"/>
        <v>-0.33333333333575865</v>
      </c>
      <c r="BH345" t="str">
        <f t="shared" si="17"/>
        <v>COMPLY</v>
      </c>
      <c r="BI345" t="str">
        <f>VLOOKUP(H345,Sheet2!$A$1:$B$270,2,FALSE)</f>
        <v>MALANG</v>
      </c>
    </row>
    <row r="346" spans="1:61">
      <c r="A346">
        <v>345</v>
      </c>
      <c r="B346">
        <v>1002628419</v>
      </c>
      <c r="C346">
        <v>3</v>
      </c>
      <c r="D346" t="s">
        <v>38</v>
      </c>
      <c r="E346">
        <v>5</v>
      </c>
      <c r="F346" t="s">
        <v>247</v>
      </c>
      <c r="G346" t="s">
        <v>91</v>
      </c>
      <c r="H346" t="s">
        <v>386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46303.7031712963</v>
      </c>
      <c r="P346" s="57">
        <v>46304.874293981484</v>
      </c>
      <c r="Q346">
        <v>69406813</v>
      </c>
      <c r="S346">
        <v>152703256867</v>
      </c>
      <c r="T346" t="s">
        <v>4473</v>
      </c>
      <c r="U346" t="s">
        <v>4474</v>
      </c>
      <c r="V346" t="s">
        <v>4475</v>
      </c>
      <c r="Z346">
        <v>112.61706839999999</v>
      </c>
      <c r="AA346">
        <v>-7.9537659999999999</v>
      </c>
      <c r="AB346" t="s">
        <v>4476</v>
      </c>
      <c r="AC346" t="s">
        <v>216</v>
      </c>
      <c r="AL346" t="s">
        <v>217</v>
      </c>
      <c r="AM346" t="s">
        <v>4477</v>
      </c>
      <c r="AN346" t="s">
        <v>6</v>
      </c>
      <c r="AO346" s="57">
        <v>46244.72587962963</v>
      </c>
      <c r="AP346" s="57">
        <v>46304.625</v>
      </c>
      <c r="AR346" t="s">
        <v>218</v>
      </c>
      <c r="AS346" t="s">
        <v>549</v>
      </c>
      <c r="AT346" t="s">
        <v>342</v>
      </c>
      <c r="AU346">
        <v>20261009</v>
      </c>
      <c r="AV346" t="s">
        <v>221</v>
      </c>
      <c r="AW346" t="s">
        <v>1699</v>
      </c>
      <c r="AX346" t="s">
        <v>222</v>
      </c>
      <c r="BA346" s="57">
        <v>46304.625</v>
      </c>
      <c r="BB346" t="s">
        <v>4477</v>
      </c>
      <c r="BC346">
        <v>2026</v>
      </c>
      <c r="BD346">
        <v>10</v>
      </c>
      <c r="BE346">
        <v>9</v>
      </c>
      <c r="BF346" s="6">
        <f t="shared" si="15"/>
        <v>46304</v>
      </c>
      <c r="BG346">
        <f t="shared" si="16"/>
        <v>-0.625</v>
      </c>
      <c r="BH346" t="str">
        <f t="shared" si="17"/>
        <v>COMPLY</v>
      </c>
      <c r="BI346" t="str">
        <f>VLOOKUP(H346,Sheet2!$A$1:$B$270,2,FALSE)</f>
        <v>MALANG</v>
      </c>
    </row>
    <row r="347" spans="1:61">
      <c r="A347">
        <v>346</v>
      </c>
      <c r="B347">
        <v>1002628918</v>
      </c>
      <c r="C347">
        <v>3</v>
      </c>
      <c r="D347" t="s">
        <v>38</v>
      </c>
      <c r="E347">
        <v>5</v>
      </c>
      <c r="F347" t="s">
        <v>247</v>
      </c>
      <c r="G347" t="s">
        <v>91</v>
      </c>
      <c r="H347" t="s">
        <v>386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46304.389351851853</v>
      </c>
      <c r="P347" s="57">
        <v>46305.438206018516</v>
      </c>
      <c r="Q347">
        <v>69407051</v>
      </c>
      <c r="S347">
        <v>152703256874</v>
      </c>
      <c r="T347" t="s">
        <v>4907</v>
      </c>
      <c r="U347" t="s">
        <v>4908</v>
      </c>
      <c r="V347" t="s">
        <v>4909</v>
      </c>
      <c r="Z347">
        <v>112.6076297</v>
      </c>
      <c r="AA347">
        <v>-7.9568032000000004</v>
      </c>
      <c r="AB347" t="s">
        <v>4910</v>
      </c>
      <c r="AC347" t="s">
        <v>235</v>
      </c>
      <c r="AL347" t="s">
        <v>217</v>
      </c>
      <c r="AM347" t="s">
        <v>4911</v>
      </c>
      <c r="AN347" t="s">
        <v>6</v>
      </c>
      <c r="AO347" s="57">
        <v>46275.402615740742</v>
      </c>
      <c r="AP347" s="57">
        <v>46305.333333333336</v>
      </c>
      <c r="AR347" t="s">
        <v>218</v>
      </c>
      <c r="AS347" t="s">
        <v>549</v>
      </c>
      <c r="AT347" t="s">
        <v>230</v>
      </c>
      <c r="AU347">
        <v>20261010</v>
      </c>
      <c r="AV347" t="s">
        <v>221</v>
      </c>
      <c r="AW347" t="s">
        <v>875</v>
      </c>
      <c r="AX347" t="s">
        <v>222</v>
      </c>
      <c r="BA347" s="57">
        <v>46305.333333333336</v>
      </c>
      <c r="BB347" t="s">
        <v>4911</v>
      </c>
      <c r="BC347">
        <v>2026</v>
      </c>
      <c r="BD347">
        <v>10</v>
      </c>
      <c r="BE347">
        <v>10</v>
      </c>
      <c r="BF347" s="6">
        <f t="shared" si="15"/>
        <v>46305</v>
      </c>
      <c r="BG347">
        <f t="shared" si="16"/>
        <v>-0.33333333333575865</v>
      </c>
      <c r="BH347" t="str">
        <f t="shared" si="17"/>
        <v>COMPLY</v>
      </c>
      <c r="BI347" t="str">
        <f>VLOOKUP(H347,Sheet2!$A$1:$B$270,2,FALSE)</f>
        <v>MALANG</v>
      </c>
    </row>
    <row r="348" spans="1:61">
      <c r="A348">
        <v>347</v>
      </c>
      <c r="B348">
        <v>1002629071</v>
      </c>
      <c r="C348">
        <v>3</v>
      </c>
      <c r="D348" t="s">
        <v>38</v>
      </c>
      <c r="E348">
        <v>5</v>
      </c>
      <c r="F348" t="s">
        <v>247</v>
      </c>
      <c r="G348" t="s">
        <v>91</v>
      </c>
      <c r="H348" t="s">
        <v>386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46304.415671296294</v>
      </c>
      <c r="P348" s="57">
        <v>46306.576307870368</v>
      </c>
      <c r="Q348">
        <v>69407091</v>
      </c>
      <c r="S348">
        <v>152703256875</v>
      </c>
      <c r="T348" t="s">
        <v>4912</v>
      </c>
      <c r="U348" t="s">
        <v>4908</v>
      </c>
      <c r="V348" t="s">
        <v>4913</v>
      </c>
      <c r="Z348">
        <v>112.607795232773</v>
      </c>
      <c r="AA348">
        <v>-7.9569456501674001</v>
      </c>
      <c r="AB348" t="s">
        <v>4914</v>
      </c>
      <c r="AC348" t="s">
        <v>235</v>
      </c>
      <c r="AL348" t="s">
        <v>217</v>
      </c>
      <c r="AM348" t="s">
        <v>4915</v>
      </c>
      <c r="AN348" t="s">
        <v>6</v>
      </c>
      <c r="AO348" s="57">
        <v>46275.423946759256</v>
      </c>
      <c r="AP348" s="57">
        <v>46305.333333333336</v>
      </c>
      <c r="AR348" t="s">
        <v>218</v>
      </c>
      <c r="AS348" t="s">
        <v>549</v>
      </c>
      <c r="AT348" t="s">
        <v>230</v>
      </c>
      <c r="AU348">
        <v>20261011</v>
      </c>
      <c r="AV348" t="s">
        <v>221</v>
      </c>
      <c r="AW348" t="s">
        <v>923</v>
      </c>
      <c r="AX348" t="s">
        <v>222</v>
      </c>
      <c r="BA348" s="57">
        <v>46305.333333333336</v>
      </c>
      <c r="BB348" t="s">
        <v>4915</v>
      </c>
      <c r="BC348">
        <v>2026</v>
      </c>
      <c r="BD348">
        <v>10</v>
      </c>
      <c r="BE348">
        <v>11</v>
      </c>
      <c r="BF348" s="6">
        <f t="shared" si="15"/>
        <v>46306</v>
      </c>
      <c r="BG348">
        <f t="shared" si="16"/>
        <v>0.66666666666424135</v>
      </c>
      <c r="BH348" t="str">
        <f t="shared" si="17"/>
        <v>COMPLY</v>
      </c>
      <c r="BI348" t="str">
        <f>VLOOKUP(H348,Sheet2!$A$1:$B$270,2,FALSE)</f>
        <v>MALANG</v>
      </c>
    </row>
    <row r="349" spans="1:61">
      <c r="A349">
        <v>348</v>
      </c>
      <c r="B349">
        <v>1002630783</v>
      </c>
      <c r="C349">
        <v>3</v>
      </c>
      <c r="D349" t="s">
        <v>38</v>
      </c>
      <c r="E349">
        <v>5</v>
      </c>
      <c r="F349" t="s">
        <v>247</v>
      </c>
      <c r="G349" t="s">
        <v>91</v>
      </c>
      <c r="H349" t="s">
        <v>386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46305.474074074074</v>
      </c>
      <c r="P349" s="57">
        <v>46306.332858796297</v>
      </c>
      <c r="Q349">
        <v>69407830</v>
      </c>
      <c r="S349">
        <v>152703256890</v>
      </c>
      <c r="T349" t="s">
        <v>4916</v>
      </c>
      <c r="U349" t="s">
        <v>4917</v>
      </c>
      <c r="V349" t="s">
        <v>4918</v>
      </c>
      <c r="Z349">
        <v>112.604552</v>
      </c>
      <c r="AA349">
        <v>-7.9567920000000001</v>
      </c>
      <c r="AB349" t="s">
        <v>4919</v>
      </c>
      <c r="AC349" t="s">
        <v>235</v>
      </c>
      <c r="AL349" t="s">
        <v>217</v>
      </c>
      <c r="AM349" t="s">
        <v>4920</v>
      </c>
      <c r="AN349" t="s">
        <v>6</v>
      </c>
      <c r="AO349" s="57">
        <v>46305.475752314815</v>
      </c>
      <c r="AP349" s="57">
        <v>46306.333333333336</v>
      </c>
      <c r="AR349" t="s">
        <v>218</v>
      </c>
      <c r="AS349" t="s">
        <v>549</v>
      </c>
      <c r="AT349" t="s">
        <v>230</v>
      </c>
      <c r="AU349">
        <v>20261011</v>
      </c>
      <c r="AV349" t="s">
        <v>221</v>
      </c>
      <c r="AW349" t="s">
        <v>875</v>
      </c>
      <c r="AX349" t="s">
        <v>222</v>
      </c>
      <c r="BA349" s="57">
        <v>46306.333333333336</v>
      </c>
      <c r="BB349" t="s">
        <v>4920</v>
      </c>
      <c r="BC349">
        <v>2026</v>
      </c>
      <c r="BD349">
        <v>10</v>
      </c>
      <c r="BE349">
        <v>11</v>
      </c>
      <c r="BF349" s="6">
        <f t="shared" si="15"/>
        <v>46306</v>
      </c>
      <c r="BG349">
        <f t="shared" si="16"/>
        <v>-0.33333333333575865</v>
      </c>
      <c r="BH349" t="str">
        <f t="shared" si="17"/>
        <v>COMPLY</v>
      </c>
      <c r="BI349" t="str">
        <f>VLOOKUP(H349,Sheet2!$A$1:$B$270,2,FALSE)</f>
        <v>MALANG</v>
      </c>
    </row>
    <row r="350" spans="1:61">
      <c r="A350">
        <v>349</v>
      </c>
      <c r="B350">
        <v>1002635715</v>
      </c>
      <c r="C350">
        <v>3</v>
      </c>
      <c r="D350" t="s">
        <v>38</v>
      </c>
      <c r="E350">
        <v>5</v>
      </c>
      <c r="F350" t="s">
        <v>247</v>
      </c>
      <c r="G350" t="s">
        <v>91</v>
      </c>
      <c r="H350" t="s">
        <v>386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46308.706030092595</v>
      </c>
      <c r="P350" s="57">
        <v>46309.789861111109</v>
      </c>
      <c r="Q350">
        <v>69409670</v>
      </c>
      <c r="S350">
        <v>152703256917</v>
      </c>
      <c r="T350" t="s">
        <v>6611</v>
      </c>
      <c r="U350" t="s">
        <v>6612</v>
      </c>
      <c r="V350" t="s">
        <v>6613</v>
      </c>
      <c r="Z350">
        <v>112.59459699999999</v>
      </c>
      <c r="AA350">
        <v>-7.9712180000000004</v>
      </c>
      <c r="AB350" t="s">
        <v>6614</v>
      </c>
      <c r="AC350" t="s">
        <v>235</v>
      </c>
      <c r="AL350" t="s">
        <v>217</v>
      </c>
      <c r="AM350" t="s">
        <v>6615</v>
      </c>
      <c r="AN350" t="s">
        <v>6</v>
      </c>
      <c r="AO350" t="s">
        <v>6583</v>
      </c>
      <c r="AP350" s="57">
        <v>46309.625</v>
      </c>
      <c r="AR350" t="s">
        <v>218</v>
      </c>
      <c r="AS350" t="s">
        <v>549</v>
      </c>
      <c r="AT350" t="s">
        <v>230</v>
      </c>
      <c r="AU350">
        <v>20261014</v>
      </c>
      <c r="AV350" t="s">
        <v>221</v>
      </c>
      <c r="AW350" t="s">
        <v>877</v>
      </c>
      <c r="AX350" t="s">
        <v>222</v>
      </c>
      <c r="BA350" s="57">
        <v>46309.625</v>
      </c>
      <c r="BB350" t="s">
        <v>6615</v>
      </c>
      <c r="BC350">
        <v>2026</v>
      </c>
      <c r="BD350">
        <v>10</v>
      </c>
      <c r="BE350">
        <v>14</v>
      </c>
      <c r="BF350" s="6">
        <f t="shared" si="15"/>
        <v>46309</v>
      </c>
      <c r="BG350">
        <f t="shared" si="16"/>
        <v>-0.625</v>
      </c>
      <c r="BH350" t="str">
        <f t="shared" si="17"/>
        <v>COMPLY</v>
      </c>
      <c r="BI350" t="str">
        <f>VLOOKUP(H350,Sheet2!$A$1:$B$270,2,FALSE)</f>
        <v>MALANG</v>
      </c>
    </row>
    <row r="351" spans="1:61">
      <c r="A351">
        <v>350</v>
      </c>
      <c r="B351">
        <v>1002644811</v>
      </c>
      <c r="C351">
        <v>3</v>
      </c>
      <c r="D351" t="s">
        <v>38</v>
      </c>
      <c r="E351">
        <v>5</v>
      </c>
      <c r="F351" t="s">
        <v>247</v>
      </c>
      <c r="G351" t="s">
        <v>91</v>
      </c>
      <c r="H351" t="s">
        <v>386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46315.416539351849</v>
      </c>
      <c r="P351" s="57">
        <v>46316.447222222225</v>
      </c>
      <c r="Q351">
        <v>69413516</v>
      </c>
      <c r="S351">
        <v>152703903882</v>
      </c>
      <c r="T351" t="s">
        <v>10149</v>
      </c>
      <c r="U351" t="s">
        <v>10150</v>
      </c>
      <c r="V351" t="s">
        <v>10151</v>
      </c>
      <c r="Z351">
        <v>112.604455056285</v>
      </c>
      <c r="AA351">
        <v>-7.95679394470329</v>
      </c>
      <c r="AB351" t="s">
        <v>10152</v>
      </c>
      <c r="AC351" t="s">
        <v>235</v>
      </c>
      <c r="AL351" t="s">
        <v>217</v>
      </c>
      <c r="AM351" t="s">
        <v>10153</v>
      </c>
      <c r="AN351" t="s">
        <v>6</v>
      </c>
      <c r="AO351" t="s">
        <v>10104</v>
      </c>
      <c r="AP351" s="57">
        <v>46316.333333333336</v>
      </c>
      <c r="AQ351" t="s">
        <v>841</v>
      </c>
      <c r="AR351" t="s">
        <v>218</v>
      </c>
      <c r="AS351" t="s">
        <v>549</v>
      </c>
      <c r="AT351" t="s">
        <v>230</v>
      </c>
      <c r="AU351">
        <v>20261021</v>
      </c>
      <c r="AV351" t="s">
        <v>221</v>
      </c>
      <c r="AW351" t="s">
        <v>923</v>
      </c>
      <c r="AX351" t="s">
        <v>222</v>
      </c>
      <c r="BA351" s="57">
        <v>46316.333333333336</v>
      </c>
      <c r="BB351" t="s">
        <v>10153</v>
      </c>
      <c r="BC351">
        <v>2026</v>
      </c>
      <c r="BD351">
        <v>10</v>
      </c>
      <c r="BE351">
        <v>21</v>
      </c>
      <c r="BF351" s="6">
        <f t="shared" si="15"/>
        <v>46316</v>
      </c>
      <c r="BG351">
        <f t="shared" si="16"/>
        <v>-0.33333333333575865</v>
      </c>
      <c r="BH351" t="str">
        <f t="shared" si="17"/>
        <v>COMPLY</v>
      </c>
      <c r="BI351" t="str">
        <f>VLOOKUP(H351,Sheet2!$A$1:$B$270,2,FALSE)</f>
        <v>MALANG</v>
      </c>
    </row>
    <row r="352" spans="1:61">
      <c r="A352">
        <v>351</v>
      </c>
      <c r="B352">
        <v>1002652625</v>
      </c>
      <c r="C352">
        <v>3</v>
      </c>
      <c r="D352" t="s">
        <v>38</v>
      </c>
      <c r="E352">
        <v>5</v>
      </c>
      <c r="F352" t="s">
        <v>247</v>
      </c>
      <c r="G352" t="s">
        <v>91</v>
      </c>
      <c r="H352" t="s">
        <v>386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46320.606759259259</v>
      </c>
      <c r="P352" s="57">
        <v>46321.794398148151</v>
      </c>
      <c r="Q352">
        <v>69416693</v>
      </c>
      <c r="S352">
        <v>152703265013</v>
      </c>
      <c r="T352" t="s">
        <v>11946</v>
      </c>
      <c r="U352" t="s">
        <v>11947</v>
      </c>
      <c r="V352" t="s">
        <v>11948</v>
      </c>
      <c r="Z352">
        <v>112.593235261738</v>
      </c>
      <c r="AA352">
        <v>-7.9396755046973597</v>
      </c>
      <c r="AB352" t="s">
        <v>11949</v>
      </c>
      <c r="AC352" t="s">
        <v>216</v>
      </c>
      <c r="AL352" t="s">
        <v>217</v>
      </c>
      <c r="AM352" t="s">
        <v>11950</v>
      </c>
      <c r="AN352" t="s">
        <v>6</v>
      </c>
      <c r="AO352" t="s">
        <v>11951</v>
      </c>
      <c r="AP352" s="57">
        <v>46321.458333333336</v>
      </c>
      <c r="AR352" t="s">
        <v>218</v>
      </c>
      <c r="AS352" t="s">
        <v>549</v>
      </c>
      <c r="AT352" t="s">
        <v>230</v>
      </c>
      <c r="AU352">
        <v>20261026</v>
      </c>
      <c r="AV352" t="s">
        <v>221</v>
      </c>
      <c r="AW352" t="s">
        <v>876</v>
      </c>
      <c r="AX352" t="s">
        <v>222</v>
      </c>
      <c r="BA352" s="57">
        <v>46321.458333333336</v>
      </c>
      <c r="BB352" t="s">
        <v>11950</v>
      </c>
      <c r="BC352">
        <v>2026</v>
      </c>
      <c r="BD352">
        <v>10</v>
      </c>
      <c r="BE352">
        <v>26</v>
      </c>
      <c r="BF352" s="6">
        <f t="shared" si="15"/>
        <v>46321</v>
      </c>
      <c r="BG352">
        <f t="shared" si="16"/>
        <v>-0.45833333333575865</v>
      </c>
      <c r="BH352" t="str">
        <f t="shared" si="17"/>
        <v>COMPLY</v>
      </c>
      <c r="BI352" t="str">
        <f>VLOOKUP(H352,Sheet2!$A$1:$B$270,2,FALSE)</f>
        <v>MALANG</v>
      </c>
    </row>
    <row r="353" spans="1:61">
      <c r="A353">
        <v>352</v>
      </c>
      <c r="B353">
        <v>1002652986</v>
      </c>
      <c r="C353">
        <v>3</v>
      </c>
      <c r="D353" t="s">
        <v>38</v>
      </c>
      <c r="E353">
        <v>5</v>
      </c>
      <c r="F353" t="s">
        <v>247</v>
      </c>
      <c r="G353" t="s">
        <v>91</v>
      </c>
      <c r="H353" t="s">
        <v>386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46321.387499999997</v>
      </c>
      <c r="P353" s="57">
        <v>46321.682083333333</v>
      </c>
      <c r="Q353">
        <v>69416844</v>
      </c>
      <c r="S353">
        <v>152703265008</v>
      </c>
      <c r="T353" t="s">
        <v>12986</v>
      </c>
      <c r="U353" t="s">
        <v>12987</v>
      </c>
      <c r="V353" t="s">
        <v>12988</v>
      </c>
      <c r="Z353">
        <v>112.599951</v>
      </c>
      <c r="AA353">
        <v>-7.9619289999999996</v>
      </c>
      <c r="AB353" t="s">
        <v>12989</v>
      </c>
      <c r="AC353" t="s">
        <v>235</v>
      </c>
      <c r="AL353" t="s">
        <v>217</v>
      </c>
      <c r="AM353" t="s">
        <v>12990</v>
      </c>
      <c r="AN353" t="s">
        <v>6</v>
      </c>
      <c r="AO353" t="s">
        <v>12991</v>
      </c>
      <c r="AP353" s="57">
        <v>46322.333333333336</v>
      </c>
      <c r="AR353" t="s">
        <v>218</v>
      </c>
      <c r="AS353" t="s">
        <v>549</v>
      </c>
      <c r="AT353" t="s">
        <v>230</v>
      </c>
      <c r="AU353">
        <v>20261026</v>
      </c>
      <c r="AV353" t="s">
        <v>221</v>
      </c>
      <c r="AW353" t="s">
        <v>878</v>
      </c>
      <c r="AX353" t="s">
        <v>222</v>
      </c>
      <c r="BA353" s="57">
        <v>46322.333333333336</v>
      </c>
      <c r="BB353" t="s">
        <v>12990</v>
      </c>
      <c r="BC353">
        <v>2026</v>
      </c>
      <c r="BD353">
        <v>10</v>
      </c>
      <c r="BE353">
        <v>26</v>
      </c>
      <c r="BF353" s="6">
        <f t="shared" si="15"/>
        <v>46321</v>
      </c>
      <c r="BG353">
        <f t="shared" si="16"/>
        <v>-1.3333333333357587</v>
      </c>
      <c r="BH353" t="str">
        <f t="shared" si="17"/>
        <v>COMPLY</v>
      </c>
      <c r="BI353" t="str">
        <f>VLOOKUP(H353,Sheet2!$A$1:$B$270,2,FALSE)</f>
        <v>MALANG</v>
      </c>
    </row>
    <row r="354" spans="1:61">
      <c r="A354">
        <v>353</v>
      </c>
      <c r="B354">
        <v>1002658466</v>
      </c>
      <c r="C354">
        <v>3</v>
      </c>
      <c r="D354" t="s">
        <v>38</v>
      </c>
      <c r="E354">
        <v>5</v>
      </c>
      <c r="F354" t="s">
        <v>247</v>
      </c>
      <c r="G354" t="s">
        <v>91</v>
      </c>
      <c r="H354" t="s">
        <v>386</v>
      </c>
      <c r="I354" t="s">
        <v>212</v>
      </c>
      <c r="J354" t="s">
        <v>213</v>
      </c>
      <c r="K354" t="s">
        <v>149</v>
      </c>
      <c r="L354" t="s">
        <v>214</v>
      </c>
      <c r="M354" t="s">
        <v>279</v>
      </c>
      <c r="N354" t="s">
        <v>215</v>
      </c>
      <c r="O354" s="57">
        <v>46324.308171296296</v>
      </c>
      <c r="P354" s="57">
        <v>46325.229212962964</v>
      </c>
      <c r="Q354">
        <v>69418922</v>
      </c>
      <c r="S354">
        <v>152703265054</v>
      </c>
      <c r="T354" t="s">
        <v>14964</v>
      </c>
      <c r="U354" t="s">
        <v>14965</v>
      </c>
      <c r="V354" t="s">
        <v>14966</v>
      </c>
      <c r="Z354">
        <v>112.599338021338</v>
      </c>
      <c r="AA354">
        <v>-7.9597484113811996</v>
      </c>
      <c r="AB354" t="s">
        <v>14967</v>
      </c>
      <c r="AC354" t="s">
        <v>235</v>
      </c>
      <c r="AL354" t="s">
        <v>217</v>
      </c>
      <c r="AM354" t="s">
        <v>14968</v>
      </c>
      <c r="AN354" t="s">
        <v>6</v>
      </c>
      <c r="AO354" t="s">
        <v>14969</v>
      </c>
      <c r="AP354" s="57">
        <v>46325.333333333336</v>
      </c>
      <c r="AR354" t="s">
        <v>239</v>
      </c>
      <c r="AS354" t="s">
        <v>549</v>
      </c>
      <c r="AT354" t="s">
        <v>342</v>
      </c>
      <c r="AV354" t="s">
        <v>799</v>
      </c>
      <c r="AW354" t="s">
        <v>2322</v>
      </c>
      <c r="AX354" t="s">
        <v>222</v>
      </c>
      <c r="BA354" s="57">
        <v>46325.333333333336</v>
      </c>
      <c r="BB354" t="s">
        <v>14968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str">
        <f>VLOOKUP(H354,Sheet2!$A$1:$B$270,2,FALSE)</f>
        <v>MALANG</v>
      </c>
    </row>
    <row r="355" spans="1:61">
      <c r="A355">
        <v>354</v>
      </c>
      <c r="B355">
        <v>1002645293</v>
      </c>
      <c r="C355">
        <v>3</v>
      </c>
      <c r="D355" t="s">
        <v>38</v>
      </c>
      <c r="E355">
        <v>5</v>
      </c>
      <c r="F355" t="s">
        <v>247</v>
      </c>
      <c r="G355" t="s">
        <v>91</v>
      </c>
      <c r="H355" t="s">
        <v>401</v>
      </c>
      <c r="I355" t="s">
        <v>212</v>
      </c>
      <c r="J355" t="s">
        <v>213</v>
      </c>
      <c r="K355" t="s">
        <v>149</v>
      </c>
      <c r="L355" t="s">
        <v>214</v>
      </c>
      <c r="M355" t="s">
        <v>1400</v>
      </c>
      <c r="N355" t="s">
        <v>215</v>
      </c>
      <c r="O355" s="57">
        <v>46315.506840277776</v>
      </c>
      <c r="P355" s="57">
        <v>46318.455335648148</v>
      </c>
      <c r="Q355">
        <v>69413690</v>
      </c>
      <c r="S355">
        <v>152701239451</v>
      </c>
      <c r="T355" t="s">
        <v>10154</v>
      </c>
      <c r="U355" t="s">
        <v>10155</v>
      </c>
      <c r="V355" t="s">
        <v>10156</v>
      </c>
      <c r="Z355">
        <v>112.6438998</v>
      </c>
      <c r="AA355">
        <v>-7.9936004999999897</v>
      </c>
      <c r="AB355" t="s">
        <v>10157</v>
      </c>
      <c r="AC355" t="s">
        <v>235</v>
      </c>
      <c r="AL355" t="s">
        <v>217</v>
      </c>
      <c r="AM355" t="s">
        <v>9365</v>
      </c>
      <c r="AN355" t="s">
        <v>6</v>
      </c>
      <c r="AO355" t="s">
        <v>10108</v>
      </c>
      <c r="AP355" s="57">
        <v>46316.458333333336</v>
      </c>
      <c r="AQ355" t="s">
        <v>1495</v>
      </c>
      <c r="AR355" t="s">
        <v>14</v>
      </c>
      <c r="AS355" t="s">
        <v>247</v>
      </c>
      <c r="AT355" t="s">
        <v>342</v>
      </c>
      <c r="AV355" t="s">
        <v>11952</v>
      </c>
      <c r="AW355" t="s">
        <v>854</v>
      </c>
      <c r="AX355" t="s">
        <v>222</v>
      </c>
      <c r="BA355" s="57">
        <v>46316.458333333336</v>
      </c>
      <c r="BB355" t="s">
        <v>9365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MALANG</v>
      </c>
    </row>
    <row r="356" spans="1:61">
      <c r="A356">
        <v>355</v>
      </c>
      <c r="B356">
        <v>1002652450</v>
      </c>
      <c r="C356">
        <v>3</v>
      </c>
      <c r="D356" t="s">
        <v>38</v>
      </c>
      <c r="E356">
        <v>5</v>
      </c>
      <c r="F356" t="s">
        <v>247</v>
      </c>
      <c r="G356" t="s">
        <v>91</v>
      </c>
      <c r="H356" t="s">
        <v>401</v>
      </c>
      <c r="I356" t="s">
        <v>212</v>
      </c>
      <c r="J356" t="s">
        <v>213</v>
      </c>
      <c r="K356" t="s">
        <v>149</v>
      </c>
      <c r="L356" t="s">
        <v>214</v>
      </c>
      <c r="M356" t="s">
        <v>1400</v>
      </c>
      <c r="N356" t="s">
        <v>215</v>
      </c>
      <c r="O356" s="57">
        <v>46320.404733796298</v>
      </c>
      <c r="P356" s="57">
        <v>46321.550902777781</v>
      </c>
      <c r="Q356">
        <v>69416609</v>
      </c>
      <c r="S356">
        <v>152701229852</v>
      </c>
      <c r="T356" t="s">
        <v>11963</v>
      </c>
      <c r="U356" t="s">
        <v>11964</v>
      </c>
      <c r="V356" t="s">
        <v>11965</v>
      </c>
      <c r="Z356">
        <v>112.63505600000001</v>
      </c>
      <c r="AA356">
        <v>-7.9943590000000002</v>
      </c>
      <c r="AB356" t="s">
        <v>11966</v>
      </c>
      <c r="AC356" t="s">
        <v>235</v>
      </c>
      <c r="AL356" t="s">
        <v>217</v>
      </c>
      <c r="AM356" t="s">
        <v>11967</v>
      </c>
      <c r="AN356" t="s">
        <v>6</v>
      </c>
      <c r="AO356" t="s">
        <v>11968</v>
      </c>
      <c r="AP356" s="57">
        <v>46321.333333333336</v>
      </c>
      <c r="AR356" t="s">
        <v>14</v>
      </c>
      <c r="AS356" t="s">
        <v>247</v>
      </c>
      <c r="AT356" t="s">
        <v>230</v>
      </c>
      <c r="AV356" t="s">
        <v>12992</v>
      </c>
      <c r="AW356" t="s">
        <v>879</v>
      </c>
      <c r="AX356" t="s">
        <v>222</v>
      </c>
      <c r="BA356" s="57">
        <v>46321.333333333336</v>
      </c>
      <c r="BB356" t="s">
        <v>11967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str">
        <f>VLOOKUP(H356,Sheet2!$A$1:$B$270,2,FALSE)</f>
        <v>MALANG</v>
      </c>
    </row>
    <row r="357" spans="1:61">
      <c r="A357">
        <v>356</v>
      </c>
      <c r="B357">
        <v>1002657426</v>
      </c>
      <c r="C357">
        <v>3</v>
      </c>
      <c r="D357" t="s">
        <v>38</v>
      </c>
      <c r="E357">
        <v>5</v>
      </c>
      <c r="F357" t="s">
        <v>247</v>
      </c>
      <c r="G357" t="s">
        <v>91</v>
      </c>
      <c r="H357" t="s">
        <v>401</v>
      </c>
      <c r="I357" t="s">
        <v>212</v>
      </c>
      <c r="J357" t="s">
        <v>213</v>
      </c>
      <c r="K357" t="s">
        <v>149</v>
      </c>
      <c r="M357" t="s">
        <v>836</v>
      </c>
      <c r="N357" t="s">
        <v>563</v>
      </c>
      <c r="O357" s="57">
        <v>46323.481562499997</v>
      </c>
      <c r="P357" s="57">
        <v>46323.780405092592</v>
      </c>
      <c r="Q357">
        <v>68937486</v>
      </c>
      <c r="S357">
        <v>152701239498</v>
      </c>
      <c r="T357" t="s">
        <v>4117</v>
      </c>
      <c r="U357" t="s">
        <v>14356</v>
      </c>
      <c r="V357" t="s">
        <v>14357</v>
      </c>
      <c r="Z357">
        <v>112.618454562563</v>
      </c>
      <c r="AA357">
        <v>-7.9983721452724303</v>
      </c>
      <c r="AB357" t="s">
        <v>14358</v>
      </c>
      <c r="AC357" t="s">
        <v>284</v>
      </c>
      <c r="AL357" t="s">
        <v>217</v>
      </c>
      <c r="AM357" t="s">
        <v>14359</v>
      </c>
      <c r="AN357" t="s">
        <v>6</v>
      </c>
      <c r="AO357" t="s">
        <v>14360</v>
      </c>
      <c r="AR357" t="s">
        <v>14</v>
      </c>
      <c r="AS357" t="s">
        <v>247</v>
      </c>
      <c r="AT357" t="s">
        <v>220</v>
      </c>
      <c r="AV357" t="s">
        <v>837</v>
      </c>
      <c r="AW357" t="s">
        <v>11046</v>
      </c>
      <c r="AX357" t="s">
        <v>222</v>
      </c>
      <c r="BA357" s="57">
        <v>46323.291666666664</v>
      </c>
      <c r="BB357" t="s">
        <v>14359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MALANG</v>
      </c>
    </row>
    <row r="358" spans="1:61">
      <c r="A358">
        <v>357</v>
      </c>
      <c r="B358">
        <v>1002620775</v>
      </c>
      <c r="C358">
        <v>3</v>
      </c>
      <c r="D358" t="s">
        <v>38</v>
      </c>
      <c r="E358">
        <v>5</v>
      </c>
      <c r="F358" t="s">
        <v>247</v>
      </c>
      <c r="G358" t="s">
        <v>91</v>
      </c>
      <c r="H358" t="s">
        <v>401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46298.397615740738</v>
      </c>
      <c r="P358" s="57">
        <v>46299.777766203704</v>
      </c>
      <c r="Q358">
        <v>69403489</v>
      </c>
      <c r="S358">
        <v>152701239320</v>
      </c>
      <c r="T358" t="s">
        <v>1554</v>
      </c>
      <c r="U358" t="s">
        <v>1555</v>
      </c>
      <c r="V358" t="s">
        <v>1556</v>
      </c>
      <c r="Z358">
        <v>112.63304050000001</v>
      </c>
      <c r="AA358">
        <v>-7.9840022999999896</v>
      </c>
      <c r="AB358" t="s">
        <v>1557</v>
      </c>
      <c r="AC358" t="s">
        <v>235</v>
      </c>
      <c r="AL358" t="s">
        <v>217</v>
      </c>
      <c r="AM358" t="s">
        <v>1558</v>
      </c>
      <c r="AN358" t="s">
        <v>6</v>
      </c>
      <c r="AO358" s="57">
        <v>46091.40283564815</v>
      </c>
      <c r="AP358" s="57">
        <v>46299.333333333336</v>
      </c>
      <c r="AR358" t="s">
        <v>218</v>
      </c>
      <c r="AS358" t="s">
        <v>247</v>
      </c>
      <c r="AT358" t="s">
        <v>230</v>
      </c>
      <c r="AU358">
        <v>20261004</v>
      </c>
      <c r="AV358" t="s">
        <v>221</v>
      </c>
      <c r="AW358" t="s">
        <v>923</v>
      </c>
      <c r="AX358" t="s">
        <v>222</v>
      </c>
      <c r="BA358" s="57">
        <v>46299.333333333336</v>
      </c>
      <c r="BB358" t="s">
        <v>1558</v>
      </c>
      <c r="BC358">
        <v>2026</v>
      </c>
      <c r="BD358">
        <v>10</v>
      </c>
      <c r="BE358">
        <v>4</v>
      </c>
      <c r="BF358" s="6">
        <f t="shared" si="15"/>
        <v>46299</v>
      </c>
      <c r="BG358">
        <f t="shared" si="16"/>
        <v>-0.33333333333575865</v>
      </c>
      <c r="BH358" t="str">
        <f t="shared" si="17"/>
        <v>COMPLY</v>
      </c>
      <c r="BI358" t="str">
        <f>VLOOKUP(H358,Sheet2!$A$1:$B$270,2,FALSE)</f>
        <v>MALANG</v>
      </c>
    </row>
    <row r="359" spans="1:61">
      <c r="A359">
        <v>358</v>
      </c>
      <c r="B359">
        <v>1002620849</v>
      </c>
      <c r="C359">
        <v>3</v>
      </c>
      <c r="D359" t="s">
        <v>38</v>
      </c>
      <c r="E359">
        <v>5</v>
      </c>
      <c r="F359" t="s">
        <v>247</v>
      </c>
      <c r="G359" t="s">
        <v>91</v>
      </c>
      <c r="H359" t="s">
        <v>401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46298.462256944447</v>
      </c>
      <c r="P359" s="57">
        <v>46298.691122685188</v>
      </c>
      <c r="Q359">
        <v>69403522</v>
      </c>
      <c r="S359">
        <v>152701239321</v>
      </c>
      <c r="T359" t="s">
        <v>1559</v>
      </c>
      <c r="U359" t="s">
        <v>1560</v>
      </c>
      <c r="V359" t="s">
        <v>1561</v>
      </c>
      <c r="Z359">
        <v>112.6352435</v>
      </c>
      <c r="AA359">
        <v>-7.9674364000000004</v>
      </c>
      <c r="AB359" t="s">
        <v>1562</v>
      </c>
      <c r="AC359" t="s">
        <v>216</v>
      </c>
      <c r="AL359" t="s">
        <v>217</v>
      </c>
      <c r="AM359" t="s">
        <v>1563</v>
      </c>
      <c r="AN359" t="s">
        <v>6</v>
      </c>
      <c r="AO359" s="57">
        <v>46091.465949074074</v>
      </c>
      <c r="AP359" s="57">
        <v>46299.333333333336</v>
      </c>
      <c r="AR359" t="s">
        <v>218</v>
      </c>
      <c r="AS359" t="s">
        <v>247</v>
      </c>
      <c r="AT359" t="s">
        <v>230</v>
      </c>
      <c r="AU359">
        <v>20261003</v>
      </c>
      <c r="AV359" t="s">
        <v>221</v>
      </c>
      <c r="AW359" t="s">
        <v>877</v>
      </c>
      <c r="AX359" t="s">
        <v>222</v>
      </c>
      <c r="BA359" s="57">
        <v>46299.333333333336</v>
      </c>
      <c r="BB359" t="s">
        <v>1563</v>
      </c>
      <c r="BC359">
        <v>2026</v>
      </c>
      <c r="BD359">
        <v>10</v>
      </c>
      <c r="BE359">
        <v>3</v>
      </c>
      <c r="BF359" s="6">
        <f t="shared" si="15"/>
        <v>46298</v>
      </c>
      <c r="BG359">
        <f t="shared" si="16"/>
        <v>-1.3333333333357587</v>
      </c>
      <c r="BH359" t="str">
        <f t="shared" si="17"/>
        <v>COMPLY</v>
      </c>
      <c r="BI359" t="str">
        <f>VLOOKUP(H359,Sheet2!$A$1:$B$270,2,FALSE)</f>
        <v>MALANG</v>
      </c>
    </row>
    <row r="360" spans="1:61">
      <c r="A360">
        <v>359</v>
      </c>
      <c r="B360">
        <v>1002626266</v>
      </c>
      <c r="C360">
        <v>3</v>
      </c>
      <c r="D360" t="s">
        <v>38</v>
      </c>
      <c r="E360">
        <v>5</v>
      </c>
      <c r="F360" t="s">
        <v>247</v>
      </c>
      <c r="G360" t="s">
        <v>91</v>
      </c>
      <c r="H360" t="s">
        <v>401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46302.584432870368</v>
      </c>
      <c r="P360" s="57">
        <v>46303.835335648146</v>
      </c>
      <c r="Q360">
        <v>69405895</v>
      </c>
      <c r="S360">
        <v>152701239357</v>
      </c>
      <c r="T360" t="s">
        <v>3787</v>
      </c>
      <c r="U360" t="s">
        <v>3788</v>
      </c>
      <c r="V360" t="s">
        <v>3789</v>
      </c>
      <c r="Z360">
        <v>112.61679863853399</v>
      </c>
      <c r="AA360">
        <v>-7.99695085439207</v>
      </c>
      <c r="AB360" t="s">
        <v>3790</v>
      </c>
      <c r="AC360" t="s">
        <v>235</v>
      </c>
      <c r="AL360" t="s">
        <v>217</v>
      </c>
      <c r="AM360" t="s">
        <v>3791</v>
      </c>
      <c r="AN360" t="s">
        <v>6</v>
      </c>
      <c r="AO360" s="57">
        <v>46213.59065972222</v>
      </c>
      <c r="AP360" s="57">
        <v>46303.458333333336</v>
      </c>
      <c r="AR360" t="s">
        <v>218</v>
      </c>
      <c r="AS360" t="s">
        <v>247</v>
      </c>
      <c r="AT360" t="s">
        <v>220</v>
      </c>
      <c r="AU360">
        <v>20261008</v>
      </c>
      <c r="AV360" t="s">
        <v>221</v>
      </c>
      <c r="AW360" t="s">
        <v>1670</v>
      </c>
      <c r="AX360" t="s">
        <v>222</v>
      </c>
      <c r="BA360" s="57">
        <v>46303.458333333336</v>
      </c>
      <c r="BB360" t="s">
        <v>3791</v>
      </c>
      <c r="BC360">
        <v>2026</v>
      </c>
      <c r="BD360">
        <v>10</v>
      </c>
      <c r="BE360">
        <v>8</v>
      </c>
      <c r="BF360" s="6">
        <f t="shared" si="15"/>
        <v>46303</v>
      </c>
      <c r="BG360">
        <f t="shared" si="16"/>
        <v>-0.45833333333575865</v>
      </c>
      <c r="BH360" t="str">
        <f t="shared" si="17"/>
        <v>COMPLY</v>
      </c>
      <c r="BI360" t="str">
        <f>VLOOKUP(H360,Sheet2!$A$1:$B$270,2,FALSE)</f>
        <v>MALANG</v>
      </c>
    </row>
    <row r="361" spans="1:61">
      <c r="A361">
        <v>360</v>
      </c>
      <c r="B361">
        <v>1002630384</v>
      </c>
      <c r="C361">
        <v>3</v>
      </c>
      <c r="D361" t="s">
        <v>38</v>
      </c>
      <c r="E361">
        <v>5</v>
      </c>
      <c r="F361" t="s">
        <v>247</v>
      </c>
      <c r="G361" t="s">
        <v>91</v>
      </c>
      <c r="H361" t="s">
        <v>401</v>
      </c>
      <c r="I361" t="s">
        <v>212</v>
      </c>
      <c r="J361" t="s">
        <v>213</v>
      </c>
      <c r="K361" t="s">
        <v>149</v>
      </c>
      <c r="M361" t="s">
        <v>76</v>
      </c>
      <c r="N361" t="s">
        <v>215</v>
      </c>
      <c r="O361" s="57">
        <v>46304.695439814815</v>
      </c>
      <c r="P361" s="57">
        <v>46304.880266203705</v>
      </c>
      <c r="Q361">
        <v>69407131</v>
      </c>
      <c r="S361">
        <v>152701239382</v>
      </c>
      <c r="T361" t="s">
        <v>4901</v>
      </c>
      <c r="U361" t="s">
        <v>4921</v>
      </c>
      <c r="V361" t="s">
        <v>4922</v>
      </c>
      <c r="Z361">
        <v>112.61949629999999</v>
      </c>
      <c r="AA361">
        <v>-7.9980473999999999</v>
      </c>
      <c r="AB361" t="s">
        <v>4904</v>
      </c>
      <c r="AC361" t="s">
        <v>229</v>
      </c>
      <c r="AL361" t="s">
        <v>217</v>
      </c>
      <c r="AM361" t="s">
        <v>4923</v>
      </c>
      <c r="AN361" t="s">
        <v>6</v>
      </c>
      <c r="AO361" s="57">
        <v>46275.725983796299</v>
      </c>
      <c r="AR361" t="s">
        <v>218</v>
      </c>
      <c r="AS361" t="s">
        <v>247</v>
      </c>
      <c r="AT361" t="s">
        <v>230</v>
      </c>
      <c r="AU361">
        <v>20261009</v>
      </c>
      <c r="AV361" t="s">
        <v>221</v>
      </c>
      <c r="AW361" t="s">
        <v>540</v>
      </c>
      <c r="AX361" t="s">
        <v>222</v>
      </c>
      <c r="BA361" s="57">
        <v>46304.291666666664</v>
      </c>
      <c r="BB361" t="s">
        <v>4923</v>
      </c>
      <c r="BC361">
        <v>2026</v>
      </c>
      <c r="BD361">
        <v>10</v>
      </c>
      <c r="BE361">
        <v>9</v>
      </c>
      <c r="BF361" s="6">
        <f t="shared" si="15"/>
        <v>46304</v>
      </c>
      <c r="BG361">
        <f t="shared" si="16"/>
        <v>-0.29166666666424135</v>
      </c>
      <c r="BH361" t="str">
        <f t="shared" si="17"/>
        <v>COMPLY</v>
      </c>
      <c r="BI361" t="str">
        <f>VLOOKUP(H361,Sheet2!$A$1:$B$270,2,FALSE)</f>
        <v>MALANG</v>
      </c>
    </row>
    <row r="362" spans="1:61">
      <c r="A362">
        <v>361</v>
      </c>
      <c r="B362">
        <v>1002638480</v>
      </c>
      <c r="C362">
        <v>3</v>
      </c>
      <c r="D362" t="s">
        <v>38</v>
      </c>
      <c r="E362">
        <v>5</v>
      </c>
      <c r="F362" t="s">
        <v>247</v>
      </c>
      <c r="G362" t="s">
        <v>91</v>
      </c>
      <c r="H362" t="s">
        <v>401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46310.562280092592</v>
      </c>
      <c r="P362" s="57">
        <v>46310.845520833333</v>
      </c>
      <c r="Q362">
        <v>69410817</v>
      </c>
      <c r="S362">
        <v>152701239418</v>
      </c>
      <c r="T362" t="s">
        <v>7439</v>
      </c>
      <c r="U362" t="s">
        <v>7440</v>
      </c>
      <c r="V362" t="s">
        <v>7441</v>
      </c>
      <c r="Z362">
        <v>112.6238778</v>
      </c>
      <c r="AA362">
        <v>-7.9779001000000003</v>
      </c>
      <c r="AB362" t="s">
        <v>7442</v>
      </c>
      <c r="AC362" t="s">
        <v>235</v>
      </c>
      <c r="AL362" t="s">
        <v>217</v>
      </c>
      <c r="AM362" t="s">
        <v>7443</v>
      </c>
      <c r="AN362" t="s">
        <v>6</v>
      </c>
      <c r="AO362" t="s">
        <v>7444</v>
      </c>
      <c r="AP362" s="57">
        <v>46311.458333333336</v>
      </c>
      <c r="AR362" t="s">
        <v>218</v>
      </c>
      <c r="AS362" t="s">
        <v>247</v>
      </c>
      <c r="AT362" t="s">
        <v>230</v>
      </c>
      <c r="AU362">
        <v>20261015</v>
      </c>
      <c r="AV362" t="s">
        <v>221</v>
      </c>
      <c r="AW362" t="s">
        <v>862</v>
      </c>
      <c r="AX362" t="s">
        <v>222</v>
      </c>
      <c r="BA362" s="57">
        <v>46311.458333333336</v>
      </c>
      <c r="BB362" t="s">
        <v>7443</v>
      </c>
      <c r="BC362">
        <v>2026</v>
      </c>
      <c r="BD362">
        <v>10</v>
      </c>
      <c r="BE362">
        <v>15</v>
      </c>
      <c r="BF362" s="6">
        <f t="shared" si="15"/>
        <v>46310</v>
      </c>
      <c r="BG362">
        <f t="shared" si="16"/>
        <v>-1.4583333333357587</v>
      </c>
      <c r="BH362" t="str">
        <f t="shared" si="17"/>
        <v>COMPLY</v>
      </c>
      <c r="BI362" t="str">
        <f>VLOOKUP(H362,Sheet2!$A$1:$B$270,2,FALSE)</f>
        <v>MALANG</v>
      </c>
    </row>
    <row r="363" spans="1:61">
      <c r="A363">
        <v>362</v>
      </c>
      <c r="B363">
        <v>1002640409</v>
      </c>
      <c r="C363">
        <v>3</v>
      </c>
      <c r="D363" t="s">
        <v>38</v>
      </c>
      <c r="E363">
        <v>5</v>
      </c>
      <c r="F363" t="s">
        <v>247</v>
      </c>
      <c r="G363" t="s">
        <v>91</v>
      </c>
      <c r="H363" t="s">
        <v>401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46311.614351851851</v>
      </c>
      <c r="P363" s="57">
        <v>46312.567824074074</v>
      </c>
      <c r="Q363">
        <v>69411610</v>
      </c>
      <c r="S363">
        <v>152701239201</v>
      </c>
      <c r="T363" t="s">
        <v>8082</v>
      </c>
      <c r="U363" t="s">
        <v>8083</v>
      </c>
      <c r="V363" t="s">
        <v>8084</v>
      </c>
      <c r="Z363">
        <v>112.63412460000001</v>
      </c>
      <c r="AA363">
        <v>-7.9673017000000002</v>
      </c>
      <c r="AB363" t="s">
        <v>8085</v>
      </c>
      <c r="AC363" t="s">
        <v>235</v>
      </c>
      <c r="AL363" t="s">
        <v>217</v>
      </c>
      <c r="AM363" t="s">
        <v>8086</v>
      </c>
      <c r="AN363" t="s">
        <v>6</v>
      </c>
      <c r="AO363" t="s">
        <v>8087</v>
      </c>
      <c r="AP363" s="57">
        <v>46312.458333333336</v>
      </c>
      <c r="AR363" t="s">
        <v>218</v>
      </c>
      <c r="AS363" t="s">
        <v>247</v>
      </c>
      <c r="AT363" t="s">
        <v>342</v>
      </c>
      <c r="AU363">
        <v>20261017</v>
      </c>
      <c r="AV363" t="s">
        <v>221</v>
      </c>
      <c r="AW363" t="s">
        <v>5941</v>
      </c>
      <c r="AX363" t="s">
        <v>222</v>
      </c>
      <c r="BA363" s="57">
        <v>46312.458333333336</v>
      </c>
      <c r="BB363" t="s">
        <v>8086</v>
      </c>
      <c r="BC363">
        <v>2026</v>
      </c>
      <c r="BD363">
        <v>10</v>
      </c>
      <c r="BE363">
        <v>17</v>
      </c>
      <c r="BF363" s="6">
        <f t="shared" si="15"/>
        <v>46312</v>
      </c>
      <c r="BG363">
        <f t="shared" si="16"/>
        <v>-0.45833333333575865</v>
      </c>
      <c r="BH363" t="str">
        <f t="shared" si="17"/>
        <v>COMPLY</v>
      </c>
      <c r="BI363" t="str">
        <f>VLOOKUP(H363,Sheet2!$A$1:$B$270,2,FALSE)</f>
        <v>MALANG</v>
      </c>
    </row>
    <row r="364" spans="1:61">
      <c r="A364">
        <v>363</v>
      </c>
      <c r="B364">
        <v>1002647726</v>
      </c>
      <c r="C364">
        <v>3</v>
      </c>
      <c r="D364" t="s">
        <v>38</v>
      </c>
      <c r="E364">
        <v>5</v>
      </c>
      <c r="F364" t="s">
        <v>247</v>
      </c>
      <c r="G364" t="s">
        <v>91</v>
      </c>
      <c r="H364" t="s">
        <v>401</v>
      </c>
      <c r="I364" t="s">
        <v>212</v>
      </c>
      <c r="J364" t="s">
        <v>213</v>
      </c>
      <c r="K364" t="s">
        <v>149</v>
      </c>
      <c r="M364" t="s">
        <v>76</v>
      </c>
      <c r="N364" t="s">
        <v>215</v>
      </c>
      <c r="O364" s="57">
        <v>46316.626770833333</v>
      </c>
      <c r="P364" s="57">
        <v>46317.714988425927</v>
      </c>
      <c r="Q364">
        <v>65330392</v>
      </c>
      <c r="S364">
        <v>152701239464</v>
      </c>
      <c r="T364" t="s">
        <v>10757</v>
      </c>
      <c r="U364" t="s">
        <v>10758</v>
      </c>
      <c r="V364" t="s">
        <v>10759</v>
      </c>
      <c r="Z364">
        <v>112.63584400000001</v>
      </c>
      <c r="AA364">
        <v>-7.9693668000000004</v>
      </c>
      <c r="AB364" t="s">
        <v>10760</v>
      </c>
      <c r="AC364" t="s">
        <v>229</v>
      </c>
      <c r="AL364" t="s">
        <v>217</v>
      </c>
      <c r="AM364" t="s">
        <v>10761</v>
      </c>
      <c r="AN364" t="s">
        <v>6</v>
      </c>
      <c r="AO364" t="s">
        <v>10736</v>
      </c>
      <c r="AP364" s="57">
        <v>46319.333333333336</v>
      </c>
      <c r="AR364" t="s">
        <v>218</v>
      </c>
      <c r="AS364" t="s">
        <v>247</v>
      </c>
      <c r="AT364" t="s">
        <v>230</v>
      </c>
      <c r="AU364">
        <v>20261022</v>
      </c>
      <c r="AV364" t="s">
        <v>221</v>
      </c>
      <c r="AW364" t="s">
        <v>540</v>
      </c>
      <c r="AX364" t="s">
        <v>222</v>
      </c>
      <c r="BA364" s="57">
        <v>46319.333333333336</v>
      </c>
      <c r="BB364" t="s">
        <v>10761</v>
      </c>
      <c r="BC364">
        <v>2026</v>
      </c>
      <c r="BD364">
        <v>10</v>
      </c>
      <c r="BE364">
        <v>22</v>
      </c>
      <c r="BF364" s="6">
        <f t="shared" si="15"/>
        <v>46317</v>
      </c>
      <c r="BG364">
        <f t="shared" si="16"/>
        <v>-2.3333333333357587</v>
      </c>
      <c r="BH364" t="str">
        <f t="shared" si="17"/>
        <v>COMPLY</v>
      </c>
      <c r="BI364" t="str">
        <f>VLOOKUP(H364,Sheet2!$A$1:$B$270,2,FALSE)</f>
        <v>MALANG</v>
      </c>
    </row>
    <row r="365" spans="1:61">
      <c r="A365">
        <v>364</v>
      </c>
      <c r="B365">
        <v>1002650648</v>
      </c>
      <c r="C365">
        <v>3</v>
      </c>
      <c r="D365" t="s">
        <v>38</v>
      </c>
      <c r="E365">
        <v>5</v>
      </c>
      <c r="F365" t="s">
        <v>247</v>
      </c>
      <c r="G365" t="s">
        <v>91</v>
      </c>
      <c r="H365" t="s">
        <v>401</v>
      </c>
      <c r="I365" t="s">
        <v>212</v>
      </c>
      <c r="J365" t="s">
        <v>213</v>
      </c>
      <c r="K365" t="s">
        <v>149</v>
      </c>
      <c r="M365" t="s">
        <v>76</v>
      </c>
      <c r="N365" t="s">
        <v>215</v>
      </c>
      <c r="O365" s="57">
        <v>46318.455347222225</v>
      </c>
      <c r="P365" s="57">
        <v>46318.801377314812</v>
      </c>
      <c r="Q365">
        <v>69413690</v>
      </c>
      <c r="S365">
        <v>152701239260</v>
      </c>
      <c r="T365" t="s">
        <v>10154</v>
      </c>
      <c r="U365" t="s">
        <v>11953</v>
      </c>
      <c r="V365" t="s">
        <v>11954</v>
      </c>
      <c r="Z365">
        <v>112.643830776214</v>
      </c>
      <c r="AA365">
        <v>-7.9940583698677203</v>
      </c>
      <c r="AB365" t="s">
        <v>10157</v>
      </c>
      <c r="AC365" t="s">
        <v>229</v>
      </c>
      <c r="AL365" t="s">
        <v>217</v>
      </c>
      <c r="AM365" t="s">
        <v>11955</v>
      </c>
      <c r="AN365" t="s">
        <v>6</v>
      </c>
      <c r="AO365" t="s">
        <v>11956</v>
      </c>
      <c r="AR365" t="s">
        <v>218</v>
      </c>
      <c r="AS365" t="s">
        <v>247</v>
      </c>
      <c r="AT365" t="s">
        <v>342</v>
      </c>
      <c r="AU365">
        <v>20261023</v>
      </c>
      <c r="AV365" t="s">
        <v>221</v>
      </c>
      <c r="AW365" t="s">
        <v>8021</v>
      </c>
      <c r="AX365" t="s">
        <v>222</v>
      </c>
      <c r="BA365" s="57">
        <v>46318.291666666664</v>
      </c>
      <c r="BB365" t="s">
        <v>11955</v>
      </c>
      <c r="BC365">
        <v>2026</v>
      </c>
      <c r="BD365">
        <v>10</v>
      </c>
      <c r="BE365">
        <v>23</v>
      </c>
      <c r="BF365" s="6">
        <f t="shared" si="15"/>
        <v>46318</v>
      </c>
      <c r="BG365">
        <f t="shared" si="16"/>
        <v>-0.29166666666424135</v>
      </c>
      <c r="BH365" t="str">
        <f t="shared" si="17"/>
        <v>COMPLY</v>
      </c>
      <c r="BI365" t="str">
        <f>VLOOKUP(H365,Sheet2!$A$1:$B$270,2,FALSE)</f>
        <v>MALANG</v>
      </c>
    </row>
    <row r="366" spans="1:61">
      <c r="A366">
        <v>365</v>
      </c>
      <c r="B366">
        <v>1002650226</v>
      </c>
      <c r="C366">
        <v>3</v>
      </c>
      <c r="D366" t="s">
        <v>38</v>
      </c>
      <c r="E366">
        <v>5</v>
      </c>
      <c r="F366" t="s">
        <v>247</v>
      </c>
      <c r="G366" t="s">
        <v>91</v>
      </c>
      <c r="H366" t="s">
        <v>401</v>
      </c>
      <c r="I366" t="s">
        <v>212</v>
      </c>
      <c r="J366" t="s">
        <v>213</v>
      </c>
      <c r="K366" t="s">
        <v>149</v>
      </c>
      <c r="M366" t="s">
        <v>76</v>
      </c>
      <c r="N366" t="s">
        <v>215</v>
      </c>
      <c r="O366" s="57">
        <v>46318.37300925926</v>
      </c>
      <c r="P366" s="57">
        <v>46318.86991898148</v>
      </c>
      <c r="Q366">
        <v>69415586</v>
      </c>
      <c r="S366">
        <v>152701239469</v>
      </c>
      <c r="T366" t="s">
        <v>11957</v>
      </c>
      <c r="U366" t="s">
        <v>11958</v>
      </c>
      <c r="V366" t="s">
        <v>11959</v>
      </c>
      <c r="Z366">
        <v>112.617977186982</v>
      </c>
      <c r="AA366">
        <v>-7.9836056428425799</v>
      </c>
      <c r="AB366" t="s">
        <v>11960</v>
      </c>
      <c r="AC366" t="s">
        <v>225</v>
      </c>
      <c r="AL366" t="s">
        <v>217</v>
      </c>
      <c r="AM366" t="s">
        <v>11961</v>
      </c>
      <c r="AN366" t="s">
        <v>6</v>
      </c>
      <c r="AO366" t="s">
        <v>11962</v>
      </c>
      <c r="AP366" s="57">
        <v>46319.458333333336</v>
      </c>
      <c r="AR366" t="s">
        <v>218</v>
      </c>
      <c r="AS366" t="s">
        <v>247</v>
      </c>
      <c r="AT366" t="s">
        <v>230</v>
      </c>
      <c r="AU366">
        <v>20261023</v>
      </c>
      <c r="AV366" t="s">
        <v>221</v>
      </c>
      <c r="AW366" t="s">
        <v>540</v>
      </c>
      <c r="AX366" t="s">
        <v>222</v>
      </c>
      <c r="BA366" s="57">
        <v>46319.458333333336</v>
      </c>
      <c r="BB366" t="s">
        <v>11961</v>
      </c>
      <c r="BC366">
        <v>2026</v>
      </c>
      <c r="BD366">
        <v>10</v>
      </c>
      <c r="BE366">
        <v>23</v>
      </c>
      <c r="BF366" s="6">
        <f t="shared" si="15"/>
        <v>46318</v>
      </c>
      <c r="BG366">
        <f t="shared" si="16"/>
        <v>-1.4583333333357587</v>
      </c>
      <c r="BH366" t="str">
        <f t="shared" si="17"/>
        <v>COMPLY</v>
      </c>
      <c r="BI366" t="str">
        <f>VLOOKUP(H366,Sheet2!$A$1:$B$270,2,FALSE)</f>
        <v>MALANG</v>
      </c>
    </row>
    <row r="367" spans="1:61">
      <c r="A367">
        <v>366</v>
      </c>
      <c r="B367">
        <v>1002653894</v>
      </c>
      <c r="C367">
        <v>3</v>
      </c>
      <c r="D367" t="s">
        <v>38</v>
      </c>
      <c r="E367">
        <v>5</v>
      </c>
      <c r="F367" t="s">
        <v>247</v>
      </c>
      <c r="G367" t="s">
        <v>91</v>
      </c>
      <c r="H367" t="s">
        <v>401</v>
      </c>
      <c r="I367" t="s">
        <v>212</v>
      </c>
      <c r="J367" t="s">
        <v>213</v>
      </c>
      <c r="K367" t="s">
        <v>149</v>
      </c>
      <c r="M367" t="s">
        <v>76</v>
      </c>
      <c r="N367" t="s">
        <v>215</v>
      </c>
      <c r="O367" s="57">
        <v>46321.550902777781</v>
      </c>
      <c r="P367" s="57">
        <v>46321.769583333335</v>
      </c>
      <c r="Q367">
        <v>69416609</v>
      </c>
      <c r="S367">
        <v>152701239485</v>
      </c>
      <c r="T367" t="s">
        <v>11963</v>
      </c>
      <c r="U367" t="s">
        <v>12993</v>
      </c>
      <c r="V367" t="s">
        <v>12994</v>
      </c>
      <c r="Z367">
        <v>112.63449668884201</v>
      </c>
      <c r="AA367">
        <v>-7.9937449446800999</v>
      </c>
      <c r="AB367" t="s">
        <v>11966</v>
      </c>
      <c r="AC367" t="s">
        <v>229</v>
      </c>
      <c r="AL367" t="s">
        <v>217</v>
      </c>
      <c r="AM367" t="s">
        <v>12995</v>
      </c>
      <c r="AN367" t="s">
        <v>6</v>
      </c>
      <c r="AO367" t="s">
        <v>12996</v>
      </c>
      <c r="AR367" t="s">
        <v>218</v>
      </c>
      <c r="AS367" t="s">
        <v>247</v>
      </c>
      <c r="AT367" t="s">
        <v>230</v>
      </c>
      <c r="AU367">
        <v>20261026</v>
      </c>
      <c r="AV367" t="s">
        <v>221</v>
      </c>
      <c r="AW367" t="s">
        <v>539</v>
      </c>
      <c r="AX367" t="s">
        <v>222</v>
      </c>
      <c r="BA367" s="57">
        <v>46321.291666666664</v>
      </c>
      <c r="BB367" t="s">
        <v>12995</v>
      </c>
      <c r="BC367">
        <v>2026</v>
      </c>
      <c r="BD367">
        <v>10</v>
      </c>
      <c r="BE367">
        <v>26</v>
      </c>
      <c r="BF367" s="6">
        <f t="shared" si="15"/>
        <v>46321</v>
      </c>
      <c r="BG367">
        <f t="shared" si="16"/>
        <v>-0.29166666666424135</v>
      </c>
      <c r="BH367" t="str">
        <f t="shared" si="17"/>
        <v>COMPLY</v>
      </c>
      <c r="BI367" t="str">
        <f>VLOOKUP(H367,Sheet2!$A$1:$B$270,2,FALSE)</f>
        <v>MALANG</v>
      </c>
    </row>
    <row r="368" spans="1:61">
      <c r="A368">
        <v>367</v>
      </c>
      <c r="B368">
        <v>1002659187</v>
      </c>
      <c r="C368">
        <v>3</v>
      </c>
      <c r="D368" t="s">
        <v>38</v>
      </c>
      <c r="E368">
        <v>5</v>
      </c>
      <c r="F368" t="s">
        <v>247</v>
      </c>
      <c r="G368" t="s">
        <v>91</v>
      </c>
      <c r="H368" t="s">
        <v>401</v>
      </c>
      <c r="I368" t="s">
        <v>212</v>
      </c>
      <c r="J368" t="s">
        <v>213</v>
      </c>
      <c r="K368" t="s">
        <v>149</v>
      </c>
      <c r="M368" t="s">
        <v>279</v>
      </c>
      <c r="N368" t="s">
        <v>215</v>
      </c>
      <c r="O368" s="57">
        <v>46324.528773148151</v>
      </c>
      <c r="P368" s="57">
        <v>46325.230034722219</v>
      </c>
      <c r="Q368">
        <v>69419247</v>
      </c>
      <c r="S368">
        <v>152701239506</v>
      </c>
      <c r="T368" t="s">
        <v>14970</v>
      </c>
      <c r="U368" t="s">
        <v>14971</v>
      </c>
      <c r="V368" t="s">
        <v>14972</v>
      </c>
      <c r="Z368">
        <v>112.6236114</v>
      </c>
      <c r="AA368">
        <v>-7.9767399000000001</v>
      </c>
      <c r="AB368" t="s">
        <v>14973</v>
      </c>
      <c r="AC368" t="s">
        <v>225</v>
      </c>
      <c r="AL368" t="s">
        <v>217</v>
      </c>
      <c r="AM368" t="s">
        <v>14974</v>
      </c>
      <c r="AN368" t="s">
        <v>6</v>
      </c>
      <c r="AO368" t="s">
        <v>14975</v>
      </c>
      <c r="AP368" s="57">
        <v>46325.458333333336</v>
      </c>
      <c r="AR368" t="s">
        <v>239</v>
      </c>
      <c r="AS368" t="s">
        <v>247</v>
      </c>
      <c r="AT368" t="s">
        <v>230</v>
      </c>
      <c r="AV368" t="s">
        <v>799</v>
      </c>
      <c r="AW368" t="s">
        <v>540</v>
      </c>
      <c r="AX368" t="s">
        <v>222</v>
      </c>
      <c r="BA368" s="57">
        <v>46325.458333333336</v>
      </c>
      <c r="BB368" t="s">
        <v>14974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MALANG</v>
      </c>
    </row>
    <row r="369" spans="1:61">
      <c r="A369">
        <v>368</v>
      </c>
      <c r="B369">
        <v>1002658200</v>
      </c>
      <c r="C369">
        <v>3</v>
      </c>
      <c r="D369" t="s">
        <v>38</v>
      </c>
      <c r="E369">
        <v>5</v>
      </c>
      <c r="F369" t="s">
        <v>247</v>
      </c>
      <c r="G369" t="s">
        <v>91</v>
      </c>
      <c r="H369" t="s">
        <v>401</v>
      </c>
      <c r="I369" t="s">
        <v>212</v>
      </c>
      <c r="J369" t="s">
        <v>213</v>
      </c>
      <c r="K369" t="s">
        <v>149</v>
      </c>
      <c r="M369" t="s">
        <v>1625</v>
      </c>
      <c r="N369" t="s">
        <v>215</v>
      </c>
      <c r="O369" s="57">
        <v>46323.678726851853</v>
      </c>
      <c r="P369" s="57">
        <v>46324.491956018515</v>
      </c>
      <c r="Q369">
        <v>69418776</v>
      </c>
      <c r="S369">
        <v>152701239496</v>
      </c>
      <c r="T369" t="s">
        <v>14361</v>
      </c>
      <c r="U369" t="s">
        <v>14362</v>
      </c>
      <c r="Z369">
        <v>112.6236114</v>
      </c>
      <c r="AA369">
        <v>-7.9767399000000001</v>
      </c>
      <c r="AB369" t="s">
        <v>14363</v>
      </c>
      <c r="AC369" t="s">
        <v>225</v>
      </c>
      <c r="AO369" t="s">
        <v>14289</v>
      </c>
      <c r="AR369" t="s">
        <v>1630</v>
      </c>
      <c r="AS369" t="s">
        <v>247</v>
      </c>
      <c r="AT369" t="s">
        <v>230</v>
      </c>
      <c r="AV369" t="s">
        <v>9236</v>
      </c>
      <c r="AW369" t="s">
        <v>6474</v>
      </c>
      <c r="AX369" t="s">
        <v>222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MALANG</v>
      </c>
    </row>
    <row r="370" spans="1:61">
      <c r="A370">
        <v>369</v>
      </c>
      <c r="B370">
        <v>1002626083</v>
      </c>
      <c r="C370">
        <v>3</v>
      </c>
      <c r="D370" t="s">
        <v>38</v>
      </c>
      <c r="E370">
        <v>5</v>
      </c>
      <c r="F370" t="s">
        <v>247</v>
      </c>
      <c r="G370" t="s">
        <v>91</v>
      </c>
      <c r="H370" t="s">
        <v>515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46302.551145833335</v>
      </c>
      <c r="P370" s="57">
        <v>46303.753842592596</v>
      </c>
      <c r="Q370">
        <v>69405846</v>
      </c>
      <c r="S370">
        <v>152705285097</v>
      </c>
      <c r="T370" t="s">
        <v>3792</v>
      </c>
      <c r="U370" t="s">
        <v>3793</v>
      </c>
      <c r="V370" t="s">
        <v>3794</v>
      </c>
      <c r="Z370">
        <v>112.658571717501</v>
      </c>
      <c r="AA370">
        <v>-7.9845998031973799</v>
      </c>
      <c r="AB370" t="s">
        <v>3795</v>
      </c>
      <c r="AC370" t="s">
        <v>235</v>
      </c>
      <c r="AL370" t="s">
        <v>217</v>
      </c>
      <c r="AM370" t="s">
        <v>3796</v>
      </c>
      <c r="AN370" t="s">
        <v>6</v>
      </c>
      <c r="AO370" s="57">
        <v>46213.559548611112</v>
      </c>
      <c r="AP370" s="57">
        <v>46303.458333333336</v>
      </c>
      <c r="AR370" t="s">
        <v>218</v>
      </c>
      <c r="AS370" t="s">
        <v>570</v>
      </c>
      <c r="AT370" t="s">
        <v>220</v>
      </c>
      <c r="AU370">
        <v>20261008</v>
      </c>
      <c r="AV370" t="s">
        <v>221</v>
      </c>
      <c r="AW370" t="s">
        <v>1670</v>
      </c>
      <c r="AX370" t="s">
        <v>222</v>
      </c>
      <c r="BA370" s="57">
        <v>46303.458333333336</v>
      </c>
      <c r="BB370" t="s">
        <v>3796</v>
      </c>
      <c r="BC370">
        <v>2026</v>
      </c>
      <c r="BD370">
        <v>10</v>
      </c>
      <c r="BE370">
        <v>8</v>
      </c>
      <c r="BF370" s="6">
        <f t="shared" si="15"/>
        <v>46303</v>
      </c>
      <c r="BG370">
        <f t="shared" si="16"/>
        <v>-0.45833333333575865</v>
      </c>
      <c r="BH370" t="str">
        <f t="shared" si="17"/>
        <v>COMPLY</v>
      </c>
      <c r="BI370" t="str">
        <f>VLOOKUP(H370,Sheet2!$A$1:$B$270,2,FALSE)</f>
        <v>MALANG</v>
      </c>
    </row>
    <row r="371" spans="1:61">
      <c r="A371">
        <v>370</v>
      </c>
      <c r="B371">
        <v>1002641615</v>
      </c>
      <c r="C371">
        <v>3</v>
      </c>
      <c r="D371" t="s">
        <v>38</v>
      </c>
      <c r="E371">
        <v>5</v>
      </c>
      <c r="F371" t="s">
        <v>247</v>
      </c>
      <c r="G371" t="s">
        <v>91</v>
      </c>
      <c r="H371" t="s">
        <v>515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46312.732407407406</v>
      </c>
      <c r="P371" s="57">
        <v>46313.546354166669</v>
      </c>
      <c r="Q371">
        <v>69412219</v>
      </c>
      <c r="S371">
        <v>152705285146</v>
      </c>
      <c r="T371" t="s">
        <v>8088</v>
      </c>
      <c r="U371" t="s">
        <v>8089</v>
      </c>
      <c r="V371" t="s">
        <v>8090</v>
      </c>
      <c r="Z371">
        <v>112.669027782976</v>
      </c>
      <c r="AA371">
        <v>-7.9642400659471297</v>
      </c>
      <c r="AB371" t="s">
        <v>8091</v>
      </c>
      <c r="AC371" t="s">
        <v>216</v>
      </c>
      <c r="AL371" t="s">
        <v>217</v>
      </c>
      <c r="AM371" t="s">
        <v>8092</v>
      </c>
      <c r="AN371" t="s">
        <v>6</v>
      </c>
      <c r="AO371" t="s">
        <v>8093</v>
      </c>
      <c r="AP371" s="57">
        <v>46313.625</v>
      </c>
      <c r="AR371" t="s">
        <v>218</v>
      </c>
      <c r="AS371" t="s">
        <v>570</v>
      </c>
      <c r="AT371" t="s">
        <v>230</v>
      </c>
      <c r="AU371">
        <v>20261018</v>
      </c>
      <c r="AV371" t="s">
        <v>221</v>
      </c>
      <c r="AW371" t="s">
        <v>877</v>
      </c>
      <c r="AX371" t="s">
        <v>222</v>
      </c>
      <c r="BA371" s="57">
        <v>46313.625</v>
      </c>
      <c r="BB371" t="s">
        <v>8092</v>
      </c>
      <c r="BC371">
        <v>2026</v>
      </c>
      <c r="BD371">
        <v>10</v>
      </c>
      <c r="BE371">
        <v>18</v>
      </c>
      <c r="BF371" s="6">
        <f t="shared" si="15"/>
        <v>46313</v>
      </c>
      <c r="BG371">
        <f t="shared" si="16"/>
        <v>-0.625</v>
      </c>
      <c r="BH371" t="str">
        <f t="shared" si="17"/>
        <v>COMPLY</v>
      </c>
      <c r="BI371" t="str">
        <f>VLOOKUP(H371,Sheet2!$A$1:$B$270,2,FALSE)</f>
        <v>MALANG</v>
      </c>
    </row>
    <row r="372" spans="1:61">
      <c r="A372">
        <v>371</v>
      </c>
      <c r="B372">
        <v>1002641882</v>
      </c>
      <c r="C372">
        <v>3</v>
      </c>
      <c r="D372" t="s">
        <v>38</v>
      </c>
      <c r="E372">
        <v>5</v>
      </c>
      <c r="F372" t="s">
        <v>247</v>
      </c>
      <c r="G372" t="s">
        <v>91</v>
      </c>
      <c r="H372" t="s">
        <v>515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46313.524756944447</v>
      </c>
      <c r="P372" s="57">
        <v>46313.826273148145</v>
      </c>
      <c r="Q372">
        <v>69412355</v>
      </c>
      <c r="S372">
        <v>152705285153</v>
      </c>
      <c r="T372" t="s">
        <v>8094</v>
      </c>
      <c r="U372" t="s">
        <v>8095</v>
      </c>
      <c r="V372" t="s">
        <v>8096</v>
      </c>
      <c r="Z372">
        <v>112.658741921046</v>
      </c>
      <c r="AA372">
        <v>-7.9792411385876303</v>
      </c>
      <c r="AB372" t="s">
        <v>8097</v>
      </c>
      <c r="AC372" t="s">
        <v>235</v>
      </c>
      <c r="AL372" t="s">
        <v>217</v>
      </c>
      <c r="AM372" t="s">
        <v>8098</v>
      </c>
      <c r="AN372" t="s">
        <v>6</v>
      </c>
      <c r="AO372" t="s">
        <v>8099</v>
      </c>
      <c r="AP372" s="57">
        <v>46314.458333333336</v>
      </c>
      <c r="AR372" t="s">
        <v>218</v>
      </c>
      <c r="AS372" t="s">
        <v>570</v>
      </c>
      <c r="AT372" t="s">
        <v>230</v>
      </c>
      <c r="AU372">
        <v>20261018</v>
      </c>
      <c r="AV372" t="s">
        <v>221</v>
      </c>
      <c r="AW372" t="s">
        <v>883</v>
      </c>
      <c r="AX372" t="s">
        <v>222</v>
      </c>
      <c r="BA372" s="57">
        <v>46314.458333333336</v>
      </c>
      <c r="BB372" t="s">
        <v>8098</v>
      </c>
      <c r="BC372">
        <v>2026</v>
      </c>
      <c r="BD372">
        <v>10</v>
      </c>
      <c r="BE372">
        <v>18</v>
      </c>
      <c r="BF372" s="6">
        <f t="shared" si="15"/>
        <v>46313</v>
      </c>
      <c r="BG372">
        <f t="shared" si="16"/>
        <v>-1.4583333333357587</v>
      </c>
      <c r="BH372" t="str">
        <f t="shared" si="17"/>
        <v>COMPLY</v>
      </c>
      <c r="BI372" t="str">
        <f>VLOOKUP(H372,Sheet2!$A$1:$B$270,2,FALSE)</f>
        <v>MALANG</v>
      </c>
    </row>
    <row r="373" spans="1:61">
      <c r="A373">
        <v>372</v>
      </c>
      <c r="B373">
        <v>1002645361</v>
      </c>
      <c r="C373">
        <v>3</v>
      </c>
      <c r="D373" t="s">
        <v>38</v>
      </c>
      <c r="E373">
        <v>5</v>
      </c>
      <c r="F373" t="s">
        <v>247</v>
      </c>
      <c r="G373" t="s">
        <v>91</v>
      </c>
      <c r="H373" t="s">
        <v>515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46315.533148148148</v>
      </c>
      <c r="P373" s="57">
        <v>46315.748668981483</v>
      </c>
      <c r="Q373">
        <v>69413740</v>
      </c>
      <c r="S373">
        <v>152705285272</v>
      </c>
      <c r="T373" t="s">
        <v>10158</v>
      </c>
      <c r="U373" t="s">
        <v>10159</v>
      </c>
      <c r="V373" t="s">
        <v>10160</v>
      </c>
      <c r="Z373">
        <v>112.6802818</v>
      </c>
      <c r="AA373">
        <v>-7.9992628999999997</v>
      </c>
      <c r="AB373" t="s">
        <v>10161</v>
      </c>
      <c r="AC373" t="s">
        <v>235</v>
      </c>
      <c r="AL373" t="s">
        <v>217</v>
      </c>
      <c r="AM373" t="s">
        <v>10162</v>
      </c>
      <c r="AN373" t="s">
        <v>6</v>
      </c>
      <c r="AO373" t="s">
        <v>10069</v>
      </c>
      <c r="AP373" s="57">
        <v>46316.458333333336</v>
      </c>
      <c r="AR373" t="s">
        <v>218</v>
      </c>
      <c r="AS373" t="s">
        <v>570</v>
      </c>
      <c r="AT373" t="s">
        <v>342</v>
      </c>
      <c r="AU373">
        <v>20261020</v>
      </c>
      <c r="AV373" t="s">
        <v>221</v>
      </c>
      <c r="AW373" t="s">
        <v>5941</v>
      </c>
      <c r="AX373" t="s">
        <v>222</v>
      </c>
      <c r="BA373" s="57">
        <v>46316.458333333336</v>
      </c>
      <c r="BB373" t="s">
        <v>10162</v>
      </c>
      <c r="BC373">
        <v>2026</v>
      </c>
      <c r="BD373">
        <v>10</v>
      </c>
      <c r="BE373">
        <v>20</v>
      </c>
      <c r="BF373" s="6">
        <f t="shared" si="15"/>
        <v>46315</v>
      </c>
      <c r="BG373">
        <f t="shared" si="16"/>
        <v>-1.4583333333357587</v>
      </c>
      <c r="BH373" t="str">
        <f t="shared" si="17"/>
        <v>COMPLY</v>
      </c>
      <c r="BI373" t="str">
        <f>VLOOKUP(H373,Sheet2!$A$1:$B$270,2,FALSE)</f>
        <v>MALANG</v>
      </c>
    </row>
    <row r="374" spans="1:61">
      <c r="A374">
        <v>373</v>
      </c>
      <c r="B374">
        <v>1002645344</v>
      </c>
      <c r="C374">
        <v>3</v>
      </c>
      <c r="D374" t="s">
        <v>38</v>
      </c>
      <c r="E374">
        <v>5</v>
      </c>
      <c r="F374" t="s">
        <v>247</v>
      </c>
      <c r="G374" t="s">
        <v>91</v>
      </c>
      <c r="H374" t="s">
        <v>515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46315.524884259263</v>
      </c>
      <c r="P374" s="57">
        <v>46315.73537037037</v>
      </c>
      <c r="Q374">
        <v>69413734</v>
      </c>
      <c r="S374">
        <v>152705285271</v>
      </c>
      <c r="T374" t="s">
        <v>10158</v>
      </c>
      <c r="U374" t="s">
        <v>10163</v>
      </c>
      <c r="V374" t="s">
        <v>10164</v>
      </c>
      <c r="Z374">
        <v>112.6802818</v>
      </c>
      <c r="AA374">
        <v>-7.9992628999999997</v>
      </c>
      <c r="AB374" t="s">
        <v>10165</v>
      </c>
      <c r="AC374" t="s">
        <v>235</v>
      </c>
      <c r="AL374" t="s">
        <v>217</v>
      </c>
      <c r="AM374" t="s">
        <v>10166</v>
      </c>
      <c r="AN374" t="s">
        <v>6</v>
      </c>
      <c r="AO374" t="s">
        <v>10108</v>
      </c>
      <c r="AP374" s="57">
        <v>46316.458333333336</v>
      </c>
      <c r="AR374" t="s">
        <v>218</v>
      </c>
      <c r="AS374" t="s">
        <v>570</v>
      </c>
      <c r="AT374" t="s">
        <v>342</v>
      </c>
      <c r="AU374">
        <v>20261020</v>
      </c>
      <c r="AV374" t="s">
        <v>221</v>
      </c>
      <c r="AW374" t="s">
        <v>5802</v>
      </c>
      <c r="AX374" t="s">
        <v>222</v>
      </c>
      <c r="BA374" s="57">
        <v>46316.458333333336</v>
      </c>
      <c r="BB374" t="s">
        <v>10166</v>
      </c>
      <c r="BC374">
        <v>2026</v>
      </c>
      <c r="BD374">
        <v>10</v>
      </c>
      <c r="BE374">
        <v>20</v>
      </c>
      <c r="BF374" s="6">
        <f t="shared" si="15"/>
        <v>46315</v>
      </c>
      <c r="BG374">
        <f t="shared" si="16"/>
        <v>-1.4583333333357587</v>
      </c>
      <c r="BH374" t="str">
        <f t="shared" si="17"/>
        <v>COMPLY</v>
      </c>
      <c r="BI374" t="str">
        <f>VLOOKUP(H374,Sheet2!$A$1:$B$270,2,FALSE)</f>
        <v>MALANG</v>
      </c>
    </row>
    <row r="375" spans="1:61">
      <c r="A375">
        <v>374</v>
      </c>
      <c r="B375">
        <v>1002620453</v>
      </c>
      <c r="C375">
        <v>3</v>
      </c>
      <c r="D375" t="s">
        <v>38</v>
      </c>
      <c r="E375">
        <v>5</v>
      </c>
      <c r="F375" t="s">
        <v>247</v>
      </c>
      <c r="G375" t="s">
        <v>87</v>
      </c>
      <c r="H375" t="s">
        <v>285</v>
      </c>
      <c r="I375" t="s">
        <v>212</v>
      </c>
      <c r="J375" t="s">
        <v>213</v>
      </c>
      <c r="K375" t="s">
        <v>149</v>
      </c>
      <c r="M375" t="s">
        <v>1400</v>
      </c>
      <c r="N375" t="s">
        <v>215</v>
      </c>
      <c r="O375" s="57">
        <v>46297.690891203703</v>
      </c>
      <c r="P375" s="57">
        <v>46301.56527777778</v>
      </c>
      <c r="Q375">
        <v>69403317</v>
      </c>
      <c r="S375">
        <v>152711247525</v>
      </c>
      <c r="T375" t="s">
        <v>1571</v>
      </c>
      <c r="U375" t="s">
        <v>1572</v>
      </c>
      <c r="V375" t="s">
        <v>1573</v>
      </c>
      <c r="Z375">
        <v>112.575734853744</v>
      </c>
      <c r="AA375">
        <v>-7.9262484614668196</v>
      </c>
      <c r="AB375" t="s">
        <v>1574</v>
      </c>
      <c r="AC375" t="s">
        <v>225</v>
      </c>
      <c r="AL375" t="s">
        <v>217</v>
      </c>
      <c r="AM375" t="s">
        <v>1575</v>
      </c>
      <c r="AN375" t="s">
        <v>6</v>
      </c>
      <c r="AO375" s="57">
        <v>46063.694699074076</v>
      </c>
      <c r="AP375" s="57">
        <v>46300.333333333336</v>
      </c>
      <c r="AQ375" t="s">
        <v>1495</v>
      </c>
      <c r="AR375" t="s">
        <v>14</v>
      </c>
      <c r="AS375" t="s">
        <v>1569</v>
      </c>
      <c r="AT375" t="s">
        <v>230</v>
      </c>
      <c r="AV375" t="s">
        <v>2567</v>
      </c>
      <c r="AW375" t="s">
        <v>540</v>
      </c>
      <c r="AX375" t="s">
        <v>222</v>
      </c>
      <c r="BA375" s="57">
        <v>46300.333333333336</v>
      </c>
      <c r="BB375" t="s">
        <v>1575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str">
        <f>VLOOKUP(H375,Sheet2!$A$1:$B$270,2,FALSE)</f>
        <v>BATU</v>
      </c>
    </row>
    <row r="376" spans="1:61">
      <c r="A376">
        <v>375</v>
      </c>
      <c r="B376">
        <v>1002634286</v>
      </c>
      <c r="C376">
        <v>3</v>
      </c>
      <c r="D376" t="s">
        <v>38</v>
      </c>
      <c r="E376">
        <v>5</v>
      </c>
      <c r="F376" t="s">
        <v>247</v>
      </c>
      <c r="G376" t="s">
        <v>87</v>
      </c>
      <c r="H376" t="s">
        <v>285</v>
      </c>
      <c r="I376" t="s">
        <v>212</v>
      </c>
      <c r="J376" t="s">
        <v>213</v>
      </c>
      <c r="K376" t="s">
        <v>149</v>
      </c>
      <c r="L376" t="s">
        <v>214</v>
      </c>
      <c r="M376" t="s">
        <v>1400</v>
      </c>
      <c r="N376" t="s">
        <v>215</v>
      </c>
      <c r="O376" s="57">
        <v>46308.412268518521</v>
      </c>
      <c r="P376" s="57">
        <v>46311.578703703701</v>
      </c>
      <c r="Q376">
        <v>69409146</v>
      </c>
      <c r="S376">
        <v>152711247600</v>
      </c>
      <c r="T376" t="s">
        <v>5808</v>
      </c>
      <c r="U376" t="s">
        <v>5809</v>
      </c>
      <c r="V376" t="s">
        <v>5810</v>
      </c>
      <c r="Z376">
        <v>112.5831175</v>
      </c>
      <c r="AA376">
        <v>-7.9234739999999997</v>
      </c>
      <c r="AB376" t="s">
        <v>5811</v>
      </c>
      <c r="AC376" t="s">
        <v>235</v>
      </c>
      <c r="AL376" t="s">
        <v>217</v>
      </c>
      <c r="AM376" t="s">
        <v>5812</v>
      </c>
      <c r="AN376" t="s">
        <v>6</v>
      </c>
      <c r="AO376" t="s">
        <v>5813</v>
      </c>
      <c r="AP376" s="57">
        <v>46310.333333333336</v>
      </c>
      <c r="AQ376" t="s">
        <v>1495</v>
      </c>
      <c r="AR376" t="s">
        <v>14</v>
      </c>
      <c r="AS376" t="s">
        <v>1569</v>
      </c>
      <c r="AT376" t="s">
        <v>230</v>
      </c>
      <c r="AV376" t="s">
        <v>8104</v>
      </c>
      <c r="AW376" t="s">
        <v>875</v>
      </c>
      <c r="AX376" t="s">
        <v>222</v>
      </c>
      <c r="BA376" s="57">
        <v>46310.333333333336</v>
      </c>
      <c r="BB376" t="s">
        <v>5812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str">
        <f>VLOOKUP(H376,Sheet2!$A$1:$B$270,2,FALSE)</f>
        <v>BATU</v>
      </c>
    </row>
    <row r="377" spans="1:61">
      <c r="A377">
        <v>376</v>
      </c>
      <c r="B377">
        <v>1002619473</v>
      </c>
      <c r="C377">
        <v>3</v>
      </c>
      <c r="D377" t="s">
        <v>38</v>
      </c>
      <c r="E377">
        <v>5</v>
      </c>
      <c r="F377" t="s">
        <v>247</v>
      </c>
      <c r="G377" t="s">
        <v>87</v>
      </c>
      <c r="H377" t="s">
        <v>285</v>
      </c>
      <c r="I377" t="s">
        <v>212</v>
      </c>
      <c r="J377" t="s">
        <v>213</v>
      </c>
      <c r="K377" t="s">
        <v>149</v>
      </c>
      <c r="M377" t="s">
        <v>76</v>
      </c>
      <c r="N377" t="s">
        <v>215</v>
      </c>
      <c r="O377" s="57">
        <v>46297.464525462965</v>
      </c>
      <c r="P377" s="57">
        <v>46297.542986111112</v>
      </c>
      <c r="Q377">
        <v>69400319</v>
      </c>
      <c r="S377">
        <v>152711247519</v>
      </c>
      <c r="T377" t="s">
        <v>1564</v>
      </c>
      <c r="U377" t="s">
        <v>1565</v>
      </c>
      <c r="V377" t="s">
        <v>1566</v>
      </c>
      <c r="Z377">
        <v>112.6099</v>
      </c>
      <c r="AA377">
        <v>-7.8974000000000002</v>
      </c>
      <c r="AB377" t="s">
        <v>1567</v>
      </c>
      <c r="AC377" t="s">
        <v>229</v>
      </c>
      <c r="AL377" t="s">
        <v>217</v>
      </c>
      <c r="AM377" t="s">
        <v>1568</v>
      </c>
      <c r="AN377" t="s">
        <v>6</v>
      </c>
      <c r="AO377" s="57">
        <v>46063.466053240743</v>
      </c>
      <c r="AR377" t="s">
        <v>218</v>
      </c>
      <c r="AS377" t="s">
        <v>1569</v>
      </c>
      <c r="AT377" t="s">
        <v>342</v>
      </c>
      <c r="AU377">
        <v>20261002</v>
      </c>
      <c r="AV377" t="s">
        <v>221</v>
      </c>
      <c r="AW377" t="s">
        <v>1570</v>
      </c>
      <c r="AX377" t="s">
        <v>222</v>
      </c>
      <c r="BA377" s="57">
        <v>46297.291666666664</v>
      </c>
      <c r="BB377" t="s">
        <v>1568</v>
      </c>
      <c r="BC377">
        <v>2026</v>
      </c>
      <c r="BD377">
        <v>10</v>
      </c>
      <c r="BE377">
        <v>2</v>
      </c>
      <c r="BF377" s="6">
        <f t="shared" si="15"/>
        <v>46297</v>
      </c>
      <c r="BG377">
        <f t="shared" si="16"/>
        <v>-0.29166666666424135</v>
      </c>
      <c r="BH377" t="str">
        <f t="shared" si="17"/>
        <v>COMPLY</v>
      </c>
      <c r="BI377" t="str">
        <f>VLOOKUP(H377,Sheet2!$A$1:$B$270,2,FALSE)</f>
        <v>BATU</v>
      </c>
    </row>
    <row r="378" spans="1:61">
      <c r="A378">
        <v>377</v>
      </c>
      <c r="B378">
        <v>1002624334</v>
      </c>
      <c r="C378">
        <v>3</v>
      </c>
      <c r="D378" t="s">
        <v>38</v>
      </c>
      <c r="E378">
        <v>5</v>
      </c>
      <c r="F378" t="s">
        <v>247</v>
      </c>
      <c r="G378" t="s">
        <v>87</v>
      </c>
      <c r="H378" t="s">
        <v>285</v>
      </c>
      <c r="I378" t="s">
        <v>212</v>
      </c>
      <c r="J378" t="s">
        <v>213</v>
      </c>
      <c r="K378" t="s">
        <v>149</v>
      </c>
      <c r="M378" t="s">
        <v>76</v>
      </c>
      <c r="N378" t="s">
        <v>215</v>
      </c>
      <c r="O378" s="57">
        <v>46301.565289351849</v>
      </c>
      <c r="P378" s="57">
        <v>46301.786886574075</v>
      </c>
      <c r="Q378">
        <v>69403317</v>
      </c>
      <c r="S378">
        <v>152711247775</v>
      </c>
      <c r="T378" t="s">
        <v>1571</v>
      </c>
      <c r="U378" t="s">
        <v>3179</v>
      </c>
      <c r="V378" t="s">
        <v>3180</v>
      </c>
      <c r="Z378">
        <v>112.5741404</v>
      </c>
      <c r="AA378">
        <v>-7.9267361000000003</v>
      </c>
      <c r="AB378" t="s">
        <v>1574</v>
      </c>
      <c r="AC378" t="s">
        <v>225</v>
      </c>
      <c r="AL378" t="s">
        <v>217</v>
      </c>
      <c r="AM378" t="s">
        <v>3181</v>
      </c>
      <c r="AN378" t="s">
        <v>6</v>
      </c>
      <c r="AO378" s="57">
        <v>46183.570092592592</v>
      </c>
      <c r="AR378" t="s">
        <v>218</v>
      </c>
      <c r="AS378" t="s">
        <v>1569</v>
      </c>
      <c r="AT378" t="s">
        <v>230</v>
      </c>
      <c r="AU378">
        <v>20261006</v>
      </c>
      <c r="AV378" t="s">
        <v>221</v>
      </c>
      <c r="AW378" t="s">
        <v>539</v>
      </c>
      <c r="AX378" t="s">
        <v>222</v>
      </c>
      <c r="BA378" s="57">
        <v>46301.291666666664</v>
      </c>
      <c r="BB378" t="s">
        <v>3181</v>
      </c>
      <c r="BC378">
        <v>2026</v>
      </c>
      <c r="BD378">
        <v>10</v>
      </c>
      <c r="BE378">
        <v>6</v>
      </c>
      <c r="BF378" s="6">
        <f t="shared" si="15"/>
        <v>46301</v>
      </c>
      <c r="BG378">
        <f t="shared" si="16"/>
        <v>-0.29166666666424135</v>
      </c>
      <c r="BH378" t="str">
        <f t="shared" si="17"/>
        <v>COMPLY</v>
      </c>
      <c r="BI378" t="str">
        <f>VLOOKUP(H378,Sheet2!$A$1:$B$270,2,FALSE)</f>
        <v>BATU</v>
      </c>
    </row>
    <row r="379" spans="1:61">
      <c r="A379">
        <v>378</v>
      </c>
      <c r="B379">
        <v>1002638801</v>
      </c>
      <c r="C379">
        <v>3</v>
      </c>
      <c r="D379" t="s">
        <v>38</v>
      </c>
      <c r="E379">
        <v>5</v>
      </c>
      <c r="F379" t="s">
        <v>247</v>
      </c>
      <c r="G379" t="s">
        <v>87</v>
      </c>
      <c r="H379" t="s">
        <v>285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46310.621944444443</v>
      </c>
      <c r="P379" s="57">
        <v>46311.642916666664</v>
      </c>
      <c r="Q379">
        <v>69410940</v>
      </c>
      <c r="S379">
        <v>152711247626</v>
      </c>
      <c r="T379" t="s">
        <v>7445</v>
      </c>
      <c r="U379" t="s">
        <v>7446</v>
      </c>
      <c r="V379" t="s">
        <v>7447</v>
      </c>
      <c r="Z379">
        <v>112.57722680000001</v>
      </c>
      <c r="AA379">
        <v>-7.8680802999999999</v>
      </c>
      <c r="AB379" t="s">
        <v>7448</v>
      </c>
      <c r="AC379" t="s">
        <v>235</v>
      </c>
      <c r="AL379" t="s">
        <v>217</v>
      </c>
      <c r="AM379" t="s">
        <v>7449</v>
      </c>
      <c r="AN379" t="s">
        <v>6</v>
      </c>
      <c r="AO379" t="s">
        <v>7450</v>
      </c>
      <c r="AP379" s="57">
        <v>46311.458333333336</v>
      </c>
      <c r="AR379" t="s">
        <v>218</v>
      </c>
      <c r="AS379" t="s">
        <v>1569</v>
      </c>
      <c r="AT379" t="s">
        <v>230</v>
      </c>
      <c r="AU379">
        <v>20261016</v>
      </c>
      <c r="AV379" t="s">
        <v>221</v>
      </c>
      <c r="AW379" t="s">
        <v>886</v>
      </c>
      <c r="AX379" t="s">
        <v>222</v>
      </c>
      <c r="BA379" s="57">
        <v>46311.458333333336</v>
      </c>
      <c r="BB379" t="s">
        <v>7449</v>
      </c>
      <c r="BC379">
        <v>2026</v>
      </c>
      <c r="BD379">
        <v>10</v>
      </c>
      <c r="BE379">
        <v>16</v>
      </c>
      <c r="BF379" s="6">
        <f t="shared" si="15"/>
        <v>46311</v>
      </c>
      <c r="BG379">
        <f t="shared" si="16"/>
        <v>-0.45833333333575865</v>
      </c>
      <c r="BH379" t="str">
        <f t="shared" si="17"/>
        <v>COMPLY</v>
      </c>
      <c r="BI379" t="str">
        <f>VLOOKUP(H379,Sheet2!$A$1:$B$270,2,FALSE)</f>
        <v>BATU</v>
      </c>
    </row>
    <row r="380" spans="1:61">
      <c r="A380">
        <v>379</v>
      </c>
      <c r="B380">
        <v>1002638981</v>
      </c>
      <c r="C380">
        <v>3</v>
      </c>
      <c r="D380" t="s">
        <v>38</v>
      </c>
      <c r="E380">
        <v>5</v>
      </c>
      <c r="F380" t="s">
        <v>247</v>
      </c>
      <c r="G380" t="s">
        <v>87</v>
      </c>
      <c r="H380" t="s">
        <v>285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46310.655335648145</v>
      </c>
      <c r="P380" s="57">
        <v>46311.604479166665</v>
      </c>
      <c r="Q380">
        <v>69410996</v>
      </c>
      <c r="S380">
        <v>152711247627</v>
      </c>
      <c r="T380" t="s">
        <v>7451</v>
      </c>
      <c r="U380" t="s">
        <v>7452</v>
      </c>
      <c r="V380" t="s">
        <v>7453</v>
      </c>
      <c r="Z380">
        <v>112.58990529167799</v>
      </c>
      <c r="AA380">
        <v>-7.9176961138767803</v>
      </c>
      <c r="AB380" t="s">
        <v>7454</v>
      </c>
      <c r="AC380" t="s">
        <v>235</v>
      </c>
      <c r="AL380" t="s">
        <v>217</v>
      </c>
      <c r="AM380" t="s">
        <v>7455</v>
      </c>
      <c r="AN380" t="s">
        <v>6</v>
      </c>
      <c r="AO380" t="s">
        <v>7456</v>
      </c>
      <c r="AP380" s="57">
        <v>46311.625</v>
      </c>
      <c r="AR380" t="s">
        <v>218</v>
      </c>
      <c r="AS380" t="s">
        <v>1569</v>
      </c>
      <c r="AT380" t="s">
        <v>230</v>
      </c>
      <c r="AU380">
        <v>20261016</v>
      </c>
      <c r="AV380" t="s">
        <v>221</v>
      </c>
      <c r="AW380" t="s">
        <v>923</v>
      </c>
      <c r="AX380" t="s">
        <v>222</v>
      </c>
      <c r="BA380" s="57">
        <v>46311.625</v>
      </c>
      <c r="BB380" t="s">
        <v>7455</v>
      </c>
      <c r="BC380">
        <v>2026</v>
      </c>
      <c r="BD380">
        <v>10</v>
      </c>
      <c r="BE380">
        <v>16</v>
      </c>
      <c r="BF380" s="6">
        <f t="shared" si="15"/>
        <v>46311</v>
      </c>
      <c r="BG380">
        <f t="shared" si="16"/>
        <v>-0.625</v>
      </c>
      <c r="BH380" t="str">
        <f t="shared" si="17"/>
        <v>COMPLY</v>
      </c>
      <c r="BI380" t="str">
        <f>VLOOKUP(H380,Sheet2!$A$1:$B$270,2,FALSE)</f>
        <v>BATU</v>
      </c>
    </row>
    <row r="381" spans="1:61">
      <c r="A381">
        <v>380</v>
      </c>
      <c r="B381">
        <v>1002640227</v>
      </c>
      <c r="C381">
        <v>3</v>
      </c>
      <c r="D381" t="s">
        <v>38</v>
      </c>
      <c r="E381">
        <v>5</v>
      </c>
      <c r="F381" t="s">
        <v>247</v>
      </c>
      <c r="G381" t="s">
        <v>87</v>
      </c>
      <c r="H381" t="s">
        <v>285</v>
      </c>
      <c r="I381" t="s">
        <v>212</v>
      </c>
      <c r="J381" t="s">
        <v>213</v>
      </c>
      <c r="K381" t="s">
        <v>149</v>
      </c>
      <c r="M381" t="s">
        <v>76</v>
      </c>
      <c r="N381" t="s">
        <v>215</v>
      </c>
      <c r="O381" s="57">
        <v>46311.578715277778</v>
      </c>
      <c r="P381" s="57">
        <v>46311.615416666667</v>
      </c>
      <c r="Q381">
        <v>69409146</v>
      </c>
      <c r="S381">
        <v>152711247633</v>
      </c>
      <c r="T381" t="s">
        <v>5808</v>
      </c>
      <c r="U381" t="s">
        <v>8100</v>
      </c>
      <c r="V381" t="s">
        <v>8101</v>
      </c>
      <c r="Z381">
        <v>112.58311629295299</v>
      </c>
      <c r="AA381">
        <v>-7.9236591215940102</v>
      </c>
      <c r="AB381" t="s">
        <v>5811</v>
      </c>
      <c r="AC381" t="s">
        <v>229</v>
      </c>
      <c r="AL381" t="s">
        <v>217</v>
      </c>
      <c r="AM381" t="s">
        <v>8102</v>
      </c>
      <c r="AN381" t="s">
        <v>6</v>
      </c>
      <c r="AO381" t="s">
        <v>8103</v>
      </c>
      <c r="AR381" t="s">
        <v>218</v>
      </c>
      <c r="AS381" t="s">
        <v>1569</v>
      </c>
      <c r="AT381" t="s">
        <v>230</v>
      </c>
      <c r="AU381">
        <v>20261016</v>
      </c>
      <c r="AV381" t="s">
        <v>221</v>
      </c>
      <c r="AW381" t="s">
        <v>540</v>
      </c>
      <c r="AX381" t="s">
        <v>222</v>
      </c>
      <c r="BA381" s="57">
        <v>46311.291666666664</v>
      </c>
      <c r="BB381" t="s">
        <v>8102</v>
      </c>
      <c r="BC381">
        <v>2026</v>
      </c>
      <c r="BD381">
        <v>10</v>
      </c>
      <c r="BE381">
        <v>16</v>
      </c>
      <c r="BF381" s="6">
        <f t="shared" si="15"/>
        <v>46311</v>
      </c>
      <c r="BG381">
        <f t="shared" si="16"/>
        <v>-0.29166666666424135</v>
      </c>
      <c r="BH381" t="str">
        <f t="shared" si="17"/>
        <v>COMPLY</v>
      </c>
      <c r="BI381" t="str">
        <f>VLOOKUP(H381,Sheet2!$A$1:$B$270,2,FALSE)</f>
        <v>BATU</v>
      </c>
    </row>
    <row r="382" spans="1:61">
      <c r="A382">
        <v>381</v>
      </c>
      <c r="B382">
        <v>1002654852</v>
      </c>
      <c r="C382">
        <v>3</v>
      </c>
      <c r="D382" t="s">
        <v>38</v>
      </c>
      <c r="E382">
        <v>5</v>
      </c>
      <c r="F382" t="s">
        <v>247</v>
      </c>
      <c r="G382" t="s">
        <v>87</v>
      </c>
      <c r="H382" t="s">
        <v>285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46321.7734837963</v>
      </c>
      <c r="P382" s="57">
        <v>46322.454872685186</v>
      </c>
      <c r="Q382">
        <v>69417509</v>
      </c>
      <c r="S382">
        <v>152711247884</v>
      </c>
      <c r="T382" t="s">
        <v>12997</v>
      </c>
      <c r="U382" t="s">
        <v>12998</v>
      </c>
      <c r="V382" t="s">
        <v>12999</v>
      </c>
      <c r="Z382">
        <v>112.5732873</v>
      </c>
      <c r="AA382">
        <v>-7.8541838999999998</v>
      </c>
      <c r="AB382" t="s">
        <v>13000</v>
      </c>
      <c r="AC382" t="s">
        <v>235</v>
      </c>
      <c r="AL382" t="s">
        <v>217</v>
      </c>
      <c r="AM382" t="s">
        <v>13001</v>
      </c>
      <c r="AN382" t="s">
        <v>6</v>
      </c>
      <c r="AO382" t="s">
        <v>13002</v>
      </c>
      <c r="AP382" s="57">
        <v>46322.625</v>
      </c>
      <c r="AR382" t="s">
        <v>218</v>
      </c>
      <c r="AS382" t="s">
        <v>1569</v>
      </c>
      <c r="AT382" t="s">
        <v>230</v>
      </c>
      <c r="AU382">
        <v>20261027</v>
      </c>
      <c r="AV382" t="s">
        <v>221</v>
      </c>
      <c r="AW382" t="s">
        <v>875</v>
      </c>
      <c r="AX382" t="s">
        <v>222</v>
      </c>
      <c r="BA382" s="57">
        <v>46322.625</v>
      </c>
      <c r="BB382" t="s">
        <v>13001</v>
      </c>
      <c r="BC382">
        <v>2026</v>
      </c>
      <c r="BD382">
        <v>10</v>
      </c>
      <c r="BE382">
        <v>27</v>
      </c>
      <c r="BF382" s="6">
        <f t="shared" si="15"/>
        <v>46322</v>
      </c>
      <c r="BG382">
        <f t="shared" si="16"/>
        <v>-0.625</v>
      </c>
      <c r="BH382" t="str">
        <f t="shared" si="17"/>
        <v>COMPLY</v>
      </c>
      <c r="BI382" t="str">
        <f>VLOOKUP(H382,Sheet2!$A$1:$B$270,2,FALSE)</f>
        <v>BATU</v>
      </c>
    </row>
    <row r="383" spans="1:61">
      <c r="A383">
        <v>382</v>
      </c>
      <c r="B383">
        <v>1002620672</v>
      </c>
      <c r="C383">
        <v>3</v>
      </c>
      <c r="D383" t="s">
        <v>38</v>
      </c>
      <c r="E383">
        <v>5</v>
      </c>
      <c r="F383" t="s">
        <v>247</v>
      </c>
      <c r="G383" t="s">
        <v>87</v>
      </c>
      <c r="H383" t="s">
        <v>438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46297.81150462963</v>
      </c>
      <c r="P383" s="57">
        <v>46299.740543981483</v>
      </c>
      <c r="Q383">
        <v>69403413</v>
      </c>
      <c r="S383">
        <v>152720204431</v>
      </c>
      <c r="T383" t="s">
        <v>1576</v>
      </c>
      <c r="U383" t="s">
        <v>1577</v>
      </c>
      <c r="V383" t="s">
        <v>1578</v>
      </c>
      <c r="Z383">
        <v>112.69858928231901</v>
      </c>
      <c r="AA383">
        <v>-7.8267674025097502</v>
      </c>
      <c r="AB383" t="s">
        <v>1579</v>
      </c>
      <c r="AC383" t="s">
        <v>235</v>
      </c>
      <c r="AL383" t="s">
        <v>217</v>
      </c>
      <c r="AM383" t="s">
        <v>1580</v>
      </c>
      <c r="AN383" t="s">
        <v>6</v>
      </c>
      <c r="AO383" s="57">
        <v>46063.819363425922</v>
      </c>
      <c r="AP383" s="57">
        <v>46299.333333333336</v>
      </c>
      <c r="AR383" t="s">
        <v>218</v>
      </c>
      <c r="AS383" t="s">
        <v>566</v>
      </c>
      <c r="AT383" t="s">
        <v>230</v>
      </c>
      <c r="AU383">
        <v>20261004</v>
      </c>
      <c r="AV383" t="s">
        <v>221</v>
      </c>
      <c r="AW383" t="s">
        <v>875</v>
      </c>
      <c r="AX383" t="s">
        <v>222</v>
      </c>
      <c r="BA383" s="57">
        <v>46299.333333333336</v>
      </c>
      <c r="BB383" t="s">
        <v>1580</v>
      </c>
      <c r="BC383">
        <v>2026</v>
      </c>
      <c r="BD383">
        <v>10</v>
      </c>
      <c r="BE383">
        <v>4</v>
      </c>
      <c r="BF383" s="6">
        <f t="shared" si="15"/>
        <v>46299</v>
      </c>
      <c r="BG383">
        <f t="shared" si="16"/>
        <v>-0.33333333333575865</v>
      </c>
      <c r="BH383" t="str">
        <f t="shared" si="17"/>
        <v>COMPLY</v>
      </c>
      <c r="BI383" t="str">
        <f>VLOOKUP(H383,Sheet2!$A$1:$B$270,2,FALSE)</f>
        <v>BATU</v>
      </c>
    </row>
    <row r="384" spans="1:61">
      <c r="A384">
        <v>383</v>
      </c>
      <c r="B384">
        <v>1002623173</v>
      </c>
      <c r="C384">
        <v>3</v>
      </c>
      <c r="D384" t="s">
        <v>38</v>
      </c>
      <c r="E384">
        <v>5</v>
      </c>
      <c r="F384" t="s">
        <v>247</v>
      </c>
      <c r="G384" t="s">
        <v>87</v>
      </c>
      <c r="H384" t="s">
        <v>438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46300.701157407406</v>
      </c>
      <c r="P384" s="57">
        <v>46301.52511574074</v>
      </c>
      <c r="Q384">
        <v>69404580</v>
      </c>
      <c r="S384">
        <v>152720204437</v>
      </c>
      <c r="T384" t="s">
        <v>2568</v>
      </c>
      <c r="U384" t="s">
        <v>2569</v>
      </c>
      <c r="V384" t="s">
        <v>2570</v>
      </c>
      <c r="Z384">
        <v>112.71248431009801</v>
      </c>
      <c r="AA384">
        <v>-7.8497713977779799</v>
      </c>
      <c r="AB384" t="s">
        <v>2571</v>
      </c>
      <c r="AC384" t="s">
        <v>235</v>
      </c>
      <c r="AL384" t="s">
        <v>217</v>
      </c>
      <c r="AM384" t="s">
        <v>2572</v>
      </c>
      <c r="AN384" t="s">
        <v>6</v>
      </c>
      <c r="AO384" s="57">
        <v>46152.726238425923</v>
      </c>
      <c r="AP384" s="57">
        <v>46301.625</v>
      </c>
      <c r="AR384" t="s">
        <v>218</v>
      </c>
      <c r="AS384" t="s">
        <v>566</v>
      </c>
      <c r="AT384" t="s">
        <v>230</v>
      </c>
      <c r="AU384">
        <v>20261006</v>
      </c>
      <c r="AV384" t="s">
        <v>221</v>
      </c>
      <c r="AW384" t="s">
        <v>923</v>
      </c>
      <c r="AX384" t="s">
        <v>222</v>
      </c>
      <c r="BA384" s="57">
        <v>46301.625</v>
      </c>
      <c r="BB384" t="s">
        <v>2572</v>
      </c>
      <c r="BC384">
        <v>2026</v>
      </c>
      <c r="BD384">
        <v>10</v>
      </c>
      <c r="BE384">
        <v>6</v>
      </c>
      <c r="BF384" s="6">
        <f t="shared" si="15"/>
        <v>46301</v>
      </c>
      <c r="BG384">
        <f t="shared" si="16"/>
        <v>-0.625</v>
      </c>
      <c r="BH384" t="str">
        <f t="shared" si="17"/>
        <v>COMPLY</v>
      </c>
      <c r="BI384" t="str">
        <f>VLOOKUP(H384,Sheet2!$A$1:$B$270,2,FALSE)</f>
        <v>BATU</v>
      </c>
    </row>
    <row r="385" spans="1:61">
      <c r="A385">
        <v>384</v>
      </c>
      <c r="B385">
        <v>1002646810</v>
      </c>
      <c r="C385">
        <v>3</v>
      </c>
      <c r="D385" t="s">
        <v>38</v>
      </c>
      <c r="E385">
        <v>5</v>
      </c>
      <c r="F385" t="s">
        <v>247</v>
      </c>
      <c r="G385" t="s">
        <v>87</v>
      </c>
      <c r="H385" t="s">
        <v>438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46316.418807870374</v>
      </c>
      <c r="P385" s="57">
        <v>46316.586712962962</v>
      </c>
      <c r="Q385">
        <v>69414256</v>
      </c>
      <c r="S385">
        <v>152720204475</v>
      </c>
      <c r="T385" t="s">
        <v>10762</v>
      </c>
      <c r="U385" t="s">
        <v>10763</v>
      </c>
      <c r="V385" t="s">
        <v>10764</v>
      </c>
      <c r="Z385">
        <v>112.723596570315</v>
      </c>
      <c r="AA385">
        <v>-7.8731525076601496</v>
      </c>
      <c r="AB385" t="s">
        <v>10765</v>
      </c>
      <c r="AC385" t="s">
        <v>235</v>
      </c>
      <c r="AL385" t="s">
        <v>217</v>
      </c>
      <c r="AM385" t="s">
        <v>10752</v>
      </c>
      <c r="AN385" t="s">
        <v>6</v>
      </c>
      <c r="AO385" t="s">
        <v>10742</v>
      </c>
      <c r="AP385" s="57">
        <v>46317.333333333336</v>
      </c>
      <c r="AR385" t="s">
        <v>218</v>
      </c>
      <c r="AS385" t="s">
        <v>566</v>
      </c>
      <c r="AT385" t="s">
        <v>230</v>
      </c>
      <c r="AU385">
        <v>20261021</v>
      </c>
      <c r="AV385" t="s">
        <v>221</v>
      </c>
      <c r="AW385" t="s">
        <v>875</v>
      </c>
      <c r="AX385" t="s">
        <v>222</v>
      </c>
      <c r="BA385" s="57">
        <v>46317.333333333336</v>
      </c>
      <c r="BB385" t="s">
        <v>10752</v>
      </c>
      <c r="BC385">
        <v>2026</v>
      </c>
      <c r="BD385">
        <v>10</v>
      </c>
      <c r="BE385">
        <v>21</v>
      </c>
      <c r="BF385" s="6">
        <f t="shared" si="15"/>
        <v>46316</v>
      </c>
      <c r="BG385">
        <f t="shared" si="16"/>
        <v>-1.3333333333357587</v>
      </c>
      <c r="BH385" t="str">
        <f t="shared" si="17"/>
        <v>COMPLY</v>
      </c>
      <c r="BI385" t="str">
        <f>VLOOKUP(H385,Sheet2!$A$1:$B$270,2,FALSE)</f>
        <v>BATU</v>
      </c>
    </row>
    <row r="386" spans="1:61">
      <c r="A386">
        <v>385</v>
      </c>
      <c r="B386">
        <v>1002624419</v>
      </c>
      <c r="C386">
        <v>3</v>
      </c>
      <c r="D386" t="s">
        <v>38</v>
      </c>
      <c r="E386">
        <v>5</v>
      </c>
      <c r="F386" t="s">
        <v>247</v>
      </c>
      <c r="G386" t="s">
        <v>87</v>
      </c>
      <c r="H386" t="s">
        <v>418</v>
      </c>
      <c r="I386" t="s">
        <v>212</v>
      </c>
      <c r="J386" t="s">
        <v>213</v>
      </c>
      <c r="K386" t="s">
        <v>149</v>
      </c>
      <c r="M386" t="s">
        <v>1400</v>
      </c>
      <c r="N386" t="s">
        <v>215</v>
      </c>
      <c r="O386" s="57">
        <v>46301.578356481485</v>
      </c>
      <c r="P386" s="57">
        <v>46323.477060185185</v>
      </c>
      <c r="Q386">
        <v>69405083</v>
      </c>
      <c r="S386">
        <v>152721299915</v>
      </c>
      <c r="T386" t="s">
        <v>3182</v>
      </c>
      <c r="U386" t="s">
        <v>11969</v>
      </c>
      <c r="V386" t="s">
        <v>13003</v>
      </c>
      <c r="Z386">
        <v>112.68279790878201</v>
      </c>
      <c r="AA386">
        <v>-7.8768153214368199</v>
      </c>
      <c r="AB386" t="s">
        <v>3183</v>
      </c>
      <c r="AC386" t="s">
        <v>225</v>
      </c>
      <c r="AL386" t="s">
        <v>217</v>
      </c>
      <c r="AM386" t="s">
        <v>13004</v>
      </c>
      <c r="AN386" t="s">
        <v>6</v>
      </c>
      <c r="AO386" s="57">
        <v>46183.601145833331</v>
      </c>
      <c r="AP386" s="57">
        <v>46323</v>
      </c>
      <c r="AQ386" t="s">
        <v>1495</v>
      </c>
      <c r="AR386" t="s">
        <v>14</v>
      </c>
      <c r="AS386" t="s">
        <v>566</v>
      </c>
      <c r="AT386" t="s">
        <v>230</v>
      </c>
      <c r="AV386" t="s">
        <v>14364</v>
      </c>
      <c r="AW386" t="s">
        <v>540</v>
      </c>
      <c r="AX386" t="s">
        <v>222</v>
      </c>
      <c r="BA386" s="57">
        <v>46323.333333333336</v>
      </c>
      <c r="BB386" t="s">
        <v>13004</v>
      </c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str">
        <f>VLOOKUP(H386,Sheet2!$A$1:$B$270,2,FALSE)</f>
        <v>BATU</v>
      </c>
    </row>
    <row r="387" spans="1:61">
      <c r="A387">
        <v>386</v>
      </c>
      <c r="B387">
        <v>1002650449</v>
      </c>
      <c r="C387">
        <v>3</v>
      </c>
      <c r="D387" t="s">
        <v>38</v>
      </c>
      <c r="E387">
        <v>5</v>
      </c>
      <c r="F387" t="s">
        <v>247</v>
      </c>
      <c r="G387" t="s">
        <v>87</v>
      </c>
      <c r="H387" t="s">
        <v>418</v>
      </c>
      <c r="I387" t="s">
        <v>212</v>
      </c>
      <c r="J387" t="s">
        <v>213</v>
      </c>
      <c r="K387" t="s">
        <v>149</v>
      </c>
      <c r="M387" t="s">
        <v>1400</v>
      </c>
      <c r="N387" t="s">
        <v>215</v>
      </c>
      <c r="O387" s="57">
        <v>46318.419710648152</v>
      </c>
      <c r="P387" s="57">
        <v>46323.474861111114</v>
      </c>
      <c r="Q387">
        <v>69415692</v>
      </c>
      <c r="R387">
        <v>3415012011</v>
      </c>
      <c r="S387">
        <v>152721299916</v>
      </c>
      <c r="T387" t="s">
        <v>3182</v>
      </c>
      <c r="U387" t="s">
        <v>11969</v>
      </c>
      <c r="V387" t="s">
        <v>11970</v>
      </c>
      <c r="Z387">
        <v>112.6818967</v>
      </c>
      <c r="AA387">
        <v>-7.8739087000000003</v>
      </c>
      <c r="AB387" t="s">
        <v>11971</v>
      </c>
      <c r="AC387" t="s">
        <v>225</v>
      </c>
      <c r="AL387" t="s">
        <v>217</v>
      </c>
      <c r="AM387" t="s">
        <v>11972</v>
      </c>
      <c r="AN387" t="s">
        <v>6</v>
      </c>
      <c r="AO387" t="s">
        <v>11973</v>
      </c>
      <c r="AP387" s="57">
        <v>46319.333333333336</v>
      </c>
      <c r="AQ387" t="s">
        <v>1495</v>
      </c>
      <c r="AR387" t="s">
        <v>14</v>
      </c>
      <c r="AS387" t="s">
        <v>566</v>
      </c>
      <c r="AT387" t="s">
        <v>230</v>
      </c>
      <c r="AV387" t="s">
        <v>14365</v>
      </c>
      <c r="AW387" t="s">
        <v>4432</v>
      </c>
      <c r="AX387" t="s">
        <v>222</v>
      </c>
      <c r="BA387" s="57">
        <v>46319.333333333336</v>
      </c>
      <c r="BB387" t="s">
        <v>11972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BATU</v>
      </c>
    </row>
    <row r="388" spans="1:61">
      <c r="A388">
        <v>387</v>
      </c>
      <c r="B388">
        <v>1002657405</v>
      </c>
      <c r="C388">
        <v>3</v>
      </c>
      <c r="D388" t="s">
        <v>38</v>
      </c>
      <c r="E388">
        <v>5</v>
      </c>
      <c r="F388" t="s">
        <v>247</v>
      </c>
      <c r="G388" t="s">
        <v>87</v>
      </c>
      <c r="H388" t="s">
        <v>418</v>
      </c>
      <c r="I388" t="s">
        <v>212</v>
      </c>
      <c r="J388" t="s">
        <v>213</v>
      </c>
      <c r="K388" t="s">
        <v>149</v>
      </c>
      <c r="M388" t="s">
        <v>836</v>
      </c>
      <c r="N388" t="s">
        <v>215</v>
      </c>
      <c r="O388" s="57">
        <v>46323.474872685183</v>
      </c>
      <c r="P388" s="57">
        <v>46323.586921296293</v>
      </c>
      <c r="Q388">
        <v>69415692</v>
      </c>
      <c r="R388">
        <v>3415012021</v>
      </c>
      <c r="S388">
        <v>152721298773</v>
      </c>
      <c r="T388" t="s">
        <v>3182</v>
      </c>
      <c r="U388" t="s">
        <v>3184</v>
      </c>
      <c r="V388" t="s">
        <v>14373</v>
      </c>
      <c r="Z388">
        <v>112.68282499999999</v>
      </c>
      <c r="AA388">
        <v>-7.8760870000000001</v>
      </c>
      <c r="AB388" t="s">
        <v>11971</v>
      </c>
      <c r="AC388" t="s">
        <v>225</v>
      </c>
      <c r="AL388" t="s">
        <v>217</v>
      </c>
      <c r="AM388" t="s">
        <v>14374</v>
      </c>
      <c r="AN388" t="s">
        <v>6</v>
      </c>
      <c r="AO388" t="s">
        <v>14375</v>
      </c>
      <c r="AR388" t="s">
        <v>14</v>
      </c>
      <c r="AS388" t="s">
        <v>566</v>
      </c>
      <c r="AT388" t="s">
        <v>230</v>
      </c>
      <c r="AV388" t="s">
        <v>837</v>
      </c>
      <c r="AW388" t="s">
        <v>7885</v>
      </c>
      <c r="AX388" t="s">
        <v>222</v>
      </c>
      <c r="BA388" s="57">
        <v>46323.291666666664</v>
      </c>
      <c r="BB388" t="s">
        <v>14374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BATU</v>
      </c>
    </row>
    <row r="389" spans="1:61">
      <c r="A389">
        <v>388</v>
      </c>
      <c r="B389">
        <v>1002657415</v>
      </c>
      <c r="C389">
        <v>3</v>
      </c>
      <c r="D389" t="s">
        <v>38</v>
      </c>
      <c r="E389">
        <v>5</v>
      </c>
      <c r="F389" t="s">
        <v>247</v>
      </c>
      <c r="G389" t="s">
        <v>87</v>
      </c>
      <c r="H389" t="s">
        <v>418</v>
      </c>
      <c r="I389" t="s">
        <v>212</v>
      </c>
      <c r="J389" t="s">
        <v>213</v>
      </c>
      <c r="K389" t="s">
        <v>149</v>
      </c>
      <c r="M389" t="s">
        <v>836</v>
      </c>
      <c r="N389" t="s">
        <v>215</v>
      </c>
      <c r="O389" s="57">
        <v>46323.477071759262</v>
      </c>
      <c r="P389" s="57">
        <v>46323.584444444445</v>
      </c>
      <c r="Q389">
        <v>69405083</v>
      </c>
      <c r="S389">
        <v>152721298774</v>
      </c>
      <c r="T389" t="s">
        <v>3182</v>
      </c>
      <c r="U389" t="s">
        <v>3184</v>
      </c>
      <c r="V389" t="s">
        <v>14376</v>
      </c>
      <c r="Z389">
        <v>112.683098316192</v>
      </c>
      <c r="AA389">
        <v>-7.87547624047758</v>
      </c>
      <c r="AB389" t="s">
        <v>3183</v>
      </c>
      <c r="AC389" t="s">
        <v>225</v>
      </c>
      <c r="AL389" t="s">
        <v>217</v>
      </c>
      <c r="AM389" t="s">
        <v>14377</v>
      </c>
      <c r="AN389" t="s">
        <v>6</v>
      </c>
      <c r="AO389" t="s">
        <v>14360</v>
      </c>
      <c r="AR389" t="s">
        <v>14</v>
      </c>
      <c r="AS389" t="s">
        <v>566</v>
      </c>
      <c r="AT389" t="s">
        <v>230</v>
      </c>
      <c r="AV389" t="s">
        <v>837</v>
      </c>
      <c r="AW389" t="s">
        <v>577</v>
      </c>
      <c r="AX389" t="s">
        <v>222</v>
      </c>
      <c r="BA389" s="57">
        <v>46323.291666666664</v>
      </c>
      <c r="BB389" t="s">
        <v>14377</v>
      </c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str">
        <f>VLOOKUP(H389,Sheet2!$A$1:$B$270,2,FALSE)</f>
        <v>BATU</v>
      </c>
    </row>
    <row r="390" spans="1:61">
      <c r="A390">
        <v>389</v>
      </c>
      <c r="B390">
        <v>1002629576</v>
      </c>
      <c r="C390">
        <v>3</v>
      </c>
      <c r="D390" t="s">
        <v>38</v>
      </c>
      <c r="E390">
        <v>5</v>
      </c>
      <c r="F390" t="s">
        <v>247</v>
      </c>
      <c r="G390" t="s">
        <v>87</v>
      </c>
      <c r="H390" t="s">
        <v>418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46304.518541666665</v>
      </c>
      <c r="P390" s="57">
        <v>46304.696412037039</v>
      </c>
      <c r="Q390">
        <v>69407292</v>
      </c>
      <c r="S390">
        <v>152721299217</v>
      </c>
      <c r="T390" t="s">
        <v>4924</v>
      </c>
      <c r="U390" t="s">
        <v>4925</v>
      </c>
      <c r="V390" t="s">
        <v>4926</v>
      </c>
      <c r="Z390">
        <v>112.658472955226</v>
      </c>
      <c r="AA390">
        <v>-7.9010641587026296</v>
      </c>
      <c r="AB390" t="s">
        <v>4927</v>
      </c>
      <c r="AC390" t="s">
        <v>216</v>
      </c>
      <c r="AL390" t="s">
        <v>217</v>
      </c>
      <c r="AM390" t="s">
        <v>4928</v>
      </c>
      <c r="AN390" t="s">
        <v>6</v>
      </c>
      <c r="AO390" s="57">
        <v>46275.528298611112</v>
      </c>
      <c r="AP390" s="57">
        <v>46305.458333333336</v>
      </c>
      <c r="AR390" t="s">
        <v>218</v>
      </c>
      <c r="AS390" t="s">
        <v>566</v>
      </c>
      <c r="AT390" t="s">
        <v>230</v>
      </c>
      <c r="AU390">
        <v>20261009</v>
      </c>
      <c r="AV390" t="s">
        <v>221</v>
      </c>
      <c r="AW390" t="s">
        <v>880</v>
      </c>
      <c r="AX390" t="s">
        <v>222</v>
      </c>
      <c r="BA390" s="57">
        <v>46305.458333333336</v>
      </c>
      <c r="BB390" t="s">
        <v>4928</v>
      </c>
      <c r="BC390">
        <v>2026</v>
      </c>
      <c r="BD390">
        <v>10</v>
      </c>
      <c r="BE390">
        <v>9</v>
      </c>
      <c r="BF390" s="6">
        <f t="shared" si="18"/>
        <v>46304</v>
      </c>
      <c r="BG390">
        <f t="shared" si="19"/>
        <v>-1.4583333333357587</v>
      </c>
      <c r="BH390" t="str">
        <f t="shared" si="20"/>
        <v>COMPLY</v>
      </c>
      <c r="BI390" t="str">
        <f>VLOOKUP(H390,Sheet2!$A$1:$B$270,2,FALSE)</f>
        <v>BATU</v>
      </c>
    </row>
    <row r="391" spans="1:61">
      <c r="A391">
        <v>390</v>
      </c>
      <c r="B391">
        <v>1002639350</v>
      </c>
      <c r="C391">
        <v>3</v>
      </c>
      <c r="D391" t="s">
        <v>38</v>
      </c>
      <c r="E391">
        <v>5</v>
      </c>
      <c r="F391" t="s">
        <v>247</v>
      </c>
      <c r="G391" t="s">
        <v>87</v>
      </c>
      <c r="H391" t="s">
        <v>418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46311.355324074073</v>
      </c>
      <c r="P391" s="57">
        <v>46311.601701388892</v>
      </c>
      <c r="Q391">
        <v>69411116</v>
      </c>
      <c r="S391">
        <v>152721299399</v>
      </c>
      <c r="T391" t="s">
        <v>8105</v>
      </c>
      <c r="U391" t="s">
        <v>8106</v>
      </c>
      <c r="V391" t="s">
        <v>8107</v>
      </c>
      <c r="Z391">
        <v>112.6832864</v>
      </c>
      <c r="AA391">
        <v>-7.8964071999999996</v>
      </c>
      <c r="AB391" t="s">
        <v>8108</v>
      </c>
      <c r="AC391" t="s">
        <v>235</v>
      </c>
      <c r="AL391" t="s">
        <v>217</v>
      </c>
      <c r="AM391" t="s">
        <v>8109</v>
      </c>
      <c r="AN391" t="s">
        <v>6</v>
      </c>
      <c r="AO391" t="s">
        <v>8110</v>
      </c>
      <c r="AP391" s="57">
        <v>46312.333333333336</v>
      </c>
      <c r="AR391" t="s">
        <v>218</v>
      </c>
      <c r="AS391" t="s">
        <v>566</v>
      </c>
      <c r="AT391" t="s">
        <v>230</v>
      </c>
      <c r="AU391">
        <v>20261016</v>
      </c>
      <c r="AV391" t="s">
        <v>221</v>
      </c>
      <c r="AW391" t="s">
        <v>880</v>
      </c>
      <c r="AX391" t="s">
        <v>222</v>
      </c>
      <c r="BA391" s="57">
        <v>46312.333333333336</v>
      </c>
      <c r="BB391" t="s">
        <v>8109</v>
      </c>
      <c r="BC391">
        <v>2026</v>
      </c>
      <c r="BD391">
        <v>10</v>
      </c>
      <c r="BE391">
        <v>16</v>
      </c>
      <c r="BF391" s="6">
        <f t="shared" si="18"/>
        <v>46311</v>
      </c>
      <c r="BG391">
        <f t="shared" si="19"/>
        <v>-1.3333333333357587</v>
      </c>
      <c r="BH391" t="str">
        <f t="shared" si="20"/>
        <v>COMPLY</v>
      </c>
      <c r="BI391" t="str">
        <f>VLOOKUP(H391,Sheet2!$A$1:$B$270,2,FALSE)</f>
        <v>BATU</v>
      </c>
    </row>
    <row r="392" spans="1:61">
      <c r="A392">
        <v>391</v>
      </c>
      <c r="B392">
        <v>1002641090</v>
      </c>
      <c r="C392">
        <v>3</v>
      </c>
      <c r="D392" t="s">
        <v>38</v>
      </c>
      <c r="E392">
        <v>5</v>
      </c>
      <c r="F392" t="s">
        <v>247</v>
      </c>
      <c r="G392" t="s">
        <v>87</v>
      </c>
      <c r="H392" t="s">
        <v>418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46312.369976851849</v>
      </c>
      <c r="P392" s="57">
        <v>46314.543206018519</v>
      </c>
      <c r="Q392">
        <v>69411905</v>
      </c>
      <c r="S392">
        <v>152721299563</v>
      </c>
      <c r="T392" t="s">
        <v>8111</v>
      </c>
      <c r="U392" t="s">
        <v>8112</v>
      </c>
      <c r="V392" t="s">
        <v>8113</v>
      </c>
      <c r="Z392">
        <v>112.669489</v>
      </c>
      <c r="AA392">
        <v>-7.8919589999999999</v>
      </c>
      <c r="AB392" t="s">
        <v>8114</v>
      </c>
      <c r="AC392" t="s">
        <v>235</v>
      </c>
      <c r="AL392" t="s">
        <v>217</v>
      </c>
      <c r="AM392" t="s">
        <v>8115</v>
      </c>
      <c r="AN392" t="s">
        <v>6</v>
      </c>
      <c r="AO392" t="s">
        <v>8116</v>
      </c>
      <c r="AP392" s="57">
        <v>46314.333333333336</v>
      </c>
      <c r="AR392" t="s">
        <v>218</v>
      </c>
      <c r="AS392" t="s">
        <v>566</v>
      </c>
      <c r="AT392" t="s">
        <v>230</v>
      </c>
      <c r="AU392">
        <v>20261019</v>
      </c>
      <c r="AV392" t="s">
        <v>221</v>
      </c>
      <c r="AW392" t="s">
        <v>877</v>
      </c>
      <c r="AX392" t="s">
        <v>222</v>
      </c>
      <c r="BA392" s="57">
        <v>46314.333333333336</v>
      </c>
      <c r="BB392" t="s">
        <v>8115</v>
      </c>
      <c r="BC392">
        <v>2026</v>
      </c>
      <c r="BD392">
        <v>10</v>
      </c>
      <c r="BE392">
        <v>19</v>
      </c>
      <c r="BF392" s="6">
        <f t="shared" si="18"/>
        <v>46314</v>
      </c>
      <c r="BG392">
        <f t="shared" si="19"/>
        <v>-0.33333333333575865</v>
      </c>
      <c r="BH392" t="str">
        <f t="shared" si="20"/>
        <v>COMPLY</v>
      </c>
      <c r="BI392" t="str">
        <f>VLOOKUP(H392,Sheet2!$A$1:$B$270,2,FALSE)</f>
        <v>BATU</v>
      </c>
    </row>
    <row r="393" spans="1:61">
      <c r="A393">
        <v>392</v>
      </c>
      <c r="B393">
        <v>1002641380</v>
      </c>
      <c r="C393">
        <v>3</v>
      </c>
      <c r="D393" t="s">
        <v>38</v>
      </c>
      <c r="E393">
        <v>5</v>
      </c>
      <c r="F393" t="s">
        <v>247</v>
      </c>
      <c r="G393" t="s">
        <v>87</v>
      </c>
      <c r="H393" t="s">
        <v>418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46312.563657407409</v>
      </c>
      <c r="P393" s="57">
        <v>46312.776493055557</v>
      </c>
      <c r="Q393">
        <v>69412095</v>
      </c>
      <c r="S393">
        <v>152721299565</v>
      </c>
      <c r="T393" t="s">
        <v>8117</v>
      </c>
      <c r="U393" t="s">
        <v>8118</v>
      </c>
      <c r="V393" t="s">
        <v>8119</v>
      </c>
      <c r="Z393">
        <v>112.6795389</v>
      </c>
      <c r="AA393">
        <v>-7.8662346999999997</v>
      </c>
      <c r="AB393" t="s">
        <v>8120</v>
      </c>
      <c r="AC393" t="s">
        <v>235</v>
      </c>
      <c r="AL393" t="s">
        <v>217</v>
      </c>
      <c r="AM393" t="s">
        <v>8121</v>
      </c>
      <c r="AN393" t="s">
        <v>6</v>
      </c>
      <c r="AO393" t="s">
        <v>8046</v>
      </c>
      <c r="AP393" s="57">
        <v>46313.458333333336</v>
      </c>
      <c r="AR393" t="s">
        <v>218</v>
      </c>
      <c r="AS393" t="s">
        <v>566</v>
      </c>
      <c r="AT393" t="s">
        <v>342</v>
      </c>
      <c r="AU393">
        <v>20261017</v>
      </c>
      <c r="AV393" t="s">
        <v>221</v>
      </c>
      <c r="AW393" t="s">
        <v>1699</v>
      </c>
      <c r="AX393" t="s">
        <v>222</v>
      </c>
      <c r="BA393" s="57">
        <v>46313.458333333336</v>
      </c>
      <c r="BB393" t="s">
        <v>8121</v>
      </c>
      <c r="BC393">
        <v>2026</v>
      </c>
      <c r="BD393">
        <v>10</v>
      </c>
      <c r="BE393">
        <v>17</v>
      </c>
      <c r="BF393" s="6">
        <f t="shared" si="18"/>
        <v>46312</v>
      </c>
      <c r="BG393">
        <f t="shared" si="19"/>
        <v>-1.4583333333357587</v>
      </c>
      <c r="BH393" t="str">
        <f t="shared" si="20"/>
        <v>COMPLY</v>
      </c>
      <c r="BI393" t="str">
        <f>VLOOKUP(H393,Sheet2!$A$1:$B$270,2,FALSE)</f>
        <v>BATU</v>
      </c>
    </row>
    <row r="394" spans="1:61">
      <c r="A394">
        <v>393</v>
      </c>
      <c r="B394">
        <v>1002641392</v>
      </c>
      <c r="C394">
        <v>3</v>
      </c>
      <c r="D394" t="s">
        <v>38</v>
      </c>
      <c r="E394">
        <v>5</v>
      </c>
      <c r="F394" t="s">
        <v>247</v>
      </c>
      <c r="G394" t="s">
        <v>87</v>
      </c>
      <c r="H394" t="s">
        <v>418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46312.568518518521</v>
      </c>
      <c r="P394" s="57">
        <v>46312.755520833336</v>
      </c>
      <c r="Q394">
        <v>69412074</v>
      </c>
      <c r="S394">
        <v>152721299566</v>
      </c>
      <c r="T394" t="s">
        <v>8117</v>
      </c>
      <c r="U394" t="s">
        <v>8122</v>
      </c>
      <c r="V394" t="s">
        <v>8123</v>
      </c>
      <c r="Z394">
        <v>112.6795389</v>
      </c>
      <c r="AA394">
        <v>-7.8662346999999997</v>
      </c>
      <c r="AB394" t="s">
        <v>8124</v>
      </c>
      <c r="AC394" t="s">
        <v>235</v>
      </c>
      <c r="AL394" t="s">
        <v>217</v>
      </c>
      <c r="AM394" t="s">
        <v>8125</v>
      </c>
      <c r="AN394" t="s">
        <v>6</v>
      </c>
      <c r="AO394" t="s">
        <v>8046</v>
      </c>
      <c r="AP394" s="57">
        <v>46313.458333333336</v>
      </c>
      <c r="AR394" t="s">
        <v>218</v>
      </c>
      <c r="AS394" t="s">
        <v>566</v>
      </c>
      <c r="AT394" t="s">
        <v>342</v>
      </c>
      <c r="AU394">
        <v>20261017</v>
      </c>
      <c r="AV394" t="s">
        <v>221</v>
      </c>
      <c r="AW394" t="s">
        <v>1699</v>
      </c>
      <c r="AX394" t="s">
        <v>222</v>
      </c>
      <c r="BA394" s="57">
        <v>46313.458333333336</v>
      </c>
      <c r="BB394" t="s">
        <v>8125</v>
      </c>
      <c r="BC394">
        <v>2026</v>
      </c>
      <c r="BD394">
        <v>10</v>
      </c>
      <c r="BE394">
        <v>17</v>
      </c>
      <c r="BF394" s="6">
        <f t="shared" si="18"/>
        <v>46312</v>
      </c>
      <c r="BG394">
        <f t="shared" si="19"/>
        <v>-1.4583333333357587</v>
      </c>
      <c r="BH394" t="str">
        <f t="shared" si="20"/>
        <v>COMPLY</v>
      </c>
      <c r="BI394" t="str">
        <f>VLOOKUP(H394,Sheet2!$A$1:$B$270,2,FALSE)</f>
        <v>BATU</v>
      </c>
    </row>
    <row r="395" spans="1:61">
      <c r="A395">
        <v>394</v>
      </c>
      <c r="B395">
        <v>1002655194</v>
      </c>
      <c r="C395">
        <v>3</v>
      </c>
      <c r="D395" t="s">
        <v>38</v>
      </c>
      <c r="E395">
        <v>5</v>
      </c>
      <c r="F395" t="s">
        <v>247</v>
      </c>
      <c r="G395" t="s">
        <v>87</v>
      </c>
      <c r="H395" t="s">
        <v>418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46322.391539351855</v>
      </c>
      <c r="P395" s="57">
        <v>46323.551863425928</v>
      </c>
      <c r="Q395">
        <v>69417632</v>
      </c>
      <c r="S395">
        <v>152721298769</v>
      </c>
      <c r="T395" t="s">
        <v>13628</v>
      </c>
      <c r="U395" t="s">
        <v>13629</v>
      </c>
      <c r="V395" t="s">
        <v>13630</v>
      </c>
      <c r="Z395">
        <v>112.674398</v>
      </c>
      <c r="AA395">
        <v>-7.8960429999999899</v>
      </c>
      <c r="AB395" t="s">
        <v>13631</v>
      </c>
      <c r="AC395" t="s">
        <v>235</v>
      </c>
      <c r="AL395" t="s">
        <v>217</v>
      </c>
      <c r="AM395" t="s">
        <v>13307</v>
      </c>
      <c r="AN395" t="s">
        <v>6</v>
      </c>
      <c r="AO395" t="s">
        <v>13584</v>
      </c>
      <c r="AP395" s="57">
        <v>46323.333333333336</v>
      </c>
      <c r="AR395" t="s">
        <v>218</v>
      </c>
      <c r="AS395" t="s">
        <v>566</v>
      </c>
      <c r="AT395" t="s">
        <v>342</v>
      </c>
      <c r="AU395">
        <v>20261028</v>
      </c>
      <c r="AV395" t="s">
        <v>221</v>
      </c>
      <c r="AW395" t="s">
        <v>4493</v>
      </c>
      <c r="AX395" t="s">
        <v>222</v>
      </c>
      <c r="BA395" s="57">
        <v>46323.333333333336</v>
      </c>
      <c r="BB395" t="s">
        <v>13307</v>
      </c>
      <c r="BC395">
        <v>2026</v>
      </c>
      <c r="BD395">
        <v>10</v>
      </c>
      <c r="BE395">
        <v>28</v>
      </c>
      <c r="BF395" s="6">
        <f t="shared" si="18"/>
        <v>46323</v>
      </c>
      <c r="BG395">
        <f t="shared" si="19"/>
        <v>-0.33333333333575865</v>
      </c>
      <c r="BH395" t="str">
        <f t="shared" si="20"/>
        <v>COMPLY</v>
      </c>
      <c r="BI395" t="str">
        <f>VLOOKUP(H395,Sheet2!$A$1:$B$270,2,FALSE)</f>
        <v>BATU</v>
      </c>
    </row>
    <row r="396" spans="1:61">
      <c r="A396">
        <v>395</v>
      </c>
      <c r="B396">
        <v>1002658423</v>
      </c>
      <c r="C396">
        <v>3</v>
      </c>
      <c r="D396" t="s">
        <v>38</v>
      </c>
      <c r="E396">
        <v>5</v>
      </c>
      <c r="F396" t="s">
        <v>247</v>
      </c>
      <c r="G396" t="s">
        <v>87</v>
      </c>
      <c r="H396" t="s">
        <v>418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46323.818576388891</v>
      </c>
      <c r="P396" s="57">
        <v>46324.504918981482</v>
      </c>
      <c r="Q396">
        <v>69418914</v>
      </c>
      <c r="S396">
        <v>152721298922</v>
      </c>
      <c r="T396" t="s">
        <v>14366</v>
      </c>
      <c r="U396" t="s">
        <v>14367</v>
      </c>
      <c r="V396" t="s">
        <v>14368</v>
      </c>
      <c r="Z396">
        <v>112.647987</v>
      </c>
      <c r="AA396">
        <v>-7.8852439999999904</v>
      </c>
      <c r="AB396" t="s">
        <v>14369</v>
      </c>
      <c r="AC396" t="s">
        <v>216</v>
      </c>
      <c r="AL396" t="s">
        <v>217</v>
      </c>
      <c r="AM396" t="s">
        <v>14370</v>
      </c>
      <c r="AN396" t="s">
        <v>6</v>
      </c>
      <c r="AO396" t="s">
        <v>14371</v>
      </c>
      <c r="AP396" s="57">
        <v>46325.333333333336</v>
      </c>
      <c r="AR396" t="s">
        <v>218</v>
      </c>
      <c r="AS396" t="s">
        <v>566</v>
      </c>
      <c r="AT396" t="s">
        <v>1961</v>
      </c>
      <c r="AU396">
        <v>20261029</v>
      </c>
      <c r="AV396" t="s">
        <v>221</v>
      </c>
      <c r="AW396" t="s">
        <v>14372</v>
      </c>
      <c r="AX396" t="s">
        <v>222</v>
      </c>
      <c r="BA396" s="57">
        <v>46325.333333333336</v>
      </c>
      <c r="BB396" t="s">
        <v>14370</v>
      </c>
      <c r="BC396">
        <v>2026</v>
      </c>
      <c r="BD396">
        <v>10</v>
      </c>
      <c r="BE396">
        <v>29</v>
      </c>
      <c r="BF396" s="6">
        <f t="shared" si="18"/>
        <v>46324</v>
      </c>
      <c r="BG396">
        <f t="shared" si="19"/>
        <v>-1.3333333333357587</v>
      </c>
      <c r="BH396" t="str">
        <f t="shared" si="20"/>
        <v>COMPLY</v>
      </c>
      <c r="BI396" t="str">
        <f>VLOOKUP(H396,Sheet2!$A$1:$B$270,2,FALSE)</f>
        <v>BATU</v>
      </c>
    </row>
    <row r="397" spans="1:61">
      <c r="A397">
        <v>396</v>
      </c>
      <c r="B397">
        <v>1002623870</v>
      </c>
      <c r="C397">
        <v>3</v>
      </c>
      <c r="D397" t="s">
        <v>38</v>
      </c>
      <c r="E397">
        <v>5</v>
      </c>
      <c r="F397" t="s">
        <v>247</v>
      </c>
      <c r="G397" t="s">
        <v>87</v>
      </c>
      <c r="H397" t="s">
        <v>418</v>
      </c>
      <c r="I397" t="s">
        <v>212</v>
      </c>
      <c r="J397" t="s">
        <v>213</v>
      </c>
      <c r="K397" t="s">
        <v>149</v>
      </c>
      <c r="M397" t="s">
        <v>1625</v>
      </c>
      <c r="N397" t="s">
        <v>215</v>
      </c>
      <c r="O397" s="57">
        <v>46301.445798611108</v>
      </c>
      <c r="P397" s="57">
        <v>46301.625717592593</v>
      </c>
      <c r="Q397">
        <v>69404851</v>
      </c>
      <c r="S397">
        <v>152721299061</v>
      </c>
      <c r="T397" t="s">
        <v>3182</v>
      </c>
      <c r="U397" t="s">
        <v>3184</v>
      </c>
      <c r="Z397">
        <v>112.68282499999999</v>
      </c>
      <c r="AA397">
        <v>-7.8760870000000001</v>
      </c>
      <c r="AB397" t="s">
        <v>3185</v>
      </c>
      <c r="AC397" t="s">
        <v>225</v>
      </c>
      <c r="AO397" s="57">
        <v>46183.454942129632</v>
      </c>
      <c r="AR397" t="s">
        <v>12</v>
      </c>
      <c r="AS397" t="s">
        <v>566</v>
      </c>
      <c r="AT397" t="s">
        <v>230</v>
      </c>
      <c r="AV397" t="s">
        <v>3186</v>
      </c>
      <c r="AW397" t="s">
        <v>540</v>
      </c>
      <c r="AX397" t="s">
        <v>222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str">
        <f>VLOOKUP(H397,Sheet2!$A$1:$B$270,2,FALSE)</f>
        <v>BATU</v>
      </c>
    </row>
    <row r="398" spans="1:61">
      <c r="A398">
        <v>397</v>
      </c>
      <c r="B398">
        <v>1002617199</v>
      </c>
      <c r="C398">
        <v>3</v>
      </c>
      <c r="D398" t="s">
        <v>38</v>
      </c>
      <c r="E398">
        <v>5</v>
      </c>
      <c r="F398" t="s">
        <v>247</v>
      </c>
      <c r="G398" t="s">
        <v>87</v>
      </c>
      <c r="H398" t="s">
        <v>423</v>
      </c>
      <c r="I398" t="s">
        <v>212</v>
      </c>
      <c r="J398" t="s">
        <v>213</v>
      </c>
      <c r="K398" t="s">
        <v>149</v>
      </c>
      <c r="M398" t="s">
        <v>76</v>
      </c>
      <c r="N398" t="s">
        <v>215</v>
      </c>
      <c r="O398" s="57">
        <v>46296.412326388891</v>
      </c>
      <c r="P398" s="57">
        <v>46296.629166666666</v>
      </c>
      <c r="Q398">
        <v>69402128</v>
      </c>
      <c r="S398">
        <v>152717206397</v>
      </c>
      <c r="T398" t="s">
        <v>986</v>
      </c>
      <c r="U398" t="s">
        <v>987</v>
      </c>
      <c r="V398" t="s">
        <v>988</v>
      </c>
      <c r="Z398">
        <v>112.7620486</v>
      </c>
      <c r="AA398">
        <v>-8.0064463999999997</v>
      </c>
      <c r="AB398" t="s">
        <v>989</v>
      </c>
      <c r="AC398" t="s">
        <v>283</v>
      </c>
      <c r="AL398" t="s">
        <v>217</v>
      </c>
      <c r="AM398" t="s">
        <v>990</v>
      </c>
      <c r="AN398" t="s">
        <v>6</v>
      </c>
      <c r="AO398" s="57">
        <v>46032.413738425923</v>
      </c>
      <c r="AP398" s="57">
        <v>46297.333333333336</v>
      </c>
      <c r="AR398" t="s">
        <v>218</v>
      </c>
      <c r="AS398" t="s">
        <v>566</v>
      </c>
      <c r="AT398" t="s">
        <v>230</v>
      </c>
      <c r="AU398">
        <v>20261001</v>
      </c>
      <c r="AV398" t="s">
        <v>221</v>
      </c>
      <c r="AW398" t="s">
        <v>540</v>
      </c>
      <c r="AX398" t="s">
        <v>222</v>
      </c>
      <c r="BA398" s="57">
        <v>46297.333333333336</v>
      </c>
      <c r="BB398" t="s">
        <v>990</v>
      </c>
      <c r="BC398">
        <v>2026</v>
      </c>
      <c r="BD398">
        <v>10</v>
      </c>
      <c r="BE398">
        <v>1</v>
      </c>
      <c r="BF398" s="6">
        <f t="shared" si="18"/>
        <v>46296</v>
      </c>
      <c r="BG398">
        <f t="shared" si="19"/>
        <v>-1.3333333333357587</v>
      </c>
      <c r="BH398" t="str">
        <f t="shared" si="20"/>
        <v>COMPLY</v>
      </c>
      <c r="BI398" t="str">
        <f>VLOOKUP(H398,Sheet2!$A$1:$B$270,2,FALSE)</f>
        <v>BATU</v>
      </c>
    </row>
    <row r="399" spans="1:61">
      <c r="A399">
        <v>398</v>
      </c>
      <c r="B399">
        <v>1002638130</v>
      </c>
      <c r="C399">
        <v>3</v>
      </c>
      <c r="D399" t="s">
        <v>38</v>
      </c>
      <c r="E399">
        <v>5</v>
      </c>
      <c r="F399" t="s">
        <v>247</v>
      </c>
      <c r="G399" t="s">
        <v>87</v>
      </c>
      <c r="H399" t="s">
        <v>423</v>
      </c>
      <c r="I399" t="s">
        <v>212</v>
      </c>
      <c r="J399" t="s">
        <v>213</v>
      </c>
      <c r="K399" t="s">
        <v>149</v>
      </c>
      <c r="M399" t="s">
        <v>76</v>
      </c>
      <c r="N399" t="s">
        <v>215</v>
      </c>
      <c r="O399" s="57">
        <v>46310.462997685187</v>
      </c>
      <c r="P399" s="57">
        <v>46314.647013888891</v>
      </c>
      <c r="Q399">
        <v>68953055</v>
      </c>
      <c r="S399">
        <v>152717206423</v>
      </c>
      <c r="T399" t="s">
        <v>7457</v>
      </c>
      <c r="U399" t="s">
        <v>7458</v>
      </c>
      <c r="V399" t="s">
        <v>8126</v>
      </c>
      <c r="Z399">
        <v>112.764212</v>
      </c>
      <c r="AA399">
        <v>-8.0056101999999996</v>
      </c>
      <c r="AB399" t="s">
        <v>7459</v>
      </c>
      <c r="AC399" t="s">
        <v>229</v>
      </c>
      <c r="AL399" t="s">
        <v>217</v>
      </c>
      <c r="AM399" t="s">
        <v>8127</v>
      </c>
      <c r="AN399" t="s">
        <v>6</v>
      </c>
      <c r="AO399" t="s">
        <v>7411</v>
      </c>
      <c r="AP399" s="57">
        <v>46314.333333333336</v>
      </c>
      <c r="AR399" t="s">
        <v>218</v>
      </c>
      <c r="AS399" t="s">
        <v>566</v>
      </c>
      <c r="AT399" t="s">
        <v>230</v>
      </c>
      <c r="AU399">
        <v>20261019</v>
      </c>
      <c r="AV399" t="s">
        <v>221</v>
      </c>
      <c r="AW399" t="s">
        <v>539</v>
      </c>
      <c r="AX399" t="s">
        <v>222</v>
      </c>
      <c r="BA399" s="57">
        <v>46314.333333333336</v>
      </c>
      <c r="BB399" t="s">
        <v>8127</v>
      </c>
      <c r="BC399">
        <v>2026</v>
      </c>
      <c r="BD399">
        <v>10</v>
      </c>
      <c r="BE399">
        <v>19</v>
      </c>
      <c r="BF399" s="6">
        <f t="shared" si="18"/>
        <v>46314</v>
      </c>
      <c r="BG399">
        <f t="shared" si="19"/>
        <v>-0.33333333333575865</v>
      </c>
      <c r="BH399" t="str">
        <f t="shared" si="20"/>
        <v>COMPLY</v>
      </c>
      <c r="BI399" t="str">
        <f>VLOOKUP(H399,Sheet2!$A$1:$B$270,2,FALSE)</f>
        <v>BATU</v>
      </c>
    </row>
    <row r="400" spans="1:61">
      <c r="A400">
        <v>399</v>
      </c>
      <c r="B400">
        <v>1002641257</v>
      </c>
      <c r="C400">
        <v>3</v>
      </c>
      <c r="D400" t="s">
        <v>38</v>
      </c>
      <c r="E400">
        <v>5</v>
      </c>
      <c r="F400" t="s">
        <v>247</v>
      </c>
      <c r="G400" t="s">
        <v>87</v>
      </c>
      <c r="H400" t="s">
        <v>423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46312.472615740742</v>
      </c>
      <c r="P400" s="57">
        <v>46312.738113425927</v>
      </c>
      <c r="Q400">
        <v>69412010</v>
      </c>
      <c r="S400">
        <v>152717206429</v>
      </c>
      <c r="T400" t="s">
        <v>8128</v>
      </c>
      <c r="U400" t="s">
        <v>8129</v>
      </c>
      <c r="V400" t="s">
        <v>8130</v>
      </c>
      <c r="Z400">
        <v>112.7692318</v>
      </c>
      <c r="AA400">
        <v>-8.0389613000000004</v>
      </c>
      <c r="AB400" t="s">
        <v>8131</v>
      </c>
      <c r="AC400" t="s">
        <v>235</v>
      </c>
      <c r="AL400" t="s">
        <v>217</v>
      </c>
      <c r="AM400" t="s">
        <v>8132</v>
      </c>
      <c r="AN400" t="s">
        <v>6</v>
      </c>
      <c r="AO400" t="s">
        <v>8133</v>
      </c>
      <c r="AP400" s="57">
        <v>46313.333333333336</v>
      </c>
      <c r="AR400" t="s">
        <v>218</v>
      </c>
      <c r="AS400" t="s">
        <v>566</v>
      </c>
      <c r="AT400" t="s">
        <v>230</v>
      </c>
      <c r="AU400">
        <v>20261017</v>
      </c>
      <c r="AV400" t="s">
        <v>221</v>
      </c>
      <c r="AW400" t="s">
        <v>883</v>
      </c>
      <c r="AX400" t="s">
        <v>222</v>
      </c>
      <c r="BA400" s="57">
        <v>46313.333333333336</v>
      </c>
      <c r="BB400" t="s">
        <v>8132</v>
      </c>
      <c r="BC400">
        <v>2026</v>
      </c>
      <c r="BD400">
        <v>10</v>
      </c>
      <c r="BE400">
        <v>17</v>
      </c>
      <c r="BF400" s="6">
        <f t="shared" si="18"/>
        <v>46312</v>
      </c>
      <c r="BG400">
        <f t="shared" si="19"/>
        <v>-1.3333333333357587</v>
      </c>
      <c r="BH400" t="str">
        <f t="shared" si="20"/>
        <v>COMPLY</v>
      </c>
      <c r="BI400" t="str">
        <f>VLOOKUP(H400,Sheet2!$A$1:$B$270,2,FALSE)</f>
        <v>BATU</v>
      </c>
    </row>
    <row r="401" spans="1:61">
      <c r="A401">
        <v>400</v>
      </c>
      <c r="B401">
        <v>1002655849</v>
      </c>
      <c r="C401">
        <v>3</v>
      </c>
      <c r="D401" t="s">
        <v>38</v>
      </c>
      <c r="E401">
        <v>5</v>
      </c>
      <c r="F401" t="s">
        <v>247</v>
      </c>
      <c r="G401" t="s">
        <v>87</v>
      </c>
      <c r="H401" t="s">
        <v>423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46322.539409722223</v>
      </c>
      <c r="P401" s="57">
        <v>46323.78266203704</v>
      </c>
      <c r="Q401">
        <v>69417922</v>
      </c>
      <c r="S401">
        <v>152717206383</v>
      </c>
      <c r="T401" t="s">
        <v>13632</v>
      </c>
      <c r="U401" t="s">
        <v>13633</v>
      </c>
      <c r="V401" t="s">
        <v>13634</v>
      </c>
      <c r="Z401">
        <v>112.770364</v>
      </c>
      <c r="AA401">
        <v>-8.0450940000000006</v>
      </c>
      <c r="AB401" t="s">
        <v>13635</v>
      </c>
      <c r="AC401" t="s">
        <v>235</v>
      </c>
      <c r="AL401" t="s">
        <v>217</v>
      </c>
      <c r="AM401" t="s">
        <v>13636</v>
      </c>
      <c r="AN401" t="s">
        <v>6</v>
      </c>
      <c r="AO401" t="s">
        <v>13637</v>
      </c>
      <c r="AP401" s="57">
        <v>46323.458333333336</v>
      </c>
      <c r="AR401" t="s">
        <v>218</v>
      </c>
      <c r="AS401" t="s">
        <v>566</v>
      </c>
      <c r="AT401" t="s">
        <v>230</v>
      </c>
      <c r="AU401">
        <v>20261028</v>
      </c>
      <c r="AV401" t="s">
        <v>221</v>
      </c>
      <c r="AW401" t="s">
        <v>877</v>
      </c>
      <c r="AX401" t="s">
        <v>222</v>
      </c>
      <c r="BA401" s="57">
        <v>46323.458333333336</v>
      </c>
      <c r="BB401" t="s">
        <v>13636</v>
      </c>
      <c r="BC401">
        <v>2026</v>
      </c>
      <c r="BD401">
        <v>10</v>
      </c>
      <c r="BE401">
        <v>28</v>
      </c>
      <c r="BF401" s="6">
        <f t="shared" si="18"/>
        <v>46323</v>
      </c>
      <c r="BG401">
        <f t="shared" si="19"/>
        <v>-0.45833333333575865</v>
      </c>
      <c r="BH401" t="str">
        <f t="shared" si="20"/>
        <v>COMPLY</v>
      </c>
      <c r="BI401" t="str">
        <f>VLOOKUP(H401,Sheet2!$A$1:$B$270,2,FALSE)</f>
        <v>BATU</v>
      </c>
    </row>
    <row r="402" spans="1:61">
      <c r="A402">
        <v>401</v>
      </c>
      <c r="B402">
        <v>1002658816</v>
      </c>
      <c r="C402">
        <v>3</v>
      </c>
      <c r="D402" t="s">
        <v>38</v>
      </c>
      <c r="E402">
        <v>5</v>
      </c>
      <c r="F402" t="s">
        <v>247</v>
      </c>
      <c r="G402" t="s">
        <v>87</v>
      </c>
      <c r="H402" t="s">
        <v>423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46324.4296875</v>
      </c>
      <c r="P402" s="57">
        <v>46324.665266203701</v>
      </c>
      <c r="Q402">
        <v>69419074</v>
      </c>
      <c r="S402">
        <v>152717206453</v>
      </c>
      <c r="T402" t="s">
        <v>7467</v>
      </c>
      <c r="U402" t="s">
        <v>14976</v>
      </c>
      <c r="V402" t="s">
        <v>14977</v>
      </c>
      <c r="Z402">
        <v>112.761301300978</v>
      </c>
      <c r="AA402">
        <v>-8.0229640027005402</v>
      </c>
      <c r="AB402" t="s">
        <v>14978</v>
      </c>
      <c r="AC402" t="s">
        <v>235</v>
      </c>
      <c r="AL402" t="s">
        <v>217</v>
      </c>
      <c r="AM402" t="s">
        <v>14979</v>
      </c>
      <c r="AN402" t="s">
        <v>6</v>
      </c>
      <c r="AO402" t="s">
        <v>14980</v>
      </c>
      <c r="AP402" s="57">
        <v>46325.333333333336</v>
      </c>
      <c r="AR402" t="s">
        <v>218</v>
      </c>
      <c r="AS402" t="s">
        <v>566</v>
      </c>
      <c r="AT402" t="s">
        <v>220</v>
      </c>
      <c r="AU402">
        <v>20261029</v>
      </c>
      <c r="AV402" t="s">
        <v>221</v>
      </c>
      <c r="AW402" t="s">
        <v>869</v>
      </c>
      <c r="AX402" t="s">
        <v>222</v>
      </c>
      <c r="BA402" s="57">
        <v>46325.333333333336</v>
      </c>
      <c r="BB402" t="s">
        <v>14979</v>
      </c>
      <c r="BC402">
        <v>2026</v>
      </c>
      <c r="BD402">
        <v>10</v>
      </c>
      <c r="BE402">
        <v>29</v>
      </c>
      <c r="BF402" s="6">
        <f t="shared" si="18"/>
        <v>46324</v>
      </c>
      <c r="BG402">
        <f t="shared" si="19"/>
        <v>-1.3333333333357587</v>
      </c>
      <c r="BH402" t="str">
        <f t="shared" si="20"/>
        <v>COMPLY</v>
      </c>
      <c r="BI402" t="str">
        <f>VLOOKUP(H402,Sheet2!$A$1:$B$270,2,FALSE)</f>
        <v>BATU</v>
      </c>
    </row>
    <row r="403" spans="1:61">
      <c r="A403">
        <v>402</v>
      </c>
      <c r="B403">
        <v>1002637925</v>
      </c>
      <c r="C403">
        <v>3</v>
      </c>
      <c r="D403" t="s">
        <v>38</v>
      </c>
      <c r="E403">
        <v>5</v>
      </c>
      <c r="F403" t="s">
        <v>247</v>
      </c>
      <c r="G403" t="s">
        <v>87</v>
      </c>
      <c r="H403" t="s">
        <v>423</v>
      </c>
      <c r="I403" t="s">
        <v>212</v>
      </c>
      <c r="J403" t="s">
        <v>213</v>
      </c>
      <c r="K403" t="s">
        <v>149</v>
      </c>
      <c r="L403" t="s">
        <v>214</v>
      </c>
      <c r="M403" t="s">
        <v>1625</v>
      </c>
      <c r="N403" t="s">
        <v>215</v>
      </c>
      <c r="O403" s="57">
        <v>46310.414293981485</v>
      </c>
      <c r="P403" s="57">
        <v>46310.4378125</v>
      </c>
      <c r="Q403">
        <v>69410592</v>
      </c>
      <c r="S403">
        <v>152717206420</v>
      </c>
      <c r="T403" t="s">
        <v>7460</v>
      </c>
      <c r="U403" t="s">
        <v>7461</v>
      </c>
      <c r="V403" t="s">
        <v>7462</v>
      </c>
      <c r="Z403">
        <v>112.7642532</v>
      </c>
      <c r="AA403">
        <v>-8.0055308000000007</v>
      </c>
      <c r="AB403" t="s">
        <v>7463</v>
      </c>
      <c r="AC403" t="s">
        <v>235</v>
      </c>
      <c r="AL403" t="s">
        <v>217</v>
      </c>
      <c r="AM403" t="s">
        <v>7464</v>
      </c>
      <c r="AN403" t="s">
        <v>6</v>
      </c>
      <c r="AO403" t="s">
        <v>7465</v>
      </c>
      <c r="AP403" s="57">
        <v>46311.333333333336</v>
      </c>
      <c r="AR403" t="s">
        <v>12</v>
      </c>
      <c r="AS403" t="s">
        <v>566</v>
      </c>
      <c r="AT403" t="s">
        <v>230</v>
      </c>
      <c r="AV403" t="s">
        <v>7466</v>
      </c>
      <c r="AW403" t="s">
        <v>875</v>
      </c>
      <c r="AX403" t="s">
        <v>222</v>
      </c>
      <c r="BA403" s="57">
        <v>46311.333333333336</v>
      </c>
      <c r="BB403" t="s">
        <v>7464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str">
        <f>VLOOKUP(H403,Sheet2!$A$1:$B$270,2,FALSE)</f>
        <v>BATU</v>
      </c>
    </row>
    <row r="404" spans="1:61">
      <c r="A404">
        <v>403</v>
      </c>
      <c r="B404">
        <v>1002638365</v>
      </c>
      <c r="C404">
        <v>3</v>
      </c>
      <c r="D404" t="s">
        <v>38</v>
      </c>
      <c r="E404">
        <v>5</v>
      </c>
      <c r="F404" t="s">
        <v>247</v>
      </c>
      <c r="G404" t="s">
        <v>87</v>
      </c>
      <c r="H404" t="s">
        <v>352</v>
      </c>
      <c r="I404" t="s">
        <v>212</v>
      </c>
      <c r="J404" t="s">
        <v>213</v>
      </c>
      <c r="K404" t="s">
        <v>149</v>
      </c>
      <c r="L404" t="s">
        <v>214</v>
      </c>
      <c r="M404" t="s">
        <v>1400</v>
      </c>
      <c r="N404" t="s">
        <v>215</v>
      </c>
      <c r="O404" s="57">
        <v>46310.530324074076</v>
      </c>
      <c r="P404" s="57">
        <v>46312.777939814812</v>
      </c>
      <c r="Q404">
        <v>69410772</v>
      </c>
      <c r="S404">
        <v>152707239406</v>
      </c>
      <c r="T404" t="s">
        <v>7467</v>
      </c>
      <c r="U404" t="s">
        <v>7468</v>
      </c>
      <c r="V404" t="s">
        <v>7469</v>
      </c>
      <c r="Z404">
        <v>112.559641106035</v>
      </c>
      <c r="AA404">
        <v>-7.8649270121785904</v>
      </c>
      <c r="AB404" t="s">
        <v>7470</v>
      </c>
      <c r="AC404" t="s">
        <v>235</v>
      </c>
      <c r="AL404" t="s">
        <v>217</v>
      </c>
      <c r="AM404" t="s">
        <v>7471</v>
      </c>
      <c r="AN404" t="s">
        <v>6</v>
      </c>
      <c r="AO404" t="s">
        <v>7472</v>
      </c>
      <c r="AP404" s="57">
        <v>46311.458333333336</v>
      </c>
      <c r="AR404" t="s">
        <v>14</v>
      </c>
      <c r="AS404" t="s">
        <v>87</v>
      </c>
      <c r="AT404" t="s">
        <v>342</v>
      </c>
      <c r="AV404" t="s">
        <v>8162</v>
      </c>
      <c r="AW404" t="s">
        <v>2322</v>
      </c>
      <c r="AX404" t="s">
        <v>222</v>
      </c>
      <c r="BA404" s="57">
        <v>46311.458333333336</v>
      </c>
      <c r="BB404" t="s">
        <v>7471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BATU</v>
      </c>
    </row>
    <row r="405" spans="1:61">
      <c r="A405">
        <v>404</v>
      </c>
      <c r="B405">
        <v>1002639909</v>
      </c>
      <c r="C405">
        <v>3</v>
      </c>
      <c r="D405" t="s">
        <v>38</v>
      </c>
      <c r="E405">
        <v>5</v>
      </c>
      <c r="F405" t="s">
        <v>247</v>
      </c>
      <c r="G405" t="s">
        <v>87</v>
      </c>
      <c r="H405" t="s">
        <v>352</v>
      </c>
      <c r="I405" t="s">
        <v>212</v>
      </c>
      <c r="J405" t="s">
        <v>213</v>
      </c>
      <c r="K405" t="s">
        <v>149</v>
      </c>
      <c r="L405" t="s">
        <v>214</v>
      </c>
      <c r="M405" t="s">
        <v>1400</v>
      </c>
      <c r="N405" t="s">
        <v>215</v>
      </c>
      <c r="O405" s="57">
        <v>46311.474780092591</v>
      </c>
      <c r="P405" s="57">
        <v>46315.442175925928</v>
      </c>
      <c r="Q405">
        <v>69411357</v>
      </c>
      <c r="S405">
        <v>152707239529</v>
      </c>
      <c r="T405" t="s">
        <v>8170</v>
      </c>
      <c r="U405" t="s">
        <v>8141</v>
      </c>
      <c r="V405" t="s">
        <v>8171</v>
      </c>
      <c r="Z405">
        <v>112.5308699</v>
      </c>
      <c r="AA405">
        <v>-7.8731195999999999</v>
      </c>
      <c r="AB405" t="s">
        <v>8172</v>
      </c>
      <c r="AC405" t="s">
        <v>235</v>
      </c>
      <c r="AL405" t="s">
        <v>217</v>
      </c>
      <c r="AM405" t="s">
        <v>8173</v>
      </c>
      <c r="AN405" t="s">
        <v>6</v>
      </c>
      <c r="AO405" t="s">
        <v>8145</v>
      </c>
      <c r="AP405" s="57">
        <v>46312.333333333336</v>
      </c>
      <c r="AQ405" t="s">
        <v>1495</v>
      </c>
      <c r="AR405" t="s">
        <v>14</v>
      </c>
      <c r="AS405" t="s">
        <v>87</v>
      </c>
      <c r="AT405" t="s">
        <v>342</v>
      </c>
      <c r="AV405" t="s">
        <v>9450</v>
      </c>
      <c r="AW405" t="s">
        <v>4493</v>
      </c>
      <c r="AX405" t="s">
        <v>222</v>
      </c>
      <c r="BA405" s="57">
        <v>46312.333333333336</v>
      </c>
      <c r="BB405" t="s">
        <v>8173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BATU</v>
      </c>
    </row>
    <row r="406" spans="1:61">
      <c r="A406">
        <v>405</v>
      </c>
      <c r="B406">
        <v>1002641333</v>
      </c>
      <c r="C406">
        <v>3</v>
      </c>
      <c r="D406" t="s">
        <v>38</v>
      </c>
      <c r="E406">
        <v>5</v>
      </c>
      <c r="F406" t="s">
        <v>247</v>
      </c>
      <c r="G406" t="s">
        <v>87</v>
      </c>
      <c r="H406" t="s">
        <v>352</v>
      </c>
      <c r="I406" t="s">
        <v>212</v>
      </c>
      <c r="J406" t="s">
        <v>213</v>
      </c>
      <c r="K406" t="s">
        <v>149</v>
      </c>
      <c r="L406" t="s">
        <v>214</v>
      </c>
      <c r="M406" t="s">
        <v>1400</v>
      </c>
      <c r="N406" t="s">
        <v>215</v>
      </c>
      <c r="O406" s="57">
        <v>46312.534479166665</v>
      </c>
      <c r="P406" s="57">
        <v>46314.547430555554</v>
      </c>
      <c r="Q406">
        <v>69412057</v>
      </c>
      <c r="S406">
        <v>152707239539</v>
      </c>
      <c r="T406" t="s">
        <v>8163</v>
      </c>
      <c r="U406" t="s">
        <v>8164</v>
      </c>
      <c r="V406" t="s">
        <v>8165</v>
      </c>
      <c r="Z406">
        <v>112.54047158729099</v>
      </c>
      <c r="AA406">
        <v>-7.8925233694391297</v>
      </c>
      <c r="AB406" t="s">
        <v>8166</v>
      </c>
      <c r="AC406" t="s">
        <v>235</v>
      </c>
      <c r="AL406" t="s">
        <v>217</v>
      </c>
      <c r="AM406" t="s">
        <v>8167</v>
      </c>
      <c r="AN406" t="s">
        <v>6</v>
      </c>
      <c r="AO406" t="s">
        <v>8168</v>
      </c>
      <c r="AP406" s="57">
        <v>46313.458333333336</v>
      </c>
      <c r="AQ406" t="s">
        <v>1495</v>
      </c>
      <c r="AR406" t="s">
        <v>14</v>
      </c>
      <c r="AS406" t="s">
        <v>87</v>
      </c>
      <c r="AT406" t="s">
        <v>230</v>
      </c>
      <c r="AV406" t="s">
        <v>8169</v>
      </c>
      <c r="AW406" t="s">
        <v>2229</v>
      </c>
      <c r="AX406" t="s">
        <v>222</v>
      </c>
      <c r="BA406" s="57">
        <v>46313.458333333336</v>
      </c>
      <c r="BB406" t="s">
        <v>8167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BATU</v>
      </c>
    </row>
    <row r="407" spans="1:61">
      <c r="A407">
        <v>406</v>
      </c>
      <c r="B407">
        <v>1002658329</v>
      </c>
      <c r="C407">
        <v>3</v>
      </c>
      <c r="D407" t="s">
        <v>38</v>
      </c>
      <c r="E407">
        <v>5</v>
      </c>
      <c r="F407" t="s">
        <v>247</v>
      </c>
      <c r="G407" t="s">
        <v>87</v>
      </c>
      <c r="H407" t="s">
        <v>352</v>
      </c>
      <c r="I407" t="s">
        <v>212</v>
      </c>
      <c r="J407" t="s">
        <v>213</v>
      </c>
      <c r="K407" t="s">
        <v>149</v>
      </c>
      <c r="L407" t="s">
        <v>214</v>
      </c>
      <c r="M407" t="s">
        <v>224</v>
      </c>
      <c r="N407" t="s">
        <v>215</v>
      </c>
      <c r="O407" s="57">
        <v>46323.726909722223</v>
      </c>
      <c r="P407" s="57">
        <v>46325.501736111109</v>
      </c>
      <c r="Q407">
        <v>69418849</v>
      </c>
      <c r="S407">
        <v>152707239590</v>
      </c>
      <c r="T407" t="s">
        <v>14378</v>
      </c>
      <c r="U407" t="s">
        <v>14379</v>
      </c>
      <c r="V407" t="s">
        <v>14380</v>
      </c>
      <c r="Z407">
        <v>112.536446</v>
      </c>
      <c r="AA407">
        <v>-7.8810560000000001</v>
      </c>
      <c r="AB407" t="s">
        <v>14381</v>
      </c>
      <c r="AC407" t="s">
        <v>235</v>
      </c>
      <c r="AL407" t="s">
        <v>217</v>
      </c>
      <c r="AM407" t="s">
        <v>14382</v>
      </c>
      <c r="AN407" t="s">
        <v>6</v>
      </c>
      <c r="AO407" t="s">
        <v>14383</v>
      </c>
      <c r="AP407" s="57">
        <v>46324.625</v>
      </c>
      <c r="AR407" t="s">
        <v>18</v>
      </c>
      <c r="AS407" t="s">
        <v>87</v>
      </c>
      <c r="AT407" t="s">
        <v>230</v>
      </c>
      <c r="AV407" t="s">
        <v>226</v>
      </c>
      <c r="AW407" t="s">
        <v>923</v>
      </c>
      <c r="AX407" t="s">
        <v>222</v>
      </c>
      <c r="BA407" s="57">
        <v>46324.625</v>
      </c>
      <c r="BB407" t="s">
        <v>14382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BATU</v>
      </c>
    </row>
    <row r="408" spans="1:61">
      <c r="A408">
        <v>407</v>
      </c>
      <c r="B408">
        <v>1002625749</v>
      </c>
      <c r="C408">
        <v>3</v>
      </c>
      <c r="D408" t="s">
        <v>38</v>
      </c>
      <c r="E408">
        <v>5</v>
      </c>
      <c r="F408" t="s">
        <v>247</v>
      </c>
      <c r="G408" t="s">
        <v>87</v>
      </c>
      <c r="H408" t="s">
        <v>352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46302.46020833333</v>
      </c>
      <c r="P408" s="57">
        <v>46303.540219907409</v>
      </c>
      <c r="Q408">
        <v>69405642</v>
      </c>
      <c r="S408">
        <v>152707239494</v>
      </c>
      <c r="T408" t="s">
        <v>3797</v>
      </c>
      <c r="U408" t="s">
        <v>3798</v>
      </c>
      <c r="V408" t="s">
        <v>3799</v>
      </c>
      <c r="Z408">
        <v>112.561160168562</v>
      </c>
      <c r="AA408">
        <v>-7.8658375008197599</v>
      </c>
      <c r="AB408" t="s">
        <v>3800</v>
      </c>
      <c r="AC408" t="s">
        <v>235</v>
      </c>
      <c r="AL408" t="s">
        <v>217</v>
      </c>
      <c r="AM408" t="s">
        <v>3801</v>
      </c>
      <c r="AN408" t="s">
        <v>6</v>
      </c>
      <c r="AO408" s="57">
        <v>46213.475960648146</v>
      </c>
      <c r="AP408" s="57">
        <v>46303.333333333336</v>
      </c>
      <c r="AR408" t="s">
        <v>218</v>
      </c>
      <c r="AS408" t="s">
        <v>87</v>
      </c>
      <c r="AT408" t="s">
        <v>342</v>
      </c>
      <c r="AU408">
        <v>20261008</v>
      </c>
      <c r="AV408" t="s">
        <v>221</v>
      </c>
      <c r="AW408" t="s">
        <v>885</v>
      </c>
      <c r="AX408" t="s">
        <v>222</v>
      </c>
      <c r="BA408" s="57">
        <v>46303.333333333336</v>
      </c>
      <c r="BB408" t="s">
        <v>3801</v>
      </c>
      <c r="BC408">
        <v>2026</v>
      </c>
      <c r="BD408">
        <v>10</v>
      </c>
      <c r="BE408">
        <v>8</v>
      </c>
      <c r="BF408" s="6">
        <f t="shared" si="18"/>
        <v>46303</v>
      </c>
      <c r="BG408">
        <f t="shared" si="19"/>
        <v>-0.33333333333575865</v>
      </c>
      <c r="BH408" t="str">
        <f t="shared" si="20"/>
        <v>COMPLY</v>
      </c>
      <c r="BI408" t="str">
        <f>VLOOKUP(H408,Sheet2!$A$1:$B$270,2,FALSE)</f>
        <v>BATU</v>
      </c>
    </row>
    <row r="409" spans="1:61">
      <c r="A409">
        <v>408</v>
      </c>
      <c r="B409">
        <v>1002637211</v>
      </c>
      <c r="C409">
        <v>3</v>
      </c>
      <c r="D409" t="s">
        <v>38</v>
      </c>
      <c r="E409">
        <v>5</v>
      </c>
      <c r="F409" t="s">
        <v>247</v>
      </c>
      <c r="G409" t="s">
        <v>87</v>
      </c>
      <c r="H409" t="s">
        <v>352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46309.663877314815</v>
      </c>
      <c r="P409" s="57">
        <v>46310.589722222219</v>
      </c>
      <c r="Q409">
        <v>69410303</v>
      </c>
      <c r="S409">
        <v>152707239517</v>
      </c>
      <c r="T409" t="s">
        <v>6869</v>
      </c>
      <c r="U409" t="s">
        <v>6870</v>
      </c>
      <c r="V409" t="s">
        <v>6871</v>
      </c>
      <c r="Z409">
        <v>112.52183336866599</v>
      </c>
      <c r="AA409">
        <v>-7.8196957554543598</v>
      </c>
      <c r="AB409" t="s">
        <v>6872</v>
      </c>
      <c r="AC409" t="s">
        <v>235</v>
      </c>
      <c r="AL409" t="s">
        <v>217</v>
      </c>
      <c r="AM409" t="s">
        <v>6873</v>
      </c>
      <c r="AN409" t="s">
        <v>6</v>
      </c>
      <c r="AO409" t="s">
        <v>6835</v>
      </c>
      <c r="AP409" s="57">
        <v>46310.625</v>
      </c>
      <c r="AR409" t="s">
        <v>218</v>
      </c>
      <c r="AS409" t="s">
        <v>87</v>
      </c>
      <c r="AT409" t="s">
        <v>342</v>
      </c>
      <c r="AU409">
        <v>20261015</v>
      </c>
      <c r="AV409" t="s">
        <v>221</v>
      </c>
      <c r="AW409" t="s">
        <v>6874</v>
      </c>
      <c r="AX409" t="s">
        <v>222</v>
      </c>
      <c r="BA409" s="57">
        <v>46310.625</v>
      </c>
      <c r="BB409" t="s">
        <v>6873</v>
      </c>
      <c r="BC409">
        <v>2026</v>
      </c>
      <c r="BD409">
        <v>10</v>
      </c>
      <c r="BE409">
        <v>15</v>
      </c>
      <c r="BF409" s="6">
        <f t="shared" si="18"/>
        <v>46310</v>
      </c>
      <c r="BG409">
        <f t="shared" si="19"/>
        <v>-0.625</v>
      </c>
      <c r="BH409" t="str">
        <f t="shared" si="20"/>
        <v>COMPLY</v>
      </c>
      <c r="BI409" t="str">
        <f>VLOOKUP(H409,Sheet2!$A$1:$B$270,2,FALSE)</f>
        <v>BATU</v>
      </c>
    </row>
    <row r="410" spans="1:61">
      <c r="A410">
        <v>409</v>
      </c>
      <c r="B410">
        <v>1002640453</v>
      </c>
      <c r="C410">
        <v>3</v>
      </c>
      <c r="D410" t="s">
        <v>38</v>
      </c>
      <c r="E410">
        <v>5</v>
      </c>
      <c r="F410" t="s">
        <v>247</v>
      </c>
      <c r="G410" t="s">
        <v>87</v>
      </c>
      <c r="H410" t="s">
        <v>352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46311.624016203707</v>
      </c>
      <c r="P410" s="57">
        <v>46312.6175</v>
      </c>
      <c r="Q410">
        <v>69411619</v>
      </c>
      <c r="S410">
        <v>152707239531</v>
      </c>
      <c r="T410" t="s">
        <v>8134</v>
      </c>
      <c r="U410" t="s">
        <v>8135</v>
      </c>
      <c r="V410" t="s">
        <v>8136</v>
      </c>
      <c r="Z410">
        <v>112.5133297</v>
      </c>
      <c r="AA410">
        <v>-7.8711943999999896</v>
      </c>
      <c r="AB410" t="s">
        <v>8137</v>
      </c>
      <c r="AC410" t="s">
        <v>235</v>
      </c>
      <c r="AL410" t="s">
        <v>217</v>
      </c>
      <c r="AM410" t="s">
        <v>8138</v>
      </c>
      <c r="AN410" t="s">
        <v>6</v>
      </c>
      <c r="AO410" t="s">
        <v>8139</v>
      </c>
      <c r="AP410" s="57">
        <v>46312.458333333336</v>
      </c>
      <c r="AR410" t="s">
        <v>218</v>
      </c>
      <c r="AS410" t="s">
        <v>87</v>
      </c>
      <c r="AT410" t="s">
        <v>342</v>
      </c>
      <c r="AU410">
        <v>20261017</v>
      </c>
      <c r="AV410" t="s">
        <v>221</v>
      </c>
      <c r="AW410" t="s">
        <v>4493</v>
      </c>
      <c r="AX410" t="s">
        <v>222</v>
      </c>
      <c r="BA410" s="57">
        <v>46312.458333333336</v>
      </c>
      <c r="BB410" t="s">
        <v>8138</v>
      </c>
      <c r="BC410">
        <v>2026</v>
      </c>
      <c r="BD410">
        <v>10</v>
      </c>
      <c r="BE410">
        <v>17</v>
      </c>
      <c r="BF410" s="6">
        <f t="shared" si="18"/>
        <v>46312</v>
      </c>
      <c r="BG410">
        <f t="shared" si="19"/>
        <v>-0.45833333333575865</v>
      </c>
      <c r="BH410" t="str">
        <f t="shared" si="20"/>
        <v>COMPLY</v>
      </c>
      <c r="BI410" t="str">
        <f>VLOOKUP(H410,Sheet2!$A$1:$B$270,2,FALSE)</f>
        <v>BATU</v>
      </c>
    </row>
    <row r="411" spans="1:61">
      <c r="A411">
        <v>410</v>
      </c>
      <c r="B411">
        <v>1002639862</v>
      </c>
      <c r="C411">
        <v>3</v>
      </c>
      <c r="D411" t="s">
        <v>38</v>
      </c>
      <c r="E411">
        <v>5</v>
      </c>
      <c r="F411" t="s">
        <v>247</v>
      </c>
      <c r="G411" t="s">
        <v>87</v>
      </c>
      <c r="H411" t="s">
        <v>352</v>
      </c>
      <c r="I411" t="s">
        <v>212</v>
      </c>
      <c r="J411" t="s">
        <v>213</v>
      </c>
      <c r="K411" t="s">
        <v>149</v>
      </c>
      <c r="L411" t="s">
        <v>214</v>
      </c>
      <c r="M411" t="s">
        <v>76</v>
      </c>
      <c r="N411" t="s">
        <v>215</v>
      </c>
      <c r="O411" s="57">
        <v>46311.467812499999</v>
      </c>
      <c r="P411" s="57">
        <v>46311.677905092591</v>
      </c>
      <c r="Q411">
        <v>69411349</v>
      </c>
      <c r="S411">
        <v>152707239528</v>
      </c>
      <c r="T411" t="s">
        <v>8140</v>
      </c>
      <c r="U411" t="s">
        <v>8141</v>
      </c>
      <c r="V411" t="s">
        <v>8142</v>
      </c>
      <c r="Z411">
        <v>112.5311</v>
      </c>
      <c r="AA411">
        <v>-7.8731649999999904</v>
      </c>
      <c r="AB411" t="s">
        <v>8143</v>
      </c>
      <c r="AC411" t="s">
        <v>235</v>
      </c>
      <c r="AL411" t="s">
        <v>217</v>
      </c>
      <c r="AM411" t="s">
        <v>8144</v>
      </c>
      <c r="AN411" t="s">
        <v>6</v>
      </c>
      <c r="AO411" t="s">
        <v>8145</v>
      </c>
      <c r="AP411" s="57">
        <v>46312.333333333336</v>
      </c>
      <c r="AR411" t="s">
        <v>218</v>
      </c>
      <c r="AS411" t="s">
        <v>87</v>
      </c>
      <c r="AT411" t="s">
        <v>342</v>
      </c>
      <c r="AU411">
        <v>20261016</v>
      </c>
      <c r="AV411" t="s">
        <v>221</v>
      </c>
      <c r="AW411" t="s">
        <v>5941</v>
      </c>
      <c r="AX411" t="s">
        <v>222</v>
      </c>
      <c r="BA411" s="57">
        <v>46312.333333333336</v>
      </c>
      <c r="BB411" t="s">
        <v>8144</v>
      </c>
      <c r="BC411">
        <v>2026</v>
      </c>
      <c r="BD411">
        <v>10</v>
      </c>
      <c r="BE411">
        <v>16</v>
      </c>
      <c r="BF411" s="6">
        <f t="shared" si="18"/>
        <v>46311</v>
      </c>
      <c r="BG411">
        <f t="shared" si="19"/>
        <v>-1.3333333333357587</v>
      </c>
      <c r="BH411" t="str">
        <f t="shared" si="20"/>
        <v>COMPLY</v>
      </c>
      <c r="BI411" t="str">
        <f>VLOOKUP(H411,Sheet2!$A$1:$B$270,2,FALSE)</f>
        <v>BATU</v>
      </c>
    </row>
    <row r="412" spans="1:61">
      <c r="A412">
        <v>411</v>
      </c>
      <c r="B412">
        <v>1002639984</v>
      </c>
      <c r="C412">
        <v>3</v>
      </c>
      <c r="D412" t="s">
        <v>38</v>
      </c>
      <c r="E412">
        <v>5</v>
      </c>
      <c r="F412" t="s">
        <v>247</v>
      </c>
      <c r="G412" t="s">
        <v>87</v>
      </c>
      <c r="H412" t="s">
        <v>352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46311.496944444443</v>
      </c>
      <c r="P412" s="57">
        <v>46314.459224537037</v>
      </c>
      <c r="Q412">
        <v>69411405</v>
      </c>
      <c r="S412">
        <v>152707239530</v>
      </c>
      <c r="T412" t="s">
        <v>8146</v>
      </c>
      <c r="U412" t="s">
        <v>8147</v>
      </c>
      <c r="V412" t="s">
        <v>8148</v>
      </c>
      <c r="Z412">
        <v>112.5256298</v>
      </c>
      <c r="AA412">
        <v>-7.8775689</v>
      </c>
      <c r="AB412" t="s">
        <v>8149</v>
      </c>
      <c r="AC412" t="s">
        <v>235</v>
      </c>
      <c r="AL412" t="s">
        <v>217</v>
      </c>
      <c r="AM412" t="s">
        <v>8150</v>
      </c>
      <c r="AN412" t="s">
        <v>6</v>
      </c>
      <c r="AO412" t="s">
        <v>8151</v>
      </c>
      <c r="AP412" s="57">
        <v>46312.333333333336</v>
      </c>
      <c r="AR412" t="s">
        <v>218</v>
      </c>
      <c r="AS412" t="s">
        <v>87</v>
      </c>
      <c r="AT412" t="s">
        <v>342</v>
      </c>
      <c r="AU412">
        <v>20261019</v>
      </c>
      <c r="AV412" t="s">
        <v>221</v>
      </c>
      <c r="AW412" t="s">
        <v>5802</v>
      </c>
      <c r="AX412" t="s">
        <v>222</v>
      </c>
      <c r="BA412" s="57">
        <v>46312.333333333336</v>
      </c>
      <c r="BB412" t="s">
        <v>8150</v>
      </c>
      <c r="BC412">
        <v>2026</v>
      </c>
      <c r="BD412">
        <v>10</v>
      </c>
      <c r="BE412">
        <v>19</v>
      </c>
      <c r="BF412" s="6">
        <f t="shared" si="18"/>
        <v>46314</v>
      </c>
      <c r="BG412">
        <f t="shared" si="19"/>
        <v>1.6666666666642413</v>
      </c>
      <c r="BH412" t="str">
        <f t="shared" si="20"/>
        <v>NOT COMPLY</v>
      </c>
      <c r="BI412" t="str">
        <f>VLOOKUP(H412,Sheet2!$A$1:$B$270,2,FALSE)</f>
        <v>BATU</v>
      </c>
    </row>
    <row r="413" spans="1:61">
      <c r="A413">
        <v>412</v>
      </c>
      <c r="B413">
        <v>1002641655</v>
      </c>
      <c r="C413">
        <v>3</v>
      </c>
      <c r="D413" t="s">
        <v>38</v>
      </c>
      <c r="E413">
        <v>5</v>
      </c>
      <c r="F413" t="s">
        <v>247</v>
      </c>
      <c r="G413" t="s">
        <v>87</v>
      </c>
      <c r="H413" t="s">
        <v>352</v>
      </c>
      <c r="I413" t="s">
        <v>212</v>
      </c>
      <c r="J413" t="s">
        <v>213</v>
      </c>
      <c r="K413" t="s">
        <v>149</v>
      </c>
      <c r="M413" t="s">
        <v>76</v>
      </c>
      <c r="N413" t="s">
        <v>215</v>
      </c>
      <c r="O413" s="57">
        <v>46312.777951388889</v>
      </c>
      <c r="P413" s="57">
        <v>46313.31181712963</v>
      </c>
      <c r="Q413">
        <v>69410772</v>
      </c>
      <c r="S413">
        <v>152707239541</v>
      </c>
      <c r="T413" t="s">
        <v>7467</v>
      </c>
      <c r="U413" t="s">
        <v>8152</v>
      </c>
      <c r="V413" t="s">
        <v>8153</v>
      </c>
      <c r="Z413">
        <v>112.5590572</v>
      </c>
      <c r="AA413">
        <v>-7.8646571999999999</v>
      </c>
      <c r="AB413" t="s">
        <v>7470</v>
      </c>
      <c r="AC413" t="s">
        <v>229</v>
      </c>
      <c r="AL413" t="s">
        <v>217</v>
      </c>
      <c r="AM413" t="s">
        <v>8154</v>
      </c>
      <c r="AN413" t="s">
        <v>6</v>
      </c>
      <c r="AO413" t="s">
        <v>8155</v>
      </c>
      <c r="AR413" t="s">
        <v>218</v>
      </c>
      <c r="AS413" t="s">
        <v>87</v>
      </c>
      <c r="AT413" t="s">
        <v>342</v>
      </c>
      <c r="AU413">
        <v>20261018</v>
      </c>
      <c r="AV413" t="s">
        <v>221</v>
      </c>
      <c r="AW413" t="s">
        <v>540</v>
      </c>
      <c r="AX413" t="s">
        <v>222</v>
      </c>
      <c r="BA413" s="57">
        <v>46312.291666666664</v>
      </c>
      <c r="BB413" t="s">
        <v>8154</v>
      </c>
      <c r="BC413">
        <v>2026</v>
      </c>
      <c r="BD413">
        <v>10</v>
      </c>
      <c r="BE413">
        <v>18</v>
      </c>
      <c r="BF413" s="6">
        <f t="shared" si="18"/>
        <v>46313</v>
      </c>
      <c r="BG413">
        <f t="shared" si="19"/>
        <v>0.70833333333575865</v>
      </c>
      <c r="BH413" t="str">
        <f t="shared" si="20"/>
        <v>COMPLY</v>
      </c>
      <c r="BI413" t="str">
        <f>VLOOKUP(H413,Sheet2!$A$1:$B$270,2,FALSE)</f>
        <v>BATU</v>
      </c>
    </row>
    <row r="414" spans="1:61">
      <c r="A414">
        <v>413</v>
      </c>
      <c r="B414">
        <v>1002642044</v>
      </c>
      <c r="C414">
        <v>3</v>
      </c>
      <c r="D414" t="s">
        <v>38</v>
      </c>
      <c r="E414">
        <v>5</v>
      </c>
      <c r="F414" t="s">
        <v>247</v>
      </c>
      <c r="G414" t="s">
        <v>87</v>
      </c>
      <c r="H414" t="s">
        <v>352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46313.765706018516</v>
      </c>
      <c r="P414" s="57">
        <v>46314.62195601852</v>
      </c>
      <c r="Q414">
        <v>69412493</v>
      </c>
      <c r="S414">
        <v>152707239543</v>
      </c>
      <c r="T414" t="s">
        <v>8156</v>
      </c>
      <c r="U414" t="s">
        <v>8157</v>
      </c>
      <c r="V414" t="s">
        <v>8158</v>
      </c>
      <c r="Z414">
        <v>112.471017</v>
      </c>
      <c r="AA414">
        <v>-7.8441280000000004</v>
      </c>
      <c r="AB414" t="s">
        <v>8159</v>
      </c>
      <c r="AC414" t="s">
        <v>235</v>
      </c>
      <c r="AL414" t="s">
        <v>217</v>
      </c>
      <c r="AM414" t="s">
        <v>8160</v>
      </c>
      <c r="AN414" t="s">
        <v>6</v>
      </c>
      <c r="AO414" t="s">
        <v>8161</v>
      </c>
      <c r="AP414" s="57">
        <v>46314.625</v>
      </c>
      <c r="AR414" t="s">
        <v>218</v>
      </c>
      <c r="AS414" t="s">
        <v>87</v>
      </c>
      <c r="AT414" t="s">
        <v>230</v>
      </c>
      <c r="AU414">
        <v>20261019</v>
      </c>
      <c r="AV414" t="s">
        <v>221</v>
      </c>
      <c r="AW414" t="s">
        <v>877</v>
      </c>
      <c r="AX414" t="s">
        <v>222</v>
      </c>
      <c r="BA414" s="57">
        <v>46314.625</v>
      </c>
      <c r="BB414" t="s">
        <v>8160</v>
      </c>
      <c r="BC414">
        <v>2026</v>
      </c>
      <c r="BD414">
        <v>10</v>
      </c>
      <c r="BE414">
        <v>19</v>
      </c>
      <c r="BF414" s="6">
        <f t="shared" si="18"/>
        <v>46314</v>
      </c>
      <c r="BG414">
        <f t="shared" si="19"/>
        <v>-0.625</v>
      </c>
      <c r="BH414" t="str">
        <f t="shared" si="20"/>
        <v>COMPLY</v>
      </c>
      <c r="BI414" t="str">
        <f>VLOOKUP(H414,Sheet2!$A$1:$B$270,2,FALSE)</f>
        <v>BATU</v>
      </c>
    </row>
    <row r="415" spans="1:61">
      <c r="A415">
        <v>414</v>
      </c>
      <c r="B415">
        <v>1002643092</v>
      </c>
      <c r="C415">
        <v>3</v>
      </c>
      <c r="D415" t="s">
        <v>38</v>
      </c>
      <c r="E415">
        <v>5</v>
      </c>
      <c r="F415" t="s">
        <v>247</v>
      </c>
      <c r="G415" t="s">
        <v>87</v>
      </c>
      <c r="H415" t="s">
        <v>352</v>
      </c>
      <c r="I415" t="s">
        <v>212</v>
      </c>
      <c r="J415" t="s">
        <v>213</v>
      </c>
      <c r="K415" t="s">
        <v>149</v>
      </c>
      <c r="M415" t="s">
        <v>76</v>
      </c>
      <c r="N415" t="s">
        <v>215</v>
      </c>
      <c r="O415" s="57">
        <v>46314.547430555554</v>
      </c>
      <c r="P415" s="57">
        <v>46314.647013888891</v>
      </c>
      <c r="Q415">
        <v>69412057</v>
      </c>
      <c r="S415">
        <v>152707239546</v>
      </c>
      <c r="T415" t="s">
        <v>8163</v>
      </c>
      <c r="U415" t="s">
        <v>9451</v>
      </c>
      <c r="V415" t="s">
        <v>9452</v>
      </c>
      <c r="Z415">
        <v>112.543913125991</v>
      </c>
      <c r="AA415">
        <v>-7.8922674498711904</v>
      </c>
      <c r="AB415" t="s">
        <v>8166</v>
      </c>
      <c r="AC415" t="s">
        <v>229</v>
      </c>
      <c r="AL415" t="s">
        <v>217</v>
      </c>
      <c r="AM415" t="s">
        <v>9453</v>
      </c>
      <c r="AN415" t="s">
        <v>6</v>
      </c>
      <c r="AO415" t="s">
        <v>9386</v>
      </c>
      <c r="AR415" t="s">
        <v>218</v>
      </c>
      <c r="AS415" t="s">
        <v>87</v>
      </c>
      <c r="AT415" t="s">
        <v>230</v>
      </c>
      <c r="AU415">
        <v>20261019</v>
      </c>
      <c r="AV415" t="s">
        <v>221</v>
      </c>
      <c r="AW415" t="s">
        <v>540</v>
      </c>
      <c r="AX415" t="s">
        <v>222</v>
      </c>
      <c r="BA415" s="57">
        <v>46314.291666666664</v>
      </c>
      <c r="BB415" t="s">
        <v>9453</v>
      </c>
      <c r="BC415">
        <v>2026</v>
      </c>
      <c r="BD415">
        <v>10</v>
      </c>
      <c r="BE415">
        <v>19</v>
      </c>
      <c r="BF415" s="6">
        <f t="shared" si="18"/>
        <v>46314</v>
      </c>
      <c r="BG415">
        <f t="shared" si="19"/>
        <v>-0.29166666666424135</v>
      </c>
      <c r="BH415" t="str">
        <f t="shared" si="20"/>
        <v>COMPLY</v>
      </c>
      <c r="BI415" t="str">
        <f>VLOOKUP(H415,Sheet2!$A$1:$B$270,2,FALSE)</f>
        <v>BATU</v>
      </c>
    </row>
    <row r="416" spans="1:61">
      <c r="A416">
        <v>415</v>
      </c>
      <c r="B416">
        <v>1002646172</v>
      </c>
      <c r="C416">
        <v>3</v>
      </c>
      <c r="D416" t="s">
        <v>38</v>
      </c>
      <c r="E416">
        <v>5</v>
      </c>
      <c r="F416" t="s">
        <v>247</v>
      </c>
      <c r="G416" t="s">
        <v>87</v>
      </c>
      <c r="H416" t="s">
        <v>352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46315.687372685185</v>
      </c>
      <c r="P416" s="57">
        <v>46316.610046296293</v>
      </c>
      <c r="Q416">
        <v>69414045</v>
      </c>
      <c r="S416">
        <v>152707239552</v>
      </c>
      <c r="T416" t="s">
        <v>10167</v>
      </c>
      <c r="U416" t="s">
        <v>10168</v>
      </c>
      <c r="V416" t="s">
        <v>10169</v>
      </c>
      <c r="Z416">
        <v>112.492707025429</v>
      </c>
      <c r="AA416">
        <v>-7.8541651211757104</v>
      </c>
      <c r="AB416" t="s">
        <v>10170</v>
      </c>
      <c r="AC416" t="s">
        <v>235</v>
      </c>
      <c r="AL416" t="s">
        <v>217</v>
      </c>
      <c r="AM416" t="s">
        <v>9385</v>
      </c>
      <c r="AN416" t="s">
        <v>6</v>
      </c>
      <c r="AO416" t="s">
        <v>10073</v>
      </c>
      <c r="AP416" s="57">
        <v>46316.625</v>
      </c>
      <c r="AR416" t="s">
        <v>218</v>
      </c>
      <c r="AS416" t="s">
        <v>87</v>
      </c>
      <c r="AT416" t="s">
        <v>342</v>
      </c>
      <c r="AU416">
        <v>20261021</v>
      </c>
      <c r="AV416" t="s">
        <v>221</v>
      </c>
      <c r="AW416" t="s">
        <v>10171</v>
      </c>
      <c r="AX416" t="s">
        <v>222</v>
      </c>
      <c r="BA416" s="57">
        <v>46316.625</v>
      </c>
      <c r="BB416" t="s">
        <v>9385</v>
      </c>
      <c r="BC416">
        <v>2026</v>
      </c>
      <c r="BD416">
        <v>10</v>
      </c>
      <c r="BE416">
        <v>21</v>
      </c>
      <c r="BF416" s="6">
        <f t="shared" si="18"/>
        <v>46316</v>
      </c>
      <c r="BG416">
        <f t="shared" si="19"/>
        <v>-0.625</v>
      </c>
      <c r="BH416" t="str">
        <f t="shared" si="20"/>
        <v>COMPLY</v>
      </c>
      <c r="BI416" t="str">
        <f>VLOOKUP(H416,Sheet2!$A$1:$B$270,2,FALSE)</f>
        <v>BATU</v>
      </c>
    </row>
    <row r="417" spans="1:61">
      <c r="A417">
        <v>416</v>
      </c>
      <c r="B417">
        <v>1002646183</v>
      </c>
      <c r="C417">
        <v>3</v>
      </c>
      <c r="D417" t="s">
        <v>38</v>
      </c>
      <c r="E417">
        <v>5</v>
      </c>
      <c r="F417" t="s">
        <v>247</v>
      </c>
      <c r="G417" t="s">
        <v>87</v>
      </c>
      <c r="H417" t="s">
        <v>352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46315.689456018517</v>
      </c>
      <c r="P417" s="57">
        <v>46316.516944444447</v>
      </c>
      <c r="Q417">
        <v>69414047</v>
      </c>
      <c r="S417">
        <v>152707239553</v>
      </c>
      <c r="T417" t="s">
        <v>10167</v>
      </c>
      <c r="U417" t="s">
        <v>10172</v>
      </c>
      <c r="V417" t="s">
        <v>10173</v>
      </c>
      <c r="Z417">
        <v>112.492707025429</v>
      </c>
      <c r="AA417">
        <v>-7.8541651211757104</v>
      </c>
      <c r="AB417" t="s">
        <v>10174</v>
      </c>
      <c r="AC417" t="s">
        <v>235</v>
      </c>
      <c r="AL417" t="s">
        <v>217</v>
      </c>
      <c r="AM417" t="s">
        <v>10175</v>
      </c>
      <c r="AN417" t="s">
        <v>6</v>
      </c>
      <c r="AO417" t="s">
        <v>10073</v>
      </c>
      <c r="AP417" s="57">
        <v>46316.625</v>
      </c>
      <c r="AR417" t="s">
        <v>218</v>
      </c>
      <c r="AS417" t="s">
        <v>87</v>
      </c>
      <c r="AT417" t="s">
        <v>342</v>
      </c>
      <c r="AU417">
        <v>20261021</v>
      </c>
      <c r="AV417" t="s">
        <v>221</v>
      </c>
      <c r="AW417" t="s">
        <v>10171</v>
      </c>
      <c r="AX417" t="s">
        <v>222</v>
      </c>
      <c r="BA417" s="57">
        <v>46316.625</v>
      </c>
      <c r="BB417" t="s">
        <v>10175</v>
      </c>
      <c r="BC417">
        <v>2026</v>
      </c>
      <c r="BD417">
        <v>10</v>
      </c>
      <c r="BE417">
        <v>21</v>
      </c>
      <c r="BF417" s="6">
        <f t="shared" si="18"/>
        <v>46316</v>
      </c>
      <c r="BG417">
        <f t="shared" si="19"/>
        <v>-0.625</v>
      </c>
      <c r="BH417" t="str">
        <f t="shared" si="20"/>
        <v>COMPLY</v>
      </c>
      <c r="BI417" t="str">
        <f>VLOOKUP(H417,Sheet2!$A$1:$B$270,2,FALSE)</f>
        <v>BATU</v>
      </c>
    </row>
    <row r="418" spans="1:61">
      <c r="A418">
        <v>417</v>
      </c>
      <c r="B418">
        <v>1002644961</v>
      </c>
      <c r="C418">
        <v>3</v>
      </c>
      <c r="D418" t="s">
        <v>38</v>
      </c>
      <c r="E418">
        <v>5</v>
      </c>
      <c r="F418" t="s">
        <v>247</v>
      </c>
      <c r="G418" t="s">
        <v>87</v>
      </c>
      <c r="H418" t="s">
        <v>352</v>
      </c>
      <c r="I418" t="s">
        <v>212</v>
      </c>
      <c r="J418" t="s">
        <v>213</v>
      </c>
      <c r="K418" t="s">
        <v>149</v>
      </c>
      <c r="M418" t="s">
        <v>76</v>
      </c>
      <c r="N418" t="s">
        <v>215</v>
      </c>
      <c r="O418" s="57">
        <v>46315.442187499997</v>
      </c>
      <c r="P418" s="57">
        <v>46315.568344907406</v>
      </c>
      <c r="Q418">
        <v>69411357</v>
      </c>
      <c r="S418">
        <v>152707239549</v>
      </c>
      <c r="T418" t="s">
        <v>8170</v>
      </c>
      <c r="U418" t="s">
        <v>10176</v>
      </c>
      <c r="V418" t="s">
        <v>10177</v>
      </c>
      <c r="Z418">
        <v>112.5306429</v>
      </c>
      <c r="AA418">
        <v>-7.8728724000000003</v>
      </c>
      <c r="AB418" t="s">
        <v>8172</v>
      </c>
      <c r="AC418" t="s">
        <v>229</v>
      </c>
      <c r="AL418" t="s">
        <v>217</v>
      </c>
      <c r="AM418" t="s">
        <v>10178</v>
      </c>
      <c r="AN418" t="s">
        <v>6</v>
      </c>
      <c r="AO418" t="s">
        <v>10063</v>
      </c>
      <c r="AR418" t="s">
        <v>218</v>
      </c>
      <c r="AS418" t="s">
        <v>87</v>
      </c>
      <c r="AT418" t="s">
        <v>342</v>
      </c>
      <c r="AU418">
        <v>20261020</v>
      </c>
      <c r="AV418" t="s">
        <v>221</v>
      </c>
      <c r="AW418" t="s">
        <v>540</v>
      </c>
      <c r="AX418" t="s">
        <v>222</v>
      </c>
      <c r="BA418" s="57">
        <v>46315.291666666664</v>
      </c>
      <c r="BB418" t="s">
        <v>10178</v>
      </c>
      <c r="BC418">
        <v>2026</v>
      </c>
      <c r="BD418">
        <v>10</v>
      </c>
      <c r="BE418">
        <v>20</v>
      </c>
      <c r="BF418" s="6">
        <f t="shared" si="18"/>
        <v>46315</v>
      </c>
      <c r="BG418">
        <f t="shared" si="19"/>
        <v>-0.29166666666424135</v>
      </c>
      <c r="BH418" t="str">
        <f t="shared" si="20"/>
        <v>COMPLY</v>
      </c>
      <c r="BI418" t="str">
        <f>VLOOKUP(H418,Sheet2!$A$1:$B$270,2,FALSE)</f>
        <v>BATU</v>
      </c>
    </row>
    <row r="419" spans="1:61">
      <c r="A419">
        <v>418</v>
      </c>
      <c r="B419">
        <v>1002655459</v>
      </c>
      <c r="C419">
        <v>3</v>
      </c>
      <c r="D419" t="s">
        <v>38</v>
      </c>
      <c r="E419">
        <v>5</v>
      </c>
      <c r="F419" t="s">
        <v>247</v>
      </c>
      <c r="G419" t="s">
        <v>87</v>
      </c>
      <c r="H419" t="s">
        <v>352</v>
      </c>
      <c r="I419" t="s">
        <v>212</v>
      </c>
      <c r="J419" t="s">
        <v>213</v>
      </c>
      <c r="K419" t="s">
        <v>149</v>
      </c>
      <c r="M419" t="s">
        <v>76</v>
      </c>
      <c r="N419" t="s">
        <v>215</v>
      </c>
      <c r="O419" s="57">
        <v>46322.443229166667</v>
      </c>
      <c r="P419" s="57">
        <v>46323.439386574071</v>
      </c>
      <c r="Q419">
        <v>69417769</v>
      </c>
      <c r="S419">
        <v>152707239582</v>
      </c>
      <c r="T419" t="s">
        <v>13638</v>
      </c>
      <c r="U419" t="s">
        <v>13639</v>
      </c>
      <c r="V419" t="s">
        <v>13640</v>
      </c>
      <c r="Z419">
        <v>112.5394835</v>
      </c>
      <c r="AA419">
        <v>-7.8501006000000002</v>
      </c>
      <c r="AB419" t="s">
        <v>13641</v>
      </c>
      <c r="AC419" t="s">
        <v>229</v>
      </c>
      <c r="AL419" t="s">
        <v>217</v>
      </c>
      <c r="AM419" t="s">
        <v>13642</v>
      </c>
      <c r="AN419" t="s">
        <v>6</v>
      </c>
      <c r="AO419" t="s">
        <v>13643</v>
      </c>
      <c r="AP419" s="57">
        <v>46323.333333333336</v>
      </c>
      <c r="AR419" t="s">
        <v>218</v>
      </c>
      <c r="AS419" t="s">
        <v>87</v>
      </c>
      <c r="AT419" t="s">
        <v>230</v>
      </c>
      <c r="AU419">
        <v>20261028</v>
      </c>
      <c r="AV419" t="s">
        <v>221</v>
      </c>
      <c r="AW419" t="s">
        <v>559</v>
      </c>
      <c r="AX419" t="s">
        <v>222</v>
      </c>
      <c r="BA419" s="57">
        <v>46323.333333333336</v>
      </c>
      <c r="BB419" t="s">
        <v>13642</v>
      </c>
      <c r="BC419">
        <v>2026</v>
      </c>
      <c r="BD419">
        <v>10</v>
      </c>
      <c r="BE419">
        <v>28</v>
      </c>
      <c r="BF419" s="6">
        <f t="shared" si="18"/>
        <v>46323</v>
      </c>
      <c r="BG419">
        <f t="shared" si="19"/>
        <v>-0.33333333333575865</v>
      </c>
      <c r="BH419" t="str">
        <f t="shared" si="20"/>
        <v>COMPLY</v>
      </c>
      <c r="BI419" t="str">
        <f>VLOOKUP(H419,Sheet2!$A$1:$B$270,2,FALSE)</f>
        <v>BATU</v>
      </c>
    </row>
    <row r="420" spans="1:61">
      <c r="A420">
        <v>419</v>
      </c>
      <c r="B420">
        <v>1002628583</v>
      </c>
      <c r="C420">
        <v>3</v>
      </c>
      <c r="D420" t="s">
        <v>38</v>
      </c>
      <c r="E420">
        <v>5</v>
      </c>
      <c r="F420" t="s">
        <v>247</v>
      </c>
      <c r="G420" t="s">
        <v>87</v>
      </c>
      <c r="H420" t="s">
        <v>352</v>
      </c>
      <c r="I420" t="s">
        <v>212</v>
      </c>
      <c r="J420" t="s">
        <v>213</v>
      </c>
      <c r="K420" t="s">
        <v>149</v>
      </c>
      <c r="L420" t="s">
        <v>214</v>
      </c>
      <c r="M420" t="s">
        <v>279</v>
      </c>
      <c r="N420" t="s">
        <v>215</v>
      </c>
      <c r="O420" s="57">
        <v>46303.768506944441</v>
      </c>
      <c r="P420" s="57">
        <v>46304.607002314813</v>
      </c>
      <c r="Q420">
        <v>69406863</v>
      </c>
      <c r="S420">
        <v>152707239500</v>
      </c>
      <c r="T420" t="s">
        <v>4478</v>
      </c>
      <c r="U420" t="s">
        <v>4479</v>
      </c>
      <c r="V420" t="s">
        <v>4480</v>
      </c>
      <c r="Z420">
        <v>106.827153</v>
      </c>
      <c r="AA420">
        <v>-6.1753920000000004</v>
      </c>
      <c r="AB420" t="s">
        <v>4481</v>
      </c>
      <c r="AC420" t="s">
        <v>849</v>
      </c>
      <c r="AL420" t="s">
        <v>217</v>
      </c>
      <c r="AM420" t="s">
        <v>4482</v>
      </c>
      <c r="AN420" t="s">
        <v>6</v>
      </c>
      <c r="AO420" s="57">
        <v>46244.777962962966</v>
      </c>
      <c r="AP420" s="57">
        <v>46304.625</v>
      </c>
      <c r="AR420" t="s">
        <v>239</v>
      </c>
      <c r="AS420" t="s">
        <v>87</v>
      </c>
      <c r="AT420" t="s">
        <v>230</v>
      </c>
      <c r="AV420" t="s">
        <v>3301</v>
      </c>
      <c r="AW420" t="s">
        <v>877</v>
      </c>
      <c r="AX420" t="s">
        <v>222</v>
      </c>
      <c r="BA420" s="57">
        <v>46304.625</v>
      </c>
      <c r="BB420" t="s">
        <v>4482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str">
        <f>VLOOKUP(H420,Sheet2!$A$1:$B$270,2,FALSE)</f>
        <v>BATU</v>
      </c>
    </row>
    <row r="421" spans="1:61">
      <c r="A421">
        <v>420</v>
      </c>
      <c r="B421">
        <v>1002619877</v>
      </c>
      <c r="C421">
        <v>3</v>
      </c>
      <c r="D421" t="s">
        <v>38</v>
      </c>
      <c r="E421">
        <v>5</v>
      </c>
      <c r="F421" t="s">
        <v>247</v>
      </c>
      <c r="G421" t="s">
        <v>87</v>
      </c>
      <c r="H421" t="s">
        <v>352</v>
      </c>
      <c r="I421" t="s">
        <v>212</v>
      </c>
      <c r="J421" t="s">
        <v>213</v>
      </c>
      <c r="K421" t="s">
        <v>149</v>
      </c>
      <c r="M421" t="s">
        <v>1581</v>
      </c>
      <c r="N421" t="s">
        <v>215</v>
      </c>
      <c r="O421" s="57">
        <v>46297.581550925926</v>
      </c>
      <c r="P421" s="57">
        <v>46297.582685185182</v>
      </c>
      <c r="Q421">
        <v>69403129</v>
      </c>
      <c r="S421">
        <v>152707239477</v>
      </c>
      <c r="T421" t="s">
        <v>1582</v>
      </c>
      <c r="Z421">
        <v>112.518196105957</v>
      </c>
      <c r="AA421">
        <v>-7.8968585074744402</v>
      </c>
      <c r="AB421" t="s">
        <v>1583</v>
      </c>
      <c r="AC421" t="s">
        <v>225</v>
      </c>
      <c r="AO421" s="57">
        <v>46063.61105324074</v>
      </c>
      <c r="AR421" t="s">
        <v>6</v>
      </c>
      <c r="AS421" t="s">
        <v>87</v>
      </c>
      <c r="AT421" t="s">
        <v>230</v>
      </c>
      <c r="AV421" t="s">
        <v>1584</v>
      </c>
      <c r="AW421" t="s">
        <v>1585</v>
      </c>
      <c r="AX421" t="s">
        <v>222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str">
        <f>VLOOKUP(H421,Sheet2!$A$1:$B$270,2,FALSE)</f>
        <v>BATU</v>
      </c>
    </row>
    <row r="422" spans="1:61">
      <c r="A422">
        <v>421</v>
      </c>
      <c r="B422">
        <v>1002652629</v>
      </c>
      <c r="C422">
        <v>3</v>
      </c>
      <c r="D422" t="s">
        <v>38</v>
      </c>
      <c r="E422">
        <v>5</v>
      </c>
      <c r="F422" t="s">
        <v>247</v>
      </c>
      <c r="G422" t="s">
        <v>87</v>
      </c>
      <c r="H422" t="s">
        <v>248</v>
      </c>
      <c r="I422" t="s">
        <v>212</v>
      </c>
      <c r="J422" t="s">
        <v>213</v>
      </c>
      <c r="K422" t="s">
        <v>149</v>
      </c>
      <c r="L422" t="s">
        <v>214</v>
      </c>
      <c r="M422" t="s">
        <v>1400</v>
      </c>
      <c r="N422" t="s">
        <v>215</v>
      </c>
      <c r="O422" s="57">
        <v>46320.613020833334</v>
      </c>
      <c r="P422" s="57">
        <v>46323.407256944447</v>
      </c>
      <c r="Q422">
        <v>69416713</v>
      </c>
      <c r="S422">
        <v>152702233120</v>
      </c>
      <c r="T422" t="s">
        <v>11974</v>
      </c>
      <c r="U422" t="s">
        <v>11975</v>
      </c>
      <c r="V422" t="s">
        <v>11976</v>
      </c>
      <c r="Z422">
        <v>112.642876</v>
      </c>
      <c r="AA422">
        <v>-7.9465300000000001</v>
      </c>
      <c r="AB422" t="s">
        <v>11977</v>
      </c>
      <c r="AC422" t="s">
        <v>235</v>
      </c>
      <c r="AL422" t="s">
        <v>217</v>
      </c>
      <c r="AM422" t="s">
        <v>11978</v>
      </c>
      <c r="AN422" t="s">
        <v>6</v>
      </c>
      <c r="AO422" t="s">
        <v>11942</v>
      </c>
      <c r="AP422" s="57">
        <v>46321.458333333336</v>
      </c>
      <c r="AR422" t="s">
        <v>14</v>
      </c>
      <c r="AS422" t="s">
        <v>845</v>
      </c>
      <c r="AT422" t="s">
        <v>230</v>
      </c>
      <c r="AV422" t="s">
        <v>13644</v>
      </c>
      <c r="AW422" t="s">
        <v>3944</v>
      </c>
      <c r="AX422" t="s">
        <v>222</v>
      </c>
      <c r="BA422" s="57">
        <v>46321.458333333336</v>
      </c>
      <c r="BB422" t="s">
        <v>11978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str">
        <f>VLOOKUP(H422,Sheet2!$A$1:$B$270,2,FALSE)</f>
        <v>BATU</v>
      </c>
    </row>
    <row r="423" spans="1:61">
      <c r="A423">
        <v>422</v>
      </c>
      <c r="B423">
        <v>1002654571</v>
      </c>
      <c r="C423">
        <v>3</v>
      </c>
      <c r="D423" t="s">
        <v>38</v>
      </c>
      <c r="E423">
        <v>5</v>
      </c>
      <c r="F423" t="s">
        <v>247</v>
      </c>
      <c r="G423" t="s">
        <v>87</v>
      </c>
      <c r="H423" t="s">
        <v>248</v>
      </c>
      <c r="I423" t="s">
        <v>212</v>
      </c>
      <c r="J423" t="s">
        <v>213</v>
      </c>
      <c r="K423" t="s">
        <v>149</v>
      </c>
      <c r="L423" t="s">
        <v>214</v>
      </c>
      <c r="M423" t="s">
        <v>1400</v>
      </c>
      <c r="N423" t="s">
        <v>215</v>
      </c>
      <c r="O423" s="57">
        <v>46321.66300925926</v>
      </c>
      <c r="P423" s="57">
        <v>46322.693009259259</v>
      </c>
      <c r="Q423">
        <v>69417384</v>
      </c>
      <c r="S423">
        <v>152702233129</v>
      </c>
      <c r="T423" t="s">
        <v>13005</v>
      </c>
      <c r="U423" t="s">
        <v>13020</v>
      </c>
      <c r="V423" t="s">
        <v>13021</v>
      </c>
      <c r="Z423">
        <v>112.63849999999999</v>
      </c>
      <c r="AA423">
        <v>-7.9546999999999999</v>
      </c>
      <c r="AB423" t="s">
        <v>13022</v>
      </c>
      <c r="AC423" t="s">
        <v>235</v>
      </c>
      <c r="AL423" t="s">
        <v>217</v>
      </c>
      <c r="AM423" t="s">
        <v>13023</v>
      </c>
      <c r="AN423" t="s">
        <v>6</v>
      </c>
      <c r="AO423" t="s">
        <v>13024</v>
      </c>
      <c r="AP423" s="57">
        <v>46322.625</v>
      </c>
      <c r="AR423" t="s">
        <v>14</v>
      </c>
      <c r="AS423" t="s">
        <v>845</v>
      </c>
      <c r="AT423" t="s">
        <v>230</v>
      </c>
      <c r="AV423" t="s">
        <v>13645</v>
      </c>
      <c r="AW423" t="s">
        <v>877</v>
      </c>
      <c r="AX423" t="s">
        <v>222</v>
      </c>
      <c r="BA423" s="57">
        <v>46322.625</v>
      </c>
      <c r="BB423" t="s">
        <v>13023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str">
        <f>VLOOKUP(H423,Sheet2!$A$1:$B$270,2,FALSE)</f>
        <v>BATU</v>
      </c>
    </row>
    <row r="424" spans="1:61">
      <c r="A424">
        <v>423</v>
      </c>
      <c r="B424">
        <v>1002654812</v>
      </c>
      <c r="C424">
        <v>3</v>
      </c>
      <c r="D424" t="s">
        <v>38</v>
      </c>
      <c r="E424">
        <v>5</v>
      </c>
      <c r="F424" t="s">
        <v>247</v>
      </c>
      <c r="G424" t="s">
        <v>87</v>
      </c>
      <c r="H424" t="s">
        <v>248</v>
      </c>
      <c r="I424" t="s">
        <v>212</v>
      </c>
      <c r="J424" t="s">
        <v>213</v>
      </c>
      <c r="K424" t="s">
        <v>149</v>
      </c>
      <c r="L424" t="s">
        <v>214</v>
      </c>
      <c r="M424" t="s">
        <v>542</v>
      </c>
      <c r="N424" t="s">
        <v>215</v>
      </c>
      <c r="O424" s="57">
        <v>46321.735243055555</v>
      </c>
      <c r="P424" s="57">
        <v>46322.823981481481</v>
      </c>
      <c r="Q424">
        <v>69417485</v>
      </c>
      <c r="S424">
        <v>152702233132</v>
      </c>
      <c r="T424" t="s">
        <v>13005</v>
      </c>
      <c r="U424" t="s">
        <v>13006</v>
      </c>
      <c r="V424" t="s">
        <v>13011</v>
      </c>
      <c r="Z424">
        <v>112.63849999999999</v>
      </c>
      <c r="AA424">
        <v>-7.9546999999999999</v>
      </c>
      <c r="AB424" t="s">
        <v>13012</v>
      </c>
      <c r="AC424" t="s">
        <v>235</v>
      </c>
      <c r="AL424" t="s">
        <v>217</v>
      </c>
      <c r="AM424" t="s">
        <v>13013</v>
      </c>
      <c r="AN424" t="s">
        <v>6</v>
      </c>
      <c r="AO424" t="s">
        <v>12947</v>
      </c>
      <c r="AP424" s="57">
        <v>46322.625</v>
      </c>
      <c r="AR424" t="s">
        <v>543</v>
      </c>
      <c r="AS424" t="s">
        <v>845</v>
      </c>
      <c r="AT424" t="s">
        <v>230</v>
      </c>
      <c r="AV424" t="s">
        <v>2635</v>
      </c>
      <c r="AW424" t="s">
        <v>877</v>
      </c>
      <c r="AX424" t="s">
        <v>222</v>
      </c>
      <c r="BA424" s="57">
        <v>46322.625</v>
      </c>
      <c r="BB424" t="s">
        <v>13013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str">
        <f>VLOOKUP(H424,Sheet2!$A$1:$B$270,2,FALSE)</f>
        <v>BATU</v>
      </c>
    </row>
    <row r="425" spans="1:61">
      <c r="A425">
        <v>424</v>
      </c>
      <c r="B425">
        <v>1002656650</v>
      </c>
      <c r="C425">
        <v>3</v>
      </c>
      <c r="D425" t="s">
        <v>38</v>
      </c>
      <c r="E425">
        <v>5</v>
      </c>
      <c r="F425" t="s">
        <v>247</v>
      </c>
      <c r="G425" t="s">
        <v>87</v>
      </c>
      <c r="H425" t="s">
        <v>248</v>
      </c>
      <c r="I425" t="s">
        <v>212</v>
      </c>
      <c r="J425" t="s">
        <v>213</v>
      </c>
      <c r="K425" t="s">
        <v>149</v>
      </c>
      <c r="M425" t="s">
        <v>836</v>
      </c>
      <c r="N425" t="s">
        <v>215</v>
      </c>
      <c r="O425" s="57">
        <v>46322.688969907409</v>
      </c>
      <c r="P425" s="57">
        <v>46323.40457175926</v>
      </c>
      <c r="Q425">
        <v>69416713</v>
      </c>
      <c r="S425">
        <v>152702233145</v>
      </c>
      <c r="T425" t="s">
        <v>11974</v>
      </c>
      <c r="U425" t="s">
        <v>13646</v>
      </c>
      <c r="V425" t="s">
        <v>13647</v>
      </c>
      <c r="Z425">
        <v>112.642650604248</v>
      </c>
      <c r="AA425">
        <v>-7.9467868869167004</v>
      </c>
      <c r="AB425" t="s">
        <v>11977</v>
      </c>
      <c r="AC425" t="s">
        <v>229</v>
      </c>
      <c r="AL425" t="s">
        <v>217</v>
      </c>
      <c r="AM425" t="s">
        <v>13648</v>
      </c>
      <c r="AN425" t="s">
        <v>6</v>
      </c>
      <c r="AO425" t="s">
        <v>13649</v>
      </c>
      <c r="AQ425" t="s">
        <v>1495</v>
      </c>
      <c r="AR425" t="s">
        <v>14</v>
      </c>
      <c r="AS425" t="s">
        <v>845</v>
      </c>
      <c r="AT425" t="s">
        <v>230</v>
      </c>
      <c r="AV425" t="s">
        <v>837</v>
      </c>
      <c r="AW425" t="s">
        <v>540</v>
      </c>
      <c r="AX425" t="s">
        <v>222</v>
      </c>
      <c r="BA425" s="57">
        <v>46322.291666666664</v>
      </c>
      <c r="BB425" t="s">
        <v>13648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str">
        <f>VLOOKUP(H425,Sheet2!$A$1:$B$270,2,FALSE)</f>
        <v>BATU</v>
      </c>
    </row>
    <row r="426" spans="1:61">
      <c r="A426">
        <v>425</v>
      </c>
      <c r="B426">
        <v>1002643413</v>
      </c>
      <c r="C426">
        <v>3</v>
      </c>
      <c r="D426" t="s">
        <v>38</v>
      </c>
      <c r="E426">
        <v>5</v>
      </c>
      <c r="F426" t="s">
        <v>247</v>
      </c>
      <c r="G426" t="s">
        <v>87</v>
      </c>
      <c r="H426" t="s">
        <v>248</v>
      </c>
      <c r="I426" t="s">
        <v>212</v>
      </c>
      <c r="J426" t="s">
        <v>213</v>
      </c>
      <c r="K426" t="s">
        <v>149</v>
      </c>
      <c r="M426" t="s">
        <v>2939</v>
      </c>
      <c r="N426" t="s">
        <v>215</v>
      </c>
      <c r="O426" s="57">
        <v>46314.596539351849</v>
      </c>
      <c r="P426" s="57">
        <v>46315.421736111108</v>
      </c>
      <c r="Q426">
        <v>69413045</v>
      </c>
      <c r="S426">
        <v>152702233050</v>
      </c>
      <c r="T426" t="s">
        <v>9454</v>
      </c>
      <c r="U426" t="s">
        <v>9455</v>
      </c>
      <c r="V426" t="s">
        <v>9456</v>
      </c>
      <c r="Z426">
        <v>112.6551552</v>
      </c>
      <c r="AA426">
        <v>-7.9161313</v>
      </c>
      <c r="AB426" t="s">
        <v>9457</v>
      </c>
      <c r="AC426" t="s">
        <v>225</v>
      </c>
      <c r="AL426" t="s">
        <v>217</v>
      </c>
      <c r="AM426" t="s">
        <v>9458</v>
      </c>
      <c r="AN426" t="s">
        <v>6</v>
      </c>
      <c r="AO426" t="s">
        <v>9372</v>
      </c>
      <c r="AP426" s="57">
        <v>46316.333333333336</v>
      </c>
      <c r="AS426" t="s">
        <v>845</v>
      </c>
      <c r="AT426" t="s">
        <v>230</v>
      </c>
      <c r="AV426" t="s">
        <v>2939</v>
      </c>
      <c r="AW426" t="s">
        <v>539</v>
      </c>
      <c r="AX426" t="s">
        <v>222</v>
      </c>
      <c r="BA426" s="57">
        <v>46316.333333333336</v>
      </c>
      <c r="BB426" t="s">
        <v>9458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str">
        <f>VLOOKUP(H426,Sheet2!$A$1:$B$270,2,FALSE)</f>
        <v>BATU</v>
      </c>
    </row>
    <row r="427" spans="1:61">
      <c r="A427">
        <v>426</v>
      </c>
      <c r="B427">
        <v>1002618310</v>
      </c>
      <c r="C427">
        <v>3</v>
      </c>
      <c r="D427" t="s">
        <v>38</v>
      </c>
      <c r="E427">
        <v>5</v>
      </c>
      <c r="F427" t="s">
        <v>247</v>
      </c>
      <c r="G427" t="s">
        <v>87</v>
      </c>
      <c r="H427" t="s">
        <v>248</v>
      </c>
      <c r="I427" t="s">
        <v>212</v>
      </c>
      <c r="J427" t="s">
        <v>213</v>
      </c>
      <c r="K427" t="s">
        <v>149</v>
      </c>
      <c r="M427" t="s">
        <v>76</v>
      </c>
      <c r="N427" t="s">
        <v>215</v>
      </c>
      <c r="O427" s="57">
        <v>46296.640486111108</v>
      </c>
      <c r="P427" s="57">
        <v>46296.736701388887</v>
      </c>
      <c r="Q427">
        <v>69399650</v>
      </c>
      <c r="S427">
        <v>152702232862</v>
      </c>
      <c r="T427" t="s">
        <v>916</v>
      </c>
      <c r="U427" t="s">
        <v>991</v>
      </c>
      <c r="V427" t="s">
        <v>992</v>
      </c>
      <c r="Z427">
        <v>112.6462487</v>
      </c>
      <c r="AA427">
        <v>-7.9537868999999999</v>
      </c>
      <c r="AB427" t="s">
        <v>917</v>
      </c>
      <c r="AC427" t="s">
        <v>229</v>
      </c>
      <c r="AL427" t="s">
        <v>217</v>
      </c>
      <c r="AM427" t="s">
        <v>993</v>
      </c>
      <c r="AN427" t="s">
        <v>6</v>
      </c>
      <c r="AO427" s="57">
        <v>46032.642337962963</v>
      </c>
      <c r="AR427" t="s">
        <v>218</v>
      </c>
      <c r="AS427" t="s">
        <v>845</v>
      </c>
      <c r="AT427" t="s">
        <v>230</v>
      </c>
      <c r="AU427">
        <v>20261001</v>
      </c>
      <c r="AV427" t="s">
        <v>221</v>
      </c>
      <c r="AW427" t="s">
        <v>541</v>
      </c>
      <c r="AX427" t="s">
        <v>222</v>
      </c>
      <c r="BA427" s="57">
        <v>46296.291666666664</v>
      </c>
      <c r="BB427" t="s">
        <v>993</v>
      </c>
      <c r="BC427">
        <v>2026</v>
      </c>
      <c r="BD427">
        <v>10</v>
      </c>
      <c r="BE427">
        <v>1</v>
      </c>
      <c r="BF427" s="6">
        <f t="shared" si="18"/>
        <v>46296</v>
      </c>
      <c r="BG427">
        <f t="shared" si="19"/>
        <v>-0.29166666666424135</v>
      </c>
      <c r="BH427" t="str">
        <f t="shared" si="20"/>
        <v>COMPLY</v>
      </c>
      <c r="BI427" t="str">
        <f>VLOOKUP(H427,Sheet2!$A$1:$B$270,2,FALSE)</f>
        <v>BATU</v>
      </c>
    </row>
    <row r="428" spans="1:61">
      <c r="A428">
        <v>427</v>
      </c>
      <c r="B428">
        <v>1002619594</v>
      </c>
      <c r="C428">
        <v>3</v>
      </c>
      <c r="D428" t="s">
        <v>38</v>
      </c>
      <c r="E428">
        <v>5</v>
      </c>
      <c r="F428" t="s">
        <v>247</v>
      </c>
      <c r="G428" t="s">
        <v>87</v>
      </c>
      <c r="H428" t="s">
        <v>248</v>
      </c>
      <c r="I428" t="s">
        <v>212</v>
      </c>
      <c r="J428" t="s">
        <v>213</v>
      </c>
      <c r="K428" t="s">
        <v>149</v>
      </c>
      <c r="M428" t="s">
        <v>76</v>
      </c>
      <c r="N428" t="s">
        <v>215</v>
      </c>
      <c r="O428" s="57">
        <v>46297.489386574074</v>
      </c>
      <c r="P428" s="57">
        <v>46297.828055555554</v>
      </c>
      <c r="Q428">
        <v>69396803</v>
      </c>
      <c r="S428">
        <v>152702232877</v>
      </c>
      <c r="T428" t="s">
        <v>1586</v>
      </c>
      <c r="U428" t="s">
        <v>1587</v>
      </c>
      <c r="V428" t="s">
        <v>1588</v>
      </c>
      <c r="Z428">
        <v>112.6561858</v>
      </c>
      <c r="AA428">
        <v>-7.9213461000000001</v>
      </c>
      <c r="AB428" t="s">
        <v>1589</v>
      </c>
      <c r="AC428" t="s">
        <v>216</v>
      </c>
      <c r="AL428" t="s">
        <v>217</v>
      </c>
      <c r="AM428" t="s">
        <v>1590</v>
      </c>
      <c r="AN428" t="s">
        <v>6</v>
      </c>
      <c r="AO428" s="57">
        <v>46063.507453703707</v>
      </c>
      <c r="AR428" t="s">
        <v>218</v>
      </c>
      <c r="AS428" t="s">
        <v>845</v>
      </c>
      <c r="AT428" t="s">
        <v>342</v>
      </c>
      <c r="AU428">
        <v>20261002</v>
      </c>
      <c r="AV428" t="s">
        <v>221</v>
      </c>
      <c r="AW428" t="s">
        <v>1591</v>
      </c>
      <c r="AX428" t="s">
        <v>222</v>
      </c>
      <c r="BA428" s="57">
        <v>46297.291666666664</v>
      </c>
      <c r="BB428" t="s">
        <v>1590</v>
      </c>
      <c r="BC428">
        <v>2026</v>
      </c>
      <c r="BD428">
        <v>10</v>
      </c>
      <c r="BE428">
        <v>2</v>
      </c>
      <c r="BF428" s="6">
        <f t="shared" si="18"/>
        <v>46297</v>
      </c>
      <c r="BG428">
        <f t="shared" si="19"/>
        <v>-0.29166666666424135</v>
      </c>
      <c r="BH428" t="str">
        <f t="shared" si="20"/>
        <v>COMPLY</v>
      </c>
      <c r="BI428" t="str">
        <f>VLOOKUP(H428,Sheet2!$A$1:$B$270,2,FALSE)</f>
        <v>BATU</v>
      </c>
    </row>
    <row r="429" spans="1:61">
      <c r="A429">
        <v>428</v>
      </c>
      <c r="B429">
        <v>1002620916</v>
      </c>
      <c r="C429">
        <v>3</v>
      </c>
      <c r="D429" t="s">
        <v>38</v>
      </c>
      <c r="E429">
        <v>5</v>
      </c>
      <c r="F429" t="s">
        <v>247</v>
      </c>
      <c r="G429" t="s">
        <v>87</v>
      </c>
      <c r="H429" t="s">
        <v>248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46298.503599537034</v>
      </c>
      <c r="P429" s="57">
        <v>46299.322835648149</v>
      </c>
      <c r="Q429">
        <v>69403561</v>
      </c>
      <c r="S429">
        <v>152702248507</v>
      </c>
      <c r="T429" t="s">
        <v>1592</v>
      </c>
      <c r="U429" t="s">
        <v>1593</v>
      </c>
      <c r="V429" t="s">
        <v>1594</v>
      </c>
      <c r="Z429">
        <v>112.6179394</v>
      </c>
      <c r="AA429">
        <v>-7.9482950999999904</v>
      </c>
      <c r="AB429" t="s">
        <v>1595</v>
      </c>
      <c r="AC429" t="s">
        <v>235</v>
      </c>
      <c r="AL429" t="s">
        <v>217</v>
      </c>
      <c r="AM429" t="s">
        <v>1596</v>
      </c>
      <c r="AN429" t="s">
        <v>6</v>
      </c>
      <c r="AO429" s="57">
        <v>46091.517858796295</v>
      </c>
      <c r="AP429" s="57">
        <v>46299.458333333336</v>
      </c>
      <c r="AR429" t="s">
        <v>218</v>
      </c>
      <c r="AS429" t="s">
        <v>845</v>
      </c>
      <c r="AT429" t="s">
        <v>230</v>
      </c>
      <c r="AU429">
        <v>20261004</v>
      </c>
      <c r="AV429" t="s">
        <v>221</v>
      </c>
      <c r="AW429" t="s">
        <v>923</v>
      </c>
      <c r="AX429" t="s">
        <v>222</v>
      </c>
      <c r="BA429" s="57">
        <v>46299.458333333336</v>
      </c>
      <c r="BB429" t="s">
        <v>1596</v>
      </c>
      <c r="BC429">
        <v>2026</v>
      </c>
      <c r="BD429">
        <v>10</v>
      </c>
      <c r="BE429">
        <v>4</v>
      </c>
      <c r="BF429" s="6">
        <f t="shared" si="18"/>
        <v>46299</v>
      </c>
      <c r="BG429">
        <f t="shared" si="19"/>
        <v>-0.45833333333575865</v>
      </c>
      <c r="BH429" t="str">
        <f t="shared" si="20"/>
        <v>COMPLY</v>
      </c>
      <c r="BI429" t="str">
        <f>VLOOKUP(H429,Sheet2!$A$1:$B$270,2,FALSE)</f>
        <v>BATU</v>
      </c>
    </row>
    <row r="430" spans="1:61">
      <c r="A430">
        <v>429</v>
      </c>
      <c r="B430">
        <v>1002625748</v>
      </c>
      <c r="C430">
        <v>3</v>
      </c>
      <c r="D430" t="s">
        <v>38</v>
      </c>
      <c r="E430">
        <v>5</v>
      </c>
      <c r="F430" t="s">
        <v>247</v>
      </c>
      <c r="G430" t="s">
        <v>87</v>
      </c>
      <c r="H430" t="s">
        <v>248</v>
      </c>
      <c r="I430" t="s">
        <v>212</v>
      </c>
      <c r="J430" t="s">
        <v>213</v>
      </c>
      <c r="K430" t="s">
        <v>149</v>
      </c>
      <c r="L430" t="s">
        <v>826</v>
      </c>
      <c r="M430" t="s">
        <v>76</v>
      </c>
      <c r="N430" t="s">
        <v>215</v>
      </c>
      <c r="O430" s="57">
        <v>46302.459502314814</v>
      </c>
      <c r="P430" s="57">
        <v>46303.810046296298</v>
      </c>
      <c r="Q430">
        <v>69405656</v>
      </c>
      <c r="R430">
        <v>3414391682</v>
      </c>
      <c r="S430">
        <v>152702232586</v>
      </c>
      <c r="T430" t="s">
        <v>3807</v>
      </c>
      <c r="U430" t="s">
        <v>3808</v>
      </c>
      <c r="V430" t="s">
        <v>3809</v>
      </c>
      <c r="Z430">
        <v>112.62810498476</v>
      </c>
      <c r="AA430">
        <v>-7.9093879938392497</v>
      </c>
      <c r="AB430" t="s">
        <v>3810</v>
      </c>
      <c r="AC430" t="s">
        <v>216</v>
      </c>
      <c r="AL430" t="s">
        <v>217</v>
      </c>
      <c r="AM430" t="s">
        <v>3811</v>
      </c>
      <c r="AN430" t="s">
        <v>6</v>
      </c>
      <c r="AO430" s="57">
        <v>46213.475960648146</v>
      </c>
      <c r="AP430" s="57">
        <v>46303.333333333336</v>
      </c>
      <c r="AR430" t="s">
        <v>218</v>
      </c>
      <c r="AS430" t="s">
        <v>845</v>
      </c>
      <c r="AT430" t="s">
        <v>230</v>
      </c>
      <c r="AU430">
        <v>20261008</v>
      </c>
      <c r="AV430" t="s">
        <v>221</v>
      </c>
      <c r="AW430" t="s">
        <v>3812</v>
      </c>
      <c r="AX430" t="s">
        <v>222</v>
      </c>
      <c r="BA430" s="57">
        <v>46303.333333333336</v>
      </c>
      <c r="BB430" t="s">
        <v>3811</v>
      </c>
      <c r="BC430">
        <v>2026</v>
      </c>
      <c r="BD430">
        <v>10</v>
      </c>
      <c r="BE430">
        <v>8</v>
      </c>
      <c r="BF430" s="6">
        <f t="shared" si="18"/>
        <v>46303</v>
      </c>
      <c r="BG430">
        <f t="shared" si="19"/>
        <v>-0.33333333333575865</v>
      </c>
      <c r="BH430" t="str">
        <f t="shared" si="20"/>
        <v>COMPLY</v>
      </c>
      <c r="BI430" t="str">
        <f>VLOOKUP(H430,Sheet2!$A$1:$B$270,2,FALSE)</f>
        <v>BATU</v>
      </c>
    </row>
    <row r="431" spans="1:61">
      <c r="A431">
        <v>430</v>
      </c>
      <c r="B431">
        <v>1002625771</v>
      </c>
      <c r="C431">
        <v>3</v>
      </c>
      <c r="D431" t="s">
        <v>38</v>
      </c>
      <c r="E431">
        <v>5</v>
      </c>
      <c r="F431" t="s">
        <v>247</v>
      </c>
      <c r="G431" t="s">
        <v>87</v>
      </c>
      <c r="H431" t="s">
        <v>248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46302.466446759259</v>
      </c>
      <c r="P431" s="57">
        <v>46302.732303240744</v>
      </c>
      <c r="Q431">
        <v>69405661</v>
      </c>
      <c r="S431">
        <v>152702232934</v>
      </c>
      <c r="T431" t="s">
        <v>3802</v>
      </c>
      <c r="U431" t="s">
        <v>3803</v>
      </c>
      <c r="V431" t="s">
        <v>3804</v>
      </c>
      <c r="Z431">
        <v>112.649908263366</v>
      </c>
      <c r="AA431">
        <v>-7.9127982323554704</v>
      </c>
      <c r="AB431" t="s">
        <v>3805</v>
      </c>
      <c r="AC431" t="s">
        <v>235</v>
      </c>
      <c r="AL431" t="s">
        <v>217</v>
      </c>
      <c r="AM431" t="s">
        <v>3806</v>
      </c>
      <c r="AN431" t="s">
        <v>6</v>
      </c>
      <c r="AO431" s="57">
        <v>46213.475960648146</v>
      </c>
      <c r="AP431" s="57">
        <v>46303.333333333336</v>
      </c>
      <c r="AR431" t="s">
        <v>218</v>
      </c>
      <c r="AS431" t="s">
        <v>845</v>
      </c>
      <c r="AT431" t="s">
        <v>220</v>
      </c>
      <c r="AU431">
        <v>20261007</v>
      </c>
      <c r="AV431" t="s">
        <v>221</v>
      </c>
      <c r="AW431" t="s">
        <v>869</v>
      </c>
      <c r="AX431" t="s">
        <v>222</v>
      </c>
      <c r="BA431" s="57">
        <v>46303.333333333336</v>
      </c>
      <c r="BB431" t="s">
        <v>3806</v>
      </c>
      <c r="BC431">
        <v>2026</v>
      </c>
      <c r="BD431">
        <v>10</v>
      </c>
      <c r="BE431">
        <v>7</v>
      </c>
      <c r="BF431" s="6">
        <f t="shared" si="18"/>
        <v>46302</v>
      </c>
      <c r="BG431">
        <f t="shared" si="19"/>
        <v>-1.3333333333357587</v>
      </c>
      <c r="BH431" t="str">
        <f t="shared" si="20"/>
        <v>COMPLY</v>
      </c>
      <c r="BI431" t="str">
        <f>VLOOKUP(H431,Sheet2!$A$1:$B$270,2,FALSE)</f>
        <v>BATU</v>
      </c>
    </row>
    <row r="432" spans="1:61">
      <c r="A432">
        <v>431</v>
      </c>
      <c r="B432">
        <v>1002628750</v>
      </c>
      <c r="C432">
        <v>3</v>
      </c>
      <c r="D432" t="s">
        <v>38</v>
      </c>
      <c r="E432">
        <v>5</v>
      </c>
      <c r="F432" t="s">
        <v>247</v>
      </c>
      <c r="G432" t="s">
        <v>87</v>
      </c>
      <c r="H432" t="s">
        <v>248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46304.341377314813</v>
      </c>
      <c r="P432" s="57">
        <v>46304.520671296297</v>
      </c>
      <c r="Q432">
        <v>69406959</v>
      </c>
      <c r="S432">
        <v>152702232610</v>
      </c>
      <c r="T432" t="s">
        <v>4929</v>
      </c>
      <c r="U432" t="s">
        <v>4930</v>
      </c>
      <c r="V432" t="s">
        <v>4931</v>
      </c>
      <c r="Z432">
        <v>112.62508870000001</v>
      </c>
      <c r="AA432">
        <v>-7.9374224</v>
      </c>
      <c r="AB432" t="s">
        <v>4932</v>
      </c>
      <c r="AC432" t="s">
        <v>235</v>
      </c>
      <c r="AL432" t="s">
        <v>217</v>
      </c>
      <c r="AM432" t="s">
        <v>4933</v>
      </c>
      <c r="AN432" t="s">
        <v>6</v>
      </c>
      <c r="AO432" s="57">
        <v>46275.361435185187</v>
      </c>
      <c r="AP432" s="57">
        <v>46305.333333333336</v>
      </c>
      <c r="AR432" t="s">
        <v>218</v>
      </c>
      <c r="AS432" t="s">
        <v>845</v>
      </c>
      <c r="AT432" t="s">
        <v>220</v>
      </c>
      <c r="AU432">
        <v>20261009</v>
      </c>
      <c r="AV432" t="s">
        <v>221</v>
      </c>
      <c r="AW432" t="s">
        <v>1812</v>
      </c>
      <c r="AX432" t="s">
        <v>222</v>
      </c>
      <c r="BA432" s="57">
        <v>46305.333333333336</v>
      </c>
      <c r="BB432" t="s">
        <v>4933</v>
      </c>
      <c r="BC432">
        <v>2026</v>
      </c>
      <c r="BD432">
        <v>10</v>
      </c>
      <c r="BE432">
        <v>9</v>
      </c>
      <c r="BF432" s="6">
        <f t="shared" si="18"/>
        <v>46304</v>
      </c>
      <c r="BG432">
        <f t="shared" si="19"/>
        <v>-1.3333333333357587</v>
      </c>
      <c r="BH432" t="str">
        <f t="shared" si="20"/>
        <v>COMPLY</v>
      </c>
      <c r="BI432" t="str">
        <f>VLOOKUP(H432,Sheet2!$A$1:$B$270,2,FALSE)</f>
        <v>BATU</v>
      </c>
    </row>
    <row r="433" spans="1:61">
      <c r="A433">
        <v>432</v>
      </c>
      <c r="B433">
        <v>1002631731</v>
      </c>
      <c r="C433">
        <v>3</v>
      </c>
      <c r="D433" t="s">
        <v>38</v>
      </c>
      <c r="E433">
        <v>5</v>
      </c>
      <c r="F433" t="s">
        <v>247</v>
      </c>
      <c r="G433" t="s">
        <v>87</v>
      </c>
      <c r="H433" t="s">
        <v>248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46306.684432870374</v>
      </c>
      <c r="P433" s="57">
        <v>46307.725081018521</v>
      </c>
      <c r="Q433">
        <v>69408245</v>
      </c>
      <c r="S433">
        <v>152702245525</v>
      </c>
      <c r="T433" t="s">
        <v>4940</v>
      </c>
      <c r="U433" t="s">
        <v>4941</v>
      </c>
      <c r="V433" t="s">
        <v>4942</v>
      </c>
      <c r="Z433">
        <v>112.6294022</v>
      </c>
      <c r="AA433">
        <v>-7.9117198000000002</v>
      </c>
      <c r="AB433" t="s">
        <v>4943</v>
      </c>
      <c r="AC433" t="s">
        <v>216</v>
      </c>
      <c r="AL433" t="s">
        <v>217</v>
      </c>
      <c r="AM433" t="s">
        <v>4944</v>
      </c>
      <c r="AN433" t="s">
        <v>6</v>
      </c>
      <c r="AO433" s="57">
        <v>46336.694560185184</v>
      </c>
      <c r="AP433" s="57">
        <v>46307.625</v>
      </c>
      <c r="AR433" t="s">
        <v>218</v>
      </c>
      <c r="AS433" t="s">
        <v>845</v>
      </c>
      <c r="AT433" t="s">
        <v>342</v>
      </c>
      <c r="AU433">
        <v>20261012</v>
      </c>
      <c r="AV433" t="s">
        <v>221</v>
      </c>
      <c r="AW433" t="s">
        <v>4945</v>
      </c>
      <c r="AX433" t="s">
        <v>222</v>
      </c>
      <c r="BA433" s="57">
        <v>46307.625</v>
      </c>
      <c r="BB433" t="s">
        <v>4944</v>
      </c>
      <c r="BC433">
        <v>2026</v>
      </c>
      <c r="BD433">
        <v>10</v>
      </c>
      <c r="BE433">
        <v>12</v>
      </c>
      <c r="BF433" s="6">
        <f t="shared" si="18"/>
        <v>46307</v>
      </c>
      <c r="BG433">
        <f t="shared" si="19"/>
        <v>-0.625</v>
      </c>
      <c r="BH433" t="str">
        <f t="shared" si="20"/>
        <v>COMPLY</v>
      </c>
      <c r="BI433" t="str">
        <f>VLOOKUP(H433,Sheet2!$A$1:$B$270,2,FALSE)</f>
        <v>BATU</v>
      </c>
    </row>
    <row r="434" spans="1:61">
      <c r="A434">
        <v>433</v>
      </c>
      <c r="B434">
        <v>1002635776</v>
      </c>
      <c r="C434">
        <v>3</v>
      </c>
      <c r="D434" t="s">
        <v>38</v>
      </c>
      <c r="E434">
        <v>5</v>
      </c>
      <c r="F434" t="s">
        <v>247</v>
      </c>
      <c r="G434" t="s">
        <v>87</v>
      </c>
      <c r="H434" t="s">
        <v>248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46308.730266203704</v>
      </c>
      <c r="P434" s="57">
        <v>46309.562280092592</v>
      </c>
      <c r="Q434">
        <v>69409664</v>
      </c>
      <c r="S434">
        <v>152702232989</v>
      </c>
      <c r="T434" t="s">
        <v>6616</v>
      </c>
      <c r="U434" t="s">
        <v>6617</v>
      </c>
      <c r="V434" t="s">
        <v>6618</v>
      </c>
      <c r="Z434">
        <v>112.6553894</v>
      </c>
      <c r="AA434">
        <v>-7.9599364000000001</v>
      </c>
      <c r="AB434" t="s">
        <v>6619</v>
      </c>
      <c r="AC434" t="s">
        <v>235</v>
      </c>
      <c r="AL434" t="s">
        <v>217</v>
      </c>
      <c r="AM434" t="s">
        <v>6620</v>
      </c>
      <c r="AN434" t="s">
        <v>6</v>
      </c>
      <c r="AO434" t="s">
        <v>6610</v>
      </c>
      <c r="AP434" s="57">
        <v>46309.625</v>
      </c>
      <c r="AR434" t="s">
        <v>218</v>
      </c>
      <c r="AS434" t="s">
        <v>845</v>
      </c>
      <c r="AT434" t="s">
        <v>230</v>
      </c>
      <c r="AU434">
        <v>20261014</v>
      </c>
      <c r="AV434" t="s">
        <v>221</v>
      </c>
      <c r="AW434" t="s">
        <v>5839</v>
      </c>
      <c r="AX434" t="s">
        <v>222</v>
      </c>
      <c r="BA434" s="57">
        <v>46309.625</v>
      </c>
      <c r="BB434" t="s">
        <v>6620</v>
      </c>
      <c r="BC434">
        <v>2026</v>
      </c>
      <c r="BD434">
        <v>10</v>
      </c>
      <c r="BE434">
        <v>14</v>
      </c>
      <c r="BF434" s="6">
        <f t="shared" si="18"/>
        <v>46309</v>
      </c>
      <c r="BG434">
        <f t="shared" si="19"/>
        <v>-0.625</v>
      </c>
      <c r="BH434" t="str">
        <f t="shared" si="20"/>
        <v>COMPLY</v>
      </c>
      <c r="BI434" t="str">
        <f>VLOOKUP(H434,Sheet2!$A$1:$B$270,2,FALSE)</f>
        <v>BATU</v>
      </c>
    </row>
    <row r="435" spans="1:61">
      <c r="A435">
        <v>434</v>
      </c>
      <c r="B435">
        <v>1002638354</v>
      </c>
      <c r="C435">
        <v>3</v>
      </c>
      <c r="D435" t="s">
        <v>38</v>
      </c>
      <c r="E435">
        <v>5</v>
      </c>
      <c r="F435" t="s">
        <v>247</v>
      </c>
      <c r="G435" t="s">
        <v>87</v>
      </c>
      <c r="H435" t="s">
        <v>248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46310.524710648147</v>
      </c>
      <c r="P435" s="57">
        <v>46311.827291666668</v>
      </c>
      <c r="Q435">
        <v>69410770</v>
      </c>
      <c r="S435">
        <v>152702233010</v>
      </c>
      <c r="T435" t="s">
        <v>7473</v>
      </c>
      <c r="U435" t="s">
        <v>7474</v>
      </c>
      <c r="V435" t="s">
        <v>7475</v>
      </c>
      <c r="Z435">
        <v>112.63371859999999</v>
      </c>
      <c r="AA435">
        <v>-7.9105601999999999</v>
      </c>
      <c r="AB435" t="s">
        <v>7476</v>
      </c>
      <c r="AC435" t="s">
        <v>235</v>
      </c>
      <c r="AL435" t="s">
        <v>217</v>
      </c>
      <c r="AM435" t="s">
        <v>7471</v>
      </c>
      <c r="AN435" t="s">
        <v>6</v>
      </c>
      <c r="AO435" t="s">
        <v>7378</v>
      </c>
      <c r="AP435" s="57">
        <v>46311.458333333336</v>
      </c>
      <c r="AR435" t="s">
        <v>218</v>
      </c>
      <c r="AS435" t="s">
        <v>845</v>
      </c>
      <c r="AT435" t="s">
        <v>230</v>
      </c>
      <c r="AU435">
        <v>20261016</v>
      </c>
      <c r="AV435" t="s">
        <v>221</v>
      </c>
      <c r="AW435" t="s">
        <v>877</v>
      </c>
      <c r="AX435" t="s">
        <v>222</v>
      </c>
      <c r="BA435" s="57">
        <v>46311.458333333336</v>
      </c>
      <c r="BB435" t="s">
        <v>7471</v>
      </c>
      <c r="BC435">
        <v>2026</v>
      </c>
      <c r="BD435">
        <v>10</v>
      </c>
      <c r="BE435">
        <v>16</v>
      </c>
      <c r="BF435" s="6">
        <f t="shared" si="18"/>
        <v>46311</v>
      </c>
      <c r="BG435">
        <f t="shared" si="19"/>
        <v>-0.45833333333575865</v>
      </c>
      <c r="BH435" t="str">
        <f t="shared" si="20"/>
        <v>COMPLY</v>
      </c>
      <c r="BI435" t="str">
        <f>VLOOKUP(H435,Sheet2!$A$1:$B$270,2,FALSE)</f>
        <v>BATU</v>
      </c>
    </row>
    <row r="436" spans="1:61">
      <c r="A436">
        <v>435</v>
      </c>
      <c r="B436">
        <v>1002640406</v>
      </c>
      <c r="C436">
        <v>3</v>
      </c>
      <c r="D436" t="s">
        <v>38</v>
      </c>
      <c r="E436">
        <v>5</v>
      </c>
      <c r="F436" t="s">
        <v>247</v>
      </c>
      <c r="G436" t="s">
        <v>87</v>
      </c>
      <c r="H436" t="s">
        <v>248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46311.613611111112</v>
      </c>
      <c r="P436" s="57">
        <v>46312.56858796296</v>
      </c>
      <c r="Q436">
        <v>69411625</v>
      </c>
      <c r="S436">
        <v>152702233026</v>
      </c>
      <c r="T436" t="s">
        <v>8174</v>
      </c>
      <c r="U436" t="s">
        <v>8175</v>
      </c>
      <c r="V436" t="s">
        <v>8176</v>
      </c>
      <c r="Z436">
        <v>112.6378538</v>
      </c>
      <c r="AA436">
        <v>-7.9397377999999996</v>
      </c>
      <c r="AB436" t="s">
        <v>8177</v>
      </c>
      <c r="AC436" t="s">
        <v>235</v>
      </c>
      <c r="AL436" t="s">
        <v>217</v>
      </c>
      <c r="AM436" t="s">
        <v>8178</v>
      </c>
      <c r="AN436" t="s">
        <v>6</v>
      </c>
      <c r="AO436" t="s">
        <v>8087</v>
      </c>
      <c r="AP436" s="57">
        <v>46312.458333333336</v>
      </c>
      <c r="AR436" t="s">
        <v>218</v>
      </c>
      <c r="AS436" t="s">
        <v>845</v>
      </c>
      <c r="AT436" t="s">
        <v>342</v>
      </c>
      <c r="AU436">
        <v>20261017</v>
      </c>
      <c r="AV436" t="s">
        <v>221</v>
      </c>
      <c r="AW436" t="s">
        <v>5941</v>
      </c>
      <c r="AX436" t="s">
        <v>222</v>
      </c>
      <c r="BA436" s="57">
        <v>46312.458333333336</v>
      </c>
      <c r="BB436" t="s">
        <v>8178</v>
      </c>
      <c r="BC436">
        <v>2026</v>
      </c>
      <c r="BD436">
        <v>10</v>
      </c>
      <c r="BE436">
        <v>17</v>
      </c>
      <c r="BF436" s="6">
        <f t="shared" si="18"/>
        <v>46312</v>
      </c>
      <c r="BG436">
        <f t="shared" si="19"/>
        <v>-0.45833333333575865</v>
      </c>
      <c r="BH436" t="str">
        <f t="shared" si="20"/>
        <v>COMPLY</v>
      </c>
      <c r="BI436" t="str">
        <f>VLOOKUP(H436,Sheet2!$A$1:$B$270,2,FALSE)</f>
        <v>BATU</v>
      </c>
    </row>
    <row r="437" spans="1:61">
      <c r="A437">
        <v>436</v>
      </c>
      <c r="B437">
        <v>1002639675</v>
      </c>
      <c r="C437">
        <v>3</v>
      </c>
      <c r="D437" t="s">
        <v>38</v>
      </c>
      <c r="E437">
        <v>5</v>
      </c>
      <c r="F437" t="s">
        <v>247</v>
      </c>
      <c r="G437" t="s">
        <v>87</v>
      </c>
      <c r="H437" t="s">
        <v>248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46311.426157407404</v>
      </c>
      <c r="P437" s="57">
        <v>46311.592789351853</v>
      </c>
      <c r="Q437">
        <v>69411247</v>
      </c>
      <c r="S437">
        <v>152702233021</v>
      </c>
      <c r="T437" t="s">
        <v>8179</v>
      </c>
      <c r="U437" t="s">
        <v>8180</v>
      </c>
      <c r="V437" t="s">
        <v>8181</v>
      </c>
      <c r="Z437">
        <v>112.650772</v>
      </c>
      <c r="AA437">
        <v>-7.9611627</v>
      </c>
      <c r="AB437" t="s">
        <v>8182</v>
      </c>
      <c r="AC437" t="s">
        <v>235</v>
      </c>
      <c r="AL437" t="s">
        <v>217</v>
      </c>
      <c r="AM437" t="s">
        <v>8183</v>
      </c>
      <c r="AN437" t="s">
        <v>6</v>
      </c>
      <c r="AO437" t="s">
        <v>8184</v>
      </c>
      <c r="AP437" s="57">
        <v>46312.333333333336</v>
      </c>
      <c r="AR437" t="s">
        <v>218</v>
      </c>
      <c r="AS437" t="s">
        <v>845</v>
      </c>
      <c r="AT437" t="s">
        <v>230</v>
      </c>
      <c r="AU437">
        <v>20261016</v>
      </c>
      <c r="AV437" t="s">
        <v>221</v>
      </c>
      <c r="AW437" t="s">
        <v>876</v>
      </c>
      <c r="AX437" t="s">
        <v>222</v>
      </c>
      <c r="BA437" s="57">
        <v>46312.333333333336</v>
      </c>
      <c r="BB437" t="s">
        <v>8183</v>
      </c>
      <c r="BC437">
        <v>2026</v>
      </c>
      <c r="BD437">
        <v>10</v>
      </c>
      <c r="BE437">
        <v>16</v>
      </c>
      <c r="BF437" s="6">
        <f t="shared" si="18"/>
        <v>46311</v>
      </c>
      <c r="BG437">
        <f t="shared" si="19"/>
        <v>-1.3333333333357587</v>
      </c>
      <c r="BH437" t="str">
        <f t="shared" si="20"/>
        <v>COMPLY</v>
      </c>
      <c r="BI437" t="str">
        <f>VLOOKUP(H437,Sheet2!$A$1:$B$270,2,FALSE)</f>
        <v>BATU</v>
      </c>
    </row>
    <row r="438" spans="1:61">
      <c r="A438">
        <v>437</v>
      </c>
      <c r="B438">
        <v>1002640069</v>
      </c>
      <c r="C438">
        <v>3</v>
      </c>
      <c r="D438" t="s">
        <v>38</v>
      </c>
      <c r="E438">
        <v>5</v>
      </c>
      <c r="F438" t="s">
        <v>247</v>
      </c>
      <c r="G438" t="s">
        <v>87</v>
      </c>
      <c r="H438" t="s">
        <v>248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46311.545555555553</v>
      </c>
      <c r="P438" s="57">
        <v>46311.852546296293</v>
      </c>
      <c r="Q438">
        <v>69411441</v>
      </c>
      <c r="S438">
        <v>152702233025</v>
      </c>
      <c r="T438" t="s">
        <v>8185</v>
      </c>
      <c r="U438" t="s">
        <v>8186</v>
      </c>
      <c r="V438" t="s">
        <v>8187</v>
      </c>
      <c r="Z438">
        <v>112.63634204864501</v>
      </c>
      <c r="AA438">
        <v>-7.9491810068368203</v>
      </c>
      <c r="AB438" t="s">
        <v>8188</v>
      </c>
      <c r="AC438" t="s">
        <v>216</v>
      </c>
      <c r="AL438" t="s">
        <v>217</v>
      </c>
      <c r="AM438" t="s">
        <v>8138</v>
      </c>
      <c r="AN438" t="s">
        <v>6</v>
      </c>
      <c r="AO438" t="s">
        <v>7973</v>
      </c>
      <c r="AP438" s="57">
        <v>46312.458333333336</v>
      </c>
      <c r="AR438" t="s">
        <v>218</v>
      </c>
      <c r="AS438" t="s">
        <v>845</v>
      </c>
      <c r="AT438" t="s">
        <v>230</v>
      </c>
      <c r="AU438">
        <v>20261016</v>
      </c>
      <c r="AV438" t="s">
        <v>221</v>
      </c>
      <c r="AW438" t="s">
        <v>876</v>
      </c>
      <c r="AX438" t="s">
        <v>222</v>
      </c>
      <c r="BA438" s="57">
        <v>46312.458333333336</v>
      </c>
      <c r="BB438" t="s">
        <v>8138</v>
      </c>
      <c r="BC438">
        <v>2026</v>
      </c>
      <c r="BD438">
        <v>10</v>
      </c>
      <c r="BE438">
        <v>16</v>
      </c>
      <c r="BF438" s="6">
        <f t="shared" si="18"/>
        <v>46311</v>
      </c>
      <c r="BG438">
        <f t="shared" si="19"/>
        <v>-1.4583333333357587</v>
      </c>
      <c r="BH438" t="str">
        <f t="shared" si="20"/>
        <v>COMPLY</v>
      </c>
      <c r="BI438" t="str">
        <f>VLOOKUP(H438,Sheet2!$A$1:$B$270,2,FALSE)</f>
        <v>BATU</v>
      </c>
    </row>
    <row r="439" spans="1:61">
      <c r="A439">
        <v>438</v>
      </c>
      <c r="B439">
        <v>1002642139</v>
      </c>
      <c r="C439">
        <v>3</v>
      </c>
      <c r="D439" t="s">
        <v>38</v>
      </c>
      <c r="E439">
        <v>5</v>
      </c>
      <c r="F439" t="s">
        <v>247</v>
      </c>
      <c r="G439" t="s">
        <v>87</v>
      </c>
      <c r="H439" t="s">
        <v>248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46314.312256944446</v>
      </c>
      <c r="P439" s="57">
        <v>46314.500659722224</v>
      </c>
      <c r="Q439">
        <v>69412545</v>
      </c>
      <c r="S439">
        <v>152702233039</v>
      </c>
      <c r="T439" t="s">
        <v>9459</v>
      </c>
      <c r="U439" t="s">
        <v>9460</v>
      </c>
      <c r="V439" t="s">
        <v>9461</v>
      </c>
      <c r="Z439">
        <v>112.65165377408201</v>
      </c>
      <c r="AA439">
        <v>-7.9380078850118396</v>
      </c>
      <c r="AB439" t="s">
        <v>9462</v>
      </c>
      <c r="AC439" t="s">
        <v>216</v>
      </c>
      <c r="AL439" t="s">
        <v>217</v>
      </c>
      <c r="AM439" t="s">
        <v>9463</v>
      </c>
      <c r="AN439" t="s">
        <v>6</v>
      </c>
      <c r="AO439" t="s">
        <v>9464</v>
      </c>
      <c r="AP439" s="57">
        <v>46315.333333333336</v>
      </c>
      <c r="AR439" t="s">
        <v>218</v>
      </c>
      <c r="AS439" t="s">
        <v>845</v>
      </c>
      <c r="AT439" t="s">
        <v>230</v>
      </c>
      <c r="AU439">
        <v>20261019</v>
      </c>
      <c r="AV439" t="s">
        <v>221</v>
      </c>
      <c r="AW439" t="s">
        <v>880</v>
      </c>
      <c r="AX439" t="s">
        <v>222</v>
      </c>
      <c r="BA439" s="57">
        <v>46315.333333333336</v>
      </c>
      <c r="BB439" t="s">
        <v>9463</v>
      </c>
      <c r="BC439">
        <v>2026</v>
      </c>
      <c r="BD439">
        <v>10</v>
      </c>
      <c r="BE439">
        <v>19</v>
      </c>
      <c r="BF439" s="6">
        <f t="shared" si="18"/>
        <v>46314</v>
      </c>
      <c r="BG439">
        <f t="shared" si="19"/>
        <v>-1.3333333333357587</v>
      </c>
      <c r="BH439" t="str">
        <f t="shared" si="20"/>
        <v>COMPLY</v>
      </c>
      <c r="BI439" t="str">
        <f>VLOOKUP(H439,Sheet2!$A$1:$B$270,2,FALSE)</f>
        <v>BATU</v>
      </c>
    </row>
    <row r="440" spans="1:61">
      <c r="A440">
        <v>439</v>
      </c>
      <c r="B440">
        <v>1002654415</v>
      </c>
      <c r="C440">
        <v>3</v>
      </c>
      <c r="D440" t="s">
        <v>38</v>
      </c>
      <c r="E440">
        <v>5</v>
      </c>
      <c r="F440" t="s">
        <v>247</v>
      </c>
      <c r="G440" t="s">
        <v>87</v>
      </c>
      <c r="H440" t="s">
        <v>248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46321.633923611109</v>
      </c>
      <c r="P440" s="57">
        <v>46322.632673611108</v>
      </c>
      <c r="Q440">
        <v>69417346</v>
      </c>
      <c r="S440">
        <v>152702240585</v>
      </c>
      <c r="T440" t="s">
        <v>13005</v>
      </c>
      <c r="U440" t="s">
        <v>13006</v>
      </c>
      <c r="V440" t="s">
        <v>13007</v>
      </c>
      <c r="Z440">
        <v>112.63849999999999</v>
      </c>
      <c r="AA440">
        <v>-7.9546999999999999</v>
      </c>
      <c r="AB440" t="s">
        <v>13008</v>
      </c>
      <c r="AC440" t="s">
        <v>235</v>
      </c>
      <c r="AL440" t="s">
        <v>217</v>
      </c>
      <c r="AM440" t="s">
        <v>13009</v>
      </c>
      <c r="AN440" t="s">
        <v>6</v>
      </c>
      <c r="AO440" t="s">
        <v>13010</v>
      </c>
      <c r="AP440" s="57">
        <v>46322.625</v>
      </c>
      <c r="AR440" t="s">
        <v>218</v>
      </c>
      <c r="AS440" t="s">
        <v>845</v>
      </c>
      <c r="AT440" t="s">
        <v>230</v>
      </c>
      <c r="AU440">
        <v>20261027</v>
      </c>
      <c r="AV440" t="s">
        <v>221</v>
      </c>
      <c r="AW440" t="s">
        <v>877</v>
      </c>
      <c r="AX440" t="s">
        <v>222</v>
      </c>
      <c r="BA440" s="57">
        <v>46322.625</v>
      </c>
      <c r="BB440" t="s">
        <v>13009</v>
      </c>
      <c r="BC440">
        <v>2026</v>
      </c>
      <c r="BD440">
        <v>10</v>
      </c>
      <c r="BE440">
        <v>27</v>
      </c>
      <c r="BF440" s="6">
        <f t="shared" si="18"/>
        <v>46322</v>
      </c>
      <c r="BG440">
        <f t="shared" si="19"/>
        <v>-0.625</v>
      </c>
      <c r="BH440" t="str">
        <f t="shared" si="20"/>
        <v>COMPLY</v>
      </c>
      <c r="BI440" t="str">
        <f>VLOOKUP(H440,Sheet2!$A$1:$B$270,2,FALSE)</f>
        <v>BATU</v>
      </c>
    </row>
    <row r="441" spans="1:61">
      <c r="A441">
        <v>440</v>
      </c>
      <c r="B441">
        <v>1002654425</v>
      </c>
      <c r="C441">
        <v>3</v>
      </c>
      <c r="D441" t="s">
        <v>38</v>
      </c>
      <c r="E441">
        <v>5</v>
      </c>
      <c r="F441" t="s">
        <v>247</v>
      </c>
      <c r="G441" t="s">
        <v>87</v>
      </c>
      <c r="H441" t="s">
        <v>248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46321.635937500003</v>
      </c>
      <c r="P441" s="57">
        <v>46322.713680555556</v>
      </c>
      <c r="Q441">
        <v>69417332</v>
      </c>
      <c r="S441">
        <v>152702233127</v>
      </c>
      <c r="T441" t="s">
        <v>13005</v>
      </c>
      <c r="U441" t="s">
        <v>13006</v>
      </c>
      <c r="V441" t="s">
        <v>13014</v>
      </c>
      <c r="Z441">
        <v>112.63849999999999</v>
      </c>
      <c r="AA441">
        <v>-7.9546999999999999</v>
      </c>
      <c r="AB441" t="s">
        <v>13015</v>
      </c>
      <c r="AC441" t="s">
        <v>235</v>
      </c>
      <c r="AL441" t="s">
        <v>217</v>
      </c>
      <c r="AM441" t="s">
        <v>13016</v>
      </c>
      <c r="AN441" t="s">
        <v>6</v>
      </c>
      <c r="AO441" t="s">
        <v>13010</v>
      </c>
      <c r="AP441" s="57">
        <v>46322.625</v>
      </c>
      <c r="AQ441" t="s">
        <v>1495</v>
      </c>
      <c r="AR441" t="s">
        <v>218</v>
      </c>
      <c r="AS441" t="s">
        <v>845</v>
      </c>
      <c r="AT441" t="s">
        <v>230</v>
      </c>
      <c r="AU441">
        <v>20261027</v>
      </c>
      <c r="AV441" t="s">
        <v>221</v>
      </c>
      <c r="AW441" t="s">
        <v>877</v>
      </c>
      <c r="AX441" t="s">
        <v>222</v>
      </c>
      <c r="BA441" s="57">
        <v>46322.625</v>
      </c>
      <c r="BB441" t="s">
        <v>13016</v>
      </c>
      <c r="BC441">
        <v>2026</v>
      </c>
      <c r="BD441">
        <v>10</v>
      </c>
      <c r="BE441">
        <v>27</v>
      </c>
      <c r="BF441" s="6">
        <f t="shared" si="18"/>
        <v>46322</v>
      </c>
      <c r="BG441">
        <f t="shared" si="19"/>
        <v>-0.625</v>
      </c>
      <c r="BH441" t="str">
        <f t="shared" si="20"/>
        <v>COMPLY</v>
      </c>
      <c r="BI441" t="str">
        <f>VLOOKUP(H441,Sheet2!$A$1:$B$270,2,FALSE)</f>
        <v>BATU</v>
      </c>
    </row>
    <row r="442" spans="1:61">
      <c r="A442">
        <v>441</v>
      </c>
      <c r="B442">
        <v>1002654437</v>
      </c>
      <c r="C442">
        <v>3</v>
      </c>
      <c r="D442" t="s">
        <v>38</v>
      </c>
      <c r="E442">
        <v>5</v>
      </c>
      <c r="F442" t="s">
        <v>247</v>
      </c>
      <c r="G442" t="s">
        <v>87</v>
      </c>
      <c r="H442" t="s">
        <v>248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46321.637384259258</v>
      </c>
      <c r="P442" s="57">
        <v>46322.585219907407</v>
      </c>
      <c r="Q442">
        <v>69417349</v>
      </c>
      <c r="S442">
        <v>152702233128</v>
      </c>
      <c r="T442" t="s">
        <v>13005</v>
      </c>
      <c r="U442" t="s">
        <v>13006</v>
      </c>
      <c r="V442" t="s">
        <v>13017</v>
      </c>
      <c r="Z442">
        <v>112.63849999999999</v>
      </c>
      <c r="AA442">
        <v>-7.9546999999999999</v>
      </c>
      <c r="AB442" t="s">
        <v>13018</v>
      </c>
      <c r="AC442" t="s">
        <v>235</v>
      </c>
      <c r="AL442" t="s">
        <v>217</v>
      </c>
      <c r="AM442" t="s">
        <v>13019</v>
      </c>
      <c r="AN442" t="s">
        <v>6</v>
      </c>
      <c r="AO442" t="s">
        <v>13010</v>
      </c>
      <c r="AP442" s="57">
        <v>46322.625</v>
      </c>
      <c r="AQ442" t="s">
        <v>1495</v>
      </c>
      <c r="AR442" t="s">
        <v>218</v>
      </c>
      <c r="AS442" t="s">
        <v>845</v>
      </c>
      <c r="AT442" t="s">
        <v>230</v>
      </c>
      <c r="AU442">
        <v>20261027</v>
      </c>
      <c r="AV442" t="s">
        <v>221</v>
      </c>
      <c r="AW442" t="s">
        <v>877</v>
      </c>
      <c r="AX442" t="s">
        <v>222</v>
      </c>
      <c r="BA442" s="57">
        <v>46322.625</v>
      </c>
      <c r="BB442" t="s">
        <v>13019</v>
      </c>
      <c r="BC442">
        <v>2026</v>
      </c>
      <c r="BD442">
        <v>10</v>
      </c>
      <c r="BE442">
        <v>27</v>
      </c>
      <c r="BF442" s="6">
        <f t="shared" si="18"/>
        <v>46322</v>
      </c>
      <c r="BG442">
        <f t="shared" si="19"/>
        <v>-0.625</v>
      </c>
      <c r="BH442" t="str">
        <f t="shared" si="20"/>
        <v>COMPLY</v>
      </c>
      <c r="BI442" t="str">
        <f>VLOOKUP(H442,Sheet2!$A$1:$B$270,2,FALSE)</f>
        <v>BATU</v>
      </c>
    </row>
    <row r="443" spans="1:61">
      <c r="A443">
        <v>442</v>
      </c>
      <c r="B443">
        <v>1002656459</v>
      </c>
      <c r="C443">
        <v>3</v>
      </c>
      <c r="D443" t="s">
        <v>38</v>
      </c>
      <c r="E443">
        <v>5</v>
      </c>
      <c r="F443" t="s">
        <v>247</v>
      </c>
      <c r="G443" t="s">
        <v>87</v>
      </c>
      <c r="H443" t="s">
        <v>248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46322.651967592596</v>
      </c>
      <c r="P443" s="57">
        <v>46323.780995370369</v>
      </c>
      <c r="Q443">
        <v>69418135</v>
      </c>
      <c r="S443">
        <v>152702233142</v>
      </c>
      <c r="T443" t="s">
        <v>13653</v>
      </c>
      <c r="U443" t="s">
        <v>13654</v>
      </c>
      <c r="V443" t="s">
        <v>13655</v>
      </c>
      <c r="Z443">
        <v>112.63660470000001</v>
      </c>
      <c r="AA443">
        <v>-7.9556006999999997</v>
      </c>
      <c r="AB443" t="s">
        <v>13656</v>
      </c>
      <c r="AC443" t="s">
        <v>216</v>
      </c>
      <c r="AL443" t="s">
        <v>217</v>
      </c>
      <c r="AM443" t="s">
        <v>13657</v>
      </c>
      <c r="AN443" t="s">
        <v>6</v>
      </c>
      <c r="AO443" t="s">
        <v>13658</v>
      </c>
      <c r="AP443" s="57">
        <v>46323.625</v>
      </c>
      <c r="AR443" t="s">
        <v>218</v>
      </c>
      <c r="AS443" t="s">
        <v>845</v>
      </c>
      <c r="AT443" t="s">
        <v>230</v>
      </c>
      <c r="AU443">
        <v>20261028</v>
      </c>
      <c r="AV443" t="s">
        <v>221</v>
      </c>
      <c r="AW443" t="s">
        <v>879</v>
      </c>
      <c r="AX443" t="s">
        <v>222</v>
      </c>
      <c r="BA443" s="57">
        <v>46323.625</v>
      </c>
      <c r="BB443" t="s">
        <v>13657</v>
      </c>
      <c r="BC443">
        <v>2026</v>
      </c>
      <c r="BD443">
        <v>10</v>
      </c>
      <c r="BE443">
        <v>28</v>
      </c>
      <c r="BF443" s="6">
        <f t="shared" si="18"/>
        <v>46323</v>
      </c>
      <c r="BG443">
        <f t="shared" si="19"/>
        <v>-0.625</v>
      </c>
      <c r="BH443" t="str">
        <f t="shared" si="20"/>
        <v>COMPLY</v>
      </c>
      <c r="BI443" t="str">
        <f>VLOOKUP(H443,Sheet2!$A$1:$B$270,2,FALSE)</f>
        <v>BATU</v>
      </c>
    </row>
    <row r="444" spans="1:61">
      <c r="A444">
        <v>443</v>
      </c>
      <c r="B444">
        <v>1002656664</v>
      </c>
      <c r="C444">
        <v>3</v>
      </c>
      <c r="D444" t="s">
        <v>38</v>
      </c>
      <c r="E444">
        <v>5</v>
      </c>
      <c r="F444" t="s">
        <v>247</v>
      </c>
      <c r="G444" t="s">
        <v>87</v>
      </c>
      <c r="H444" t="s">
        <v>248</v>
      </c>
      <c r="I444" t="s">
        <v>212</v>
      </c>
      <c r="J444" t="s">
        <v>213</v>
      </c>
      <c r="K444" t="s">
        <v>149</v>
      </c>
      <c r="M444" t="s">
        <v>76</v>
      </c>
      <c r="N444" t="s">
        <v>215</v>
      </c>
      <c r="O444" s="57">
        <v>46322.693009259259</v>
      </c>
      <c r="P444" s="57">
        <v>46322.748935185184</v>
      </c>
      <c r="Q444">
        <v>69417384</v>
      </c>
      <c r="S444">
        <v>152702233146</v>
      </c>
      <c r="T444" t="s">
        <v>13005</v>
      </c>
      <c r="U444" t="s">
        <v>13650</v>
      </c>
      <c r="V444" t="s">
        <v>13651</v>
      </c>
      <c r="Z444">
        <v>112.63855218887301</v>
      </c>
      <c r="AA444">
        <v>-7.9551014958262298</v>
      </c>
      <c r="AB444" t="s">
        <v>13022</v>
      </c>
      <c r="AC444" t="s">
        <v>229</v>
      </c>
      <c r="AL444" t="s">
        <v>217</v>
      </c>
      <c r="AM444" t="s">
        <v>13652</v>
      </c>
      <c r="AN444" t="s">
        <v>6</v>
      </c>
      <c r="AO444" t="s">
        <v>13649</v>
      </c>
      <c r="AR444" t="s">
        <v>218</v>
      </c>
      <c r="AS444" t="s">
        <v>845</v>
      </c>
      <c r="AT444" t="s">
        <v>230</v>
      </c>
      <c r="AU444">
        <v>20261027</v>
      </c>
      <c r="AV444" t="s">
        <v>221</v>
      </c>
      <c r="AW444" t="s">
        <v>540</v>
      </c>
      <c r="AX444" t="s">
        <v>222</v>
      </c>
      <c r="BA444" s="57">
        <v>46322.291666666664</v>
      </c>
      <c r="BB444" t="s">
        <v>13652</v>
      </c>
      <c r="BC444">
        <v>2026</v>
      </c>
      <c r="BD444">
        <v>10</v>
      </c>
      <c r="BE444">
        <v>27</v>
      </c>
      <c r="BF444" s="6">
        <f t="shared" si="18"/>
        <v>46322</v>
      </c>
      <c r="BG444">
        <f t="shared" si="19"/>
        <v>-0.29166666666424135</v>
      </c>
      <c r="BH444" t="str">
        <f t="shared" si="20"/>
        <v>COMPLY</v>
      </c>
      <c r="BI444" t="str">
        <f>VLOOKUP(H444,Sheet2!$A$1:$B$270,2,FALSE)</f>
        <v>BATU</v>
      </c>
    </row>
    <row r="445" spans="1:61">
      <c r="A445">
        <v>444</v>
      </c>
      <c r="B445">
        <v>1002657354</v>
      </c>
      <c r="C445">
        <v>3</v>
      </c>
      <c r="D445" t="s">
        <v>38</v>
      </c>
      <c r="E445">
        <v>5</v>
      </c>
      <c r="F445" t="s">
        <v>247</v>
      </c>
      <c r="G445" t="s">
        <v>87</v>
      </c>
      <c r="H445" t="s">
        <v>248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46323.463009259256</v>
      </c>
      <c r="P445" s="57">
        <v>46324.528877314813</v>
      </c>
      <c r="Q445">
        <v>69418447</v>
      </c>
      <c r="S445">
        <v>152702233153</v>
      </c>
      <c r="T445" t="s">
        <v>14384</v>
      </c>
      <c r="U445" t="s">
        <v>14385</v>
      </c>
      <c r="V445" t="s">
        <v>14386</v>
      </c>
      <c r="Z445">
        <v>112.6171696</v>
      </c>
      <c r="AA445">
        <v>-7.9264259999999904</v>
      </c>
      <c r="AB445" t="s">
        <v>14387</v>
      </c>
      <c r="AC445" t="s">
        <v>235</v>
      </c>
      <c r="AL445" t="s">
        <v>217</v>
      </c>
      <c r="AM445" t="s">
        <v>14388</v>
      </c>
      <c r="AN445" t="s">
        <v>6</v>
      </c>
      <c r="AO445" t="s">
        <v>14389</v>
      </c>
      <c r="AP445" s="57">
        <v>46324.333333333336</v>
      </c>
      <c r="AR445" t="s">
        <v>218</v>
      </c>
      <c r="AS445" t="s">
        <v>845</v>
      </c>
      <c r="AT445" t="s">
        <v>230</v>
      </c>
      <c r="AU445">
        <v>20261029</v>
      </c>
      <c r="AV445" t="s">
        <v>221</v>
      </c>
      <c r="AW445" t="s">
        <v>886</v>
      </c>
      <c r="AX445" t="s">
        <v>222</v>
      </c>
      <c r="BA445" s="57">
        <v>46324.333333333336</v>
      </c>
      <c r="BB445" t="s">
        <v>14388</v>
      </c>
      <c r="BC445">
        <v>2026</v>
      </c>
      <c r="BD445">
        <v>10</v>
      </c>
      <c r="BE445">
        <v>29</v>
      </c>
      <c r="BF445" s="6">
        <f t="shared" si="18"/>
        <v>46324</v>
      </c>
      <c r="BG445">
        <f t="shared" si="19"/>
        <v>-0.33333333333575865</v>
      </c>
      <c r="BH445" t="str">
        <f t="shared" si="20"/>
        <v>COMPLY</v>
      </c>
      <c r="BI445" t="str">
        <f>VLOOKUP(H445,Sheet2!$A$1:$B$270,2,FALSE)</f>
        <v>BATU</v>
      </c>
    </row>
    <row r="446" spans="1:61">
      <c r="A446">
        <v>445</v>
      </c>
      <c r="B446">
        <v>1002657115</v>
      </c>
      <c r="C446">
        <v>3</v>
      </c>
      <c r="D446" t="s">
        <v>38</v>
      </c>
      <c r="E446">
        <v>5</v>
      </c>
      <c r="F446" t="s">
        <v>247</v>
      </c>
      <c r="G446" t="s">
        <v>87</v>
      </c>
      <c r="H446" t="s">
        <v>248</v>
      </c>
      <c r="I446" t="s">
        <v>212</v>
      </c>
      <c r="J446" t="s">
        <v>213</v>
      </c>
      <c r="K446" t="s">
        <v>149</v>
      </c>
      <c r="M446" t="s">
        <v>76</v>
      </c>
      <c r="N446" t="s">
        <v>215</v>
      </c>
      <c r="O446" s="57">
        <v>46323.407268518517</v>
      </c>
      <c r="P446" s="57">
        <v>46323.48033564815</v>
      </c>
      <c r="Q446">
        <v>69416713</v>
      </c>
      <c r="S446">
        <v>152702232815</v>
      </c>
      <c r="T446" t="s">
        <v>11974</v>
      </c>
      <c r="U446" t="s">
        <v>13646</v>
      </c>
      <c r="V446" t="s">
        <v>14395</v>
      </c>
      <c r="Z446">
        <v>112.64263987541101</v>
      </c>
      <c r="AA446">
        <v>-7.9468665804535901</v>
      </c>
      <c r="AB446" t="s">
        <v>11977</v>
      </c>
      <c r="AC446" t="s">
        <v>229</v>
      </c>
      <c r="AL446" t="s">
        <v>217</v>
      </c>
      <c r="AM446" t="s">
        <v>13648</v>
      </c>
      <c r="AN446" t="s">
        <v>6</v>
      </c>
      <c r="AO446" t="s">
        <v>14396</v>
      </c>
      <c r="AR446" t="s">
        <v>218</v>
      </c>
      <c r="AS446" t="s">
        <v>845</v>
      </c>
      <c r="AT446" t="s">
        <v>230</v>
      </c>
      <c r="AU446">
        <v>20261028</v>
      </c>
      <c r="AV446" t="s">
        <v>221</v>
      </c>
      <c r="AW446" t="s">
        <v>14397</v>
      </c>
      <c r="AX446" t="s">
        <v>222</v>
      </c>
      <c r="BA446" s="57">
        <v>46323.291666666664</v>
      </c>
      <c r="BB446" t="s">
        <v>13648</v>
      </c>
      <c r="BC446">
        <v>2026</v>
      </c>
      <c r="BD446">
        <v>10</v>
      </c>
      <c r="BE446">
        <v>28</v>
      </c>
      <c r="BF446" s="6">
        <f t="shared" si="18"/>
        <v>46323</v>
      </c>
      <c r="BG446">
        <f t="shared" si="19"/>
        <v>-0.29166666666424135</v>
      </c>
      <c r="BH446" t="str">
        <f t="shared" si="20"/>
        <v>COMPLY</v>
      </c>
      <c r="BI446" t="str">
        <f>VLOOKUP(H446,Sheet2!$A$1:$B$270,2,FALSE)</f>
        <v>BATU</v>
      </c>
    </row>
    <row r="447" spans="1:61">
      <c r="A447">
        <v>446</v>
      </c>
      <c r="B447">
        <v>1002658342</v>
      </c>
      <c r="C447">
        <v>3</v>
      </c>
      <c r="D447" t="s">
        <v>38</v>
      </c>
      <c r="E447">
        <v>5</v>
      </c>
      <c r="F447" t="s">
        <v>247</v>
      </c>
      <c r="G447" t="s">
        <v>87</v>
      </c>
      <c r="H447" t="s">
        <v>248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46323.735995370371</v>
      </c>
      <c r="P447" s="57">
        <v>46324.503078703703</v>
      </c>
      <c r="Q447">
        <v>69418866</v>
      </c>
      <c r="S447">
        <v>152702233157</v>
      </c>
      <c r="T447" t="s">
        <v>13005</v>
      </c>
      <c r="U447" t="s">
        <v>14390</v>
      </c>
      <c r="V447" t="s">
        <v>14391</v>
      </c>
      <c r="Z447">
        <v>112.638397</v>
      </c>
      <c r="AA447">
        <v>-7.9548410000000001</v>
      </c>
      <c r="AB447" t="s">
        <v>14392</v>
      </c>
      <c r="AC447" t="s">
        <v>235</v>
      </c>
      <c r="AL447" t="s">
        <v>217</v>
      </c>
      <c r="AM447" t="s">
        <v>14393</v>
      </c>
      <c r="AN447" t="s">
        <v>6</v>
      </c>
      <c r="AO447" t="s">
        <v>14394</v>
      </c>
      <c r="AP447" s="57">
        <v>46324.625</v>
      </c>
      <c r="AR447" t="s">
        <v>218</v>
      </c>
      <c r="AS447" t="s">
        <v>845</v>
      </c>
      <c r="AT447" t="s">
        <v>230</v>
      </c>
      <c r="AU447">
        <v>20261029</v>
      </c>
      <c r="AV447" t="s">
        <v>221</v>
      </c>
      <c r="AW447" t="s">
        <v>877</v>
      </c>
      <c r="AX447" t="s">
        <v>222</v>
      </c>
      <c r="BA447" s="57">
        <v>46324.625</v>
      </c>
      <c r="BB447" t="s">
        <v>14393</v>
      </c>
      <c r="BC447">
        <v>2026</v>
      </c>
      <c r="BD447">
        <v>10</v>
      </c>
      <c r="BE447">
        <v>29</v>
      </c>
      <c r="BF447" s="6">
        <f t="shared" si="18"/>
        <v>46324</v>
      </c>
      <c r="BG447">
        <f t="shared" si="19"/>
        <v>-0.625</v>
      </c>
      <c r="BH447" t="str">
        <f t="shared" si="20"/>
        <v>COMPLY</v>
      </c>
      <c r="BI447" t="str">
        <f>VLOOKUP(H447,Sheet2!$A$1:$B$270,2,FALSE)</f>
        <v>BATU</v>
      </c>
    </row>
    <row r="448" spans="1:61">
      <c r="A448">
        <v>447</v>
      </c>
      <c r="B448">
        <v>1002659205</v>
      </c>
      <c r="C448">
        <v>3</v>
      </c>
      <c r="D448" t="s">
        <v>38</v>
      </c>
      <c r="E448">
        <v>5</v>
      </c>
      <c r="F448" t="s">
        <v>247</v>
      </c>
      <c r="G448" t="s">
        <v>87</v>
      </c>
      <c r="H448" t="s">
        <v>248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46324.535937499997</v>
      </c>
      <c r="P448" s="57">
        <v>46324.647222222222</v>
      </c>
      <c r="Q448">
        <v>69419265</v>
      </c>
      <c r="S448">
        <v>152702233161</v>
      </c>
      <c r="T448" t="s">
        <v>13005</v>
      </c>
      <c r="U448" t="s">
        <v>14390</v>
      </c>
      <c r="V448" t="s">
        <v>14981</v>
      </c>
      <c r="Z448">
        <v>112.638397</v>
      </c>
      <c r="AA448">
        <v>-7.9548410000000001</v>
      </c>
      <c r="AB448" t="s">
        <v>14982</v>
      </c>
      <c r="AC448" t="s">
        <v>235</v>
      </c>
      <c r="AL448" t="s">
        <v>217</v>
      </c>
      <c r="AM448" t="s">
        <v>14983</v>
      </c>
      <c r="AN448" t="s">
        <v>6</v>
      </c>
      <c r="AO448" t="s">
        <v>14975</v>
      </c>
      <c r="AP448" s="57">
        <v>46325.458333333336</v>
      </c>
      <c r="AR448" t="s">
        <v>218</v>
      </c>
      <c r="AS448" t="s">
        <v>845</v>
      </c>
      <c r="AT448" t="s">
        <v>230</v>
      </c>
      <c r="AU448">
        <v>20261029</v>
      </c>
      <c r="AV448" t="s">
        <v>221</v>
      </c>
      <c r="AW448" t="s">
        <v>877</v>
      </c>
      <c r="AX448" t="s">
        <v>222</v>
      </c>
      <c r="BA448" s="57">
        <v>46325.458333333336</v>
      </c>
      <c r="BB448" t="s">
        <v>14983</v>
      </c>
      <c r="BC448">
        <v>2026</v>
      </c>
      <c r="BD448">
        <v>10</v>
      </c>
      <c r="BE448">
        <v>29</v>
      </c>
      <c r="BF448" s="6">
        <f t="shared" si="18"/>
        <v>46324</v>
      </c>
      <c r="BG448">
        <f t="shared" si="19"/>
        <v>-1.4583333333357587</v>
      </c>
      <c r="BH448" t="str">
        <f t="shared" si="20"/>
        <v>COMPLY</v>
      </c>
      <c r="BI448" t="str">
        <f>VLOOKUP(H448,Sheet2!$A$1:$B$270,2,FALSE)</f>
        <v>BATU</v>
      </c>
    </row>
    <row r="449" spans="1:61">
      <c r="A449">
        <v>448</v>
      </c>
      <c r="B449">
        <v>1002629575</v>
      </c>
      <c r="C449">
        <v>3</v>
      </c>
      <c r="D449" t="s">
        <v>38</v>
      </c>
      <c r="E449">
        <v>5</v>
      </c>
      <c r="F449" t="s">
        <v>247</v>
      </c>
      <c r="G449" t="s">
        <v>87</v>
      </c>
      <c r="H449" t="s">
        <v>248</v>
      </c>
      <c r="I449" t="s">
        <v>212</v>
      </c>
      <c r="J449" t="s">
        <v>213</v>
      </c>
      <c r="K449" t="s">
        <v>149</v>
      </c>
      <c r="L449" t="s">
        <v>214</v>
      </c>
      <c r="M449" t="s">
        <v>279</v>
      </c>
      <c r="N449" t="s">
        <v>215</v>
      </c>
      <c r="O449" s="57">
        <v>46304.517777777779</v>
      </c>
      <c r="P449" s="57">
        <v>46305.332685185182</v>
      </c>
      <c r="Q449">
        <v>69407291</v>
      </c>
      <c r="S449">
        <v>152702232953</v>
      </c>
      <c r="T449" t="s">
        <v>4934</v>
      </c>
      <c r="U449" t="s">
        <v>4935</v>
      </c>
      <c r="V449" t="s">
        <v>4936</v>
      </c>
      <c r="Z449">
        <v>112.6641436</v>
      </c>
      <c r="AA449">
        <v>-7.9299416000000003</v>
      </c>
      <c r="AB449" t="s">
        <v>4937</v>
      </c>
      <c r="AC449" t="s">
        <v>216</v>
      </c>
      <c r="AL449" t="s">
        <v>217</v>
      </c>
      <c r="AM449" t="s">
        <v>4938</v>
      </c>
      <c r="AN449" t="s">
        <v>6</v>
      </c>
      <c r="AO449" s="57">
        <v>46275.528298611112</v>
      </c>
      <c r="AP449" s="57">
        <v>46305.458333333336</v>
      </c>
      <c r="AR449" t="s">
        <v>239</v>
      </c>
      <c r="AS449" t="s">
        <v>845</v>
      </c>
      <c r="AT449" t="s">
        <v>230</v>
      </c>
      <c r="AV449" t="s">
        <v>4939</v>
      </c>
      <c r="AW449" t="s">
        <v>875</v>
      </c>
      <c r="AX449" t="s">
        <v>222</v>
      </c>
      <c r="BA449" s="57">
        <v>46305.458333333336</v>
      </c>
      <c r="BB449" t="s">
        <v>4938</v>
      </c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str">
        <f>VLOOKUP(H449,Sheet2!$A$1:$B$270,2,FALSE)</f>
        <v>BATU</v>
      </c>
    </row>
    <row r="450" spans="1:61">
      <c r="A450">
        <v>449</v>
      </c>
      <c r="B450">
        <v>1002656841</v>
      </c>
      <c r="C450">
        <v>3</v>
      </c>
      <c r="D450" t="s">
        <v>38</v>
      </c>
      <c r="E450">
        <v>5</v>
      </c>
      <c r="F450" t="s">
        <v>247</v>
      </c>
      <c r="G450" t="s">
        <v>87</v>
      </c>
      <c r="H450" t="s">
        <v>248</v>
      </c>
      <c r="I450" t="s">
        <v>212</v>
      </c>
      <c r="J450" t="s">
        <v>213</v>
      </c>
      <c r="K450" t="s">
        <v>149</v>
      </c>
      <c r="L450" t="s">
        <v>214</v>
      </c>
      <c r="M450" t="s">
        <v>279</v>
      </c>
      <c r="N450" t="s">
        <v>215</v>
      </c>
      <c r="O450" s="57">
        <v>46322.827662037038</v>
      </c>
      <c r="P450" s="57">
        <v>46324.223553240743</v>
      </c>
      <c r="Q450">
        <v>69418272</v>
      </c>
      <c r="S450">
        <v>152702233148</v>
      </c>
      <c r="T450" t="s">
        <v>13659</v>
      </c>
      <c r="U450" t="s">
        <v>13660</v>
      </c>
      <c r="V450" t="s">
        <v>13661</v>
      </c>
      <c r="Z450">
        <v>112.64248000000001</v>
      </c>
      <c r="AA450">
        <v>-7.9231220000000002</v>
      </c>
      <c r="AB450" t="s">
        <v>13662</v>
      </c>
      <c r="AC450" t="s">
        <v>235</v>
      </c>
      <c r="AL450" t="s">
        <v>217</v>
      </c>
      <c r="AM450" t="s">
        <v>13663</v>
      </c>
      <c r="AN450" t="s">
        <v>6</v>
      </c>
      <c r="AO450" t="s">
        <v>13664</v>
      </c>
      <c r="AP450" s="57">
        <v>46324.333333333336</v>
      </c>
      <c r="AR450" t="s">
        <v>239</v>
      </c>
      <c r="AS450" t="s">
        <v>845</v>
      </c>
      <c r="AT450" t="s">
        <v>220</v>
      </c>
      <c r="AV450" t="s">
        <v>799</v>
      </c>
      <c r="AW450" t="s">
        <v>1479</v>
      </c>
      <c r="AX450" t="s">
        <v>222</v>
      </c>
      <c r="BA450" s="57">
        <v>46324.333333333336</v>
      </c>
      <c r="BB450" t="s">
        <v>13663</v>
      </c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str">
        <f>VLOOKUP(H450,Sheet2!$A$1:$B$270,2,FALSE)</f>
        <v>BATU</v>
      </c>
    </row>
    <row r="451" spans="1:61">
      <c r="A451">
        <v>450</v>
      </c>
      <c r="B451">
        <v>1002630036</v>
      </c>
      <c r="C451">
        <v>3</v>
      </c>
      <c r="D451" t="s">
        <v>38</v>
      </c>
      <c r="E451">
        <v>5</v>
      </c>
      <c r="F451" t="s">
        <v>247</v>
      </c>
      <c r="G451" t="s">
        <v>87</v>
      </c>
      <c r="H451" t="s">
        <v>248</v>
      </c>
      <c r="I451" t="s">
        <v>212</v>
      </c>
      <c r="J451" t="s">
        <v>213</v>
      </c>
      <c r="K451" t="s">
        <v>149</v>
      </c>
      <c r="L451" t="s">
        <v>214</v>
      </c>
      <c r="M451" t="s">
        <v>1625</v>
      </c>
      <c r="N451" t="s">
        <v>215</v>
      </c>
      <c r="O451" s="57">
        <v>46304.621932870374</v>
      </c>
      <c r="P451" s="57">
        <v>46307.157870370371</v>
      </c>
      <c r="Q451">
        <v>69407474</v>
      </c>
      <c r="S451">
        <v>152702232959</v>
      </c>
      <c r="T451" t="s">
        <v>4940</v>
      </c>
      <c r="U451" t="s">
        <v>4941</v>
      </c>
      <c r="V451" t="s">
        <v>4946</v>
      </c>
      <c r="Z451">
        <v>112.6294022</v>
      </c>
      <c r="AA451">
        <v>-7.9117198000000002</v>
      </c>
      <c r="AB451" t="s">
        <v>4947</v>
      </c>
      <c r="AC451" t="s">
        <v>216</v>
      </c>
      <c r="AL451" t="s">
        <v>217</v>
      </c>
      <c r="AM451" t="s">
        <v>4948</v>
      </c>
      <c r="AN451" t="s">
        <v>6</v>
      </c>
      <c r="AO451" s="57">
        <v>46275.653252314813</v>
      </c>
      <c r="AP451" s="57">
        <v>46305.458333333336</v>
      </c>
      <c r="AR451" t="s">
        <v>12</v>
      </c>
      <c r="AS451" t="s">
        <v>845</v>
      </c>
      <c r="AT451" t="s">
        <v>342</v>
      </c>
      <c r="AV451" t="s">
        <v>1626</v>
      </c>
      <c r="AW451" t="s">
        <v>1899</v>
      </c>
      <c r="AX451" t="s">
        <v>222</v>
      </c>
      <c r="AZ451" t="s">
        <v>1626</v>
      </c>
      <c r="BA451" s="57">
        <v>46305.458333333336</v>
      </c>
      <c r="BB451" t="s">
        <v>4948</v>
      </c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str">
        <f>VLOOKUP(H451,Sheet2!$A$1:$B$270,2,FALSE)</f>
        <v>BATU</v>
      </c>
    </row>
    <row r="452" spans="1:61">
      <c r="A452">
        <v>451</v>
      </c>
      <c r="B452">
        <v>1002642137</v>
      </c>
      <c r="C452">
        <v>3</v>
      </c>
      <c r="D452" t="s">
        <v>38</v>
      </c>
      <c r="E452">
        <v>5</v>
      </c>
      <c r="F452" t="s">
        <v>247</v>
      </c>
      <c r="G452" t="s">
        <v>87</v>
      </c>
      <c r="H452" t="s">
        <v>248</v>
      </c>
      <c r="I452" t="s">
        <v>212</v>
      </c>
      <c r="J452" t="s">
        <v>213</v>
      </c>
      <c r="K452" t="s">
        <v>149</v>
      </c>
      <c r="L452" t="s">
        <v>214</v>
      </c>
      <c r="M452" t="s">
        <v>1625</v>
      </c>
      <c r="N452" t="s">
        <v>215</v>
      </c>
      <c r="O452" s="57">
        <v>46314.31150462963</v>
      </c>
      <c r="P452" s="57">
        <v>46316.845335648148</v>
      </c>
      <c r="Q452">
        <v>69412544</v>
      </c>
      <c r="S452">
        <v>152702233038</v>
      </c>
      <c r="T452" t="s">
        <v>9459</v>
      </c>
      <c r="U452" t="s">
        <v>9465</v>
      </c>
      <c r="V452" t="s">
        <v>9466</v>
      </c>
      <c r="Z452">
        <v>112.65266289875601</v>
      </c>
      <c r="AA452">
        <v>-7.9377109559695</v>
      </c>
      <c r="AB452" t="s">
        <v>9467</v>
      </c>
      <c r="AC452" t="s">
        <v>235</v>
      </c>
      <c r="AL452" t="s">
        <v>217</v>
      </c>
      <c r="AM452" t="s">
        <v>9463</v>
      </c>
      <c r="AN452" t="s">
        <v>6</v>
      </c>
      <c r="AO452" t="s">
        <v>9464</v>
      </c>
      <c r="AP452" s="57">
        <v>46315.333333333336</v>
      </c>
      <c r="AR452" t="s">
        <v>12</v>
      </c>
      <c r="AS452" t="s">
        <v>845</v>
      </c>
      <c r="AT452" t="s">
        <v>230</v>
      </c>
      <c r="AV452" t="s">
        <v>1626</v>
      </c>
      <c r="AW452" t="s">
        <v>880</v>
      </c>
      <c r="AX452" t="s">
        <v>222</v>
      </c>
      <c r="BA452" s="57">
        <v>46315.333333333336</v>
      </c>
      <c r="BB452" t="s">
        <v>9463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str">
        <f>VLOOKUP(H452,Sheet2!$A$1:$B$270,2,FALSE)</f>
        <v>BATU</v>
      </c>
    </row>
    <row r="453" spans="1:61">
      <c r="A453">
        <v>452</v>
      </c>
      <c r="B453">
        <v>1002645981</v>
      </c>
      <c r="C453">
        <v>3</v>
      </c>
      <c r="D453" t="s">
        <v>38</v>
      </c>
      <c r="E453">
        <v>5</v>
      </c>
      <c r="F453" t="s">
        <v>247</v>
      </c>
      <c r="G453" t="s">
        <v>87</v>
      </c>
      <c r="H453" t="s">
        <v>248</v>
      </c>
      <c r="I453" t="s">
        <v>212</v>
      </c>
      <c r="J453" t="s">
        <v>213</v>
      </c>
      <c r="K453" t="s">
        <v>149</v>
      </c>
      <c r="L453" t="s">
        <v>214</v>
      </c>
      <c r="M453" t="s">
        <v>1625</v>
      </c>
      <c r="N453" t="s">
        <v>215</v>
      </c>
      <c r="O453" s="57">
        <v>46315.647743055553</v>
      </c>
      <c r="P453" s="57">
        <v>46317.434710648151</v>
      </c>
      <c r="Q453">
        <v>69413955</v>
      </c>
      <c r="S453">
        <v>152702233074</v>
      </c>
      <c r="T453" t="s">
        <v>10179</v>
      </c>
      <c r="U453" t="s">
        <v>10180</v>
      </c>
      <c r="V453" t="s">
        <v>10181</v>
      </c>
      <c r="Z453">
        <v>112.645498</v>
      </c>
      <c r="AA453">
        <v>-7.9354630000000004</v>
      </c>
      <c r="AB453" t="s">
        <v>10182</v>
      </c>
      <c r="AC453" t="s">
        <v>235</v>
      </c>
      <c r="AL453" t="s">
        <v>217</v>
      </c>
      <c r="AM453" t="s">
        <v>10183</v>
      </c>
      <c r="AN453" t="s">
        <v>6</v>
      </c>
      <c r="AO453" t="s">
        <v>10118</v>
      </c>
      <c r="AP453" s="57">
        <v>46316.625</v>
      </c>
      <c r="AR453" t="s">
        <v>12</v>
      </c>
      <c r="AS453" t="s">
        <v>845</v>
      </c>
      <c r="AT453" t="s">
        <v>342</v>
      </c>
      <c r="AV453" t="s">
        <v>10766</v>
      </c>
      <c r="AW453" t="s">
        <v>854</v>
      </c>
      <c r="AX453" t="s">
        <v>222</v>
      </c>
      <c r="BA453" s="57">
        <v>46316.625</v>
      </c>
      <c r="BB453" t="s">
        <v>10183</v>
      </c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str">
        <f>VLOOKUP(H453,Sheet2!$A$1:$B$270,2,FALSE)</f>
        <v>BATU</v>
      </c>
    </row>
    <row r="454" spans="1:61">
      <c r="A454">
        <v>453</v>
      </c>
      <c r="B454">
        <v>1002654892</v>
      </c>
      <c r="C454">
        <v>3</v>
      </c>
      <c r="D454" t="s">
        <v>38</v>
      </c>
      <c r="E454">
        <v>5</v>
      </c>
      <c r="F454" t="s">
        <v>247</v>
      </c>
      <c r="G454" t="s">
        <v>87</v>
      </c>
      <c r="H454" t="s">
        <v>248</v>
      </c>
      <c r="I454" t="s">
        <v>212</v>
      </c>
      <c r="J454" t="s">
        <v>213</v>
      </c>
      <c r="K454" t="s">
        <v>149</v>
      </c>
      <c r="L454" t="s">
        <v>214</v>
      </c>
      <c r="M454" t="s">
        <v>1625</v>
      </c>
      <c r="N454" t="s">
        <v>215</v>
      </c>
      <c r="O454" s="57">
        <v>46321.823495370372</v>
      </c>
      <c r="P454" s="57">
        <v>46323.450312499997</v>
      </c>
      <c r="Q454">
        <v>69417528</v>
      </c>
      <c r="S454">
        <v>152702233135</v>
      </c>
      <c r="T454" t="s">
        <v>13005</v>
      </c>
      <c r="U454" t="s">
        <v>13020</v>
      </c>
      <c r="V454" t="s">
        <v>13025</v>
      </c>
      <c r="Z454">
        <v>112.63849999999999</v>
      </c>
      <c r="AA454">
        <v>-7.9546999999999999</v>
      </c>
      <c r="AB454" t="s">
        <v>13026</v>
      </c>
      <c r="AC454" t="s">
        <v>235</v>
      </c>
      <c r="AL454" t="s">
        <v>217</v>
      </c>
      <c r="AM454" t="s">
        <v>13027</v>
      </c>
      <c r="AN454" t="s">
        <v>6</v>
      </c>
      <c r="AO454" t="s">
        <v>13028</v>
      </c>
      <c r="AP454" s="57">
        <v>46323.333333333336</v>
      </c>
      <c r="AR454" t="s">
        <v>1630</v>
      </c>
      <c r="AS454" t="s">
        <v>845</v>
      </c>
      <c r="AT454" t="s">
        <v>230</v>
      </c>
      <c r="AV454" t="s">
        <v>12211</v>
      </c>
      <c r="AW454" t="s">
        <v>877</v>
      </c>
      <c r="AX454" t="s">
        <v>222</v>
      </c>
      <c r="AZ454" t="s">
        <v>12211</v>
      </c>
      <c r="BA454" s="57">
        <v>46323.333333333336</v>
      </c>
      <c r="BB454" t="s">
        <v>13027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str">
        <f>VLOOKUP(H454,Sheet2!$A$1:$B$270,2,FALSE)</f>
        <v>BATU</v>
      </c>
    </row>
    <row r="455" spans="1:61">
      <c r="A455">
        <v>454</v>
      </c>
      <c r="B455">
        <v>1002642268</v>
      </c>
      <c r="C455">
        <v>3</v>
      </c>
      <c r="D455" t="s">
        <v>38</v>
      </c>
      <c r="E455">
        <v>5</v>
      </c>
      <c r="F455" t="s">
        <v>247</v>
      </c>
      <c r="G455" t="s">
        <v>87</v>
      </c>
      <c r="H455" t="s">
        <v>437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46314.371932870374</v>
      </c>
      <c r="P455" s="57">
        <v>46315.566342592596</v>
      </c>
      <c r="Q455">
        <v>69412582</v>
      </c>
      <c r="S455">
        <v>152710214512</v>
      </c>
      <c r="T455" t="s">
        <v>9473</v>
      </c>
      <c r="U455" t="s">
        <v>9474</v>
      </c>
      <c r="V455" t="s">
        <v>9475</v>
      </c>
      <c r="Z455">
        <v>112.6721251</v>
      </c>
      <c r="AA455">
        <v>-7.9318849</v>
      </c>
      <c r="AB455" t="s">
        <v>9476</v>
      </c>
      <c r="AC455" t="s">
        <v>235</v>
      </c>
      <c r="AL455" t="s">
        <v>217</v>
      </c>
      <c r="AM455" t="s">
        <v>9472</v>
      </c>
      <c r="AN455" t="s">
        <v>6</v>
      </c>
      <c r="AO455" t="s">
        <v>9410</v>
      </c>
      <c r="AP455" s="57">
        <v>46315.333333333336</v>
      </c>
      <c r="AR455" t="s">
        <v>218</v>
      </c>
      <c r="AS455" t="s">
        <v>566</v>
      </c>
      <c r="AT455" t="s">
        <v>230</v>
      </c>
      <c r="AU455">
        <v>20261020</v>
      </c>
      <c r="AV455" t="s">
        <v>221</v>
      </c>
      <c r="AW455" t="s">
        <v>879</v>
      </c>
      <c r="AX455" t="s">
        <v>222</v>
      </c>
      <c r="BA455" s="57">
        <v>46315.333333333336</v>
      </c>
      <c r="BB455" t="s">
        <v>9472</v>
      </c>
      <c r="BC455">
        <v>2026</v>
      </c>
      <c r="BD455">
        <v>10</v>
      </c>
      <c r="BE455">
        <v>20</v>
      </c>
      <c r="BF455" s="6">
        <f t="shared" si="21"/>
        <v>46315</v>
      </c>
      <c r="BG455">
        <f t="shared" si="22"/>
        <v>-0.33333333333575865</v>
      </c>
      <c r="BH455" t="str">
        <f t="shared" si="23"/>
        <v>COMPLY</v>
      </c>
      <c r="BI455" t="str">
        <f>VLOOKUP(H455,Sheet2!$A$1:$B$270,2,FALSE)</f>
        <v>BATU</v>
      </c>
    </row>
    <row r="456" spans="1:61">
      <c r="A456">
        <v>455</v>
      </c>
      <c r="B456">
        <v>1002642382</v>
      </c>
      <c r="C456">
        <v>3</v>
      </c>
      <c r="D456" t="s">
        <v>38</v>
      </c>
      <c r="E456">
        <v>5</v>
      </c>
      <c r="F456" t="s">
        <v>247</v>
      </c>
      <c r="G456" t="s">
        <v>87</v>
      </c>
      <c r="H456" t="s">
        <v>437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46314.394918981481</v>
      </c>
      <c r="P456" s="57">
        <v>46315.551539351851</v>
      </c>
      <c r="Q456">
        <v>69412636</v>
      </c>
      <c r="S456">
        <v>152710214513</v>
      </c>
      <c r="T456" t="s">
        <v>9468</v>
      </c>
      <c r="U456" t="s">
        <v>9469</v>
      </c>
      <c r="V456" t="s">
        <v>9470</v>
      </c>
      <c r="Z456">
        <v>112.6721251</v>
      </c>
      <c r="AA456">
        <v>-7.9318849</v>
      </c>
      <c r="AB456" t="s">
        <v>9471</v>
      </c>
      <c r="AC456" t="s">
        <v>235</v>
      </c>
      <c r="AL456" t="s">
        <v>217</v>
      </c>
      <c r="AM456" t="s">
        <v>9472</v>
      </c>
      <c r="AN456" t="s">
        <v>6</v>
      </c>
      <c r="AO456" t="s">
        <v>9410</v>
      </c>
      <c r="AP456" s="57">
        <v>46315.333333333336</v>
      </c>
      <c r="AR456" t="s">
        <v>218</v>
      </c>
      <c r="AS456" t="s">
        <v>566</v>
      </c>
      <c r="AT456" t="s">
        <v>230</v>
      </c>
      <c r="AU456">
        <v>20261020</v>
      </c>
      <c r="AV456" t="s">
        <v>221</v>
      </c>
      <c r="AW456" t="s">
        <v>879</v>
      </c>
      <c r="AX456" t="s">
        <v>222</v>
      </c>
      <c r="BA456" s="57">
        <v>46315.333333333336</v>
      </c>
      <c r="BB456" t="s">
        <v>9472</v>
      </c>
      <c r="BC456">
        <v>2026</v>
      </c>
      <c r="BD456">
        <v>10</v>
      </c>
      <c r="BE456">
        <v>20</v>
      </c>
      <c r="BF456" s="6">
        <f t="shared" si="21"/>
        <v>46315</v>
      </c>
      <c r="BG456">
        <f t="shared" si="22"/>
        <v>-0.33333333333575865</v>
      </c>
      <c r="BH456" t="str">
        <f t="shared" si="23"/>
        <v>COMPLY</v>
      </c>
      <c r="BI456" t="str">
        <f>VLOOKUP(H456,Sheet2!$A$1:$B$270,2,FALSE)</f>
        <v>BATU</v>
      </c>
    </row>
    <row r="457" spans="1:61">
      <c r="A457">
        <v>456</v>
      </c>
      <c r="B457">
        <v>1002658698</v>
      </c>
      <c r="C457">
        <v>3</v>
      </c>
      <c r="D457" t="s">
        <v>38</v>
      </c>
      <c r="E457">
        <v>5</v>
      </c>
      <c r="F457" t="s">
        <v>247</v>
      </c>
      <c r="G457" t="s">
        <v>87</v>
      </c>
      <c r="H457" t="s">
        <v>437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46324.400567129633</v>
      </c>
      <c r="P457" s="57">
        <v>46325.443599537037</v>
      </c>
      <c r="Q457">
        <v>69419016</v>
      </c>
      <c r="S457">
        <v>152710214554</v>
      </c>
      <c r="T457" t="s">
        <v>14984</v>
      </c>
      <c r="U457" t="s">
        <v>14985</v>
      </c>
      <c r="V457" t="s">
        <v>14986</v>
      </c>
      <c r="Z457">
        <v>112.766262218356</v>
      </c>
      <c r="AA457">
        <v>-7.9114944138990602</v>
      </c>
      <c r="AB457" t="s">
        <v>14987</v>
      </c>
      <c r="AC457" t="s">
        <v>216</v>
      </c>
      <c r="AL457" t="s">
        <v>217</v>
      </c>
      <c r="AM457" t="s">
        <v>14988</v>
      </c>
      <c r="AN457" t="s">
        <v>6</v>
      </c>
      <c r="AO457" t="s">
        <v>14902</v>
      </c>
      <c r="AP457" s="57">
        <v>46325.333333333336</v>
      </c>
      <c r="AR457" t="s">
        <v>218</v>
      </c>
      <c r="AS457" t="s">
        <v>566</v>
      </c>
      <c r="AT457" t="s">
        <v>230</v>
      </c>
      <c r="AU457">
        <v>20261030</v>
      </c>
      <c r="AV457" t="s">
        <v>221</v>
      </c>
      <c r="AW457" t="s">
        <v>7034</v>
      </c>
      <c r="AX457" t="s">
        <v>222</v>
      </c>
      <c r="BA457" s="57">
        <v>46325.333333333336</v>
      </c>
      <c r="BB457" t="s">
        <v>14988</v>
      </c>
      <c r="BC457">
        <v>2026</v>
      </c>
      <c r="BD457">
        <v>10</v>
      </c>
      <c r="BE457">
        <v>30</v>
      </c>
      <c r="BF457" s="6">
        <f t="shared" si="21"/>
        <v>46325</v>
      </c>
      <c r="BG457">
        <f t="shared" si="22"/>
        <v>-0.33333333333575865</v>
      </c>
      <c r="BH457" t="str">
        <f t="shared" si="23"/>
        <v>COMPLY</v>
      </c>
      <c r="BI457" t="str">
        <f>VLOOKUP(H457,Sheet2!$A$1:$B$270,2,FALSE)</f>
        <v>BATU</v>
      </c>
    </row>
    <row r="458" spans="1:61">
      <c r="A458">
        <v>457</v>
      </c>
      <c r="B458">
        <v>1002620870</v>
      </c>
      <c r="C458">
        <v>3</v>
      </c>
      <c r="D458" t="s">
        <v>38</v>
      </c>
      <c r="E458">
        <v>5</v>
      </c>
      <c r="F458" t="s">
        <v>247</v>
      </c>
      <c r="G458" t="s">
        <v>87</v>
      </c>
      <c r="H458" t="s">
        <v>437</v>
      </c>
      <c r="I458" t="s">
        <v>212</v>
      </c>
      <c r="J458" t="s">
        <v>213</v>
      </c>
      <c r="K458" t="s">
        <v>149</v>
      </c>
      <c r="M458" t="s">
        <v>279</v>
      </c>
      <c r="N458" t="s">
        <v>563</v>
      </c>
      <c r="O458" s="57">
        <v>46298.476145833331</v>
      </c>
      <c r="P458" s="57">
        <v>46300.224872685183</v>
      </c>
      <c r="Q458">
        <v>69403484</v>
      </c>
      <c r="S458">
        <v>152710214293</v>
      </c>
      <c r="T458" t="s">
        <v>1597</v>
      </c>
      <c r="U458" t="s">
        <v>1598</v>
      </c>
      <c r="V458" t="s">
        <v>1599</v>
      </c>
      <c r="Z458">
        <v>112.68331019999999</v>
      </c>
      <c r="AA458">
        <v>-7.9638188000000003</v>
      </c>
      <c r="AB458" t="s">
        <v>1600</v>
      </c>
      <c r="AC458" t="s">
        <v>229</v>
      </c>
      <c r="AL458" t="s">
        <v>217</v>
      </c>
      <c r="AM458" t="s">
        <v>1601</v>
      </c>
      <c r="AN458" t="s">
        <v>6</v>
      </c>
      <c r="AO458" s="57">
        <v>46091.486087962963</v>
      </c>
      <c r="AP458" s="57">
        <v>46300.333333333336</v>
      </c>
      <c r="AR458" t="s">
        <v>239</v>
      </c>
      <c r="AS458" t="s">
        <v>566</v>
      </c>
      <c r="AT458" t="s">
        <v>230</v>
      </c>
      <c r="AV458" t="s">
        <v>799</v>
      </c>
      <c r="AW458" t="s">
        <v>540</v>
      </c>
      <c r="AX458" t="s">
        <v>222</v>
      </c>
      <c r="BA458" s="57">
        <v>46300.333333333336</v>
      </c>
      <c r="BB458" t="s">
        <v>1601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BATU</v>
      </c>
    </row>
    <row r="459" spans="1:61">
      <c r="A459">
        <v>458</v>
      </c>
      <c r="B459">
        <v>1002650182</v>
      </c>
      <c r="C459">
        <v>3</v>
      </c>
      <c r="D459" t="s">
        <v>38</v>
      </c>
      <c r="E459">
        <v>5</v>
      </c>
      <c r="F459" t="s">
        <v>90</v>
      </c>
      <c r="G459" t="s">
        <v>88</v>
      </c>
      <c r="H459" t="s">
        <v>502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46318.360243055555</v>
      </c>
      <c r="P459" s="57">
        <v>46318.685046296298</v>
      </c>
      <c r="Q459">
        <v>69415581</v>
      </c>
      <c r="S459">
        <v>152732203543</v>
      </c>
      <c r="T459" t="s">
        <v>11979</v>
      </c>
      <c r="U459" t="s">
        <v>11980</v>
      </c>
      <c r="V459" t="s">
        <v>11981</v>
      </c>
      <c r="Z459">
        <v>112.334946</v>
      </c>
      <c r="AA459">
        <v>-8.2017710000000008</v>
      </c>
      <c r="AB459" t="s">
        <v>11982</v>
      </c>
      <c r="AC459" t="s">
        <v>235</v>
      </c>
      <c r="AL459" t="s">
        <v>217</v>
      </c>
      <c r="AM459" t="s">
        <v>11983</v>
      </c>
      <c r="AN459" t="s">
        <v>6</v>
      </c>
      <c r="AO459" t="s">
        <v>11984</v>
      </c>
      <c r="AP459" s="57">
        <v>46319.333333333336</v>
      </c>
      <c r="AR459" t="s">
        <v>218</v>
      </c>
      <c r="AS459" t="s">
        <v>219</v>
      </c>
      <c r="AT459" t="s">
        <v>230</v>
      </c>
      <c r="AU459">
        <v>20261023</v>
      </c>
      <c r="AV459" t="s">
        <v>221</v>
      </c>
      <c r="AW459" t="s">
        <v>879</v>
      </c>
      <c r="AX459" t="s">
        <v>222</v>
      </c>
      <c r="BA459" s="57">
        <v>46319.333333333336</v>
      </c>
      <c r="BB459" t="s">
        <v>11983</v>
      </c>
      <c r="BC459">
        <v>2026</v>
      </c>
      <c r="BD459">
        <v>10</v>
      </c>
      <c r="BE459">
        <v>23</v>
      </c>
      <c r="BF459" s="6">
        <f t="shared" si="21"/>
        <v>46318</v>
      </c>
      <c r="BG459">
        <f t="shared" si="22"/>
        <v>-1.3333333333357587</v>
      </c>
      <c r="BH459" t="str">
        <f t="shared" si="23"/>
        <v>COMPLY</v>
      </c>
      <c r="BI459" t="str">
        <f>VLOOKUP(H459,Sheet2!$A$1:$B$270,2,FALSE)</f>
        <v>BLITAR</v>
      </c>
    </row>
    <row r="460" spans="1:61">
      <c r="A460">
        <v>459</v>
      </c>
      <c r="B460">
        <v>1002634487</v>
      </c>
      <c r="C460">
        <v>3</v>
      </c>
      <c r="D460" t="s">
        <v>38</v>
      </c>
      <c r="E460">
        <v>5</v>
      </c>
      <c r="F460" t="s">
        <v>90</v>
      </c>
      <c r="G460" t="s">
        <v>88</v>
      </c>
      <c r="H460" t="s">
        <v>500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46308.442835648151</v>
      </c>
      <c r="P460" s="57">
        <v>46309.256284722222</v>
      </c>
      <c r="Q460">
        <v>69409206</v>
      </c>
      <c r="S460">
        <v>152734209045</v>
      </c>
      <c r="T460" t="s">
        <v>5814</v>
      </c>
      <c r="U460" t="s">
        <v>5815</v>
      </c>
      <c r="V460" t="s">
        <v>5816</v>
      </c>
      <c r="Z460">
        <v>112.24482399999999</v>
      </c>
      <c r="AA460">
        <v>-8.2864350000000009</v>
      </c>
      <c r="AB460" t="s">
        <v>5817</v>
      </c>
      <c r="AC460" t="s">
        <v>235</v>
      </c>
      <c r="AL460" t="s">
        <v>217</v>
      </c>
      <c r="AM460" t="s">
        <v>5743</v>
      </c>
      <c r="AN460" t="s">
        <v>6</v>
      </c>
      <c r="AO460" t="s">
        <v>5818</v>
      </c>
      <c r="AP460" s="57">
        <v>46309.333333333336</v>
      </c>
      <c r="AR460" t="s">
        <v>218</v>
      </c>
      <c r="AS460" t="s">
        <v>550</v>
      </c>
      <c r="AT460" t="s">
        <v>342</v>
      </c>
      <c r="AU460">
        <v>20261014</v>
      </c>
      <c r="AV460" t="s">
        <v>221</v>
      </c>
      <c r="AW460" t="s">
        <v>2945</v>
      </c>
      <c r="AX460" t="s">
        <v>222</v>
      </c>
      <c r="BA460" s="57">
        <v>46309.333333333336</v>
      </c>
      <c r="BB460" t="s">
        <v>5743</v>
      </c>
      <c r="BC460">
        <v>2026</v>
      </c>
      <c r="BD460">
        <v>10</v>
      </c>
      <c r="BE460">
        <v>14</v>
      </c>
      <c r="BF460" s="6">
        <f t="shared" si="21"/>
        <v>46309</v>
      </c>
      <c r="BG460">
        <f t="shared" si="22"/>
        <v>-0.33333333333575865</v>
      </c>
      <c r="BH460" t="str">
        <f t="shared" si="23"/>
        <v>COMPLY</v>
      </c>
      <c r="BI460" t="str">
        <f>VLOOKUP(H460,Sheet2!$A$1:$B$270,2,FALSE)</f>
        <v>BLITAR</v>
      </c>
    </row>
    <row r="461" spans="1:61">
      <c r="A461">
        <v>460</v>
      </c>
      <c r="B461">
        <v>1002622541</v>
      </c>
      <c r="C461">
        <v>3</v>
      </c>
      <c r="D461" t="s">
        <v>38</v>
      </c>
      <c r="E461">
        <v>5</v>
      </c>
      <c r="F461" t="s">
        <v>90</v>
      </c>
      <c r="G461" t="s">
        <v>88</v>
      </c>
      <c r="H461" t="s">
        <v>341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46300.581018518518</v>
      </c>
      <c r="P461" s="57">
        <v>46300.73883101852</v>
      </c>
      <c r="Q461">
        <v>69404406</v>
      </c>
      <c r="S461">
        <v>152736203849</v>
      </c>
      <c r="T461" t="s">
        <v>2573</v>
      </c>
      <c r="U461" t="s">
        <v>2574</v>
      </c>
      <c r="V461" t="s">
        <v>2575</v>
      </c>
      <c r="Z461">
        <v>112.057755</v>
      </c>
      <c r="AA461">
        <v>-8.0763940000000005</v>
      </c>
      <c r="AB461" t="s">
        <v>2576</v>
      </c>
      <c r="AC461" t="s">
        <v>235</v>
      </c>
      <c r="AL461" t="s">
        <v>217</v>
      </c>
      <c r="AM461" t="s">
        <v>2577</v>
      </c>
      <c r="AN461" t="s">
        <v>6</v>
      </c>
      <c r="AO461" s="57">
        <v>46152.601203703707</v>
      </c>
      <c r="AP461" s="57">
        <v>46301.458333333336</v>
      </c>
      <c r="AR461" t="s">
        <v>218</v>
      </c>
      <c r="AS461" t="s">
        <v>219</v>
      </c>
      <c r="AT461" t="s">
        <v>230</v>
      </c>
      <c r="AU461">
        <v>20261005</v>
      </c>
      <c r="AV461" t="s">
        <v>221</v>
      </c>
      <c r="AW461" t="s">
        <v>876</v>
      </c>
      <c r="AX461" t="s">
        <v>222</v>
      </c>
      <c r="BA461" s="57">
        <v>46301.458333333336</v>
      </c>
      <c r="BB461" t="s">
        <v>2577</v>
      </c>
      <c r="BC461">
        <v>2026</v>
      </c>
      <c r="BD461">
        <v>10</v>
      </c>
      <c r="BE461">
        <v>5</v>
      </c>
      <c r="BF461" s="6">
        <f t="shared" si="21"/>
        <v>46300</v>
      </c>
      <c r="BG461">
        <f t="shared" si="22"/>
        <v>-1.4583333333357587</v>
      </c>
      <c r="BH461" t="str">
        <f t="shared" si="23"/>
        <v>COMPLY</v>
      </c>
      <c r="BI461" t="str">
        <f>VLOOKUP(H461,Sheet2!$A$1:$B$270,2,FALSE)</f>
        <v>BLITAR</v>
      </c>
    </row>
    <row r="462" spans="1:61">
      <c r="A462">
        <v>461</v>
      </c>
      <c r="B462">
        <v>1002628438</v>
      </c>
      <c r="C462">
        <v>3</v>
      </c>
      <c r="D462" t="s">
        <v>38</v>
      </c>
      <c r="E462">
        <v>5</v>
      </c>
      <c r="F462" t="s">
        <v>90</v>
      </c>
      <c r="G462" t="s">
        <v>88</v>
      </c>
      <c r="H462" t="s">
        <v>341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46303.706030092595</v>
      </c>
      <c r="P462" s="57">
        <v>46304.874525462961</v>
      </c>
      <c r="Q462">
        <v>69406826</v>
      </c>
      <c r="S462">
        <v>152736204026</v>
      </c>
      <c r="T462" t="s">
        <v>4483</v>
      </c>
      <c r="U462" t="s">
        <v>4484</v>
      </c>
      <c r="V462" t="s">
        <v>4485</v>
      </c>
      <c r="Z462">
        <v>112.103182</v>
      </c>
      <c r="AA462">
        <v>-7.9956040000000002</v>
      </c>
      <c r="AB462" t="s">
        <v>4486</v>
      </c>
      <c r="AC462" t="s">
        <v>235</v>
      </c>
      <c r="AL462" t="s">
        <v>217</v>
      </c>
      <c r="AM462" t="s">
        <v>4487</v>
      </c>
      <c r="AN462" t="s">
        <v>6</v>
      </c>
      <c r="AO462" s="57">
        <v>46244.72587962963</v>
      </c>
      <c r="AP462" s="57">
        <v>46304.625</v>
      </c>
      <c r="AR462" t="s">
        <v>218</v>
      </c>
      <c r="AS462" t="s">
        <v>219</v>
      </c>
      <c r="AT462" t="s">
        <v>230</v>
      </c>
      <c r="AU462">
        <v>20261009</v>
      </c>
      <c r="AV462" t="s">
        <v>221</v>
      </c>
      <c r="AW462" t="s">
        <v>923</v>
      </c>
      <c r="AX462" t="s">
        <v>222</v>
      </c>
      <c r="BA462" s="57">
        <v>46304.625</v>
      </c>
      <c r="BB462" t="s">
        <v>4487</v>
      </c>
      <c r="BC462">
        <v>2026</v>
      </c>
      <c r="BD462">
        <v>10</v>
      </c>
      <c r="BE462">
        <v>9</v>
      </c>
      <c r="BF462" s="6">
        <f t="shared" si="21"/>
        <v>46304</v>
      </c>
      <c r="BG462">
        <f t="shared" si="22"/>
        <v>-0.625</v>
      </c>
      <c r="BH462" t="str">
        <f t="shared" si="23"/>
        <v>COMPLY</v>
      </c>
      <c r="BI462" t="str">
        <f>VLOOKUP(H462,Sheet2!$A$1:$B$270,2,FALSE)</f>
        <v>BLITAR</v>
      </c>
    </row>
    <row r="463" spans="1:61">
      <c r="A463">
        <v>462</v>
      </c>
      <c r="B463">
        <v>1002632487</v>
      </c>
      <c r="C463">
        <v>3</v>
      </c>
      <c r="D463" t="s">
        <v>38</v>
      </c>
      <c r="E463">
        <v>5</v>
      </c>
      <c r="F463" t="s">
        <v>90</v>
      </c>
      <c r="G463" t="s">
        <v>88</v>
      </c>
      <c r="H463" t="s">
        <v>341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46307.455312500002</v>
      </c>
      <c r="P463" s="57">
        <v>46308.448969907404</v>
      </c>
      <c r="Q463">
        <v>69408493</v>
      </c>
      <c r="S463">
        <v>152736204029</v>
      </c>
      <c r="T463" t="s">
        <v>5819</v>
      </c>
      <c r="U463" t="s">
        <v>5820</v>
      </c>
      <c r="V463" t="s">
        <v>5821</v>
      </c>
      <c r="Z463">
        <v>112.071659</v>
      </c>
      <c r="AA463">
        <v>-8.0636969999999994</v>
      </c>
      <c r="AB463" t="s">
        <v>5822</v>
      </c>
      <c r="AC463" t="s">
        <v>235</v>
      </c>
      <c r="AL463" t="s">
        <v>217</v>
      </c>
      <c r="AM463" t="s">
        <v>5823</v>
      </c>
      <c r="AN463" t="s">
        <v>6</v>
      </c>
      <c r="AO463" s="57">
        <v>46366.486458333333</v>
      </c>
      <c r="AP463" s="57">
        <v>46308.333333333336</v>
      </c>
      <c r="AR463" t="s">
        <v>218</v>
      </c>
      <c r="AS463" t="s">
        <v>219</v>
      </c>
      <c r="AT463" t="s">
        <v>230</v>
      </c>
      <c r="AU463">
        <v>20261013</v>
      </c>
      <c r="AV463" t="s">
        <v>221</v>
      </c>
      <c r="AW463" t="s">
        <v>883</v>
      </c>
      <c r="AX463" t="s">
        <v>222</v>
      </c>
      <c r="BA463" s="57">
        <v>46308.333333333336</v>
      </c>
      <c r="BB463" t="s">
        <v>5823</v>
      </c>
      <c r="BC463">
        <v>2026</v>
      </c>
      <c r="BD463">
        <v>10</v>
      </c>
      <c r="BE463">
        <v>13</v>
      </c>
      <c r="BF463" s="6">
        <f t="shared" si="21"/>
        <v>46308</v>
      </c>
      <c r="BG463">
        <f t="shared" si="22"/>
        <v>-0.33333333333575865</v>
      </c>
      <c r="BH463" t="str">
        <f t="shared" si="23"/>
        <v>COMPLY</v>
      </c>
      <c r="BI463" t="str">
        <f>VLOOKUP(H463,Sheet2!$A$1:$B$270,2,FALSE)</f>
        <v>BLITAR</v>
      </c>
    </row>
    <row r="464" spans="1:61">
      <c r="A464">
        <v>463</v>
      </c>
      <c r="B464">
        <v>1002618740</v>
      </c>
      <c r="C464">
        <v>3</v>
      </c>
      <c r="D464" t="s">
        <v>38</v>
      </c>
      <c r="E464">
        <v>5</v>
      </c>
      <c r="F464" t="s">
        <v>90</v>
      </c>
      <c r="G464" t="s">
        <v>88</v>
      </c>
      <c r="H464" t="s">
        <v>453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46296.732349537036</v>
      </c>
      <c r="P464" s="57">
        <v>46297.56758101852</v>
      </c>
      <c r="Q464">
        <v>69402633</v>
      </c>
      <c r="S464">
        <v>152737202990</v>
      </c>
      <c r="T464" t="s">
        <v>994</v>
      </c>
      <c r="U464" t="s">
        <v>995</v>
      </c>
      <c r="V464" t="s">
        <v>996</v>
      </c>
      <c r="Z464">
        <v>112.282687</v>
      </c>
      <c r="AA464">
        <v>-8.1238980000000005</v>
      </c>
      <c r="AB464" t="s">
        <v>997</v>
      </c>
      <c r="AC464" t="s">
        <v>235</v>
      </c>
      <c r="AL464" t="s">
        <v>217</v>
      </c>
      <c r="AM464" t="s">
        <v>998</v>
      </c>
      <c r="AN464" t="s">
        <v>6</v>
      </c>
      <c r="AO464" s="57">
        <v>46032.736354166664</v>
      </c>
      <c r="AP464" s="57">
        <v>46297.625</v>
      </c>
      <c r="AR464" t="s">
        <v>218</v>
      </c>
      <c r="AS464" t="s">
        <v>550</v>
      </c>
      <c r="AT464" t="s">
        <v>342</v>
      </c>
      <c r="AU464">
        <v>20261002</v>
      </c>
      <c r="AV464" t="s">
        <v>221</v>
      </c>
      <c r="AW464" t="s">
        <v>901</v>
      </c>
      <c r="AX464" t="s">
        <v>222</v>
      </c>
      <c r="BA464" s="57">
        <v>46297.625</v>
      </c>
      <c r="BB464" t="s">
        <v>998</v>
      </c>
      <c r="BC464">
        <v>2026</v>
      </c>
      <c r="BD464">
        <v>10</v>
      </c>
      <c r="BE464">
        <v>2</v>
      </c>
      <c r="BF464" s="6">
        <f t="shared" si="21"/>
        <v>46297</v>
      </c>
      <c r="BG464">
        <f t="shared" si="22"/>
        <v>-0.625</v>
      </c>
      <c r="BH464" t="str">
        <f t="shared" si="23"/>
        <v>COMPLY</v>
      </c>
      <c r="BI464" t="str">
        <f>VLOOKUP(H464,Sheet2!$A$1:$B$270,2,FALSE)</f>
        <v>BLITAR</v>
      </c>
    </row>
    <row r="465" spans="1:61">
      <c r="A465">
        <v>464</v>
      </c>
      <c r="B465">
        <v>1002624647</v>
      </c>
      <c r="C465">
        <v>3</v>
      </c>
      <c r="D465" t="s">
        <v>38</v>
      </c>
      <c r="E465">
        <v>5</v>
      </c>
      <c r="F465" t="s">
        <v>90</v>
      </c>
      <c r="G465" t="s">
        <v>88</v>
      </c>
      <c r="H465" t="s">
        <v>453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46301.61990740741</v>
      </c>
      <c r="P465" s="57">
        <v>46301.787488425929</v>
      </c>
      <c r="Q465">
        <v>69405198</v>
      </c>
      <c r="S465">
        <v>152737203167</v>
      </c>
      <c r="T465" t="s">
        <v>3187</v>
      </c>
      <c r="U465" t="s">
        <v>3188</v>
      </c>
      <c r="V465" t="s">
        <v>3189</v>
      </c>
      <c r="Z465">
        <v>112.286918</v>
      </c>
      <c r="AA465">
        <v>-8.0895279999999996</v>
      </c>
      <c r="AB465" t="s">
        <v>3190</v>
      </c>
      <c r="AC465" t="s">
        <v>235</v>
      </c>
      <c r="AL465" t="s">
        <v>217</v>
      </c>
      <c r="AM465" t="s">
        <v>3191</v>
      </c>
      <c r="AN465" t="s">
        <v>6</v>
      </c>
      <c r="AO465" s="57">
        <v>46183.621979166666</v>
      </c>
      <c r="AP465" s="57">
        <v>46302.458333333336</v>
      </c>
      <c r="AR465" t="s">
        <v>218</v>
      </c>
      <c r="AS465" t="s">
        <v>550</v>
      </c>
      <c r="AT465" t="s">
        <v>342</v>
      </c>
      <c r="AU465">
        <v>20261006</v>
      </c>
      <c r="AV465" t="s">
        <v>221</v>
      </c>
      <c r="AW465" t="s">
        <v>3192</v>
      </c>
      <c r="AX465" t="s">
        <v>222</v>
      </c>
      <c r="BA465" s="57">
        <v>46302.458333333336</v>
      </c>
      <c r="BB465" t="s">
        <v>3191</v>
      </c>
      <c r="BC465">
        <v>2026</v>
      </c>
      <c r="BD465">
        <v>10</v>
      </c>
      <c r="BE465">
        <v>6</v>
      </c>
      <c r="BF465" s="6">
        <f t="shared" si="21"/>
        <v>46301</v>
      </c>
      <c r="BG465">
        <f t="shared" si="22"/>
        <v>-1.4583333333357587</v>
      </c>
      <c r="BH465" t="str">
        <f t="shared" si="23"/>
        <v>COMPLY</v>
      </c>
      <c r="BI465" t="str">
        <f>VLOOKUP(H465,Sheet2!$A$1:$B$270,2,FALSE)</f>
        <v>BLITAR</v>
      </c>
    </row>
    <row r="466" spans="1:61">
      <c r="A466">
        <v>465</v>
      </c>
      <c r="B466">
        <v>1002627906</v>
      </c>
      <c r="C466">
        <v>3</v>
      </c>
      <c r="D466" t="s">
        <v>38</v>
      </c>
      <c r="E466">
        <v>5</v>
      </c>
      <c r="F466" t="s">
        <v>90</v>
      </c>
      <c r="G466" t="s">
        <v>88</v>
      </c>
      <c r="H466" t="s">
        <v>453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46303.610127314816</v>
      </c>
      <c r="P466" s="57">
        <v>46304.528900462959</v>
      </c>
      <c r="Q466">
        <v>69406586</v>
      </c>
      <c r="S466">
        <v>152737203168</v>
      </c>
      <c r="T466" t="s">
        <v>4488</v>
      </c>
      <c r="U466" t="s">
        <v>4489</v>
      </c>
      <c r="V466" t="s">
        <v>4490</v>
      </c>
      <c r="Z466">
        <v>112.30763899999999</v>
      </c>
      <c r="AA466">
        <v>-8.0578339999999997</v>
      </c>
      <c r="AB466" t="s">
        <v>4491</v>
      </c>
      <c r="AC466" t="s">
        <v>235</v>
      </c>
      <c r="AL466" t="s">
        <v>217</v>
      </c>
      <c r="AM466" t="s">
        <v>4492</v>
      </c>
      <c r="AN466" t="s">
        <v>6</v>
      </c>
      <c r="AO466" s="57">
        <v>46244.611331018517</v>
      </c>
      <c r="AP466" s="57">
        <v>46305.458333333336</v>
      </c>
      <c r="AR466" t="s">
        <v>218</v>
      </c>
      <c r="AS466" t="s">
        <v>550</v>
      </c>
      <c r="AT466" t="s">
        <v>342</v>
      </c>
      <c r="AU466">
        <v>20261009</v>
      </c>
      <c r="AV466" t="s">
        <v>221</v>
      </c>
      <c r="AW466" t="s">
        <v>4493</v>
      </c>
      <c r="AX466" t="s">
        <v>222</v>
      </c>
      <c r="BA466" s="57">
        <v>46305.458333333336</v>
      </c>
      <c r="BB466" t="s">
        <v>4492</v>
      </c>
      <c r="BC466">
        <v>2026</v>
      </c>
      <c r="BD466">
        <v>10</v>
      </c>
      <c r="BE466">
        <v>9</v>
      </c>
      <c r="BF466" s="6">
        <f t="shared" si="21"/>
        <v>46304</v>
      </c>
      <c r="BG466">
        <f t="shared" si="22"/>
        <v>-1.4583333333357587</v>
      </c>
      <c r="BH466" t="str">
        <f t="shared" si="23"/>
        <v>COMPLY</v>
      </c>
      <c r="BI466" t="str">
        <f>VLOOKUP(H466,Sheet2!$A$1:$B$270,2,FALSE)</f>
        <v>BLITAR</v>
      </c>
    </row>
    <row r="467" spans="1:61">
      <c r="A467">
        <v>466</v>
      </c>
      <c r="B467">
        <v>1002641566</v>
      </c>
      <c r="C467">
        <v>3</v>
      </c>
      <c r="D467" t="s">
        <v>38</v>
      </c>
      <c r="E467">
        <v>5</v>
      </c>
      <c r="F467" t="s">
        <v>90</v>
      </c>
      <c r="G467" t="s">
        <v>98</v>
      </c>
      <c r="H467" t="s">
        <v>392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46312.692812499998</v>
      </c>
      <c r="P467" s="57">
        <v>46313.592592592591</v>
      </c>
      <c r="Q467">
        <v>69412184</v>
      </c>
      <c r="S467">
        <v>152622208179</v>
      </c>
      <c r="T467" t="s">
        <v>8189</v>
      </c>
      <c r="U467" t="s">
        <v>8190</v>
      </c>
      <c r="V467" t="s">
        <v>8191</v>
      </c>
      <c r="Z467">
        <v>111.78179900000001</v>
      </c>
      <c r="AA467">
        <v>-8.166525</v>
      </c>
      <c r="AB467" t="s">
        <v>8192</v>
      </c>
      <c r="AC467" t="s">
        <v>235</v>
      </c>
      <c r="AL467" t="s">
        <v>217</v>
      </c>
      <c r="AM467" t="s">
        <v>8006</v>
      </c>
      <c r="AN467" t="s">
        <v>6</v>
      </c>
      <c r="AO467" t="s">
        <v>8193</v>
      </c>
      <c r="AP467" s="57">
        <v>46313.625</v>
      </c>
      <c r="AR467" t="s">
        <v>218</v>
      </c>
      <c r="AS467" t="s">
        <v>98</v>
      </c>
      <c r="AT467" t="s">
        <v>230</v>
      </c>
      <c r="AU467">
        <v>20261018</v>
      </c>
      <c r="AV467" t="s">
        <v>221</v>
      </c>
      <c r="AW467" t="s">
        <v>877</v>
      </c>
      <c r="AX467" t="s">
        <v>222</v>
      </c>
      <c r="BA467" s="57">
        <v>46313.625</v>
      </c>
      <c r="BB467" t="s">
        <v>8006</v>
      </c>
      <c r="BC467">
        <v>2026</v>
      </c>
      <c r="BD467">
        <v>10</v>
      </c>
      <c r="BE467">
        <v>18</v>
      </c>
      <c r="BF467" s="6">
        <f t="shared" si="21"/>
        <v>46313</v>
      </c>
      <c r="BG467">
        <f t="shared" si="22"/>
        <v>-0.625</v>
      </c>
      <c r="BH467" t="str">
        <f t="shared" si="23"/>
        <v>COMPLY</v>
      </c>
      <c r="BI467" t="str">
        <f>VLOOKUP(H467,Sheet2!$A$1:$B$270,2,FALSE)</f>
        <v>BLITAR</v>
      </c>
    </row>
    <row r="468" spans="1:61">
      <c r="A468">
        <v>467</v>
      </c>
      <c r="B468">
        <v>1002641736</v>
      </c>
      <c r="C468">
        <v>3</v>
      </c>
      <c r="D468" t="s">
        <v>38</v>
      </c>
      <c r="E468">
        <v>5</v>
      </c>
      <c r="F468" t="s">
        <v>90</v>
      </c>
      <c r="G468" t="s">
        <v>98</v>
      </c>
      <c r="H468" t="s">
        <v>392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46313.351099537038</v>
      </c>
      <c r="P468" s="57">
        <v>46314.600497685184</v>
      </c>
      <c r="Q468">
        <v>69412267</v>
      </c>
      <c r="S468">
        <v>152622208180</v>
      </c>
      <c r="T468" t="s">
        <v>8194</v>
      </c>
      <c r="U468" t="s">
        <v>8195</v>
      </c>
      <c r="V468" t="s">
        <v>8196</v>
      </c>
      <c r="Z468">
        <v>111.784245</v>
      </c>
      <c r="AA468">
        <v>-8.1708669999999994</v>
      </c>
      <c r="AB468" t="s">
        <v>8197</v>
      </c>
      <c r="AC468" t="s">
        <v>235</v>
      </c>
      <c r="AL468" t="s">
        <v>217</v>
      </c>
      <c r="AM468" t="s">
        <v>8198</v>
      </c>
      <c r="AN468" t="s">
        <v>6</v>
      </c>
      <c r="AO468" t="s">
        <v>8199</v>
      </c>
      <c r="AP468" s="57">
        <v>46314.333333333336</v>
      </c>
      <c r="AR468" t="s">
        <v>218</v>
      </c>
      <c r="AS468" t="s">
        <v>98</v>
      </c>
      <c r="AT468" t="s">
        <v>230</v>
      </c>
      <c r="AU468">
        <v>20261019</v>
      </c>
      <c r="AV468" t="s">
        <v>221</v>
      </c>
      <c r="AW468" t="s">
        <v>880</v>
      </c>
      <c r="AX468" t="s">
        <v>222</v>
      </c>
      <c r="BA468" s="57">
        <v>46314.333333333336</v>
      </c>
      <c r="BB468" t="s">
        <v>8198</v>
      </c>
      <c r="BC468">
        <v>2026</v>
      </c>
      <c r="BD468">
        <v>10</v>
      </c>
      <c r="BE468">
        <v>19</v>
      </c>
      <c r="BF468" s="6">
        <f t="shared" si="21"/>
        <v>46314</v>
      </c>
      <c r="BG468">
        <f t="shared" si="22"/>
        <v>-0.33333333333575865</v>
      </c>
      <c r="BH468" t="str">
        <f t="shared" si="23"/>
        <v>COMPLY</v>
      </c>
      <c r="BI468" t="str">
        <f>VLOOKUP(H468,Sheet2!$A$1:$B$270,2,FALSE)</f>
        <v>BLITAR</v>
      </c>
    </row>
    <row r="469" spans="1:61">
      <c r="A469">
        <v>468</v>
      </c>
      <c r="B469">
        <v>1002642782</v>
      </c>
      <c r="C469">
        <v>3</v>
      </c>
      <c r="D469" t="s">
        <v>38</v>
      </c>
      <c r="E469">
        <v>5</v>
      </c>
      <c r="F469" t="s">
        <v>90</v>
      </c>
      <c r="G469" t="s">
        <v>98</v>
      </c>
      <c r="H469" t="s">
        <v>392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46314.461504629631</v>
      </c>
      <c r="P469" s="57">
        <v>46315.783263888887</v>
      </c>
      <c r="Q469">
        <v>69412751</v>
      </c>
      <c r="R469" t="s">
        <v>3776</v>
      </c>
      <c r="S469">
        <v>-152622208348</v>
      </c>
      <c r="T469" t="s">
        <v>9477</v>
      </c>
      <c r="U469" t="s">
        <v>9478</v>
      </c>
      <c r="V469" t="s">
        <v>9479</v>
      </c>
      <c r="Z469">
        <v>111.78874488919899</v>
      </c>
      <c r="AA469">
        <v>-8.1514140174183201</v>
      </c>
      <c r="AB469" t="s">
        <v>9480</v>
      </c>
      <c r="AC469" t="s">
        <v>216</v>
      </c>
      <c r="AL469" t="s">
        <v>217</v>
      </c>
      <c r="AM469" t="s">
        <v>9481</v>
      </c>
      <c r="AN469" t="s">
        <v>6</v>
      </c>
      <c r="AO469" t="s">
        <v>9482</v>
      </c>
      <c r="AP469" s="57">
        <v>46315.458333333336</v>
      </c>
      <c r="AR469" t="s">
        <v>218</v>
      </c>
      <c r="AS469" t="s">
        <v>98</v>
      </c>
      <c r="AT469" t="s">
        <v>220</v>
      </c>
      <c r="AU469">
        <v>20261020</v>
      </c>
      <c r="AV469" t="s">
        <v>221</v>
      </c>
      <c r="AW469" t="s">
        <v>9483</v>
      </c>
      <c r="AX469" t="s">
        <v>222</v>
      </c>
      <c r="BA469" s="57">
        <v>46315.458333333336</v>
      </c>
      <c r="BB469" t="s">
        <v>9481</v>
      </c>
      <c r="BC469">
        <v>2026</v>
      </c>
      <c r="BD469">
        <v>10</v>
      </c>
      <c r="BE469">
        <v>20</v>
      </c>
      <c r="BF469" s="6">
        <f t="shared" si="21"/>
        <v>46315</v>
      </c>
      <c r="BG469">
        <f t="shared" si="22"/>
        <v>-0.45833333333575865</v>
      </c>
      <c r="BH469" t="str">
        <f t="shared" si="23"/>
        <v>COMPLY</v>
      </c>
      <c r="BI469" t="str">
        <f>VLOOKUP(H469,Sheet2!$A$1:$B$270,2,FALSE)</f>
        <v>BLITAR</v>
      </c>
    </row>
    <row r="470" spans="1:61">
      <c r="A470">
        <v>469</v>
      </c>
      <c r="B470">
        <v>1002652102</v>
      </c>
      <c r="C470">
        <v>3</v>
      </c>
      <c r="D470" t="s">
        <v>38</v>
      </c>
      <c r="E470">
        <v>5</v>
      </c>
      <c r="F470" t="s">
        <v>90</v>
      </c>
      <c r="G470" t="s">
        <v>98</v>
      </c>
      <c r="H470" t="s">
        <v>392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46319.560254629629</v>
      </c>
      <c r="P470" s="57">
        <v>46320.703229166669</v>
      </c>
      <c r="Q470">
        <v>69416378</v>
      </c>
      <c r="S470">
        <v>152622208351</v>
      </c>
      <c r="T470" t="s">
        <v>11985</v>
      </c>
      <c r="U470" t="s">
        <v>11986</v>
      </c>
      <c r="V470" t="s">
        <v>11987</v>
      </c>
      <c r="Z470">
        <v>111.791729</v>
      </c>
      <c r="AA470">
        <v>-8.1704179999999997</v>
      </c>
      <c r="AB470" t="s">
        <v>11988</v>
      </c>
      <c r="AC470" t="s">
        <v>235</v>
      </c>
      <c r="AL470" t="s">
        <v>217</v>
      </c>
      <c r="AM470" t="s">
        <v>11989</v>
      </c>
      <c r="AN470" t="s">
        <v>6</v>
      </c>
      <c r="AO470" t="s">
        <v>11990</v>
      </c>
      <c r="AP470" s="57">
        <v>46320.625</v>
      </c>
      <c r="AR470" t="s">
        <v>218</v>
      </c>
      <c r="AS470" t="s">
        <v>98</v>
      </c>
      <c r="AT470" t="s">
        <v>230</v>
      </c>
      <c r="AU470">
        <v>20261025</v>
      </c>
      <c r="AV470" t="s">
        <v>221</v>
      </c>
      <c r="AW470" t="s">
        <v>880</v>
      </c>
      <c r="AX470" t="s">
        <v>222</v>
      </c>
      <c r="BA470" s="57">
        <v>46320.625</v>
      </c>
      <c r="BB470" t="s">
        <v>11989</v>
      </c>
      <c r="BC470">
        <v>2026</v>
      </c>
      <c r="BD470">
        <v>10</v>
      </c>
      <c r="BE470">
        <v>25</v>
      </c>
      <c r="BF470" s="6">
        <f t="shared" si="21"/>
        <v>46320</v>
      </c>
      <c r="BG470">
        <f t="shared" si="22"/>
        <v>-0.625</v>
      </c>
      <c r="BH470" t="str">
        <f t="shared" si="23"/>
        <v>COMPLY</v>
      </c>
      <c r="BI470" t="str">
        <f>VLOOKUP(H470,Sheet2!$A$1:$B$270,2,FALSE)</f>
        <v>BLITAR</v>
      </c>
    </row>
    <row r="471" spans="1:61">
      <c r="A471">
        <v>470</v>
      </c>
      <c r="B471">
        <v>1002652376</v>
      </c>
      <c r="C471">
        <v>3</v>
      </c>
      <c r="D471" t="s">
        <v>38</v>
      </c>
      <c r="E471">
        <v>5</v>
      </c>
      <c r="F471" t="s">
        <v>90</v>
      </c>
      <c r="G471" t="s">
        <v>98</v>
      </c>
      <c r="H471" t="s">
        <v>392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46319.785925925928</v>
      </c>
      <c r="P471" s="57">
        <v>46320.754930555559</v>
      </c>
      <c r="Q471">
        <v>69416538</v>
      </c>
      <c r="S471">
        <v>152622208356</v>
      </c>
      <c r="T471" t="s">
        <v>11991</v>
      </c>
      <c r="U471" t="s">
        <v>11992</v>
      </c>
      <c r="V471" t="s">
        <v>11993</v>
      </c>
      <c r="Z471">
        <v>111.852565</v>
      </c>
      <c r="AA471">
        <v>-8.1656010000000006</v>
      </c>
      <c r="AB471" t="s">
        <v>11994</v>
      </c>
      <c r="AC471" t="s">
        <v>235</v>
      </c>
      <c r="AL471" t="s">
        <v>217</v>
      </c>
      <c r="AM471" t="s">
        <v>11995</v>
      </c>
      <c r="AN471" t="s">
        <v>6</v>
      </c>
      <c r="AO471" t="s">
        <v>11996</v>
      </c>
      <c r="AP471" s="57">
        <v>46321.333333333336</v>
      </c>
      <c r="AR471" t="s">
        <v>218</v>
      </c>
      <c r="AS471" t="s">
        <v>98</v>
      </c>
      <c r="AT471" t="s">
        <v>230</v>
      </c>
      <c r="AU471">
        <v>20261025</v>
      </c>
      <c r="AV471" t="s">
        <v>221</v>
      </c>
      <c r="AW471" t="s">
        <v>880</v>
      </c>
      <c r="AX471" t="s">
        <v>222</v>
      </c>
      <c r="BA471" s="57">
        <v>46321.333333333336</v>
      </c>
      <c r="BB471" t="s">
        <v>11995</v>
      </c>
      <c r="BC471">
        <v>2026</v>
      </c>
      <c r="BD471">
        <v>10</v>
      </c>
      <c r="BE471">
        <v>25</v>
      </c>
      <c r="BF471" s="6">
        <f t="shared" si="21"/>
        <v>46320</v>
      </c>
      <c r="BG471">
        <f t="shared" si="22"/>
        <v>-1.3333333333357587</v>
      </c>
      <c r="BH471" t="str">
        <f t="shared" si="23"/>
        <v>COMPLY</v>
      </c>
      <c r="BI471" t="str">
        <f>VLOOKUP(H471,Sheet2!$A$1:$B$270,2,FALSE)</f>
        <v>BLITAR</v>
      </c>
    </row>
    <row r="472" spans="1:61">
      <c r="A472">
        <v>471</v>
      </c>
      <c r="B472">
        <v>1002658605</v>
      </c>
      <c r="C472">
        <v>3</v>
      </c>
      <c r="D472" t="s">
        <v>38</v>
      </c>
      <c r="E472">
        <v>5</v>
      </c>
      <c r="F472" t="s">
        <v>90</v>
      </c>
      <c r="G472" t="s">
        <v>98</v>
      </c>
      <c r="H472" t="s">
        <v>391</v>
      </c>
      <c r="I472" t="s">
        <v>212</v>
      </c>
      <c r="J472" t="s">
        <v>213</v>
      </c>
      <c r="K472" t="s">
        <v>149</v>
      </c>
      <c r="M472" t="s">
        <v>538</v>
      </c>
      <c r="N472" t="s">
        <v>215</v>
      </c>
      <c r="O472" s="57">
        <v>46324.382754629631</v>
      </c>
      <c r="P472" s="57">
        <v>46325.55809027778</v>
      </c>
      <c r="Q472">
        <v>69418984</v>
      </c>
      <c r="S472">
        <v>152624202258</v>
      </c>
      <c r="T472" t="s">
        <v>13689</v>
      </c>
      <c r="U472" t="s">
        <v>14989</v>
      </c>
      <c r="Z472">
        <v>111.96958422660801</v>
      </c>
      <c r="AA472">
        <v>-8.17852099843358</v>
      </c>
      <c r="AB472" t="s">
        <v>14990</v>
      </c>
      <c r="AC472" t="s">
        <v>229</v>
      </c>
      <c r="AO472" t="s">
        <v>14928</v>
      </c>
      <c r="AR472" t="s">
        <v>6</v>
      </c>
      <c r="AS472" t="s">
        <v>98</v>
      </c>
      <c r="AT472" t="s">
        <v>220</v>
      </c>
      <c r="AV472" t="s">
        <v>14991</v>
      </c>
      <c r="AW472" t="s">
        <v>541</v>
      </c>
      <c r="AX472" t="s">
        <v>222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BLITAR</v>
      </c>
    </row>
    <row r="473" spans="1:61">
      <c r="A473">
        <v>472</v>
      </c>
      <c r="B473">
        <v>1002620821</v>
      </c>
      <c r="C473">
        <v>3</v>
      </c>
      <c r="D473" t="s">
        <v>38</v>
      </c>
      <c r="E473">
        <v>5</v>
      </c>
      <c r="F473" t="s">
        <v>90</v>
      </c>
      <c r="G473" t="s">
        <v>98</v>
      </c>
      <c r="H473" t="s">
        <v>506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46298.434421296297</v>
      </c>
      <c r="P473" s="57">
        <v>46298.710335648146</v>
      </c>
      <c r="Q473">
        <v>69403511</v>
      </c>
      <c r="S473">
        <v>152637211616</v>
      </c>
      <c r="T473" t="s">
        <v>1602</v>
      </c>
      <c r="U473" t="s">
        <v>1603</v>
      </c>
      <c r="V473" t="s">
        <v>1604</v>
      </c>
      <c r="Z473">
        <v>111.991340853273</v>
      </c>
      <c r="AA473">
        <v>-8.1386068885492904</v>
      </c>
      <c r="AB473" t="s">
        <v>1605</v>
      </c>
      <c r="AC473" t="s">
        <v>216</v>
      </c>
      <c r="AL473" t="s">
        <v>217</v>
      </c>
      <c r="AM473" t="s">
        <v>1606</v>
      </c>
      <c r="AN473" t="s">
        <v>6</v>
      </c>
      <c r="AO473" s="57">
        <v>46091.444571759261</v>
      </c>
      <c r="AP473" s="57">
        <v>46299.333333333336</v>
      </c>
      <c r="AR473" t="s">
        <v>218</v>
      </c>
      <c r="AS473" t="s">
        <v>98</v>
      </c>
      <c r="AT473" t="s">
        <v>230</v>
      </c>
      <c r="AU473">
        <v>20261003</v>
      </c>
      <c r="AV473" t="s">
        <v>221</v>
      </c>
      <c r="AW473" t="s">
        <v>878</v>
      </c>
      <c r="AX473" t="s">
        <v>222</v>
      </c>
      <c r="BA473" s="57">
        <v>46299.333333333336</v>
      </c>
      <c r="BB473" t="s">
        <v>1606</v>
      </c>
      <c r="BC473">
        <v>2026</v>
      </c>
      <c r="BD473">
        <v>10</v>
      </c>
      <c r="BE473">
        <v>3</v>
      </c>
      <c r="BF473" s="6">
        <f t="shared" si="21"/>
        <v>46298</v>
      </c>
      <c r="BG473">
        <f t="shared" si="22"/>
        <v>-1.3333333333357587</v>
      </c>
      <c r="BH473" t="str">
        <f t="shared" si="23"/>
        <v>COMPLY</v>
      </c>
      <c r="BI473" t="str">
        <f>VLOOKUP(H473,Sheet2!$A$1:$B$270,2,FALSE)</f>
        <v>BLITAR</v>
      </c>
    </row>
    <row r="474" spans="1:61">
      <c r="A474">
        <v>473</v>
      </c>
      <c r="B474">
        <v>1002626571</v>
      </c>
      <c r="C474">
        <v>3</v>
      </c>
      <c r="D474" t="s">
        <v>38</v>
      </c>
      <c r="E474">
        <v>5</v>
      </c>
      <c r="F474" t="s">
        <v>90</v>
      </c>
      <c r="G474" t="s">
        <v>98</v>
      </c>
      <c r="H474" t="s">
        <v>506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46302.645532407405</v>
      </c>
      <c r="P474" s="57">
        <v>46303.671388888892</v>
      </c>
      <c r="Q474">
        <v>69406011</v>
      </c>
      <c r="S474">
        <v>152637211619</v>
      </c>
      <c r="T474" t="s">
        <v>3813</v>
      </c>
      <c r="U474" t="s">
        <v>3814</v>
      </c>
      <c r="V474" t="s">
        <v>3815</v>
      </c>
      <c r="Z474">
        <v>112.058847</v>
      </c>
      <c r="AA474">
        <v>-8.1209959000000005</v>
      </c>
      <c r="AB474" t="s">
        <v>3816</v>
      </c>
      <c r="AC474" t="s">
        <v>235</v>
      </c>
      <c r="AL474" t="s">
        <v>217</v>
      </c>
      <c r="AM474" t="s">
        <v>3817</v>
      </c>
      <c r="AN474" t="s">
        <v>6</v>
      </c>
      <c r="AO474" s="57">
        <v>46213.66333333333</v>
      </c>
      <c r="AP474" s="57">
        <v>46303.625</v>
      </c>
      <c r="AR474" t="s">
        <v>218</v>
      </c>
      <c r="AS474" t="s">
        <v>98</v>
      </c>
      <c r="AT474" t="s">
        <v>342</v>
      </c>
      <c r="AU474">
        <v>20261008</v>
      </c>
      <c r="AV474" t="s">
        <v>221</v>
      </c>
      <c r="AW474" t="s">
        <v>1899</v>
      </c>
      <c r="AX474" t="s">
        <v>222</v>
      </c>
      <c r="BA474" s="57">
        <v>46303.625</v>
      </c>
      <c r="BB474" t="s">
        <v>3817</v>
      </c>
      <c r="BC474">
        <v>2026</v>
      </c>
      <c r="BD474">
        <v>10</v>
      </c>
      <c r="BE474">
        <v>8</v>
      </c>
      <c r="BF474" s="6">
        <f t="shared" si="21"/>
        <v>46303</v>
      </c>
      <c r="BG474">
        <f t="shared" si="22"/>
        <v>-0.625</v>
      </c>
      <c r="BH474" t="str">
        <f t="shared" si="23"/>
        <v>COMPLY</v>
      </c>
      <c r="BI474" t="str">
        <f>VLOOKUP(H474,Sheet2!$A$1:$B$270,2,FALSE)</f>
        <v>BLITAR</v>
      </c>
    </row>
    <row r="475" spans="1:61">
      <c r="A475">
        <v>474</v>
      </c>
      <c r="B475">
        <v>1002627130</v>
      </c>
      <c r="C475">
        <v>3</v>
      </c>
      <c r="D475" t="s">
        <v>38</v>
      </c>
      <c r="E475">
        <v>5</v>
      </c>
      <c r="F475" t="s">
        <v>90</v>
      </c>
      <c r="G475" t="s">
        <v>98</v>
      </c>
      <c r="H475" t="s">
        <v>506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46303.372696759259</v>
      </c>
      <c r="P475" s="57">
        <v>46303.927210648151</v>
      </c>
      <c r="Q475">
        <v>69406224</v>
      </c>
      <c r="S475">
        <v>152637211986</v>
      </c>
      <c r="T475" t="s">
        <v>3818</v>
      </c>
      <c r="U475" t="s">
        <v>3819</v>
      </c>
      <c r="V475" t="s">
        <v>3820</v>
      </c>
      <c r="Z475">
        <v>112.0115211</v>
      </c>
      <c r="AA475">
        <v>-8.1042863999999994</v>
      </c>
      <c r="AB475" t="s">
        <v>3821</v>
      </c>
      <c r="AC475" t="s">
        <v>235</v>
      </c>
      <c r="AL475" t="s">
        <v>217</v>
      </c>
      <c r="AM475" t="s">
        <v>3822</v>
      </c>
      <c r="AN475" t="s">
        <v>6</v>
      </c>
      <c r="AO475" s="57">
        <v>46244.392905092594</v>
      </c>
      <c r="AP475" s="57">
        <v>46304.333333333336</v>
      </c>
      <c r="AR475" t="s">
        <v>218</v>
      </c>
      <c r="AS475" t="s">
        <v>98</v>
      </c>
      <c r="AT475" t="s">
        <v>342</v>
      </c>
      <c r="AU475">
        <v>20261008</v>
      </c>
      <c r="AV475" t="s">
        <v>221</v>
      </c>
      <c r="AW475" t="s">
        <v>2322</v>
      </c>
      <c r="AX475" t="s">
        <v>222</v>
      </c>
      <c r="BA475" s="57">
        <v>46304.333333333336</v>
      </c>
      <c r="BB475" t="s">
        <v>3822</v>
      </c>
      <c r="BC475">
        <v>2026</v>
      </c>
      <c r="BD475">
        <v>10</v>
      </c>
      <c r="BE475">
        <v>8</v>
      </c>
      <c r="BF475" s="6">
        <f t="shared" si="21"/>
        <v>46303</v>
      </c>
      <c r="BG475">
        <f t="shared" si="22"/>
        <v>-1.3333333333357587</v>
      </c>
      <c r="BH475" t="str">
        <f t="shared" si="23"/>
        <v>COMPLY</v>
      </c>
      <c r="BI475" t="str">
        <f>VLOOKUP(H475,Sheet2!$A$1:$B$270,2,FALSE)</f>
        <v>BLITAR</v>
      </c>
    </row>
    <row r="476" spans="1:61">
      <c r="A476">
        <v>475</v>
      </c>
      <c r="B476">
        <v>1002641921</v>
      </c>
      <c r="C476">
        <v>3</v>
      </c>
      <c r="D476" t="s">
        <v>38</v>
      </c>
      <c r="E476">
        <v>5</v>
      </c>
      <c r="F476" t="s">
        <v>90</v>
      </c>
      <c r="G476" t="s">
        <v>98</v>
      </c>
      <c r="H476" t="s">
        <v>506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46313.569895833331</v>
      </c>
      <c r="P476" s="57">
        <v>46313.815266203703</v>
      </c>
      <c r="Q476">
        <v>69412386</v>
      </c>
      <c r="S476">
        <v>152637211813</v>
      </c>
      <c r="T476" t="s">
        <v>8200</v>
      </c>
      <c r="U476" t="s">
        <v>8201</v>
      </c>
      <c r="V476" t="s">
        <v>8202</v>
      </c>
      <c r="Z476">
        <v>112.014124</v>
      </c>
      <c r="AA476">
        <v>-8.1178179999999998</v>
      </c>
      <c r="AB476" t="s">
        <v>8203</v>
      </c>
      <c r="AC476" t="s">
        <v>235</v>
      </c>
      <c r="AL476" t="s">
        <v>217</v>
      </c>
      <c r="AM476" t="s">
        <v>8204</v>
      </c>
      <c r="AN476" t="s">
        <v>6</v>
      </c>
      <c r="AO476" t="s">
        <v>8205</v>
      </c>
      <c r="AP476" s="57">
        <v>46314.458333333336</v>
      </c>
      <c r="AR476" t="s">
        <v>218</v>
      </c>
      <c r="AS476" t="s">
        <v>98</v>
      </c>
      <c r="AT476" t="s">
        <v>230</v>
      </c>
      <c r="AU476">
        <v>20261018</v>
      </c>
      <c r="AV476" t="s">
        <v>221</v>
      </c>
      <c r="AW476" t="s">
        <v>880</v>
      </c>
      <c r="AX476" t="s">
        <v>222</v>
      </c>
      <c r="BA476" s="57">
        <v>46314.458333333336</v>
      </c>
      <c r="BB476" t="s">
        <v>8204</v>
      </c>
      <c r="BC476">
        <v>2026</v>
      </c>
      <c r="BD476">
        <v>10</v>
      </c>
      <c r="BE476">
        <v>18</v>
      </c>
      <c r="BF476" s="6">
        <f t="shared" si="21"/>
        <v>46313</v>
      </c>
      <c r="BG476">
        <f t="shared" si="22"/>
        <v>-1.4583333333357587</v>
      </c>
      <c r="BH476" t="str">
        <f t="shared" si="23"/>
        <v>COMPLY</v>
      </c>
      <c r="BI476" t="str">
        <f>VLOOKUP(H476,Sheet2!$A$1:$B$270,2,FALSE)</f>
        <v>BLITAR</v>
      </c>
    </row>
    <row r="477" spans="1:61">
      <c r="A477">
        <v>476</v>
      </c>
      <c r="B477">
        <v>1002656320</v>
      </c>
      <c r="C477">
        <v>3</v>
      </c>
      <c r="D477" t="s">
        <v>38</v>
      </c>
      <c r="E477">
        <v>5</v>
      </c>
      <c r="F477" t="s">
        <v>90</v>
      </c>
      <c r="G477" t="s">
        <v>98</v>
      </c>
      <c r="H477" t="s">
        <v>294</v>
      </c>
      <c r="I477" t="s">
        <v>212</v>
      </c>
      <c r="J477" t="s">
        <v>213</v>
      </c>
      <c r="K477" t="s">
        <v>149</v>
      </c>
      <c r="M477" t="s">
        <v>224</v>
      </c>
      <c r="N477" t="s">
        <v>215</v>
      </c>
      <c r="O477" s="57">
        <v>46322.627581018518</v>
      </c>
      <c r="P477" s="57">
        <v>46325.577708333331</v>
      </c>
      <c r="Q477">
        <v>69418081</v>
      </c>
      <c r="S477">
        <v>152606246808</v>
      </c>
      <c r="T477" t="s">
        <v>13685</v>
      </c>
      <c r="U477" t="s">
        <v>13686</v>
      </c>
      <c r="V477" t="s">
        <v>14992</v>
      </c>
      <c r="Z477">
        <v>111.90024197101501</v>
      </c>
      <c r="AA477">
        <v>-8.0731612871683698</v>
      </c>
      <c r="AB477" t="s">
        <v>13687</v>
      </c>
      <c r="AC477" t="s">
        <v>229</v>
      </c>
      <c r="AL477" t="s">
        <v>217</v>
      </c>
      <c r="AM477" t="s">
        <v>14993</v>
      </c>
      <c r="AN477" t="s">
        <v>6</v>
      </c>
      <c r="AO477" t="s">
        <v>13688</v>
      </c>
      <c r="AP477" s="57">
        <v>46325.458333333336</v>
      </c>
      <c r="AR477" t="s">
        <v>18</v>
      </c>
      <c r="AS477" t="s">
        <v>98</v>
      </c>
      <c r="AT477" t="s">
        <v>220</v>
      </c>
      <c r="AV477" t="s">
        <v>226</v>
      </c>
      <c r="AW477" t="s">
        <v>541</v>
      </c>
      <c r="AX477" t="s">
        <v>222</v>
      </c>
      <c r="BA477" s="57">
        <v>46325.458333333336</v>
      </c>
      <c r="BB477" t="s">
        <v>14993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str">
        <f>VLOOKUP(H477,Sheet2!$A$1:$B$270,2,FALSE)</f>
        <v>BLITAR</v>
      </c>
    </row>
    <row r="478" spans="1:61">
      <c r="A478">
        <v>477</v>
      </c>
      <c r="B478">
        <v>1002621375</v>
      </c>
      <c r="C478">
        <v>3</v>
      </c>
      <c r="D478" t="s">
        <v>38</v>
      </c>
      <c r="E478">
        <v>5</v>
      </c>
      <c r="F478" t="s">
        <v>90</v>
      </c>
      <c r="G478" t="s">
        <v>98</v>
      </c>
      <c r="H478" t="s">
        <v>294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46299.54074074074</v>
      </c>
      <c r="P478" s="57">
        <v>46300.738981481481</v>
      </c>
      <c r="Q478">
        <v>69403892</v>
      </c>
      <c r="S478">
        <v>152606246698</v>
      </c>
      <c r="T478" t="s">
        <v>1612</v>
      </c>
      <c r="U478" t="s">
        <v>1613</v>
      </c>
      <c r="V478" t="s">
        <v>1614</v>
      </c>
      <c r="Z478">
        <v>111.93372298032</v>
      </c>
      <c r="AA478">
        <v>-8.0174769243447894</v>
      </c>
      <c r="AB478" t="s">
        <v>1615</v>
      </c>
      <c r="AC478" t="s">
        <v>216</v>
      </c>
      <c r="AL478" t="s">
        <v>217</v>
      </c>
      <c r="AM478" t="s">
        <v>1616</v>
      </c>
      <c r="AN478" t="s">
        <v>6</v>
      </c>
      <c r="AO478" s="57">
        <v>46122.549178240741</v>
      </c>
      <c r="AP478" s="57">
        <v>46300.458333333336</v>
      </c>
      <c r="AR478" t="s">
        <v>218</v>
      </c>
      <c r="AS478" t="s">
        <v>98</v>
      </c>
      <c r="AT478" t="s">
        <v>230</v>
      </c>
      <c r="AU478">
        <v>20261005</v>
      </c>
      <c r="AV478" t="s">
        <v>221</v>
      </c>
      <c r="AW478" t="s">
        <v>877</v>
      </c>
      <c r="AX478" t="s">
        <v>222</v>
      </c>
      <c r="BA478" s="57">
        <v>46300.458333333336</v>
      </c>
      <c r="BB478" t="s">
        <v>1616</v>
      </c>
      <c r="BC478">
        <v>2026</v>
      </c>
      <c r="BD478">
        <v>10</v>
      </c>
      <c r="BE478">
        <v>5</v>
      </c>
      <c r="BF478" s="6">
        <f t="shared" si="21"/>
        <v>46300</v>
      </c>
      <c r="BG478">
        <f t="shared" si="22"/>
        <v>-0.45833333333575865</v>
      </c>
      <c r="BH478" t="str">
        <f t="shared" si="23"/>
        <v>COMPLY</v>
      </c>
      <c r="BI478" t="str">
        <f>VLOOKUP(H478,Sheet2!$A$1:$B$270,2,FALSE)</f>
        <v>BLITAR</v>
      </c>
    </row>
    <row r="479" spans="1:61">
      <c r="A479">
        <v>478</v>
      </c>
      <c r="B479">
        <v>1002621302</v>
      </c>
      <c r="C479">
        <v>3</v>
      </c>
      <c r="D479" t="s">
        <v>38</v>
      </c>
      <c r="E479">
        <v>5</v>
      </c>
      <c r="F479" t="s">
        <v>90</v>
      </c>
      <c r="G479" t="s">
        <v>98</v>
      </c>
      <c r="H479" t="s">
        <v>294</v>
      </c>
      <c r="I479" t="s">
        <v>212</v>
      </c>
      <c r="J479" t="s">
        <v>213</v>
      </c>
      <c r="K479" t="s">
        <v>149</v>
      </c>
      <c r="M479" t="s">
        <v>76</v>
      </c>
      <c r="N479" t="s">
        <v>215</v>
      </c>
      <c r="O479" s="57">
        <v>46299.446296296293</v>
      </c>
      <c r="P479" s="57">
        <v>46300.677523148152</v>
      </c>
      <c r="Q479">
        <v>69403845</v>
      </c>
      <c r="R479" t="s">
        <v>3776</v>
      </c>
      <c r="S479">
        <v>-152606246697</v>
      </c>
      <c r="T479" t="s">
        <v>1621</v>
      </c>
      <c r="U479" t="s">
        <v>1622</v>
      </c>
      <c r="V479" t="s">
        <v>2578</v>
      </c>
      <c r="Z479">
        <v>111.893053650856</v>
      </c>
      <c r="AA479">
        <v>-8.0677154444563897</v>
      </c>
      <c r="AB479" t="s">
        <v>1623</v>
      </c>
      <c r="AC479" t="s">
        <v>1624</v>
      </c>
      <c r="AL479" t="s">
        <v>217</v>
      </c>
      <c r="AM479" t="s">
        <v>2579</v>
      </c>
      <c r="AN479" t="s">
        <v>6</v>
      </c>
      <c r="AO479" s="57">
        <v>46122.454733796294</v>
      </c>
      <c r="AP479" s="57">
        <v>46301.333333333336</v>
      </c>
      <c r="AR479" t="s">
        <v>218</v>
      </c>
      <c r="AS479" t="s">
        <v>98</v>
      </c>
      <c r="AT479" t="s">
        <v>230</v>
      </c>
      <c r="AU479">
        <v>20261005</v>
      </c>
      <c r="AV479" t="s">
        <v>221</v>
      </c>
      <c r="AW479" t="s">
        <v>540</v>
      </c>
      <c r="AX479" t="s">
        <v>222</v>
      </c>
      <c r="BA479" s="57">
        <v>46301.333333333336</v>
      </c>
      <c r="BB479" t="s">
        <v>2579</v>
      </c>
      <c r="BC479">
        <v>2026</v>
      </c>
      <c r="BD479">
        <v>10</v>
      </c>
      <c r="BE479">
        <v>5</v>
      </c>
      <c r="BF479" s="6">
        <f t="shared" si="21"/>
        <v>46300</v>
      </c>
      <c r="BG479">
        <f t="shared" si="22"/>
        <v>-1.3333333333357587</v>
      </c>
      <c r="BH479" t="str">
        <f t="shared" si="23"/>
        <v>COMPLY</v>
      </c>
      <c r="BI479" t="str">
        <f>VLOOKUP(H479,Sheet2!$A$1:$B$270,2,FALSE)</f>
        <v>BLITAR</v>
      </c>
    </row>
    <row r="480" spans="1:61">
      <c r="A480">
        <v>479</v>
      </c>
      <c r="B480">
        <v>1002623923</v>
      </c>
      <c r="C480">
        <v>3</v>
      </c>
      <c r="D480" t="s">
        <v>38</v>
      </c>
      <c r="E480">
        <v>5</v>
      </c>
      <c r="F480" t="s">
        <v>90</v>
      </c>
      <c r="G480" t="s">
        <v>98</v>
      </c>
      <c r="H480" t="s">
        <v>294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46301.456006944441</v>
      </c>
      <c r="P480" s="57">
        <v>46302.570081018515</v>
      </c>
      <c r="Q480">
        <v>69404881</v>
      </c>
      <c r="S480">
        <v>152606246705</v>
      </c>
      <c r="T480" t="s">
        <v>3193</v>
      </c>
      <c r="U480" t="s">
        <v>3194</v>
      </c>
      <c r="V480" t="s">
        <v>3195</v>
      </c>
      <c r="Z480">
        <v>111.913242</v>
      </c>
      <c r="AA480">
        <v>-8.0642049999999994</v>
      </c>
      <c r="AB480" t="s">
        <v>3196</v>
      </c>
      <c r="AC480" t="s">
        <v>235</v>
      </c>
      <c r="AL480" t="s">
        <v>217</v>
      </c>
      <c r="AM480" t="s">
        <v>3197</v>
      </c>
      <c r="AN480" t="s">
        <v>6</v>
      </c>
      <c r="AO480" s="57">
        <v>46183.475752314815</v>
      </c>
      <c r="AP480" s="57">
        <v>46302.333333333336</v>
      </c>
      <c r="AR480" t="s">
        <v>218</v>
      </c>
      <c r="AS480" t="s">
        <v>98</v>
      </c>
      <c r="AT480" t="s">
        <v>230</v>
      </c>
      <c r="AU480">
        <v>20261007</v>
      </c>
      <c r="AV480" t="s">
        <v>221</v>
      </c>
      <c r="AW480" t="s">
        <v>877</v>
      </c>
      <c r="AX480" t="s">
        <v>222</v>
      </c>
      <c r="BA480" s="57">
        <v>46302.333333333336</v>
      </c>
      <c r="BB480" t="s">
        <v>3197</v>
      </c>
      <c r="BC480">
        <v>2026</v>
      </c>
      <c r="BD480">
        <v>10</v>
      </c>
      <c r="BE480">
        <v>7</v>
      </c>
      <c r="BF480" s="6">
        <f t="shared" si="21"/>
        <v>46302</v>
      </c>
      <c r="BG480">
        <f t="shared" si="22"/>
        <v>-0.33333333333575865</v>
      </c>
      <c r="BH480" t="str">
        <f t="shared" si="23"/>
        <v>COMPLY</v>
      </c>
      <c r="BI480" t="str">
        <f>VLOOKUP(H480,Sheet2!$A$1:$B$270,2,FALSE)</f>
        <v>BLITAR</v>
      </c>
    </row>
    <row r="481" spans="1:61">
      <c r="A481">
        <v>480</v>
      </c>
      <c r="B481">
        <v>1002629363</v>
      </c>
      <c r="C481">
        <v>3</v>
      </c>
      <c r="D481" t="s">
        <v>38</v>
      </c>
      <c r="E481">
        <v>5</v>
      </c>
      <c r="F481" t="s">
        <v>90</v>
      </c>
      <c r="G481" t="s">
        <v>98</v>
      </c>
      <c r="H481" t="s">
        <v>294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46304.460196759261</v>
      </c>
      <c r="P481" s="57">
        <v>46304.69604166667</v>
      </c>
      <c r="Q481">
        <v>69407212</v>
      </c>
      <c r="S481">
        <v>152606246728</v>
      </c>
      <c r="T481" t="s">
        <v>4949</v>
      </c>
      <c r="U481" t="s">
        <v>4950</v>
      </c>
      <c r="V481" t="s">
        <v>4951</v>
      </c>
      <c r="Z481">
        <v>111.958645060658</v>
      </c>
      <c r="AA481">
        <v>-8.0327761460935996</v>
      </c>
      <c r="AB481" t="s">
        <v>4952</v>
      </c>
      <c r="AC481" t="s">
        <v>216</v>
      </c>
      <c r="AL481" t="s">
        <v>217</v>
      </c>
      <c r="AM481" t="s">
        <v>4953</v>
      </c>
      <c r="AN481" t="s">
        <v>6</v>
      </c>
      <c r="AO481" s="57">
        <v>46275.47583333333</v>
      </c>
      <c r="AP481" s="57">
        <v>46305.333333333336</v>
      </c>
      <c r="AR481" t="s">
        <v>218</v>
      </c>
      <c r="AS481" t="s">
        <v>98</v>
      </c>
      <c r="AT481" t="s">
        <v>342</v>
      </c>
      <c r="AU481">
        <v>20261009</v>
      </c>
      <c r="AV481" t="s">
        <v>221</v>
      </c>
      <c r="AW481" t="s">
        <v>821</v>
      </c>
      <c r="AX481" t="s">
        <v>222</v>
      </c>
      <c r="BA481" s="57">
        <v>46305.333333333336</v>
      </c>
      <c r="BB481" t="s">
        <v>4953</v>
      </c>
      <c r="BC481">
        <v>2026</v>
      </c>
      <c r="BD481">
        <v>10</v>
      </c>
      <c r="BE481">
        <v>9</v>
      </c>
      <c r="BF481" s="6">
        <f t="shared" si="21"/>
        <v>46304</v>
      </c>
      <c r="BG481">
        <f t="shared" si="22"/>
        <v>-1.3333333333357587</v>
      </c>
      <c r="BH481" t="str">
        <f t="shared" si="23"/>
        <v>COMPLY</v>
      </c>
      <c r="BI481" t="str">
        <f>VLOOKUP(H481,Sheet2!$A$1:$B$270,2,FALSE)</f>
        <v>BLITAR</v>
      </c>
    </row>
    <row r="482" spans="1:61">
      <c r="A482">
        <v>481</v>
      </c>
      <c r="B482">
        <v>1002634827</v>
      </c>
      <c r="C482">
        <v>3</v>
      </c>
      <c r="D482" t="s">
        <v>38</v>
      </c>
      <c r="E482">
        <v>5</v>
      </c>
      <c r="F482" t="s">
        <v>90</v>
      </c>
      <c r="G482" t="s">
        <v>98</v>
      </c>
      <c r="H482" t="s">
        <v>294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46308.503877314812</v>
      </c>
      <c r="P482" s="57">
        <v>46308.739976851852</v>
      </c>
      <c r="Q482">
        <v>69409317</v>
      </c>
      <c r="S482">
        <v>152606246745</v>
      </c>
      <c r="T482" t="s">
        <v>5824</v>
      </c>
      <c r="U482" t="s">
        <v>5825</v>
      </c>
      <c r="V482" t="s">
        <v>5826</v>
      </c>
      <c r="Z482">
        <v>111.9074001</v>
      </c>
      <c r="AA482">
        <v>-8.0620691999999998</v>
      </c>
      <c r="AB482" t="s">
        <v>5827</v>
      </c>
      <c r="AC482" t="s">
        <v>235</v>
      </c>
      <c r="AL482" t="s">
        <v>217</v>
      </c>
      <c r="AM482" t="s">
        <v>5784</v>
      </c>
      <c r="AN482" t="s">
        <v>6</v>
      </c>
      <c r="AO482" t="s">
        <v>5744</v>
      </c>
      <c r="AP482" s="57">
        <v>46309.458333333336</v>
      </c>
      <c r="AR482" t="s">
        <v>218</v>
      </c>
      <c r="AS482" t="s">
        <v>98</v>
      </c>
      <c r="AT482" t="s">
        <v>230</v>
      </c>
      <c r="AU482">
        <v>20261013</v>
      </c>
      <c r="AV482" t="s">
        <v>221</v>
      </c>
      <c r="AW482" t="s">
        <v>875</v>
      </c>
      <c r="AX482" t="s">
        <v>222</v>
      </c>
      <c r="BA482" s="57">
        <v>46309.458333333336</v>
      </c>
      <c r="BB482" t="s">
        <v>5784</v>
      </c>
      <c r="BC482">
        <v>2026</v>
      </c>
      <c r="BD482">
        <v>10</v>
      </c>
      <c r="BE482">
        <v>13</v>
      </c>
      <c r="BF482" s="6">
        <f t="shared" si="21"/>
        <v>46308</v>
      </c>
      <c r="BG482">
        <f t="shared" si="22"/>
        <v>-1.4583333333357587</v>
      </c>
      <c r="BH482" t="str">
        <f t="shared" si="23"/>
        <v>COMPLY</v>
      </c>
      <c r="BI482" t="str">
        <f>VLOOKUP(H482,Sheet2!$A$1:$B$270,2,FALSE)</f>
        <v>BLITAR</v>
      </c>
    </row>
    <row r="483" spans="1:61">
      <c r="A483">
        <v>482</v>
      </c>
      <c r="B483">
        <v>1002641666</v>
      </c>
      <c r="C483">
        <v>3</v>
      </c>
      <c r="D483" t="s">
        <v>38</v>
      </c>
      <c r="E483">
        <v>5</v>
      </c>
      <c r="F483" t="s">
        <v>90</v>
      </c>
      <c r="G483" t="s">
        <v>98</v>
      </c>
      <c r="H483" t="s">
        <v>294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46312.788599537038</v>
      </c>
      <c r="P483" s="57">
        <v>46313.547361111108</v>
      </c>
      <c r="Q483">
        <v>69412250</v>
      </c>
      <c r="S483">
        <v>152606246770</v>
      </c>
      <c r="T483" t="s">
        <v>8206</v>
      </c>
      <c r="U483" t="s">
        <v>8207</v>
      </c>
      <c r="V483" t="s">
        <v>8208</v>
      </c>
      <c r="Z483">
        <v>111.8830658</v>
      </c>
      <c r="AA483">
        <v>-8.0014379000000009</v>
      </c>
      <c r="AB483" t="s">
        <v>8209</v>
      </c>
      <c r="AC483" t="s">
        <v>2474</v>
      </c>
      <c r="AL483" t="s">
        <v>217</v>
      </c>
      <c r="AM483" t="s">
        <v>8210</v>
      </c>
      <c r="AN483" t="s">
        <v>6</v>
      </c>
      <c r="AO483" t="s">
        <v>8211</v>
      </c>
      <c r="AP483" s="57">
        <v>46313.625</v>
      </c>
      <c r="AR483" t="s">
        <v>218</v>
      </c>
      <c r="AS483" t="s">
        <v>98</v>
      </c>
      <c r="AT483" t="s">
        <v>230</v>
      </c>
      <c r="AU483">
        <v>20261018</v>
      </c>
      <c r="AV483" t="s">
        <v>221</v>
      </c>
      <c r="AW483" t="s">
        <v>8212</v>
      </c>
      <c r="AX483" t="s">
        <v>222</v>
      </c>
      <c r="BA483" s="57">
        <v>46313.625</v>
      </c>
      <c r="BB483" t="s">
        <v>8210</v>
      </c>
      <c r="BC483">
        <v>2026</v>
      </c>
      <c r="BD483">
        <v>10</v>
      </c>
      <c r="BE483">
        <v>18</v>
      </c>
      <c r="BF483" s="6">
        <f t="shared" si="21"/>
        <v>46313</v>
      </c>
      <c r="BG483">
        <f t="shared" si="22"/>
        <v>-0.625</v>
      </c>
      <c r="BH483" t="str">
        <f t="shared" si="23"/>
        <v>COMPLY</v>
      </c>
      <c r="BI483" t="str">
        <f>VLOOKUP(H483,Sheet2!$A$1:$B$270,2,FALSE)</f>
        <v>BLITAR</v>
      </c>
    </row>
    <row r="484" spans="1:61">
      <c r="A484">
        <v>483</v>
      </c>
      <c r="B484">
        <v>1002655266</v>
      </c>
      <c r="C484">
        <v>3</v>
      </c>
      <c r="D484" t="s">
        <v>38</v>
      </c>
      <c r="E484">
        <v>5</v>
      </c>
      <c r="F484" t="s">
        <v>90</v>
      </c>
      <c r="G484" t="s">
        <v>98</v>
      </c>
      <c r="H484" t="s">
        <v>294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46322.404745370368</v>
      </c>
      <c r="P484" s="57">
        <v>46323.612291666665</v>
      </c>
      <c r="Q484">
        <v>69417669</v>
      </c>
      <c r="S484">
        <v>152606246654</v>
      </c>
      <c r="T484" t="s">
        <v>13672</v>
      </c>
      <c r="U484" t="s">
        <v>13673</v>
      </c>
      <c r="V484" t="s">
        <v>13674</v>
      </c>
      <c r="Z484">
        <v>111.9025077</v>
      </c>
      <c r="AA484">
        <v>-8.0647517999999998</v>
      </c>
      <c r="AB484" t="s">
        <v>13675</v>
      </c>
      <c r="AC484" t="s">
        <v>235</v>
      </c>
      <c r="AL484" t="s">
        <v>217</v>
      </c>
      <c r="AM484" t="s">
        <v>13676</v>
      </c>
      <c r="AN484" t="s">
        <v>6</v>
      </c>
      <c r="AO484" t="s">
        <v>13677</v>
      </c>
      <c r="AP484" s="57">
        <v>46323.333333333336</v>
      </c>
      <c r="AR484" t="s">
        <v>218</v>
      </c>
      <c r="AS484" t="s">
        <v>98</v>
      </c>
      <c r="AT484" t="s">
        <v>230</v>
      </c>
      <c r="AU484">
        <v>20261028</v>
      </c>
      <c r="AV484" t="s">
        <v>221</v>
      </c>
      <c r="AW484" t="s">
        <v>877</v>
      </c>
      <c r="AX484" t="s">
        <v>222</v>
      </c>
      <c r="BA484" s="57">
        <v>46323.333333333336</v>
      </c>
      <c r="BB484" t="s">
        <v>13676</v>
      </c>
      <c r="BC484">
        <v>2026</v>
      </c>
      <c r="BD484">
        <v>10</v>
      </c>
      <c r="BE484">
        <v>28</v>
      </c>
      <c r="BF484" s="6">
        <f t="shared" si="21"/>
        <v>46323</v>
      </c>
      <c r="BG484">
        <f t="shared" si="22"/>
        <v>-0.33333333333575865</v>
      </c>
      <c r="BH484" t="str">
        <f t="shared" si="23"/>
        <v>COMPLY</v>
      </c>
      <c r="BI484" t="str">
        <f>VLOOKUP(H484,Sheet2!$A$1:$B$270,2,FALSE)</f>
        <v>BLITAR</v>
      </c>
    </row>
    <row r="485" spans="1:61">
      <c r="A485">
        <v>484</v>
      </c>
      <c r="B485">
        <v>1002656853</v>
      </c>
      <c r="C485">
        <v>3</v>
      </c>
      <c r="D485" t="s">
        <v>38</v>
      </c>
      <c r="E485">
        <v>5</v>
      </c>
      <c r="F485" t="s">
        <v>90</v>
      </c>
      <c r="G485" t="s">
        <v>98</v>
      </c>
      <c r="H485" t="s">
        <v>294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46322.843634259261</v>
      </c>
      <c r="P485" s="57">
        <v>46323.575983796298</v>
      </c>
      <c r="Q485">
        <v>69418277</v>
      </c>
      <c r="S485">
        <v>152606246809</v>
      </c>
      <c r="T485" t="s">
        <v>13678</v>
      </c>
      <c r="U485" t="s">
        <v>13679</v>
      </c>
      <c r="V485" t="s">
        <v>13680</v>
      </c>
      <c r="Z485">
        <v>111.91456359999999</v>
      </c>
      <c r="AA485">
        <v>-8.07197549999999</v>
      </c>
      <c r="AB485" t="s">
        <v>13681</v>
      </c>
      <c r="AC485" t="s">
        <v>235</v>
      </c>
      <c r="AL485" t="s">
        <v>217</v>
      </c>
      <c r="AM485" t="s">
        <v>13682</v>
      </c>
      <c r="AN485" t="s">
        <v>6</v>
      </c>
      <c r="AO485" t="s">
        <v>13683</v>
      </c>
      <c r="AP485" s="57">
        <v>46324.333333333336</v>
      </c>
      <c r="AR485" t="s">
        <v>218</v>
      </c>
      <c r="AS485" t="s">
        <v>98</v>
      </c>
      <c r="AT485" t="s">
        <v>342</v>
      </c>
      <c r="AU485">
        <v>20261028</v>
      </c>
      <c r="AV485" t="s">
        <v>221</v>
      </c>
      <c r="AW485" t="s">
        <v>13684</v>
      </c>
      <c r="AX485" t="s">
        <v>222</v>
      </c>
      <c r="BA485" s="57">
        <v>46324.333333333336</v>
      </c>
      <c r="BB485" t="s">
        <v>13682</v>
      </c>
      <c r="BC485">
        <v>2026</v>
      </c>
      <c r="BD485">
        <v>10</v>
      </c>
      <c r="BE485">
        <v>28</v>
      </c>
      <c r="BF485" s="6">
        <f t="shared" si="21"/>
        <v>46323</v>
      </c>
      <c r="BG485">
        <f t="shared" si="22"/>
        <v>-1.3333333333357587</v>
      </c>
      <c r="BH485" t="str">
        <f t="shared" si="23"/>
        <v>COMPLY</v>
      </c>
      <c r="BI485" t="str">
        <f>VLOOKUP(H485,Sheet2!$A$1:$B$270,2,FALSE)</f>
        <v>BLITAR</v>
      </c>
    </row>
    <row r="486" spans="1:61">
      <c r="A486">
        <v>485</v>
      </c>
      <c r="B486">
        <v>1002656827</v>
      </c>
      <c r="C486">
        <v>3</v>
      </c>
      <c r="D486" t="s">
        <v>38</v>
      </c>
      <c r="E486">
        <v>5</v>
      </c>
      <c r="F486" t="s">
        <v>90</v>
      </c>
      <c r="G486" t="s">
        <v>98</v>
      </c>
      <c r="H486" t="s">
        <v>294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46322.798483796294</v>
      </c>
      <c r="P486" s="57">
        <v>46323.779282407406</v>
      </c>
      <c r="Q486">
        <v>69418267</v>
      </c>
      <c r="S486">
        <v>152606246504</v>
      </c>
      <c r="T486" t="s">
        <v>13665</v>
      </c>
      <c r="U486" t="s">
        <v>13666</v>
      </c>
      <c r="V486" t="s">
        <v>13667</v>
      </c>
      <c r="Z486">
        <v>111.9238929</v>
      </c>
      <c r="AA486">
        <v>-8.0666852999999996</v>
      </c>
      <c r="AB486" t="s">
        <v>13668</v>
      </c>
      <c r="AC486" t="s">
        <v>235</v>
      </c>
      <c r="AL486" t="s">
        <v>217</v>
      </c>
      <c r="AM486" t="s">
        <v>13669</v>
      </c>
      <c r="AN486" t="s">
        <v>6</v>
      </c>
      <c r="AO486" t="s">
        <v>13670</v>
      </c>
      <c r="AP486" s="57">
        <v>46324.333333333336</v>
      </c>
      <c r="AR486" t="s">
        <v>218</v>
      </c>
      <c r="AS486" t="s">
        <v>98</v>
      </c>
      <c r="AT486" t="s">
        <v>342</v>
      </c>
      <c r="AU486">
        <v>20261028</v>
      </c>
      <c r="AV486" t="s">
        <v>221</v>
      </c>
      <c r="AW486" t="s">
        <v>13671</v>
      </c>
      <c r="AX486" t="s">
        <v>222</v>
      </c>
      <c r="BA486" s="57">
        <v>46324.333333333336</v>
      </c>
      <c r="BB486" t="s">
        <v>13669</v>
      </c>
      <c r="BC486">
        <v>2026</v>
      </c>
      <c r="BD486">
        <v>10</v>
      </c>
      <c r="BE486">
        <v>28</v>
      </c>
      <c r="BF486" s="6">
        <f t="shared" si="21"/>
        <v>46323</v>
      </c>
      <c r="BG486">
        <f t="shared" si="22"/>
        <v>-1.3333333333357587</v>
      </c>
      <c r="BH486" t="str">
        <f t="shared" si="23"/>
        <v>COMPLY</v>
      </c>
      <c r="BI486" t="str">
        <f>VLOOKUP(H486,Sheet2!$A$1:$B$270,2,FALSE)</f>
        <v>BLITAR</v>
      </c>
    </row>
    <row r="487" spans="1:61">
      <c r="A487">
        <v>486</v>
      </c>
      <c r="B487">
        <v>1002660044</v>
      </c>
      <c r="C487">
        <v>3</v>
      </c>
      <c r="D487" t="s">
        <v>38</v>
      </c>
      <c r="E487">
        <v>5</v>
      </c>
      <c r="F487" t="s">
        <v>90</v>
      </c>
      <c r="G487" t="s">
        <v>98</v>
      </c>
      <c r="H487" t="s">
        <v>294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46324.899872685186</v>
      </c>
      <c r="P487" s="57">
        <v>46325.544189814813</v>
      </c>
      <c r="Q487">
        <v>69419601</v>
      </c>
      <c r="S487">
        <v>152606246673</v>
      </c>
      <c r="T487" t="s">
        <v>14994</v>
      </c>
      <c r="U487" t="s">
        <v>14995</v>
      </c>
      <c r="V487" t="s">
        <v>14996</v>
      </c>
      <c r="Z487">
        <v>111.91180006575701</v>
      </c>
      <c r="AA487">
        <v>-8.0613990659780601</v>
      </c>
      <c r="AB487" t="s">
        <v>14997</v>
      </c>
      <c r="AC487" t="s">
        <v>235</v>
      </c>
      <c r="AL487" t="s">
        <v>217</v>
      </c>
      <c r="AM487" t="s">
        <v>14998</v>
      </c>
      <c r="AN487" t="s">
        <v>6</v>
      </c>
      <c r="AO487" t="s">
        <v>14999</v>
      </c>
      <c r="AP487" s="57">
        <v>46326.333333333336</v>
      </c>
      <c r="AR487" t="s">
        <v>218</v>
      </c>
      <c r="AS487" t="s">
        <v>98</v>
      </c>
      <c r="AT487" t="s">
        <v>230</v>
      </c>
      <c r="AU487">
        <v>20261030</v>
      </c>
      <c r="AV487" t="s">
        <v>221</v>
      </c>
      <c r="AW487" t="s">
        <v>880</v>
      </c>
      <c r="AX487" t="s">
        <v>222</v>
      </c>
      <c r="BA487" s="57">
        <v>46326.333333333336</v>
      </c>
      <c r="BB487" t="s">
        <v>14998</v>
      </c>
      <c r="BC487">
        <v>2026</v>
      </c>
      <c r="BD487">
        <v>10</v>
      </c>
      <c r="BE487">
        <v>30</v>
      </c>
      <c r="BF487" s="6">
        <f t="shared" si="21"/>
        <v>46325</v>
      </c>
      <c r="BG487">
        <f t="shared" si="22"/>
        <v>-1.3333333333357587</v>
      </c>
      <c r="BH487" t="str">
        <f t="shared" si="23"/>
        <v>COMPLY</v>
      </c>
      <c r="BI487" t="str">
        <f>VLOOKUP(H487,Sheet2!$A$1:$B$270,2,FALSE)</f>
        <v>BLITAR</v>
      </c>
    </row>
    <row r="488" spans="1:61">
      <c r="A488">
        <v>487</v>
      </c>
      <c r="B488">
        <v>1002620356</v>
      </c>
      <c r="C488">
        <v>3</v>
      </c>
      <c r="D488" t="s">
        <v>38</v>
      </c>
      <c r="E488">
        <v>5</v>
      </c>
      <c r="F488" t="s">
        <v>90</v>
      </c>
      <c r="G488" t="s">
        <v>98</v>
      </c>
      <c r="H488" t="s">
        <v>294</v>
      </c>
      <c r="I488" t="s">
        <v>212</v>
      </c>
      <c r="J488" t="s">
        <v>213</v>
      </c>
      <c r="K488" t="s">
        <v>149</v>
      </c>
      <c r="L488" t="s">
        <v>214</v>
      </c>
      <c r="M488" t="s">
        <v>279</v>
      </c>
      <c r="N488" t="s">
        <v>215</v>
      </c>
      <c r="O488" s="57">
        <v>46297.664293981485</v>
      </c>
      <c r="P488" s="57">
        <v>46298.224351851852</v>
      </c>
      <c r="Q488">
        <v>69403273</v>
      </c>
      <c r="S488">
        <v>152606246689</v>
      </c>
      <c r="T488" t="s">
        <v>1607</v>
      </c>
      <c r="U488" t="s">
        <v>1608</v>
      </c>
      <c r="V488" t="s">
        <v>1609</v>
      </c>
      <c r="Z488">
        <v>111.91484490000001</v>
      </c>
      <c r="AA488">
        <v>-8.0690539000000001</v>
      </c>
      <c r="AB488" t="s">
        <v>1610</v>
      </c>
      <c r="AC488" t="s">
        <v>849</v>
      </c>
      <c r="AL488" t="s">
        <v>217</v>
      </c>
      <c r="AM488" t="s">
        <v>1611</v>
      </c>
      <c r="AN488" t="s">
        <v>6</v>
      </c>
      <c r="AO488" s="57">
        <v>46063.673761574071</v>
      </c>
      <c r="AP488" s="57">
        <v>46298.625</v>
      </c>
      <c r="AR488" t="s">
        <v>239</v>
      </c>
      <c r="AS488" t="s">
        <v>98</v>
      </c>
      <c r="AT488" t="s">
        <v>220</v>
      </c>
      <c r="AV488" t="s">
        <v>799</v>
      </c>
      <c r="AW488" t="s">
        <v>869</v>
      </c>
      <c r="AX488" t="s">
        <v>222</v>
      </c>
      <c r="BA488" s="57">
        <v>46298.625</v>
      </c>
      <c r="BB488" t="s">
        <v>1611</v>
      </c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str">
        <f>VLOOKUP(H488,Sheet2!$A$1:$B$270,2,FALSE)</f>
        <v>BLITAR</v>
      </c>
    </row>
    <row r="489" spans="1:61">
      <c r="A489">
        <v>488</v>
      </c>
      <c r="B489">
        <v>1002631026</v>
      </c>
      <c r="C489">
        <v>3</v>
      </c>
      <c r="D489" t="s">
        <v>38</v>
      </c>
      <c r="E489">
        <v>5</v>
      </c>
      <c r="F489" t="s">
        <v>90</v>
      </c>
      <c r="G489" t="s">
        <v>98</v>
      </c>
      <c r="H489" t="s">
        <v>294</v>
      </c>
      <c r="I489" t="s">
        <v>212</v>
      </c>
      <c r="J489" t="s">
        <v>213</v>
      </c>
      <c r="K489" t="s">
        <v>149</v>
      </c>
      <c r="L489" t="s">
        <v>214</v>
      </c>
      <c r="M489" t="s">
        <v>279</v>
      </c>
      <c r="N489" t="s">
        <v>215</v>
      </c>
      <c r="O489" s="57">
        <v>46305.628194444442</v>
      </c>
      <c r="P489" s="57">
        <v>46305.803576388891</v>
      </c>
      <c r="Q489">
        <v>69407977</v>
      </c>
      <c r="S489">
        <v>152606246737</v>
      </c>
      <c r="T489" t="s">
        <v>4954</v>
      </c>
      <c r="U489" t="s">
        <v>4955</v>
      </c>
      <c r="V489" t="s">
        <v>4956</v>
      </c>
      <c r="Z489">
        <v>111.91283300000001</v>
      </c>
      <c r="AA489">
        <v>-7.9916390000000002</v>
      </c>
      <c r="AB489" t="s">
        <v>4957</v>
      </c>
      <c r="AC489" t="s">
        <v>235</v>
      </c>
      <c r="AL489" t="s">
        <v>217</v>
      </c>
      <c r="AM489" t="s">
        <v>4958</v>
      </c>
      <c r="AN489" t="s">
        <v>6</v>
      </c>
      <c r="AO489" s="57">
        <v>46305.642407407409</v>
      </c>
      <c r="AP489" s="57">
        <v>46307.333333333336</v>
      </c>
      <c r="AR489" t="s">
        <v>239</v>
      </c>
      <c r="AS489" t="s">
        <v>98</v>
      </c>
      <c r="AT489" t="s">
        <v>230</v>
      </c>
      <c r="AV489" t="s">
        <v>4939</v>
      </c>
      <c r="AW489" t="s">
        <v>877</v>
      </c>
      <c r="AX489" t="s">
        <v>222</v>
      </c>
      <c r="BA489" s="57">
        <v>46307.333333333336</v>
      </c>
      <c r="BB489" t="s">
        <v>4958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str">
        <f>VLOOKUP(H489,Sheet2!$A$1:$B$270,2,FALSE)</f>
        <v>BLITAR</v>
      </c>
    </row>
    <row r="490" spans="1:61">
      <c r="A490">
        <v>489</v>
      </c>
      <c r="B490">
        <v>1002655008</v>
      </c>
      <c r="C490">
        <v>3</v>
      </c>
      <c r="D490" t="s">
        <v>38</v>
      </c>
      <c r="E490">
        <v>5</v>
      </c>
      <c r="F490" t="s">
        <v>90</v>
      </c>
      <c r="G490" t="s">
        <v>98</v>
      </c>
      <c r="H490" t="s">
        <v>294</v>
      </c>
      <c r="I490" t="s">
        <v>212</v>
      </c>
      <c r="J490" t="s">
        <v>213</v>
      </c>
      <c r="K490" t="s">
        <v>149</v>
      </c>
      <c r="M490" t="s">
        <v>279</v>
      </c>
      <c r="N490" t="s">
        <v>215</v>
      </c>
      <c r="O490" s="57">
        <v>46322.351805555554</v>
      </c>
      <c r="P490" s="57">
        <v>46325.228495370371</v>
      </c>
      <c r="Q490">
        <v>69417579</v>
      </c>
      <c r="S490">
        <v>152606246655</v>
      </c>
      <c r="T490" t="s">
        <v>13689</v>
      </c>
      <c r="U490" t="s">
        <v>13690</v>
      </c>
      <c r="V490" t="s">
        <v>15000</v>
      </c>
      <c r="Z490">
        <v>111.913683414459</v>
      </c>
      <c r="AA490">
        <v>-8.0057293023913001</v>
      </c>
      <c r="AB490" t="s">
        <v>13691</v>
      </c>
      <c r="AC490" t="s">
        <v>229</v>
      </c>
      <c r="AL490" t="s">
        <v>217</v>
      </c>
      <c r="AM490" t="s">
        <v>15001</v>
      </c>
      <c r="AN490" t="s">
        <v>6</v>
      </c>
      <c r="AO490" t="s">
        <v>13692</v>
      </c>
      <c r="AP490" s="57">
        <v>46325.625</v>
      </c>
      <c r="AR490" t="s">
        <v>239</v>
      </c>
      <c r="AS490" t="s">
        <v>98</v>
      </c>
      <c r="AT490" t="s">
        <v>220</v>
      </c>
      <c r="AV490" t="s">
        <v>799</v>
      </c>
      <c r="AW490" t="s">
        <v>829</v>
      </c>
      <c r="AX490" t="s">
        <v>222</v>
      </c>
      <c r="BA490" s="57">
        <v>46325.625</v>
      </c>
      <c r="BB490" t="s">
        <v>15001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str">
        <f>VLOOKUP(H490,Sheet2!$A$1:$B$270,2,FALSE)</f>
        <v>BLITAR</v>
      </c>
    </row>
    <row r="491" spans="1:61">
      <c r="A491">
        <v>490</v>
      </c>
      <c r="B491">
        <v>1002658667</v>
      </c>
      <c r="C491">
        <v>3</v>
      </c>
      <c r="D491" t="s">
        <v>38</v>
      </c>
      <c r="E491">
        <v>5</v>
      </c>
      <c r="F491" t="s">
        <v>90</v>
      </c>
      <c r="G491" t="s">
        <v>98</v>
      </c>
      <c r="H491" t="s">
        <v>294</v>
      </c>
      <c r="I491" t="s">
        <v>212</v>
      </c>
      <c r="J491" t="s">
        <v>213</v>
      </c>
      <c r="K491" t="s">
        <v>149</v>
      </c>
      <c r="M491" t="s">
        <v>538</v>
      </c>
      <c r="N491" t="s">
        <v>215</v>
      </c>
      <c r="O491" s="57">
        <v>46324.395925925928</v>
      </c>
      <c r="P491" s="57">
        <v>46325.561354166668</v>
      </c>
      <c r="Q491">
        <v>69419010</v>
      </c>
      <c r="S491">
        <v>152606246666</v>
      </c>
      <c r="T491" t="s">
        <v>13685</v>
      </c>
      <c r="U491" t="s">
        <v>15002</v>
      </c>
      <c r="Z491">
        <v>111.91349029541</v>
      </c>
      <c r="AA491">
        <v>-8.0057859651841596</v>
      </c>
      <c r="AB491" t="s">
        <v>15003</v>
      </c>
      <c r="AC491" t="s">
        <v>229</v>
      </c>
      <c r="AO491" t="s">
        <v>14902</v>
      </c>
      <c r="AR491" t="s">
        <v>6</v>
      </c>
      <c r="AS491" t="s">
        <v>98</v>
      </c>
      <c r="AT491" t="s">
        <v>220</v>
      </c>
      <c r="AV491" t="s">
        <v>14262</v>
      </c>
      <c r="AW491" t="s">
        <v>576</v>
      </c>
      <c r="AX491" t="s">
        <v>222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str">
        <f>VLOOKUP(H491,Sheet2!$A$1:$B$270,2,FALSE)</f>
        <v>BLITAR</v>
      </c>
    </row>
    <row r="492" spans="1:61">
      <c r="A492">
        <v>491</v>
      </c>
      <c r="B492">
        <v>1002617286</v>
      </c>
      <c r="C492">
        <v>3</v>
      </c>
      <c r="D492" t="s">
        <v>38</v>
      </c>
      <c r="E492">
        <v>5</v>
      </c>
      <c r="F492" t="s">
        <v>90</v>
      </c>
      <c r="G492" t="s">
        <v>98</v>
      </c>
      <c r="H492" t="s">
        <v>294</v>
      </c>
      <c r="I492" t="s">
        <v>212</v>
      </c>
      <c r="J492" t="s">
        <v>213</v>
      </c>
      <c r="K492" t="s">
        <v>149</v>
      </c>
      <c r="L492" t="s">
        <v>214</v>
      </c>
      <c r="M492" t="s">
        <v>1625</v>
      </c>
      <c r="N492" t="s">
        <v>215</v>
      </c>
      <c r="O492" s="57">
        <v>46296.426168981481</v>
      </c>
      <c r="P492" s="57">
        <v>46298.957824074074</v>
      </c>
      <c r="Q492">
        <v>69402140</v>
      </c>
      <c r="S492">
        <v>152606246682</v>
      </c>
      <c r="T492" t="s">
        <v>999</v>
      </c>
      <c r="U492" t="s">
        <v>931</v>
      </c>
      <c r="V492" t="s">
        <v>1000</v>
      </c>
      <c r="Z492">
        <v>111.90527480095599</v>
      </c>
      <c r="AA492">
        <v>-8.0650980588810999</v>
      </c>
      <c r="AB492" t="s">
        <v>1001</v>
      </c>
      <c r="AC492" t="s">
        <v>216</v>
      </c>
      <c r="AL492" t="s">
        <v>217</v>
      </c>
      <c r="AM492" t="s">
        <v>1002</v>
      </c>
      <c r="AN492" t="s">
        <v>6</v>
      </c>
      <c r="AO492" s="57">
        <v>46032.434247685182</v>
      </c>
      <c r="AP492" s="57">
        <v>46297.333333333336</v>
      </c>
      <c r="AR492" t="s">
        <v>12</v>
      </c>
      <c r="AS492" t="s">
        <v>98</v>
      </c>
      <c r="AT492" t="s">
        <v>220</v>
      </c>
      <c r="AV492" t="s">
        <v>1626</v>
      </c>
      <c r="AW492" t="s">
        <v>869</v>
      </c>
      <c r="AX492" t="s">
        <v>222</v>
      </c>
      <c r="AZ492" t="s">
        <v>1626</v>
      </c>
      <c r="BA492" s="57">
        <v>46297.333333333336</v>
      </c>
      <c r="BB492" t="s">
        <v>1002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str">
        <f>VLOOKUP(H492,Sheet2!$A$1:$B$270,2,FALSE)</f>
        <v>BLITAR</v>
      </c>
    </row>
    <row r="493" spans="1:61">
      <c r="A493">
        <v>492</v>
      </c>
      <c r="B493">
        <v>1002619658</v>
      </c>
      <c r="C493">
        <v>3</v>
      </c>
      <c r="D493" t="s">
        <v>38</v>
      </c>
      <c r="E493">
        <v>5</v>
      </c>
      <c r="F493" t="s">
        <v>90</v>
      </c>
      <c r="G493" t="s">
        <v>98</v>
      </c>
      <c r="H493" t="s">
        <v>294</v>
      </c>
      <c r="I493" t="s">
        <v>212</v>
      </c>
      <c r="J493" t="s">
        <v>213</v>
      </c>
      <c r="K493" t="s">
        <v>149</v>
      </c>
      <c r="M493" t="s">
        <v>1625</v>
      </c>
      <c r="N493" t="s">
        <v>215</v>
      </c>
      <c r="O493" s="57">
        <v>46297.51966435185</v>
      </c>
      <c r="P493" s="57">
        <v>46297.711157407408</v>
      </c>
      <c r="Q493">
        <v>69403019</v>
      </c>
      <c r="S493">
        <v>152606246517</v>
      </c>
      <c r="T493" t="s">
        <v>1627</v>
      </c>
      <c r="U493" t="s">
        <v>1628</v>
      </c>
      <c r="Z493">
        <v>111.894285678863</v>
      </c>
      <c r="AA493">
        <v>-8.0674879426031794</v>
      </c>
      <c r="AB493" t="s">
        <v>1629</v>
      </c>
      <c r="AC493" t="s">
        <v>229</v>
      </c>
      <c r="AO493" s="57">
        <v>46063.538553240738</v>
      </c>
      <c r="AR493" t="s">
        <v>1630</v>
      </c>
      <c r="AS493" t="s">
        <v>98</v>
      </c>
      <c r="AT493" t="s">
        <v>220</v>
      </c>
      <c r="AV493" t="s">
        <v>1631</v>
      </c>
      <c r="AW493" t="s">
        <v>540</v>
      </c>
      <c r="AX493" t="s">
        <v>222</v>
      </c>
      <c r="AZ493" t="s">
        <v>1631</v>
      </c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str">
        <f>VLOOKUP(H493,Sheet2!$A$1:$B$270,2,FALSE)</f>
        <v>BLITAR</v>
      </c>
    </row>
    <row r="494" spans="1:61">
      <c r="A494">
        <v>493</v>
      </c>
      <c r="B494">
        <v>1002620919</v>
      </c>
      <c r="C494">
        <v>3</v>
      </c>
      <c r="D494" t="s">
        <v>38</v>
      </c>
      <c r="E494">
        <v>5</v>
      </c>
      <c r="F494" t="s">
        <v>90</v>
      </c>
      <c r="G494" t="s">
        <v>98</v>
      </c>
      <c r="H494" t="s">
        <v>294</v>
      </c>
      <c r="I494" t="s">
        <v>212</v>
      </c>
      <c r="J494" t="s">
        <v>213</v>
      </c>
      <c r="K494" t="s">
        <v>149</v>
      </c>
      <c r="M494" t="s">
        <v>1625</v>
      </c>
      <c r="N494" t="s">
        <v>215</v>
      </c>
      <c r="O494" s="57">
        <v>46298.508611111109</v>
      </c>
      <c r="P494" s="57">
        <v>46310.564884259256</v>
      </c>
      <c r="Q494">
        <v>69403543</v>
      </c>
      <c r="S494">
        <v>152606246690</v>
      </c>
      <c r="T494" t="s">
        <v>1618</v>
      </c>
      <c r="U494" t="s">
        <v>1619</v>
      </c>
      <c r="Z494">
        <v>111.893085837364</v>
      </c>
      <c r="AA494">
        <v>-8.0677189853402798</v>
      </c>
      <c r="AB494" t="s">
        <v>1620</v>
      </c>
      <c r="AC494" t="s">
        <v>229</v>
      </c>
      <c r="AO494" s="57">
        <v>46091.517858796295</v>
      </c>
      <c r="AR494" t="s">
        <v>1630</v>
      </c>
      <c r="AS494" t="s">
        <v>98</v>
      </c>
      <c r="AT494" t="s">
        <v>230</v>
      </c>
      <c r="AV494" t="s">
        <v>4103</v>
      </c>
      <c r="AW494" t="s">
        <v>559</v>
      </c>
      <c r="AX494" t="s">
        <v>222</v>
      </c>
      <c r="AZ494" t="s">
        <v>4103</v>
      </c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str">
        <f>VLOOKUP(H494,Sheet2!$A$1:$B$270,2,FALSE)</f>
        <v>BLITAR</v>
      </c>
    </row>
    <row r="495" spans="1:61">
      <c r="A495">
        <v>494</v>
      </c>
      <c r="B495">
        <v>1002619957</v>
      </c>
      <c r="C495">
        <v>3</v>
      </c>
      <c r="D495" t="s">
        <v>38</v>
      </c>
      <c r="E495">
        <v>5</v>
      </c>
      <c r="F495" t="s">
        <v>90</v>
      </c>
      <c r="G495" t="s">
        <v>88</v>
      </c>
      <c r="H495" t="s">
        <v>424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46297.594895833332</v>
      </c>
      <c r="P495" s="57">
        <v>46298.601631944446</v>
      </c>
      <c r="Q495">
        <v>69403144</v>
      </c>
      <c r="S495">
        <v>152730235859</v>
      </c>
      <c r="T495" t="s">
        <v>1632</v>
      </c>
      <c r="U495" t="s">
        <v>1633</v>
      </c>
      <c r="V495" t="s">
        <v>1634</v>
      </c>
      <c r="Z495">
        <v>112.2589758</v>
      </c>
      <c r="AA495">
        <v>-8.1243128000000002</v>
      </c>
      <c r="AB495" t="s">
        <v>1635</v>
      </c>
      <c r="AC495" t="s">
        <v>235</v>
      </c>
      <c r="AL495" t="s">
        <v>217</v>
      </c>
      <c r="AM495" t="s">
        <v>1636</v>
      </c>
      <c r="AN495" t="s">
        <v>6</v>
      </c>
      <c r="AO495" s="57">
        <v>46063.61105324074</v>
      </c>
      <c r="AP495" s="57">
        <v>46298.458333333336</v>
      </c>
      <c r="AR495" t="s">
        <v>218</v>
      </c>
      <c r="AS495" t="s">
        <v>219</v>
      </c>
      <c r="AT495" t="s">
        <v>230</v>
      </c>
      <c r="AU495">
        <v>20261003</v>
      </c>
      <c r="AV495" t="s">
        <v>221</v>
      </c>
      <c r="AW495" t="s">
        <v>883</v>
      </c>
      <c r="AX495" t="s">
        <v>222</v>
      </c>
      <c r="BA495" s="57">
        <v>46298.458333333336</v>
      </c>
      <c r="BB495" t="s">
        <v>1636</v>
      </c>
      <c r="BC495">
        <v>2026</v>
      </c>
      <c r="BD495">
        <v>10</v>
      </c>
      <c r="BE495">
        <v>3</v>
      </c>
      <c r="BF495" s="6">
        <f t="shared" si="21"/>
        <v>46298</v>
      </c>
      <c r="BG495">
        <f t="shared" si="22"/>
        <v>-0.45833333333575865</v>
      </c>
      <c r="BH495" t="str">
        <f t="shared" si="23"/>
        <v>COMPLY</v>
      </c>
      <c r="BI495" t="str">
        <f>VLOOKUP(H495,Sheet2!$A$1:$B$270,2,FALSE)</f>
        <v>BLITAR</v>
      </c>
    </row>
    <row r="496" spans="1:61">
      <c r="A496">
        <v>495</v>
      </c>
      <c r="B496">
        <v>1002620520</v>
      </c>
      <c r="C496">
        <v>3</v>
      </c>
      <c r="D496" t="s">
        <v>38</v>
      </c>
      <c r="E496">
        <v>5</v>
      </c>
      <c r="F496" t="s">
        <v>90</v>
      </c>
      <c r="G496" t="s">
        <v>88</v>
      </c>
      <c r="H496" t="s">
        <v>424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46297.709479166668</v>
      </c>
      <c r="P496" s="57">
        <v>46298.813194444447</v>
      </c>
      <c r="Q496">
        <v>69403336</v>
      </c>
      <c r="S496">
        <v>152730235864</v>
      </c>
      <c r="T496" t="s">
        <v>1637</v>
      </c>
      <c r="U496" t="s">
        <v>1638</v>
      </c>
      <c r="V496" t="s">
        <v>1639</v>
      </c>
      <c r="Z496">
        <v>112.195503090279</v>
      </c>
      <c r="AA496">
        <v>-8.0827403309527295</v>
      </c>
      <c r="AB496" t="s">
        <v>1640</v>
      </c>
      <c r="AC496" t="s">
        <v>235</v>
      </c>
      <c r="AL496" t="s">
        <v>217</v>
      </c>
      <c r="AM496" t="s">
        <v>1641</v>
      </c>
      <c r="AN496" t="s">
        <v>6</v>
      </c>
      <c r="AO496" s="57">
        <v>46063.716145833336</v>
      </c>
      <c r="AP496" s="57">
        <v>46298.625</v>
      </c>
      <c r="AR496" t="s">
        <v>218</v>
      </c>
      <c r="AS496" t="s">
        <v>219</v>
      </c>
      <c r="AT496" t="s">
        <v>230</v>
      </c>
      <c r="AU496">
        <v>20261003</v>
      </c>
      <c r="AV496" t="s">
        <v>221</v>
      </c>
      <c r="AW496" t="s">
        <v>875</v>
      </c>
      <c r="AX496" t="s">
        <v>222</v>
      </c>
      <c r="BA496" s="57">
        <v>46298.625</v>
      </c>
      <c r="BB496" t="s">
        <v>1641</v>
      </c>
      <c r="BC496">
        <v>2026</v>
      </c>
      <c r="BD496">
        <v>10</v>
      </c>
      <c r="BE496">
        <v>3</v>
      </c>
      <c r="BF496" s="6">
        <f t="shared" si="21"/>
        <v>46298</v>
      </c>
      <c r="BG496">
        <f t="shared" si="22"/>
        <v>-0.625</v>
      </c>
      <c r="BH496" t="str">
        <f t="shared" si="23"/>
        <v>COMPLY</v>
      </c>
      <c r="BI496" t="str">
        <f>VLOOKUP(H496,Sheet2!$A$1:$B$270,2,FALSE)</f>
        <v>BLITAR</v>
      </c>
    </row>
    <row r="497" spans="1:61">
      <c r="A497">
        <v>496</v>
      </c>
      <c r="B497">
        <v>1002621598</v>
      </c>
      <c r="C497">
        <v>3</v>
      </c>
      <c r="D497" t="s">
        <v>38</v>
      </c>
      <c r="E497">
        <v>5</v>
      </c>
      <c r="F497" t="s">
        <v>90</v>
      </c>
      <c r="G497" t="s">
        <v>88</v>
      </c>
      <c r="H497" t="s">
        <v>424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46300.358101851853</v>
      </c>
      <c r="P497" s="57">
        <v>46301.688356481478</v>
      </c>
      <c r="Q497">
        <v>69404037</v>
      </c>
      <c r="S497">
        <v>152730235881</v>
      </c>
      <c r="T497" t="s">
        <v>2580</v>
      </c>
      <c r="U497" t="s">
        <v>2581</v>
      </c>
      <c r="V497" t="s">
        <v>2582</v>
      </c>
      <c r="Z497">
        <v>112.15760714823401</v>
      </c>
      <c r="AA497">
        <v>-8.10727050232002</v>
      </c>
      <c r="AB497" t="s">
        <v>2583</v>
      </c>
      <c r="AC497" t="s">
        <v>235</v>
      </c>
      <c r="AL497" t="s">
        <v>217</v>
      </c>
      <c r="AM497" t="s">
        <v>2584</v>
      </c>
      <c r="AN497" t="s">
        <v>6</v>
      </c>
      <c r="AO497" s="57">
        <v>46152.361574074072</v>
      </c>
      <c r="AP497" s="57">
        <v>46301.333333333336</v>
      </c>
      <c r="AR497" t="s">
        <v>218</v>
      </c>
      <c r="AS497" t="s">
        <v>219</v>
      </c>
      <c r="AT497" t="s">
        <v>342</v>
      </c>
      <c r="AU497">
        <v>20261006</v>
      </c>
      <c r="AV497" t="s">
        <v>221</v>
      </c>
      <c r="AW497" t="s">
        <v>2585</v>
      </c>
      <c r="AX497" t="s">
        <v>222</v>
      </c>
      <c r="BA497" s="57">
        <v>46301.333333333336</v>
      </c>
      <c r="BB497" t="s">
        <v>2584</v>
      </c>
      <c r="BC497">
        <v>2026</v>
      </c>
      <c r="BD497">
        <v>10</v>
      </c>
      <c r="BE497">
        <v>6</v>
      </c>
      <c r="BF497" s="6">
        <f t="shared" si="21"/>
        <v>46301</v>
      </c>
      <c r="BG497">
        <f t="shared" si="22"/>
        <v>-0.33333333333575865</v>
      </c>
      <c r="BH497" t="str">
        <f t="shared" si="23"/>
        <v>COMPLY</v>
      </c>
      <c r="BI497" t="str">
        <f>VLOOKUP(H497,Sheet2!$A$1:$B$270,2,FALSE)</f>
        <v>BLITAR</v>
      </c>
    </row>
    <row r="498" spans="1:61">
      <c r="A498">
        <v>497</v>
      </c>
      <c r="B498">
        <v>1002636628</v>
      </c>
      <c r="C498">
        <v>3</v>
      </c>
      <c r="D498" t="s">
        <v>38</v>
      </c>
      <c r="E498">
        <v>5</v>
      </c>
      <c r="F498" t="s">
        <v>90</v>
      </c>
      <c r="G498" t="s">
        <v>88</v>
      </c>
      <c r="H498" t="s">
        <v>424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46309.51152777778</v>
      </c>
      <c r="P498" s="57">
        <v>46310.677430555559</v>
      </c>
      <c r="Q498">
        <v>69410040</v>
      </c>
      <c r="S498">
        <v>152730235945</v>
      </c>
      <c r="T498" t="s">
        <v>6881</v>
      </c>
      <c r="U498" t="s">
        <v>6882</v>
      </c>
      <c r="V498" t="s">
        <v>6883</v>
      </c>
      <c r="Z498">
        <v>112.146074</v>
      </c>
      <c r="AA498">
        <v>-8.0993460000000006</v>
      </c>
      <c r="AB498" t="s">
        <v>6884</v>
      </c>
      <c r="AC498" t="s">
        <v>235</v>
      </c>
      <c r="AL498" t="s">
        <v>217</v>
      </c>
      <c r="AM498" t="s">
        <v>6879</v>
      </c>
      <c r="AN498" t="s">
        <v>6</v>
      </c>
      <c r="AO498" t="s">
        <v>6834</v>
      </c>
      <c r="AP498" s="57">
        <v>46310.458333333336</v>
      </c>
      <c r="AR498" t="s">
        <v>218</v>
      </c>
      <c r="AS498" t="s">
        <v>219</v>
      </c>
      <c r="AT498" t="s">
        <v>230</v>
      </c>
      <c r="AU498">
        <v>20261015</v>
      </c>
      <c r="AV498" t="s">
        <v>221</v>
      </c>
      <c r="AW498" t="s">
        <v>880</v>
      </c>
      <c r="AX498" t="s">
        <v>222</v>
      </c>
      <c r="BA498" s="57">
        <v>46310.458333333336</v>
      </c>
      <c r="BB498" t="s">
        <v>6879</v>
      </c>
      <c r="BC498">
        <v>2026</v>
      </c>
      <c r="BD498">
        <v>10</v>
      </c>
      <c r="BE498">
        <v>15</v>
      </c>
      <c r="BF498" s="6">
        <f t="shared" si="21"/>
        <v>46310</v>
      </c>
      <c r="BG498">
        <f t="shared" si="22"/>
        <v>-0.45833333333575865</v>
      </c>
      <c r="BH498" t="str">
        <f t="shared" si="23"/>
        <v>COMPLY</v>
      </c>
      <c r="BI498" t="str">
        <f>VLOOKUP(H498,Sheet2!$A$1:$B$270,2,FALSE)</f>
        <v>BLITAR</v>
      </c>
    </row>
    <row r="499" spans="1:61">
      <c r="A499">
        <v>498</v>
      </c>
      <c r="B499">
        <v>1002636704</v>
      </c>
      <c r="C499">
        <v>3</v>
      </c>
      <c r="D499" t="s">
        <v>38</v>
      </c>
      <c r="E499">
        <v>5</v>
      </c>
      <c r="F499" t="s">
        <v>90</v>
      </c>
      <c r="G499" t="s">
        <v>88</v>
      </c>
      <c r="H499" t="s">
        <v>424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46309.537905092591</v>
      </c>
      <c r="P499" s="57">
        <v>46309.73641203704</v>
      </c>
      <c r="Q499">
        <v>69410079</v>
      </c>
      <c r="S499">
        <v>152730235946</v>
      </c>
      <c r="T499" t="s">
        <v>6875</v>
      </c>
      <c r="U499" t="s">
        <v>6876</v>
      </c>
      <c r="V499" t="s">
        <v>6877</v>
      </c>
      <c r="Z499">
        <v>112.153120972216</v>
      </c>
      <c r="AA499">
        <v>-8.1237073161390398</v>
      </c>
      <c r="AB499" t="s">
        <v>6878</v>
      </c>
      <c r="AC499" t="s">
        <v>216</v>
      </c>
      <c r="AL499" t="s">
        <v>217</v>
      </c>
      <c r="AM499" t="s">
        <v>6879</v>
      </c>
      <c r="AN499" t="s">
        <v>6</v>
      </c>
      <c r="AO499" t="s">
        <v>6880</v>
      </c>
      <c r="AP499" s="57">
        <v>46310.458333333336</v>
      </c>
      <c r="AR499" t="s">
        <v>218</v>
      </c>
      <c r="AS499" t="s">
        <v>219</v>
      </c>
      <c r="AT499" t="s">
        <v>230</v>
      </c>
      <c r="AU499">
        <v>20261014</v>
      </c>
      <c r="AV499" t="s">
        <v>221</v>
      </c>
      <c r="AW499" t="s">
        <v>877</v>
      </c>
      <c r="AX499" t="s">
        <v>222</v>
      </c>
      <c r="BA499" s="57">
        <v>46310.458333333336</v>
      </c>
      <c r="BB499" t="s">
        <v>6879</v>
      </c>
      <c r="BC499">
        <v>2026</v>
      </c>
      <c r="BD499">
        <v>10</v>
      </c>
      <c r="BE499">
        <v>14</v>
      </c>
      <c r="BF499" s="6">
        <f t="shared" si="21"/>
        <v>46309</v>
      </c>
      <c r="BG499">
        <f t="shared" si="22"/>
        <v>-1.4583333333357587</v>
      </c>
      <c r="BH499" t="str">
        <f t="shared" si="23"/>
        <v>COMPLY</v>
      </c>
      <c r="BI499" t="str">
        <f>VLOOKUP(H499,Sheet2!$A$1:$B$270,2,FALSE)</f>
        <v>BLITAR</v>
      </c>
    </row>
    <row r="500" spans="1:61">
      <c r="A500">
        <v>499</v>
      </c>
      <c r="B500">
        <v>1002640551</v>
      </c>
      <c r="C500">
        <v>3</v>
      </c>
      <c r="D500" t="s">
        <v>38</v>
      </c>
      <c r="E500">
        <v>5</v>
      </c>
      <c r="F500" t="s">
        <v>90</v>
      </c>
      <c r="G500" t="s">
        <v>88</v>
      </c>
      <c r="H500" t="s">
        <v>424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46311.649768518517</v>
      </c>
      <c r="P500" s="57">
        <v>46311.829016203701</v>
      </c>
      <c r="Q500">
        <v>69411691</v>
      </c>
      <c r="S500">
        <v>152730235953</v>
      </c>
      <c r="T500" t="s">
        <v>8213</v>
      </c>
      <c r="U500" t="s">
        <v>8214</v>
      </c>
      <c r="V500" t="s">
        <v>8215</v>
      </c>
      <c r="Z500">
        <v>112.1558917</v>
      </c>
      <c r="AA500">
        <v>-8.0938908999999999</v>
      </c>
      <c r="AB500" t="s">
        <v>8216</v>
      </c>
      <c r="AC500" t="s">
        <v>235</v>
      </c>
      <c r="AL500" t="s">
        <v>217</v>
      </c>
      <c r="AM500" t="s">
        <v>8217</v>
      </c>
      <c r="AN500" t="s">
        <v>6</v>
      </c>
      <c r="AO500" t="s">
        <v>8218</v>
      </c>
      <c r="AP500" s="57">
        <v>46312.625</v>
      </c>
      <c r="AR500" t="s">
        <v>218</v>
      </c>
      <c r="AS500" t="s">
        <v>219</v>
      </c>
      <c r="AT500" t="s">
        <v>230</v>
      </c>
      <c r="AU500">
        <v>20261016</v>
      </c>
      <c r="AV500" t="s">
        <v>221</v>
      </c>
      <c r="AW500" t="s">
        <v>923</v>
      </c>
      <c r="AX500" t="s">
        <v>222</v>
      </c>
      <c r="BA500" s="57">
        <v>46312.625</v>
      </c>
      <c r="BB500" t="s">
        <v>8217</v>
      </c>
      <c r="BC500">
        <v>2026</v>
      </c>
      <c r="BD500">
        <v>10</v>
      </c>
      <c r="BE500">
        <v>16</v>
      </c>
      <c r="BF500" s="6">
        <f t="shared" si="21"/>
        <v>46311</v>
      </c>
      <c r="BG500">
        <f t="shared" si="22"/>
        <v>-1.625</v>
      </c>
      <c r="BH500" t="str">
        <f t="shared" si="23"/>
        <v>COMPLY</v>
      </c>
      <c r="BI500" t="str">
        <f>VLOOKUP(H500,Sheet2!$A$1:$B$270,2,FALSE)</f>
        <v>BLITAR</v>
      </c>
    </row>
    <row r="501" spans="1:61">
      <c r="A501">
        <v>500</v>
      </c>
      <c r="B501">
        <v>1002649721</v>
      </c>
      <c r="C501">
        <v>3</v>
      </c>
      <c r="D501" t="s">
        <v>38</v>
      </c>
      <c r="E501">
        <v>5</v>
      </c>
      <c r="F501" t="s">
        <v>90</v>
      </c>
      <c r="G501" t="s">
        <v>88</v>
      </c>
      <c r="H501" t="s">
        <v>424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46317.660983796297</v>
      </c>
      <c r="P501" s="57">
        <v>46318.591331018521</v>
      </c>
      <c r="Q501">
        <v>69415360</v>
      </c>
      <c r="S501">
        <v>152730234914</v>
      </c>
      <c r="T501" t="s">
        <v>11427</v>
      </c>
      <c r="U501" t="s">
        <v>11428</v>
      </c>
      <c r="V501" t="s">
        <v>11429</v>
      </c>
      <c r="Z501">
        <v>112.189226858317</v>
      </c>
      <c r="AA501">
        <v>-8.0860239441622497</v>
      </c>
      <c r="AB501" t="s">
        <v>11430</v>
      </c>
      <c r="AC501" t="s">
        <v>216</v>
      </c>
      <c r="AL501" t="s">
        <v>217</v>
      </c>
      <c r="AM501" t="s">
        <v>11431</v>
      </c>
      <c r="AN501" t="s">
        <v>6</v>
      </c>
      <c r="AO501" t="s">
        <v>11432</v>
      </c>
      <c r="AP501" s="57">
        <v>46318.625</v>
      </c>
      <c r="AR501" t="s">
        <v>218</v>
      </c>
      <c r="AS501" t="s">
        <v>219</v>
      </c>
      <c r="AT501" t="s">
        <v>230</v>
      </c>
      <c r="AU501">
        <v>20261023</v>
      </c>
      <c r="AV501" t="s">
        <v>221</v>
      </c>
      <c r="AW501" t="s">
        <v>883</v>
      </c>
      <c r="AX501" t="s">
        <v>222</v>
      </c>
      <c r="BA501" s="57">
        <v>46318.625</v>
      </c>
      <c r="BB501" t="s">
        <v>11431</v>
      </c>
      <c r="BC501">
        <v>2026</v>
      </c>
      <c r="BD501">
        <v>10</v>
      </c>
      <c r="BE501">
        <v>23</v>
      </c>
      <c r="BF501" s="6">
        <f t="shared" si="21"/>
        <v>46318</v>
      </c>
      <c r="BG501">
        <f t="shared" si="22"/>
        <v>-0.625</v>
      </c>
      <c r="BH501" t="str">
        <f t="shared" si="23"/>
        <v>COMPLY</v>
      </c>
      <c r="BI501" t="str">
        <f>VLOOKUP(H501,Sheet2!$A$1:$B$270,2,FALSE)</f>
        <v>BLITAR</v>
      </c>
    </row>
    <row r="502" spans="1:61">
      <c r="A502">
        <v>501</v>
      </c>
      <c r="B502">
        <v>1002651828</v>
      </c>
      <c r="C502">
        <v>3</v>
      </c>
      <c r="D502" t="s">
        <v>38</v>
      </c>
      <c r="E502">
        <v>5</v>
      </c>
      <c r="F502" t="s">
        <v>90</v>
      </c>
      <c r="G502" t="s">
        <v>88</v>
      </c>
      <c r="H502" t="s">
        <v>424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46318.799872685187</v>
      </c>
      <c r="P502" s="57">
        <v>46320.452523148146</v>
      </c>
      <c r="Q502">
        <v>69416183</v>
      </c>
      <c r="S502">
        <v>152730234950</v>
      </c>
      <c r="T502" t="s">
        <v>11997</v>
      </c>
      <c r="U502" t="s">
        <v>11998</v>
      </c>
      <c r="V502" t="s">
        <v>11999</v>
      </c>
      <c r="Z502">
        <v>112.144772052777</v>
      </c>
      <c r="AA502">
        <v>-8.1406921670418004</v>
      </c>
      <c r="AB502" t="s">
        <v>12000</v>
      </c>
      <c r="AC502" t="s">
        <v>235</v>
      </c>
      <c r="AL502" t="s">
        <v>217</v>
      </c>
      <c r="AM502" t="s">
        <v>12001</v>
      </c>
      <c r="AN502" t="s">
        <v>6</v>
      </c>
      <c r="AO502" t="s">
        <v>12002</v>
      </c>
      <c r="AP502" s="57">
        <v>46321.333333333336</v>
      </c>
      <c r="AR502" t="s">
        <v>218</v>
      </c>
      <c r="AS502" t="s">
        <v>219</v>
      </c>
      <c r="AT502" t="s">
        <v>230</v>
      </c>
      <c r="AU502">
        <v>20261025</v>
      </c>
      <c r="AV502" t="s">
        <v>221</v>
      </c>
      <c r="AW502" t="s">
        <v>880</v>
      </c>
      <c r="AX502" t="s">
        <v>222</v>
      </c>
      <c r="BA502" s="57">
        <v>46321.333333333336</v>
      </c>
      <c r="BB502" t="s">
        <v>12001</v>
      </c>
      <c r="BC502">
        <v>2026</v>
      </c>
      <c r="BD502">
        <v>10</v>
      </c>
      <c r="BE502">
        <v>25</v>
      </c>
      <c r="BF502" s="6">
        <f t="shared" si="21"/>
        <v>46320</v>
      </c>
      <c r="BG502">
        <f t="shared" si="22"/>
        <v>-1.3333333333357587</v>
      </c>
      <c r="BH502" t="str">
        <f t="shared" si="23"/>
        <v>COMPLY</v>
      </c>
      <c r="BI502" t="str">
        <f>VLOOKUP(H502,Sheet2!$A$1:$B$270,2,FALSE)</f>
        <v>BLITAR</v>
      </c>
    </row>
    <row r="503" spans="1:61">
      <c r="A503">
        <v>502</v>
      </c>
      <c r="B503">
        <v>1002656857</v>
      </c>
      <c r="C503">
        <v>3</v>
      </c>
      <c r="D503" t="s">
        <v>38</v>
      </c>
      <c r="E503">
        <v>5</v>
      </c>
      <c r="F503" t="s">
        <v>90</v>
      </c>
      <c r="G503" t="s">
        <v>88</v>
      </c>
      <c r="H503" t="s">
        <v>424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46322.848495370374</v>
      </c>
      <c r="P503" s="57">
        <v>46323.507430555554</v>
      </c>
      <c r="Q503">
        <v>69418291</v>
      </c>
      <c r="S503">
        <v>152730250003</v>
      </c>
      <c r="T503" t="s">
        <v>13693</v>
      </c>
      <c r="U503" t="s">
        <v>13694</v>
      </c>
      <c r="V503" t="s">
        <v>13695</v>
      </c>
      <c r="Z503">
        <v>112.16660666749</v>
      </c>
      <c r="AA503">
        <v>-8.1134671156288896</v>
      </c>
      <c r="AB503" t="s">
        <v>13696</v>
      </c>
      <c r="AC503" t="s">
        <v>235</v>
      </c>
      <c r="AL503" t="s">
        <v>217</v>
      </c>
      <c r="AM503" t="s">
        <v>13697</v>
      </c>
      <c r="AN503" t="s">
        <v>6</v>
      </c>
      <c r="AO503" t="s">
        <v>13683</v>
      </c>
      <c r="AP503" s="57">
        <v>46324.333333333336</v>
      </c>
      <c r="AR503" t="s">
        <v>218</v>
      </c>
      <c r="AS503" t="s">
        <v>219</v>
      </c>
      <c r="AT503" t="s">
        <v>230</v>
      </c>
      <c r="AU503">
        <v>20261028</v>
      </c>
      <c r="AV503" t="s">
        <v>221</v>
      </c>
      <c r="AW503" t="s">
        <v>877</v>
      </c>
      <c r="AX503" t="s">
        <v>222</v>
      </c>
      <c r="BA503" s="57">
        <v>46324.333333333336</v>
      </c>
      <c r="BB503" t="s">
        <v>13697</v>
      </c>
      <c r="BC503">
        <v>2026</v>
      </c>
      <c r="BD503">
        <v>10</v>
      </c>
      <c r="BE503">
        <v>28</v>
      </c>
      <c r="BF503" s="6">
        <f t="shared" si="21"/>
        <v>46323</v>
      </c>
      <c r="BG503">
        <f t="shared" si="22"/>
        <v>-1.3333333333357587</v>
      </c>
      <c r="BH503" t="str">
        <f t="shared" si="23"/>
        <v>COMPLY</v>
      </c>
      <c r="BI503" t="str">
        <f>VLOOKUP(H503,Sheet2!$A$1:$B$270,2,FALSE)</f>
        <v>BLITAR</v>
      </c>
    </row>
    <row r="504" spans="1:61">
      <c r="A504">
        <v>503</v>
      </c>
      <c r="B504">
        <v>1002634938</v>
      </c>
      <c r="C504">
        <v>3</v>
      </c>
      <c r="D504" t="s">
        <v>59</v>
      </c>
      <c r="E504">
        <v>4</v>
      </c>
      <c r="F504" t="s">
        <v>241</v>
      </c>
      <c r="G504" t="s">
        <v>3823</v>
      </c>
      <c r="H504" t="s">
        <v>4494</v>
      </c>
      <c r="I504" t="s">
        <v>212</v>
      </c>
      <c r="J504" t="s">
        <v>213</v>
      </c>
      <c r="K504" t="s">
        <v>149</v>
      </c>
      <c r="L504" t="s">
        <v>214</v>
      </c>
      <c r="M504" t="s">
        <v>1400</v>
      </c>
      <c r="N504" t="s">
        <v>215</v>
      </c>
      <c r="O504" s="57">
        <v>46308.547627314816</v>
      </c>
      <c r="P504" s="57">
        <v>46311.550115740742</v>
      </c>
      <c r="Q504">
        <v>69409385</v>
      </c>
      <c r="S504">
        <v>146140112427</v>
      </c>
      <c r="T504" t="s">
        <v>5833</v>
      </c>
      <c r="U504" t="s">
        <v>5834</v>
      </c>
      <c r="V504" t="s">
        <v>5835</v>
      </c>
      <c r="Z504">
        <v>109.503471</v>
      </c>
      <c r="AA504">
        <v>-7.6610259999999997</v>
      </c>
      <c r="AB504" t="s">
        <v>5836</v>
      </c>
      <c r="AC504" t="s">
        <v>235</v>
      </c>
      <c r="AL504" t="s">
        <v>217</v>
      </c>
      <c r="AM504" t="s">
        <v>5837</v>
      </c>
      <c r="AN504" t="s">
        <v>6</v>
      </c>
      <c r="AO504" t="s">
        <v>5838</v>
      </c>
      <c r="AP504" s="57">
        <v>46309.458333333336</v>
      </c>
      <c r="AQ504" t="s">
        <v>841</v>
      </c>
      <c r="AR504" t="s">
        <v>14</v>
      </c>
      <c r="AS504" t="s">
        <v>4500</v>
      </c>
      <c r="AT504" t="s">
        <v>230</v>
      </c>
      <c r="AV504" t="s">
        <v>8222</v>
      </c>
      <c r="AW504" t="s">
        <v>5839</v>
      </c>
      <c r="AX504" t="s">
        <v>222</v>
      </c>
      <c r="BA504" s="57">
        <v>46309.458333333336</v>
      </c>
      <c r="BB504" t="s">
        <v>5837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:61">
      <c r="A505">
        <v>504</v>
      </c>
      <c r="B505">
        <v>1002628216</v>
      </c>
      <c r="C505">
        <v>3</v>
      </c>
      <c r="D505" t="s">
        <v>59</v>
      </c>
      <c r="E505">
        <v>4</v>
      </c>
      <c r="F505" t="s">
        <v>241</v>
      </c>
      <c r="G505" t="s">
        <v>3823</v>
      </c>
      <c r="H505" t="s">
        <v>4494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46303.674699074072</v>
      </c>
      <c r="P505" s="57">
        <v>46304.591643518521</v>
      </c>
      <c r="Q505">
        <v>69406733</v>
      </c>
      <c r="S505">
        <v>146140112415</v>
      </c>
      <c r="T505" t="s">
        <v>4495</v>
      </c>
      <c r="U505" t="s">
        <v>4496</v>
      </c>
      <c r="V505" t="s">
        <v>4497</v>
      </c>
      <c r="Z505">
        <v>109.4991311</v>
      </c>
      <c r="AA505">
        <v>-7.5775895999999996</v>
      </c>
      <c r="AB505" t="s">
        <v>4498</v>
      </c>
      <c r="AC505" t="s">
        <v>235</v>
      </c>
      <c r="AL505" t="s">
        <v>217</v>
      </c>
      <c r="AM505" t="s">
        <v>4499</v>
      </c>
      <c r="AN505" t="s">
        <v>6</v>
      </c>
      <c r="AO505" s="57">
        <v>46244.684513888889</v>
      </c>
      <c r="AP505" s="57">
        <v>46306.333333333336</v>
      </c>
      <c r="AR505" t="s">
        <v>218</v>
      </c>
      <c r="AS505" t="s">
        <v>4500</v>
      </c>
      <c r="AT505" t="s">
        <v>230</v>
      </c>
      <c r="AU505">
        <v>20261009</v>
      </c>
      <c r="AV505" t="s">
        <v>221</v>
      </c>
      <c r="AW505" t="s">
        <v>2895</v>
      </c>
      <c r="AX505" t="s">
        <v>222</v>
      </c>
      <c r="BA505" s="57">
        <v>46306.333333333336</v>
      </c>
      <c r="BB505" t="s">
        <v>4499</v>
      </c>
      <c r="BC505">
        <v>2026</v>
      </c>
      <c r="BD505">
        <v>10</v>
      </c>
      <c r="BE505">
        <v>9</v>
      </c>
      <c r="BF505" s="6">
        <f t="shared" si="21"/>
        <v>46304</v>
      </c>
      <c r="BG505">
        <f t="shared" si="22"/>
        <v>-2.3333333333357587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1002633297</v>
      </c>
      <c r="C506">
        <v>3</v>
      </c>
      <c r="D506" t="s">
        <v>59</v>
      </c>
      <c r="E506">
        <v>4</v>
      </c>
      <c r="F506" t="s">
        <v>241</v>
      </c>
      <c r="G506" t="s">
        <v>3823</v>
      </c>
      <c r="H506" t="s">
        <v>4494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46307.626828703702</v>
      </c>
      <c r="P506" s="57">
        <v>46308.712395833332</v>
      </c>
      <c r="Q506">
        <v>69408772</v>
      </c>
      <c r="S506">
        <v>146140112425</v>
      </c>
      <c r="T506" t="s">
        <v>5828</v>
      </c>
      <c r="U506" t="s">
        <v>5829</v>
      </c>
      <c r="V506" t="s">
        <v>5830</v>
      </c>
      <c r="Z506">
        <v>109.40616</v>
      </c>
      <c r="AA506">
        <v>-7.7500210000000003</v>
      </c>
      <c r="AB506" t="s">
        <v>5831</v>
      </c>
      <c r="AC506" t="s">
        <v>235</v>
      </c>
      <c r="AL506" t="s">
        <v>217</v>
      </c>
      <c r="AM506" t="s">
        <v>5832</v>
      </c>
      <c r="AN506" t="s">
        <v>6</v>
      </c>
      <c r="AO506" s="57">
        <v>46366.642951388887</v>
      </c>
      <c r="AP506" s="57">
        <v>46309.458333333336</v>
      </c>
      <c r="AR506" t="s">
        <v>218</v>
      </c>
      <c r="AS506" t="s">
        <v>4500</v>
      </c>
      <c r="AT506" t="s">
        <v>230</v>
      </c>
      <c r="AU506">
        <v>20261013</v>
      </c>
      <c r="AV506" t="s">
        <v>221</v>
      </c>
      <c r="AW506" t="s">
        <v>880</v>
      </c>
      <c r="AX506" t="s">
        <v>222</v>
      </c>
      <c r="BA506" s="57">
        <v>46309.458333333336</v>
      </c>
      <c r="BB506" t="s">
        <v>5832</v>
      </c>
      <c r="BC506">
        <v>2026</v>
      </c>
      <c r="BD506">
        <v>10</v>
      </c>
      <c r="BE506">
        <v>13</v>
      </c>
      <c r="BF506" s="6">
        <f t="shared" si="21"/>
        <v>46308</v>
      </c>
      <c r="BG506">
        <f t="shared" si="22"/>
        <v>-1.4583333333357587</v>
      </c>
      <c r="BH506" t="str">
        <f t="shared" si="23"/>
        <v>COMPLY</v>
      </c>
      <c r="BI506" t="e">
        <f>VLOOKUP(H506,Sheet2!$A$1:$B$270,2,FALSE)</f>
        <v>#N/A</v>
      </c>
    </row>
    <row r="507" spans="1:61">
      <c r="A507">
        <v>506</v>
      </c>
      <c r="B507">
        <v>1002636676</v>
      </c>
      <c r="C507">
        <v>3</v>
      </c>
      <c r="D507" t="s">
        <v>59</v>
      </c>
      <c r="E507">
        <v>4</v>
      </c>
      <c r="F507" t="s">
        <v>241</v>
      </c>
      <c r="G507" t="s">
        <v>3823</v>
      </c>
      <c r="H507" t="s">
        <v>4494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46309.528946759259</v>
      </c>
      <c r="P507" s="57">
        <v>46310.570694444446</v>
      </c>
      <c r="Q507">
        <v>69410097</v>
      </c>
      <c r="S507">
        <v>146140112428</v>
      </c>
      <c r="T507" t="s">
        <v>6885</v>
      </c>
      <c r="U507" t="s">
        <v>6886</v>
      </c>
      <c r="V507" t="s">
        <v>6887</v>
      </c>
      <c r="Z507">
        <v>109.52082299999999</v>
      </c>
      <c r="AA507">
        <v>-7.6846139999999998</v>
      </c>
      <c r="AB507" t="s">
        <v>6888</v>
      </c>
      <c r="AC507" t="s">
        <v>235</v>
      </c>
      <c r="AL507" t="s">
        <v>217</v>
      </c>
      <c r="AM507" t="s">
        <v>6889</v>
      </c>
      <c r="AN507" t="s">
        <v>6</v>
      </c>
      <c r="AO507" t="s">
        <v>6890</v>
      </c>
      <c r="AP507" s="57">
        <v>46310.458333333336</v>
      </c>
      <c r="AR507" t="s">
        <v>218</v>
      </c>
      <c r="AS507" t="s">
        <v>4500</v>
      </c>
      <c r="AT507" t="s">
        <v>230</v>
      </c>
      <c r="AU507">
        <v>20261015</v>
      </c>
      <c r="AV507" t="s">
        <v>221</v>
      </c>
      <c r="AW507" t="s">
        <v>880</v>
      </c>
      <c r="AX507" t="s">
        <v>222</v>
      </c>
      <c r="BA507" s="57">
        <v>46310.458333333336</v>
      </c>
      <c r="BB507" t="s">
        <v>6889</v>
      </c>
      <c r="BC507">
        <v>2026</v>
      </c>
      <c r="BD507">
        <v>10</v>
      </c>
      <c r="BE507">
        <v>15</v>
      </c>
      <c r="BF507" s="6">
        <f t="shared" si="21"/>
        <v>46310</v>
      </c>
      <c r="BG507">
        <f t="shared" si="22"/>
        <v>-0.45833333333575865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507</v>
      </c>
      <c r="B508">
        <v>1002640079</v>
      </c>
      <c r="C508">
        <v>3</v>
      </c>
      <c r="D508" t="s">
        <v>59</v>
      </c>
      <c r="E508">
        <v>4</v>
      </c>
      <c r="F508" t="s">
        <v>241</v>
      </c>
      <c r="G508" t="s">
        <v>3823</v>
      </c>
      <c r="H508" t="s">
        <v>4494</v>
      </c>
      <c r="I508" t="s">
        <v>212</v>
      </c>
      <c r="J508" t="s">
        <v>213</v>
      </c>
      <c r="K508" t="s">
        <v>149</v>
      </c>
      <c r="M508" t="s">
        <v>76</v>
      </c>
      <c r="N508" t="s">
        <v>215</v>
      </c>
      <c r="O508" s="57">
        <v>46311.550127314818</v>
      </c>
      <c r="P508" s="57">
        <v>46311.601122685184</v>
      </c>
      <c r="Q508">
        <v>69409385</v>
      </c>
      <c r="S508">
        <v>146140112437</v>
      </c>
      <c r="T508" t="s">
        <v>5833</v>
      </c>
      <c r="U508" t="s">
        <v>8219</v>
      </c>
      <c r="V508" t="s">
        <v>8220</v>
      </c>
      <c r="Z508">
        <v>109.504727</v>
      </c>
      <c r="AA508">
        <v>-7.6609639999999999</v>
      </c>
      <c r="AB508" t="s">
        <v>5836</v>
      </c>
      <c r="AC508" t="s">
        <v>229</v>
      </c>
      <c r="AL508" t="s">
        <v>217</v>
      </c>
      <c r="AM508" t="s">
        <v>8221</v>
      </c>
      <c r="AN508" t="s">
        <v>6</v>
      </c>
      <c r="AO508" t="s">
        <v>7960</v>
      </c>
      <c r="AR508" t="s">
        <v>218</v>
      </c>
      <c r="AS508" t="s">
        <v>4500</v>
      </c>
      <c r="AT508" t="s">
        <v>230</v>
      </c>
      <c r="AU508">
        <v>20261016</v>
      </c>
      <c r="AV508" t="s">
        <v>221</v>
      </c>
      <c r="AW508" t="s">
        <v>540</v>
      </c>
      <c r="AX508" t="s">
        <v>222</v>
      </c>
      <c r="BA508" s="57">
        <v>46311.291666666664</v>
      </c>
      <c r="BB508" t="s">
        <v>8221</v>
      </c>
      <c r="BC508">
        <v>2026</v>
      </c>
      <c r="BD508">
        <v>10</v>
      </c>
      <c r="BE508">
        <v>16</v>
      </c>
      <c r="BF508" s="6">
        <f t="shared" si="21"/>
        <v>46311</v>
      </c>
      <c r="BG508">
        <f t="shared" si="22"/>
        <v>-0.29166666666424135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1002629923</v>
      </c>
      <c r="C509">
        <v>3</v>
      </c>
      <c r="D509" t="s">
        <v>59</v>
      </c>
      <c r="E509">
        <v>4</v>
      </c>
      <c r="F509" t="s">
        <v>241</v>
      </c>
      <c r="G509" t="s">
        <v>3823</v>
      </c>
      <c r="H509" t="s">
        <v>4959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46304.60527777778</v>
      </c>
      <c r="P509" s="57">
        <v>46305.544398148151</v>
      </c>
      <c r="Q509">
        <v>69407448</v>
      </c>
      <c r="S509">
        <v>141177105470</v>
      </c>
      <c r="T509" t="s">
        <v>4960</v>
      </c>
      <c r="U509" t="s">
        <v>4961</v>
      </c>
      <c r="V509" t="s">
        <v>4962</v>
      </c>
      <c r="Z509">
        <v>109.58526639999999</v>
      </c>
      <c r="AA509">
        <v>-7.7667143999999899</v>
      </c>
      <c r="AB509" t="s">
        <v>4963</v>
      </c>
      <c r="AC509" t="s">
        <v>235</v>
      </c>
      <c r="AL509" t="s">
        <v>217</v>
      </c>
      <c r="AM509" t="s">
        <v>4964</v>
      </c>
      <c r="AN509" t="s">
        <v>6</v>
      </c>
      <c r="AO509" s="57">
        <v>46275.611446759256</v>
      </c>
      <c r="AP509" s="57">
        <v>46305.458333333336</v>
      </c>
      <c r="AR509" t="s">
        <v>218</v>
      </c>
      <c r="AS509" t="s">
        <v>4500</v>
      </c>
      <c r="AT509" t="s">
        <v>230</v>
      </c>
      <c r="AU509">
        <v>20261010</v>
      </c>
      <c r="AV509" t="s">
        <v>221</v>
      </c>
      <c r="AW509" t="s">
        <v>886</v>
      </c>
      <c r="AX509" t="s">
        <v>222</v>
      </c>
      <c r="BA509" s="57">
        <v>46305.458333333336</v>
      </c>
      <c r="BB509" t="s">
        <v>4964</v>
      </c>
      <c r="BC509">
        <v>2026</v>
      </c>
      <c r="BD509">
        <v>10</v>
      </c>
      <c r="BE509">
        <v>10</v>
      </c>
      <c r="BF509" s="6">
        <f t="shared" si="21"/>
        <v>46305</v>
      </c>
      <c r="BG509">
        <f t="shared" si="22"/>
        <v>-0.45833333333575865</v>
      </c>
      <c r="BH509" t="str">
        <f t="shared" si="23"/>
        <v>COMPLY</v>
      </c>
      <c r="BI509" t="e">
        <f>VLOOKUP(H509,Sheet2!$A$1:$B$270,2,FALSE)</f>
        <v>#N/A</v>
      </c>
    </row>
    <row r="510" spans="1:61">
      <c r="A510">
        <v>509</v>
      </c>
      <c r="B510">
        <v>1002637138</v>
      </c>
      <c r="C510">
        <v>3</v>
      </c>
      <c r="D510" t="s">
        <v>59</v>
      </c>
      <c r="E510">
        <v>4</v>
      </c>
      <c r="F510" t="s">
        <v>241</v>
      </c>
      <c r="G510" t="s">
        <v>3823</v>
      </c>
      <c r="H510" t="s">
        <v>4959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46309.645601851851</v>
      </c>
      <c r="P510" s="57">
        <v>46310.505902777775</v>
      </c>
      <c r="Q510">
        <v>69410262</v>
      </c>
      <c r="S510">
        <v>141177105584</v>
      </c>
      <c r="T510" t="s">
        <v>6891</v>
      </c>
      <c r="U510" t="s">
        <v>7477</v>
      </c>
      <c r="V510" t="s">
        <v>6892</v>
      </c>
      <c r="Z510">
        <v>109.583875536918</v>
      </c>
      <c r="AA510">
        <v>-7.6266233260935898</v>
      </c>
      <c r="AB510" t="s">
        <v>6893</v>
      </c>
      <c r="AC510" t="s">
        <v>235</v>
      </c>
      <c r="AL510" t="s">
        <v>217</v>
      </c>
      <c r="AM510" t="s">
        <v>6894</v>
      </c>
      <c r="AN510" t="s">
        <v>6</v>
      </c>
      <c r="AO510" t="s">
        <v>6895</v>
      </c>
      <c r="AP510" s="57">
        <v>46310.625</v>
      </c>
      <c r="AR510" t="s">
        <v>218</v>
      </c>
      <c r="AS510" t="s">
        <v>4500</v>
      </c>
      <c r="AT510" t="s">
        <v>230</v>
      </c>
      <c r="AU510">
        <v>20261015</v>
      </c>
      <c r="AV510" t="s">
        <v>221</v>
      </c>
      <c r="AW510" t="s">
        <v>875</v>
      </c>
      <c r="AX510" t="s">
        <v>222</v>
      </c>
      <c r="BA510" s="57">
        <v>46310.625</v>
      </c>
      <c r="BB510" t="s">
        <v>6894</v>
      </c>
      <c r="BC510">
        <v>2026</v>
      </c>
      <c r="BD510">
        <v>10</v>
      </c>
      <c r="BE510">
        <v>15</v>
      </c>
      <c r="BF510" s="6">
        <f t="shared" si="21"/>
        <v>46310</v>
      </c>
      <c r="BG510">
        <f t="shared" si="22"/>
        <v>-0.625</v>
      </c>
      <c r="BH510" t="str">
        <f t="shared" si="23"/>
        <v>COMPLY</v>
      </c>
      <c r="BI510" t="e">
        <f>VLOOKUP(H510,Sheet2!$A$1:$B$270,2,FALSE)</f>
        <v>#N/A</v>
      </c>
    </row>
    <row r="511" spans="1:61">
      <c r="A511">
        <v>510</v>
      </c>
      <c r="B511">
        <v>1002646443</v>
      </c>
      <c r="C511">
        <v>3</v>
      </c>
      <c r="D511" t="s">
        <v>59</v>
      </c>
      <c r="E511">
        <v>4</v>
      </c>
      <c r="F511" t="s">
        <v>241</v>
      </c>
      <c r="G511" t="s">
        <v>3823</v>
      </c>
      <c r="H511" t="s">
        <v>4959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46316.327592592592</v>
      </c>
      <c r="P511" s="57">
        <v>46317.667175925926</v>
      </c>
      <c r="Q511">
        <v>69414128</v>
      </c>
      <c r="S511">
        <v>141177105604</v>
      </c>
      <c r="T511" t="s">
        <v>10767</v>
      </c>
      <c r="U511" t="s">
        <v>10768</v>
      </c>
      <c r="V511" t="s">
        <v>10769</v>
      </c>
      <c r="Z511">
        <v>109.563016</v>
      </c>
      <c r="AA511">
        <v>-7.7412159999999997</v>
      </c>
      <c r="AB511" t="s">
        <v>10770</v>
      </c>
      <c r="AC511" t="s">
        <v>235</v>
      </c>
      <c r="AL511" t="s">
        <v>217</v>
      </c>
      <c r="AM511" t="s">
        <v>10771</v>
      </c>
      <c r="AN511" t="s">
        <v>6</v>
      </c>
      <c r="AO511" t="s">
        <v>10772</v>
      </c>
      <c r="AP511" s="57">
        <v>46317.625</v>
      </c>
      <c r="AR511" t="s">
        <v>218</v>
      </c>
      <c r="AS511" t="s">
        <v>4500</v>
      </c>
      <c r="AT511" t="s">
        <v>230</v>
      </c>
      <c r="AU511">
        <v>20261022</v>
      </c>
      <c r="AV511" t="s">
        <v>221</v>
      </c>
      <c r="AW511" t="s">
        <v>880</v>
      </c>
      <c r="AX511" t="s">
        <v>222</v>
      </c>
      <c r="BA511" s="57">
        <v>46317.625</v>
      </c>
      <c r="BB511" t="s">
        <v>10771</v>
      </c>
      <c r="BC511">
        <v>2026</v>
      </c>
      <c r="BD511">
        <v>10</v>
      </c>
      <c r="BE511">
        <v>22</v>
      </c>
      <c r="BF511" s="6">
        <f t="shared" si="21"/>
        <v>46317</v>
      </c>
      <c r="BG511">
        <f t="shared" si="22"/>
        <v>-0.625</v>
      </c>
      <c r="BH511" t="str">
        <f t="shared" si="23"/>
        <v>COMPLY</v>
      </c>
      <c r="BI511" t="e">
        <f>VLOOKUP(H511,Sheet2!$A$1:$B$270,2,FALSE)</f>
        <v>#N/A</v>
      </c>
    </row>
    <row r="512" spans="1:61">
      <c r="A512">
        <v>511</v>
      </c>
      <c r="B512">
        <v>1002626689</v>
      </c>
      <c r="C512">
        <v>3</v>
      </c>
      <c r="D512" t="s">
        <v>59</v>
      </c>
      <c r="E512">
        <v>4</v>
      </c>
      <c r="F512" t="s">
        <v>241</v>
      </c>
      <c r="G512" t="s">
        <v>3823</v>
      </c>
      <c r="H512" t="s">
        <v>3824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46302.667824074073</v>
      </c>
      <c r="P512" s="57">
        <v>46304.451886574076</v>
      </c>
      <c r="Q512">
        <v>69406051</v>
      </c>
      <c r="S512">
        <v>142141120376</v>
      </c>
      <c r="T512" t="s">
        <v>3825</v>
      </c>
      <c r="U512" t="s">
        <v>3826</v>
      </c>
      <c r="V512" t="s">
        <v>3827</v>
      </c>
      <c r="Z512">
        <v>109.67054</v>
      </c>
      <c r="AA512">
        <v>-7.6745599999999996</v>
      </c>
      <c r="AB512" t="s">
        <v>3828</v>
      </c>
      <c r="AC512" t="s">
        <v>235</v>
      </c>
      <c r="AL512" t="s">
        <v>217</v>
      </c>
      <c r="AM512" t="s">
        <v>3829</v>
      </c>
      <c r="AN512" t="s">
        <v>6</v>
      </c>
      <c r="AO512" s="57">
        <v>46213.67386574074</v>
      </c>
      <c r="AP512" s="57">
        <v>46303.625</v>
      </c>
      <c r="AR512" t="s">
        <v>218</v>
      </c>
      <c r="AS512" t="s">
        <v>219</v>
      </c>
      <c r="AT512" t="s">
        <v>230</v>
      </c>
      <c r="AU512">
        <v>20261009</v>
      </c>
      <c r="AV512" t="s">
        <v>221</v>
      </c>
      <c r="AW512" t="s">
        <v>877</v>
      </c>
      <c r="AX512" t="s">
        <v>222</v>
      </c>
      <c r="BA512" s="57">
        <v>46303.625</v>
      </c>
      <c r="BB512" t="s">
        <v>3829</v>
      </c>
      <c r="BC512">
        <v>2026</v>
      </c>
      <c r="BD512">
        <v>10</v>
      </c>
      <c r="BE512">
        <v>9</v>
      </c>
      <c r="BF512" s="6">
        <f t="shared" si="21"/>
        <v>46304</v>
      </c>
      <c r="BG512">
        <f t="shared" si="22"/>
        <v>0.375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1002632713</v>
      </c>
      <c r="C513">
        <v>3</v>
      </c>
      <c r="D513" t="s">
        <v>59</v>
      </c>
      <c r="E513">
        <v>4</v>
      </c>
      <c r="F513" t="s">
        <v>241</v>
      </c>
      <c r="G513" t="s">
        <v>3823</v>
      </c>
      <c r="H513" t="s">
        <v>3824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46307.497627314813</v>
      </c>
      <c r="P513" s="57">
        <v>46308.543668981481</v>
      </c>
      <c r="Q513">
        <v>69408557</v>
      </c>
      <c r="S513">
        <v>142141120392</v>
      </c>
      <c r="T513" t="s">
        <v>5840</v>
      </c>
      <c r="U513" t="s">
        <v>5841</v>
      </c>
      <c r="V513" t="s">
        <v>5842</v>
      </c>
      <c r="Z513">
        <v>109.636905</v>
      </c>
      <c r="AA513">
        <v>-7.6793269999999998</v>
      </c>
      <c r="AB513" t="s">
        <v>5843</v>
      </c>
      <c r="AC513" t="s">
        <v>235</v>
      </c>
      <c r="AL513" t="s">
        <v>217</v>
      </c>
      <c r="AM513" t="s">
        <v>5844</v>
      </c>
      <c r="AN513" t="s">
        <v>6</v>
      </c>
      <c r="AO513" s="57">
        <v>46366.517546296294</v>
      </c>
      <c r="AP513" s="57">
        <v>46308.333333333336</v>
      </c>
      <c r="AR513" t="s">
        <v>218</v>
      </c>
      <c r="AS513" t="s">
        <v>219</v>
      </c>
      <c r="AT513" t="s">
        <v>230</v>
      </c>
      <c r="AU513">
        <v>20261013</v>
      </c>
      <c r="AV513" t="s">
        <v>221</v>
      </c>
      <c r="AW513" t="s">
        <v>5845</v>
      </c>
      <c r="AX513" t="s">
        <v>222</v>
      </c>
      <c r="BA513" s="57">
        <v>46308.333333333336</v>
      </c>
      <c r="BB513" t="s">
        <v>5844</v>
      </c>
      <c r="BC513">
        <v>2026</v>
      </c>
      <c r="BD513">
        <v>10</v>
      </c>
      <c r="BE513">
        <v>13</v>
      </c>
      <c r="BF513" s="6">
        <f t="shared" si="21"/>
        <v>46308</v>
      </c>
      <c r="BG513">
        <f t="shared" si="22"/>
        <v>-0.33333333333575865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1002637383</v>
      </c>
      <c r="C514">
        <v>3</v>
      </c>
      <c r="D514" t="s">
        <v>59</v>
      </c>
      <c r="E514">
        <v>4</v>
      </c>
      <c r="F514" t="s">
        <v>241</v>
      </c>
      <c r="G514" t="s">
        <v>3823</v>
      </c>
      <c r="H514" t="s">
        <v>3824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46309.708043981482</v>
      </c>
      <c r="P514" s="57">
        <v>46310.472615740742</v>
      </c>
      <c r="Q514">
        <v>69410353</v>
      </c>
      <c r="S514">
        <v>142141120410</v>
      </c>
      <c r="T514" t="s">
        <v>6896</v>
      </c>
      <c r="U514" t="s">
        <v>7478</v>
      </c>
      <c r="V514" t="s">
        <v>6897</v>
      </c>
      <c r="Z514">
        <v>109.6795005</v>
      </c>
      <c r="AA514">
        <v>-7.7172200999999996</v>
      </c>
      <c r="AB514" t="s">
        <v>6898</v>
      </c>
      <c r="AC514" t="s">
        <v>235</v>
      </c>
      <c r="AL514" t="s">
        <v>217</v>
      </c>
      <c r="AM514" t="s">
        <v>6899</v>
      </c>
      <c r="AN514" t="s">
        <v>6</v>
      </c>
      <c r="AO514" t="s">
        <v>6900</v>
      </c>
      <c r="AP514" s="57">
        <v>46311.625</v>
      </c>
      <c r="AR514" t="s">
        <v>218</v>
      </c>
      <c r="AS514" t="s">
        <v>219</v>
      </c>
      <c r="AT514" t="s">
        <v>230</v>
      </c>
      <c r="AU514">
        <v>20261015</v>
      </c>
      <c r="AV514" t="s">
        <v>221</v>
      </c>
      <c r="AW514" t="s">
        <v>881</v>
      </c>
      <c r="AX514" t="s">
        <v>222</v>
      </c>
      <c r="BA514" s="57">
        <v>46311.625</v>
      </c>
      <c r="BB514" t="s">
        <v>6899</v>
      </c>
      <c r="BC514">
        <v>2026</v>
      </c>
      <c r="BD514">
        <v>10</v>
      </c>
      <c r="BE514">
        <v>15</v>
      </c>
      <c r="BF514" s="6">
        <f t="shared" ref="BF514:BF577" si="24">DATE(BC514,BD514,BE514)</f>
        <v>46310</v>
      </c>
      <c r="BG514">
        <f t="shared" ref="BG514:BG577" si="25">BF514-BA514</f>
        <v>-1.625</v>
      </c>
      <c r="BH514" t="str">
        <f t="shared" ref="BH514:BH577" si="26">IF(BG514=1,"COMPLY",IF(BG514&lt;1,"COMPLY","NOT COMPLY"))</f>
        <v>COMPLY</v>
      </c>
      <c r="BI514" t="e">
        <f>VLOOKUP(H514,Sheet2!$A$1:$B$270,2,FALSE)</f>
        <v>#N/A</v>
      </c>
    </row>
    <row r="515" spans="1:61">
      <c r="A515">
        <v>514</v>
      </c>
      <c r="B515">
        <v>1002638910</v>
      </c>
      <c r="C515">
        <v>3</v>
      </c>
      <c r="D515" t="s">
        <v>59</v>
      </c>
      <c r="E515">
        <v>4</v>
      </c>
      <c r="F515" t="s">
        <v>241</v>
      </c>
      <c r="G515" t="s">
        <v>3823</v>
      </c>
      <c r="H515" t="s">
        <v>3824</v>
      </c>
      <c r="I515" t="s">
        <v>212</v>
      </c>
      <c r="J515" t="s">
        <v>213</v>
      </c>
      <c r="K515" t="s">
        <v>149</v>
      </c>
      <c r="M515" t="s">
        <v>76</v>
      </c>
      <c r="N515" t="s">
        <v>215</v>
      </c>
      <c r="O515" s="57">
        <v>46310.643958333334</v>
      </c>
      <c r="P515" s="57">
        <v>46312.553796296299</v>
      </c>
      <c r="Q515">
        <v>69410976</v>
      </c>
      <c r="S515">
        <v>142141120411</v>
      </c>
      <c r="T515" t="s">
        <v>7479</v>
      </c>
      <c r="U515" t="s">
        <v>7480</v>
      </c>
      <c r="V515" t="s">
        <v>8223</v>
      </c>
      <c r="Z515">
        <v>109.66294169858401</v>
      </c>
      <c r="AA515">
        <v>-7.69564186336377</v>
      </c>
      <c r="AB515" t="s">
        <v>7481</v>
      </c>
      <c r="AC515" t="s">
        <v>284</v>
      </c>
      <c r="AL515" t="s">
        <v>217</v>
      </c>
      <c r="AM515" t="s">
        <v>8224</v>
      </c>
      <c r="AN515" t="s">
        <v>6</v>
      </c>
      <c r="AO515" t="s">
        <v>7372</v>
      </c>
      <c r="AP515" s="57">
        <v>46314.458333333336</v>
      </c>
      <c r="AR515" t="s">
        <v>218</v>
      </c>
      <c r="AS515" t="s">
        <v>219</v>
      </c>
      <c r="AT515" t="s">
        <v>230</v>
      </c>
      <c r="AU515">
        <v>20261017</v>
      </c>
      <c r="AV515" t="s">
        <v>221</v>
      </c>
      <c r="AW515" t="s">
        <v>851</v>
      </c>
      <c r="AX515" t="s">
        <v>222</v>
      </c>
      <c r="BA515" s="57">
        <v>46314.458333333336</v>
      </c>
      <c r="BB515" t="s">
        <v>8224</v>
      </c>
      <c r="BC515">
        <v>2026</v>
      </c>
      <c r="BD515">
        <v>10</v>
      </c>
      <c r="BE515">
        <v>17</v>
      </c>
      <c r="BF515" s="6">
        <f t="shared" si="24"/>
        <v>46312</v>
      </c>
      <c r="BG515">
        <f t="shared" si="25"/>
        <v>-2.4583333333357587</v>
      </c>
      <c r="BH515" t="str">
        <f t="shared" si="26"/>
        <v>COMPLY</v>
      </c>
      <c r="BI515" t="e">
        <f>VLOOKUP(H515,Sheet2!$A$1:$B$270,2,FALSE)</f>
        <v>#N/A</v>
      </c>
    </row>
    <row r="516" spans="1:61">
      <c r="A516">
        <v>515</v>
      </c>
      <c r="B516">
        <v>1002656534</v>
      </c>
      <c r="C516">
        <v>3</v>
      </c>
      <c r="D516" t="s">
        <v>59</v>
      </c>
      <c r="E516">
        <v>4</v>
      </c>
      <c r="F516" t="s">
        <v>241</v>
      </c>
      <c r="G516" t="s">
        <v>3823</v>
      </c>
      <c r="H516" t="s">
        <v>3824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46322.66510416667</v>
      </c>
      <c r="P516" s="57">
        <v>46323.537824074076</v>
      </c>
      <c r="Q516">
        <v>69418154</v>
      </c>
      <c r="S516">
        <v>142141120342</v>
      </c>
      <c r="T516" t="s">
        <v>13698</v>
      </c>
      <c r="U516" t="s">
        <v>13699</v>
      </c>
      <c r="V516" t="s">
        <v>13700</v>
      </c>
      <c r="Z516">
        <v>109.69681180000001</v>
      </c>
      <c r="AA516">
        <v>-7.6809369999999904</v>
      </c>
      <c r="AB516" t="s">
        <v>13701</v>
      </c>
      <c r="AC516" t="s">
        <v>235</v>
      </c>
      <c r="AL516" t="s">
        <v>217</v>
      </c>
      <c r="AM516" t="s">
        <v>13702</v>
      </c>
      <c r="AN516" t="s">
        <v>6</v>
      </c>
      <c r="AO516" t="s">
        <v>13703</v>
      </c>
      <c r="AP516" s="57">
        <v>46323.625</v>
      </c>
      <c r="AR516" t="s">
        <v>218</v>
      </c>
      <c r="AS516" t="s">
        <v>219</v>
      </c>
      <c r="AT516" t="s">
        <v>230</v>
      </c>
      <c r="AU516">
        <v>20261028</v>
      </c>
      <c r="AV516" t="s">
        <v>221</v>
      </c>
      <c r="AW516" t="s">
        <v>883</v>
      </c>
      <c r="AX516" t="s">
        <v>222</v>
      </c>
      <c r="BA516" s="57">
        <v>46323.625</v>
      </c>
      <c r="BB516" t="s">
        <v>13702</v>
      </c>
      <c r="BC516">
        <v>2026</v>
      </c>
      <c r="BD516">
        <v>10</v>
      </c>
      <c r="BE516">
        <v>28</v>
      </c>
      <c r="BF516" s="6">
        <f t="shared" si="24"/>
        <v>46323</v>
      </c>
      <c r="BG516">
        <f t="shared" si="25"/>
        <v>-0.625</v>
      </c>
      <c r="BH516" t="str">
        <f t="shared" si="26"/>
        <v>COMPLY</v>
      </c>
      <c r="BI516" t="e">
        <f>VLOOKUP(H516,Sheet2!$A$1:$B$270,2,FALSE)</f>
        <v>#N/A</v>
      </c>
    </row>
    <row r="517" spans="1:61">
      <c r="A517">
        <v>516</v>
      </c>
      <c r="B517">
        <v>1002653423</v>
      </c>
      <c r="C517">
        <v>3</v>
      </c>
      <c r="D517" t="s">
        <v>59</v>
      </c>
      <c r="E517">
        <v>4</v>
      </c>
      <c r="F517" t="s">
        <v>241</v>
      </c>
      <c r="G517" t="s">
        <v>3823</v>
      </c>
      <c r="H517" t="s">
        <v>3824</v>
      </c>
      <c r="I517" t="s">
        <v>212</v>
      </c>
      <c r="J517" t="s">
        <v>213</v>
      </c>
      <c r="K517" t="s">
        <v>149</v>
      </c>
      <c r="M517" t="s">
        <v>839</v>
      </c>
      <c r="N517" t="s">
        <v>215</v>
      </c>
      <c r="O517" s="57">
        <v>46321.469884259262</v>
      </c>
      <c r="P517" s="57">
        <v>46325.539039351854</v>
      </c>
      <c r="Q517">
        <v>69416977</v>
      </c>
      <c r="R517">
        <v>2875702021</v>
      </c>
      <c r="S517">
        <v>142141120474</v>
      </c>
      <c r="T517" t="s">
        <v>13029</v>
      </c>
      <c r="U517" t="s">
        <v>13030</v>
      </c>
      <c r="V517" t="s">
        <v>15004</v>
      </c>
      <c r="Z517">
        <v>109.67106269999999</v>
      </c>
      <c r="AA517">
        <v>-7.6707317000000002</v>
      </c>
      <c r="AB517" t="s">
        <v>13031</v>
      </c>
      <c r="AC517" t="s">
        <v>225</v>
      </c>
      <c r="AL517" t="s">
        <v>217</v>
      </c>
      <c r="AM517" t="s">
        <v>15005</v>
      </c>
      <c r="AN517" t="s">
        <v>6</v>
      </c>
      <c r="AO517" t="s">
        <v>12963</v>
      </c>
      <c r="AP517" s="57">
        <v>46327.458333333336</v>
      </c>
      <c r="AR517" t="s">
        <v>1432</v>
      </c>
      <c r="AS517" t="s">
        <v>219</v>
      </c>
      <c r="AT517" t="s">
        <v>230</v>
      </c>
      <c r="AV517" t="s">
        <v>15006</v>
      </c>
      <c r="AW517" t="s">
        <v>1585</v>
      </c>
      <c r="AX517" t="s">
        <v>222</v>
      </c>
      <c r="BA517" s="57">
        <v>46327.458333333336</v>
      </c>
      <c r="BB517" t="s">
        <v>15005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:61">
      <c r="A518">
        <v>517</v>
      </c>
      <c r="B518">
        <v>1002644085</v>
      </c>
      <c r="C518">
        <v>3</v>
      </c>
      <c r="D518" t="s">
        <v>59</v>
      </c>
      <c r="E518">
        <v>4</v>
      </c>
      <c r="F518" t="s">
        <v>241</v>
      </c>
      <c r="G518" t="s">
        <v>3823</v>
      </c>
      <c r="H518" t="s">
        <v>9484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46314.693460648145</v>
      </c>
      <c r="P518" s="57">
        <v>46315.47693287037</v>
      </c>
      <c r="Q518">
        <v>69413232</v>
      </c>
      <c r="S518">
        <v>141176104521</v>
      </c>
      <c r="T518" t="s">
        <v>9485</v>
      </c>
      <c r="U518" t="s">
        <v>9486</v>
      </c>
      <c r="V518" t="s">
        <v>9487</v>
      </c>
      <c r="Z518">
        <v>109.73172425848701</v>
      </c>
      <c r="AA518">
        <v>-7.7210639948214697</v>
      </c>
      <c r="AB518" t="s">
        <v>9488</v>
      </c>
      <c r="AC518" t="s">
        <v>235</v>
      </c>
      <c r="AL518" t="s">
        <v>217</v>
      </c>
      <c r="AM518" t="s">
        <v>9489</v>
      </c>
      <c r="AN518" t="s">
        <v>6</v>
      </c>
      <c r="AO518" t="s">
        <v>9446</v>
      </c>
      <c r="AP518" s="57">
        <v>46316.625</v>
      </c>
      <c r="AR518" t="s">
        <v>218</v>
      </c>
      <c r="AS518" t="s">
        <v>219</v>
      </c>
      <c r="AT518" t="s">
        <v>230</v>
      </c>
      <c r="AU518">
        <v>20261020</v>
      </c>
      <c r="AV518" t="s">
        <v>221</v>
      </c>
      <c r="AW518" t="s">
        <v>883</v>
      </c>
      <c r="AX518" t="s">
        <v>222</v>
      </c>
      <c r="BA518" s="57">
        <v>46316.625</v>
      </c>
      <c r="BB518" t="s">
        <v>9489</v>
      </c>
      <c r="BC518">
        <v>2026</v>
      </c>
      <c r="BD518">
        <v>10</v>
      </c>
      <c r="BE518">
        <v>20</v>
      </c>
      <c r="BF518" s="6">
        <f t="shared" si="24"/>
        <v>46315</v>
      </c>
      <c r="BG518">
        <f t="shared" si="25"/>
        <v>-1.625</v>
      </c>
      <c r="BH518" t="str">
        <f t="shared" si="26"/>
        <v>COMPLY</v>
      </c>
      <c r="BI518" t="e">
        <f>VLOOKUP(H518,Sheet2!$A$1:$B$270,2,FALSE)</f>
        <v>#N/A</v>
      </c>
    </row>
    <row r="519" spans="1:61">
      <c r="A519">
        <v>518</v>
      </c>
      <c r="B519">
        <v>1002650608</v>
      </c>
      <c r="C519">
        <v>3</v>
      </c>
      <c r="D519" t="s">
        <v>59</v>
      </c>
      <c r="E519">
        <v>4</v>
      </c>
      <c r="F519" t="s">
        <v>241</v>
      </c>
      <c r="G519" t="s">
        <v>3823</v>
      </c>
      <c r="H519" t="s">
        <v>9484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46318.44425925926</v>
      </c>
      <c r="P519" s="57">
        <v>46321.505671296298</v>
      </c>
      <c r="Q519">
        <v>69415741</v>
      </c>
      <c r="S519">
        <v>141176104707</v>
      </c>
      <c r="T519" t="s">
        <v>12003</v>
      </c>
      <c r="U519" t="s">
        <v>12004</v>
      </c>
      <c r="V519" t="s">
        <v>12005</v>
      </c>
      <c r="Z519">
        <v>109.7935446</v>
      </c>
      <c r="AA519">
        <v>-7.6639882999999998</v>
      </c>
      <c r="AB519" t="s">
        <v>12006</v>
      </c>
      <c r="AC519" t="s">
        <v>235</v>
      </c>
      <c r="AL519" t="s">
        <v>217</v>
      </c>
      <c r="AM519" t="s">
        <v>12007</v>
      </c>
      <c r="AN519" t="s">
        <v>6</v>
      </c>
      <c r="AO519" t="s">
        <v>11973</v>
      </c>
      <c r="AP519" s="57">
        <v>46321.333333333336</v>
      </c>
      <c r="AR519" t="s">
        <v>218</v>
      </c>
      <c r="AS519" t="s">
        <v>219</v>
      </c>
      <c r="AT519" t="s">
        <v>230</v>
      </c>
      <c r="AU519">
        <v>20261026</v>
      </c>
      <c r="AV519" t="s">
        <v>221</v>
      </c>
      <c r="AW519" t="s">
        <v>880</v>
      </c>
      <c r="AX519" t="s">
        <v>222</v>
      </c>
      <c r="BA519" s="57">
        <v>46321.333333333336</v>
      </c>
      <c r="BB519" t="s">
        <v>12007</v>
      </c>
      <c r="BC519">
        <v>2026</v>
      </c>
      <c r="BD519">
        <v>10</v>
      </c>
      <c r="BE519">
        <v>26</v>
      </c>
      <c r="BF519" s="6">
        <f t="shared" si="24"/>
        <v>46321</v>
      </c>
      <c r="BG519">
        <f t="shared" si="25"/>
        <v>-0.33333333333575865</v>
      </c>
      <c r="BH519" t="str">
        <f t="shared" si="26"/>
        <v>COMPLY</v>
      </c>
      <c r="BI519" t="e">
        <f>VLOOKUP(H519,Sheet2!$A$1:$B$270,2,FALSE)</f>
        <v>#N/A</v>
      </c>
    </row>
    <row r="520" spans="1:61">
      <c r="A520">
        <v>519</v>
      </c>
      <c r="B520">
        <v>1002651471</v>
      </c>
      <c r="C520">
        <v>3</v>
      </c>
      <c r="D520" t="s">
        <v>59</v>
      </c>
      <c r="E520">
        <v>4</v>
      </c>
      <c r="F520" t="s">
        <v>241</v>
      </c>
      <c r="G520" t="s">
        <v>3823</v>
      </c>
      <c r="H520" t="s">
        <v>9484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46318.656759259262</v>
      </c>
      <c r="P520" s="57">
        <v>46321.566354166665</v>
      </c>
      <c r="Q520">
        <v>69416072</v>
      </c>
      <c r="S520">
        <v>141176104881</v>
      </c>
      <c r="T520" t="s">
        <v>12008</v>
      </c>
      <c r="U520" t="s">
        <v>12009</v>
      </c>
      <c r="V520" t="s">
        <v>12010</v>
      </c>
      <c r="Z520">
        <v>109.79358000000001</v>
      </c>
      <c r="AA520">
        <v>-7.6620461999999998</v>
      </c>
      <c r="AB520" t="s">
        <v>12011</v>
      </c>
      <c r="AC520" t="s">
        <v>235</v>
      </c>
      <c r="AL520" t="s">
        <v>217</v>
      </c>
      <c r="AM520" t="s">
        <v>12012</v>
      </c>
      <c r="AN520" t="s">
        <v>6</v>
      </c>
      <c r="AO520" t="s">
        <v>12013</v>
      </c>
      <c r="AP520" s="57">
        <v>46321.333333333336</v>
      </c>
      <c r="AR520" t="s">
        <v>218</v>
      </c>
      <c r="AS520" t="s">
        <v>219</v>
      </c>
      <c r="AT520" t="s">
        <v>230</v>
      </c>
      <c r="AU520">
        <v>20261026</v>
      </c>
      <c r="AV520" t="s">
        <v>221</v>
      </c>
      <c r="AW520" t="s">
        <v>877</v>
      </c>
      <c r="AX520" t="s">
        <v>222</v>
      </c>
      <c r="BA520" s="57">
        <v>46321.333333333336</v>
      </c>
      <c r="BB520" t="s">
        <v>12012</v>
      </c>
      <c r="BC520">
        <v>2026</v>
      </c>
      <c r="BD520">
        <v>10</v>
      </c>
      <c r="BE520">
        <v>26</v>
      </c>
      <c r="BF520" s="6">
        <f t="shared" si="24"/>
        <v>46321</v>
      </c>
      <c r="BG520">
        <f t="shared" si="25"/>
        <v>-0.33333333333575865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1002656807</v>
      </c>
      <c r="C521">
        <v>3</v>
      </c>
      <c r="D521" t="s">
        <v>59</v>
      </c>
      <c r="E521">
        <v>4</v>
      </c>
      <c r="F521" t="s">
        <v>241</v>
      </c>
      <c r="G521" t="s">
        <v>3823</v>
      </c>
      <c r="H521" t="s">
        <v>9484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46322.77134259259</v>
      </c>
      <c r="P521" s="57">
        <v>46323.780335648145</v>
      </c>
      <c r="Q521">
        <v>69418256</v>
      </c>
      <c r="S521">
        <v>146176100784</v>
      </c>
      <c r="T521" t="s">
        <v>13704</v>
      </c>
      <c r="U521" t="s">
        <v>14398</v>
      </c>
      <c r="V521" t="s">
        <v>13705</v>
      </c>
      <c r="Z521">
        <v>109.78058315692201</v>
      </c>
      <c r="AA521">
        <v>-7.7524708285451904</v>
      </c>
      <c r="AB521" t="s">
        <v>13706</v>
      </c>
      <c r="AC521" t="s">
        <v>235</v>
      </c>
      <c r="AL521" t="s">
        <v>217</v>
      </c>
      <c r="AM521" t="s">
        <v>13707</v>
      </c>
      <c r="AN521" t="s">
        <v>6</v>
      </c>
      <c r="AO521" t="s">
        <v>13708</v>
      </c>
      <c r="AP521" s="57">
        <v>46324.333333333336</v>
      </c>
      <c r="AR521" t="s">
        <v>218</v>
      </c>
      <c r="AS521" t="s">
        <v>219</v>
      </c>
      <c r="AT521" t="s">
        <v>230</v>
      </c>
      <c r="AU521">
        <v>20261028</v>
      </c>
      <c r="AV521" t="s">
        <v>221</v>
      </c>
      <c r="AW521" t="s">
        <v>2895</v>
      </c>
      <c r="AX521" t="s">
        <v>222</v>
      </c>
      <c r="BA521" s="57">
        <v>46324.333333333336</v>
      </c>
      <c r="BB521" t="s">
        <v>13707</v>
      </c>
      <c r="BC521">
        <v>2026</v>
      </c>
      <c r="BD521">
        <v>10</v>
      </c>
      <c r="BE521">
        <v>28</v>
      </c>
      <c r="BF521" s="6">
        <f t="shared" si="24"/>
        <v>46323</v>
      </c>
      <c r="BG521">
        <f t="shared" si="25"/>
        <v>-1.3333333333357587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1002638246</v>
      </c>
      <c r="C522">
        <v>3</v>
      </c>
      <c r="D522" t="s">
        <v>59</v>
      </c>
      <c r="E522">
        <v>4</v>
      </c>
      <c r="F522" t="s">
        <v>241</v>
      </c>
      <c r="G522" t="s">
        <v>3198</v>
      </c>
      <c r="H522" t="s">
        <v>4965</v>
      </c>
      <c r="I522" t="s">
        <v>212</v>
      </c>
      <c r="J522" t="s">
        <v>213</v>
      </c>
      <c r="K522" t="s">
        <v>149</v>
      </c>
      <c r="L522" t="s">
        <v>214</v>
      </c>
      <c r="M522" t="s">
        <v>1400</v>
      </c>
      <c r="N522" t="s">
        <v>215</v>
      </c>
      <c r="O522" s="57">
        <v>46310.482349537036</v>
      </c>
      <c r="P522" s="57">
        <v>46312.432962962965</v>
      </c>
      <c r="Q522">
        <v>69410728</v>
      </c>
      <c r="S522">
        <v>146142107708</v>
      </c>
      <c r="T522" t="s">
        <v>7488</v>
      </c>
      <c r="U522" t="s">
        <v>7483</v>
      </c>
      <c r="V522" t="s">
        <v>7489</v>
      </c>
      <c r="Z522">
        <v>109.9127836</v>
      </c>
      <c r="AA522">
        <v>-7.7776494999999999</v>
      </c>
      <c r="AB522" t="s">
        <v>7490</v>
      </c>
      <c r="AC522" t="s">
        <v>235</v>
      </c>
      <c r="AL522" t="s">
        <v>217</v>
      </c>
      <c r="AM522" t="s">
        <v>7491</v>
      </c>
      <c r="AN522" t="s">
        <v>6</v>
      </c>
      <c r="AO522" t="s">
        <v>7492</v>
      </c>
      <c r="AP522" s="57">
        <v>46311.333333333336</v>
      </c>
      <c r="AQ522" t="s">
        <v>841</v>
      </c>
      <c r="AR522" t="s">
        <v>14</v>
      </c>
      <c r="AS522" t="s">
        <v>4971</v>
      </c>
      <c r="AT522" t="s">
        <v>230</v>
      </c>
      <c r="AV522" t="s">
        <v>8229</v>
      </c>
      <c r="AW522" t="s">
        <v>880</v>
      </c>
      <c r="AX522" t="s">
        <v>222</v>
      </c>
      <c r="BA522" s="57">
        <v>46311.333333333336</v>
      </c>
      <c r="BB522" t="s">
        <v>7491</v>
      </c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:61">
      <c r="A523">
        <v>522</v>
      </c>
      <c r="B523">
        <v>1002628737</v>
      </c>
      <c r="C523">
        <v>3</v>
      </c>
      <c r="D523" t="s">
        <v>59</v>
      </c>
      <c r="E523">
        <v>4</v>
      </c>
      <c r="F523" t="s">
        <v>241</v>
      </c>
      <c r="G523" t="s">
        <v>3198</v>
      </c>
      <c r="H523" t="s">
        <v>4965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46304.333043981482</v>
      </c>
      <c r="P523" s="57">
        <v>46308.552824074075</v>
      </c>
      <c r="Q523">
        <v>69406955</v>
      </c>
      <c r="S523">
        <v>146142107657</v>
      </c>
      <c r="T523" t="s">
        <v>4966</v>
      </c>
      <c r="U523" t="s">
        <v>4967</v>
      </c>
      <c r="V523" t="s">
        <v>4968</v>
      </c>
      <c r="Z523">
        <v>109.90255000000001</v>
      </c>
      <c r="AA523">
        <v>-7.720548</v>
      </c>
      <c r="AB523" t="s">
        <v>4969</v>
      </c>
      <c r="AC523" t="s">
        <v>235</v>
      </c>
      <c r="AL523" t="s">
        <v>217</v>
      </c>
      <c r="AM523" t="s">
        <v>4970</v>
      </c>
      <c r="AN523" t="s">
        <v>6</v>
      </c>
      <c r="AO523" s="57">
        <v>46275.340740740743</v>
      </c>
      <c r="AP523" s="57">
        <v>46308.333333333336</v>
      </c>
      <c r="AR523" t="s">
        <v>218</v>
      </c>
      <c r="AS523" t="s">
        <v>4971</v>
      </c>
      <c r="AT523" t="s">
        <v>230</v>
      </c>
      <c r="AU523">
        <v>20261013</v>
      </c>
      <c r="AV523" t="s">
        <v>221</v>
      </c>
      <c r="AW523" t="s">
        <v>881</v>
      </c>
      <c r="AX523" t="s">
        <v>222</v>
      </c>
      <c r="BA523" s="57">
        <v>46308.333333333336</v>
      </c>
      <c r="BB523" t="s">
        <v>4970</v>
      </c>
      <c r="BC523">
        <v>2026</v>
      </c>
      <c r="BD523">
        <v>10</v>
      </c>
      <c r="BE523">
        <v>13</v>
      </c>
      <c r="BF523" s="6">
        <f t="shared" si="24"/>
        <v>46308</v>
      </c>
      <c r="BG523">
        <f t="shared" si="25"/>
        <v>-0.33333333333575865</v>
      </c>
      <c r="BH523" t="str">
        <f t="shared" si="26"/>
        <v>COMPLY</v>
      </c>
      <c r="BI523" t="e">
        <f>VLOOKUP(H523,Sheet2!$A$1:$B$270,2,FALSE)</f>
        <v>#N/A</v>
      </c>
    </row>
    <row r="524" spans="1:61">
      <c r="A524">
        <v>523</v>
      </c>
      <c r="B524">
        <v>1002637233</v>
      </c>
      <c r="C524">
        <v>3</v>
      </c>
      <c r="D524" t="s">
        <v>59</v>
      </c>
      <c r="E524">
        <v>4</v>
      </c>
      <c r="F524" t="s">
        <v>241</v>
      </c>
      <c r="G524" t="s">
        <v>3198</v>
      </c>
      <c r="H524" t="s">
        <v>4965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46309.669907407406</v>
      </c>
      <c r="P524" s="57">
        <v>46310.5937962963</v>
      </c>
      <c r="Q524">
        <v>69410305</v>
      </c>
      <c r="S524">
        <v>146142107707</v>
      </c>
      <c r="T524" t="s">
        <v>6901</v>
      </c>
      <c r="U524" t="s">
        <v>6902</v>
      </c>
      <c r="V524" t="s">
        <v>6903</v>
      </c>
      <c r="Z524">
        <v>109.82136989999999</v>
      </c>
      <c r="AA524">
        <v>-7.7033569000000002</v>
      </c>
      <c r="AB524" t="s">
        <v>6904</v>
      </c>
      <c r="AC524" t="s">
        <v>235</v>
      </c>
      <c r="AL524" t="s">
        <v>217</v>
      </c>
      <c r="AM524" t="s">
        <v>6821</v>
      </c>
      <c r="AN524" t="s">
        <v>6</v>
      </c>
      <c r="AO524" t="s">
        <v>6835</v>
      </c>
      <c r="AP524" s="57">
        <v>46310.625</v>
      </c>
      <c r="AR524" t="s">
        <v>218</v>
      </c>
      <c r="AS524" t="s">
        <v>4971</v>
      </c>
      <c r="AT524" t="s">
        <v>230</v>
      </c>
      <c r="AU524">
        <v>20261015</v>
      </c>
      <c r="AV524" t="s">
        <v>221</v>
      </c>
      <c r="AW524" t="s">
        <v>877</v>
      </c>
      <c r="AX524" t="s">
        <v>222</v>
      </c>
      <c r="BA524" s="57">
        <v>46310.625</v>
      </c>
      <c r="BB524" t="s">
        <v>6821</v>
      </c>
      <c r="BC524">
        <v>2026</v>
      </c>
      <c r="BD524">
        <v>10</v>
      </c>
      <c r="BE524">
        <v>15</v>
      </c>
      <c r="BF524" s="6">
        <f t="shared" si="24"/>
        <v>46310</v>
      </c>
      <c r="BG524">
        <f t="shared" si="25"/>
        <v>-0.625</v>
      </c>
      <c r="BH524" t="str">
        <f t="shared" si="26"/>
        <v>COMPLY</v>
      </c>
      <c r="BI524" t="e">
        <f>VLOOKUP(H524,Sheet2!$A$1:$B$270,2,FALSE)</f>
        <v>#N/A</v>
      </c>
    </row>
    <row r="525" spans="1:61">
      <c r="A525">
        <v>524</v>
      </c>
      <c r="B525">
        <v>1002638388</v>
      </c>
      <c r="C525">
        <v>3</v>
      </c>
      <c r="D525" t="s">
        <v>59</v>
      </c>
      <c r="E525">
        <v>4</v>
      </c>
      <c r="F525" t="s">
        <v>241</v>
      </c>
      <c r="G525" t="s">
        <v>3198</v>
      </c>
      <c r="H525" t="s">
        <v>4965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46310.539363425924</v>
      </c>
      <c r="P525" s="57">
        <v>46312.537106481483</v>
      </c>
      <c r="Q525">
        <v>69410790</v>
      </c>
      <c r="S525">
        <v>146142107709</v>
      </c>
      <c r="T525" t="s">
        <v>7482</v>
      </c>
      <c r="U525" t="s">
        <v>7483</v>
      </c>
      <c r="V525" t="s">
        <v>7484</v>
      </c>
      <c r="Z525">
        <v>109.9127836</v>
      </c>
      <c r="AA525">
        <v>-7.7776494999999999</v>
      </c>
      <c r="AB525" t="s">
        <v>7485</v>
      </c>
      <c r="AC525" t="s">
        <v>235</v>
      </c>
      <c r="AL525" t="s">
        <v>217</v>
      </c>
      <c r="AM525" t="s">
        <v>7486</v>
      </c>
      <c r="AN525" t="s">
        <v>6</v>
      </c>
      <c r="AO525" t="s">
        <v>7487</v>
      </c>
      <c r="AP525" s="57">
        <v>46312.333333333336</v>
      </c>
      <c r="AR525" t="s">
        <v>218</v>
      </c>
      <c r="AS525" t="s">
        <v>4971</v>
      </c>
      <c r="AT525" t="s">
        <v>230</v>
      </c>
      <c r="AU525">
        <v>20261017</v>
      </c>
      <c r="AV525" t="s">
        <v>221</v>
      </c>
      <c r="AW525" t="s">
        <v>880</v>
      </c>
      <c r="AX525" t="s">
        <v>222</v>
      </c>
      <c r="BA525" s="57">
        <v>46312.333333333336</v>
      </c>
      <c r="BB525" t="s">
        <v>7486</v>
      </c>
      <c r="BC525">
        <v>2026</v>
      </c>
      <c r="BD525">
        <v>10</v>
      </c>
      <c r="BE525">
        <v>17</v>
      </c>
      <c r="BF525" s="6">
        <f t="shared" si="24"/>
        <v>46312</v>
      </c>
      <c r="BG525">
        <f t="shared" si="25"/>
        <v>-0.33333333333575865</v>
      </c>
      <c r="BH525" t="str">
        <f t="shared" si="26"/>
        <v>COMPLY</v>
      </c>
      <c r="BI525" t="e">
        <f>VLOOKUP(H525,Sheet2!$A$1:$B$270,2,FALSE)</f>
        <v>#N/A</v>
      </c>
    </row>
    <row r="526" spans="1:61">
      <c r="A526">
        <v>525</v>
      </c>
      <c r="B526">
        <v>1002641195</v>
      </c>
      <c r="C526">
        <v>3</v>
      </c>
      <c r="D526" t="s">
        <v>59</v>
      </c>
      <c r="E526">
        <v>4</v>
      </c>
      <c r="F526" t="s">
        <v>241</v>
      </c>
      <c r="G526" t="s">
        <v>3198</v>
      </c>
      <c r="H526" t="s">
        <v>4965</v>
      </c>
      <c r="I526" t="s">
        <v>212</v>
      </c>
      <c r="J526" t="s">
        <v>213</v>
      </c>
      <c r="K526" t="s">
        <v>149</v>
      </c>
      <c r="M526" t="s">
        <v>76</v>
      </c>
      <c r="N526" t="s">
        <v>215</v>
      </c>
      <c r="O526" s="57">
        <v>46312.432974537034</v>
      </c>
      <c r="P526" s="57">
        <v>46312.71806712963</v>
      </c>
      <c r="Q526">
        <v>69410728</v>
      </c>
      <c r="S526">
        <v>146142107711</v>
      </c>
      <c r="T526" t="s">
        <v>7488</v>
      </c>
      <c r="U526" t="s">
        <v>8225</v>
      </c>
      <c r="V526" t="s">
        <v>8226</v>
      </c>
      <c r="Z526">
        <v>109.913167</v>
      </c>
      <c r="AA526">
        <v>-7.777463</v>
      </c>
      <c r="AB526" t="s">
        <v>7490</v>
      </c>
      <c r="AC526" t="s">
        <v>283</v>
      </c>
      <c r="AL526" t="s">
        <v>217</v>
      </c>
      <c r="AM526" t="s">
        <v>8227</v>
      </c>
      <c r="AN526" t="s">
        <v>6</v>
      </c>
      <c r="AO526" t="s">
        <v>8228</v>
      </c>
      <c r="AR526" t="s">
        <v>218</v>
      </c>
      <c r="AS526" t="s">
        <v>4971</v>
      </c>
      <c r="AT526" t="s">
        <v>230</v>
      </c>
      <c r="AU526">
        <v>20261017</v>
      </c>
      <c r="AV526" t="s">
        <v>221</v>
      </c>
      <c r="AW526" t="s">
        <v>540</v>
      </c>
      <c r="AX526" t="s">
        <v>222</v>
      </c>
      <c r="BA526" s="57">
        <v>46312.291666666664</v>
      </c>
      <c r="BB526" t="s">
        <v>8227</v>
      </c>
      <c r="BC526">
        <v>2026</v>
      </c>
      <c r="BD526">
        <v>10</v>
      </c>
      <c r="BE526">
        <v>17</v>
      </c>
      <c r="BF526" s="6">
        <f t="shared" si="24"/>
        <v>46312</v>
      </c>
      <c r="BG526">
        <f t="shared" si="25"/>
        <v>-0.29166666666424135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1002657952</v>
      </c>
      <c r="C527">
        <v>3</v>
      </c>
      <c r="D527" t="s">
        <v>59</v>
      </c>
      <c r="E527">
        <v>4</v>
      </c>
      <c r="F527" t="s">
        <v>241</v>
      </c>
      <c r="G527" t="s">
        <v>3198</v>
      </c>
      <c r="H527" t="s">
        <v>4965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46323.615104166667</v>
      </c>
      <c r="P527" s="57">
        <v>46325.420428240737</v>
      </c>
      <c r="Q527">
        <v>69418698</v>
      </c>
      <c r="S527">
        <v>146142107642</v>
      </c>
      <c r="T527" t="s">
        <v>14399</v>
      </c>
      <c r="U527" t="s">
        <v>14400</v>
      </c>
      <c r="V527" t="s">
        <v>14401</v>
      </c>
      <c r="Z527">
        <v>109.907324</v>
      </c>
      <c r="AA527">
        <v>-7.7275650000000002</v>
      </c>
      <c r="AB527" t="s">
        <v>14402</v>
      </c>
      <c r="AC527" t="s">
        <v>235</v>
      </c>
      <c r="AL527" t="s">
        <v>217</v>
      </c>
      <c r="AM527" t="s">
        <v>14403</v>
      </c>
      <c r="AN527" t="s">
        <v>6</v>
      </c>
      <c r="AO527" t="s">
        <v>14278</v>
      </c>
      <c r="AP527" s="57">
        <v>46324.458333333336</v>
      </c>
      <c r="AR527" t="s">
        <v>218</v>
      </c>
      <c r="AS527" t="s">
        <v>4971</v>
      </c>
      <c r="AT527" t="s">
        <v>230</v>
      </c>
      <c r="AU527">
        <v>20261030</v>
      </c>
      <c r="AV527" t="s">
        <v>221</v>
      </c>
      <c r="AW527" t="s">
        <v>923</v>
      </c>
      <c r="AX527" t="s">
        <v>222</v>
      </c>
      <c r="BA527" s="57">
        <v>46324.458333333336</v>
      </c>
      <c r="BB527" t="s">
        <v>14403</v>
      </c>
      <c r="BC527">
        <v>2026</v>
      </c>
      <c r="BD527">
        <v>10</v>
      </c>
      <c r="BE527">
        <v>30</v>
      </c>
      <c r="BF527" s="6">
        <f t="shared" si="24"/>
        <v>46325</v>
      </c>
      <c r="BG527">
        <f t="shared" si="25"/>
        <v>0.54166666666424135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1002658319</v>
      </c>
      <c r="C528">
        <v>3</v>
      </c>
      <c r="D528" t="s">
        <v>59</v>
      </c>
      <c r="E528">
        <v>4</v>
      </c>
      <c r="F528" t="s">
        <v>241</v>
      </c>
      <c r="G528" t="s">
        <v>3198</v>
      </c>
      <c r="H528" t="s">
        <v>4965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46323.719270833331</v>
      </c>
      <c r="P528" s="57">
        <v>46324.628206018519</v>
      </c>
      <c r="Q528">
        <v>69418838</v>
      </c>
      <c r="S528">
        <v>146142107732</v>
      </c>
      <c r="T528" t="s">
        <v>14404</v>
      </c>
      <c r="U528" t="s">
        <v>15007</v>
      </c>
      <c r="V528" t="s">
        <v>14405</v>
      </c>
      <c r="Z528">
        <v>109.913454</v>
      </c>
      <c r="AA528">
        <v>-7.7304089999999999</v>
      </c>
      <c r="AB528" t="s">
        <v>14406</v>
      </c>
      <c r="AC528" t="s">
        <v>235</v>
      </c>
      <c r="AL528" t="s">
        <v>217</v>
      </c>
      <c r="AM528" t="s">
        <v>14407</v>
      </c>
      <c r="AN528" t="s">
        <v>6</v>
      </c>
      <c r="AO528" t="s">
        <v>14408</v>
      </c>
      <c r="AP528" s="57">
        <v>46324.625</v>
      </c>
      <c r="AR528" t="s">
        <v>218</v>
      </c>
      <c r="AS528" t="s">
        <v>4971</v>
      </c>
      <c r="AT528" t="s">
        <v>230</v>
      </c>
      <c r="AU528">
        <v>20261029</v>
      </c>
      <c r="AV528" t="s">
        <v>221</v>
      </c>
      <c r="AW528" t="s">
        <v>879</v>
      </c>
      <c r="AX528" t="s">
        <v>222</v>
      </c>
      <c r="BA528" s="57">
        <v>46324.625</v>
      </c>
      <c r="BB528" t="s">
        <v>14407</v>
      </c>
      <c r="BC528">
        <v>2026</v>
      </c>
      <c r="BD528">
        <v>10</v>
      </c>
      <c r="BE528">
        <v>29</v>
      </c>
      <c r="BF528" s="6">
        <f t="shared" si="24"/>
        <v>46324</v>
      </c>
      <c r="BG528">
        <f t="shared" si="25"/>
        <v>-0.625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1002623361</v>
      </c>
      <c r="C529">
        <v>3</v>
      </c>
      <c r="D529" t="s">
        <v>59</v>
      </c>
      <c r="E529">
        <v>4</v>
      </c>
      <c r="F529" t="s">
        <v>241</v>
      </c>
      <c r="G529" t="s">
        <v>3198</v>
      </c>
      <c r="H529" t="s">
        <v>3199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46301.310173611113</v>
      </c>
      <c r="P529" s="57">
        <v>46301.552870370368</v>
      </c>
      <c r="Q529">
        <v>69404657</v>
      </c>
      <c r="S529">
        <v>142138510638</v>
      </c>
      <c r="T529" t="s">
        <v>3200</v>
      </c>
      <c r="U529" t="s">
        <v>3201</v>
      </c>
      <c r="V529" t="s">
        <v>3202</v>
      </c>
      <c r="Z529">
        <v>110.12300380000001</v>
      </c>
      <c r="AA529">
        <v>-7.7518275999999897</v>
      </c>
      <c r="AB529" t="s">
        <v>3203</v>
      </c>
      <c r="AC529" t="s">
        <v>235</v>
      </c>
      <c r="AL529" t="s">
        <v>217</v>
      </c>
      <c r="AM529" t="s">
        <v>3204</v>
      </c>
      <c r="AN529" t="s">
        <v>6</v>
      </c>
      <c r="AO529" s="57">
        <v>46183.340474537035</v>
      </c>
      <c r="AP529" s="57">
        <v>46303.333333333336</v>
      </c>
      <c r="AR529" t="s">
        <v>218</v>
      </c>
      <c r="AS529" t="s">
        <v>219</v>
      </c>
      <c r="AT529" t="s">
        <v>230</v>
      </c>
      <c r="AU529">
        <v>20261006</v>
      </c>
      <c r="AV529" t="s">
        <v>221</v>
      </c>
      <c r="AW529" t="s">
        <v>2229</v>
      </c>
      <c r="AX529" t="s">
        <v>222</v>
      </c>
      <c r="BA529" s="57">
        <v>46303.333333333336</v>
      </c>
      <c r="BB529" t="s">
        <v>3204</v>
      </c>
      <c r="BC529">
        <v>2026</v>
      </c>
      <c r="BD529">
        <v>10</v>
      </c>
      <c r="BE529">
        <v>6</v>
      </c>
      <c r="BF529" s="6">
        <f t="shared" si="24"/>
        <v>46301</v>
      </c>
      <c r="BG529">
        <f t="shared" si="25"/>
        <v>-2.3333333333357587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1002617592</v>
      </c>
      <c r="C530">
        <v>3</v>
      </c>
      <c r="D530" t="s">
        <v>59</v>
      </c>
      <c r="E530">
        <v>4</v>
      </c>
      <c r="F530" t="s">
        <v>241</v>
      </c>
      <c r="G530" t="s">
        <v>241</v>
      </c>
      <c r="H530" t="s">
        <v>287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46296.476782407408</v>
      </c>
      <c r="P530" s="57">
        <v>46298.369155092594</v>
      </c>
      <c r="Q530">
        <v>69402247</v>
      </c>
      <c r="S530">
        <v>146137148326</v>
      </c>
      <c r="T530" t="s">
        <v>1003</v>
      </c>
      <c r="U530" t="s">
        <v>1642</v>
      </c>
      <c r="V530" t="s">
        <v>1004</v>
      </c>
      <c r="Z530">
        <v>110.25726611905201</v>
      </c>
      <c r="AA530">
        <v>-7.3721803621597299</v>
      </c>
      <c r="AB530" t="s">
        <v>1005</v>
      </c>
      <c r="AC530" t="s">
        <v>235</v>
      </c>
      <c r="AL530" t="s">
        <v>217</v>
      </c>
      <c r="AM530" t="s">
        <v>1006</v>
      </c>
      <c r="AN530" t="s">
        <v>6</v>
      </c>
      <c r="AO530" s="57">
        <v>46032.486342592594</v>
      </c>
      <c r="AP530" s="57">
        <v>46298.625</v>
      </c>
      <c r="AR530" t="s">
        <v>218</v>
      </c>
      <c r="AS530" t="s">
        <v>219</v>
      </c>
      <c r="AT530" t="s">
        <v>230</v>
      </c>
      <c r="AU530">
        <v>20261003</v>
      </c>
      <c r="AV530" t="s">
        <v>221</v>
      </c>
      <c r="AW530" t="s">
        <v>875</v>
      </c>
      <c r="AX530" t="s">
        <v>222</v>
      </c>
      <c r="BA530" s="57">
        <v>46298.625</v>
      </c>
      <c r="BB530" t="s">
        <v>1006</v>
      </c>
      <c r="BC530">
        <v>2026</v>
      </c>
      <c r="BD530">
        <v>10</v>
      </c>
      <c r="BE530">
        <v>3</v>
      </c>
      <c r="BF530" s="6">
        <f t="shared" si="24"/>
        <v>46298</v>
      </c>
      <c r="BG530">
        <f t="shared" si="25"/>
        <v>-0.625</v>
      </c>
      <c r="BH530" t="str">
        <f t="shared" si="26"/>
        <v>COMPLY</v>
      </c>
      <c r="BI530" t="e">
        <f>VLOOKUP(H530,Sheet2!$A$1:$B$270,2,FALSE)</f>
        <v>#N/A</v>
      </c>
    </row>
    <row r="531" spans="1:61">
      <c r="A531">
        <v>530</v>
      </c>
      <c r="B531">
        <v>1002619545</v>
      </c>
      <c r="C531">
        <v>3</v>
      </c>
      <c r="D531" t="s">
        <v>59</v>
      </c>
      <c r="E531">
        <v>4</v>
      </c>
      <c r="F531" t="s">
        <v>241</v>
      </c>
      <c r="G531" t="s">
        <v>241</v>
      </c>
      <c r="H531" t="s">
        <v>287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46297.476087962961</v>
      </c>
      <c r="P531" s="57">
        <v>46300.377060185187</v>
      </c>
      <c r="Q531">
        <v>69402950</v>
      </c>
      <c r="S531">
        <v>146137148318</v>
      </c>
      <c r="T531" t="s">
        <v>1643</v>
      </c>
      <c r="U531" t="s">
        <v>1644</v>
      </c>
      <c r="V531" t="s">
        <v>1645</v>
      </c>
      <c r="Z531">
        <v>110.1687846</v>
      </c>
      <c r="AA531">
        <v>-7.5391551999999997</v>
      </c>
      <c r="AB531" t="s">
        <v>1646</v>
      </c>
      <c r="AC531" t="s">
        <v>235</v>
      </c>
      <c r="AL531" t="s">
        <v>217</v>
      </c>
      <c r="AM531" t="s">
        <v>1647</v>
      </c>
      <c r="AN531" t="s">
        <v>6</v>
      </c>
      <c r="AO531" s="57">
        <v>46063.486087962963</v>
      </c>
      <c r="AP531" s="57">
        <v>46299.625</v>
      </c>
      <c r="AR531" t="s">
        <v>218</v>
      </c>
      <c r="AS531" t="s">
        <v>219</v>
      </c>
      <c r="AT531" t="s">
        <v>230</v>
      </c>
      <c r="AU531">
        <v>20261005</v>
      </c>
      <c r="AV531" t="s">
        <v>221</v>
      </c>
      <c r="AW531" t="s">
        <v>881</v>
      </c>
      <c r="AX531" t="s">
        <v>222</v>
      </c>
      <c r="BA531" s="57">
        <v>46299.625</v>
      </c>
      <c r="BB531" t="s">
        <v>1647</v>
      </c>
      <c r="BC531">
        <v>2026</v>
      </c>
      <c r="BD531">
        <v>10</v>
      </c>
      <c r="BE531">
        <v>5</v>
      </c>
      <c r="BF531" s="6">
        <f t="shared" si="24"/>
        <v>46300</v>
      </c>
      <c r="BG531">
        <f t="shared" si="25"/>
        <v>0.375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1002620316</v>
      </c>
      <c r="C532">
        <v>3</v>
      </c>
      <c r="D532" t="s">
        <v>59</v>
      </c>
      <c r="E532">
        <v>4</v>
      </c>
      <c r="F532" t="s">
        <v>241</v>
      </c>
      <c r="G532" t="s">
        <v>241</v>
      </c>
      <c r="H532" t="s">
        <v>287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46297.655312499999</v>
      </c>
      <c r="P532" s="57">
        <v>46300.605127314811</v>
      </c>
      <c r="Q532">
        <v>69403267</v>
      </c>
      <c r="S532">
        <v>146137148354</v>
      </c>
      <c r="T532" t="s">
        <v>1648</v>
      </c>
      <c r="U532" t="s">
        <v>2591</v>
      </c>
      <c r="V532" t="s">
        <v>1649</v>
      </c>
      <c r="Z532">
        <v>110.294973</v>
      </c>
      <c r="AA532">
        <v>-7.453913</v>
      </c>
      <c r="AB532" t="s">
        <v>1650</v>
      </c>
      <c r="AC532" t="s">
        <v>235</v>
      </c>
      <c r="AL532" t="s">
        <v>217</v>
      </c>
      <c r="AM532" t="s">
        <v>1651</v>
      </c>
      <c r="AN532" t="s">
        <v>6</v>
      </c>
      <c r="AO532" s="57">
        <v>46063.663495370369</v>
      </c>
      <c r="AP532" s="57">
        <v>46300.625</v>
      </c>
      <c r="AR532" t="s">
        <v>218</v>
      </c>
      <c r="AS532" t="s">
        <v>219</v>
      </c>
      <c r="AT532" t="s">
        <v>230</v>
      </c>
      <c r="AU532">
        <v>20261005</v>
      </c>
      <c r="AV532" t="s">
        <v>221</v>
      </c>
      <c r="AW532" t="s">
        <v>880</v>
      </c>
      <c r="AX532" t="s">
        <v>222</v>
      </c>
      <c r="BA532" s="57">
        <v>46300.625</v>
      </c>
      <c r="BB532" t="s">
        <v>1651</v>
      </c>
      <c r="BC532">
        <v>2026</v>
      </c>
      <c r="BD532">
        <v>10</v>
      </c>
      <c r="BE532">
        <v>5</v>
      </c>
      <c r="BF532" s="6">
        <f t="shared" si="24"/>
        <v>46300</v>
      </c>
      <c r="BG532">
        <f t="shared" si="25"/>
        <v>-0.625</v>
      </c>
      <c r="BH532" t="str">
        <f t="shared" si="26"/>
        <v>COMPLY</v>
      </c>
      <c r="BI532" t="e">
        <f>VLOOKUP(H532,Sheet2!$A$1:$B$270,2,FALSE)</f>
        <v>#N/A</v>
      </c>
    </row>
    <row r="533" spans="1:61">
      <c r="A533">
        <v>532</v>
      </c>
      <c r="B533">
        <v>1002623165</v>
      </c>
      <c r="C533">
        <v>3</v>
      </c>
      <c r="D533" t="s">
        <v>59</v>
      </c>
      <c r="E533">
        <v>4</v>
      </c>
      <c r="F533" t="s">
        <v>241</v>
      </c>
      <c r="G533" t="s">
        <v>241</v>
      </c>
      <c r="H533" t="s">
        <v>287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46300.699016203704</v>
      </c>
      <c r="P533" s="57">
        <v>46303.498483796298</v>
      </c>
      <c r="Q533">
        <v>69404579</v>
      </c>
      <c r="S533">
        <v>146137148364</v>
      </c>
      <c r="T533" t="s">
        <v>2586</v>
      </c>
      <c r="U533" t="s">
        <v>2587</v>
      </c>
      <c r="V533" t="s">
        <v>2588</v>
      </c>
      <c r="Z533">
        <v>110.18037881659799</v>
      </c>
      <c r="AA533">
        <v>-7.4892017508885802</v>
      </c>
      <c r="AB533" t="s">
        <v>2589</v>
      </c>
      <c r="AC533" t="s">
        <v>235</v>
      </c>
      <c r="AL533" t="s">
        <v>217</v>
      </c>
      <c r="AM533" t="s">
        <v>2590</v>
      </c>
      <c r="AN533" t="s">
        <v>6</v>
      </c>
      <c r="AO533" s="57">
        <v>46152.726238425923</v>
      </c>
      <c r="AP533" s="57">
        <v>46302.333333333336</v>
      </c>
      <c r="AR533" t="s">
        <v>218</v>
      </c>
      <c r="AS533" t="s">
        <v>219</v>
      </c>
      <c r="AT533" t="s">
        <v>230</v>
      </c>
      <c r="AU533">
        <v>20261008</v>
      </c>
      <c r="AV533" t="s">
        <v>221</v>
      </c>
      <c r="AW533" t="s">
        <v>875</v>
      </c>
      <c r="AX533" t="s">
        <v>222</v>
      </c>
      <c r="BA533" s="57">
        <v>46302.333333333336</v>
      </c>
      <c r="BB533" t="s">
        <v>2590</v>
      </c>
      <c r="BC533">
        <v>2026</v>
      </c>
      <c r="BD533">
        <v>10</v>
      </c>
      <c r="BE533">
        <v>8</v>
      </c>
      <c r="BF533" s="6">
        <f t="shared" si="24"/>
        <v>46303</v>
      </c>
      <c r="BG533">
        <f t="shared" si="25"/>
        <v>0.66666666666424135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1002623325</v>
      </c>
      <c r="C534">
        <v>3</v>
      </c>
      <c r="D534" t="s">
        <v>59</v>
      </c>
      <c r="E534">
        <v>4</v>
      </c>
      <c r="F534" t="s">
        <v>241</v>
      </c>
      <c r="G534" t="s">
        <v>241</v>
      </c>
      <c r="H534" t="s">
        <v>287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46300.819212962961</v>
      </c>
      <c r="P534" s="57">
        <v>46301.529409722221</v>
      </c>
      <c r="Q534">
        <v>69404646</v>
      </c>
      <c r="S534">
        <v>146137148366</v>
      </c>
      <c r="T534" t="s">
        <v>2592</v>
      </c>
      <c r="U534" t="s">
        <v>2593</v>
      </c>
      <c r="V534" t="s">
        <v>2594</v>
      </c>
      <c r="Z534">
        <v>110.25817720000001</v>
      </c>
      <c r="AA534">
        <v>-7.3726548999999997</v>
      </c>
      <c r="AB534" t="s">
        <v>2595</v>
      </c>
      <c r="AC534" t="s">
        <v>235</v>
      </c>
      <c r="AL534" t="s">
        <v>217</v>
      </c>
      <c r="AM534" t="s">
        <v>2596</v>
      </c>
      <c r="AN534" t="s">
        <v>6</v>
      </c>
      <c r="AO534" s="57">
        <v>46152.819641203707</v>
      </c>
      <c r="AP534" s="57">
        <v>46303.333333333336</v>
      </c>
      <c r="AR534" t="s">
        <v>218</v>
      </c>
      <c r="AS534" t="s">
        <v>219</v>
      </c>
      <c r="AT534" t="s">
        <v>230</v>
      </c>
      <c r="AU534">
        <v>20261006</v>
      </c>
      <c r="AV534" t="s">
        <v>221</v>
      </c>
      <c r="AW534" t="s">
        <v>923</v>
      </c>
      <c r="AX534" t="s">
        <v>222</v>
      </c>
      <c r="BA534" s="57">
        <v>46303.333333333336</v>
      </c>
      <c r="BB534" t="s">
        <v>2596</v>
      </c>
      <c r="BC534">
        <v>2026</v>
      </c>
      <c r="BD534">
        <v>10</v>
      </c>
      <c r="BE534">
        <v>6</v>
      </c>
      <c r="BF534" s="6">
        <f t="shared" si="24"/>
        <v>46301</v>
      </c>
      <c r="BG534">
        <f t="shared" si="25"/>
        <v>-2.3333333333357587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1002625186</v>
      </c>
      <c r="C535">
        <v>3</v>
      </c>
      <c r="D535" t="s">
        <v>59</v>
      </c>
      <c r="E535">
        <v>4</v>
      </c>
      <c r="F535" t="s">
        <v>241</v>
      </c>
      <c r="G535" t="s">
        <v>241</v>
      </c>
      <c r="H535" t="s">
        <v>287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46301.793553240743</v>
      </c>
      <c r="P535" s="57">
        <v>46302.534212962964</v>
      </c>
      <c r="Q535">
        <v>69405397</v>
      </c>
      <c r="S535">
        <v>146137148389</v>
      </c>
      <c r="T535" t="s">
        <v>3205</v>
      </c>
      <c r="U535" t="s">
        <v>3206</v>
      </c>
      <c r="V535" t="s">
        <v>3207</v>
      </c>
      <c r="Z535">
        <v>110.26969561138201</v>
      </c>
      <c r="AA535">
        <v>-7.4568866252958701</v>
      </c>
      <c r="AB535" t="s">
        <v>3208</v>
      </c>
      <c r="AC535" t="s">
        <v>235</v>
      </c>
      <c r="AL535" t="s">
        <v>217</v>
      </c>
      <c r="AM535" t="s">
        <v>3209</v>
      </c>
      <c r="AN535" t="s">
        <v>6</v>
      </c>
      <c r="AO535" s="57">
        <v>46183.799340277779</v>
      </c>
      <c r="AP535" s="57">
        <v>46302.625</v>
      </c>
      <c r="AR535" t="s">
        <v>218</v>
      </c>
      <c r="AS535" t="s">
        <v>219</v>
      </c>
      <c r="AT535" t="s">
        <v>230</v>
      </c>
      <c r="AU535">
        <v>20261007</v>
      </c>
      <c r="AV535" t="s">
        <v>221</v>
      </c>
      <c r="AW535" t="s">
        <v>877</v>
      </c>
      <c r="AX535" t="s">
        <v>222</v>
      </c>
      <c r="BA535" s="57">
        <v>46302.625</v>
      </c>
      <c r="BB535" t="s">
        <v>3209</v>
      </c>
      <c r="BC535">
        <v>2026</v>
      </c>
      <c r="BD535">
        <v>10</v>
      </c>
      <c r="BE535">
        <v>7</v>
      </c>
      <c r="BF535" s="6">
        <f t="shared" si="24"/>
        <v>46302</v>
      </c>
      <c r="BG535">
        <f t="shared" si="25"/>
        <v>-0.625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1002623409</v>
      </c>
      <c r="C536">
        <v>3</v>
      </c>
      <c r="D536" t="s">
        <v>59</v>
      </c>
      <c r="E536">
        <v>4</v>
      </c>
      <c r="F536" t="s">
        <v>241</v>
      </c>
      <c r="G536" t="s">
        <v>241</v>
      </c>
      <c r="H536" t="s">
        <v>287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46301.35193287037</v>
      </c>
      <c r="P536" s="57">
        <v>46302.674479166664</v>
      </c>
      <c r="Q536">
        <v>69404680</v>
      </c>
      <c r="S536">
        <v>146137148367</v>
      </c>
      <c r="T536" t="s">
        <v>3210</v>
      </c>
      <c r="U536" t="s">
        <v>3211</v>
      </c>
      <c r="V536" t="s">
        <v>3212</v>
      </c>
      <c r="Z536">
        <v>110.21842599999999</v>
      </c>
      <c r="AA536">
        <v>-7.4423370000000002</v>
      </c>
      <c r="AB536" t="s">
        <v>3213</v>
      </c>
      <c r="AC536" t="s">
        <v>235</v>
      </c>
      <c r="AL536" t="s">
        <v>217</v>
      </c>
      <c r="AM536" t="s">
        <v>3214</v>
      </c>
      <c r="AN536" t="s">
        <v>6</v>
      </c>
      <c r="AO536" s="57">
        <v>46183.361655092594</v>
      </c>
      <c r="AP536" s="57">
        <v>46303.333333333336</v>
      </c>
      <c r="AR536" t="s">
        <v>218</v>
      </c>
      <c r="AS536" t="s">
        <v>219</v>
      </c>
      <c r="AT536" t="s">
        <v>230</v>
      </c>
      <c r="AU536">
        <v>20261007</v>
      </c>
      <c r="AV536" t="s">
        <v>221</v>
      </c>
      <c r="AW536" t="s">
        <v>881</v>
      </c>
      <c r="AX536" t="s">
        <v>222</v>
      </c>
      <c r="BA536" s="57">
        <v>46303.333333333336</v>
      </c>
      <c r="BB536" t="s">
        <v>3214</v>
      </c>
      <c r="BC536">
        <v>2026</v>
      </c>
      <c r="BD536">
        <v>10</v>
      </c>
      <c r="BE536">
        <v>7</v>
      </c>
      <c r="BF536" s="6">
        <f t="shared" si="24"/>
        <v>46302</v>
      </c>
      <c r="BG536">
        <f t="shared" si="25"/>
        <v>-1.3333333333357587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1002623818</v>
      </c>
      <c r="C537">
        <v>3</v>
      </c>
      <c r="D537" t="s">
        <v>59</v>
      </c>
      <c r="E537">
        <v>4</v>
      </c>
      <c r="F537" t="s">
        <v>241</v>
      </c>
      <c r="G537" t="s">
        <v>241</v>
      </c>
      <c r="H537" t="s">
        <v>287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46301.435115740744</v>
      </c>
      <c r="P537" s="57">
        <v>46304.67459490741</v>
      </c>
      <c r="Q537">
        <v>69404831</v>
      </c>
      <c r="S537">
        <v>146137148372</v>
      </c>
      <c r="T537" t="s">
        <v>3219</v>
      </c>
      <c r="U537" t="s">
        <v>3220</v>
      </c>
      <c r="V537" t="s">
        <v>3221</v>
      </c>
      <c r="Z537">
        <v>110.17979390000001</v>
      </c>
      <c r="AA537">
        <v>-7.4886838999999998</v>
      </c>
      <c r="AB537" t="s">
        <v>3222</v>
      </c>
      <c r="AC537" t="s">
        <v>235</v>
      </c>
      <c r="AL537" t="s">
        <v>217</v>
      </c>
      <c r="AM537" t="s">
        <v>3223</v>
      </c>
      <c r="AN537" t="s">
        <v>6</v>
      </c>
      <c r="AO537" s="57">
        <v>46183.444699074076</v>
      </c>
      <c r="AP537" s="57">
        <v>46303.333333333336</v>
      </c>
      <c r="AQ537" t="s">
        <v>838</v>
      </c>
      <c r="AR537" t="s">
        <v>218</v>
      </c>
      <c r="AS537" t="s">
        <v>219</v>
      </c>
      <c r="AT537" t="s">
        <v>230</v>
      </c>
      <c r="AU537">
        <v>20261009</v>
      </c>
      <c r="AV537" t="s">
        <v>221</v>
      </c>
      <c r="AW537" t="s">
        <v>923</v>
      </c>
      <c r="AX537" t="s">
        <v>222</v>
      </c>
      <c r="BA537" s="57">
        <v>46303.333333333336</v>
      </c>
      <c r="BB537" t="s">
        <v>3223</v>
      </c>
      <c r="BC537">
        <v>2026</v>
      </c>
      <c r="BD537">
        <v>10</v>
      </c>
      <c r="BE537">
        <v>9</v>
      </c>
      <c r="BF537" s="6">
        <f t="shared" si="24"/>
        <v>46304</v>
      </c>
      <c r="BG537">
        <f t="shared" si="25"/>
        <v>0.66666666666424135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1002623555</v>
      </c>
      <c r="C538">
        <v>3</v>
      </c>
      <c r="D538" t="s">
        <v>59</v>
      </c>
      <c r="E538">
        <v>4</v>
      </c>
      <c r="F538" t="s">
        <v>241</v>
      </c>
      <c r="G538" t="s">
        <v>241</v>
      </c>
      <c r="H538" t="s">
        <v>287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46301.385127314818</v>
      </c>
      <c r="P538" s="57">
        <v>46303.397962962961</v>
      </c>
      <c r="Q538">
        <v>69404729</v>
      </c>
      <c r="S538">
        <v>146137148369</v>
      </c>
      <c r="T538" t="s">
        <v>3215</v>
      </c>
      <c r="U538" t="s">
        <v>2587</v>
      </c>
      <c r="V538" t="s">
        <v>3216</v>
      </c>
      <c r="Z538">
        <v>110.17979390000001</v>
      </c>
      <c r="AA538">
        <v>-7.4886838999999998</v>
      </c>
      <c r="AB538" t="s">
        <v>3217</v>
      </c>
      <c r="AC538" t="s">
        <v>235</v>
      </c>
      <c r="AL538" t="s">
        <v>217</v>
      </c>
      <c r="AM538" t="s">
        <v>3218</v>
      </c>
      <c r="AN538" t="s">
        <v>6</v>
      </c>
      <c r="AO538" s="57">
        <v>46183.392407407409</v>
      </c>
      <c r="AP538" s="57">
        <v>46303.333333333336</v>
      </c>
      <c r="AR538" t="s">
        <v>218</v>
      </c>
      <c r="AS538" t="s">
        <v>219</v>
      </c>
      <c r="AT538" t="s">
        <v>230</v>
      </c>
      <c r="AU538">
        <v>20261008</v>
      </c>
      <c r="AV538" t="s">
        <v>221</v>
      </c>
      <c r="AW538" t="s">
        <v>875</v>
      </c>
      <c r="AX538" t="s">
        <v>222</v>
      </c>
      <c r="BA538" s="57">
        <v>46303.333333333336</v>
      </c>
      <c r="BB538" t="s">
        <v>3218</v>
      </c>
      <c r="BC538">
        <v>2026</v>
      </c>
      <c r="BD538">
        <v>10</v>
      </c>
      <c r="BE538">
        <v>8</v>
      </c>
      <c r="BF538" s="6">
        <f t="shared" si="24"/>
        <v>46303</v>
      </c>
      <c r="BG538">
        <f t="shared" si="25"/>
        <v>-0.33333333333575865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1002623514</v>
      </c>
      <c r="C539">
        <v>3</v>
      </c>
      <c r="D539" t="s">
        <v>59</v>
      </c>
      <c r="E539">
        <v>4</v>
      </c>
      <c r="F539" t="s">
        <v>241</v>
      </c>
      <c r="G539" t="s">
        <v>241</v>
      </c>
      <c r="H539" t="s">
        <v>287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46301.378171296295</v>
      </c>
      <c r="P539" s="57">
        <v>46303.301898148151</v>
      </c>
      <c r="Q539">
        <v>69404702</v>
      </c>
      <c r="S539">
        <v>146137148368</v>
      </c>
      <c r="T539" t="s">
        <v>3224</v>
      </c>
      <c r="U539" t="s">
        <v>3225</v>
      </c>
      <c r="V539" t="s">
        <v>3226</v>
      </c>
      <c r="Z539">
        <v>110.31117190000001</v>
      </c>
      <c r="AA539">
        <v>-7.3703938999999998</v>
      </c>
      <c r="AB539" t="s">
        <v>3227</v>
      </c>
      <c r="AC539" t="s">
        <v>235</v>
      </c>
      <c r="AL539" t="s">
        <v>217</v>
      </c>
      <c r="AM539" t="s">
        <v>3228</v>
      </c>
      <c r="AN539" t="s">
        <v>6</v>
      </c>
      <c r="AO539" s="57">
        <v>46183.392407407409</v>
      </c>
      <c r="AP539" s="57">
        <v>46303.333333333336</v>
      </c>
      <c r="AR539" t="s">
        <v>218</v>
      </c>
      <c r="AS539" t="s">
        <v>219</v>
      </c>
      <c r="AT539" t="s">
        <v>230</v>
      </c>
      <c r="AU539">
        <v>20261008</v>
      </c>
      <c r="AV539" t="s">
        <v>221</v>
      </c>
      <c r="AW539" t="s">
        <v>877</v>
      </c>
      <c r="AX539" t="s">
        <v>222</v>
      </c>
      <c r="BA539" s="57">
        <v>46303.333333333336</v>
      </c>
      <c r="BB539" t="s">
        <v>3228</v>
      </c>
      <c r="BC539">
        <v>2026</v>
      </c>
      <c r="BD539">
        <v>10</v>
      </c>
      <c r="BE539">
        <v>8</v>
      </c>
      <c r="BF539" s="6">
        <f t="shared" si="24"/>
        <v>46303</v>
      </c>
      <c r="BG539">
        <f t="shared" si="25"/>
        <v>-0.33333333333575865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1002625567</v>
      </c>
      <c r="C540">
        <v>3</v>
      </c>
      <c r="D540" t="s">
        <v>59</v>
      </c>
      <c r="E540">
        <v>4</v>
      </c>
      <c r="F540" t="s">
        <v>241</v>
      </c>
      <c r="G540" t="s">
        <v>241</v>
      </c>
      <c r="H540" t="s">
        <v>287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46302.426168981481</v>
      </c>
      <c r="P540" s="57">
        <v>46304.622824074075</v>
      </c>
      <c r="Q540">
        <v>69405555</v>
      </c>
      <c r="S540">
        <v>146137147850</v>
      </c>
      <c r="T540" t="s">
        <v>3835</v>
      </c>
      <c r="U540" t="s">
        <v>3836</v>
      </c>
      <c r="V540" t="s">
        <v>3837</v>
      </c>
      <c r="Z540">
        <v>110.27014250000001</v>
      </c>
      <c r="AA540">
        <v>-7.4568890000000003</v>
      </c>
      <c r="AB540" t="s">
        <v>3838</v>
      </c>
      <c r="AC540" t="s">
        <v>235</v>
      </c>
      <c r="AL540" t="s">
        <v>217</v>
      </c>
      <c r="AM540" t="s">
        <v>3817</v>
      </c>
      <c r="AN540" t="s">
        <v>6</v>
      </c>
      <c r="AO540" s="57">
        <v>46213.434340277781</v>
      </c>
      <c r="AP540" s="57">
        <v>46303.625</v>
      </c>
      <c r="AR540" t="s">
        <v>218</v>
      </c>
      <c r="AS540" t="s">
        <v>219</v>
      </c>
      <c r="AT540" t="s">
        <v>230</v>
      </c>
      <c r="AU540">
        <v>20261009</v>
      </c>
      <c r="AV540" t="s">
        <v>221</v>
      </c>
      <c r="AW540" t="s">
        <v>876</v>
      </c>
      <c r="AX540" t="s">
        <v>222</v>
      </c>
      <c r="BA540" s="57">
        <v>46303.625</v>
      </c>
      <c r="BB540" t="s">
        <v>3817</v>
      </c>
      <c r="BC540">
        <v>2026</v>
      </c>
      <c r="BD540">
        <v>10</v>
      </c>
      <c r="BE540">
        <v>9</v>
      </c>
      <c r="BF540" s="6">
        <f t="shared" si="24"/>
        <v>46304</v>
      </c>
      <c r="BG540">
        <f t="shared" si="25"/>
        <v>0.375</v>
      </c>
      <c r="BH540" t="str">
        <f t="shared" si="26"/>
        <v>COMPLY</v>
      </c>
      <c r="BI540" t="e">
        <f>VLOOKUP(H540,Sheet2!$A$1:$B$270,2,FALSE)</f>
        <v>#N/A</v>
      </c>
    </row>
    <row r="541" spans="1:61">
      <c r="A541">
        <v>540</v>
      </c>
      <c r="B541">
        <v>1002625778</v>
      </c>
      <c r="C541">
        <v>3</v>
      </c>
      <c r="D541" t="s">
        <v>59</v>
      </c>
      <c r="E541">
        <v>4</v>
      </c>
      <c r="F541" t="s">
        <v>241</v>
      </c>
      <c r="G541" t="s">
        <v>241</v>
      </c>
      <c r="H541" t="s">
        <v>287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46302.468518518515</v>
      </c>
      <c r="P541" s="57">
        <v>46303.705138888887</v>
      </c>
      <c r="Q541">
        <v>69405685</v>
      </c>
      <c r="S541">
        <v>146137148391</v>
      </c>
      <c r="T541" t="s">
        <v>3839</v>
      </c>
      <c r="U541" t="s">
        <v>3840</v>
      </c>
      <c r="V541" t="s">
        <v>3841</v>
      </c>
      <c r="Z541">
        <v>110.215808506835</v>
      </c>
      <c r="AA541">
        <v>-7.48061104355887</v>
      </c>
      <c r="AB541" t="s">
        <v>3842</v>
      </c>
      <c r="AC541" t="s">
        <v>235</v>
      </c>
      <c r="AL541" t="s">
        <v>217</v>
      </c>
      <c r="AM541" t="s">
        <v>3843</v>
      </c>
      <c r="AN541" t="s">
        <v>6</v>
      </c>
      <c r="AO541" s="57">
        <v>46213.475960648146</v>
      </c>
      <c r="AP541" s="57">
        <v>46303.625</v>
      </c>
      <c r="AR541" t="s">
        <v>218</v>
      </c>
      <c r="AS541" t="s">
        <v>219</v>
      </c>
      <c r="AT541" t="s">
        <v>230</v>
      </c>
      <c r="AU541">
        <v>20261008</v>
      </c>
      <c r="AV541" t="s">
        <v>221</v>
      </c>
      <c r="AW541" t="s">
        <v>880</v>
      </c>
      <c r="AX541" t="s">
        <v>222</v>
      </c>
      <c r="BA541" s="57">
        <v>46303.625</v>
      </c>
      <c r="BB541" t="s">
        <v>3843</v>
      </c>
      <c r="BC541">
        <v>2026</v>
      </c>
      <c r="BD541">
        <v>10</v>
      </c>
      <c r="BE541">
        <v>8</v>
      </c>
      <c r="BF541" s="6">
        <f t="shared" si="24"/>
        <v>46303</v>
      </c>
      <c r="BG541">
        <f t="shared" si="25"/>
        <v>-0.625</v>
      </c>
      <c r="BH541" t="str">
        <f t="shared" si="26"/>
        <v>COMPLY</v>
      </c>
      <c r="BI541" t="e">
        <f>VLOOKUP(H541,Sheet2!$A$1:$B$270,2,FALSE)</f>
        <v>#N/A</v>
      </c>
    </row>
    <row r="542" spans="1:61">
      <c r="A542">
        <v>541</v>
      </c>
      <c r="B542">
        <v>1002625468</v>
      </c>
      <c r="C542">
        <v>3</v>
      </c>
      <c r="D542" t="s">
        <v>59</v>
      </c>
      <c r="E542">
        <v>4</v>
      </c>
      <c r="F542" t="s">
        <v>241</v>
      </c>
      <c r="G542" t="s">
        <v>241</v>
      </c>
      <c r="H542" t="s">
        <v>287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46302.40179398148</v>
      </c>
      <c r="P542" s="57">
        <v>46302.560069444444</v>
      </c>
      <c r="Q542">
        <v>69405511</v>
      </c>
      <c r="S542">
        <v>146137148395</v>
      </c>
      <c r="T542" t="s">
        <v>3830</v>
      </c>
      <c r="U542" t="s">
        <v>3831</v>
      </c>
      <c r="V542" t="s">
        <v>3832</v>
      </c>
      <c r="Z542">
        <v>110.21995149999999</v>
      </c>
      <c r="AA542">
        <v>-7.4612498999999897</v>
      </c>
      <c r="AB542" t="s">
        <v>3833</v>
      </c>
      <c r="AC542" t="s">
        <v>235</v>
      </c>
      <c r="AL542" t="s">
        <v>217</v>
      </c>
      <c r="AM542" t="s">
        <v>3834</v>
      </c>
      <c r="AN542" t="s">
        <v>6</v>
      </c>
      <c r="AO542" s="57">
        <v>46213.402939814812</v>
      </c>
      <c r="AP542" s="57">
        <v>46303.625</v>
      </c>
      <c r="AR542" t="s">
        <v>218</v>
      </c>
      <c r="AS542" t="s">
        <v>219</v>
      </c>
      <c r="AT542" t="s">
        <v>230</v>
      </c>
      <c r="AU542">
        <v>20261007</v>
      </c>
      <c r="AV542" t="s">
        <v>221</v>
      </c>
      <c r="AW542" t="s">
        <v>877</v>
      </c>
      <c r="AX542" t="s">
        <v>222</v>
      </c>
      <c r="BA542" s="57">
        <v>46303.625</v>
      </c>
      <c r="BB542" t="s">
        <v>3834</v>
      </c>
      <c r="BC542">
        <v>2026</v>
      </c>
      <c r="BD542">
        <v>10</v>
      </c>
      <c r="BE542">
        <v>7</v>
      </c>
      <c r="BF542" s="6">
        <f t="shared" si="24"/>
        <v>46302</v>
      </c>
      <c r="BG542">
        <f t="shared" si="25"/>
        <v>-1.625</v>
      </c>
      <c r="BH542" t="str">
        <f t="shared" si="26"/>
        <v>COMPLY</v>
      </c>
      <c r="BI542" t="e">
        <f>VLOOKUP(H542,Sheet2!$A$1:$B$270,2,FALSE)</f>
        <v>#N/A</v>
      </c>
    </row>
    <row r="543" spans="1:61">
      <c r="A543">
        <v>542</v>
      </c>
      <c r="B543">
        <v>1002628289</v>
      </c>
      <c r="C543">
        <v>3</v>
      </c>
      <c r="D543" t="s">
        <v>59</v>
      </c>
      <c r="E543">
        <v>4</v>
      </c>
      <c r="F543" t="s">
        <v>241</v>
      </c>
      <c r="G543" t="s">
        <v>241</v>
      </c>
      <c r="H543" t="s">
        <v>287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46303.684421296297</v>
      </c>
      <c r="P543" s="57">
        <v>46307.493344907409</v>
      </c>
      <c r="Q543">
        <v>69406768</v>
      </c>
      <c r="S543">
        <v>146137148416</v>
      </c>
      <c r="T543" t="s">
        <v>4506</v>
      </c>
      <c r="U543" t="s">
        <v>4507</v>
      </c>
      <c r="V543" t="s">
        <v>4508</v>
      </c>
      <c r="Z543">
        <v>110.185754</v>
      </c>
      <c r="AA543">
        <v>-7.4937820000000004</v>
      </c>
      <c r="AB543" t="s">
        <v>4509</v>
      </c>
      <c r="AC543" t="s">
        <v>235</v>
      </c>
      <c r="AL543" t="s">
        <v>217</v>
      </c>
      <c r="AM543" t="s">
        <v>4510</v>
      </c>
      <c r="AN543" t="s">
        <v>6</v>
      </c>
      <c r="AO543" s="57">
        <v>46244.694594907407</v>
      </c>
      <c r="AP543" s="57">
        <v>46306.333333333336</v>
      </c>
      <c r="AQ543" t="s">
        <v>841</v>
      </c>
      <c r="AR543" t="s">
        <v>218</v>
      </c>
      <c r="AS543" t="s">
        <v>219</v>
      </c>
      <c r="AT543" t="s">
        <v>230</v>
      </c>
      <c r="AU543">
        <v>20261012</v>
      </c>
      <c r="AV543" t="s">
        <v>221</v>
      </c>
      <c r="AW543" t="s">
        <v>886</v>
      </c>
      <c r="AX543" t="s">
        <v>222</v>
      </c>
      <c r="BA543" s="57">
        <v>46306.333333333336</v>
      </c>
      <c r="BB543" t="s">
        <v>4510</v>
      </c>
      <c r="BC543">
        <v>2026</v>
      </c>
      <c r="BD543">
        <v>10</v>
      </c>
      <c r="BE543">
        <v>12</v>
      </c>
      <c r="BF543" s="6">
        <f t="shared" si="24"/>
        <v>46307</v>
      </c>
      <c r="BG543">
        <f t="shared" si="25"/>
        <v>0.66666666666424135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1002627467</v>
      </c>
      <c r="C544">
        <v>3</v>
      </c>
      <c r="D544" t="s">
        <v>59</v>
      </c>
      <c r="E544">
        <v>4</v>
      </c>
      <c r="F544" t="s">
        <v>241</v>
      </c>
      <c r="G544" t="s">
        <v>241</v>
      </c>
      <c r="H544" t="s">
        <v>287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46303.449074074073</v>
      </c>
      <c r="P544" s="57">
        <v>46304.584918981483</v>
      </c>
      <c r="Q544">
        <v>69406368</v>
      </c>
      <c r="S544">
        <v>146137148410</v>
      </c>
      <c r="T544" t="s">
        <v>4501</v>
      </c>
      <c r="U544" t="s">
        <v>4502</v>
      </c>
      <c r="V544" t="s">
        <v>4503</v>
      </c>
      <c r="Z544">
        <v>110.215504761039</v>
      </c>
      <c r="AA544">
        <v>-7.4806413225241499</v>
      </c>
      <c r="AB544" t="s">
        <v>4504</v>
      </c>
      <c r="AC544" t="s">
        <v>235</v>
      </c>
      <c r="AL544" t="s">
        <v>217</v>
      </c>
      <c r="AM544" t="s">
        <v>4505</v>
      </c>
      <c r="AN544" t="s">
        <v>6</v>
      </c>
      <c r="AO544" s="57">
        <v>46244.476064814815</v>
      </c>
      <c r="AP544" s="57">
        <v>46305.458333333336</v>
      </c>
      <c r="AR544" t="s">
        <v>218</v>
      </c>
      <c r="AS544" t="s">
        <v>219</v>
      </c>
      <c r="AT544" t="s">
        <v>230</v>
      </c>
      <c r="AU544">
        <v>20261009</v>
      </c>
      <c r="AV544" t="s">
        <v>221</v>
      </c>
      <c r="AW544" t="s">
        <v>880</v>
      </c>
      <c r="AX544" t="s">
        <v>222</v>
      </c>
      <c r="BA544" s="57">
        <v>46305.458333333336</v>
      </c>
      <c r="BB544" t="s">
        <v>4505</v>
      </c>
      <c r="BC544">
        <v>2026</v>
      </c>
      <c r="BD544">
        <v>10</v>
      </c>
      <c r="BE544">
        <v>9</v>
      </c>
      <c r="BF544" s="6">
        <f t="shared" si="24"/>
        <v>46304</v>
      </c>
      <c r="BG544">
        <f t="shared" si="25"/>
        <v>-1.4583333333357587</v>
      </c>
      <c r="BH544" t="str">
        <f t="shared" si="26"/>
        <v>COMPLY</v>
      </c>
      <c r="BI544" t="e">
        <f>VLOOKUP(H544,Sheet2!$A$1:$B$270,2,FALSE)</f>
        <v>#N/A</v>
      </c>
    </row>
    <row r="545" spans="1:61">
      <c r="A545">
        <v>544</v>
      </c>
      <c r="B545">
        <v>1002629417</v>
      </c>
      <c r="C545">
        <v>3</v>
      </c>
      <c r="D545" t="s">
        <v>59</v>
      </c>
      <c r="E545">
        <v>4</v>
      </c>
      <c r="F545" t="s">
        <v>241</v>
      </c>
      <c r="G545" t="s">
        <v>241</v>
      </c>
      <c r="H545" t="s">
        <v>287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46304.469918981478</v>
      </c>
      <c r="P545" s="57">
        <v>46307.563159722224</v>
      </c>
      <c r="Q545">
        <v>69407198</v>
      </c>
      <c r="S545">
        <v>146137148426</v>
      </c>
      <c r="T545" t="s">
        <v>4972</v>
      </c>
      <c r="U545" t="s">
        <v>4973</v>
      </c>
      <c r="V545" t="s">
        <v>4974</v>
      </c>
      <c r="Z545">
        <v>110.2758491</v>
      </c>
      <c r="AA545">
        <v>-7.4263943000000001</v>
      </c>
      <c r="AB545" t="s">
        <v>4975</v>
      </c>
      <c r="AC545" t="s">
        <v>235</v>
      </c>
      <c r="AL545" t="s">
        <v>217</v>
      </c>
      <c r="AM545" t="s">
        <v>4976</v>
      </c>
      <c r="AN545" t="s">
        <v>6</v>
      </c>
      <c r="AO545" s="57">
        <v>46275.47583333333</v>
      </c>
      <c r="AP545" s="57">
        <v>46307.333333333336</v>
      </c>
      <c r="AR545" t="s">
        <v>218</v>
      </c>
      <c r="AS545" t="s">
        <v>219</v>
      </c>
      <c r="AT545" t="s">
        <v>230</v>
      </c>
      <c r="AU545">
        <v>20261012</v>
      </c>
      <c r="AV545" t="s">
        <v>221</v>
      </c>
      <c r="AW545" t="s">
        <v>875</v>
      </c>
      <c r="AX545" t="s">
        <v>222</v>
      </c>
      <c r="BA545" s="57">
        <v>46307.333333333336</v>
      </c>
      <c r="BB545" t="s">
        <v>4976</v>
      </c>
      <c r="BC545">
        <v>2026</v>
      </c>
      <c r="BD545">
        <v>10</v>
      </c>
      <c r="BE545">
        <v>12</v>
      </c>
      <c r="BF545" s="6">
        <f t="shared" si="24"/>
        <v>46307</v>
      </c>
      <c r="BG545">
        <f t="shared" si="25"/>
        <v>-0.33333333333575865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1002632805</v>
      </c>
      <c r="C546">
        <v>3</v>
      </c>
      <c r="D546" t="s">
        <v>59</v>
      </c>
      <c r="E546">
        <v>4</v>
      </c>
      <c r="F546" t="s">
        <v>241</v>
      </c>
      <c r="G546" t="s">
        <v>241</v>
      </c>
      <c r="H546" t="s">
        <v>287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46307.528865740744</v>
      </c>
      <c r="P546" s="57">
        <v>46308.572777777779</v>
      </c>
      <c r="Q546">
        <v>69408592</v>
      </c>
      <c r="S546">
        <v>146137148452</v>
      </c>
      <c r="T546" t="s">
        <v>5846</v>
      </c>
      <c r="U546" t="s">
        <v>5847</v>
      </c>
      <c r="V546" t="s">
        <v>5848</v>
      </c>
      <c r="Z546">
        <v>110.26288839999999</v>
      </c>
      <c r="AA546">
        <v>-7.4429907000000002</v>
      </c>
      <c r="AB546" t="s">
        <v>5849</v>
      </c>
      <c r="AC546" t="s">
        <v>235</v>
      </c>
      <c r="AL546" t="s">
        <v>217</v>
      </c>
      <c r="AM546" t="s">
        <v>5850</v>
      </c>
      <c r="AN546" t="s">
        <v>6</v>
      </c>
      <c r="AO546" s="57">
        <v>46366.538518518515</v>
      </c>
      <c r="AP546" s="57">
        <v>46308.458333333336</v>
      </c>
      <c r="AR546" t="s">
        <v>218</v>
      </c>
      <c r="AS546" t="s">
        <v>219</v>
      </c>
      <c r="AT546" t="s">
        <v>230</v>
      </c>
      <c r="AU546">
        <v>20261013</v>
      </c>
      <c r="AV546" t="s">
        <v>221</v>
      </c>
      <c r="AW546" t="s">
        <v>880</v>
      </c>
      <c r="AX546" t="s">
        <v>222</v>
      </c>
      <c r="BA546" s="57">
        <v>46308.458333333336</v>
      </c>
      <c r="BB546" t="s">
        <v>5850</v>
      </c>
      <c r="BC546">
        <v>2026</v>
      </c>
      <c r="BD546">
        <v>10</v>
      </c>
      <c r="BE546">
        <v>13</v>
      </c>
      <c r="BF546" s="6">
        <f t="shared" si="24"/>
        <v>46308</v>
      </c>
      <c r="BG546">
        <f t="shared" si="25"/>
        <v>-0.45833333333575865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1002632314</v>
      </c>
      <c r="C547">
        <v>3</v>
      </c>
      <c r="D547" t="s">
        <v>59</v>
      </c>
      <c r="E547">
        <v>4</v>
      </c>
      <c r="F547" t="s">
        <v>241</v>
      </c>
      <c r="G547" t="s">
        <v>241</v>
      </c>
      <c r="H547" t="s">
        <v>287</v>
      </c>
      <c r="I547" t="s">
        <v>212</v>
      </c>
      <c r="J547" t="s">
        <v>213</v>
      </c>
      <c r="K547" t="s">
        <v>149</v>
      </c>
      <c r="L547" t="s">
        <v>214</v>
      </c>
      <c r="M547" t="s">
        <v>76</v>
      </c>
      <c r="N547" t="s">
        <v>215</v>
      </c>
      <c r="O547" s="57">
        <v>46307.428182870368</v>
      </c>
      <c r="P547" s="57">
        <v>46308.727106481485</v>
      </c>
      <c r="Q547">
        <v>69408435</v>
      </c>
      <c r="S547">
        <v>146137148447</v>
      </c>
      <c r="T547" t="s">
        <v>4972</v>
      </c>
      <c r="U547" t="s">
        <v>4973</v>
      </c>
      <c r="V547" t="s">
        <v>5851</v>
      </c>
      <c r="Z547">
        <v>110.2758752</v>
      </c>
      <c r="AA547">
        <v>-7.4264716999999996</v>
      </c>
      <c r="AB547" t="s">
        <v>5852</v>
      </c>
      <c r="AC547" t="s">
        <v>235</v>
      </c>
      <c r="AL547" t="s">
        <v>217</v>
      </c>
      <c r="AM547" t="s">
        <v>5853</v>
      </c>
      <c r="AN547" t="s">
        <v>6</v>
      </c>
      <c r="AO547" s="57">
        <v>46366.434120370373</v>
      </c>
      <c r="AP547" s="57">
        <v>46308.333333333336</v>
      </c>
      <c r="AR547" t="s">
        <v>218</v>
      </c>
      <c r="AS547" t="s">
        <v>219</v>
      </c>
      <c r="AT547" t="s">
        <v>230</v>
      </c>
      <c r="AU547">
        <v>20261013</v>
      </c>
      <c r="AV547" t="s">
        <v>221</v>
      </c>
      <c r="AW547" t="s">
        <v>875</v>
      </c>
      <c r="AX547" t="s">
        <v>222</v>
      </c>
      <c r="BA547" s="57">
        <v>46308.333333333336</v>
      </c>
      <c r="BB547" t="s">
        <v>5853</v>
      </c>
      <c r="BC547">
        <v>2026</v>
      </c>
      <c r="BD547">
        <v>10</v>
      </c>
      <c r="BE547">
        <v>13</v>
      </c>
      <c r="BF547" s="6">
        <f t="shared" si="24"/>
        <v>46308</v>
      </c>
      <c r="BG547">
        <f t="shared" si="25"/>
        <v>-0.33333333333575865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1002633718</v>
      </c>
      <c r="C548">
        <v>3</v>
      </c>
      <c r="D548" t="s">
        <v>59</v>
      </c>
      <c r="E548">
        <v>4</v>
      </c>
      <c r="F548" t="s">
        <v>241</v>
      </c>
      <c r="G548" t="s">
        <v>241</v>
      </c>
      <c r="H548" t="s">
        <v>287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46307.711562500001</v>
      </c>
      <c r="P548" s="57">
        <v>46308.613969907405</v>
      </c>
      <c r="Q548">
        <v>69408904</v>
      </c>
      <c r="S548">
        <v>146137148458</v>
      </c>
      <c r="T548" t="s">
        <v>5854</v>
      </c>
      <c r="U548" t="s">
        <v>5855</v>
      </c>
      <c r="V548" t="s">
        <v>5856</v>
      </c>
      <c r="Z548">
        <v>110.18626</v>
      </c>
      <c r="AA548">
        <v>-7.5387560000000002</v>
      </c>
      <c r="AB548" t="s">
        <v>5857</v>
      </c>
      <c r="AC548" t="s">
        <v>235</v>
      </c>
      <c r="AL548" t="s">
        <v>217</v>
      </c>
      <c r="AM548" t="s">
        <v>5858</v>
      </c>
      <c r="AN548" t="s">
        <v>6</v>
      </c>
      <c r="AO548" s="57">
        <v>46366.716041666667</v>
      </c>
      <c r="AP548" s="57">
        <v>46308.625</v>
      </c>
      <c r="AR548" t="s">
        <v>218</v>
      </c>
      <c r="AS548" t="s">
        <v>219</v>
      </c>
      <c r="AT548" t="s">
        <v>230</v>
      </c>
      <c r="AU548">
        <v>20261013</v>
      </c>
      <c r="AV548" t="s">
        <v>221</v>
      </c>
      <c r="AW548" t="s">
        <v>875</v>
      </c>
      <c r="AX548" t="s">
        <v>222</v>
      </c>
      <c r="BA548" s="57">
        <v>46308.625</v>
      </c>
      <c r="BB548" t="s">
        <v>5858</v>
      </c>
      <c r="BC548">
        <v>2026</v>
      </c>
      <c r="BD548">
        <v>10</v>
      </c>
      <c r="BE548">
        <v>13</v>
      </c>
      <c r="BF548" s="6">
        <f t="shared" si="24"/>
        <v>46308</v>
      </c>
      <c r="BG548">
        <f t="shared" si="25"/>
        <v>-0.625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1002635861</v>
      </c>
      <c r="C549">
        <v>3</v>
      </c>
      <c r="D549" t="s">
        <v>59</v>
      </c>
      <c r="E549">
        <v>4</v>
      </c>
      <c r="F549" t="s">
        <v>241</v>
      </c>
      <c r="G549" t="s">
        <v>241</v>
      </c>
      <c r="H549" t="s">
        <v>287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46308.789340277777</v>
      </c>
      <c r="P549" s="57">
        <v>46309.643206018518</v>
      </c>
      <c r="Q549">
        <v>69409728</v>
      </c>
      <c r="S549">
        <v>146137148469</v>
      </c>
      <c r="T549" t="s">
        <v>6621</v>
      </c>
      <c r="U549" t="s">
        <v>6622</v>
      </c>
      <c r="V549" t="s">
        <v>6623</v>
      </c>
      <c r="Z549">
        <v>110.2180082</v>
      </c>
      <c r="AA549">
        <v>-7.4548692000000001</v>
      </c>
      <c r="AB549" t="s">
        <v>6624</v>
      </c>
      <c r="AC549" t="s">
        <v>235</v>
      </c>
      <c r="AL549" t="s">
        <v>217</v>
      </c>
      <c r="AM549" t="s">
        <v>6588</v>
      </c>
      <c r="AN549" t="s">
        <v>6</v>
      </c>
      <c r="AO549" t="s">
        <v>6625</v>
      </c>
      <c r="AP549" s="57">
        <v>46309.625</v>
      </c>
      <c r="AR549" t="s">
        <v>218</v>
      </c>
      <c r="AS549" t="s">
        <v>219</v>
      </c>
      <c r="AT549" t="s">
        <v>230</v>
      </c>
      <c r="AU549">
        <v>20261014</v>
      </c>
      <c r="AV549" t="s">
        <v>221</v>
      </c>
      <c r="AW549" t="s">
        <v>877</v>
      </c>
      <c r="AX549" t="s">
        <v>222</v>
      </c>
      <c r="BA549" s="57">
        <v>46309.625</v>
      </c>
      <c r="BB549" t="s">
        <v>6588</v>
      </c>
      <c r="BC549">
        <v>2026</v>
      </c>
      <c r="BD549">
        <v>10</v>
      </c>
      <c r="BE549">
        <v>14</v>
      </c>
      <c r="BF549" s="6">
        <f t="shared" si="24"/>
        <v>46309</v>
      </c>
      <c r="BG549">
        <f t="shared" si="25"/>
        <v>-0.625</v>
      </c>
      <c r="BH549" t="str">
        <f t="shared" si="26"/>
        <v>COMPLY</v>
      </c>
      <c r="BI549" t="e">
        <f>VLOOKUP(H549,Sheet2!$A$1:$B$270,2,FALSE)</f>
        <v>#N/A</v>
      </c>
    </row>
    <row r="550" spans="1:61">
      <c r="A550">
        <v>549</v>
      </c>
      <c r="B550">
        <v>1002640383</v>
      </c>
      <c r="C550">
        <v>3</v>
      </c>
      <c r="D550" t="s">
        <v>59</v>
      </c>
      <c r="E550">
        <v>4</v>
      </c>
      <c r="F550" t="s">
        <v>241</v>
      </c>
      <c r="G550" t="s">
        <v>241</v>
      </c>
      <c r="H550" t="s">
        <v>287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46311.609490740739</v>
      </c>
      <c r="P550" s="57">
        <v>46312.546030092592</v>
      </c>
      <c r="Q550">
        <v>69411563</v>
      </c>
      <c r="S550">
        <v>146137148515</v>
      </c>
      <c r="T550" t="s">
        <v>8230</v>
      </c>
      <c r="U550" t="s">
        <v>8231</v>
      </c>
      <c r="V550" t="s">
        <v>8232</v>
      </c>
      <c r="Z550">
        <v>110.223035</v>
      </c>
      <c r="AA550">
        <v>-7.4366219999999998</v>
      </c>
      <c r="AB550" t="s">
        <v>8233</v>
      </c>
      <c r="AC550" t="s">
        <v>235</v>
      </c>
      <c r="AL550" t="s">
        <v>217</v>
      </c>
      <c r="AM550" t="s">
        <v>8234</v>
      </c>
      <c r="AN550" t="s">
        <v>6</v>
      </c>
      <c r="AO550" t="s">
        <v>8235</v>
      </c>
      <c r="AP550" s="57">
        <v>46312.458333333336</v>
      </c>
      <c r="AR550" t="s">
        <v>218</v>
      </c>
      <c r="AS550" t="s">
        <v>219</v>
      </c>
      <c r="AT550" t="s">
        <v>230</v>
      </c>
      <c r="AU550">
        <v>20261017</v>
      </c>
      <c r="AV550" t="s">
        <v>221</v>
      </c>
      <c r="AW550" t="s">
        <v>2895</v>
      </c>
      <c r="AX550" t="s">
        <v>222</v>
      </c>
      <c r="BA550" s="57">
        <v>46312.458333333336</v>
      </c>
      <c r="BB550" t="s">
        <v>8234</v>
      </c>
      <c r="BC550">
        <v>2026</v>
      </c>
      <c r="BD550">
        <v>10</v>
      </c>
      <c r="BE550">
        <v>17</v>
      </c>
      <c r="BF550" s="6">
        <f t="shared" si="24"/>
        <v>46312</v>
      </c>
      <c r="BG550">
        <f t="shared" si="25"/>
        <v>-0.45833333333575865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1002639719</v>
      </c>
      <c r="C551">
        <v>3</v>
      </c>
      <c r="D551" t="s">
        <v>59</v>
      </c>
      <c r="E551">
        <v>4</v>
      </c>
      <c r="F551" t="s">
        <v>241</v>
      </c>
      <c r="G551" t="s">
        <v>241</v>
      </c>
      <c r="H551" t="s">
        <v>287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46311.436527777776</v>
      </c>
      <c r="P551" s="57">
        <v>46314.578009259261</v>
      </c>
      <c r="Q551">
        <v>69411263</v>
      </c>
      <c r="S551">
        <v>146137148498</v>
      </c>
      <c r="T551" t="s">
        <v>8236</v>
      </c>
      <c r="U551" t="s">
        <v>8237</v>
      </c>
      <c r="V551" t="s">
        <v>8238</v>
      </c>
      <c r="Z551">
        <v>110.164142</v>
      </c>
      <c r="AA551">
        <v>-7.4609240000000003</v>
      </c>
      <c r="AB551" t="s">
        <v>8239</v>
      </c>
      <c r="AC551" t="s">
        <v>235</v>
      </c>
      <c r="AL551" t="s">
        <v>217</v>
      </c>
      <c r="AM551" t="s">
        <v>8240</v>
      </c>
      <c r="AN551" t="s">
        <v>6</v>
      </c>
      <c r="AO551" t="s">
        <v>8241</v>
      </c>
      <c r="AP551" s="57">
        <v>46314.333333333336</v>
      </c>
      <c r="AR551" t="s">
        <v>218</v>
      </c>
      <c r="AS551" t="s">
        <v>219</v>
      </c>
      <c r="AT551" t="s">
        <v>230</v>
      </c>
      <c r="AU551">
        <v>20261019</v>
      </c>
      <c r="AV551" t="s">
        <v>221</v>
      </c>
      <c r="AW551" t="s">
        <v>2229</v>
      </c>
      <c r="AX551" t="s">
        <v>222</v>
      </c>
      <c r="BA551" s="57">
        <v>46314.333333333336</v>
      </c>
      <c r="BB551" t="s">
        <v>8240</v>
      </c>
      <c r="BC551">
        <v>2026</v>
      </c>
      <c r="BD551">
        <v>10</v>
      </c>
      <c r="BE551">
        <v>19</v>
      </c>
      <c r="BF551" s="6">
        <f t="shared" si="24"/>
        <v>46314</v>
      </c>
      <c r="BG551">
        <f t="shared" si="25"/>
        <v>-0.33333333333575865</v>
      </c>
      <c r="BH551" t="str">
        <f t="shared" si="26"/>
        <v>COMPLY</v>
      </c>
      <c r="BI551" t="e">
        <f>VLOOKUP(H551,Sheet2!$A$1:$B$270,2,FALSE)</f>
        <v>#N/A</v>
      </c>
    </row>
    <row r="552" spans="1:61">
      <c r="A552">
        <v>551</v>
      </c>
      <c r="B552">
        <v>1002644147</v>
      </c>
      <c r="C552">
        <v>3</v>
      </c>
      <c r="D552" t="s">
        <v>59</v>
      </c>
      <c r="E552">
        <v>4</v>
      </c>
      <c r="F552" t="s">
        <v>241</v>
      </c>
      <c r="G552" t="s">
        <v>241</v>
      </c>
      <c r="H552" t="s">
        <v>287</v>
      </c>
      <c r="I552" t="s">
        <v>212</v>
      </c>
      <c r="J552" t="s">
        <v>213</v>
      </c>
      <c r="K552" t="s">
        <v>149</v>
      </c>
      <c r="L552" t="s">
        <v>826</v>
      </c>
      <c r="M552" t="s">
        <v>76</v>
      </c>
      <c r="N552" t="s">
        <v>215</v>
      </c>
      <c r="O552" s="57">
        <v>46314.703935185185</v>
      </c>
      <c r="P552" s="57">
        <v>46315.507662037038</v>
      </c>
      <c r="Q552">
        <v>69413270</v>
      </c>
      <c r="R552">
        <v>2933150030</v>
      </c>
      <c r="S552">
        <v>146137148546</v>
      </c>
      <c r="T552" t="s">
        <v>9490</v>
      </c>
      <c r="U552" t="s">
        <v>9491</v>
      </c>
      <c r="V552" t="s">
        <v>9492</v>
      </c>
      <c r="Z552">
        <v>110.23810829999999</v>
      </c>
      <c r="AA552">
        <v>-7.3843559000000001</v>
      </c>
      <c r="AB552" t="s">
        <v>9493</v>
      </c>
      <c r="AC552" t="s">
        <v>235</v>
      </c>
      <c r="AL552" t="s">
        <v>217</v>
      </c>
      <c r="AM552" t="s">
        <v>9494</v>
      </c>
      <c r="AN552" t="s">
        <v>6</v>
      </c>
      <c r="AO552" t="s">
        <v>9495</v>
      </c>
      <c r="AP552" s="57">
        <v>46316.333333333336</v>
      </c>
      <c r="AR552" t="s">
        <v>218</v>
      </c>
      <c r="AS552" t="s">
        <v>219</v>
      </c>
      <c r="AT552" t="s">
        <v>230</v>
      </c>
      <c r="AU552">
        <v>20261020</v>
      </c>
      <c r="AV552" t="s">
        <v>221</v>
      </c>
      <c r="AW552" t="s">
        <v>9496</v>
      </c>
      <c r="AX552" t="s">
        <v>222</v>
      </c>
      <c r="BA552" s="57">
        <v>46316.333333333336</v>
      </c>
      <c r="BB552" t="s">
        <v>9494</v>
      </c>
      <c r="BC552">
        <v>2026</v>
      </c>
      <c r="BD552">
        <v>10</v>
      </c>
      <c r="BE552">
        <v>20</v>
      </c>
      <c r="BF552" s="6">
        <f t="shared" si="24"/>
        <v>46315</v>
      </c>
      <c r="BG552">
        <f t="shared" si="25"/>
        <v>-1.3333333333357587</v>
      </c>
      <c r="BH552" t="str">
        <f t="shared" si="26"/>
        <v>COMPLY</v>
      </c>
      <c r="BI552" t="e">
        <f>VLOOKUP(H552,Sheet2!$A$1:$B$270,2,FALSE)</f>
        <v>#N/A</v>
      </c>
    </row>
    <row r="553" spans="1:61">
      <c r="A553">
        <v>552</v>
      </c>
      <c r="B553">
        <v>1002645299</v>
      </c>
      <c r="C553">
        <v>3</v>
      </c>
      <c r="D553" t="s">
        <v>59</v>
      </c>
      <c r="E553">
        <v>4</v>
      </c>
      <c r="F553" t="s">
        <v>241</v>
      </c>
      <c r="G553" t="s">
        <v>241</v>
      </c>
      <c r="H553" t="s">
        <v>287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46315.508842592593</v>
      </c>
      <c r="P553" s="57">
        <v>46317.583703703705</v>
      </c>
      <c r="Q553">
        <v>69413695</v>
      </c>
      <c r="S553">
        <v>146137148581</v>
      </c>
      <c r="T553" t="s">
        <v>10190</v>
      </c>
      <c r="U553" t="s">
        <v>10773</v>
      </c>
      <c r="V553" t="s">
        <v>10191</v>
      </c>
      <c r="Z553">
        <v>110.32794861739001</v>
      </c>
      <c r="AA553">
        <v>-7.3766903721234396</v>
      </c>
      <c r="AB553" t="s">
        <v>10192</v>
      </c>
      <c r="AC553" t="s">
        <v>235</v>
      </c>
      <c r="AL553" t="s">
        <v>217</v>
      </c>
      <c r="AM553" t="s">
        <v>10193</v>
      </c>
      <c r="AN553" t="s">
        <v>6</v>
      </c>
      <c r="AO553" t="s">
        <v>10108</v>
      </c>
      <c r="AP553" s="57">
        <v>46317.458333333336</v>
      </c>
      <c r="AR553" t="s">
        <v>218</v>
      </c>
      <c r="AS553" t="s">
        <v>219</v>
      </c>
      <c r="AT553" t="s">
        <v>230</v>
      </c>
      <c r="AU553">
        <v>20261022</v>
      </c>
      <c r="AV553" t="s">
        <v>221</v>
      </c>
      <c r="AW553" t="s">
        <v>875</v>
      </c>
      <c r="AX553" t="s">
        <v>222</v>
      </c>
      <c r="BA553" s="57">
        <v>46317.458333333336</v>
      </c>
      <c r="BB553" t="s">
        <v>10193</v>
      </c>
      <c r="BC553">
        <v>2026</v>
      </c>
      <c r="BD553">
        <v>10</v>
      </c>
      <c r="BE553">
        <v>22</v>
      </c>
      <c r="BF553" s="6">
        <f t="shared" si="24"/>
        <v>46317</v>
      </c>
      <c r="BG553">
        <f t="shared" si="25"/>
        <v>-0.45833333333575865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1002645778</v>
      </c>
      <c r="C554">
        <v>3</v>
      </c>
      <c r="D554" t="s">
        <v>59</v>
      </c>
      <c r="E554">
        <v>4</v>
      </c>
      <c r="F554" t="s">
        <v>241</v>
      </c>
      <c r="G554" t="s">
        <v>241</v>
      </c>
      <c r="H554" t="s">
        <v>287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46315.616493055553</v>
      </c>
      <c r="P554" s="57">
        <v>46316.651666666665</v>
      </c>
      <c r="Q554">
        <v>69413889</v>
      </c>
      <c r="S554">
        <v>146137148554</v>
      </c>
      <c r="T554" t="s">
        <v>10184</v>
      </c>
      <c r="U554" t="s">
        <v>10185</v>
      </c>
      <c r="V554" t="s">
        <v>10186</v>
      </c>
      <c r="Z554">
        <v>110.21647369999999</v>
      </c>
      <c r="AA554">
        <v>-7.4709500000000002</v>
      </c>
      <c r="AB554" t="s">
        <v>10187</v>
      </c>
      <c r="AC554" t="s">
        <v>235</v>
      </c>
      <c r="AL554" t="s">
        <v>217</v>
      </c>
      <c r="AM554" t="s">
        <v>10188</v>
      </c>
      <c r="AN554" t="s">
        <v>6</v>
      </c>
      <c r="AO554" t="s">
        <v>10189</v>
      </c>
      <c r="AP554" s="57">
        <v>46317.458333333336</v>
      </c>
      <c r="AR554" t="s">
        <v>218</v>
      </c>
      <c r="AS554" t="s">
        <v>219</v>
      </c>
      <c r="AT554" t="s">
        <v>230</v>
      </c>
      <c r="AU554">
        <v>20261021</v>
      </c>
      <c r="AV554" t="s">
        <v>221</v>
      </c>
      <c r="AW554" t="s">
        <v>875</v>
      </c>
      <c r="AX554" t="s">
        <v>222</v>
      </c>
      <c r="BA554" s="57">
        <v>46317.458333333336</v>
      </c>
      <c r="BB554" t="s">
        <v>10188</v>
      </c>
      <c r="BC554">
        <v>2026</v>
      </c>
      <c r="BD554">
        <v>10</v>
      </c>
      <c r="BE554">
        <v>21</v>
      </c>
      <c r="BF554" s="6">
        <f t="shared" si="24"/>
        <v>46316</v>
      </c>
      <c r="BG554">
        <f t="shared" si="25"/>
        <v>-1.4583333333357587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1002650951</v>
      </c>
      <c r="C555">
        <v>3</v>
      </c>
      <c r="D555" t="s">
        <v>59</v>
      </c>
      <c r="E555">
        <v>4</v>
      </c>
      <c r="F555" t="s">
        <v>241</v>
      </c>
      <c r="G555" t="s">
        <v>241</v>
      </c>
      <c r="H555" t="s">
        <v>287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46318.558217592596</v>
      </c>
      <c r="P555" s="57">
        <v>46323.50440972222</v>
      </c>
      <c r="Q555">
        <v>69415897</v>
      </c>
      <c r="S555">
        <v>146137148599</v>
      </c>
      <c r="T555" t="s">
        <v>12014</v>
      </c>
      <c r="U555" t="s">
        <v>12015</v>
      </c>
      <c r="V555" t="s">
        <v>12016</v>
      </c>
      <c r="Z555">
        <v>110.2096683</v>
      </c>
      <c r="AA555">
        <v>-7.4927424</v>
      </c>
      <c r="AB555" t="s">
        <v>12017</v>
      </c>
      <c r="AC555" t="s">
        <v>235</v>
      </c>
      <c r="AL555" t="s">
        <v>217</v>
      </c>
      <c r="AM555" t="s">
        <v>12018</v>
      </c>
      <c r="AN555" t="s">
        <v>6</v>
      </c>
      <c r="AO555" t="s">
        <v>12019</v>
      </c>
      <c r="AP555" s="57">
        <v>46320.333333333336</v>
      </c>
      <c r="AQ555" t="s">
        <v>838</v>
      </c>
      <c r="AR555" t="s">
        <v>218</v>
      </c>
      <c r="AS555" t="s">
        <v>219</v>
      </c>
      <c r="AT555" t="s">
        <v>230</v>
      </c>
      <c r="AU555">
        <v>20261028</v>
      </c>
      <c r="AV555" t="s">
        <v>221</v>
      </c>
      <c r="AW555" t="s">
        <v>877</v>
      </c>
      <c r="AX555" t="s">
        <v>222</v>
      </c>
      <c r="BA555" s="57">
        <v>46320.333333333336</v>
      </c>
      <c r="BB555" t="s">
        <v>12018</v>
      </c>
      <c r="BC555">
        <v>2026</v>
      </c>
      <c r="BD555">
        <v>10</v>
      </c>
      <c r="BE555">
        <v>28</v>
      </c>
      <c r="BF555" s="6">
        <f t="shared" si="24"/>
        <v>46323</v>
      </c>
      <c r="BG555">
        <f t="shared" si="25"/>
        <v>2.6666666666642413</v>
      </c>
      <c r="BH555" t="str">
        <f t="shared" si="26"/>
        <v>NOT COMPLY</v>
      </c>
      <c r="BI555" t="e">
        <f>VLOOKUP(H555,Sheet2!$A$1:$B$270,2,FALSE)</f>
        <v>#N/A</v>
      </c>
    </row>
    <row r="556" spans="1:61">
      <c r="A556">
        <v>555</v>
      </c>
      <c r="B556">
        <v>1002655791</v>
      </c>
      <c r="C556">
        <v>3</v>
      </c>
      <c r="D556" t="s">
        <v>59</v>
      </c>
      <c r="E556">
        <v>4</v>
      </c>
      <c r="F556" t="s">
        <v>241</v>
      </c>
      <c r="G556" t="s">
        <v>241</v>
      </c>
      <c r="H556" t="s">
        <v>287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46322.512337962966</v>
      </c>
      <c r="P556" s="57">
        <v>46323.593391203707</v>
      </c>
      <c r="Q556">
        <v>69417901</v>
      </c>
      <c r="S556">
        <v>146137148673</v>
      </c>
      <c r="T556" t="s">
        <v>13709</v>
      </c>
      <c r="U556" t="s">
        <v>14409</v>
      </c>
      <c r="V556" t="s">
        <v>13710</v>
      </c>
      <c r="Z556">
        <v>110.20930833020201</v>
      </c>
      <c r="AA556">
        <v>-7.4963947439437302</v>
      </c>
      <c r="AB556" t="s">
        <v>13711</v>
      </c>
      <c r="AC556" t="s">
        <v>235</v>
      </c>
      <c r="AL556" t="s">
        <v>217</v>
      </c>
      <c r="AM556" t="s">
        <v>13353</v>
      </c>
      <c r="AN556" t="s">
        <v>6</v>
      </c>
      <c r="AO556" t="s">
        <v>13712</v>
      </c>
      <c r="AP556" s="57">
        <v>46324.333333333336</v>
      </c>
      <c r="AR556" t="s">
        <v>218</v>
      </c>
      <c r="AS556" t="s">
        <v>219</v>
      </c>
      <c r="AT556" t="s">
        <v>230</v>
      </c>
      <c r="AU556">
        <v>20261028</v>
      </c>
      <c r="AV556" t="s">
        <v>221</v>
      </c>
      <c r="AW556" t="s">
        <v>2229</v>
      </c>
      <c r="AX556" t="s">
        <v>222</v>
      </c>
      <c r="BA556" s="57">
        <v>46324.333333333336</v>
      </c>
      <c r="BB556" t="s">
        <v>13353</v>
      </c>
      <c r="BC556">
        <v>2026</v>
      </c>
      <c r="BD556">
        <v>10</v>
      </c>
      <c r="BE556">
        <v>28</v>
      </c>
      <c r="BF556" s="6">
        <f t="shared" si="24"/>
        <v>46323</v>
      </c>
      <c r="BG556">
        <f t="shared" si="25"/>
        <v>-1.3333333333357587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1002655490</v>
      </c>
      <c r="C557">
        <v>3</v>
      </c>
      <c r="D557" t="s">
        <v>59</v>
      </c>
      <c r="E557">
        <v>4</v>
      </c>
      <c r="F557" t="s">
        <v>241</v>
      </c>
      <c r="G557" t="s">
        <v>241</v>
      </c>
      <c r="H557" t="s">
        <v>287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46322.448495370372</v>
      </c>
      <c r="P557" s="57">
        <v>46323.668912037036</v>
      </c>
      <c r="Q557">
        <v>69417783</v>
      </c>
      <c r="S557">
        <v>146137148653</v>
      </c>
      <c r="T557" t="s">
        <v>13713</v>
      </c>
      <c r="U557" t="s">
        <v>13714</v>
      </c>
      <c r="V557" t="s">
        <v>13715</v>
      </c>
      <c r="Z557">
        <v>110.22594239999999</v>
      </c>
      <c r="AA557">
        <v>-7.4874615999999996</v>
      </c>
      <c r="AB557" t="s">
        <v>13716</v>
      </c>
      <c r="AC557" t="s">
        <v>235</v>
      </c>
      <c r="AL557" t="s">
        <v>217</v>
      </c>
      <c r="AM557" t="s">
        <v>13717</v>
      </c>
      <c r="AN557" t="s">
        <v>6</v>
      </c>
      <c r="AO557" t="s">
        <v>13718</v>
      </c>
      <c r="AP557" s="57">
        <v>46324.333333333336</v>
      </c>
      <c r="AR557" t="s">
        <v>218</v>
      </c>
      <c r="AS557" t="s">
        <v>219</v>
      </c>
      <c r="AT557" t="s">
        <v>230</v>
      </c>
      <c r="AU557">
        <v>20261028</v>
      </c>
      <c r="AV557" t="s">
        <v>221</v>
      </c>
      <c r="AW557" t="s">
        <v>880</v>
      </c>
      <c r="AX557" t="s">
        <v>222</v>
      </c>
      <c r="BA557" s="57">
        <v>46324.333333333336</v>
      </c>
      <c r="BB557" t="s">
        <v>13717</v>
      </c>
      <c r="BC557">
        <v>2026</v>
      </c>
      <c r="BD557">
        <v>10</v>
      </c>
      <c r="BE557">
        <v>28</v>
      </c>
      <c r="BF557" s="6">
        <f t="shared" si="24"/>
        <v>46323</v>
      </c>
      <c r="BG557">
        <f t="shared" si="25"/>
        <v>-1.3333333333357587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1002659565</v>
      </c>
      <c r="C558">
        <v>3</v>
      </c>
      <c r="D558" t="s">
        <v>59</v>
      </c>
      <c r="E558">
        <v>4</v>
      </c>
      <c r="F558" t="s">
        <v>241</v>
      </c>
      <c r="G558" t="s">
        <v>241</v>
      </c>
      <c r="H558" t="s">
        <v>287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46324.618576388886</v>
      </c>
      <c r="P558" s="57">
        <v>46325.565682870372</v>
      </c>
      <c r="Q558">
        <v>69419367</v>
      </c>
      <c r="S558">
        <v>146137148686</v>
      </c>
      <c r="T558" t="s">
        <v>15008</v>
      </c>
      <c r="U558" t="s">
        <v>15009</v>
      </c>
      <c r="V558" t="s">
        <v>15010</v>
      </c>
      <c r="Z558">
        <v>110.113719</v>
      </c>
      <c r="AA558">
        <v>-7.4184760000000001</v>
      </c>
      <c r="AB558" t="s">
        <v>15011</v>
      </c>
      <c r="AC558" t="s">
        <v>235</v>
      </c>
      <c r="AL558" t="s">
        <v>217</v>
      </c>
      <c r="AM558" t="s">
        <v>15012</v>
      </c>
      <c r="AN558" t="s">
        <v>6</v>
      </c>
      <c r="AO558" t="s">
        <v>14963</v>
      </c>
      <c r="AP558" s="57">
        <v>46325.458333333336</v>
      </c>
      <c r="AR558" t="s">
        <v>218</v>
      </c>
      <c r="AS558" t="s">
        <v>219</v>
      </c>
      <c r="AT558" t="s">
        <v>230</v>
      </c>
      <c r="AU558">
        <v>20261030</v>
      </c>
      <c r="AV558" t="s">
        <v>221</v>
      </c>
      <c r="AW558" t="s">
        <v>880</v>
      </c>
      <c r="AX558" t="s">
        <v>222</v>
      </c>
      <c r="BA558" s="57">
        <v>46325.458333333336</v>
      </c>
      <c r="BB558" t="s">
        <v>15012</v>
      </c>
      <c r="BC558">
        <v>2026</v>
      </c>
      <c r="BD558">
        <v>10</v>
      </c>
      <c r="BE558">
        <v>30</v>
      </c>
      <c r="BF558" s="6">
        <f t="shared" si="24"/>
        <v>46325</v>
      </c>
      <c r="BG558">
        <f t="shared" si="25"/>
        <v>-0.45833333333575865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1002623319</v>
      </c>
      <c r="C559">
        <v>3</v>
      </c>
      <c r="D559" t="s">
        <v>59</v>
      </c>
      <c r="E559">
        <v>4</v>
      </c>
      <c r="F559" t="s">
        <v>241</v>
      </c>
      <c r="G559" t="s">
        <v>241</v>
      </c>
      <c r="H559" t="s">
        <v>287</v>
      </c>
      <c r="I559" t="s">
        <v>212</v>
      </c>
      <c r="J559" t="s">
        <v>213</v>
      </c>
      <c r="K559" t="s">
        <v>149</v>
      </c>
      <c r="L559" t="s">
        <v>214</v>
      </c>
      <c r="M559" t="s">
        <v>1916</v>
      </c>
      <c r="N559" t="s">
        <v>215</v>
      </c>
      <c r="O559" s="57">
        <v>46300.818831018521</v>
      </c>
      <c r="P559" s="57">
        <v>46303.478738425925</v>
      </c>
      <c r="Q559">
        <v>69404646</v>
      </c>
      <c r="S559">
        <v>146137148366</v>
      </c>
      <c r="T559" t="s">
        <v>2592</v>
      </c>
      <c r="U559" t="s">
        <v>2593</v>
      </c>
      <c r="V559" t="s">
        <v>2594</v>
      </c>
      <c r="Z559">
        <v>110.25817720000001</v>
      </c>
      <c r="AA559">
        <v>-7.3726548999999997</v>
      </c>
      <c r="AB559" t="s">
        <v>2595</v>
      </c>
      <c r="AC559" t="s">
        <v>235</v>
      </c>
      <c r="AL559" t="s">
        <v>217</v>
      </c>
      <c r="AM559" t="s">
        <v>2596</v>
      </c>
      <c r="AN559" t="s">
        <v>6</v>
      </c>
      <c r="AO559" s="57">
        <v>46152.819641203707</v>
      </c>
      <c r="AP559" s="57">
        <v>46303.333333333336</v>
      </c>
      <c r="AR559" t="s">
        <v>12</v>
      </c>
      <c r="AS559" t="s">
        <v>219</v>
      </c>
      <c r="AT559" t="s">
        <v>230</v>
      </c>
      <c r="AV559" t="s">
        <v>1626</v>
      </c>
      <c r="AW559" t="s">
        <v>923</v>
      </c>
      <c r="AX559" t="s">
        <v>222</v>
      </c>
      <c r="BA559" s="57">
        <v>46303.333333333336</v>
      </c>
      <c r="BB559" t="s">
        <v>2596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:61">
      <c r="A560">
        <v>559</v>
      </c>
      <c r="B560">
        <v>1002652360</v>
      </c>
      <c r="C560">
        <v>3</v>
      </c>
      <c r="D560" t="s">
        <v>59</v>
      </c>
      <c r="E560">
        <v>4</v>
      </c>
      <c r="F560" t="s">
        <v>241</v>
      </c>
      <c r="G560" t="s">
        <v>241</v>
      </c>
      <c r="H560" t="s">
        <v>287</v>
      </c>
      <c r="I560" t="s">
        <v>212</v>
      </c>
      <c r="J560" t="s">
        <v>213</v>
      </c>
      <c r="K560" t="s">
        <v>149</v>
      </c>
      <c r="L560" t="s">
        <v>214</v>
      </c>
      <c r="M560" t="s">
        <v>1916</v>
      </c>
      <c r="N560" t="s">
        <v>215</v>
      </c>
      <c r="O560" s="57">
        <v>46319.760289351849</v>
      </c>
      <c r="P560" s="57">
        <v>46323.625740740739</v>
      </c>
      <c r="Q560">
        <v>69416552</v>
      </c>
      <c r="S560">
        <v>146137148195</v>
      </c>
      <c r="T560" t="s">
        <v>12020</v>
      </c>
      <c r="U560" t="s">
        <v>12021</v>
      </c>
      <c r="V560" t="s">
        <v>12022</v>
      </c>
      <c r="Z560">
        <v>110.0772891</v>
      </c>
      <c r="AA560">
        <v>-7.5258571999999999</v>
      </c>
      <c r="AB560" t="s">
        <v>12023</v>
      </c>
      <c r="AC560" t="s">
        <v>235</v>
      </c>
      <c r="AL560" t="s">
        <v>217</v>
      </c>
      <c r="AM560" t="s">
        <v>12024</v>
      </c>
      <c r="AN560" t="s">
        <v>6</v>
      </c>
      <c r="AO560" t="s">
        <v>12025</v>
      </c>
      <c r="AP560" s="57">
        <v>46321.458333333336</v>
      </c>
      <c r="AQ560" t="s">
        <v>838</v>
      </c>
      <c r="AR560" t="s">
        <v>12</v>
      </c>
      <c r="AS560" t="s">
        <v>219</v>
      </c>
      <c r="AT560" t="s">
        <v>230</v>
      </c>
      <c r="AV560" t="s">
        <v>1626</v>
      </c>
      <c r="AW560" t="s">
        <v>877</v>
      </c>
      <c r="AX560" t="s">
        <v>222</v>
      </c>
      <c r="BA560" s="57">
        <v>46321.458333333336</v>
      </c>
      <c r="BB560" t="s">
        <v>12024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:61">
      <c r="A561">
        <v>560</v>
      </c>
      <c r="B561">
        <v>1002634637</v>
      </c>
      <c r="C561">
        <v>3</v>
      </c>
      <c r="D561" t="s">
        <v>59</v>
      </c>
      <c r="E561">
        <v>4</v>
      </c>
      <c r="F561" t="s">
        <v>241</v>
      </c>
      <c r="G561" t="s">
        <v>241</v>
      </c>
      <c r="H561" t="s">
        <v>5859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46308.46429398148</v>
      </c>
      <c r="P561" s="57">
        <v>46309.64199074074</v>
      </c>
      <c r="Q561">
        <v>69409238</v>
      </c>
      <c r="S561">
        <v>146175115038</v>
      </c>
      <c r="T561" t="s">
        <v>5860</v>
      </c>
      <c r="U561" t="s">
        <v>5861</v>
      </c>
      <c r="V561" t="s">
        <v>5862</v>
      </c>
      <c r="Z561">
        <v>110.232333</v>
      </c>
      <c r="AA561">
        <v>-7.4968890000000004</v>
      </c>
      <c r="AB561" t="s">
        <v>5863</v>
      </c>
      <c r="AC561" t="s">
        <v>235</v>
      </c>
      <c r="AL561" t="s">
        <v>217</v>
      </c>
      <c r="AM561" t="s">
        <v>5864</v>
      </c>
      <c r="AN561" t="s">
        <v>6</v>
      </c>
      <c r="AO561" t="s">
        <v>5744</v>
      </c>
      <c r="AP561" s="57">
        <v>46309.333333333336</v>
      </c>
      <c r="AR561" t="s">
        <v>218</v>
      </c>
      <c r="AS561" t="s">
        <v>5865</v>
      </c>
      <c r="AT561" t="s">
        <v>230</v>
      </c>
      <c r="AU561">
        <v>20261014</v>
      </c>
      <c r="AV561" t="s">
        <v>221</v>
      </c>
      <c r="AW561" t="s">
        <v>3687</v>
      </c>
      <c r="AX561" t="s">
        <v>222</v>
      </c>
      <c r="BA561" s="57">
        <v>46309.333333333336</v>
      </c>
      <c r="BB561" t="s">
        <v>5864</v>
      </c>
      <c r="BC561">
        <v>2026</v>
      </c>
      <c r="BD561">
        <v>10</v>
      </c>
      <c r="BE561">
        <v>14</v>
      </c>
      <c r="BF561" s="6">
        <f t="shared" si="24"/>
        <v>46309</v>
      </c>
      <c r="BG561">
        <f t="shared" si="25"/>
        <v>-0.33333333333575865</v>
      </c>
      <c r="BH561" t="str">
        <f t="shared" si="26"/>
        <v>COMPLY</v>
      </c>
      <c r="BI561" t="e">
        <f>VLOOKUP(H561,Sheet2!$A$1:$B$270,2,FALSE)</f>
        <v>#N/A</v>
      </c>
    </row>
    <row r="562" spans="1:61">
      <c r="A562">
        <v>561</v>
      </c>
      <c r="B562">
        <v>1002629317</v>
      </c>
      <c r="C562">
        <v>3</v>
      </c>
      <c r="D562" t="s">
        <v>59</v>
      </c>
      <c r="E562">
        <v>4</v>
      </c>
      <c r="F562" t="s">
        <v>241</v>
      </c>
      <c r="G562" t="s">
        <v>2597</v>
      </c>
      <c r="H562" t="s">
        <v>4977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46304.453229166669</v>
      </c>
      <c r="P562" s="57">
        <v>46305.72351851852</v>
      </c>
      <c r="Q562">
        <v>69407160</v>
      </c>
      <c r="S562">
        <v>141146116013</v>
      </c>
      <c r="T562" t="s">
        <v>4978</v>
      </c>
      <c r="U562" t="s">
        <v>4979</v>
      </c>
      <c r="V562" t="s">
        <v>4980</v>
      </c>
      <c r="Z562">
        <v>110.2967299</v>
      </c>
      <c r="AA562">
        <v>-7.5984923999999996</v>
      </c>
      <c r="AB562" t="s">
        <v>4981</v>
      </c>
      <c r="AC562" t="s">
        <v>235</v>
      </c>
      <c r="AL562" t="s">
        <v>217</v>
      </c>
      <c r="AM562" t="s">
        <v>4982</v>
      </c>
      <c r="AN562" t="s">
        <v>6</v>
      </c>
      <c r="AO562" s="57">
        <v>46275.454965277779</v>
      </c>
      <c r="AP562" s="57">
        <v>46305.333333333336</v>
      </c>
      <c r="AR562" t="s">
        <v>218</v>
      </c>
      <c r="AS562" t="s">
        <v>2597</v>
      </c>
      <c r="AT562" t="s">
        <v>230</v>
      </c>
      <c r="AU562">
        <v>20261010</v>
      </c>
      <c r="AV562" t="s">
        <v>221</v>
      </c>
      <c r="AW562" t="s">
        <v>886</v>
      </c>
      <c r="AX562" t="s">
        <v>222</v>
      </c>
      <c r="BA562" s="57">
        <v>46305.333333333336</v>
      </c>
      <c r="BB562" t="s">
        <v>4982</v>
      </c>
      <c r="BC562">
        <v>2026</v>
      </c>
      <c r="BD562">
        <v>10</v>
      </c>
      <c r="BE562">
        <v>10</v>
      </c>
      <c r="BF562" s="6">
        <f t="shared" si="24"/>
        <v>46305</v>
      </c>
      <c r="BG562">
        <f t="shared" si="25"/>
        <v>-0.33333333333575865</v>
      </c>
      <c r="BH562" t="str">
        <f t="shared" si="26"/>
        <v>COMPLY</v>
      </c>
      <c r="BI562" t="e">
        <f>VLOOKUP(H562,Sheet2!$A$1:$B$270,2,FALSE)</f>
        <v>#N/A</v>
      </c>
    </row>
    <row r="563" spans="1:61">
      <c r="A563">
        <v>562</v>
      </c>
      <c r="B563">
        <v>1002641770</v>
      </c>
      <c r="C563">
        <v>3</v>
      </c>
      <c r="D563" t="s">
        <v>59</v>
      </c>
      <c r="E563">
        <v>4</v>
      </c>
      <c r="F563" t="s">
        <v>241</v>
      </c>
      <c r="G563" t="s">
        <v>2597</v>
      </c>
      <c r="H563" t="s">
        <v>4977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46313.40179398148</v>
      </c>
      <c r="P563" s="57">
        <v>46314.556423611109</v>
      </c>
      <c r="Q563">
        <v>69412293</v>
      </c>
      <c r="S563">
        <v>141146116043</v>
      </c>
      <c r="T563" t="s">
        <v>8242</v>
      </c>
      <c r="U563" t="s">
        <v>8243</v>
      </c>
      <c r="V563" t="s">
        <v>8244</v>
      </c>
      <c r="Z563">
        <v>110.29993469999999</v>
      </c>
      <c r="AA563">
        <v>-7.5560671999999904</v>
      </c>
      <c r="AB563" t="s">
        <v>8245</v>
      </c>
      <c r="AC563" t="s">
        <v>235</v>
      </c>
      <c r="AL563" t="s">
        <v>217</v>
      </c>
      <c r="AM563" t="s">
        <v>8246</v>
      </c>
      <c r="AN563" t="s">
        <v>6</v>
      </c>
      <c r="AO563" t="s">
        <v>8247</v>
      </c>
      <c r="AP563" s="57">
        <v>46314.333333333336</v>
      </c>
      <c r="AR563" t="s">
        <v>218</v>
      </c>
      <c r="AS563" t="s">
        <v>2597</v>
      </c>
      <c r="AT563" t="s">
        <v>230</v>
      </c>
      <c r="AU563">
        <v>20261019</v>
      </c>
      <c r="AV563" t="s">
        <v>221</v>
      </c>
      <c r="AW563" t="s">
        <v>880</v>
      </c>
      <c r="AX563" t="s">
        <v>222</v>
      </c>
      <c r="BA563" s="57">
        <v>46314.333333333336</v>
      </c>
      <c r="BB563" t="s">
        <v>8246</v>
      </c>
      <c r="BC563">
        <v>2026</v>
      </c>
      <c r="BD563">
        <v>10</v>
      </c>
      <c r="BE563">
        <v>19</v>
      </c>
      <c r="BF563" s="6">
        <f t="shared" si="24"/>
        <v>46314</v>
      </c>
      <c r="BG563">
        <f t="shared" si="25"/>
        <v>-0.33333333333575865</v>
      </c>
      <c r="BH563" t="str">
        <f t="shared" si="26"/>
        <v>COMPLY</v>
      </c>
      <c r="BI563" t="e">
        <f>VLOOKUP(H563,Sheet2!$A$1:$B$270,2,FALSE)</f>
        <v>#N/A</v>
      </c>
    </row>
    <row r="564" spans="1:61">
      <c r="A564">
        <v>563</v>
      </c>
      <c r="B564">
        <v>1002647657</v>
      </c>
      <c r="C564">
        <v>3</v>
      </c>
      <c r="D564" t="s">
        <v>59</v>
      </c>
      <c r="E564">
        <v>4</v>
      </c>
      <c r="F564" t="s">
        <v>241</v>
      </c>
      <c r="G564" t="s">
        <v>2597</v>
      </c>
      <c r="H564" t="s">
        <v>4977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46316.610925925925</v>
      </c>
      <c r="P564" s="57">
        <v>46317.620057870372</v>
      </c>
      <c r="Q564">
        <v>69414594</v>
      </c>
      <c r="S564">
        <v>141146116058</v>
      </c>
      <c r="T564" t="s">
        <v>10774</v>
      </c>
      <c r="U564" t="s">
        <v>10775</v>
      </c>
      <c r="V564" t="s">
        <v>10776</v>
      </c>
      <c r="Z564">
        <v>110.260644</v>
      </c>
      <c r="AA564">
        <v>-7.5719079999999996</v>
      </c>
      <c r="AB564" t="s">
        <v>10777</v>
      </c>
      <c r="AC564" t="s">
        <v>235</v>
      </c>
      <c r="AL564" t="s">
        <v>217</v>
      </c>
      <c r="AM564" t="s">
        <v>10778</v>
      </c>
      <c r="AN564" t="s">
        <v>6</v>
      </c>
      <c r="AO564" t="s">
        <v>10779</v>
      </c>
      <c r="AP564" s="57">
        <v>46317.458333333336</v>
      </c>
      <c r="AR564" t="s">
        <v>218</v>
      </c>
      <c r="AS564" t="s">
        <v>2597</v>
      </c>
      <c r="AT564" t="s">
        <v>230</v>
      </c>
      <c r="AU564">
        <v>20261022</v>
      </c>
      <c r="AV564" t="s">
        <v>221</v>
      </c>
      <c r="AW564" t="s">
        <v>877</v>
      </c>
      <c r="AX564" t="s">
        <v>222</v>
      </c>
      <c r="BA564" s="57">
        <v>46317.458333333336</v>
      </c>
      <c r="BB564" t="s">
        <v>10778</v>
      </c>
      <c r="BC564">
        <v>2026</v>
      </c>
      <c r="BD564">
        <v>10</v>
      </c>
      <c r="BE564">
        <v>22</v>
      </c>
      <c r="BF564" s="6">
        <f t="shared" si="24"/>
        <v>46317</v>
      </c>
      <c r="BG564">
        <f t="shared" si="25"/>
        <v>-0.45833333333575865</v>
      </c>
      <c r="BH564" t="str">
        <f t="shared" si="26"/>
        <v>COMPLY</v>
      </c>
      <c r="BI564" t="e">
        <f>VLOOKUP(H564,Sheet2!$A$1:$B$270,2,FALSE)</f>
        <v>#N/A</v>
      </c>
    </row>
    <row r="565" spans="1:61">
      <c r="A565">
        <v>564</v>
      </c>
      <c r="B565">
        <v>1002650627</v>
      </c>
      <c r="C565">
        <v>3</v>
      </c>
      <c r="D565" t="s">
        <v>59</v>
      </c>
      <c r="E565">
        <v>4</v>
      </c>
      <c r="F565" t="s">
        <v>241</v>
      </c>
      <c r="G565" t="s">
        <v>2597</v>
      </c>
      <c r="H565" t="s">
        <v>4977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46318.447789351849</v>
      </c>
      <c r="P565" s="57">
        <v>46319.671736111108</v>
      </c>
      <c r="Q565">
        <v>69415754</v>
      </c>
      <c r="S565">
        <v>141146116070</v>
      </c>
      <c r="T565" t="s">
        <v>12026</v>
      </c>
      <c r="U565" t="s">
        <v>12027</v>
      </c>
      <c r="V565" t="s">
        <v>12028</v>
      </c>
      <c r="Z565">
        <v>110.2704724</v>
      </c>
      <c r="AA565">
        <v>-7.5868706000000001</v>
      </c>
      <c r="AB565" t="s">
        <v>12029</v>
      </c>
      <c r="AC565" t="s">
        <v>235</v>
      </c>
      <c r="AL565" t="s">
        <v>217</v>
      </c>
      <c r="AM565" t="s">
        <v>12030</v>
      </c>
      <c r="AN565" t="s">
        <v>6</v>
      </c>
      <c r="AO565" t="s">
        <v>12031</v>
      </c>
      <c r="AP565" s="57">
        <v>46319.333333333336</v>
      </c>
      <c r="AR565" t="s">
        <v>218</v>
      </c>
      <c r="AS565" t="s">
        <v>2597</v>
      </c>
      <c r="AT565" t="s">
        <v>230</v>
      </c>
      <c r="AU565">
        <v>20261024</v>
      </c>
      <c r="AV565" t="s">
        <v>221</v>
      </c>
      <c r="AW565" t="s">
        <v>883</v>
      </c>
      <c r="AX565" t="s">
        <v>222</v>
      </c>
      <c r="BA565" s="57">
        <v>46319.333333333336</v>
      </c>
      <c r="BB565" t="s">
        <v>12030</v>
      </c>
      <c r="BC565">
        <v>2026</v>
      </c>
      <c r="BD565">
        <v>10</v>
      </c>
      <c r="BE565">
        <v>24</v>
      </c>
      <c r="BF565" s="6">
        <f t="shared" si="24"/>
        <v>46319</v>
      </c>
      <c r="BG565">
        <f t="shared" si="25"/>
        <v>-0.33333333333575865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1002622346</v>
      </c>
      <c r="C566">
        <v>3</v>
      </c>
      <c r="D566" t="s">
        <v>59</v>
      </c>
      <c r="E566">
        <v>4</v>
      </c>
      <c r="F566" t="s">
        <v>241</v>
      </c>
      <c r="G566" t="s">
        <v>2597</v>
      </c>
      <c r="H566" t="s">
        <v>2598</v>
      </c>
      <c r="I566" t="s">
        <v>212</v>
      </c>
      <c r="J566" t="s">
        <v>213</v>
      </c>
      <c r="K566" t="s">
        <v>149</v>
      </c>
      <c r="L566" t="s">
        <v>214</v>
      </c>
      <c r="M566" t="s">
        <v>1400</v>
      </c>
      <c r="N566" t="s">
        <v>215</v>
      </c>
      <c r="O566" s="57">
        <v>46300.535185185188</v>
      </c>
      <c r="P566" s="57">
        <v>46302.489895833336</v>
      </c>
      <c r="Q566">
        <v>69404303</v>
      </c>
      <c r="S566">
        <v>142164113857</v>
      </c>
      <c r="T566" t="s">
        <v>2599</v>
      </c>
      <c r="U566" t="s">
        <v>2600</v>
      </c>
      <c r="V566" t="s">
        <v>2601</v>
      </c>
      <c r="Z566">
        <v>110.28723030753601</v>
      </c>
      <c r="AA566">
        <v>-7.5556823183226296</v>
      </c>
      <c r="AB566" t="s">
        <v>2602</v>
      </c>
      <c r="AC566" t="s">
        <v>235</v>
      </c>
      <c r="AL566" t="s">
        <v>217</v>
      </c>
      <c r="AM566" t="s">
        <v>2603</v>
      </c>
      <c r="AN566" t="s">
        <v>6</v>
      </c>
      <c r="AO566" s="57">
        <v>46152.569618055553</v>
      </c>
      <c r="AP566" s="57">
        <v>46301.458333333336</v>
      </c>
      <c r="AR566" t="s">
        <v>14</v>
      </c>
      <c r="AS566" t="s">
        <v>219</v>
      </c>
      <c r="AT566" t="s">
        <v>230</v>
      </c>
      <c r="AV566" t="s">
        <v>3229</v>
      </c>
      <c r="AW566" t="s">
        <v>875</v>
      </c>
      <c r="AX566" t="s">
        <v>222</v>
      </c>
      <c r="BA566" s="57">
        <v>46301.458333333336</v>
      </c>
      <c r="BB566" t="s">
        <v>2603</v>
      </c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:61">
      <c r="A567">
        <v>566</v>
      </c>
      <c r="B567">
        <v>1002622437</v>
      </c>
      <c r="C567">
        <v>3</v>
      </c>
      <c r="D567" t="s">
        <v>59</v>
      </c>
      <c r="E567">
        <v>4</v>
      </c>
      <c r="F567" t="s">
        <v>241</v>
      </c>
      <c r="G567" t="s">
        <v>2597</v>
      </c>
      <c r="H567" t="s">
        <v>2598</v>
      </c>
      <c r="I567" t="s">
        <v>212</v>
      </c>
      <c r="J567" t="s">
        <v>213</v>
      </c>
      <c r="K567" t="s">
        <v>149</v>
      </c>
      <c r="L567" t="s">
        <v>214</v>
      </c>
      <c r="M567" t="s">
        <v>1400</v>
      </c>
      <c r="N567" t="s">
        <v>215</v>
      </c>
      <c r="O567" s="57">
        <v>46300.561574074076</v>
      </c>
      <c r="P567" s="57">
        <v>46302.604085648149</v>
      </c>
      <c r="Q567">
        <v>69404355</v>
      </c>
      <c r="S567">
        <v>142164113858</v>
      </c>
      <c r="T567" t="s">
        <v>2604</v>
      </c>
      <c r="U567" t="s">
        <v>2605</v>
      </c>
      <c r="V567" t="s">
        <v>2606</v>
      </c>
      <c r="Z567">
        <v>110.28514872802199</v>
      </c>
      <c r="AA567">
        <v>-7.55774688418132</v>
      </c>
      <c r="AB567" t="s">
        <v>2607</v>
      </c>
      <c r="AC567" t="s">
        <v>235</v>
      </c>
      <c r="AL567" t="s">
        <v>217</v>
      </c>
      <c r="AM567" t="s">
        <v>2608</v>
      </c>
      <c r="AN567" t="s">
        <v>6</v>
      </c>
      <c r="AO567" s="57">
        <v>46152.569618055553</v>
      </c>
      <c r="AP567" s="57">
        <v>46301.458333333336</v>
      </c>
      <c r="AQ567" t="s">
        <v>1495</v>
      </c>
      <c r="AR567" t="s">
        <v>14</v>
      </c>
      <c r="AS567" t="s">
        <v>219</v>
      </c>
      <c r="AT567" t="s">
        <v>230</v>
      </c>
      <c r="AV567" t="s">
        <v>3844</v>
      </c>
      <c r="AW567" t="s">
        <v>875</v>
      </c>
      <c r="AX567" t="s">
        <v>222</v>
      </c>
      <c r="BA567" s="57">
        <v>46301.458333333336</v>
      </c>
      <c r="BB567" t="s">
        <v>2608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:61">
      <c r="A568">
        <v>567</v>
      </c>
      <c r="B568">
        <v>1002625869</v>
      </c>
      <c r="C568">
        <v>3</v>
      </c>
      <c r="D568" t="s">
        <v>59</v>
      </c>
      <c r="E568">
        <v>4</v>
      </c>
      <c r="F568" t="s">
        <v>241</v>
      </c>
      <c r="G568" t="s">
        <v>2597</v>
      </c>
      <c r="H568" t="s">
        <v>2598</v>
      </c>
      <c r="I568" t="s">
        <v>212</v>
      </c>
      <c r="J568" t="s">
        <v>213</v>
      </c>
      <c r="K568" t="s">
        <v>149</v>
      </c>
      <c r="M568" t="s">
        <v>76</v>
      </c>
      <c r="N568" t="s">
        <v>215</v>
      </c>
      <c r="O568" s="57">
        <v>46302.489895833336</v>
      </c>
      <c r="P568" s="57">
        <v>46302.566793981481</v>
      </c>
      <c r="Q568">
        <v>69404303</v>
      </c>
      <c r="S568">
        <v>142164113868</v>
      </c>
      <c r="T568" t="s">
        <v>2599</v>
      </c>
      <c r="U568" t="s">
        <v>3845</v>
      </c>
      <c r="V568" t="s">
        <v>3846</v>
      </c>
      <c r="Z568">
        <v>110.28754000000001</v>
      </c>
      <c r="AA568">
        <v>-7.5549419999999996</v>
      </c>
      <c r="AB568" t="s">
        <v>2602</v>
      </c>
      <c r="AC568" t="s">
        <v>283</v>
      </c>
      <c r="AL568" t="s">
        <v>217</v>
      </c>
      <c r="AM568" t="s">
        <v>3847</v>
      </c>
      <c r="AN568" t="s">
        <v>6</v>
      </c>
      <c r="AO568" s="57">
        <v>46213.496678240743</v>
      </c>
      <c r="AR568" t="s">
        <v>218</v>
      </c>
      <c r="AS568" t="s">
        <v>219</v>
      </c>
      <c r="AT568" t="s">
        <v>230</v>
      </c>
      <c r="AU568">
        <v>20261007</v>
      </c>
      <c r="AV568" t="s">
        <v>221</v>
      </c>
      <c r="AW568" t="s">
        <v>3414</v>
      </c>
      <c r="AX568" t="s">
        <v>222</v>
      </c>
      <c r="BA568" s="57">
        <v>46302.291666666664</v>
      </c>
      <c r="BB568" t="s">
        <v>3847</v>
      </c>
      <c r="BC568">
        <v>2026</v>
      </c>
      <c r="BD568">
        <v>10</v>
      </c>
      <c r="BE568">
        <v>7</v>
      </c>
      <c r="BF568" s="6">
        <f t="shared" si="24"/>
        <v>46302</v>
      </c>
      <c r="BG568">
        <f t="shared" si="25"/>
        <v>-0.29166666666424135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568</v>
      </c>
      <c r="B569">
        <v>1002626361</v>
      </c>
      <c r="C569">
        <v>3</v>
      </c>
      <c r="D569" t="s">
        <v>59</v>
      </c>
      <c r="E569">
        <v>4</v>
      </c>
      <c r="F569" t="s">
        <v>241</v>
      </c>
      <c r="G569" t="s">
        <v>2597</v>
      </c>
      <c r="H569" t="s">
        <v>2598</v>
      </c>
      <c r="I569" t="s">
        <v>212</v>
      </c>
      <c r="J569" t="s">
        <v>213</v>
      </c>
      <c r="K569" t="s">
        <v>149</v>
      </c>
      <c r="M569" t="s">
        <v>76</v>
      </c>
      <c r="N569" t="s">
        <v>215</v>
      </c>
      <c r="O569" s="57">
        <v>46302.604085648149</v>
      </c>
      <c r="P569" s="57">
        <v>46302.67292824074</v>
      </c>
      <c r="Q569">
        <v>69404355</v>
      </c>
      <c r="S569">
        <v>142164113871</v>
      </c>
      <c r="T569" t="s">
        <v>2604</v>
      </c>
      <c r="U569" t="s">
        <v>3848</v>
      </c>
      <c r="V569" t="s">
        <v>3849</v>
      </c>
      <c r="Z569">
        <v>110.28473700000001</v>
      </c>
      <c r="AA569">
        <v>-7.5586830999999997</v>
      </c>
      <c r="AB569" t="s">
        <v>2607</v>
      </c>
      <c r="AC569" t="s">
        <v>283</v>
      </c>
      <c r="AL569" t="s">
        <v>217</v>
      </c>
      <c r="AM569" t="s">
        <v>3850</v>
      </c>
      <c r="AN569" t="s">
        <v>6</v>
      </c>
      <c r="AO569" s="57">
        <v>46213.611087962963</v>
      </c>
      <c r="AR569" t="s">
        <v>218</v>
      </c>
      <c r="AS569" t="s">
        <v>219</v>
      </c>
      <c r="AT569" t="s">
        <v>230</v>
      </c>
      <c r="AU569">
        <v>20261007</v>
      </c>
      <c r="AV569" t="s">
        <v>221</v>
      </c>
      <c r="AW569" t="s">
        <v>540</v>
      </c>
      <c r="AX569" t="s">
        <v>222</v>
      </c>
      <c r="BA569" s="57">
        <v>46302.291666666664</v>
      </c>
      <c r="BB569" t="s">
        <v>3850</v>
      </c>
      <c r="BC569">
        <v>2026</v>
      </c>
      <c r="BD569">
        <v>10</v>
      </c>
      <c r="BE569">
        <v>7</v>
      </c>
      <c r="BF569" s="6">
        <f t="shared" si="24"/>
        <v>46302</v>
      </c>
      <c r="BG569">
        <f t="shared" si="25"/>
        <v>-0.29166666666424135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1002634911</v>
      </c>
      <c r="C570">
        <v>3</v>
      </c>
      <c r="D570" t="s">
        <v>59</v>
      </c>
      <c r="E570">
        <v>4</v>
      </c>
      <c r="F570" t="s">
        <v>241</v>
      </c>
      <c r="G570" t="s">
        <v>2597</v>
      </c>
      <c r="H570" t="s">
        <v>2598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46308.539293981485</v>
      </c>
      <c r="P570" s="57">
        <v>46309.512962962966</v>
      </c>
      <c r="Q570">
        <v>69409359</v>
      </c>
      <c r="S570">
        <v>142164113749</v>
      </c>
      <c r="T570" t="s">
        <v>5854</v>
      </c>
      <c r="U570" t="s">
        <v>5866</v>
      </c>
      <c r="V570" t="s">
        <v>5867</v>
      </c>
      <c r="Z570">
        <v>110.194397</v>
      </c>
      <c r="AA570">
        <v>-7.5476210000000004</v>
      </c>
      <c r="AB570" t="s">
        <v>5868</v>
      </c>
      <c r="AC570" t="s">
        <v>235</v>
      </c>
      <c r="AL570" t="s">
        <v>217</v>
      </c>
      <c r="AM570" t="s">
        <v>5869</v>
      </c>
      <c r="AN570" t="s">
        <v>6</v>
      </c>
      <c r="AO570" t="s">
        <v>5838</v>
      </c>
      <c r="AP570" s="57">
        <v>46309.458333333336</v>
      </c>
      <c r="AR570" t="s">
        <v>218</v>
      </c>
      <c r="AS570" t="s">
        <v>219</v>
      </c>
      <c r="AT570" t="s">
        <v>230</v>
      </c>
      <c r="AU570">
        <v>20261014</v>
      </c>
      <c r="AV570" t="s">
        <v>221</v>
      </c>
      <c r="AW570" t="s">
        <v>878</v>
      </c>
      <c r="AX570" t="s">
        <v>222</v>
      </c>
      <c r="BA570" s="57">
        <v>46309.458333333336</v>
      </c>
      <c r="BB570" t="s">
        <v>5869</v>
      </c>
      <c r="BC570">
        <v>2026</v>
      </c>
      <c r="BD570">
        <v>10</v>
      </c>
      <c r="BE570">
        <v>14</v>
      </c>
      <c r="BF570" s="6">
        <f t="shared" si="24"/>
        <v>46309</v>
      </c>
      <c r="BG570">
        <f t="shared" si="25"/>
        <v>-0.45833333333575865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1002647420</v>
      </c>
      <c r="C571">
        <v>3</v>
      </c>
      <c r="D571" t="s">
        <v>59</v>
      </c>
      <c r="E571">
        <v>4</v>
      </c>
      <c r="F571" t="s">
        <v>241</v>
      </c>
      <c r="G571" t="s">
        <v>2597</v>
      </c>
      <c r="H571" t="s">
        <v>2598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46316.567175925928</v>
      </c>
      <c r="P571" s="57">
        <v>46317.70952546296</v>
      </c>
      <c r="Q571">
        <v>69414515</v>
      </c>
      <c r="S571">
        <v>142164113958</v>
      </c>
      <c r="T571" t="s">
        <v>10780</v>
      </c>
      <c r="U571" t="s">
        <v>10781</v>
      </c>
      <c r="V571" t="s">
        <v>10782</v>
      </c>
      <c r="Z571">
        <v>110.29765020000001</v>
      </c>
      <c r="AA571">
        <v>-7.5410263000000004</v>
      </c>
      <c r="AB571" t="s">
        <v>10783</v>
      </c>
      <c r="AC571" t="s">
        <v>235</v>
      </c>
      <c r="AL571" t="s">
        <v>217</v>
      </c>
      <c r="AM571" t="s">
        <v>10784</v>
      </c>
      <c r="AN571" t="s">
        <v>6</v>
      </c>
      <c r="AO571" t="s">
        <v>10785</v>
      </c>
      <c r="AP571" s="57">
        <v>46319.333333333336</v>
      </c>
      <c r="AR571" t="s">
        <v>218</v>
      </c>
      <c r="AS571" t="s">
        <v>219</v>
      </c>
      <c r="AT571" t="s">
        <v>230</v>
      </c>
      <c r="AU571">
        <v>20261022</v>
      </c>
      <c r="AV571" t="s">
        <v>221</v>
      </c>
      <c r="AW571" t="s">
        <v>886</v>
      </c>
      <c r="AX571" t="s">
        <v>222</v>
      </c>
      <c r="BA571" s="57">
        <v>46319.333333333336</v>
      </c>
      <c r="BB571" t="s">
        <v>10784</v>
      </c>
      <c r="BC571">
        <v>2026</v>
      </c>
      <c r="BD571">
        <v>10</v>
      </c>
      <c r="BE571">
        <v>22</v>
      </c>
      <c r="BF571" s="6">
        <f t="shared" si="24"/>
        <v>46317</v>
      </c>
      <c r="BG571">
        <f t="shared" si="25"/>
        <v>-2.3333333333357587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1002650029</v>
      </c>
      <c r="C572">
        <v>3</v>
      </c>
      <c r="D572" t="s">
        <v>59</v>
      </c>
      <c r="E572">
        <v>4</v>
      </c>
      <c r="F572" t="s">
        <v>241</v>
      </c>
      <c r="G572" t="s">
        <v>2597</v>
      </c>
      <c r="H572" t="s">
        <v>2598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46317.779745370368</v>
      </c>
      <c r="P572" s="57">
        <v>46318.478020833332</v>
      </c>
      <c r="Q572">
        <v>69415508</v>
      </c>
      <c r="S572">
        <v>142164113964</v>
      </c>
      <c r="T572" t="s">
        <v>11433</v>
      </c>
      <c r="U572" t="s">
        <v>11434</v>
      </c>
      <c r="V572" t="s">
        <v>11435</v>
      </c>
      <c r="Z572">
        <v>110.2210603</v>
      </c>
      <c r="AA572">
        <v>-7.5948542000000003</v>
      </c>
      <c r="AB572" t="s">
        <v>11436</v>
      </c>
      <c r="AC572" t="s">
        <v>235</v>
      </c>
      <c r="AL572" t="s">
        <v>217</v>
      </c>
      <c r="AM572" t="s">
        <v>11437</v>
      </c>
      <c r="AN572" t="s">
        <v>6</v>
      </c>
      <c r="AO572" t="s">
        <v>11438</v>
      </c>
      <c r="AP572" s="57">
        <v>46319.333333333336</v>
      </c>
      <c r="AR572" t="s">
        <v>218</v>
      </c>
      <c r="AS572" t="s">
        <v>219</v>
      </c>
      <c r="AT572" t="s">
        <v>230</v>
      </c>
      <c r="AU572">
        <v>20261023</v>
      </c>
      <c r="AV572" t="s">
        <v>221</v>
      </c>
      <c r="AW572" t="s">
        <v>877</v>
      </c>
      <c r="AX572" t="s">
        <v>222</v>
      </c>
      <c r="BA572" s="57">
        <v>46319.333333333336</v>
      </c>
      <c r="BB572" t="s">
        <v>11437</v>
      </c>
      <c r="BC572">
        <v>2026</v>
      </c>
      <c r="BD572">
        <v>10</v>
      </c>
      <c r="BE572">
        <v>23</v>
      </c>
      <c r="BF572" s="6">
        <f t="shared" si="24"/>
        <v>46318</v>
      </c>
      <c r="BG572">
        <f t="shared" si="25"/>
        <v>-1.3333333333357587</v>
      </c>
      <c r="BH572" t="str">
        <f t="shared" si="26"/>
        <v>COMPLY</v>
      </c>
      <c r="BI572" t="e">
        <f>VLOOKUP(H572,Sheet2!$A$1:$B$270,2,FALSE)</f>
        <v>#N/A</v>
      </c>
    </row>
    <row r="573" spans="1:61">
      <c r="A573">
        <v>572</v>
      </c>
      <c r="B573">
        <v>1002654135</v>
      </c>
      <c r="C573">
        <v>3</v>
      </c>
      <c r="D573" t="s">
        <v>59</v>
      </c>
      <c r="E573">
        <v>4</v>
      </c>
      <c r="F573" t="s">
        <v>241</v>
      </c>
      <c r="G573" t="s">
        <v>2597</v>
      </c>
      <c r="H573" t="s">
        <v>2598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46321.586053240739</v>
      </c>
      <c r="P573" s="57">
        <v>46323.833090277774</v>
      </c>
      <c r="Q573">
        <v>69417204</v>
      </c>
      <c r="S573">
        <v>142164113985</v>
      </c>
      <c r="T573" t="s">
        <v>13032</v>
      </c>
      <c r="U573" t="s">
        <v>13033</v>
      </c>
      <c r="V573" t="s">
        <v>13034</v>
      </c>
      <c r="Z573">
        <v>110.201751</v>
      </c>
      <c r="AA573">
        <v>-7.5662427000000001</v>
      </c>
      <c r="AB573" t="s">
        <v>13035</v>
      </c>
      <c r="AC573" t="s">
        <v>235</v>
      </c>
      <c r="AL573" t="s">
        <v>217</v>
      </c>
      <c r="AM573" t="s">
        <v>13036</v>
      </c>
      <c r="AN573" t="s">
        <v>6</v>
      </c>
      <c r="AO573" t="s">
        <v>13037</v>
      </c>
      <c r="AP573" s="57">
        <v>46323.458333333336</v>
      </c>
      <c r="AR573" t="s">
        <v>218</v>
      </c>
      <c r="AS573" t="s">
        <v>219</v>
      </c>
      <c r="AT573" t="s">
        <v>230</v>
      </c>
      <c r="AU573">
        <v>20261028</v>
      </c>
      <c r="AV573" t="s">
        <v>221</v>
      </c>
      <c r="AW573" t="s">
        <v>2229</v>
      </c>
      <c r="AX573" t="s">
        <v>222</v>
      </c>
      <c r="BA573" s="57">
        <v>46323.458333333336</v>
      </c>
      <c r="BB573" t="s">
        <v>13036</v>
      </c>
      <c r="BC573">
        <v>2026</v>
      </c>
      <c r="BD573">
        <v>10</v>
      </c>
      <c r="BE573">
        <v>28</v>
      </c>
      <c r="BF573" s="6">
        <f t="shared" si="24"/>
        <v>46323</v>
      </c>
      <c r="BG573">
        <f t="shared" si="25"/>
        <v>-0.45833333333575865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1002658689</v>
      </c>
      <c r="C574">
        <v>3</v>
      </c>
      <c r="D574" t="s">
        <v>59</v>
      </c>
      <c r="E574">
        <v>4</v>
      </c>
      <c r="F574" t="s">
        <v>241</v>
      </c>
      <c r="G574" t="s">
        <v>2597</v>
      </c>
      <c r="H574" t="s">
        <v>2598</v>
      </c>
      <c r="I574" t="s">
        <v>212</v>
      </c>
      <c r="J574" t="s">
        <v>213</v>
      </c>
      <c r="K574" t="s">
        <v>149</v>
      </c>
      <c r="L574" t="s">
        <v>214</v>
      </c>
      <c r="M574" t="s">
        <v>238</v>
      </c>
      <c r="N574" t="s">
        <v>215</v>
      </c>
      <c r="O574" s="57">
        <v>46324.398495370369</v>
      </c>
      <c r="P574" s="57">
        <v>46324.400023148148</v>
      </c>
      <c r="Q574">
        <v>69419041</v>
      </c>
      <c r="S574">
        <v>142164113999</v>
      </c>
      <c r="T574" t="s">
        <v>15013</v>
      </c>
      <c r="U574" t="s">
        <v>15014</v>
      </c>
      <c r="V574" t="s">
        <v>15015</v>
      </c>
      <c r="Z574">
        <v>110.2318504</v>
      </c>
      <c r="AA574">
        <v>-7.5569011999999898</v>
      </c>
      <c r="AB574" t="s">
        <v>15016</v>
      </c>
      <c r="AC574" t="s">
        <v>235</v>
      </c>
      <c r="AL574" t="s">
        <v>217</v>
      </c>
      <c r="AM574" t="s">
        <v>15017</v>
      </c>
      <c r="AN574" t="s">
        <v>6</v>
      </c>
      <c r="AO574" t="s">
        <v>14902</v>
      </c>
      <c r="AP574" s="57">
        <v>46326.333333333336</v>
      </c>
      <c r="AR574" t="s">
        <v>239</v>
      </c>
      <c r="AS574" t="s">
        <v>219</v>
      </c>
      <c r="AT574" t="s">
        <v>230</v>
      </c>
      <c r="AV574" t="s">
        <v>238</v>
      </c>
      <c r="AW574" t="s">
        <v>886</v>
      </c>
      <c r="AX574" t="s">
        <v>222</v>
      </c>
      <c r="BA574" s="57">
        <v>46326.333333333336</v>
      </c>
      <c r="BB574" t="s">
        <v>15017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:61">
      <c r="A575">
        <v>574</v>
      </c>
      <c r="B575">
        <v>1002622657</v>
      </c>
      <c r="C575">
        <v>3</v>
      </c>
      <c r="D575" t="s">
        <v>59</v>
      </c>
      <c r="E575">
        <v>4</v>
      </c>
      <c r="F575" t="s">
        <v>241</v>
      </c>
      <c r="G575" t="s">
        <v>2609</v>
      </c>
      <c r="H575" t="s">
        <v>2610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46300.601145833331</v>
      </c>
      <c r="P575" s="57">
        <v>46301.509618055556</v>
      </c>
      <c r="Q575">
        <v>69404433</v>
      </c>
      <c r="S575">
        <v>141149113058</v>
      </c>
      <c r="T575" t="s">
        <v>2611</v>
      </c>
      <c r="U575" t="s">
        <v>2612</v>
      </c>
      <c r="V575" t="s">
        <v>2613</v>
      </c>
      <c r="Z575">
        <v>110.1303602</v>
      </c>
      <c r="AA575">
        <v>-7.2204921999999998</v>
      </c>
      <c r="AB575" t="s">
        <v>2614</v>
      </c>
      <c r="AC575" t="s">
        <v>235</v>
      </c>
      <c r="AL575" t="s">
        <v>217</v>
      </c>
      <c r="AM575" t="s">
        <v>2615</v>
      </c>
      <c r="AN575" t="s">
        <v>6</v>
      </c>
      <c r="AO575" s="57">
        <v>46152.611331018517</v>
      </c>
      <c r="AP575" s="57">
        <v>46301.458333333336</v>
      </c>
      <c r="AR575" t="s">
        <v>218</v>
      </c>
      <c r="AS575" t="s">
        <v>2616</v>
      </c>
      <c r="AT575" t="s">
        <v>230</v>
      </c>
      <c r="AU575">
        <v>20261006</v>
      </c>
      <c r="AV575" t="s">
        <v>221</v>
      </c>
      <c r="AW575" t="s">
        <v>883</v>
      </c>
      <c r="AX575" t="s">
        <v>222</v>
      </c>
      <c r="BA575" s="57">
        <v>46301.458333333336</v>
      </c>
      <c r="BB575" t="s">
        <v>2615</v>
      </c>
      <c r="BC575">
        <v>2026</v>
      </c>
      <c r="BD575">
        <v>10</v>
      </c>
      <c r="BE575">
        <v>6</v>
      </c>
      <c r="BF575" s="6">
        <f t="shared" si="24"/>
        <v>46301</v>
      </c>
      <c r="BG575">
        <f t="shared" si="25"/>
        <v>-0.45833333333575865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575</v>
      </c>
      <c r="B576">
        <v>1002637695</v>
      </c>
      <c r="C576">
        <v>3</v>
      </c>
      <c r="D576" t="s">
        <v>59</v>
      </c>
      <c r="E576">
        <v>4</v>
      </c>
      <c r="F576" t="s">
        <v>241</v>
      </c>
      <c r="G576" t="s">
        <v>2609</v>
      </c>
      <c r="H576" t="s">
        <v>2610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46310.366435185184</v>
      </c>
      <c r="P576" s="57">
        <v>46312.691388888888</v>
      </c>
      <c r="Q576">
        <v>69410490</v>
      </c>
      <c r="S576">
        <v>141149113084</v>
      </c>
      <c r="T576" t="s">
        <v>7493</v>
      </c>
      <c r="U576" t="s">
        <v>7494</v>
      </c>
      <c r="V576" t="s">
        <v>7495</v>
      </c>
      <c r="Z576">
        <v>110.081149</v>
      </c>
      <c r="AA576">
        <v>-7.3258939999999999</v>
      </c>
      <c r="AB576" t="s">
        <v>7496</v>
      </c>
      <c r="AC576" t="s">
        <v>235</v>
      </c>
      <c r="AL576" t="s">
        <v>217</v>
      </c>
      <c r="AM576" t="s">
        <v>7497</v>
      </c>
      <c r="AN576" t="s">
        <v>6</v>
      </c>
      <c r="AO576" t="s">
        <v>7498</v>
      </c>
      <c r="AP576" s="57">
        <v>46311.333333333336</v>
      </c>
      <c r="AR576" t="s">
        <v>218</v>
      </c>
      <c r="AS576" t="s">
        <v>2616</v>
      </c>
      <c r="AT576" t="s">
        <v>230</v>
      </c>
      <c r="AU576">
        <v>20261017</v>
      </c>
      <c r="AV576" t="s">
        <v>221</v>
      </c>
      <c r="AW576" t="s">
        <v>881</v>
      </c>
      <c r="AX576" t="s">
        <v>222</v>
      </c>
      <c r="BA576" s="57">
        <v>46311.333333333336</v>
      </c>
      <c r="BB576" t="s">
        <v>7497</v>
      </c>
      <c r="BC576">
        <v>2026</v>
      </c>
      <c r="BD576">
        <v>10</v>
      </c>
      <c r="BE576">
        <v>17</v>
      </c>
      <c r="BF576" s="6">
        <f t="shared" si="24"/>
        <v>46312</v>
      </c>
      <c r="BG576">
        <f t="shared" si="25"/>
        <v>0.66666666666424135</v>
      </c>
      <c r="BH576" t="str">
        <f t="shared" si="26"/>
        <v>COMPLY</v>
      </c>
      <c r="BI576" t="e">
        <f>VLOOKUP(H576,Sheet2!$A$1:$B$270,2,FALSE)</f>
        <v>#N/A</v>
      </c>
    </row>
    <row r="577" spans="1:61">
      <c r="A577">
        <v>576</v>
      </c>
      <c r="B577">
        <v>1002639968</v>
      </c>
      <c r="C577">
        <v>3</v>
      </c>
      <c r="D577" t="s">
        <v>59</v>
      </c>
      <c r="E577">
        <v>4</v>
      </c>
      <c r="F577" t="s">
        <v>241</v>
      </c>
      <c r="G577" t="s">
        <v>2609</v>
      </c>
      <c r="H577" t="s">
        <v>2610</v>
      </c>
      <c r="I577" t="s">
        <v>212</v>
      </c>
      <c r="J577" t="s">
        <v>213</v>
      </c>
      <c r="K577" t="s">
        <v>149</v>
      </c>
      <c r="M577" t="s">
        <v>76</v>
      </c>
      <c r="N577" t="s">
        <v>215</v>
      </c>
      <c r="O577" s="57">
        <v>46311.48841435185</v>
      </c>
      <c r="P577" s="57">
        <v>46312.70994212963</v>
      </c>
      <c r="Q577">
        <v>69411398</v>
      </c>
      <c r="S577">
        <v>141149113087</v>
      </c>
      <c r="T577" t="s">
        <v>8248</v>
      </c>
      <c r="U577" t="s">
        <v>8249</v>
      </c>
      <c r="V577" t="s">
        <v>8250</v>
      </c>
      <c r="Z577">
        <v>110.0911452</v>
      </c>
      <c r="AA577">
        <v>-7.3260760999999999</v>
      </c>
      <c r="AB577" t="s">
        <v>8251</v>
      </c>
      <c r="AC577" t="s">
        <v>216</v>
      </c>
      <c r="AL577" t="s">
        <v>217</v>
      </c>
      <c r="AM577" t="s">
        <v>8252</v>
      </c>
      <c r="AN577" t="s">
        <v>6</v>
      </c>
      <c r="AO577" t="s">
        <v>8253</v>
      </c>
      <c r="AP577" s="57">
        <v>46312.625</v>
      </c>
      <c r="AR577" t="s">
        <v>218</v>
      </c>
      <c r="AS577" t="s">
        <v>2616</v>
      </c>
      <c r="AT577" t="s">
        <v>230</v>
      </c>
      <c r="AU577">
        <v>20261017</v>
      </c>
      <c r="AV577" t="s">
        <v>221</v>
      </c>
      <c r="AW577" t="s">
        <v>540</v>
      </c>
      <c r="AX577" t="s">
        <v>222</v>
      </c>
      <c r="BA577" s="57">
        <v>46312.625</v>
      </c>
      <c r="BB577" t="s">
        <v>8252</v>
      </c>
      <c r="BC577">
        <v>2026</v>
      </c>
      <c r="BD577">
        <v>10</v>
      </c>
      <c r="BE577">
        <v>17</v>
      </c>
      <c r="BF577" s="6">
        <f t="shared" si="24"/>
        <v>46312</v>
      </c>
      <c r="BG577">
        <f t="shared" si="25"/>
        <v>-0.625</v>
      </c>
      <c r="BH577" t="str">
        <f t="shared" si="26"/>
        <v>COMPLY</v>
      </c>
      <c r="BI577" t="e">
        <f>VLOOKUP(H577,Sheet2!$A$1:$B$270,2,FALSE)</f>
        <v>#N/A</v>
      </c>
    </row>
    <row r="578" spans="1:61">
      <c r="A578">
        <v>577</v>
      </c>
      <c r="B578">
        <v>1002647994</v>
      </c>
      <c r="C578">
        <v>3</v>
      </c>
      <c r="D578" t="s">
        <v>59</v>
      </c>
      <c r="E578">
        <v>4</v>
      </c>
      <c r="F578" t="s">
        <v>241</v>
      </c>
      <c r="G578" t="s">
        <v>2609</v>
      </c>
      <c r="H578" t="s">
        <v>2610</v>
      </c>
      <c r="I578" t="s">
        <v>212</v>
      </c>
      <c r="J578" t="s">
        <v>213</v>
      </c>
      <c r="K578" t="s">
        <v>149</v>
      </c>
      <c r="M578" t="s">
        <v>76</v>
      </c>
      <c r="N578" t="s">
        <v>215</v>
      </c>
      <c r="O578" s="57">
        <v>46316.676574074074</v>
      </c>
      <c r="P578" s="57">
        <v>46317.700185185182</v>
      </c>
      <c r="Q578">
        <v>69414729</v>
      </c>
      <c r="S578">
        <v>141149113110</v>
      </c>
      <c r="T578" t="s">
        <v>10786</v>
      </c>
      <c r="U578" t="s">
        <v>10787</v>
      </c>
      <c r="V578" t="s">
        <v>10788</v>
      </c>
      <c r="Z578">
        <v>110.0744186</v>
      </c>
      <c r="AA578">
        <v>-7.1802003000000001</v>
      </c>
      <c r="AB578" t="s">
        <v>10789</v>
      </c>
      <c r="AC578" t="s">
        <v>216</v>
      </c>
      <c r="AL578" t="s">
        <v>217</v>
      </c>
      <c r="AM578" t="s">
        <v>10790</v>
      </c>
      <c r="AN578" t="s">
        <v>6</v>
      </c>
      <c r="AO578" t="s">
        <v>10791</v>
      </c>
      <c r="AP578" s="57">
        <v>46317.625</v>
      </c>
      <c r="AR578" t="s">
        <v>218</v>
      </c>
      <c r="AS578" t="s">
        <v>2616</v>
      </c>
      <c r="AT578" t="s">
        <v>230</v>
      </c>
      <c r="AU578">
        <v>20261022</v>
      </c>
      <c r="AV578" t="s">
        <v>221</v>
      </c>
      <c r="AW578" t="s">
        <v>540</v>
      </c>
      <c r="AX578" t="s">
        <v>222</v>
      </c>
      <c r="BA578" s="57">
        <v>46317.625</v>
      </c>
      <c r="BB578" t="s">
        <v>10790</v>
      </c>
      <c r="BC578">
        <v>2026</v>
      </c>
      <c r="BD578">
        <v>10</v>
      </c>
      <c r="BE578">
        <v>22</v>
      </c>
      <c r="BF578" s="6">
        <f t="shared" ref="BF578:BF641" si="27">DATE(BC578,BD578,BE578)</f>
        <v>46317</v>
      </c>
      <c r="BG578">
        <f t="shared" ref="BG578:BG641" si="28">BF578-BA578</f>
        <v>-0.625</v>
      </c>
      <c r="BH578" t="str">
        <f t="shared" ref="BH578:BH641" si="29">IF(BG578=1,"COMPLY",IF(BG578&lt;1,"COMPLY","NOT COMPLY"))</f>
        <v>COMPLY</v>
      </c>
      <c r="BI578" t="e">
        <f>VLOOKUP(H578,Sheet2!$A$1:$B$270,2,FALSE)</f>
        <v>#N/A</v>
      </c>
    </row>
    <row r="579" spans="1:61">
      <c r="A579">
        <v>578</v>
      </c>
      <c r="B579">
        <v>1002650914</v>
      </c>
      <c r="C579">
        <v>3</v>
      </c>
      <c r="D579" t="s">
        <v>59</v>
      </c>
      <c r="E579">
        <v>4</v>
      </c>
      <c r="F579" t="s">
        <v>241</v>
      </c>
      <c r="G579" t="s">
        <v>2609</v>
      </c>
      <c r="H579" t="s">
        <v>2610</v>
      </c>
      <c r="I579" t="s">
        <v>212</v>
      </c>
      <c r="J579" t="s">
        <v>213</v>
      </c>
      <c r="K579" t="s">
        <v>149</v>
      </c>
      <c r="M579" t="s">
        <v>76</v>
      </c>
      <c r="N579" t="s">
        <v>215</v>
      </c>
      <c r="O579" s="57">
        <v>46318.550532407404</v>
      </c>
      <c r="P579" s="57">
        <v>46320.563171296293</v>
      </c>
      <c r="Q579">
        <v>69415888</v>
      </c>
      <c r="S579">
        <v>141149113123</v>
      </c>
      <c r="T579" t="s">
        <v>12032</v>
      </c>
      <c r="U579" t="s">
        <v>10787</v>
      </c>
      <c r="V579" t="s">
        <v>12033</v>
      </c>
      <c r="Z579">
        <v>110.07349670000001</v>
      </c>
      <c r="AA579">
        <v>-7.1806238999999996</v>
      </c>
      <c r="AB579" t="s">
        <v>12034</v>
      </c>
      <c r="AC579" t="s">
        <v>216</v>
      </c>
      <c r="AL579" t="s">
        <v>217</v>
      </c>
      <c r="AM579" t="s">
        <v>12035</v>
      </c>
      <c r="AN579" t="s">
        <v>6</v>
      </c>
      <c r="AO579" t="s">
        <v>12019</v>
      </c>
      <c r="AP579" s="57">
        <v>46320.458333333336</v>
      </c>
      <c r="AR579" t="s">
        <v>218</v>
      </c>
      <c r="AS579" t="s">
        <v>2616</v>
      </c>
      <c r="AT579" t="s">
        <v>230</v>
      </c>
      <c r="AU579">
        <v>20261025</v>
      </c>
      <c r="AV579" t="s">
        <v>221</v>
      </c>
      <c r="AW579" t="s">
        <v>539</v>
      </c>
      <c r="AX579" t="s">
        <v>222</v>
      </c>
      <c r="BA579" s="57">
        <v>46320.458333333336</v>
      </c>
      <c r="BB579" t="s">
        <v>12035</v>
      </c>
      <c r="BC579">
        <v>2026</v>
      </c>
      <c r="BD579">
        <v>10</v>
      </c>
      <c r="BE579">
        <v>25</v>
      </c>
      <c r="BF579" s="6">
        <f t="shared" si="27"/>
        <v>46320</v>
      </c>
      <c r="BG579">
        <f t="shared" si="28"/>
        <v>-0.45833333333575865</v>
      </c>
      <c r="BH579" t="str">
        <f t="shared" si="29"/>
        <v>COMPLY</v>
      </c>
      <c r="BI579" t="e">
        <f>VLOOKUP(H579,Sheet2!$A$1:$B$270,2,FALSE)</f>
        <v>#N/A</v>
      </c>
    </row>
    <row r="580" spans="1:61">
      <c r="A580">
        <v>579</v>
      </c>
      <c r="B580">
        <v>1002655318</v>
      </c>
      <c r="C580">
        <v>3</v>
      </c>
      <c r="D580" t="s">
        <v>59</v>
      </c>
      <c r="E580">
        <v>4</v>
      </c>
      <c r="F580" t="s">
        <v>241</v>
      </c>
      <c r="G580" t="s">
        <v>2609</v>
      </c>
      <c r="H580" t="s">
        <v>2610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46322.415173611109</v>
      </c>
      <c r="P580" s="57">
        <v>46323.48027777778</v>
      </c>
      <c r="Q580">
        <v>69417680</v>
      </c>
      <c r="S580">
        <v>141149113124</v>
      </c>
      <c r="T580" t="s">
        <v>13719</v>
      </c>
      <c r="U580" t="s">
        <v>13720</v>
      </c>
      <c r="V580" t="s">
        <v>13721</v>
      </c>
      <c r="Z580">
        <v>110.0552021</v>
      </c>
      <c r="AA580">
        <v>-7.2363727999999901</v>
      </c>
      <c r="AB580" t="s">
        <v>13722</v>
      </c>
      <c r="AC580" t="s">
        <v>235</v>
      </c>
      <c r="AL580" t="s">
        <v>217</v>
      </c>
      <c r="AM580" t="s">
        <v>13723</v>
      </c>
      <c r="AN580" t="s">
        <v>6</v>
      </c>
      <c r="AO580" t="s">
        <v>13724</v>
      </c>
      <c r="AP580" s="57">
        <v>46323.333333333336</v>
      </c>
      <c r="AR580" t="s">
        <v>218</v>
      </c>
      <c r="AS580" t="s">
        <v>2616</v>
      </c>
      <c r="AT580" t="s">
        <v>220</v>
      </c>
      <c r="AU580">
        <v>20261028</v>
      </c>
      <c r="AV580" t="s">
        <v>221</v>
      </c>
      <c r="AW580" t="s">
        <v>869</v>
      </c>
      <c r="AX580" t="s">
        <v>222</v>
      </c>
      <c r="BA580" s="57">
        <v>46323.333333333336</v>
      </c>
      <c r="BB580" t="s">
        <v>13723</v>
      </c>
      <c r="BC580">
        <v>2026</v>
      </c>
      <c r="BD580">
        <v>10</v>
      </c>
      <c r="BE580">
        <v>28</v>
      </c>
      <c r="BF580" s="6">
        <f t="shared" si="27"/>
        <v>46323</v>
      </c>
      <c r="BG580">
        <f t="shared" si="28"/>
        <v>-0.33333333333575865</v>
      </c>
      <c r="BH580" t="str">
        <f t="shared" si="29"/>
        <v>COMPLY</v>
      </c>
      <c r="BI580" t="e">
        <f>VLOOKUP(H580,Sheet2!$A$1:$B$270,2,FALSE)</f>
        <v>#N/A</v>
      </c>
    </row>
    <row r="581" spans="1:61">
      <c r="A581">
        <v>580</v>
      </c>
      <c r="B581">
        <v>1002657399</v>
      </c>
      <c r="C581">
        <v>3</v>
      </c>
      <c r="D581" t="s">
        <v>59</v>
      </c>
      <c r="E581">
        <v>4</v>
      </c>
      <c r="F581" t="s">
        <v>241</v>
      </c>
      <c r="G581" t="s">
        <v>2609</v>
      </c>
      <c r="H581" t="s">
        <v>2610</v>
      </c>
      <c r="I581" t="s">
        <v>212</v>
      </c>
      <c r="J581" t="s">
        <v>213</v>
      </c>
      <c r="K581" t="s">
        <v>149</v>
      </c>
      <c r="M581" t="s">
        <v>76</v>
      </c>
      <c r="N581" t="s">
        <v>215</v>
      </c>
      <c r="O581" s="57">
        <v>46323.473564814813</v>
      </c>
      <c r="P581" s="57">
        <v>46324.682905092595</v>
      </c>
      <c r="Q581">
        <v>69418457</v>
      </c>
      <c r="S581">
        <v>141149113134</v>
      </c>
      <c r="T581" t="s">
        <v>14410</v>
      </c>
      <c r="U581" t="s">
        <v>14411</v>
      </c>
      <c r="V581" t="s">
        <v>14412</v>
      </c>
      <c r="Z581">
        <v>110.0659714</v>
      </c>
      <c r="AA581">
        <v>-7.1732825</v>
      </c>
      <c r="AB581" t="s">
        <v>14413</v>
      </c>
      <c r="AC581" t="s">
        <v>216</v>
      </c>
      <c r="AL581" t="s">
        <v>217</v>
      </c>
      <c r="AM581" t="s">
        <v>14414</v>
      </c>
      <c r="AN581" t="s">
        <v>6</v>
      </c>
      <c r="AO581" t="s">
        <v>14375</v>
      </c>
      <c r="AP581" s="57">
        <v>46324.458333333336</v>
      </c>
      <c r="AR581" t="s">
        <v>218</v>
      </c>
      <c r="AS581" t="s">
        <v>2616</v>
      </c>
      <c r="AT581" t="s">
        <v>230</v>
      </c>
      <c r="AU581">
        <v>20261029</v>
      </c>
      <c r="AV581" t="s">
        <v>221</v>
      </c>
      <c r="AW581" t="s">
        <v>540</v>
      </c>
      <c r="AX581" t="s">
        <v>222</v>
      </c>
      <c r="BA581" s="57">
        <v>46324.458333333336</v>
      </c>
      <c r="BB581" t="s">
        <v>14414</v>
      </c>
      <c r="BC581">
        <v>2026</v>
      </c>
      <c r="BD581">
        <v>10</v>
      </c>
      <c r="BE581">
        <v>29</v>
      </c>
      <c r="BF581" s="6">
        <f t="shared" si="27"/>
        <v>46324</v>
      </c>
      <c r="BG581">
        <f t="shared" si="28"/>
        <v>-0.45833333333575865</v>
      </c>
      <c r="BH581" t="str">
        <f t="shared" si="29"/>
        <v>COMPLY</v>
      </c>
      <c r="BI581" t="e">
        <f>VLOOKUP(H581,Sheet2!$A$1:$B$270,2,FALSE)</f>
        <v>#N/A</v>
      </c>
    </row>
    <row r="582" spans="1:61">
      <c r="A582">
        <v>581</v>
      </c>
      <c r="B582">
        <v>1002657718</v>
      </c>
      <c r="C582">
        <v>3</v>
      </c>
      <c r="D582" t="s">
        <v>59</v>
      </c>
      <c r="E582">
        <v>4</v>
      </c>
      <c r="F582" t="s">
        <v>241</v>
      </c>
      <c r="G582" t="s">
        <v>2609</v>
      </c>
      <c r="H582" t="s">
        <v>2610</v>
      </c>
      <c r="I582" t="s">
        <v>212</v>
      </c>
      <c r="J582" t="s">
        <v>213</v>
      </c>
      <c r="K582" t="s">
        <v>149</v>
      </c>
      <c r="M582" t="s">
        <v>76</v>
      </c>
      <c r="N582" t="s">
        <v>215</v>
      </c>
      <c r="O582" s="57">
        <v>46323.568773148145</v>
      </c>
      <c r="P582" s="57">
        <v>46325.392187500001</v>
      </c>
      <c r="Q582">
        <v>69418608</v>
      </c>
      <c r="S582">
        <v>141149113136</v>
      </c>
      <c r="T582" t="s">
        <v>14415</v>
      </c>
      <c r="U582" t="s">
        <v>10787</v>
      </c>
      <c r="V582" t="s">
        <v>14416</v>
      </c>
      <c r="Z582">
        <v>110.0742959</v>
      </c>
      <c r="AA582">
        <v>-7.1806602000000002</v>
      </c>
      <c r="AB582" t="s">
        <v>14417</v>
      </c>
      <c r="AC582" t="s">
        <v>216</v>
      </c>
      <c r="AL582" t="s">
        <v>217</v>
      </c>
      <c r="AM582" t="s">
        <v>14418</v>
      </c>
      <c r="AN582" t="s">
        <v>6</v>
      </c>
      <c r="AO582" t="s">
        <v>14348</v>
      </c>
      <c r="AP582" s="57">
        <v>46324.458333333336</v>
      </c>
      <c r="AR582" t="s">
        <v>218</v>
      </c>
      <c r="AS582" t="s">
        <v>2616</v>
      </c>
      <c r="AT582" t="s">
        <v>230</v>
      </c>
      <c r="AU582">
        <v>20261030</v>
      </c>
      <c r="AV582" t="s">
        <v>221</v>
      </c>
      <c r="AW582" t="s">
        <v>541</v>
      </c>
      <c r="AX582" t="s">
        <v>222</v>
      </c>
      <c r="BA582" s="57">
        <v>46324.458333333336</v>
      </c>
      <c r="BB582" t="s">
        <v>14418</v>
      </c>
      <c r="BC582">
        <v>2026</v>
      </c>
      <c r="BD582">
        <v>10</v>
      </c>
      <c r="BE582">
        <v>30</v>
      </c>
      <c r="BF582" s="6">
        <f t="shared" si="27"/>
        <v>46325</v>
      </c>
      <c r="BG582">
        <f t="shared" si="28"/>
        <v>0.54166666666424135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1002646726</v>
      </c>
      <c r="C583">
        <v>3</v>
      </c>
      <c r="D583" t="s">
        <v>59</v>
      </c>
      <c r="E583">
        <v>4</v>
      </c>
      <c r="F583" t="s">
        <v>241</v>
      </c>
      <c r="G583" t="s">
        <v>2609</v>
      </c>
      <c r="H583" t="s">
        <v>2610</v>
      </c>
      <c r="I583" t="s">
        <v>212</v>
      </c>
      <c r="J583" t="s">
        <v>213</v>
      </c>
      <c r="K583" t="s">
        <v>149</v>
      </c>
      <c r="M583" t="s">
        <v>1625</v>
      </c>
      <c r="N583" t="s">
        <v>215</v>
      </c>
      <c r="O583" s="57">
        <v>46316.403946759259</v>
      </c>
      <c r="P583" s="57">
        <v>46317.526319444441</v>
      </c>
      <c r="Q583">
        <v>69414200</v>
      </c>
      <c r="S583">
        <v>141149113105</v>
      </c>
      <c r="T583" t="s">
        <v>10786</v>
      </c>
      <c r="U583" t="s">
        <v>10787</v>
      </c>
      <c r="Z583">
        <v>110.0744186</v>
      </c>
      <c r="AA583">
        <v>-7.1802003000000001</v>
      </c>
      <c r="AB583" t="s">
        <v>10792</v>
      </c>
      <c r="AC583" t="s">
        <v>216</v>
      </c>
      <c r="AO583" t="s">
        <v>10793</v>
      </c>
      <c r="AR583" t="s">
        <v>1630</v>
      </c>
      <c r="AS583" t="s">
        <v>2616</v>
      </c>
      <c r="AT583" t="s">
        <v>230</v>
      </c>
      <c r="AV583" t="s">
        <v>9229</v>
      </c>
      <c r="AW583" t="s">
        <v>540</v>
      </c>
      <c r="AX583" t="s">
        <v>222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:61">
      <c r="A584">
        <v>583</v>
      </c>
      <c r="B584">
        <v>1002626819</v>
      </c>
      <c r="C584">
        <v>3</v>
      </c>
      <c r="D584" t="s">
        <v>59</v>
      </c>
      <c r="E584">
        <v>4</v>
      </c>
      <c r="F584" t="s">
        <v>241</v>
      </c>
      <c r="G584" t="s">
        <v>2609</v>
      </c>
      <c r="H584" t="s">
        <v>2610</v>
      </c>
      <c r="I584" t="s">
        <v>212</v>
      </c>
      <c r="J584" t="s">
        <v>213</v>
      </c>
      <c r="K584" t="s">
        <v>149</v>
      </c>
      <c r="L584" t="s">
        <v>214</v>
      </c>
      <c r="M584" t="s">
        <v>8254</v>
      </c>
      <c r="N584" t="s">
        <v>215</v>
      </c>
      <c r="O584" s="57">
        <v>46302.702002314814</v>
      </c>
      <c r="P584" s="57">
        <v>46311.73265046296</v>
      </c>
      <c r="Q584">
        <v>69406096</v>
      </c>
      <c r="S584">
        <v>141149113062</v>
      </c>
      <c r="T584" t="s">
        <v>3851</v>
      </c>
      <c r="U584" t="s">
        <v>3852</v>
      </c>
      <c r="V584" t="s">
        <v>3853</v>
      </c>
      <c r="Z584">
        <v>110.08869610726801</v>
      </c>
      <c r="AA584">
        <v>-7.2683111610738402</v>
      </c>
      <c r="AB584" t="s">
        <v>3854</v>
      </c>
      <c r="AC584" t="s">
        <v>216</v>
      </c>
      <c r="AL584" t="s">
        <v>217</v>
      </c>
      <c r="AM584" t="s">
        <v>3855</v>
      </c>
      <c r="AN584" t="s">
        <v>6</v>
      </c>
      <c r="AO584" s="57">
        <v>46213.736238425925</v>
      </c>
      <c r="AP584" s="57">
        <v>46303.625</v>
      </c>
      <c r="AR584" t="s">
        <v>12</v>
      </c>
      <c r="AS584" t="s">
        <v>2616</v>
      </c>
      <c r="AT584" t="s">
        <v>230</v>
      </c>
      <c r="AW584" t="s">
        <v>883</v>
      </c>
      <c r="AX584" t="s">
        <v>222</v>
      </c>
      <c r="AY584" t="s">
        <v>8255</v>
      </c>
      <c r="AZ584" t="s">
        <v>8256</v>
      </c>
      <c r="BA584" s="57">
        <v>46303.625</v>
      </c>
      <c r="BB584" t="s">
        <v>3855</v>
      </c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:61">
      <c r="A585">
        <v>584</v>
      </c>
      <c r="B585">
        <v>1002625641</v>
      </c>
      <c r="C585">
        <v>3</v>
      </c>
      <c r="D585" t="s">
        <v>59</v>
      </c>
      <c r="E585">
        <v>4</v>
      </c>
      <c r="F585" t="s">
        <v>241</v>
      </c>
      <c r="G585" t="s">
        <v>2609</v>
      </c>
      <c r="H585" t="s">
        <v>3230</v>
      </c>
      <c r="I585" t="s">
        <v>212</v>
      </c>
      <c r="J585" t="s">
        <v>213</v>
      </c>
      <c r="K585" t="s">
        <v>149</v>
      </c>
      <c r="L585" t="s">
        <v>214</v>
      </c>
      <c r="M585" t="s">
        <v>1400</v>
      </c>
      <c r="N585" t="s">
        <v>215</v>
      </c>
      <c r="O585" s="57">
        <v>46302.439282407409</v>
      </c>
      <c r="P585" s="57">
        <v>46305.553576388891</v>
      </c>
      <c r="Q585">
        <v>69405595</v>
      </c>
      <c r="S585">
        <v>141148109109</v>
      </c>
      <c r="T585" t="s">
        <v>3856</v>
      </c>
      <c r="U585" t="s">
        <v>3857</v>
      </c>
      <c r="V585" t="s">
        <v>3858</v>
      </c>
      <c r="Z585">
        <v>110.1719408</v>
      </c>
      <c r="AA585">
        <v>-7.3753261999999999</v>
      </c>
      <c r="AB585" t="s">
        <v>3859</v>
      </c>
      <c r="AC585" t="s">
        <v>235</v>
      </c>
      <c r="AL585" t="s">
        <v>217</v>
      </c>
      <c r="AM585" t="s">
        <v>3860</v>
      </c>
      <c r="AN585" t="s">
        <v>6</v>
      </c>
      <c r="AO585" s="57">
        <v>46213.444687499999</v>
      </c>
      <c r="AP585" s="57">
        <v>46303.333333333336</v>
      </c>
      <c r="AQ585" t="s">
        <v>841</v>
      </c>
      <c r="AR585" t="s">
        <v>14</v>
      </c>
      <c r="AS585" t="s">
        <v>219</v>
      </c>
      <c r="AT585" t="s">
        <v>230</v>
      </c>
      <c r="AV585" t="s">
        <v>4986</v>
      </c>
      <c r="AW585" t="s">
        <v>880</v>
      </c>
      <c r="AX585" t="s">
        <v>222</v>
      </c>
      <c r="BA585" s="57">
        <v>46303.333333333336</v>
      </c>
      <c r="BB585" t="s">
        <v>3860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:61">
      <c r="A586">
        <v>585</v>
      </c>
      <c r="B586">
        <v>1002645127</v>
      </c>
      <c r="C586">
        <v>3</v>
      </c>
      <c r="D586" t="s">
        <v>59</v>
      </c>
      <c r="E586">
        <v>4</v>
      </c>
      <c r="F586" t="s">
        <v>241</v>
      </c>
      <c r="G586" t="s">
        <v>2609</v>
      </c>
      <c r="H586" t="s">
        <v>3230</v>
      </c>
      <c r="I586" t="s">
        <v>212</v>
      </c>
      <c r="J586" t="s">
        <v>213</v>
      </c>
      <c r="K586" t="s">
        <v>149</v>
      </c>
      <c r="L586" t="s">
        <v>214</v>
      </c>
      <c r="M586" t="s">
        <v>1400</v>
      </c>
      <c r="N586" t="s">
        <v>215</v>
      </c>
      <c r="O586" s="57">
        <v>46315.467175925929</v>
      </c>
      <c r="P586" s="57">
        <v>46318.41238425926</v>
      </c>
      <c r="Q586">
        <v>69413598</v>
      </c>
      <c r="S586">
        <v>141148109191</v>
      </c>
      <c r="T586" t="s">
        <v>10194</v>
      </c>
      <c r="U586" t="s">
        <v>10195</v>
      </c>
      <c r="V586" t="s">
        <v>10196</v>
      </c>
      <c r="Z586">
        <v>110.21459820416899</v>
      </c>
      <c r="AA586">
        <v>-7.34097062821776</v>
      </c>
      <c r="AB586" t="s">
        <v>10197</v>
      </c>
      <c r="AC586" t="s">
        <v>235</v>
      </c>
      <c r="AL586" t="s">
        <v>217</v>
      </c>
      <c r="AM586" t="s">
        <v>10198</v>
      </c>
      <c r="AN586" t="s">
        <v>6</v>
      </c>
      <c r="AO586" t="s">
        <v>10057</v>
      </c>
      <c r="AP586" s="57">
        <v>46316.333333333336</v>
      </c>
      <c r="AQ586" t="s">
        <v>841</v>
      </c>
      <c r="AR586" t="s">
        <v>14</v>
      </c>
      <c r="AS586" t="s">
        <v>219</v>
      </c>
      <c r="AT586" t="s">
        <v>230</v>
      </c>
      <c r="AV586" t="s">
        <v>12036</v>
      </c>
      <c r="AW586" t="s">
        <v>880</v>
      </c>
      <c r="AX586" t="s">
        <v>222</v>
      </c>
      <c r="BA586" s="57">
        <v>46316.333333333336</v>
      </c>
      <c r="BB586" t="s">
        <v>10198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:61">
      <c r="A587">
        <v>586</v>
      </c>
      <c r="B587">
        <v>1002653420</v>
      </c>
      <c r="C587">
        <v>3</v>
      </c>
      <c r="D587" t="s">
        <v>59</v>
      </c>
      <c r="E587">
        <v>4</v>
      </c>
      <c r="F587" t="s">
        <v>241</v>
      </c>
      <c r="G587" t="s">
        <v>2609</v>
      </c>
      <c r="H587" t="s">
        <v>3230</v>
      </c>
      <c r="I587" t="s">
        <v>212</v>
      </c>
      <c r="J587" t="s">
        <v>213</v>
      </c>
      <c r="K587" t="s">
        <v>149</v>
      </c>
      <c r="L587" t="s">
        <v>826</v>
      </c>
      <c r="M587" t="s">
        <v>1400</v>
      </c>
      <c r="N587" t="s">
        <v>215</v>
      </c>
      <c r="O587" s="57">
        <v>46321.468564814815</v>
      </c>
      <c r="P587" s="57">
        <v>46323.56212962963</v>
      </c>
      <c r="Q587">
        <v>69416975</v>
      </c>
      <c r="R587">
        <v>2932950019</v>
      </c>
      <c r="S587">
        <v>141148109222</v>
      </c>
      <c r="T587" t="s">
        <v>13038</v>
      </c>
      <c r="U587" t="s">
        <v>13039</v>
      </c>
      <c r="V587" t="s">
        <v>13040</v>
      </c>
      <c r="Z587">
        <v>110.17783059999999</v>
      </c>
      <c r="AA587">
        <v>-7.3150059000000001</v>
      </c>
      <c r="AB587" t="s">
        <v>13041</v>
      </c>
      <c r="AC587" t="s">
        <v>235</v>
      </c>
      <c r="AL587" t="s">
        <v>217</v>
      </c>
      <c r="AM587" t="s">
        <v>13042</v>
      </c>
      <c r="AN587" t="s">
        <v>6</v>
      </c>
      <c r="AO587" t="s">
        <v>12963</v>
      </c>
      <c r="AP587" s="57">
        <v>46322.333333333336</v>
      </c>
      <c r="AR587" t="s">
        <v>14</v>
      </c>
      <c r="AS587" t="s">
        <v>219</v>
      </c>
      <c r="AT587" t="s">
        <v>230</v>
      </c>
      <c r="AV587" t="s">
        <v>14419</v>
      </c>
      <c r="AW587" t="s">
        <v>2850</v>
      </c>
      <c r="AX587" t="s">
        <v>222</v>
      </c>
      <c r="BA587" s="57">
        <v>46322.333333333336</v>
      </c>
      <c r="BB587" t="s">
        <v>13042</v>
      </c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:61">
      <c r="A588">
        <v>587</v>
      </c>
      <c r="B588">
        <v>1002623835</v>
      </c>
      <c r="C588">
        <v>3</v>
      </c>
      <c r="D588" t="s">
        <v>59</v>
      </c>
      <c r="E588">
        <v>4</v>
      </c>
      <c r="F588" t="s">
        <v>241</v>
      </c>
      <c r="G588" t="s">
        <v>2609</v>
      </c>
      <c r="H588" t="s">
        <v>3230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46301.437199074076</v>
      </c>
      <c r="P588" s="57">
        <v>46301.67695601852</v>
      </c>
      <c r="Q588">
        <v>69404819</v>
      </c>
      <c r="S588">
        <v>141148109105</v>
      </c>
      <c r="T588" t="s">
        <v>3231</v>
      </c>
      <c r="U588" t="s">
        <v>3232</v>
      </c>
      <c r="V588" t="s">
        <v>3233</v>
      </c>
      <c r="Z588">
        <v>110.1198543</v>
      </c>
      <c r="AA588">
        <v>-7.3364048000000004</v>
      </c>
      <c r="AB588" t="s">
        <v>3234</v>
      </c>
      <c r="AC588" t="s">
        <v>235</v>
      </c>
      <c r="AL588" t="s">
        <v>217</v>
      </c>
      <c r="AM588" t="s">
        <v>3197</v>
      </c>
      <c r="AN588" t="s">
        <v>6</v>
      </c>
      <c r="AO588" s="57">
        <v>46183.444699074076</v>
      </c>
      <c r="AP588" s="57">
        <v>46302.333333333336</v>
      </c>
      <c r="AR588" t="s">
        <v>218</v>
      </c>
      <c r="AS588" t="s">
        <v>219</v>
      </c>
      <c r="AT588" t="s">
        <v>230</v>
      </c>
      <c r="AU588">
        <v>20261006</v>
      </c>
      <c r="AV588" t="s">
        <v>221</v>
      </c>
      <c r="AW588" t="s">
        <v>883</v>
      </c>
      <c r="AX588" t="s">
        <v>222</v>
      </c>
      <c r="BA588" s="57">
        <v>46302.333333333336</v>
      </c>
      <c r="BB588" t="s">
        <v>3197</v>
      </c>
      <c r="BC588">
        <v>2026</v>
      </c>
      <c r="BD588">
        <v>10</v>
      </c>
      <c r="BE588">
        <v>6</v>
      </c>
      <c r="BF588" s="6">
        <f t="shared" si="27"/>
        <v>46301</v>
      </c>
      <c r="BG588">
        <f t="shared" si="28"/>
        <v>-1.3333333333357587</v>
      </c>
      <c r="BH588" t="str">
        <f t="shared" si="29"/>
        <v>COMPLY</v>
      </c>
      <c r="BI588" t="e">
        <f>VLOOKUP(H588,Sheet2!$A$1:$B$270,2,FALSE)</f>
        <v>#N/A</v>
      </c>
    </row>
    <row r="589" spans="1:61">
      <c r="A589">
        <v>588</v>
      </c>
      <c r="B589">
        <v>1002630902</v>
      </c>
      <c r="C589">
        <v>3</v>
      </c>
      <c r="D589" t="s">
        <v>59</v>
      </c>
      <c r="E589">
        <v>4</v>
      </c>
      <c r="F589" t="s">
        <v>241</v>
      </c>
      <c r="G589" t="s">
        <v>2609</v>
      </c>
      <c r="H589" t="s">
        <v>3230</v>
      </c>
      <c r="I589" t="s">
        <v>212</v>
      </c>
      <c r="J589" t="s">
        <v>213</v>
      </c>
      <c r="K589" t="s">
        <v>149</v>
      </c>
      <c r="M589" t="s">
        <v>76</v>
      </c>
      <c r="N589" t="s">
        <v>215</v>
      </c>
      <c r="O589" s="57">
        <v>46305.553587962961</v>
      </c>
      <c r="P589" s="57">
        <v>46305.611921296295</v>
      </c>
      <c r="Q589">
        <v>69405595</v>
      </c>
      <c r="S589">
        <v>141148109122</v>
      </c>
      <c r="T589" t="s">
        <v>3856</v>
      </c>
      <c r="U589" t="s">
        <v>4983</v>
      </c>
      <c r="V589" t="s">
        <v>4984</v>
      </c>
      <c r="Z589">
        <v>110.17182889999999</v>
      </c>
      <c r="AA589">
        <v>-7.3768554000000002</v>
      </c>
      <c r="AB589" t="s">
        <v>3859</v>
      </c>
      <c r="AC589" t="s">
        <v>283</v>
      </c>
      <c r="AL589" t="s">
        <v>217</v>
      </c>
      <c r="AM589" t="s">
        <v>4985</v>
      </c>
      <c r="AN589" t="s">
        <v>6</v>
      </c>
      <c r="AO589" s="57">
        <v>46305.570069444446</v>
      </c>
      <c r="AR589" t="s">
        <v>218</v>
      </c>
      <c r="AS589" t="s">
        <v>219</v>
      </c>
      <c r="AT589" t="s">
        <v>230</v>
      </c>
      <c r="AU589">
        <v>20261010</v>
      </c>
      <c r="AV589" t="s">
        <v>221</v>
      </c>
      <c r="AW589" t="s">
        <v>540</v>
      </c>
      <c r="AX589" t="s">
        <v>222</v>
      </c>
      <c r="BA589" s="57">
        <v>46305.291666666664</v>
      </c>
      <c r="BB589" t="s">
        <v>4985</v>
      </c>
      <c r="BC589">
        <v>2026</v>
      </c>
      <c r="BD589">
        <v>10</v>
      </c>
      <c r="BE589">
        <v>10</v>
      </c>
      <c r="BF589" s="6">
        <f t="shared" si="27"/>
        <v>46305</v>
      </c>
      <c r="BG589">
        <f t="shared" si="28"/>
        <v>-0.29166666666424135</v>
      </c>
      <c r="BH589" t="str">
        <f t="shared" si="29"/>
        <v>COMPLY</v>
      </c>
      <c r="BI589" t="e">
        <f>VLOOKUP(H589,Sheet2!$A$1:$B$270,2,FALSE)</f>
        <v>#N/A</v>
      </c>
    </row>
    <row r="590" spans="1:61">
      <c r="A590">
        <v>589</v>
      </c>
      <c r="B590">
        <v>1002645081</v>
      </c>
      <c r="C590">
        <v>3</v>
      </c>
      <c r="D590" t="s">
        <v>59</v>
      </c>
      <c r="E590">
        <v>4</v>
      </c>
      <c r="F590" t="s">
        <v>241</v>
      </c>
      <c r="G590" t="s">
        <v>2609</v>
      </c>
      <c r="H590" t="s">
        <v>3230</v>
      </c>
      <c r="I590" t="s">
        <v>212</v>
      </c>
      <c r="J590" t="s">
        <v>213</v>
      </c>
      <c r="K590" t="s">
        <v>149</v>
      </c>
      <c r="L590" t="s">
        <v>214</v>
      </c>
      <c r="M590" t="s">
        <v>76</v>
      </c>
      <c r="N590" t="s">
        <v>215</v>
      </c>
      <c r="O590" s="57">
        <v>46315.45890046296</v>
      </c>
      <c r="P590" s="57">
        <v>46318.688298611109</v>
      </c>
      <c r="Q590">
        <v>69413590</v>
      </c>
      <c r="S590">
        <v>141148109190</v>
      </c>
      <c r="T590" t="s">
        <v>10199</v>
      </c>
      <c r="U590" t="s">
        <v>10195</v>
      </c>
      <c r="V590" t="s">
        <v>10200</v>
      </c>
      <c r="Z590">
        <v>110.214535728941</v>
      </c>
      <c r="AA590">
        <v>-7.3411004627971899</v>
      </c>
      <c r="AB590" t="s">
        <v>10201</v>
      </c>
      <c r="AC590" t="s">
        <v>235</v>
      </c>
      <c r="AL590" t="s">
        <v>217</v>
      </c>
      <c r="AM590" t="s">
        <v>10202</v>
      </c>
      <c r="AN590" t="s">
        <v>6</v>
      </c>
      <c r="AO590" t="s">
        <v>10057</v>
      </c>
      <c r="AP590" s="57">
        <v>46318.333333333336</v>
      </c>
      <c r="AR590" t="s">
        <v>218</v>
      </c>
      <c r="AS590" t="s">
        <v>219</v>
      </c>
      <c r="AT590" t="s">
        <v>230</v>
      </c>
      <c r="AU590">
        <v>20261023</v>
      </c>
      <c r="AV590" t="s">
        <v>221</v>
      </c>
      <c r="AW590" t="s">
        <v>880</v>
      </c>
      <c r="AX590" t="s">
        <v>222</v>
      </c>
      <c r="BA590" s="57">
        <v>46318.333333333336</v>
      </c>
      <c r="BB590" t="s">
        <v>10202</v>
      </c>
      <c r="BC590">
        <v>2026</v>
      </c>
      <c r="BD590">
        <v>10</v>
      </c>
      <c r="BE590">
        <v>23</v>
      </c>
      <c r="BF590" s="6">
        <f t="shared" si="27"/>
        <v>46318</v>
      </c>
      <c r="BG590">
        <f t="shared" si="28"/>
        <v>-0.33333333333575865</v>
      </c>
      <c r="BH590" t="str">
        <f t="shared" si="29"/>
        <v>COMPLY</v>
      </c>
      <c r="BI590" t="e">
        <f>VLOOKUP(H590,Sheet2!$A$1:$B$270,2,FALSE)</f>
        <v>#N/A</v>
      </c>
    </row>
    <row r="591" spans="1:61">
      <c r="A591">
        <v>590</v>
      </c>
      <c r="B591">
        <v>1002647183</v>
      </c>
      <c r="C591">
        <v>3</v>
      </c>
      <c r="D591" t="s">
        <v>59</v>
      </c>
      <c r="E591">
        <v>4</v>
      </c>
      <c r="F591" t="s">
        <v>241</v>
      </c>
      <c r="G591" t="s">
        <v>2609</v>
      </c>
      <c r="H591" t="s">
        <v>3230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46316.495659722219</v>
      </c>
      <c r="P591" s="57">
        <v>46322.433194444442</v>
      </c>
      <c r="Q591">
        <v>69414402</v>
      </c>
      <c r="S591">
        <v>141148109199</v>
      </c>
      <c r="T591" t="s">
        <v>10794</v>
      </c>
      <c r="U591" t="s">
        <v>10795</v>
      </c>
      <c r="V591" t="s">
        <v>10796</v>
      </c>
      <c r="Z591">
        <v>110.21430909999999</v>
      </c>
      <c r="AA591">
        <v>-7.3456074999999998</v>
      </c>
      <c r="AB591" t="s">
        <v>10797</v>
      </c>
      <c r="AC591" t="s">
        <v>235</v>
      </c>
      <c r="AL591" t="s">
        <v>217</v>
      </c>
      <c r="AM591" t="s">
        <v>10798</v>
      </c>
      <c r="AN591" t="s">
        <v>6</v>
      </c>
      <c r="AO591" t="s">
        <v>10725</v>
      </c>
      <c r="AP591" s="57">
        <v>46322.458333333336</v>
      </c>
      <c r="AR591" t="s">
        <v>218</v>
      </c>
      <c r="AS591" t="s">
        <v>219</v>
      </c>
      <c r="AT591" t="s">
        <v>230</v>
      </c>
      <c r="AU591">
        <v>20261027</v>
      </c>
      <c r="AV591" t="s">
        <v>221</v>
      </c>
      <c r="AW591" t="s">
        <v>886</v>
      </c>
      <c r="AX591" t="s">
        <v>222</v>
      </c>
      <c r="BA591" s="57">
        <v>46322.458333333336</v>
      </c>
      <c r="BB591" t="s">
        <v>10798</v>
      </c>
      <c r="BC591">
        <v>2026</v>
      </c>
      <c r="BD591">
        <v>10</v>
      </c>
      <c r="BE591">
        <v>27</v>
      </c>
      <c r="BF591" s="6">
        <f t="shared" si="27"/>
        <v>46322</v>
      </c>
      <c r="BG591">
        <f t="shared" si="28"/>
        <v>-0.45833333333575865</v>
      </c>
      <c r="BH591" t="str">
        <f t="shared" si="29"/>
        <v>COMPLY</v>
      </c>
      <c r="BI591" t="e">
        <f>VLOOKUP(H591,Sheet2!$A$1:$B$270,2,FALSE)</f>
        <v>#N/A</v>
      </c>
    </row>
    <row r="592" spans="1:61">
      <c r="A592">
        <v>591</v>
      </c>
      <c r="B592">
        <v>1002650415</v>
      </c>
      <c r="C592">
        <v>3</v>
      </c>
      <c r="D592" t="s">
        <v>59</v>
      </c>
      <c r="E592">
        <v>4</v>
      </c>
      <c r="F592" t="s">
        <v>241</v>
      </c>
      <c r="G592" t="s">
        <v>2609</v>
      </c>
      <c r="H592" t="s">
        <v>3230</v>
      </c>
      <c r="I592" t="s">
        <v>212</v>
      </c>
      <c r="J592" t="s">
        <v>213</v>
      </c>
      <c r="K592" t="s">
        <v>149</v>
      </c>
      <c r="M592" t="s">
        <v>76</v>
      </c>
      <c r="N592" t="s">
        <v>215</v>
      </c>
      <c r="O592" s="57">
        <v>46318.412395833337</v>
      </c>
      <c r="P592" s="57">
        <v>46318.685185185182</v>
      </c>
      <c r="Q592">
        <v>69413598</v>
      </c>
      <c r="S592">
        <v>141148109204</v>
      </c>
      <c r="T592" t="s">
        <v>10194</v>
      </c>
      <c r="U592" t="s">
        <v>12037</v>
      </c>
      <c r="V592" t="s">
        <v>12038</v>
      </c>
      <c r="Z592">
        <v>110.214714</v>
      </c>
      <c r="AA592">
        <v>-7.3408949999999997</v>
      </c>
      <c r="AB592" t="s">
        <v>10197</v>
      </c>
      <c r="AC592" t="s">
        <v>283</v>
      </c>
      <c r="AL592" t="s">
        <v>217</v>
      </c>
      <c r="AM592" t="s">
        <v>12039</v>
      </c>
      <c r="AN592" t="s">
        <v>6</v>
      </c>
      <c r="AO592" t="s">
        <v>12040</v>
      </c>
      <c r="AR592" t="s">
        <v>218</v>
      </c>
      <c r="AS592" t="s">
        <v>219</v>
      </c>
      <c r="AT592" t="s">
        <v>230</v>
      </c>
      <c r="AU592">
        <v>20261023</v>
      </c>
      <c r="AV592" t="s">
        <v>221</v>
      </c>
      <c r="AW592" t="s">
        <v>540</v>
      </c>
      <c r="AX592" t="s">
        <v>222</v>
      </c>
      <c r="BA592" s="57">
        <v>46318.291666666664</v>
      </c>
      <c r="BB592" t="s">
        <v>12039</v>
      </c>
      <c r="BC592">
        <v>2026</v>
      </c>
      <c r="BD592">
        <v>10</v>
      </c>
      <c r="BE592">
        <v>23</v>
      </c>
      <c r="BF592" s="6">
        <f t="shared" si="27"/>
        <v>46318</v>
      </c>
      <c r="BG592">
        <f t="shared" si="28"/>
        <v>-0.29166666666424135</v>
      </c>
      <c r="BH592" t="str">
        <f t="shared" si="29"/>
        <v>COMPLY</v>
      </c>
      <c r="BI592" t="e">
        <f>VLOOKUP(H592,Sheet2!$A$1:$B$270,2,FALSE)</f>
        <v>#N/A</v>
      </c>
    </row>
    <row r="593" spans="1:61">
      <c r="A593">
        <v>592</v>
      </c>
      <c r="B593">
        <v>1002657689</v>
      </c>
      <c r="C593">
        <v>3</v>
      </c>
      <c r="D593" t="s">
        <v>59</v>
      </c>
      <c r="E593">
        <v>4</v>
      </c>
      <c r="F593" t="s">
        <v>241</v>
      </c>
      <c r="G593" t="s">
        <v>2609</v>
      </c>
      <c r="H593" t="s">
        <v>3230</v>
      </c>
      <c r="I593" t="s">
        <v>212</v>
      </c>
      <c r="J593" t="s">
        <v>213</v>
      </c>
      <c r="K593" t="s">
        <v>149</v>
      </c>
      <c r="M593" t="s">
        <v>76</v>
      </c>
      <c r="N593" t="s">
        <v>215</v>
      </c>
      <c r="O593" s="57">
        <v>46323.562141203707</v>
      </c>
      <c r="P593" s="57">
        <v>46323.717094907406</v>
      </c>
      <c r="Q593">
        <v>69416975</v>
      </c>
      <c r="R593">
        <v>2932950024</v>
      </c>
      <c r="S593">
        <v>141148109223</v>
      </c>
      <c r="T593" t="s">
        <v>13038</v>
      </c>
      <c r="U593" t="s">
        <v>14420</v>
      </c>
      <c r="V593" t="s">
        <v>14421</v>
      </c>
      <c r="Z593">
        <v>110.17722000000001</v>
      </c>
      <c r="AA593">
        <v>-7.3157699999999997</v>
      </c>
      <c r="AB593" t="s">
        <v>13041</v>
      </c>
      <c r="AC593" t="s">
        <v>283</v>
      </c>
      <c r="AL593" t="s">
        <v>217</v>
      </c>
      <c r="AM593" t="s">
        <v>14422</v>
      </c>
      <c r="AN593" t="s">
        <v>6</v>
      </c>
      <c r="AO593" t="s">
        <v>14348</v>
      </c>
      <c r="AR593" t="s">
        <v>218</v>
      </c>
      <c r="AS593" t="s">
        <v>219</v>
      </c>
      <c r="AT593" t="s">
        <v>230</v>
      </c>
      <c r="AU593">
        <v>20261028</v>
      </c>
      <c r="AV593" t="s">
        <v>221</v>
      </c>
      <c r="AW593" t="s">
        <v>1585</v>
      </c>
      <c r="AX593" t="s">
        <v>222</v>
      </c>
      <c r="BA593" s="57">
        <v>46323.291666666664</v>
      </c>
      <c r="BB593" t="s">
        <v>14422</v>
      </c>
      <c r="BC593">
        <v>2026</v>
      </c>
      <c r="BD593">
        <v>10</v>
      </c>
      <c r="BE593">
        <v>28</v>
      </c>
      <c r="BF593" s="6">
        <f t="shared" si="27"/>
        <v>46323</v>
      </c>
      <c r="BG593">
        <f t="shared" si="28"/>
        <v>-0.29166666666424135</v>
      </c>
      <c r="BH593" t="str">
        <f t="shared" si="29"/>
        <v>COMPLY</v>
      </c>
      <c r="BI593" t="e">
        <f>VLOOKUP(H593,Sheet2!$A$1:$B$270,2,FALSE)</f>
        <v>#N/A</v>
      </c>
    </row>
    <row r="594" spans="1:61">
      <c r="A594">
        <v>593</v>
      </c>
      <c r="B594">
        <v>1002655243</v>
      </c>
      <c r="C594">
        <v>3</v>
      </c>
      <c r="D594" t="s">
        <v>59</v>
      </c>
      <c r="E594">
        <v>4</v>
      </c>
      <c r="F594" t="s">
        <v>241</v>
      </c>
      <c r="G594" t="s">
        <v>2609</v>
      </c>
      <c r="H594" t="s">
        <v>3230</v>
      </c>
      <c r="I594" t="s">
        <v>212</v>
      </c>
      <c r="J594" t="s">
        <v>213</v>
      </c>
      <c r="K594" t="s">
        <v>149</v>
      </c>
      <c r="M594" t="s">
        <v>839</v>
      </c>
      <c r="N594" t="s">
        <v>563</v>
      </c>
      <c r="O594" s="57">
        <v>46322.403032407405</v>
      </c>
      <c r="P594" s="57">
        <v>46325.359467592592</v>
      </c>
      <c r="Q594">
        <v>66525052</v>
      </c>
      <c r="S594">
        <v>141148109228</v>
      </c>
      <c r="T594" t="s">
        <v>1652</v>
      </c>
      <c r="U594" t="s">
        <v>13725</v>
      </c>
      <c r="V594" t="s">
        <v>13726</v>
      </c>
      <c r="Z594">
        <v>110.17718572744501</v>
      </c>
      <c r="AA594">
        <v>-7.3151089609550599</v>
      </c>
      <c r="AB594" t="s">
        <v>13727</v>
      </c>
      <c r="AC594" t="s">
        <v>225</v>
      </c>
      <c r="AL594" t="s">
        <v>217</v>
      </c>
      <c r="AM594" t="s">
        <v>13728</v>
      </c>
      <c r="AN594" t="s">
        <v>6</v>
      </c>
      <c r="AO594" t="s">
        <v>13677</v>
      </c>
      <c r="AP594" s="57">
        <v>46323.458333333336</v>
      </c>
      <c r="AQ594" t="s">
        <v>841</v>
      </c>
      <c r="AR594" t="s">
        <v>840</v>
      </c>
      <c r="AS594" t="s">
        <v>219</v>
      </c>
      <c r="AT594" t="s">
        <v>230</v>
      </c>
      <c r="AV594" t="s">
        <v>15018</v>
      </c>
      <c r="AW594" t="s">
        <v>559</v>
      </c>
      <c r="AX594" t="s">
        <v>222</v>
      </c>
      <c r="BA594" s="57">
        <v>46323.458333333336</v>
      </c>
      <c r="BB594" t="s">
        <v>13728</v>
      </c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:61">
      <c r="A595">
        <v>594</v>
      </c>
      <c r="B595">
        <v>1002624681</v>
      </c>
      <c r="C595">
        <v>3</v>
      </c>
      <c r="D595" t="s">
        <v>38</v>
      </c>
      <c r="E595">
        <v>5</v>
      </c>
      <c r="F595" t="s">
        <v>90</v>
      </c>
      <c r="G595" t="s">
        <v>90</v>
      </c>
      <c r="H595" t="s">
        <v>468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46301.626851851855</v>
      </c>
      <c r="P595" s="57">
        <v>46302.683530092596</v>
      </c>
      <c r="Q595">
        <v>69405226</v>
      </c>
      <c r="S595">
        <v>152625208633</v>
      </c>
      <c r="T595" t="s">
        <v>3235</v>
      </c>
      <c r="U595" t="s">
        <v>3236</v>
      </c>
      <c r="V595" t="s">
        <v>3237</v>
      </c>
      <c r="Z595">
        <v>112.06143299999999</v>
      </c>
      <c r="AA595">
        <v>-7.7862422999999996</v>
      </c>
      <c r="AB595" t="s">
        <v>3238</v>
      </c>
      <c r="AC595" t="s">
        <v>235</v>
      </c>
      <c r="AL595" t="s">
        <v>217</v>
      </c>
      <c r="AM595" t="s">
        <v>3239</v>
      </c>
      <c r="AN595" t="s">
        <v>6</v>
      </c>
      <c r="AO595" s="57">
        <v>46183.642893518518</v>
      </c>
      <c r="AP595" s="57">
        <v>46302.458333333336</v>
      </c>
      <c r="AR595" t="s">
        <v>218</v>
      </c>
      <c r="AS595" t="s">
        <v>548</v>
      </c>
      <c r="AT595" t="s">
        <v>230</v>
      </c>
      <c r="AU595">
        <v>20261007</v>
      </c>
      <c r="AV595" t="s">
        <v>221</v>
      </c>
      <c r="AW595" t="s">
        <v>875</v>
      </c>
      <c r="AX595" t="s">
        <v>222</v>
      </c>
      <c r="BA595" s="57">
        <v>46302.458333333336</v>
      </c>
      <c r="BB595" t="s">
        <v>3239</v>
      </c>
      <c r="BC595">
        <v>2026</v>
      </c>
      <c r="BD595">
        <v>10</v>
      </c>
      <c r="BE595">
        <v>7</v>
      </c>
      <c r="BF595" s="6">
        <f t="shared" si="27"/>
        <v>46302</v>
      </c>
      <c r="BG595">
        <f t="shared" si="28"/>
        <v>-0.45833333333575865</v>
      </c>
      <c r="BH595" t="str">
        <f t="shared" si="29"/>
        <v>COMPLY</v>
      </c>
      <c r="BI595" t="str">
        <f>VLOOKUP(H595,Sheet2!$A$1:$B$270,2,FALSE)</f>
        <v>KEDIRI</v>
      </c>
    </row>
    <row r="596" spans="1:61">
      <c r="A596">
        <v>595</v>
      </c>
      <c r="B596">
        <v>1002645378</v>
      </c>
      <c r="C596">
        <v>3</v>
      </c>
      <c r="D596" t="s">
        <v>38</v>
      </c>
      <c r="E596">
        <v>5</v>
      </c>
      <c r="F596" t="s">
        <v>90</v>
      </c>
      <c r="G596" t="s">
        <v>90</v>
      </c>
      <c r="H596" t="s">
        <v>468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46315.539467592593</v>
      </c>
      <c r="P596" s="57">
        <v>46317.553425925929</v>
      </c>
      <c r="Q596">
        <v>69413752</v>
      </c>
      <c r="S596">
        <v>152625208994</v>
      </c>
      <c r="T596" t="s">
        <v>10203</v>
      </c>
      <c r="U596" t="s">
        <v>10204</v>
      </c>
      <c r="V596" t="s">
        <v>10205</v>
      </c>
      <c r="Z596">
        <v>112.0883329</v>
      </c>
      <c r="AA596">
        <v>-7.8118496000000004</v>
      </c>
      <c r="AB596" t="s">
        <v>10206</v>
      </c>
      <c r="AC596" t="s">
        <v>216</v>
      </c>
      <c r="AL596" t="s">
        <v>217</v>
      </c>
      <c r="AM596" t="s">
        <v>10207</v>
      </c>
      <c r="AN596" t="s">
        <v>6</v>
      </c>
      <c r="AO596" t="s">
        <v>10148</v>
      </c>
      <c r="AP596" s="57">
        <v>46317.333333333336</v>
      </c>
      <c r="AR596" t="s">
        <v>218</v>
      </c>
      <c r="AS596" t="s">
        <v>548</v>
      </c>
      <c r="AT596" t="s">
        <v>230</v>
      </c>
      <c r="AU596">
        <v>20261022</v>
      </c>
      <c r="AV596" t="s">
        <v>221</v>
      </c>
      <c r="AW596" t="s">
        <v>883</v>
      </c>
      <c r="AX596" t="s">
        <v>222</v>
      </c>
      <c r="BA596" s="57">
        <v>46317.333333333336</v>
      </c>
      <c r="BB596" t="s">
        <v>10207</v>
      </c>
      <c r="BC596">
        <v>2026</v>
      </c>
      <c r="BD596">
        <v>10</v>
      </c>
      <c r="BE596">
        <v>22</v>
      </c>
      <c r="BF596" s="6">
        <f t="shared" si="27"/>
        <v>46317</v>
      </c>
      <c r="BG596">
        <f t="shared" si="28"/>
        <v>-0.33333333333575865</v>
      </c>
      <c r="BH596" t="str">
        <f t="shared" si="29"/>
        <v>COMPLY</v>
      </c>
      <c r="BI596" t="str">
        <f>VLOOKUP(H596,Sheet2!$A$1:$B$270,2,FALSE)</f>
        <v>KEDIRI</v>
      </c>
    </row>
    <row r="597" spans="1:61">
      <c r="A597">
        <v>596</v>
      </c>
      <c r="B597">
        <v>1002651092</v>
      </c>
      <c r="C597">
        <v>3</v>
      </c>
      <c r="D597" t="s">
        <v>38</v>
      </c>
      <c r="E597">
        <v>5</v>
      </c>
      <c r="F597" t="s">
        <v>90</v>
      </c>
      <c r="G597" t="s">
        <v>90</v>
      </c>
      <c r="H597" t="s">
        <v>468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46318.587326388886</v>
      </c>
      <c r="P597" s="57">
        <v>46318.768553240741</v>
      </c>
      <c r="Q597">
        <v>69415943</v>
      </c>
      <c r="S597">
        <v>152625208266</v>
      </c>
      <c r="T597" t="s">
        <v>12041</v>
      </c>
      <c r="U597" t="s">
        <v>12042</v>
      </c>
      <c r="V597" t="s">
        <v>12043</v>
      </c>
      <c r="Z597">
        <v>112.0695497</v>
      </c>
      <c r="AA597">
        <v>-7.7838181000000004</v>
      </c>
      <c r="AB597" t="s">
        <v>12044</v>
      </c>
      <c r="AC597" t="s">
        <v>235</v>
      </c>
      <c r="AL597" t="s">
        <v>217</v>
      </c>
      <c r="AM597" t="s">
        <v>12045</v>
      </c>
      <c r="AN597" t="s">
        <v>6</v>
      </c>
      <c r="AO597" t="s">
        <v>11853</v>
      </c>
      <c r="AP597" s="57">
        <v>46319.458333333336</v>
      </c>
      <c r="AR597" t="s">
        <v>218</v>
      </c>
      <c r="AS597" t="s">
        <v>548</v>
      </c>
      <c r="AT597" t="s">
        <v>230</v>
      </c>
      <c r="AU597">
        <v>20261023</v>
      </c>
      <c r="AV597" t="s">
        <v>221</v>
      </c>
      <c r="AW597" t="s">
        <v>877</v>
      </c>
      <c r="AX597" t="s">
        <v>222</v>
      </c>
      <c r="BA597" s="57">
        <v>46319.458333333336</v>
      </c>
      <c r="BB597" t="s">
        <v>12045</v>
      </c>
      <c r="BC597">
        <v>2026</v>
      </c>
      <c r="BD597">
        <v>10</v>
      </c>
      <c r="BE597">
        <v>23</v>
      </c>
      <c r="BF597" s="6">
        <f t="shared" si="27"/>
        <v>46318</v>
      </c>
      <c r="BG597">
        <f t="shared" si="28"/>
        <v>-1.4583333333357587</v>
      </c>
      <c r="BH597" t="str">
        <f t="shared" si="29"/>
        <v>COMPLY</v>
      </c>
      <c r="BI597" t="str">
        <f>VLOOKUP(H597,Sheet2!$A$1:$B$270,2,FALSE)</f>
        <v>KEDIRI</v>
      </c>
    </row>
    <row r="598" spans="1:61">
      <c r="A598">
        <v>597</v>
      </c>
      <c r="B598">
        <v>1002626931</v>
      </c>
      <c r="C598">
        <v>3</v>
      </c>
      <c r="D598" t="s">
        <v>38</v>
      </c>
      <c r="E598">
        <v>5</v>
      </c>
      <c r="F598" t="s">
        <v>90</v>
      </c>
      <c r="G598" t="s">
        <v>90</v>
      </c>
      <c r="H598" t="s">
        <v>504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46302.790729166663</v>
      </c>
      <c r="P598" s="57">
        <v>46303.68959490741</v>
      </c>
      <c r="Q598">
        <v>69406151</v>
      </c>
      <c r="S598">
        <v>152653205775</v>
      </c>
      <c r="T598" t="s">
        <v>3861</v>
      </c>
      <c r="U598" t="s">
        <v>3862</v>
      </c>
      <c r="V598" t="s">
        <v>3863</v>
      </c>
      <c r="Z598">
        <v>112.307345808541</v>
      </c>
      <c r="AA598">
        <v>-7.77763372955165</v>
      </c>
      <c r="AB598" t="s">
        <v>3864</v>
      </c>
      <c r="AC598" t="s">
        <v>235</v>
      </c>
      <c r="AL598" t="s">
        <v>217</v>
      </c>
      <c r="AM598" t="s">
        <v>3865</v>
      </c>
      <c r="AN598" t="s">
        <v>6</v>
      </c>
      <c r="AO598" s="57">
        <v>46213.809178240743</v>
      </c>
      <c r="AP598" s="57">
        <v>46303.625</v>
      </c>
      <c r="AR598" t="s">
        <v>218</v>
      </c>
      <c r="AS598" t="s">
        <v>303</v>
      </c>
      <c r="AT598" t="s">
        <v>230</v>
      </c>
      <c r="AU598">
        <v>20261008</v>
      </c>
      <c r="AV598" t="s">
        <v>221</v>
      </c>
      <c r="AW598" t="s">
        <v>883</v>
      </c>
      <c r="AX598" t="s">
        <v>222</v>
      </c>
      <c r="BA598" s="57">
        <v>46303.625</v>
      </c>
      <c r="BB598" t="s">
        <v>3865</v>
      </c>
      <c r="BC598">
        <v>2026</v>
      </c>
      <c r="BD598">
        <v>10</v>
      </c>
      <c r="BE598">
        <v>8</v>
      </c>
      <c r="BF598" s="6">
        <f t="shared" si="27"/>
        <v>46303</v>
      </c>
      <c r="BG598">
        <f t="shared" si="28"/>
        <v>-0.625</v>
      </c>
      <c r="BH598" t="str">
        <f t="shared" si="29"/>
        <v>COMPLY</v>
      </c>
      <c r="BI598" t="str">
        <f>VLOOKUP(H598,Sheet2!$A$1:$B$270,2,FALSE)</f>
        <v>KEDIRI</v>
      </c>
    </row>
    <row r="599" spans="1:61">
      <c r="A599">
        <v>598</v>
      </c>
      <c r="B599">
        <v>1002648240</v>
      </c>
      <c r="C599">
        <v>3</v>
      </c>
      <c r="D599" t="s">
        <v>38</v>
      </c>
      <c r="E599">
        <v>5</v>
      </c>
      <c r="F599" t="s">
        <v>90</v>
      </c>
      <c r="G599" t="s">
        <v>90</v>
      </c>
      <c r="H599" t="s">
        <v>504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46316.795648148145</v>
      </c>
      <c r="P599" s="57">
        <v>46317.785798611112</v>
      </c>
      <c r="Q599">
        <v>69414810</v>
      </c>
      <c r="S599">
        <v>152653205605</v>
      </c>
      <c r="T599" t="s">
        <v>10799</v>
      </c>
      <c r="U599" t="s">
        <v>10800</v>
      </c>
      <c r="V599" t="s">
        <v>10801</v>
      </c>
      <c r="Z599">
        <v>112.27276642443201</v>
      </c>
      <c r="AA599">
        <v>-7.7564494822068903</v>
      </c>
      <c r="AB599" t="s">
        <v>10802</v>
      </c>
      <c r="AC599" t="s">
        <v>235</v>
      </c>
      <c r="AL599" t="s">
        <v>217</v>
      </c>
      <c r="AM599" t="s">
        <v>10803</v>
      </c>
      <c r="AN599" t="s">
        <v>6</v>
      </c>
      <c r="AO599" t="s">
        <v>10804</v>
      </c>
      <c r="AP599" s="57">
        <v>46318.333333333336</v>
      </c>
      <c r="AR599" t="s">
        <v>218</v>
      </c>
      <c r="AS599" t="s">
        <v>303</v>
      </c>
      <c r="AT599" t="s">
        <v>230</v>
      </c>
      <c r="AU599">
        <v>20261022</v>
      </c>
      <c r="AV599" t="s">
        <v>221</v>
      </c>
      <c r="AW599" t="s">
        <v>883</v>
      </c>
      <c r="AX599" t="s">
        <v>222</v>
      </c>
      <c r="BA599" s="57">
        <v>46318.333333333336</v>
      </c>
      <c r="BB599" t="s">
        <v>10803</v>
      </c>
      <c r="BC599">
        <v>2026</v>
      </c>
      <c r="BD599">
        <v>10</v>
      </c>
      <c r="BE599">
        <v>22</v>
      </c>
      <c r="BF599" s="6">
        <f t="shared" si="27"/>
        <v>46317</v>
      </c>
      <c r="BG599">
        <f t="shared" si="28"/>
        <v>-1.3333333333357587</v>
      </c>
      <c r="BH599" t="str">
        <f t="shared" si="29"/>
        <v>COMPLY</v>
      </c>
      <c r="BI599" t="str">
        <f>VLOOKUP(H599,Sheet2!$A$1:$B$270,2,FALSE)</f>
        <v>KEDIRI</v>
      </c>
    </row>
    <row r="600" spans="1:61">
      <c r="A600">
        <v>599</v>
      </c>
      <c r="B600">
        <v>1002641398</v>
      </c>
      <c r="C600">
        <v>3</v>
      </c>
      <c r="D600" t="s">
        <v>38</v>
      </c>
      <c r="E600">
        <v>5</v>
      </c>
      <c r="F600" t="s">
        <v>90</v>
      </c>
      <c r="G600" t="s">
        <v>90</v>
      </c>
      <c r="H600" t="s">
        <v>428</v>
      </c>
      <c r="I600" t="s">
        <v>212</v>
      </c>
      <c r="J600" t="s">
        <v>213</v>
      </c>
      <c r="K600" t="s">
        <v>149</v>
      </c>
      <c r="L600" t="s">
        <v>214</v>
      </c>
      <c r="M600" t="s">
        <v>1400</v>
      </c>
      <c r="N600" t="s">
        <v>215</v>
      </c>
      <c r="O600" s="57">
        <v>46312.570601851854</v>
      </c>
      <c r="P600" s="57">
        <v>46316.625474537039</v>
      </c>
      <c r="Q600">
        <v>69412076</v>
      </c>
      <c r="S600">
        <v>152651207264</v>
      </c>
      <c r="T600" t="s">
        <v>8257</v>
      </c>
      <c r="U600" t="s">
        <v>8258</v>
      </c>
      <c r="V600" t="s">
        <v>8259</v>
      </c>
      <c r="Z600">
        <v>111.99142670000001</v>
      </c>
      <c r="AA600">
        <v>-7.9105467999999997</v>
      </c>
      <c r="AB600" t="s">
        <v>8260</v>
      </c>
      <c r="AC600" t="s">
        <v>216</v>
      </c>
      <c r="AL600" t="s">
        <v>217</v>
      </c>
      <c r="AM600" t="s">
        <v>8261</v>
      </c>
      <c r="AN600" t="s">
        <v>6</v>
      </c>
      <c r="AO600" t="s">
        <v>8262</v>
      </c>
      <c r="AP600" s="57">
        <v>46313.458333333336</v>
      </c>
      <c r="AQ600" t="s">
        <v>838</v>
      </c>
      <c r="AR600" t="s">
        <v>14</v>
      </c>
      <c r="AS600" t="s">
        <v>548</v>
      </c>
      <c r="AT600" t="s">
        <v>342</v>
      </c>
      <c r="AV600" t="s">
        <v>10805</v>
      </c>
      <c r="AW600" t="s">
        <v>1899</v>
      </c>
      <c r="AX600" t="s">
        <v>222</v>
      </c>
      <c r="BA600" s="57">
        <v>46313.458333333336</v>
      </c>
      <c r="BB600" t="s">
        <v>8261</v>
      </c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str">
        <f>VLOOKUP(H600,Sheet2!$A$1:$B$270,2,FALSE)</f>
        <v>KEDIRI</v>
      </c>
    </row>
    <row r="601" spans="1:61">
      <c r="A601">
        <v>600</v>
      </c>
      <c r="B601">
        <v>1002624340</v>
      </c>
      <c r="C601">
        <v>3</v>
      </c>
      <c r="D601" t="s">
        <v>38</v>
      </c>
      <c r="E601">
        <v>5</v>
      </c>
      <c r="F601" t="s">
        <v>90</v>
      </c>
      <c r="G601" t="s">
        <v>90</v>
      </c>
      <c r="H601" t="s">
        <v>428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46301.565671296295</v>
      </c>
      <c r="P601" s="57">
        <v>46302.484479166669</v>
      </c>
      <c r="Q601">
        <v>69405066</v>
      </c>
      <c r="S601">
        <v>152651208905</v>
      </c>
      <c r="T601" t="s">
        <v>3240</v>
      </c>
      <c r="U601" t="s">
        <v>3241</v>
      </c>
      <c r="V601" t="s">
        <v>3242</v>
      </c>
      <c r="Z601">
        <v>111.961273439877</v>
      </c>
      <c r="AA601">
        <v>-7.9157443618569197</v>
      </c>
      <c r="AB601" t="s">
        <v>3243</v>
      </c>
      <c r="AC601" t="s">
        <v>235</v>
      </c>
      <c r="AL601" t="s">
        <v>217</v>
      </c>
      <c r="AM601" t="s">
        <v>3244</v>
      </c>
      <c r="AN601" t="s">
        <v>6</v>
      </c>
      <c r="AO601" s="57">
        <v>46183.570092592592</v>
      </c>
      <c r="AP601" s="57">
        <v>46302.458333333336</v>
      </c>
      <c r="AR601" t="s">
        <v>218</v>
      </c>
      <c r="AS601" t="s">
        <v>548</v>
      </c>
      <c r="AT601" t="s">
        <v>230</v>
      </c>
      <c r="AU601">
        <v>20261007</v>
      </c>
      <c r="AV601" t="s">
        <v>221</v>
      </c>
      <c r="AW601" t="s">
        <v>879</v>
      </c>
      <c r="AX601" t="s">
        <v>222</v>
      </c>
      <c r="BA601" s="57">
        <v>46302.458333333336</v>
      </c>
      <c r="BB601" t="s">
        <v>3244</v>
      </c>
      <c r="BC601">
        <v>2026</v>
      </c>
      <c r="BD601">
        <v>10</v>
      </c>
      <c r="BE601">
        <v>7</v>
      </c>
      <c r="BF601" s="6">
        <f t="shared" si="27"/>
        <v>46302</v>
      </c>
      <c r="BG601">
        <f t="shared" si="28"/>
        <v>-0.45833333333575865</v>
      </c>
      <c r="BH601" t="str">
        <f t="shared" si="29"/>
        <v>COMPLY</v>
      </c>
      <c r="BI601" t="str">
        <f>VLOOKUP(H601,Sheet2!$A$1:$B$270,2,FALSE)</f>
        <v>KEDIRI</v>
      </c>
    </row>
    <row r="602" spans="1:61">
      <c r="A602">
        <v>601</v>
      </c>
      <c r="B602">
        <v>1002625119</v>
      </c>
      <c r="C602">
        <v>3</v>
      </c>
      <c r="D602" t="s">
        <v>38</v>
      </c>
      <c r="E602">
        <v>5</v>
      </c>
      <c r="F602" t="s">
        <v>90</v>
      </c>
      <c r="G602" t="s">
        <v>90</v>
      </c>
      <c r="H602" t="s">
        <v>428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46301.733043981483</v>
      </c>
      <c r="P602" s="57">
        <v>46302.568229166667</v>
      </c>
      <c r="Q602">
        <v>69405361</v>
      </c>
      <c r="S602">
        <v>152651208907</v>
      </c>
      <c r="T602" t="s">
        <v>3245</v>
      </c>
      <c r="U602" t="s">
        <v>3246</v>
      </c>
      <c r="V602" t="s">
        <v>3247</v>
      </c>
      <c r="Z602">
        <v>111.951139</v>
      </c>
      <c r="AA602">
        <v>-7.9421350000000004</v>
      </c>
      <c r="AB602" t="s">
        <v>3248</v>
      </c>
      <c r="AC602" t="s">
        <v>235</v>
      </c>
      <c r="AL602" t="s">
        <v>217</v>
      </c>
      <c r="AM602" t="s">
        <v>3249</v>
      </c>
      <c r="AN602" t="s">
        <v>6</v>
      </c>
      <c r="AO602" s="57">
        <v>46183.736192129632</v>
      </c>
      <c r="AP602" s="57">
        <v>46302.625</v>
      </c>
      <c r="AR602" t="s">
        <v>218</v>
      </c>
      <c r="AS602" t="s">
        <v>548</v>
      </c>
      <c r="AT602" t="s">
        <v>230</v>
      </c>
      <c r="AU602">
        <v>20261007</v>
      </c>
      <c r="AV602" t="s">
        <v>221</v>
      </c>
      <c r="AW602" t="s">
        <v>876</v>
      </c>
      <c r="AX602" t="s">
        <v>222</v>
      </c>
      <c r="BA602" s="57">
        <v>46302.625</v>
      </c>
      <c r="BB602" t="s">
        <v>3249</v>
      </c>
      <c r="BC602">
        <v>2026</v>
      </c>
      <c r="BD602">
        <v>10</v>
      </c>
      <c r="BE602">
        <v>7</v>
      </c>
      <c r="BF602" s="6">
        <f t="shared" si="27"/>
        <v>46302</v>
      </c>
      <c r="BG602">
        <f t="shared" si="28"/>
        <v>-0.625</v>
      </c>
      <c r="BH602" t="str">
        <f t="shared" si="29"/>
        <v>COMPLY</v>
      </c>
      <c r="BI602" t="str">
        <f>VLOOKUP(H602,Sheet2!$A$1:$B$270,2,FALSE)</f>
        <v>KEDIRI</v>
      </c>
    </row>
    <row r="603" spans="1:61">
      <c r="A603">
        <v>602</v>
      </c>
      <c r="B603">
        <v>1002637823</v>
      </c>
      <c r="C603">
        <v>3</v>
      </c>
      <c r="D603" t="s">
        <v>38</v>
      </c>
      <c r="E603">
        <v>5</v>
      </c>
      <c r="F603" t="s">
        <v>90</v>
      </c>
      <c r="G603" t="s">
        <v>90</v>
      </c>
      <c r="H603" t="s">
        <v>428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46310.392835648148</v>
      </c>
      <c r="P603" s="57">
        <v>46310.594490740739</v>
      </c>
      <c r="Q603">
        <v>69410535</v>
      </c>
      <c r="S603">
        <v>152651208002</v>
      </c>
      <c r="T603" t="s">
        <v>7499</v>
      </c>
      <c r="U603" t="s">
        <v>7500</v>
      </c>
      <c r="V603" t="s">
        <v>7501</v>
      </c>
      <c r="Z603">
        <v>111.953955888748</v>
      </c>
      <c r="AA603">
        <v>-7.92947011081338</v>
      </c>
      <c r="AB603" t="s">
        <v>7502</v>
      </c>
      <c r="AC603" t="s">
        <v>216</v>
      </c>
      <c r="AL603" t="s">
        <v>217</v>
      </c>
      <c r="AM603" t="s">
        <v>7503</v>
      </c>
      <c r="AN603" t="s">
        <v>6</v>
      </c>
      <c r="AO603" t="s">
        <v>7400</v>
      </c>
      <c r="AP603" s="57">
        <v>46311.333333333336</v>
      </c>
      <c r="AR603" t="s">
        <v>218</v>
      </c>
      <c r="AS603" t="s">
        <v>548</v>
      </c>
      <c r="AT603" t="s">
        <v>342</v>
      </c>
      <c r="AU603">
        <v>20261015</v>
      </c>
      <c r="AV603" t="s">
        <v>221</v>
      </c>
      <c r="AW603" t="s">
        <v>885</v>
      </c>
      <c r="AX603" t="s">
        <v>222</v>
      </c>
      <c r="BA603" s="57">
        <v>46311.333333333336</v>
      </c>
      <c r="BB603" t="s">
        <v>7503</v>
      </c>
      <c r="BC603">
        <v>2026</v>
      </c>
      <c r="BD603">
        <v>10</v>
      </c>
      <c r="BE603">
        <v>15</v>
      </c>
      <c r="BF603" s="6">
        <f t="shared" si="27"/>
        <v>46310</v>
      </c>
      <c r="BG603">
        <f t="shared" si="28"/>
        <v>-1.3333333333357587</v>
      </c>
      <c r="BH603" t="str">
        <f t="shared" si="29"/>
        <v>COMPLY</v>
      </c>
      <c r="BI603" t="str">
        <f>VLOOKUP(H603,Sheet2!$A$1:$B$270,2,FALSE)</f>
        <v>KEDIRI</v>
      </c>
    </row>
    <row r="604" spans="1:61">
      <c r="A604">
        <v>603</v>
      </c>
      <c r="B604">
        <v>1002647722</v>
      </c>
      <c r="C604">
        <v>3</v>
      </c>
      <c r="D604" t="s">
        <v>38</v>
      </c>
      <c r="E604">
        <v>5</v>
      </c>
      <c r="F604" t="s">
        <v>90</v>
      </c>
      <c r="G604" t="s">
        <v>90</v>
      </c>
      <c r="H604" t="s">
        <v>428</v>
      </c>
      <c r="I604" t="s">
        <v>212</v>
      </c>
      <c r="J604" t="s">
        <v>213</v>
      </c>
      <c r="K604" t="s">
        <v>149</v>
      </c>
      <c r="M604" t="s">
        <v>76</v>
      </c>
      <c r="N604" t="s">
        <v>215</v>
      </c>
      <c r="O604" s="57">
        <v>46316.625486111108</v>
      </c>
      <c r="P604" s="57">
        <v>46316.69908564815</v>
      </c>
      <c r="Q604">
        <v>69412076</v>
      </c>
      <c r="S604">
        <v>152651209086</v>
      </c>
      <c r="T604" t="s">
        <v>8257</v>
      </c>
      <c r="U604" t="s">
        <v>10806</v>
      </c>
      <c r="V604" t="s">
        <v>10807</v>
      </c>
      <c r="Z604">
        <v>111.99151500000001</v>
      </c>
      <c r="AA604">
        <v>-7.9098850000000001</v>
      </c>
      <c r="AB604" t="s">
        <v>8260</v>
      </c>
      <c r="AC604" t="s">
        <v>216</v>
      </c>
      <c r="AL604" t="s">
        <v>217</v>
      </c>
      <c r="AM604" t="s">
        <v>10808</v>
      </c>
      <c r="AN604" t="s">
        <v>6</v>
      </c>
      <c r="AO604" t="s">
        <v>10736</v>
      </c>
      <c r="AR604" t="s">
        <v>218</v>
      </c>
      <c r="AS604" t="s">
        <v>548</v>
      </c>
      <c r="AT604" t="s">
        <v>230</v>
      </c>
      <c r="AU604">
        <v>20261021</v>
      </c>
      <c r="AV604" t="s">
        <v>221</v>
      </c>
      <c r="AW604" t="s">
        <v>2451</v>
      </c>
      <c r="AX604" t="s">
        <v>222</v>
      </c>
      <c r="BA604" s="57">
        <v>46316.291666666664</v>
      </c>
      <c r="BB604" t="s">
        <v>10808</v>
      </c>
      <c r="BC604">
        <v>2026</v>
      </c>
      <c r="BD604">
        <v>10</v>
      </c>
      <c r="BE604">
        <v>21</v>
      </c>
      <c r="BF604" s="6">
        <f t="shared" si="27"/>
        <v>46316</v>
      </c>
      <c r="BG604">
        <f t="shared" si="28"/>
        <v>-0.29166666666424135</v>
      </c>
      <c r="BH604" t="str">
        <f t="shared" si="29"/>
        <v>COMPLY</v>
      </c>
      <c r="BI604" t="str">
        <f>VLOOKUP(H604,Sheet2!$A$1:$B$270,2,FALSE)</f>
        <v>KEDIRI</v>
      </c>
    </row>
    <row r="605" spans="1:61">
      <c r="A605">
        <v>604</v>
      </c>
      <c r="B605">
        <v>1002656060</v>
      </c>
      <c r="C605">
        <v>3</v>
      </c>
      <c r="D605" t="s">
        <v>38</v>
      </c>
      <c r="E605">
        <v>5</v>
      </c>
      <c r="F605" t="s">
        <v>90</v>
      </c>
      <c r="G605" t="s">
        <v>90</v>
      </c>
      <c r="H605" t="s">
        <v>428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46322.579050925924</v>
      </c>
      <c r="P605" s="57">
        <v>46322.760347222225</v>
      </c>
      <c r="Q605">
        <v>69418013</v>
      </c>
      <c r="S605">
        <v>152651209090</v>
      </c>
      <c r="T605" t="s">
        <v>13729</v>
      </c>
      <c r="U605" t="s">
        <v>13730</v>
      </c>
      <c r="V605" t="s">
        <v>13731</v>
      </c>
      <c r="Z605">
        <v>111.97018008540699</v>
      </c>
      <c r="AA605">
        <v>-7.9071237279642297</v>
      </c>
      <c r="AB605" t="s">
        <v>13732</v>
      </c>
      <c r="AC605" t="s">
        <v>235</v>
      </c>
      <c r="AL605" t="s">
        <v>217</v>
      </c>
      <c r="AM605" t="s">
        <v>13733</v>
      </c>
      <c r="AN605" t="s">
        <v>6</v>
      </c>
      <c r="AO605" t="s">
        <v>13627</v>
      </c>
      <c r="AP605" s="57">
        <v>46323.458333333336</v>
      </c>
      <c r="AR605" t="s">
        <v>218</v>
      </c>
      <c r="AS605" t="s">
        <v>548</v>
      </c>
      <c r="AT605" t="s">
        <v>342</v>
      </c>
      <c r="AU605">
        <v>20261027</v>
      </c>
      <c r="AV605" t="s">
        <v>221</v>
      </c>
      <c r="AW605" t="s">
        <v>13605</v>
      </c>
      <c r="AX605" t="s">
        <v>222</v>
      </c>
      <c r="BA605" s="57">
        <v>46323.458333333336</v>
      </c>
      <c r="BB605" t="s">
        <v>13733</v>
      </c>
      <c r="BC605">
        <v>2026</v>
      </c>
      <c r="BD605">
        <v>10</v>
      </c>
      <c r="BE605">
        <v>27</v>
      </c>
      <c r="BF605" s="6">
        <f t="shared" si="27"/>
        <v>46322</v>
      </c>
      <c r="BG605">
        <f t="shared" si="28"/>
        <v>-1.4583333333357587</v>
      </c>
      <c r="BH605" t="str">
        <f t="shared" si="29"/>
        <v>COMPLY</v>
      </c>
      <c r="BI605" t="str">
        <f>VLOOKUP(H605,Sheet2!$A$1:$B$270,2,FALSE)</f>
        <v>KEDIRI</v>
      </c>
    </row>
    <row r="606" spans="1:61">
      <c r="A606">
        <v>605</v>
      </c>
      <c r="B606">
        <v>1002657443</v>
      </c>
      <c r="C606">
        <v>3</v>
      </c>
      <c r="D606" t="s">
        <v>38</v>
      </c>
      <c r="E606">
        <v>5</v>
      </c>
      <c r="F606" t="s">
        <v>90</v>
      </c>
      <c r="G606" t="s">
        <v>90</v>
      </c>
      <c r="H606" t="s">
        <v>428</v>
      </c>
      <c r="I606" t="s">
        <v>212</v>
      </c>
      <c r="J606" t="s">
        <v>213</v>
      </c>
      <c r="K606" t="s">
        <v>149</v>
      </c>
      <c r="L606" t="s">
        <v>214</v>
      </c>
      <c r="M606" t="s">
        <v>238</v>
      </c>
      <c r="N606" t="s">
        <v>215</v>
      </c>
      <c r="O606" s="57">
        <v>46323.483206018522</v>
      </c>
      <c r="P606" s="57">
        <v>46323.484803240739</v>
      </c>
      <c r="Q606">
        <v>69418471</v>
      </c>
      <c r="S606">
        <v>152651209091</v>
      </c>
      <c r="T606" t="s">
        <v>14423</v>
      </c>
      <c r="U606" t="s">
        <v>14424</v>
      </c>
      <c r="V606" t="s">
        <v>14425</v>
      </c>
      <c r="Z606">
        <v>111.96376405656299</v>
      </c>
      <c r="AA606">
        <v>-7.8981560072535801</v>
      </c>
      <c r="AB606" t="s">
        <v>14426</v>
      </c>
      <c r="AC606" t="s">
        <v>216</v>
      </c>
      <c r="AL606" t="s">
        <v>217</v>
      </c>
      <c r="AM606" t="s">
        <v>14427</v>
      </c>
      <c r="AN606" t="s">
        <v>6</v>
      </c>
      <c r="AO606" t="s">
        <v>14360</v>
      </c>
      <c r="AP606" s="57">
        <v>46326.333333333336</v>
      </c>
      <c r="AR606" t="s">
        <v>239</v>
      </c>
      <c r="AS606" t="s">
        <v>548</v>
      </c>
      <c r="AT606" t="s">
        <v>230</v>
      </c>
      <c r="AV606" t="s">
        <v>238</v>
      </c>
      <c r="AW606" t="s">
        <v>877</v>
      </c>
      <c r="AX606" t="s">
        <v>222</v>
      </c>
      <c r="BA606" s="57">
        <v>46326.333333333336</v>
      </c>
      <c r="BB606" t="s">
        <v>14427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KEDIRI</v>
      </c>
    </row>
    <row r="607" spans="1:61">
      <c r="A607">
        <v>606</v>
      </c>
      <c r="B607">
        <v>1002629407</v>
      </c>
      <c r="C607">
        <v>3</v>
      </c>
      <c r="D607" t="s">
        <v>38</v>
      </c>
      <c r="E607">
        <v>5</v>
      </c>
      <c r="F607" t="s">
        <v>90</v>
      </c>
      <c r="G607" t="s">
        <v>90</v>
      </c>
      <c r="H607" t="s">
        <v>456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46304.467824074076</v>
      </c>
      <c r="P607" s="57">
        <v>46305.713321759256</v>
      </c>
      <c r="Q607">
        <v>69407192</v>
      </c>
      <c r="S607">
        <v>152652205370</v>
      </c>
      <c r="T607" t="s">
        <v>4987</v>
      </c>
      <c r="U607" t="s">
        <v>4988</v>
      </c>
      <c r="V607" t="s">
        <v>4989</v>
      </c>
      <c r="Z607">
        <v>112.136278375983</v>
      </c>
      <c r="AA607">
        <v>-7.6909641548825496</v>
      </c>
      <c r="AB607" t="s">
        <v>4990</v>
      </c>
      <c r="AC607" t="s">
        <v>216</v>
      </c>
      <c r="AL607" t="s">
        <v>217</v>
      </c>
      <c r="AM607" t="s">
        <v>4991</v>
      </c>
      <c r="AN607" t="s">
        <v>6</v>
      </c>
      <c r="AO607" s="57">
        <v>46275.47583333333</v>
      </c>
      <c r="AP607" s="57">
        <v>46305.333333333336</v>
      </c>
      <c r="AR607" t="s">
        <v>218</v>
      </c>
      <c r="AS607" t="s">
        <v>303</v>
      </c>
      <c r="AT607" t="s">
        <v>230</v>
      </c>
      <c r="AU607">
        <v>20261010</v>
      </c>
      <c r="AV607" t="s">
        <v>221</v>
      </c>
      <c r="AW607" t="s">
        <v>2229</v>
      </c>
      <c r="AX607" t="s">
        <v>222</v>
      </c>
      <c r="BA607" s="57">
        <v>46305.333333333336</v>
      </c>
      <c r="BB607" t="s">
        <v>4991</v>
      </c>
      <c r="BC607">
        <v>2026</v>
      </c>
      <c r="BD607">
        <v>10</v>
      </c>
      <c r="BE607">
        <v>10</v>
      </c>
      <c r="BF607" s="6">
        <f t="shared" si="27"/>
        <v>46305</v>
      </c>
      <c r="BG607">
        <f t="shared" si="28"/>
        <v>-0.33333333333575865</v>
      </c>
      <c r="BH607" t="str">
        <f t="shared" si="29"/>
        <v>COMPLY</v>
      </c>
      <c r="BI607" t="str">
        <f>VLOOKUP(H607,Sheet2!$A$1:$B$270,2,FALSE)</f>
        <v>KEDIRI</v>
      </c>
    </row>
    <row r="608" spans="1:61">
      <c r="A608">
        <v>607</v>
      </c>
      <c r="B608">
        <v>1002641180</v>
      </c>
      <c r="C608">
        <v>3</v>
      </c>
      <c r="D608" t="s">
        <v>38</v>
      </c>
      <c r="E608">
        <v>5</v>
      </c>
      <c r="F608" t="s">
        <v>90</v>
      </c>
      <c r="G608" t="s">
        <v>90</v>
      </c>
      <c r="H608" t="s">
        <v>456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46312.419270833336</v>
      </c>
      <c r="P608" s="57">
        <v>46314.650497685187</v>
      </c>
      <c r="Q608">
        <v>69411967</v>
      </c>
      <c r="S608">
        <v>152652205375</v>
      </c>
      <c r="T608" t="s">
        <v>8263</v>
      </c>
      <c r="U608" t="s">
        <v>8264</v>
      </c>
      <c r="V608" t="s">
        <v>8265</v>
      </c>
      <c r="Z608">
        <v>112.099761106073</v>
      </c>
      <c r="AA608">
        <v>-7.6441670652218701</v>
      </c>
      <c r="AB608" t="s">
        <v>8266</v>
      </c>
      <c r="AC608" t="s">
        <v>216</v>
      </c>
      <c r="AL608" t="s">
        <v>217</v>
      </c>
      <c r="AM608" t="s">
        <v>8267</v>
      </c>
      <c r="AN608" t="s">
        <v>6</v>
      </c>
      <c r="AO608" t="s">
        <v>8268</v>
      </c>
      <c r="AP608" s="57">
        <v>46313.333333333336</v>
      </c>
      <c r="AR608" t="s">
        <v>218</v>
      </c>
      <c r="AS608" t="s">
        <v>303</v>
      </c>
      <c r="AT608" t="s">
        <v>230</v>
      </c>
      <c r="AU608">
        <v>20261019</v>
      </c>
      <c r="AV608" t="s">
        <v>221</v>
      </c>
      <c r="AW608" t="s">
        <v>883</v>
      </c>
      <c r="AX608" t="s">
        <v>222</v>
      </c>
      <c r="BA608" s="57">
        <v>46313.333333333336</v>
      </c>
      <c r="BB608" t="s">
        <v>8267</v>
      </c>
      <c r="BC608">
        <v>2026</v>
      </c>
      <c r="BD608">
        <v>10</v>
      </c>
      <c r="BE608">
        <v>19</v>
      </c>
      <c r="BF608" s="6">
        <f t="shared" si="27"/>
        <v>46314</v>
      </c>
      <c r="BG608">
        <f t="shared" si="28"/>
        <v>0.66666666666424135</v>
      </c>
      <c r="BH608" t="str">
        <f t="shared" si="29"/>
        <v>COMPLY</v>
      </c>
      <c r="BI608" t="str">
        <f>VLOOKUP(H608,Sheet2!$A$1:$B$270,2,FALSE)</f>
        <v>KEDIRI</v>
      </c>
    </row>
    <row r="609" spans="1:61">
      <c r="A609">
        <v>608</v>
      </c>
      <c r="B609">
        <v>1002641337</v>
      </c>
      <c r="C609">
        <v>3</v>
      </c>
      <c r="D609" t="s">
        <v>38</v>
      </c>
      <c r="E609">
        <v>5</v>
      </c>
      <c r="F609" t="s">
        <v>90</v>
      </c>
      <c r="G609" t="s">
        <v>90</v>
      </c>
      <c r="H609" t="s">
        <v>456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46312.537268518521</v>
      </c>
      <c r="P609" s="57">
        <v>46313.786053240743</v>
      </c>
      <c r="Q609">
        <v>69412060</v>
      </c>
      <c r="S609">
        <v>152652205376</v>
      </c>
      <c r="T609" t="s">
        <v>8269</v>
      </c>
      <c r="U609" t="s">
        <v>8270</v>
      </c>
      <c r="V609" t="s">
        <v>8271</v>
      </c>
      <c r="Z609">
        <v>112.113966</v>
      </c>
      <c r="AA609">
        <v>-7.6500399999999997</v>
      </c>
      <c r="AB609" t="s">
        <v>8272</v>
      </c>
      <c r="AC609" t="s">
        <v>235</v>
      </c>
      <c r="AL609" t="s">
        <v>217</v>
      </c>
      <c r="AM609" t="s">
        <v>8273</v>
      </c>
      <c r="AN609" t="s">
        <v>6</v>
      </c>
      <c r="AO609" t="s">
        <v>8168</v>
      </c>
      <c r="AP609" s="57">
        <v>46313.458333333336</v>
      </c>
      <c r="AR609" t="s">
        <v>218</v>
      </c>
      <c r="AS609" t="s">
        <v>303</v>
      </c>
      <c r="AT609" t="s">
        <v>230</v>
      </c>
      <c r="AU609">
        <v>20261018</v>
      </c>
      <c r="AV609" t="s">
        <v>221</v>
      </c>
      <c r="AW609" t="s">
        <v>877</v>
      </c>
      <c r="AX609" t="s">
        <v>222</v>
      </c>
      <c r="BA609" s="57">
        <v>46313.458333333336</v>
      </c>
      <c r="BB609" t="s">
        <v>8273</v>
      </c>
      <c r="BC609">
        <v>2026</v>
      </c>
      <c r="BD609">
        <v>10</v>
      </c>
      <c r="BE609">
        <v>18</v>
      </c>
      <c r="BF609" s="6">
        <f t="shared" si="27"/>
        <v>46313</v>
      </c>
      <c r="BG609">
        <f t="shared" si="28"/>
        <v>-0.45833333333575865</v>
      </c>
      <c r="BH609" t="str">
        <f t="shared" si="29"/>
        <v>COMPLY</v>
      </c>
      <c r="BI609" t="str">
        <f>VLOOKUP(H609,Sheet2!$A$1:$B$270,2,FALSE)</f>
        <v>KEDIRI</v>
      </c>
    </row>
    <row r="610" spans="1:61">
      <c r="A610">
        <v>609</v>
      </c>
      <c r="B610">
        <v>1002641340</v>
      </c>
      <c r="C610">
        <v>3</v>
      </c>
      <c r="D610" t="s">
        <v>38</v>
      </c>
      <c r="E610">
        <v>5</v>
      </c>
      <c r="F610" t="s">
        <v>90</v>
      </c>
      <c r="G610" t="s">
        <v>90</v>
      </c>
      <c r="H610" t="s">
        <v>456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46312.538645833331</v>
      </c>
      <c r="P610" s="57">
        <v>46313.854305555556</v>
      </c>
      <c r="Q610">
        <v>69412062</v>
      </c>
      <c r="S610">
        <v>152652205377</v>
      </c>
      <c r="T610" t="s">
        <v>8269</v>
      </c>
      <c r="U610" t="s">
        <v>8270</v>
      </c>
      <c r="V610" t="s">
        <v>8274</v>
      </c>
      <c r="Z610">
        <v>112.113974131643</v>
      </c>
      <c r="AA610">
        <v>-7.6500041478497298</v>
      </c>
      <c r="AB610" t="s">
        <v>8275</v>
      </c>
      <c r="AC610" t="s">
        <v>216</v>
      </c>
      <c r="AL610" t="s">
        <v>217</v>
      </c>
      <c r="AM610" t="s">
        <v>8276</v>
      </c>
      <c r="AN610" t="s">
        <v>6</v>
      </c>
      <c r="AO610" t="s">
        <v>8277</v>
      </c>
      <c r="AP610" s="57">
        <v>46313.458333333336</v>
      </c>
      <c r="AR610" t="s">
        <v>218</v>
      </c>
      <c r="AS610" t="s">
        <v>303</v>
      </c>
      <c r="AT610" t="s">
        <v>230</v>
      </c>
      <c r="AU610">
        <v>20261018</v>
      </c>
      <c r="AV610" t="s">
        <v>221</v>
      </c>
      <c r="AW610" t="s">
        <v>883</v>
      </c>
      <c r="AX610" t="s">
        <v>222</v>
      </c>
      <c r="BA610" s="57">
        <v>46313.458333333336</v>
      </c>
      <c r="BB610" t="s">
        <v>8276</v>
      </c>
      <c r="BC610">
        <v>2026</v>
      </c>
      <c r="BD610">
        <v>10</v>
      </c>
      <c r="BE610">
        <v>18</v>
      </c>
      <c r="BF610" s="6">
        <f t="shared" si="27"/>
        <v>46313</v>
      </c>
      <c r="BG610">
        <f t="shared" si="28"/>
        <v>-0.45833333333575865</v>
      </c>
      <c r="BH610" t="str">
        <f t="shared" si="29"/>
        <v>COMPLY</v>
      </c>
      <c r="BI610" t="str">
        <f>VLOOKUP(H610,Sheet2!$A$1:$B$270,2,FALSE)</f>
        <v>KEDIRI</v>
      </c>
    </row>
    <row r="611" spans="1:61">
      <c r="A611">
        <v>610</v>
      </c>
      <c r="B611">
        <v>1002639444</v>
      </c>
      <c r="C611">
        <v>3</v>
      </c>
      <c r="D611" t="s">
        <v>38</v>
      </c>
      <c r="E611">
        <v>5</v>
      </c>
      <c r="F611" t="s">
        <v>90</v>
      </c>
      <c r="G611" t="s">
        <v>90</v>
      </c>
      <c r="H611" t="s">
        <v>344</v>
      </c>
      <c r="I611" t="s">
        <v>212</v>
      </c>
      <c r="J611" t="s">
        <v>213</v>
      </c>
      <c r="K611" t="s">
        <v>149</v>
      </c>
      <c r="L611" t="s">
        <v>214</v>
      </c>
      <c r="M611" t="s">
        <v>1400</v>
      </c>
      <c r="N611" t="s">
        <v>215</v>
      </c>
      <c r="O611" s="57">
        <v>46311.378877314812</v>
      </c>
      <c r="P611" s="57">
        <v>46313.349166666667</v>
      </c>
      <c r="Q611">
        <v>69411144</v>
      </c>
      <c r="S611">
        <v>152639219647</v>
      </c>
      <c r="T611" t="s">
        <v>8300</v>
      </c>
      <c r="U611" t="s">
        <v>8301</v>
      </c>
      <c r="V611" t="s">
        <v>8305</v>
      </c>
      <c r="Z611">
        <v>112.20487</v>
      </c>
      <c r="AA611">
        <v>-7.7314639999999999</v>
      </c>
      <c r="AB611" t="s">
        <v>8303</v>
      </c>
      <c r="AC611" t="s">
        <v>235</v>
      </c>
      <c r="AL611" t="s">
        <v>217</v>
      </c>
      <c r="AM611" t="s">
        <v>8306</v>
      </c>
      <c r="AN611" t="s">
        <v>6</v>
      </c>
      <c r="AO611" t="s">
        <v>8307</v>
      </c>
      <c r="AP611" s="57">
        <v>46312.333333333336</v>
      </c>
      <c r="AR611" t="s">
        <v>14</v>
      </c>
      <c r="AS611" t="s">
        <v>303</v>
      </c>
      <c r="AT611" t="s">
        <v>342</v>
      </c>
      <c r="AV611" t="s">
        <v>8308</v>
      </c>
      <c r="AW611" t="s">
        <v>3395</v>
      </c>
      <c r="AX611" t="s">
        <v>222</v>
      </c>
      <c r="BA611" s="57">
        <v>46312.333333333336</v>
      </c>
      <c r="BB611" t="s">
        <v>8306</v>
      </c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str">
        <f>VLOOKUP(H611,Sheet2!$A$1:$B$270,2,FALSE)</f>
        <v>KEDIRI</v>
      </c>
    </row>
    <row r="612" spans="1:61">
      <c r="A612">
        <v>611</v>
      </c>
      <c r="B612">
        <v>1002618470</v>
      </c>
      <c r="C612">
        <v>3</v>
      </c>
      <c r="D612" t="s">
        <v>38</v>
      </c>
      <c r="E612">
        <v>5</v>
      </c>
      <c r="F612" t="s">
        <v>90</v>
      </c>
      <c r="G612" t="s">
        <v>90</v>
      </c>
      <c r="H612" t="s">
        <v>344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46296.663645833331</v>
      </c>
      <c r="P612" s="57">
        <v>46298.410671296297</v>
      </c>
      <c r="Q612">
        <v>69402566</v>
      </c>
      <c r="S612">
        <v>152639219602</v>
      </c>
      <c r="T612" t="s">
        <v>1007</v>
      </c>
      <c r="U612" t="s">
        <v>1008</v>
      </c>
      <c r="V612" t="s">
        <v>1009</v>
      </c>
      <c r="Z612">
        <v>112.193374894559</v>
      </c>
      <c r="AA612">
        <v>-7.7675328725875801</v>
      </c>
      <c r="AB612" t="s">
        <v>1010</v>
      </c>
      <c r="AC612" t="s">
        <v>216</v>
      </c>
      <c r="AL612" t="s">
        <v>217</v>
      </c>
      <c r="AM612" t="s">
        <v>1011</v>
      </c>
      <c r="AN612" t="s">
        <v>6</v>
      </c>
      <c r="AO612" s="57">
        <v>46032.694421296299</v>
      </c>
      <c r="AP612" s="57">
        <v>46297.625</v>
      </c>
      <c r="AR612" t="s">
        <v>218</v>
      </c>
      <c r="AS612" t="s">
        <v>303</v>
      </c>
      <c r="AT612" t="s">
        <v>230</v>
      </c>
      <c r="AU612">
        <v>20261003</v>
      </c>
      <c r="AV612" t="s">
        <v>221</v>
      </c>
      <c r="AW612" t="s">
        <v>877</v>
      </c>
      <c r="AX612" t="s">
        <v>222</v>
      </c>
      <c r="BA612" s="57">
        <v>46297.625</v>
      </c>
      <c r="BB612" t="s">
        <v>1011</v>
      </c>
      <c r="BC612">
        <v>2026</v>
      </c>
      <c r="BD612">
        <v>10</v>
      </c>
      <c r="BE612">
        <v>3</v>
      </c>
      <c r="BF612" s="6">
        <f t="shared" si="27"/>
        <v>46298</v>
      </c>
      <c r="BG612">
        <f t="shared" si="28"/>
        <v>0.375</v>
      </c>
      <c r="BH612" t="str">
        <f t="shared" si="29"/>
        <v>COMPLY</v>
      </c>
      <c r="BI612" t="str">
        <f>VLOOKUP(H612,Sheet2!$A$1:$B$270,2,FALSE)</f>
        <v>KEDIRI</v>
      </c>
    </row>
    <row r="613" spans="1:61">
      <c r="A613">
        <v>612</v>
      </c>
      <c r="B613">
        <v>1002619511</v>
      </c>
      <c r="C613">
        <v>3</v>
      </c>
      <c r="D613" t="s">
        <v>38</v>
      </c>
      <c r="E613">
        <v>5</v>
      </c>
      <c r="F613" t="s">
        <v>90</v>
      </c>
      <c r="G613" t="s">
        <v>90</v>
      </c>
      <c r="H613" t="s">
        <v>344</v>
      </c>
      <c r="I613" t="s">
        <v>212</v>
      </c>
      <c r="J613" t="s">
        <v>213</v>
      </c>
      <c r="K613" t="s">
        <v>149</v>
      </c>
      <c r="M613" t="s">
        <v>76</v>
      </c>
      <c r="N613" t="s">
        <v>563</v>
      </c>
      <c r="O613" s="57">
        <v>46297.472858796296</v>
      </c>
      <c r="P613" s="57">
        <v>46302.418483796297</v>
      </c>
      <c r="Q613">
        <v>66525052</v>
      </c>
      <c r="S613">
        <v>152639219543</v>
      </c>
      <c r="T613" t="s">
        <v>1652</v>
      </c>
      <c r="U613" t="s">
        <v>1653</v>
      </c>
      <c r="V613" t="s">
        <v>2617</v>
      </c>
      <c r="Z613">
        <v>112.185666561126</v>
      </c>
      <c r="AA613">
        <v>-7.7646257818208504</v>
      </c>
      <c r="AB613" t="s">
        <v>1654</v>
      </c>
      <c r="AC613" t="s">
        <v>225</v>
      </c>
      <c r="AL613" t="s">
        <v>217</v>
      </c>
      <c r="AM613" t="s">
        <v>2618</v>
      </c>
      <c r="AN613" t="s">
        <v>6</v>
      </c>
      <c r="AO613" s="57">
        <v>46063.475972222222</v>
      </c>
      <c r="AP613" s="57">
        <v>46303.333333333336</v>
      </c>
      <c r="AR613" t="s">
        <v>218</v>
      </c>
      <c r="AS613" t="s">
        <v>303</v>
      </c>
      <c r="AT613" t="s">
        <v>230</v>
      </c>
      <c r="AU613">
        <v>20261007</v>
      </c>
      <c r="AV613" t="s">
        <v>221</v>
      </c>
      <c r="AW613" t="s">
        <v>540</v>
      </c>
      <c r="AX613" t="s">
        <v>222</v>
      </c>
      <c r="BA613" s="57">
        <v>46303.333333333336</v>
      </c>
      <c r="BB613" t="s">
        <v>2618</v>
      </c>
      <c r="BC613">
        <v>2026</v>
      </c>
      <c r="BD613">
        <v>10</v>
      </c>
      <c r="BE613">
        <v>7</v>
      </c>
      <c r="BF613" s="6">
        <f t="shared" si="27"/>
        <v>46302</v>
      </c>
      <c r="BG613">
        <f t="shared" si="28"/>
        <v>-1.3333333333357587</v>
      </c>
      <c r="BH613" t="str">
        <f t="shared" si="29"/>
        <v>COMPLY</v>
      </c>
      <c r="BI613" t="str">
        <f>VLOOKUP(H613,Sheet2!$A$1:$B$270,2,FALSE)</f>
        <v>KEDIRI</v>
      </c>
    </row>
    <row r="614" spans="1:61">
      <c r="A614">
        <v>613</v>
      </c>
      <c r="B614">
        <v>1002625835</v>
      </c>
      <c r="C614">
        <v>3</v>
      </c>
      <c r="D614" t="s">
        <v>38</v>
      </c>
      <c r="E614">
        <v>5</v>
      </c>
      <c r="F614" t="s">
        <v>90</v>
      </c>
      <c r="G614" t="s">
        <v>90</v>
      </c>
      <c r="H614" t="s">
        <v>344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46302.483113425929</v>
      </c>
      <c r="P614" s="57">
        <v>46303.743113425924</v>
      </c>
      <c r="Q614">
        <v>69405710</v>
      </c>
      <c r="S614">
        <v>152639219555</v>
      </c>
      <c r="T614" t="s">
        <v>3866</v>
      </c>
      <c r="U614" t="s">
        <v>3867</v>
      </c>
      <c r="V614" t="s">
        <v>3868</v>
      </c>
      <c r="Z614">
        <v>112.18857910484</v>
      </c>
      <c r="AA614">
        <v>-7.8006771331940099</v>
      </c>
      <c r="AB614" t="s">
        <v>3869</v>
      </c>
      <c r="AC614" t="s">
        <v>216</v>
      </c>
      <c r="AL614" t="s">
        <v>217</v>
      </c>
      <c r="AM614" t="s">
        <v>3214</v>
      </c>
      <c r="AN614" t="s">
        <v>6</v>
      </c>
      <c r="AO614" s="57">
        <v>46213.486516203702</v>
      </c>
      <c r="AP614" s="57">
        <v>46303.333333333336</v>
      </c>
      <c r="AR614" t="s">
        <v>218</v>
      </c>
      <c r="AS614" t="s">
        <v>303</v>
      </c>
      <c r="AT614" t="s">
        <v>342</v>
      </c>
      <c r="AU614">
        <v>20261008</v>
      </c>
      <c r="AV614" t="s">
        <v>221</v>
      </c>
      <c r="AW614" t="s">
        <v>1699</v>
      </c>
      <c r="AX614" t="s">
        <v>222</v>
      </c>
      <c r="BA614" s="57">
        <v>46303.333333333336</v>
      </c>
      <c r="BB614" t="s">
        <v>3214</v>
      </c>
      <c r="BC614">
        <v>2026</v>
      </c>
      <c r="BD614">
        <v>10</v>
      </c>
      <c r="BE614">
        <v>8</v>
      </c>
      <c r="BF614" s="6">
        <f t="shared" si="27"/>
        <v>46303</v>
      </c>
      <c r="BG614">
        <f t="shared" si="28"/>
        <v>-0.33333333333575865</v>
      </c>
      <c r="BH614" t="str">
        <f t="shared" si="29"/>
        <v>COMPLY</v>
      </c>
      <c r="BI614" t="str">
        <f>VLOOKUP(H614,Sheet2!$A$1:$B$270,2,FALSE)</f>
        <v>KEDIRI</v>
      </c>
    </row>
    <row r="615" spans="1:61">
      <c r="A615">
        <v>614</v>
      </c>
      <c r="B615">
        <v>1002627152</v>
      </c>
      <c r="C615">
        <v>3</v>
      </c>
      <c r="D615" t="s">
        <v>38</v>
      </c>
      <c r="E615">
        <v>5</v>
      </c>
      <c r="F615" t="s">
        <v>90</v>
      </c>
      <c r="G615" t="s">
        <v>90</v>
      </c>
      <c r="H615" t="s">
        <v>344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46303.378865740742</v>
      </c>
      <c r="P615" s="57">
        <v>46303.62164351852</v>
      </c>
      <c r="Q615">
        <v>69406249</v>
      </c>
      <c r="S615">
        <v>152639219620</v>
      </c>
      <c r="T615" t="s">
        <v>3870</v>
      </c>
      <c r="U615" t="s">
        <v>3871</v>
      </c>
      <c r="V615" t="s">
        <v>3872</v>
      </c>
      <c r="Z615">
        <v>112.205063</v>
      </c>
      <c r="AA615">
        <v>-7.7564169999999999</v>
      </c>
      <c r="AB615" t="s">
        <v>3873</v>
      </c>
      <c r="AC615" t="s">
        <v>235</v>
      </c>
      <c r="AL615" t="s">
        <v>217</v>
      </c>
      <c r="AM615" t="s">
        <v>3874</v>
      </c>
      <c r="AN615" t="s">
        <v>6</v>
      </c>
      <c r="AO615" s="57">
        <v>46244.392905092594</v>
      </c>
      <c r="AP615" s="57">
        <v>46304.333333333336</v>
      </c>
      <c r="AR615" t="s">
        <v>218</v>
      </c>
      <c r="AS615" t="s">
        <v>303</v>
      </c>
      <c r="AT615" t="s">
        <v>230</v>
      </c>
      <c r="AU615">
        <v>20261008</v>
      </c>
      <c r="AV615" t="s">
        <v>221</v>
      </c>
      <c r="AW615" t="s">
        <v>875</v>
      </c>
      <c r="AX615" t="s">
        <v>222</v>
      </c>
      <c r="BA615" s="57">
        <v>46304.333333333336</v>
      </c>
      <c r="BB615" t="s">
        <v>3874</v>
      </c>
      <c r="BC615">
        <v>2026</v>
      </c>
      <c r="BD615">
        <v>10</v>
      </c>
      <c r="BE615">
        <v>8</v>
      </c>
      <c r="BF615" s="6">
        <f t="shared" si="27"/>
        <v>46303</v>
      </c>
      <c r="BG615">
        <f t="shared" si="28"/>
        <v>-1.3333333333357587</v>
      </c>
      <c r="BH615" t="str">
        <f t="shared" si="29"/>
        <v>COMPLY</v>
      </c>
      <c r="BI615" t="str">
        <f>VLOOKUP(H615,Sheet2!$A$1:$B$270,2,FALSE)</f>
        <v>KEDIRI</v>
      </c>
    </row>
    <row r="616" spans="1:61">
      <c r="A616">
        <v>615</v>
      </c>
      <c r="B616">
        <v>1002630719</v>
      </c>
      <c r="C616">
        <v>3</v>
      </c>
      <c r="D616" t="s">
        <v>38</v>
      </c>
      <c r="E616">
        <v>5</v>
      </c>
      <c r="F616" t="s">
        <v>90</v>
      </c>
      <c r="G616" t="s">
        <v>90</v>
      </c>
      <c r="H616" t="s">
        <v>344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46305.441435185188</v>
      </c>
      <c r="P616" s="57">
        <v>46306.518009259256</v>
      </c>
      <c r="Q616">
        <v>69407781</v>
      </c>
      <c r="S616">
        <v>152639219626</v>
      </c>
      <c r="T616" t="s">
        <v>4992</v>
      </c>
      <c r="U616" t="s">
        <v>4993</v>
      </c>
      <c r="V616" t="s">
        <v>4994</v>
      </c>
      <c r="Z616">
        <v>112.17580890000001</v>
      </c>
      <c r="AA616">
        <v>-7.8520847999999903</v>
      </c>
      <c r="AB616" t="s">
        <v>4995</v>
      </c>
      <c r="AC616" t="s">
        <v>235</v>
      </c>
      <c r="AL616" t="s">
        <v>217</v>
      </c>
      <c r="AM616" t="s">
        <v>4996</v>
      </c>
      <c r="AN616" t="s">
        <v>6</v>
      </c>
      <c r="AO616" s="57">
        <v>46305.444502314815</v>
      </c>
      <c r="AR616" t="s">
        <v>218</v>
      </c>
      <c r="AS616" t="s">
        <v>303</v>
      </c>
      <c r="AT616" t="s">
        <v>342</v>
      </c>
      <c r="AU616">
        <v>20261011</v>
      </c>
      <c r="AV616" t="s">
        <v>221</v>
      </c>
      <c r="AW616" t="s">
        <v>4997</v>
      </c>
      <c r="AX616" t="s">
        <v>222</v>
      </c>
      <c r="BA616" s="57">
        <v>46306.333333333336</v>
      </c>
      <c r="BB616" t="s">
        <v>4996</v>
      </c>
      <c r="BC616">
        <v>2026</v>
      </c>
      <c r="BD616">
        <v>10</v>
      </c>
      <c r="BE616">
        <v>11</v>
      </c>
      <c r="BF616" s="6">
        <f t="shared" si="27"/>
        <v>46306</v>
      </c>
      <c r="BG616">
        <f t="shared" si="28"/>
        <v>-0.33333333333575865</v>
      </c>
      <c r="BH616" t="str">
        <f t="shared" si="29"/>
        <v>COMPLY</v>
      </c>
      <c r="BI616" t="str">
        <f>VLOOKUP(H616,Sheet2!$A$1:$B$270,2,FALSE)</f>
        <v>KEDIRI</v>
      </c>
    </row>
    <row r="617" spans="1:61">
      <c r="A617">
        <v>616</v>
      </c>
      <c r="B617">
        <v>1002633789</v>
      </c>
      <c r="C617">
        <v>3</v>
      </c>
      <c r="D617" t="s">
        <v>38</v>
      </c>
      <c r="E617">
        <v>5</v>
      </c>
      <c r="F617" t="s">
        <v>90</v>
      </c>
      <c r="G617" t="s">
        <v>90</v>
      </c>
      <c r="H617" t="s">
        <v>344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46307.756030092591</v>
      </c>
      <c r="P617" s="57">
        <v>46308.848749999997</v>
      </c>
      <c r="Q617">
        <v>69408957</v>
      </c>
      <c r="S617">
        <v>152639219637</v>
      </c>
      <c r="T617" t="s">
        <v>5870</v>
      </c>
      <c r="U617" t="s">
        <v>5871</v>
      </c>
      <c r="V617" t="s">
        <v>5872</v>
      </c>
      <c r="Z617">
        <v>112.214844971895</v>
      </c>
      <c r="AA617">
        <v>-7.7253759314420103</v>
      </c>
      <c r="AB617" t="s">
        <v>5873</v>
      </c>
      <c r="AC617" t="s">
        <v>216</v>
      </c>
      <c r="AL617" t="s">
        <v>217</v>
      </c>
      <c r="AM617" t="s">
        <v>5874</v>
      </c>
      <c r="AN617" t="s">
        <v>6</v>
      </c>
      <c r="AO617" s="57">
        <v>46366.757453703707</v>
      </c>
      <c r="AP617" s="57">
        <v>46308.625</v>
      </c>
      <c r="AR617" t="s">
        <v>218</v>
      </c>
      <c r="AS617" t="s">
        <v>303</v>
      </c>
      <c r="AT617" t="s">
        <v>230</v>
      </c>
      <c r="AU617">
        <v>20261013</v>
      </c>
      <c r="AV617" t="s">
        <v>221</v>
      </c>
      <c r="AW617" t="s">
        <v>879</v>
      </c>
      <c r="AX617" t="s">
        <v>222</v>
      </c>
      <c r="BA617" s="57">
        <v>46308.625</v>
      </c>
      <c r="BB617" t="s">
        <v>5874</v>
      </c>
      <c r="BC617">
        <v>2026</v>
      </c>
      <c r="BD617">
        <v>10</v>
      </c>
      <c r="BE617">
        <v>13</v>
      </c>
      <c r="BF617" s="6">
        <f t="shared" si="27"/>
        <v>46308</v>
      </c>
      <c r="BG617">
        <f t="shared" si="28"/>
        <v>-0.625</v>
      </c>
      <c r="BH617" t="str">
        <f t="shared" si="29"/>
        <v>COMPLY</v>
      </c>
      <c r="BI617" t="str">
        <f>VLOOKUP(H617,Sheet2!$A$1:$B$270,2,FALSE)</f>
        <v>KEDIRI</v>
      </c>
    </row>
    <row r="618" spans="1:61">
      <c r="A618">
        <v>617</v>
      </c>
      <c r="B618">
        <v>1002640473</v>
      </c>
      <c r="C618">
        <v>3</v>
      </c>
      <c r="D618" t="s">
        <v>38</v>
      </c>
      <c r="E618">
        <v>5</v>
      </c>
      <c r="F618" t="s">
        <v>90</v>
      </c>
      <c r="G618" t="s">
        <v>90</v>
      </c>
      <c r="H618" t="s">
        <v>344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46311.630324074074</v>
      </c>
      <c r="P618" s="57">
        <v>46312.679560185185</v>
      </c>
      <c r="Q618">
        <v>69411647</v>
      </c>
      <c r="S618">
        <v>152639219650</v>
      </c>
      <c r="T618" t="s">
        <v>8278</v>
      </c>
      <c r="U618" t="s">
        <v>8279</v>
      </c>
      <c r="V618" t="s">
        <v>8280</v>
      </c>
      <c r="Z618">
        <v>112.213385</v>
      </c>
      <c r="AA618">
        <v>-7.763058</v>
      </c>
      <c r="AB618" t="s">
        <v>8281</v>
      </c>
      <c r="AC618" t="s">
        <v>235</v>
      </c>
      <c r="AL618" t="s">
        <v>217</v>
      </c>
      <c r="AM618" t="s">
        <v>8282</v>
      </c>
      <c r="AN618" t="s">
        <v>6</v>
      </c>
      <c r="AO618" t="s">
        <v>8139</v>
      </c>
      <c r="AP618" s="57">
        <v>46312.625</v>
      </c>
      <c r="AR618" t="s">
        <v>218</v>
      </c>
      <c r="AS618" t="s">
        <v>303</v>
      </c>
      <c r="AT618" t="s">
        <v>230</v>
      </c>
      <c r="AU618">
        <v>20261017</v>
      </c>
      <c r="AV618" t="s">
        <v>221</v>
      </c>
      <c r="AW618" t="s">
        <v>883</v>
      </c>
      <c r="AX618" t="s">
        <v>222</v>
      </c>
      <c r="BA618" s="57">
        <v>46312.625</v>
      </c>
      <c r="BB618" t="s">
        <v>8282</v>
      </c>
      <c r="BC618">
        <v>2026</v>
      </c>
      <c r="BD618">
        <v>10</v>
      </c>
      <c r="BE618">
        <v>17</v>
      </c>
      <c r="BF618" s="6">
        <f t="shared" si="27"/>
        <v>46312</v>
      </c>
      <c r="BG618">
        <f t="shared" si="28"/>
        <v>-0.625</v>
      </c>
      <c r="BH618" t="str">
        <f t="shared" si="29"/>
        <v>COMPLY</v>
      </c>
      <c r="BI618" t="str">
        <f>VLOOKUP(H618,Sheet2!$A$1:$B$270,2,FALSE)</f>
        <v>KEDIRI</v>
      </c>
    </row>
    <row r="619" spans="1:61">
      <c r="A619">
        <v>618</v>
      </c>
      <c r="B619">
        <v>1002640418</v>
      </c>
      <c r="C619">
        <v>3</v>
      </c>
      <c r="D619" t="s">
        <v>38</v>
      </c>
      <c r="E619">
        <v>5</v>
      </c>
      <c r="F619" t="s">
        <v>90</v>
      </c>
      <c r="G619" t="s">
        <v>90</v>
      </c>
      <c r="H619" t="s">
        <v>344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46311.616365740738</v>
      </c>
      <c r="P619" s="57">
        <v>46312.668425925927</v>
      </c>
      <c r="Q619">
        <v>69411628</v>
      </c>
      <c r="S619">
        <v>152639219565</v>
      </c>
      <c r="T619" t="s">
        <v>8283</v>
      </c>
      <c r="U619" t="s">
        <v>8284</v>
      </c>
      <c r="V619" t="s">
        <v>8285</v>
      </c>
      <c r="Z619">
        <v>112.18340499999999</v>
      </c>
      <c r="AA619">
        <v>-7.763585</v>
      </c>
      <c r="AB619" t="s">
        <v>8286</v>
      </c>
      <c r="AC619" t="s">
        <v>235</v>
      </c>
      <c r="AL619" t="s">
        <v>217</v>
      </c>
      <c r="AM619" t="s">
        <v>8287</v>
      </c>
      <c r="AN619" t="s">
        <v>6</v>
      </c>
      <c r="AO619" t="s">
        <v>8087</v>
      </c>
      <c r="AP619" s="57">
        <v>46312.458333333336</v>
      </c>
      <c r="AR619" t="s">
        <v>218</v>
      </c>
      <c r="AS619" t="s">
        <v>303</v>
      </c>
      <c r="AT619" t="s">
        <v>230</v>
      </c>
      <c r="AU619">
        <v>20261017</v>
      </c>
      <c r="AV619" t="s">
        <v>221</v>
      </c>
      <c r="AW619" t="s">
        <v>883</v>
      </c>
      <c r="AX619" t="s">
        <v>222</v>
      </c>
      <c r="BA619" s="57">
        <v>46312.458333333336</v>
      </c>
      <c r="BB619" t="s">
        <v>8287</v>
      </c>
      <c r="BC619">
        <v>2026</v>
      </c>
      <c r="BD619">
        <v>10</v>
      </c>
      <c r="BE619">
        <v>17</v>
      </c>
      <c r="BF619" s="6">
        <f t="shared" si="27"/>
        <v>46312</v>
      </c>
      <c r="BG619">
        <f t="shared" si="28"/>
        <v>-0.45833333333575865</v>
      </c>
      <c r="BH619" t="str">
        <f t="shared" si="29"/>
        <v>COMPLY</v>
      </c>
      <c r="BI619" t="str">
        <f>VLOOKUP(H619,Sheet2!$A$1:$B$270,2,FALSE)</f>
        <v>KEDIRI</v>
      </c>
    </row>
    <row r="620" spans="1:61">
      <c r="A620">
        <v>619</v>
      </c>
      <c r="B620">
        <v>1002640029</v>
      </c>
      <c r="C620">
        <v>3</v>
      </c>
      <c r="D620" t="s">
        <v>38</v>
      </c>
      <c r="E620">
        <v>5</v>
      </c>
      <c r="F620" t="s">
        <v>90</v>
      </c>
      <c r="G620" t="s">
        <v>90</v>
      </c>
      <c r="H620" t="s">
        <v>344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46311.527488425927</v>
      </c>
      <c r="P620" s="57">
        <v>46312.579074074078</v>
      </c>
      <c r="Q620">
        <v>69411431</v>
      </c>
      <c r="S620">
        <v>152639219649</v>
      </c>
      <c r="T620" t="s">
        <v>8288</v>
      </c>
      <c r="U620" t="s">
        <v>8289</v>
      </c>
      <c r="V620" t="s">
        <v>8290</v>
      </c>
      <c r="Z620">
        <v>112.207180894911</v>
      </c>
      <c r="AA620">
        <v>-7.7705811271609804</v>
      </c>
      <c r="AB620" t="s">
        <v>8291</v>
      </c>
      <c r="AC620" t="s">
        <v>216</v>
      </c>
      <c r="AL620" t="s">
        <v>217</v>
      </c>
      <c r="AM620" t="s">
        <v>8292</v>
      </c>
      <c r="AN620" t="s">
        <v>6</v>
      </c>
      <c r="AO620" t="s">
        <v>8293</v>
      </c>
      <c r="AP620" s="57">
        <v>46312.458333333336</v>
      </c>
      <c r="AR620" t="s">
        <v>218</v>
      </c>
      <c r="AS620" t="s">
        <v>303</v>
      </c>
      <c r="AT620" t="s">
        <v>230</v>
      </c>
      <c r="AU620">
        <v>20261017</v>
      </c>
      <c r="AV620" t="s">
        <v>221</v>
      </c>
      <c r="AW620" t="s">
        <v>876</v>
      </c>
      <c r="AX620" t="s">
        <v>222</v>
      </c>
      <c r="BA620" s="57">
        <v>46312.458333333336</v>
      </c>
      <c r="BB620" t="s">
        <v>8292</v>
      </c>
      <c r="BC620">
        <v>2026</v>
      </c>
      <c r="BD620">
        <v>10</v>
      </c>
      <c r="BE620">
        <v>17</v>
      </c>
      <c r="BF620" s="6">
        <f t="shared" si="27"/>
        <v>46312</v>
      </c>
      <c r="BG620">
        <f t="shared" si="28"/>
        <v>-0.45833333333575865</v>
      </c>
      <c r="BH620" t="str">
        <f t="shared" si="29"/>
        <v>COMPLY</v>
      </c>
      <c r="BI620" t="str">
        <f>VLOOKUP(H620,Sheet2!$A$1:$B$270,2,FALSE)</f>
        <v>KEDIRI</v>
      </c>
    </row>
    <row r="621" spans="1:61">
      <c r="A621">
        <v>620</v>
      </c>
      <c r="B621">
        <v>1002641916</v>
      </c>
      <c r="C621">
        <v>3</v>
      </c>
      <c r="D621" t="s">
        <v>38</v>
      </c>
      <c r="E621">
        <v>5</v>
      </c>
      <c r="F621" t="s">
        <v>90</v>
      </c>
      <c r="G621" t="s">
        <v>90</v>
      </c>
      <c r="H621" t="s">
        <v>344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46313.563657407409</v>
      </c>
      <c r="P621" s="57">
        <v>46314.585648148146</v>
      </c>
      <c r="Q621">
        <v>69412363</v>
      </c>
      <c r="S621">
        <v>152639219655</v>
      </c>
      <c r="T621" t="s">
        <v>8294</v>
      </c>
      <c r="U621" t="s">
        <v>8295</v>
      </c>
      <c r="V621" t="s">
        <v>8296</v>
      </c>
      <c r="Z621">
        <v>112.146367393527</v>
      </c>
      <c r="AA621">
        <v>-7.8053701078287201</v>
      </c>
      <c r="AB621" t="s">
        <v>8297</v>
      </c>
      <c r="AC621" t="s">
        <v>235</v>
      </c>
      <c r="AL621" t="s">
        <v>217</v>
      </c>
      <c r="AM621" t="s">
        <v>8298</v>
      </c>
      <c r="AN621" t="s">
        <v>6</v>
      </c>
      <c r="AO621" t="s">
        <v>8299</v>
      </c>
      <c r="AP621" s="57">
        <v>46314.458333333336</v>
      </c>
      <c r="AR621" t="s">
        <v>218</v>
      </c>
      <c r="AS621" t="s">
        <v>303</v>
      </c>
      <c r="AT621" t="s">
        <v>342</v>
      </c>
      <c r="AU621">
        <v>20261019</v>
      </c>
      <c r="AV621" t="s">
        <v>221</v>
      </c>
      <c r="AW621" t="s">
        <v>3395</v>
      </c>
      <c r="AX621" t="s">
        <v>222</v>
      </c>
      <c r="BA621" s="57">
        <v>46314.458333333336</v>
      </c>
      <c r="BB621" t="s">
        <v>8298</v>
      </c>
      <c r="BC621">
        <v>2026</v>
      </c>
      <c r="BD621">
        <v>10</v>
      </c>
      <c r="BE621">
        <v>19</v>
      </c>
      <c r="BF621" s="6">
        <f t="shared" si="27"/>
        <v>46314</v>
      </c>
      <c r="BG621">
        <f t="shared" si="28"/>
        <v>-0.45833333333575865</v>
      </c>
      <c r="BH621" t="str">
        <f t="shared" si="29"/>
        <v>COMPLY</v>
      </c>
      <c r="BI621" t="str">
        <f>VLOOKUP(H621,Sheet2!$A$1:$B$270,2,FALSE)</f>
        <v>KEDIRI</v>
      </c>
    </row>
    <row r="622" spans="1:61">
      <c r="A622">
        <v>621</v>
      </c>
      <c r="B622">
        <v>1002641735</v>
      </c>
      <c r="C622">
        <v>3</v>
      </c>
      <c r="D622" t="s">
        <v>38</v>
      </c>
      <c r="E622">
        <v>5</v>
      </c>
      <c r="F622" t="s">
        <v>90</v>
      </c>
      <c r="G622" t="s">
        <v>90</v>
      </c>
      <c r="H622" t="s">
        <v>344</v>
      </c>
      <c r="I622" t="s">
        <v>212</v>
      </c>
      <c r="J622" t="s">
        <v>213</v>
      </c>
      <c r="K622" t="s">
        <v>149</v>
      </c>
      <c r="M622" t="s">
        <v>76</v>
      </c>
      <c r="N622" t="s">
        <v>215</v>
      </c>
      <c r="O622" s="57">
        <v>46313.349178240744</v>
      </c>
      <c r="P622" s="57">
        <v>46313.510601851849</v>
      </c>
      <c r="Q622">
        <v>69411144</v>
      </c>
      <c r="S622">
        <v>152639219654</v>
      </c>
      <c r="T622" t="s">
        <v>8300</v>
      </c>
      <c r="U622" t="s">
        <v>8301</v>
      </c>
      <c r="V622" t="s">
        <v>8302</v>
      </c>
      <c r="Z622">
        <v>112.20479400000001</v>
      </c>
      <c r="AA622">
        <v>-7.7318579999999999</v>
      </c>
      <c r="AB622" t="s">
        <v>8303</v>
      </c>
      <c r="AC622" t="s">
        <v>216</v>
      </c>
      <c r="AL622" t="s">
        <v>217</v>
      </c>
      <c r="AM622" t="s">
        <v>8304</v>
      </c>
      <c r="AN622" t="s">
        <v>6</v>
      </c>
      <c r="AO622" t="s">
        <v>8199</v>
      </c>
      <c r="AR622" t="s">
        <v>218</v>
      </c>
      <c r="AS622" t="s">
        <v>303</v>
      </c>
      <c r="AT622" t="s">
        <v>230</v>
      </c>
      <c r="AU622">
        <v>20261018</v>
      </c>
      <c r="AV622" t="s">
        <v>221</v>
      </c>
      <c r="AW622" t="s">
        <v>541</v>
      </c>
      <c r="AX622" t="s">
        <v>222</v>
      </c>
      <c r="BA622" s="57">
        <v>46313.291666666664</v>
      </c>
      <c r="BB622" t="s">
        <v>8304</v>
      </c>
      <c r="BC622">
        <v>2026</v>
      </c>
      <c r="BD622">
        <v>10</v>
      </c>
      <c r="BE622">
        <v>18</v>
      </c>
      <c r="BF622" s="6">
        <f t="shared" si="27"/>
        <v>46313</v>
      </c>
      <c r="BG622">
        <f t="shared" si="28"/>
        <v>-0.29166666666424135</v>
      </c>
      <c r="BH622" t="str">
        <f t="shared" si="29"/>
        <v>COMPLY</v>
      </c>
      <c r="BI622" t="str">
        <f>VLOOKUP(H622,Sheet2!$A$1:$B$270,2,FALSE)</f>
        <v>KEDIRI</v>
      </c>
    </row>
    <row r="623" spans="1:61">
      <c r="A623">
        <v>622</v>
      </c>
      <c r="B623">
        <v>1002648241</v>
      </c>
      <c r="C623">
        <v>3</v>
      </c>
      <c r="D623" t="s">
        <v>38</v>
      </c>
      <c r="E623">
        <v>5</v>
      </c>
      <c r="F623" t="s">
        <v>90</v>
      </c>
      <c r="G623" t="s">
        <v>90</v>
      </c>
      <c r="H623" t="s">
        <v>344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46316.795648148145</v>
      </c>
      <c r="P623" s="57">
        <v>46317.600300925929</v>
      </c>
      <c r="Q623">
        <v>69414799</v>
      </c>
      <c r="S623">
        <v>152639219660</v>
      </c>
      <c r="T623" t="s">
        <v>10814</v>
      </c>
      <c r="U623" t="s">
        <v>10815</v>
      </c>
      <c r="V623" t="s">
        <v>10816</v>
      </c>
      <c r="Z623">
        <v>112.179438</v>
      </c>
      <c r="AA623">
        <v>-7.8221290000000003</v>
      </c>
      <c r="AB623" t="s">
        <v>10817</v>
      </c>
      <c r="AC623" t="s">
        <v>235</v>
      </c>
      <c r="AL623" t="s">
        <v>217</v>
      </c>
      <c r="AM623" t="s">
        <v>10818</v>
      </c>
      <c r="AN623" t="s">
        <v>6</v>
      </c>
      <c r="AO623" t="s">
        <v>10804</v>
      </c>
      <c r="AP623" s="57">
        <v>46318.333333333336</v>
      </c>
      <c r="AR623" t="s">
        <v>218</v>
      </c>
      <c r="AS623" t="s">
        <v>303</v>
      </c>
      <c r="AT623" t="s">
        <v>230</v>
      </c>
      <c r="AU623">
        <v>20261022</v>
      </c>
      <c r="AV623" t="s">
        <v>221</v>
      </c>
      <c r="AW623" t="s">
        <v>877</v>
      </c>
      <c r="AX623" t="s">
        <v>222</v>
      </c>
      <c r="BA623" s="57">
        <v>46318.333333333336</v>
      </c>
      <c r="BB623" t="s">
        <v>10818</v>
      </c>
      <c r="BC623">
        <v>2026</v>
      </c>
      <c r="BD623">
        <v>10</v>
      </c>
      <c r="BE623">
        <v>22</v>
      </c>
      <c r="BF623" s="6">
        <f t="shared" si="27"/>
        <v>46317</v>
      </c>
      <c r="BG623">
        <f t="shared" si="28"/>
        <v>-1.3333333333357587</v>
      </c>
      <c r="BH623" t="str">
        <f t="shared" si="29"/>
        <v>COMPLY</v>
      </c>
      <c r="BI623" t="str">
        <f>VLOOKUP(H623,Sheet2!$A$1:$B$270,2,FALSE)</f>
        <v>KEDIRI</v>
      </c>
    </row>
    <row r="624" spans="1:61">
      <c r="A624">
        <v>623</v>
      </c>
      <c r="B624">
        <v>1002646435</v>
      </c>
      <c r="C624">
        <v>3</v>
      </c>
      <c r="D624" t="s">
        <v>38</v>
      </c>
      <c r="E624">
        <v>5</v>
      </c>
      <c r="F624" t="s">
        <v>90</v>
      </c>
      <c r="G624" t="s">
        <v>90</v>
      </c>
      <c r="H624" t="s">
        <v>344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46316.31927083333</v>
      </c>
      <c r="P624" s="57">
        <v>46316.658506944441</v>
      </c>
      <c r="Q624">
        <v>69414125</v>
      </c>
      <c r="S624">
        <v>152639219658</v>
      </c>
      <c r="T624" t="s">
        <v>10809</v>
      </c>
      <c r="U624" t="s">
        <v>10810</v>
      </c>
      <c r="V624" t="s">
        <v>10811</v>
      </c>
      <c r="Z624">
        <v>112.178741324443</v>
      </c>
      <c r="AA624">
        <v>-7.75615939226285</v>
      </c>
      <c r="AB624" t="s">
        <v>10812</v>
      </c>
      <c r="AC624" t="s">
        <v>235</v>
      </c>
      <c r="AL624" t="s">
        <v>217</v>
      </c>
      <c r="AM624" t="s">
        <v>10813</v>
      </c>
      <c r="AN624" t="s">
        <v>6</v>
      </c>
      <c r="AO624" t="s">
        <v>10772</v>
      </c>
      <c r="AP624" s="57">
        <v>46319.333333333336</v>
      </c>
      <c r="AR624" t="s">
        <v>218</v>
      </c>
      <c r="AS624" t="s">
        <v>303</v>
      </c>
      <c r="AT624" t="s">
        <v>220</v>
      </c>
      <c r="AU624">
        <v>20261021</v>
      </c>
      <c r="AV624" t="s">
        <v>221</v>
      </c>
      <c r="AW624" t="s">
        <v>5028</v>
      </c>
      <c r="AX624" t="s">
        <v>222</v>
      </c>
      <c r="BA624" s="57">
        <v>46319.333333333336</v>
      </c>
      <c r="BB624" t="s">
        <v>10813</v>
      </c>
      <c r="BC624">
        <v>2026</v>
      </c>
      <c r="BD624">
        <v>10</v>
      </c>
      <c r="BE624">
        <v>21</v>
      </c>
      <c r="BF624" s="6">
        <f t="shared" si="27"/>
        <v>46316</v>
      </c>
      <c r="BG624">
        <f t="shared" si="28"/>
        <v>-3.3333333333357587</v>
      </c>
      <c r="BH624" t="str">
        <f t="shared" si="29"/>
        <v>COMPLY</v>
      </c>
      <c r="BI624" t="str">
        <f>VLOOKUP(H624,Sheet2!$A$1:$B$270,2,FALSE)</f>
        <v>KEDIRI</v>
      </c>
    </row>
    <row r="625" spans="1:61">
      <c r="A625">
        <v>624</v>
      </c>
      <c r="B625">
        <v>1002650709</v>
      </c>
      <c r="C625">
        <v>3</v>
      </c>
      <c r="D625" t="s">
        <v>38</v>
      </c>
      <c r="E625">
        <v>5</v>
      </c>
      <c r="F625" t="s">
        <v>90</v>
      </c>
      <c r="G625" t="s">
        <v>90</v>
      </c>
      <c r="H625" t="s">
        <v>344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46318.466493055559</v>
      </c>
      <c r="P625" s="57">
        <v>46318.819594907407</v>
      </c>
      <c r="Q625">
        <v>69415773</v>
      </c>
      <c r="S625">
        <v>152639219666</v>
      </c>
      <c r="T625" t="s">
        <v>12046</v>
      </c>
      <c r="U625" t="s">
        <v>12047</v>
      </c>
      <c r="V625" t="s">
        <v>12048</v>
      </c>
      <c r="Z625">
        <v>112.17521499999999</v>
      </c>
      <c r="AA625">
        <v>-7.7447030000000003</v>
      </c>
      <c r="AB625" t="s">
        <v>12049</v>
      </c>
      <c r="AC625" t="s">
        <v>235</v>
      </c>
      <c r="AL625" t="s">
        <v>217</v>
      </c>
      <c r="AM625" t="s">
        <v>12050</v>
      </c>
      <c r="AN625" t="s">
        <v>6</v>
      </c>
      <c r="AO625" t="s">
        <v>11956</v>
      </c>
      <c r="AP625" s="57">
        <v>46319.333333333336</v>
      </c>
      <c r="AR625" t="s">
        <v>218</v>
      </c>
      <c r="AS625" t="s">
        <v>303</v>
      </c>
      <c r="AT625" t="s">
        <v>230</v>
      </c>
      <c r="AU625">
        <v>20261023</v>
      </c>
      <c r="AV625" t="s">
        <v>221</v>
      </c>
      <c r="AW625" t="s">
        <v>877</v>
      </c>
      <c r="AX625" t="s">
        <v>222</v>
      </c>
      <c r="BA625" s="57">
        <v>46319.333333333336</v>
      </c>
      <c r="BB625" t="s">
        <v>12050</v>
      </c>
      <c r="BC625">
        <v>2026</v>
      </c>
      <c r="BD625">
        <v>10</v>
      </c>
      <c r="BE625">
        <v>23</v>
      </c>
      <c r="BF625" s="6">
        <f t="shared" si="27"/>
        <v>46318</v>
      </c>
      <c r="BG625">
        <f t="shared" si="28"/>
        <v>-1.3333333333357587</v>
      </c>
      <c r="BH625" t="str">
        <f t="shared" si="29"/>
        <v>COMPLY</v>
      </c>
      <c r="BI625" t="str">
        <f>VLOOKUP(H625,Sheet2!$A$1:$B$270,2,FALSE)</f>
        <v>KEDIRI</v>
      </c>
    </row>
    <row r="626" spans="1:61">
      <c r="A626">
        <v>625</v>
      </c>
      <c r="B626">
        <v>1002651579</v>
      </c>
      <c r="C626">
        <v>3</v>
      </c>
      <c r="D626" t="s">
        <v>38</v>
      </c>
      <c r="E626">
        <v>5</v>
      </c>
      <c r="F626" t="s">
        <v>90</v>
      </c>
      <c r="G626" t="s">
        <v>90</v>
      </c>
      <c r="H626" t="s">
        <v>344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46318.676898148151</v>
      </c>
      <c r="P626" s="57">
        <v>46321.738229166665</v>
      </c>
      <c r="Q626">
        <v>69416098</v>
      </c>
      <c r="S626">
        <v>152639219668</v>
      </c>
      <c r="T626" t="s">
        <v>12051</v>
      </c>
      <c r="U626" t="s">
        <v>12052</v>
      </c>
      <c r="V626" t="s">
        <v>12053</v>
      </c>
      <c r="Z626">
        <v>112.1843926</v>
      </c>
      <c r="AA626">
        <v>-7.7729944</v>
      </c>
      <c r="AB626" t="s">
        <v>12054</v>
      </c>
      <c r="AC626" t="s">
        <v>235</v>
      </c>
      <c r="AL626" t="s">
        <v>217</v>
      </c>
      <c r="AM626" t="s">
        <v>12055</v>
      </c>
      <c r="AN626" t="s">
        <v>6</v>
      </c>
      <c r="AO626" t="s">
        <v>12056</v>
      </c>
      <c r="AP626" s="57">
        <v>46321.458333333336</v>
      </c>
      <c r="AR626" t="s">
        <v>218</v>
      </c>
      <c r="AS626" t="s">
        <v>303</v>
      </c>
      <c r="AT626" t="s">
        <v>342</v>
      </c>
      <c r="AU626">
        <v>20261026</v>
      </c>
      <c r="AV626" t="s">
        <v>221</v>
      </c>
      <c r="AW626" t="s">
        <v>2322</v>
      </c>
      <c r="AX626" t="s">
        <v>222</v>
      </c>
      <c r="BA626" s="57">
        <v>46321.458333333336</v>
      </c>
      <c r="BB626" t="s">
        <v>12055</v>
      </c>
      <c r="BC626">
        <v>2026</v>
      </c>
      <c r="BD626">
        <v>10</v>
      </c>
      <c r="BE626">
        <v>26</v>
      </c>
      <c r="BF626" s="6">
        <f t="shared" si="27"/>
        <v>46321</v>
      </c>
      <c r="BG626">
        <f t="shared" si="28"/>
        <v>-0.45833333333575865</v>
      </c>
      <c r="BH626" t="str">
        <f t="shared" si="29"/>
        <v>COMPLY</v>
      </c>
      <c r="BI626" t="str">
        <f>VLOOKUP(H626,Sheet2!$A$1:$B$270,2,FALSE)</f>
        <v>KEDIRI</v>
      </c>
    </row>
    <row r="627" spans="1:61">
      <c r="A627">
        <v>626</v>
      </c>
      <c r="B627">
        <v>1002637344</v>
      </c>
      <c r="C627">
        <v>3</v>
      </c>
      <c r="D627" t="s">
        <v>38</v>
      </c>
      <c r="E627">
        <v>5</v>
      </c>
      <c r="F627" t="s">
        <v>90</v>
      </c>
      <c r="G627" t="s">
        <v>90</v>
      </c>
      <c r="H627" t="s">
        <v>380</v>
      </c>
      <c r="I627" t="s">
        <v>212</v>
      </c>
      <c r="J627" t="s">
        <v>213</v>
      </c>
      <c r="K627" t="s">
        <v>149</v>
      </c>
      <c r="L627" t="s">
        <v>214</v>
      </c>
      <c r="M627" t="s">
        <v>76</v>
      </c>
      <c r="N627" t="s">
        <v>215</v>
      </c>
      <c r="O627" s="57">
        <v>46309.694907407407</v>
      </c>
      <c r="P627" s="57">
        <v>46311.482592592591</v>
      </c>
      <c r="Q627">
        <v>69410376</v>
      </c>
      <c r="S627">
        <v>152626203112</v>
      </c>
      <c r="T627" t="s">
        <v>6905</v>
      </c>
      <c r="U627" t="s">
        <v>6906</v>
      </c>
      <c r="V627" t="s">
        <v>6907</v>
      </c>
      <c r="Z627">
        <v>112.03114785254</v>
      </c>
      <c r="AA627">
        <v>-7.9315508588666104</v>
      </c>
      <c r="AB627" t="s">
        <v>6908</v>
      </c>
      <c r="AC627" t="s">
        <v>216</v>
      </c>
      <c r="AL627" t="s">
        <v>217</v>
      </c>
      <c r="AM627" t="s">
        <v>6909</v>
      </c>
      <c r="AN627" t="s">
        <v>6</v>
      </c>
      <c r="AO627" t="s">
        <v>6910</v>
      </c>
      <c r="AP627" s="57">
        <v>46312.333333333336</v>
      </c>
      <c r="AR627" t="s">
        <v>218</v>
      </c>
      <c r="AS627" t="s">
        <v>548</v>
      </c>
      <c r="AT627" t="s">
        <v>342</v>
      </c>
      <c r="AU627">
        <v>20261016</v>
      </c>
      <c r="AV627" t="s">
        <v>221</v>
      </c>
      <c r="AW627" t="s">
        <v>2322</v>
      </c>
      <c r="AX627" t="s">
        <v>222</v>
      </c>
      <c r="BA627" s="57">
        <v>46312.333333333336</v>
      </c>
      <c r="BB627" t="s">
        <v>6909</v>
      </c>
      <c r="BC627">
        <v>2026</v>
      </c>
      <c r="BD627">
        <v>10</v>
      </c>
      <c r="BE627">
        <v>16</v>
      </c>
      <c r="BF627" s="6">
        <f t="shared" si="27"/>
        <v>46311</v>
      </c>
      <c r="BG627">
        <f t="shared" si="28"/>
        <v>-1.3333333333357587</v>
      </c>
      <c r="BH627" t="str">
        <f t="shared" si="29"/>
        <v>COMPLY</v>
      </c>
      <c r="BI627" t="str">
        <f>VLOOKUP(H627,Sheet2!$A$1:$B$270,2,FALSE)</f>
        <v>KEDIRI</v>
      </c>
    </row>
    <row r="628" spans="1:61">
      <c r="A628">
        <v>627</v>
      </c>
      <c r="B628">
        <v>1002637940</v>
      </c>
      <c r="C628">
        <v>3</v>
      </c>
      <c r="D628" t="s">
        <v>38</v>
      </c>
      <c r="E628">
        <v>5</v>
      </c>
      <c r="F628" t="s">
        <v>90</v>
      </c>
      <c r="G628" t="s">
        <v>90</v>
      </c>
      <c r="H628" t="s">
        <v>380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46310.41642361111</v>
      </c>
      <c r="P628" s="57">
        <v>46310.68681712963</v>
      </c>
      <c r="Q628">
        <v>69410599</v>
      </c>
      <c r="S628">
        <v>152626203113</v>
      </c>
      <c r="T628" t="s">
        <v>7504</v>
      </c>
      <c r="U628" t="s">
        <v>7505</v>
      </c>
      <c r="V628" t="s">
        <v>7506</v>
      </c>
      <c r="Z628">
        <v>112.031016089022</v>
      </c>
      <c r="AA628">
        <v>-7.98103408888365</v>
      </c>
      <c r="AB628" t="s">
        <v>7507</v>
      </c>
      <c r="AC628" t="s">
        <v>216</v>
      </c>
      <c r="AL628" t="s">
        <v>217</v>
      </c>
      <c r="AM628" t="s">
        <v>7508</v>
      </c>
      <c r="AN628" t="s">
        <v>6</v>
      </c>
      <c r="AO628" t="s">
        <v>7465</v>
      </c>
      <c r="AP628" s="57">
        <v>46314.333333333336</v>
      </c>
      <c r="AR628" t="s">
        <v>218</v>
      </c>
      <c r="AS628" t="s">
        <v>548</v>
      </c>
      <c r="AT628" t="s">
        <v>342</v>
      </c>
      <c r="AU628">
        <v>20261015</v>
      </c>
      <c r="AV628" t="s">
        <v>221</v>
      </c>
      <c r="AW628" t="s">
        <v>2322</v>
      </c>
      <c r="AX628" t="s">
        <v>222</v>
      </c>
      <c r="BA628" s="57">
        <v>46314.333333333336</v>
      </c>
      <c r="BB628" t="s">
        <v>7508</v>
      </c>
      <c r="BC628">
        <v>2026</v>
      </c>
      <c r="BD628">
        <v>10</v>
      </c>
      <c r="BE628">
        <v>15</v>
      </c>
      <c r="BF628" s="6">
        <f t="shared" si="27"/>
        <v>46310</v>
      </c>
      <c r="BG628">
        <f t="shared" si="28"/>
        <v>-4.3333333333357587</v>
      </c>
      <c r="BH628" t="str">
        <f t="shared" si="29"/>
        <v>COMPLY</v>
      </c>
      <c r="BI628" t="str">
        <f>VLOOKUP(H628,Sheet2!$A$1:$B$270,2,FALSE)</f>
        <v>KEDIRI</v>
      </c>
    </row>
    <row r="629" spans="1:61">
      <c r="A629">
        <v>628</v>
      </c>
      <c r="B629">
        <v>1002647338</v>
      </c>
      <c r="C629">
        <v>3</v>
      </c>
      <c r="D629" t="s">
        <v>38</v>
      </c>
      <c r="E629">
        <v>5</v>
      </c>
      <c r="F629" t="s">
        <v>90</v>
      </c>
      <c r="G629" t="s">
        <v>90</v>
      </c>
      <c r="H629" t="s">
        <v>380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46316.55195601852</v>
      </c>
      <c r="P629" s="57">
        <v>46319.677303240744</v>
      </c>
      <c r="Q629">
        <v>69414486</v>
      </c>
      <c r="S629">
        <v>152626203115</v>
      </c>
      <c r="T629" t="s">
        <v>10819</v>
      </c>
      <c r="U629" t="s">
        <v>10820</v>
      </c>
      <c r="V629" t="s">
        <v>10821</v>
      </c>
      <c r="Z629">
        <v>111.991110427503</v>
      </c>
      <c r="AA629">
        <v>-7.9658939557697597</v>
      </c>
      <c r="AB629" t="s">
        <v>10822</v>
      </c>
      <c r="AC629" t="s">
        <v>235</v>
      </c>
      <c r="AL629" t="s">
        <v>217</v>
      </c>
      <c r="AM629" t="s">
        <v>10823</v>
      </c>
      <c r="AN629" t="s">
        <v>6</v>
      </c>
      <c r="AO629" t="s">
        <v>10824</v>
      </c>
      <c r="AP629" s="57">
        <v>46322.333333333336</v>
      </c>
      <c r="AR629" t="s">
        <v>218</v>
      </c>
      <c r="AS629" t="s">
        <v>548</v>
      </c>
      <c r="AT629" t="s">
        <v>230</v>
      </c>
      <c r="AU629">
        <v>20261024</v>
      </c>
      <c r="AV629" t="s">
        <v>221</v>
      </c>
      <c r="AW629" t="s">
        <v>923</v>
      </c>
      <c r="AX629" t="s">
        <v>222</v>
      </c>
      <c r="BA629" s="57">
        <v>46322.333333333336</v>
      </c>
      <c r="BB629" t="s">
        <v>10823</v>
      </c>
      <c r="BC629">
        <v>2026</v>
      </c>
      <c r="BD629">
        <v>10</v>
      </c>
      <c r="BE629">
        <v>24</v>
      </c>
      <c r="BF629" s="6">
        <f t="shared" si="27"/>
        <v>46319</v>
      </c>
      <c r="BG629">
        <f t="shared" si="28"/>
        <v>-3.3333333333357587</v>
      </c>
      <c r="BH629" t="str">
        <f t="shared" si="29"/>
        <v>COMPLY</v>
      </c>
      <c r="BI629" t="str">
        <f>VLOOKUP(H629,Sheet2!$A$1:$B$270,2,FALSE)</f>
        <v>KEDIRI</v>
      </c>
    </row>
    <row r="630" spans="1:61">
      <c r="A630">
        <v>629</v>
      </c>
      <c r="B630">
        <v>1002660008</v>
      </c>
      <c r="C630">
        <v>3</v>
      </c>
      <c r="D630" t="s">
        <v>38</v>
      </c>
      <c r="E630">
        <v>5</v>
      </c>
      <c r="F630" t="s">
        <v>90</v>
      </c>
      <c r="G630" t="s">
        <v>90</v>
      </c>
      <c r="H630" t="s">
        <v>380</v>
      </c>
      <c r="I630" t="s">
        <v>212</v>
      </c>
      <c r="J630" t="s">
        <v>213</v>
      </c>
      <c r="K630" t="s">
        <v>149</v>
      </c>
      <c r="L630" t="s">
        <v>214</v>
      </c>
      <c r="M630" t="s">
        <v>238</v>
      </c>
      <c r="N630" t="s">
        <v>215</v>
      </c>
      <c r="O630" s="57">
        <v>46324.774884259263</v>
      </c>
      <c r="P630" s="57">
        <v>46324.776400462964</v>
      </c>
      <c r="Q630">
        <v>69419572</v>
      </c>
      <c r="S630">
        <v>152626203276</v>
      </c>
      <c r="T630" t="s">
        <v>15019</v>
      </c>
      <c r="U630" t="s">
        <v>15020</v>
      </c>
      <c r="V630" t="s">
        <v>15021</v>
      </c>
      <c r="Z630">
        <v>111.9914283</v>
      </c>
      <c r="AA630">
        <v>-7.9521516999999999</v>
      </c>
      <c r="AB630" t="s">
        <v>15022</v>
      </c>
      <c r="AC630" t="s">
        <v>235</v>
      </c>
      <c r="AL630" t="s">
        <v>217</v>
      </c>
      <c r="AM630" t="s">
        <v>15023</v>
      </c>
      <c r="AN630" t="s">
        <v>6</v>
      </c>
      <c r="AO630" t="s">
        <v>15024</v>
      </c>
      <c r="AP630" s="57">
        <v>46325.625</v>
      </c>
      <c r="AR630" t="s">
        <v>239</v>
      </c>
      <c r="AS630" t="s">
        <v>548</v>
      </c>
      <c r="AT630" t="s">
        <v>342</v>
      </c>
      <c r="AV630" t="s">
        <v>238</v>
      </c>
      <c r="AW630" t="s">
        <v>854</v>
      </c>
      <c r="AX630" t="s">
        <v>222</v>
      </c>
      <c r="BA630" s="57">
        <v>46325.625</v>
      </c>
      <c r="BB630" t="s">
        <v>15023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str">
        <f>VLOOKUP(H630,Sheet2!$A$1:$B$270,2,FALSE)</f>
        <v>KEDIRI</v>
      </c>
    </row>
    <row r="631" spans="1:61">
      <c r="A631">
        <v>630</v>
      </c>
      <c r="B631">
        <v>1002620876</v>
      </c>
      <c r="C631">
        <v>3</v>
      </c>
      <c r="D631" t="s">
        <v>38</v>
      </c>
      <c r="E631">
        <v>5</v>
      </c>
      <c r="F631" t="s">
        <v>90</v>
      </c>
      <c r="G631" t="s">
        <v>90</v>
      </c>
      <c r="H631" t="s">
        <v>302</v>
      </c>
      <c r="I631" t="s">
        <v>212</v>
      </c>
      <c r="J631" t="s">
        <v>213</v>
      </c>
      <c r="K631" t="s">
        <v>149</v>
      </c>
      <c r="L631" t="s">
        <v>214</v>
      </c>
      <c r="M631" t="s">
        <v>76</v>
      </c>
      <c r="N631" t="s">
        <v>215</v>
      </c>
      <c r="O631" s="57">
        <v>46298.480949074074</v>
      </c>
      <c r="P631" s="57">
        <v>46298.889687499999</v>
      </c>
      <c r="Q631">
        <v>69403548</v>
      </c>
      <c r="S631">
        <v>152650206851</v>
      </c>
      <c r="T631" t="s">
        <v>1660</v>
      </c>
      <c r="U631" t="s">
        <v>1661</v>
      </c>
      <c r="V631" t="s">
        <v>1662</v>
      </c>
      <c r="Z631">
        <v>112.15516479999999</v>
      </c>
      <c r="AA631">
        <v>-7.9300468999999998</v>
      </c>
      <c r="AB631" t="s">
        <v>1663</v>
      </c>
      <c r="AC631" t="s">
        <v>235</v>
      </c>
      <c r="AL631" t="s">
        <v>217</v>
      </c>
      <c r="AM631" t="s">
        <v>1664</v>
      </c>
      <c r="AN631" t="s">
        <v>6</v>
      </c>
      <c r="AO631" s="57">
        <v>46091.486087962963</v>
      </c>
      <c r="AP631" s="57">
        <v>46299.333333333336</v>
      </c>
      <c r="AR631" t="s">
        <v>218</v>
      </c>
      <c r="AS631" t="s">
        <v>303</v>
      </c>
      <c r="AT631" t="s">
        <v>230</v>
      </c>
      <c r="AU631">
        <v>20261003</v>
      </c>
      <c r="AV631" t="s">
        <v>221</v>
      </c>
      <c r="AW631" t="s">
        <v>876</v>
      </c>
      <c r="AX631" t="s">
        <v>222</v>
      </c>
      <c r="BA631" s="57">
        <v>46299.333333333336</v>
      </c>
      <c r="BB631" t="s">
        <v>1664</v>
      </c>
      <c r="BC631">
        <v>2026</v>
      </c>
      <c r="BD631">
        <v>10</v>
      </c>
      <c r="BE631">
        <v>3</v>
      </c>
      <c r="BF631" s="6">
        <f t="shared" si="27"/>
        <v>46298</v>
      </c>
      <c r="BG631">
        <f t="shared" si="28"/>
        <v>-1.3333333333357587</v>
      </c>
      <c r="BH631" t="str">
        <f t="shared" si="29"/>
        <v>COMPLY</v>
      </c>
      <c r="BI631" t="str">
        <f>VLOOKUP(H631,Sheet2!$A$1:$B$270,2,FALSE)</f>
        <v>KEDIRI</v>
      </c>
    </row>
    <row r="632" spans="1:61">
      <c r="A632">
        <v>631</v>
      </c>
      <c r="B632">
        <v>1002621267</v>
      </c>
      <c r="C632">
        <v>3</v>
      </c>
      <c r="D632" t="s">
        <v>38</v>
      </c>
      <c r="E632">
        <v>5</v>
      </c>
      <c r="F632" t="s">
        <v>90</v>
      </c>
      <c r="G632" t="s">
        <v>90</v>
      </c>
      <c r="H632" t="s">
        <v>302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46299.397685185184</v>
      </c>
      <c r="P632" s="57">
        <v>46300.897650462961</v>
      </c>
      <c r="Q632">
        <v>69403814</v>
      </c>
      <c r="S632">
        <v>152650206852</v>
      </c>
      <c r="T632" t="s">
        <v>1655</v>
      </c>
      <c r="U632" t="s">
        <v>1656</v>
      </c>
      <c r="V632" t="s">
        <v>1657</v>
      </c>
      <c r="Z632">
        <v>112.133314103205</v>
      </c>
      <c r="AA632">
        <v>-7.9850021224439702</v>
      </c>
      <c r="AB632" t="s">
        <v>1658</v>
      </c>
      <c r="AC632" t="s">
        <v>235</v>
      </c>
      <c r="AL632" t="s">
        <v>217</v>
      </c>
      <c r="AM632" t="s">
        <v>1659</v>
      </c>
      <c r="AN632" t="s">
        <v>6</v>
      </c>
      <c r="AO632" s="57">
        <v>46122.402604166666</v>
      </c>
      <c r="AP632" s="57">
        <v>46300.333333333336</v>
      </c>
      <c r="AR632" t="s">
        <v>218</v>
      </c>
      <c r="AS632" t="s">
        <v>303</v>
      </c>
      <c r="AT632" t="s">
        <v>230</v>
      </c>
      <c r="AU632">
        <v>20261005</v>
      </c>
      <c r="AV632" t="s">
        <v>221</v>
      </c>
      <c r="AW632" t="s">
        <v>880</v>
      </c>
      <c r="AX632" t="s">
        <v>222</v>
      </c>
      <c r="BA632" s="57">
        <v>46300.333333333336</v>
      </c>
      <c r="BB632" t="s">
        <v>1659</v>
      </c>
      <c r="BC632">
        <v>2026</v>
      </c>
      <c r="BD632">
        <v>10</v>
      </c>
      <c r="BE632">
        <v>5</v>
      </c>
      <c r="BF632" s="6">
        <f t="shared" si="27"/>
        <v>46300</v>
      </c>
      <c r="BG632">
        <f t="shared" si="28"/>
        <v>-0.33333333333575865</v>
      </c>
      <c r="BH632" t="str">
        <f t="shared" si="29"/>
        <v>COMPLY</v>
      </c>
      <c r="BI632" t="str">
        <f>VLOOKUP(H632,Sheet2!$A$1:$B$270,2,FALSE)</f>
        <v>KEDIRI</v>
      </c>
    </row>
    <row r="633" spans="1:61">
      <c r="A633">
        <v>632</v>
      </c>
      <c r="B633">
        <v>1002649585</v>
      </c>
      <c r="C633">
        <v>3</v>
      </c>
      <c r="D633" t="s">
        <v>38</v>
      </c>
      <c r="E633">
        <v>5</v>
      </c>
      <c r="F633" t="s">
        <v>90</v>
      </c>
      <c r="G633" t="s">
        <v>90</v>
      </c>
      <c r="H633" t="s">
        <v>302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46317.641539351855</v>
      </c>
      <c r="P633" s="57">
        <v>46320.561203703706</v>
      </c>
      <c r="Q633">
        <v>69415293</v>
      </c>
      <c r="S633">
        <v>152650207382</v>
      </c>
      <c r="T633" t="s">
        <v>11439</v>
      </c>
      <c r="U633" t="s">
        <v>11440</v>
      </c>
      <c r="V633" t="s">
        <v>11441</v>
      </c>
      <c r="Z633">
        <v>112.10932409999999</v>
      </c>
      <c r="AA633">
        <v>-7.9017546000000003</v>
      </c>
      <c r="AB633" t="s">
        <v>11442</v>
      </c>
      <c r="AC633" t="s">
        <v>216</v>
      </c>
      <c r="AL633" t="s">
        <v>217</v>
      </c>
      <c r="AM633" t="s">
        <v>11443</v>
      </c>
      <c r="AN633" t="s">
        <v>6</v>
      </c>
      <c r="AO633" t="s">
        <v>11444</v>
      </c>
      <c r="AP633" s="57">
        <v>46320.333333333336</v>
      </c>
      <c r="AR633" t="s">
        <v>218</v>
      </c>
      <c r="AS633" t="s">
        <v>303</v>
      </c>
      <c r="AT633" t="s">
        <v>230</v>
      </c>
      <c r="AU633">
        <v>20261025</v>
      </c>
      <c r="AV633" t="s">
        <v>221</v>
      </c>
      <c r="AW633" t="s">
        <v>877</v>
      </c>
      <c r="AX633" t="s">
        <v>222</v>
      </c>
      <c r="BA633" s="57">
        <v>46320.333333333336</v>
      </c>
      <c r="BB633" t="s">
        <v>11443</v>
      </c>
      <c r="BC633">
        <v>2026</v>
      </c>
      <c r="BD633">
        <v>10</v>
      </c>
      <c r="BE633">
        <v>25</v>
      </c>
      <c r="BF633" s="6">
        <f t="shared" si="27"/>
        <v>46320</v>
      </c>
      <c r="BG633">
        <f t="shared" si="28"/>
        <v>-0.33333333333575865</v>
      </c>
      <c r="BH633" t="str">
        <f t="shared" si="29"/>
        <v>COMPLY</v>
      </c>
      <c r="BI633" t="str">
        <f>VLOOKUP(H633,Sheet2!$A$1:$B$270,2,FALSE)</f>
        <v>KEDIRI</v>
      </c>
    </row>
    <row r="634" spans="1:61">
      <c r="A634">
        <v>633</v>
      </c>
      <c r="B634">
        <v>1002651389</v>
      </c>
      <c r="C634">
        <v>3</v>
      </c>
      <c r="D634" t="s">
        <v>38</v>
      </c>
      <c r="E634">
        <v>5</v>
      </c>
      <c r="F634" t="s">
        <v>90</v>
      </c>
      <c r="G634" t="s">
        <v>90</v>
      </c>
      <c r="H634" t="s">
        <v>302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46318.640092592592</v>
      </c>
      <c r="P634" s="57">
        <v>46319.571539351855</v>
      </c>
      <c r="Q634">
        <v>69416034</v>
      </c>
      <c r="S634">
        <v>152650206492</v>
      </c>
      <c r="T634" t="s">
        <v>12057</v>
      </c>
      <c r="U634" t="s">
        <v>12058</v>
      </c>
      <c r="V634" t="s">
        <v>12059</v>
      </c>
      <c r="Z634">
        <v>112.08433549999999</v>
      </c>
      <c r="AA634">
        <v>-7.8653832000000001</v>
      </c>
      <c r="AB634" t="s">
        <v>12060</v>
      </c>
      <c r="AC634" t="s">
        <v>235</v>
      </c>
      <c r="AL634" t="s">
        <v>217</v>
      </c>
      <c r="AM634" t="s">
        <v>12061</v>
      </c>
      <c r="AN634" t="s">
        <v>6</v>
      </c>
      <c r="AO634" t="s">
        <v>11918</v>
      </c>
      <c r="AP634" s="57">
        <v>46319.625</v>
      </c>
      <c r="AR634" t="s">
        <v>218</v>
      </c>
      <c r="AS634" t="s">
        <v>303</v>
      </c>
      <c r="AT634" t="s">
        <v>230</v>
      </c>
      <c r="AU634">
        <v>20261024</v>
      </c>
      <c r="AV634" t="s">
        <v>221</v>
      </c>
      <c r="AW634" t="s">
        <v>876</v>
      </c>
      <c r="AX634" t="s">
        <v>222</v>
      </c>
      <c r="BA634" s="57">
        <v>46319.625</v>
      </c>
      <c r="BB634" t="s">
        <v>12061</v>
      </c>
      <c r="BC634">
        <v>2026</v>
      </c>
      <c r="BD634">
        <v>10</v>
      </c>
      <c r="BE634">
        <v>24</v>
      </c>
      <c r="BF634" s="6">
        <f t="shared" si="27"/>
        <v>46319</v>
      </c>
      <c r="BG634">
        <f t="shared" si="28"/>
        <v>-0.625</v>
      </c>
      <c r="BH634" t="str">
        <f t="shared" si="29"/>
        <v>COMPLY</v>
      </c>
      <c r="BI634" t="str">
        <f>VLOOKUP(H634,Sheet2!$A$1:$B$270,2,FALSE)</f>
        <v>KEDIRI</v>
      </c>
    </row>
    <row r="635" spans="1:61">
      <c r="A635">
        <v>634</v>
      </c>
      <c r="B635">
        <v>1002620466</v>
      </c>
      <c r="C635">
        <v>3</v>
      </c>
      <c r="D635" t="s">
        <v>38</v>
      </c>
      <c r="E635">
        <v>5</v>
      </c>
      <c r="F635" t="s">
        <v>90</v>
      </c>
      <c r="G635" t="s">
        <v>93</v>
      </c>
      <c r="H635" t="s">
        <v>419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46297.695590277777</v>
      </c>
      <c r="P635" s="57">
        <v>46298.627268518518</v>
      </c>
      <c r="Q635">
        <v>69403320</v>
      </c>
      <c r="S635">
        <v>152628205235</v>
      </c>
      <c r="T635" t="s">
        <v>1665</v>
      </c>
      <c r="U635" t="s">
        <v>1666</v>
      </c>
      <c r="V635" t="s">
        <v>1667</v>
      </c>
      <c r="Z635">
        <v>111.9531832</v>
      </c>
      <c r="AA635">
        <v>-7.5227737000000001</v>
      </c>
      <c r="AB635" t="s">
        <v>1668</v>
      </c>
      <c r="AC635" t="s">
        <v>216</v>
      </c>
      <c r="AL635" t="s">
        <v>217</v>
      </c>
      <c r="AM635" t="s">
        <v>1669</v>
      </c>
      <c r="AN635" t="s">
        <v>6</v>
      </c>
      <c r="AO635" s="57">
        <v>46063.705462962964</v>
      </c>
      <c r="AP635" s="57">
        <v>46298.625</v>
      </c>
      <c r="AR635" t="s">
        <v>218</v>
      </c>
      <c r="AS635" t="s">
        <v>569</v>
      </c>
      <c r="AT635" t="s">
        <v>220</v>
      </c>
      <c r="AU635">
        <v>20261003</v>
      </c>
      <c r="AV635" t="s">
        <v>221</v>
      </c>
      <c r="AW635" t="s">
        <v>1670</v>
      </c>
      <c r="AX635" t="s">
        <v>222</v>
      </c>
      <c r="BA635" s="57">
        <v>46298.625</v>
      </c>
      <c r="BB635" t="s">
        <v>1669</v>
      </c>
      <c r="BC635">
        <v>2026</v>
      </c>
      <c r="BD635">
        <v>10</v>
      </c>
      <c r="BE635">
        <v>3</v>
      </c>
      <c r="BF635" s="6">
        <f t="shared" si="27"/>
        <v>46298</v>
      </c>
      <c r="BG635">
        <f t="shared" si="28"/>
        <v>-0.625</v>
      </c>
      <c r="BH635" t="str">
        <f t="shared" si="29"/>
        <v>COMPLY</v>
      </c>
      <c r="BI635" t="str">
        <f>VLOOKUP(H635,Sheet2!$A$1:$B$270,2,FALSE)</f>
        <v>NGANJUK</v>
      </c>
    </row>
    <row r="636" spans="1:61">
      <c r="A636">
        <v>635</v>
      </c>
      <c r="B636">
        <v>1002619284</v>
      </c>
      <c r="C636">
        <v>3</v>
      </c>
      <c r="D636" t="s">
        <v>38</v>
      </c>
      <c r="E636">
        <v>5</v>
      </c>
      <c r="F636" t="s">
        <v>90</v>
      </c>
      <c r="G636" t="s">
        <v>93</v>
      </c>
      <c r="H636" t="s">
        <v>419</v>
      </c>
      <c r="I636" t="s">
        <v>212</v>
      </c>
      <c r="J636" t="s">
        <v>213</v>
      </c>
      <c r="K636" t="s">
        <v>149</v>
      </c>
      <c r="M636" t="s">
        <v>76</v>
      </c>
      <c r="N636" t="s">
        <v>215</v>
      </c>
      <c r="O636" s="57">
        <v>46297.428900462961</v>
      </c>
      <c r="P636" s="57">
        <v>46297.727083333331</v>
      </c>
      <c r="Q636">
        <v>69402853</v>
      </c>
      <c r="S636">
        <v>152628205053</v>
      </c>
      <c r="T636" t="s">
        <v>1671</v>
      </c>
      <c r="U636" t="s">
        <v>1672</v>
      </c>
      <c r="V636" t="s">
        <v>1673</v>
      </c>
      <c r="Z636">
        <v>111.9173729</v>
      </c>
      <c r="AA636">
        <v>-7.5365758999999999</v>
      </c>
      <c r="AB636" t="s">
        <v>1674</v>
      </c>
      <c r="AC636" t="s">
        <v>229</v>
      </c>
      <c r="AL636" t="s">
        <v>217</v>
      </c>
      <c r="AM636" t="s">
        <v>1675</v>
      </c>
      <c r="AN636" t="s">
        <v>6</v>
      </c>
      <c r="AO636" s="57">
        <v>46063.444386574076</v>
      </c>
      <c r="AP636" s="57">
        <v>46298.458333333336</v>
      </c>
      <c r="AR636" t="s">
        <v>218</v>
      </c>
      <c r="AS636" t="s">
        <v>569</v>
      </c>
      <c r="AT636" t="s">
        <v>230</v>
      </c>
      <c r="AU636">
        <v>20261002</v>
      </c>
      <c r="AV636" t="s">
        <v>221</v>
      </c>
      <c r="AW636" t="s">
        <v>540</v>
      </c>
      <c r="AX636" t="s">
        <v>222</v>
      </c>
      <c r="BA636" s="57">
        <v>46298.458333333336</v>
      </c>
      <c r="BB636" t="s">
        <v>1675</v>
      </c>
      <c r="BC636">
        <v>2026</v>
      </c>
      <c r="BD636">
        <v>10</v>
      </c>
      <c r="BE636">
        <v>2</v>
      </c>
      <c r="BF636" s="6">
        <f t="shared" si="27"/>
        <v>46297</v>
      </c>
      <c r="BG636">
        <f t="shared" si="28"/>
        <v>-1.4583333333357587</v>
      </c>
      <c r="BH636" t="str">
        <f t="shared" si="29"/>
        <v>COMPLY</v>
      </c>
      <c r="BI636" t="str">
        <f>VLOOKUP(H636,Sheet2!$A$1:$B$270,2,FALSE)</f>
        <v>NGANJUK</v>
      </c>
    </row>
    <row r="637" spans="1:61">
      <c r="A637">
        <v>636</v>
      </c>
      <c r="B637">
        <v>1002659957</v>
      </c>
      <c r="C637">
        <v>3</v>
      </c>
      <c r="D637" t="s">
        <v>38</v>
      </c>
      <c r="E637">
        <v>5</v>
      </c>
      <c r="F637" t="s">
        <v>90</v>
      </c>
      <c r="G637" t="s">
        <v>93</v>
      </c>
      <c r="H637" t="s">
        <v>419</v>
      </c>
      <c r="I637" t="s">
        <v>212</v>
      </c>
      <c r="J637" t="s">
        <v>213</v>
      </c>
      <c r="K637" t="s">
        <v>149</v>
      </c>
      <c r="L637" t="s">
        <v>214</v>
      </c>
      <c r="M637" t="s">
        <v>238</v>
      </c>
      <c r="N637" t="s">
        <v>215</v>
      </c>
      <c r="O637" s="57">
        <v>46324.731851851851</v>
      </c>
      <c r="P637" s="57">
        <v>46324.733402777776</v>
      </c>
      <c r="Q637">
        <v>69419553</v>
      </c>
      <c r="S637">
        <v>152628205241</v>
      </c>
      <c r="T637" t="s">
        <v>15025</v>
      </c>
      <c r="U637" t="s">
        <v>15026</v>
      </c>
      <c r="V637" t="s">
        <v>15027</v>
      </c>
      <c r="Z637">
        <v>111.9864743</v>
      </c>
      <c r="AA637">
        <v>-7.5353714299999996</v>
      </c>
      <c r="AB637" t="s">
        <v>15028</v>
      </c>
      <c r="AC637" t="s">
        <v>235</v>
      </c>
      <c r="AL637" t="s">
        <v>217</v>
      </c>
      <c r="AM637" t="s">
        <v>15029</v>
      </c>
      <c r="AN637" t="s">
        <v>6</v>
      </c>
      <c r="AO637" t="s">
        <v>14952</v>
      </c>
      <c r="AP637" s="57">
        <v>46325.625</v>
      </c>
      <c r="AR637" t="s">
        <v>239</v>
      </c>
      <c r="AS637" t="s">
        <v>569</v>
      </c>
      <c r="AT637" t="s">
        <v>230</v>
      </c>
      <c r="AV637" t="s">
        <v>238</v>
      </c>
      <c r="AW637" t="s">
        <v>2624</v>
      </c>
      <c r="AX637" t="s">
        <v>222</v>
      </c>
      <c r="BA637" s="57">
        <v>46325.625</v>
      </c>
      <c r="BB637" t="s">
        <v>15029</v>
      </c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str">
        <f>VLOOKUP(H637,Sheet2!$A$1:$B$270,2,FALSE)</f>
        <v>NGANJUK</v>
      </c>
    </row>
    <row r="638" spans="1:61">
      <c r="A638">
        <v>637</v>
      </c>
      <c r="B638">
        <v>1002620773</v>
      </c>
      <c r="C638">
        <v>3</v>
      </c>
      <c r="D638" t="s">
        <v>38</v>
      </c>
      <c r="E638">
        <v>5</v>
      </c>
      <c r="F638" t="s">
        <v>90</v>
      </c>
      <c r="G638" t="s">
        <v>93</v>
      </c>
      <c r="H638" t="s">
        <v>379</v>
      </c>
      <c r="I638" t="s">
        <v>212</v>
      </c>
      <c r="J638" t="s">
        <v>213</v>
      </c>
      <c r="K638" t="s">
        <v>149</v>
      </c>
      <c r="L638" t="s">
        <v>826</v>
      </c>
      <c r="M638" t="s">
        <v>76</v>
      </c>
      <c r="N638" t="s">
        <v>215</v>
      </c>
      <c r="O638" s="57">
        <v>46298.396990740737</v>
      </c>
      <c r="P638" s="57">
        <v>46299.774386574078</v>
      </c>
      <c r="Q638">
        <v>69403488</v>
      </c>
      <c r="R638">
        <v>3582801011</v>
      </c>
      <c r="S638">
        <v>152615203756</v>
      </c>
      <c r="T638" t="s">
        <v>1676</v>
      </c>
      <c r="U638" t="s">
        <v>1677</v>
      </c>
      <c r="V638" t="s">
        <v>1678</v>
      </c>
      <c r="Z638">
        <v>112.1079771</v>
      </c>
      <c r="AA638">
        <v>-7.5900366999999997</v>
      </c>
      <c r="AB638" t="s">
        <v>1679</v>
      </c>
      <c r="AC638" t="s">
        <v>235</v>
      </c>
      <c r="AL638" t="s">
        <v>217</v>
      </c>
      <c r="AM638" t="s">
        <v>1680</v>
      </c>
      <c r="AN638" t="s">
        <v>6</v>
      </c>
      <c r="AO638" s="57">
        <v>46091.40283564815</v>
      </c>
      <c r="AP638" s="57">
        <v>46299.333333333336</v>
      </c>
      <c r="AR638" t="s">
        <v>218</v>
      </c>
      <c r="AS638" t="s">
        <v>569</v>
      </c>
      <c r="AT638" t="s">
        <v>230</v>
      </c>
      <c r="AU638">
        <v>20261004</v>
      </c>
      <c r="AV638" t="s">
        <v>221</v>
      </c>
      <c r="AW638" t="s">
        <v>1681</v>
      </c>
      <c r="AX638" t="s">
        <v>222</v>
      </c>
      <c r="BA638" s="57">
        <v>46299.333333333336</v>
      </c>
      <c r="BB638" t="s">
        <v>1680</v>
      </c>
      <c r="BC638">
        <v>2026</v>
      </c>
      <c r="BD638">
        <v>10</v>
      </c>
      <c r="BE638">
        <v>4</v>
      </c>
      <c r="BF638" s="6">
        <f t="shared" si="27"/>
        <v>46299</v>
      </c>
      <c r="BG638">
        <f t="shared" si="28"/>
        <v>-0.33333333333575865</v>
      </c>
      <c r="BH638" t="str">
        <f t="shared" si="29"/>
        <v>COMPLY</v>
      </c>
      <c r="BI638" t="str">
        <f>VLOOKUP(H638,Sheet2!$A$1:$B$270,2,FALSE)</f>
        <v>NGANJUK</v>
      </c>
    </row>
    <row r="639" spans="1:61">
      <c r="A639">
        <v>638</v>
      </c>
      <c r="B639">
        <v>1002620731</v>
      </c>
      <c r="C639">
        <v>3</v>
      </c>
      <c r="D639" t="s">
        <v>38</v>
      </c>
      <c r="E639">
        <v>5</v>
      </c>
      <c r="F639" t="s">
        <v>90</v>
      </c>
      <c r="G639" t="s">
        <v>93</v>
      </c>
      <c r="H639" t="s">
        <v>379</v>
      </c>
      <c r="I639" t="s">
        <v>212</v>
      </c>
      <c r="J639" t="s">
        <v>213</v>
      </c>
      <c r="K639" t="s">
        <v>149</v>
      </c>
      <c r="L639" t="s">
        <v>826</v>
      </c>
      <c r="M639" t="s">
        <v>76</v>
      </c>
      <c r="N639" t="s">
        <v>215</v>
      </c>
      <c r="O639" s="57">
        <v>46298.349062499998</v>
      </c>
      <c r="P639" s="57">
        <v>46299.771481481483</v>
      </c>
      <c r="Q639">
        <v>69403452</v>
      </c>
      <c r="R639">
        <v>3582801010</v>
      </c>
      <c r="S639">
        <v>152615203754</v>
      </c>
      <c r="T639" t="s">
        <v>1676</v>
      </c>
      <c r="U639" t="s">
        <v>1677</v>
      </c>
      <c r="V639" t="s">
        <v>1682</v>
      </c>
      <c r="Z639">
        <v>112.1079771</v>
      </c>
      <c r="AA639">
        <v>-7.5900366999999997</v>
      </c>
      <c r="AB639" t="s">
        <v>1683</v>
      </c>
      <c r="AC639" t="s">
        <v>235</v>
      </c>
      <c r="AL639" t="s">
        <v>217</v>
      </c>
      <c r="AM639" t="s">
        <v>1684</v>
      </c>
      <c r="AN639" t="s">
        <v>6</v>
      </c>
      <c r="AO639" s="57">
        <v>46091.350902777776</v>
      </c>
      <c r="AP639" s="57">
        <v>46299.333333333336</v>
      </c>
      <c r="AR639" t="s">
        <v>218</v>
      </c>
      <c r="AS639" t="s">
        <v>569</v>
      </c>
      <c r="AT639" t="s">
        <v>230</v>
      </c>
      <c r="AU639">
        <v>20261004</v>
      </c>
      <c r="AV639" t="s">
        <v>221</v>
      </c>
      <c r="AW639" t="s">
        <v>1681</v>
      </c>
      <c r="AX639" t="s">
        <v>222</v>
      </c>
      <c r="BA639" s="57">
        <v>46299.333333333336</v>
      </c>
      <c r="BB639" t="s">
        <v>1684</v>
      </c>
      <c r="BC639">
        <v>2026</v>
      </c>
      <c r="BD639">
        <v>10</v>
      </c>
      <c r="BE639">
        <v>4</v>
      </c>
      <c r="BF639" s="6">
        <f t="shared" si="27"/>
        <v>46299</v>
      </c>
      <c r="BG639">
        <f t="shared" si="28"/>
        <v>-0.33333333333575865</v>
      </c>
      <c r="BH639" t="str">
        <f t="shared" si="29"/>
        <v>COMPLY</v>
      </c>
      <c r="BI639" t="str">
        <f>VLOOKUP(H639,Sheet2!$A$1:$B$270,2,FALSE)</f>
        <v>NGANJUK</v>
      </c>
    </row>
    <row r="640" spans="1:61">
      <c r="A640">
        <v>639</v>
      </c>
      <c r="B640">
        <v>1002645121</v>
      </c>
      <c r="C640">
        <v>3</v>
      </c>
      <c r="D640" t="s">
        <v>38</v>
      </c>
      <c r="E640">
        <v>5</v>
      </c>
      <c r="F640" t="s">
        <v>90</v>
      </c>
      <c r="G640" t="s">
        <v>93</v>
      </c>
      <c r="H640" t="s">
        <v>379</v>
      </c>
      <c r="I640" t="s">
        <v>212</v>
      </c>
      <c r="J640" t="s">
        <v>213</v>
      </c>
      <c r="K640" t="s">
        <v>149</v>
      </c>
      <c r="L640" t="s">
        <v>214</v>
      </c>
      <c r="M640" t="s">
        <v>76</v>
      </c>
      <c r="N640" t="s">
        <v>215</v>
      </c>
      <c r="O640" s="57">
        <v>46315.466481481482</v>
      </c>
      <c r="P640" s="57">
        <v>46315.686064814814</v>
      </c>
      <c r="Q640">
        <v>69413617</v>
      </c>
      <c r="S640">
        <v>152615203216</v>
      </c>
      <c r="T640" t="s">
        <v>10208</v>
      </c>
      <c r="U640" t="s">
        <v>10209</v>
      </c>
      <c r="V640" t="s">
        <v>10210</v>
      </c>
      <c r="Z640">
        <v>112.0741249</v>
      </c>
      <c r="AA640">
        <v>-7.5262829999999896</v>
      </c>
      <c r="AB640" t="s">
        <v>10211</v>
      </c>
      <c r="AC640" t="s">
        <v>235</v>
      </c>
      <c r="AL640" t="s">
        <v>217</v>
      </c>
      <c r="AM640" t="s">
        <v>10212</v>
      </c>
      <c r="AN640" t="s">
        <v>6</v>
      </c>
      <c r="AO640" t="s">
        <v>10057</v>
      </c>
      <c r="AP640" s="57">
        <v>46316.333333333336</v>
      </c>
      <c r="AR640" t="s">
        <v>218</v>
      </c>
      <c r="AS640" t="s">
        <v>569</v>
      </c>
      <c r="AT640" t="s">
        <v>230</v>
      </c>
      <c r="AU640">
        <v>20261020</v>
      </c>
      <c r="AV640" t="s">
        <v>221</v>
      </c>
      <c r="AW640" t="s">
        <v>875</v>
      </c>
      <c r="AX640" t="s">
        <v>222</v>
      </c>
      <c r="BA640" s="57">
        <v>46316.333333333336</v>
      </c>
      <c r="BB640" t="s">
        <v>10212</v>
      </c>
      <c r="BC640">
        <v>2026</v>
      </c>
      <c r="BD640">
        <v>10</v>
      </c>
      <c r="BE640">
        <v>20</v>
      </c>
      <c r="BF640" s="6">
        <f t="shared" si="27"/>
        <v>46315</v>
      </c>
      <c r="BG640">
        <f t="shared" si="28"/>
        <v>-1.3333333333357587</v>
      </c>
      <c r="BH640" t="str">
        <f t="shared" si="29"/>
        <v>COMPLY</v>
      </c>
      <c r="BI640" t="str">
        <f>VLOOKUP(H640,Sheet2!$A$1:$B$270,2,FALSE)</f>
        <v>NGANJUK</v>
      </c>
    </row>
    <row r="641" spans="1:61">
      <c r="A641">
        <v>640</v>
      </c>
      <c r="B641">
        <v>1002652384</v>
      </c>
      <c r="C641">
        <v>3</v>
      </c>
      <c r="D641" t="s">
        <v>38</v>
      </c>
      <c r="E641">
        <v>5</v>
      </c>
      <c r="F641" t="s">
        <v>90</v>
      </c>
      <c r="G641" t="s">
        <v>93</v>
      </c>
      <c r="H641" t="s">
        <v>379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46319.808912037035</v>
      </c>
      <c r="P641" s="57">
        <v>46320.777222222219</v>
      </c>
      <c r="Q641">
        <v>69416563</v>
      </c>
      <c r="S641">
        <v>152615203749</v>
      </c>
      <c r="T641" t="s">
        <v>12062</v>
      </c>
      <c r="U641" t="s">
        <v>12063</v>
      </c>
      <c r="V641" t="s">
        <v>12064</v>
      </c>
      <c r="Z641">
        <v>112.0948748</v>
      </c>
      <c r="AA641">
        <v>-7.5878423000000002</v>
      </c>
      <c r="AB641" t="s">
        <v>12065</v>
      </c>
      <c r="AC641" t="s">
        <v>216</v>
      </c>
      <c r="AL641" t="s">
        <v>217</v>
      </c>
      <c r="AM641" t="s">
        <v>12066</v>
      </c>
      <c r="AN641" t="s">
        <v>6</v>
      </c>
      <c r="AO641" t="s">
        <v>12067</v>
      </c>
      <c r="AP641" s="57">
        <v>46321.333333333336</v>
      </c>
      <c r="AR641" t="s">
        <v>218</v>
      </c>
      <c r="AS641" t="s">
        <v>569</v>
      </c>
      <c r="AT641" t="s">
        <v>230</v>
      </c>
      <c r="AU641">
        <v>20261025</v>
      </c>
      <c r="AV641" t="s">
        <v>221</v>
      </c>
      <c r="AW641" t="s">
        <v>878</v>
      </c>
      <c r="AX641" t="s">
        <v>222</v>
      </c>
      <c r="BA641" s="57">
        <v>46321.333333333336</v>
      </c>
      <c r="BB641" t="s">
        <v>12066</v>
      </c>
      <c r="BC641">
        <v>2026</v>
      </c>
      <c r="BD641">
        <v>10</v>
      </c>
      <c r="BE641">
        <v>25</v>
      </c>
      <c r="BF641" s="6">
        <f t="shared" si="27"/>
        <v>46320</v>
      </c>
      <c r="BG641">
        <f t="shared" si="28"/>
        <v>-1.3333333333357587</v>
      </c>
      <c r="BH641" t="str">
        <f t="shared" si="29"/>
        <v>COMPLY</v>
      </c>
      <c r="BI641" t="str">
        <f>VLOOKUP(H641,Sheet2!$A$1:$B$270,2,FALSE)</f>
        <v>NGANJUK</v>
      </c>
    </row>
    <row r="642" spans="1:61">
      <c r="A642">
        <v>641</v>
      </c>
      <c r="B642">
        <v>1002635371</v>
      </c>
      <c r="C642">
        <v>3</v>
      </c>
      <c r="D642" t="s">
        <v>38</v>
      </c>
      <c r="E642">
        <v>5</v>
      </c>
      <c r="F642" t="s">
        <v>90</v>
      </c>
      <c r="G642" t="s">
        <v>93</v>
      </c>
      <c r="H642" t="s">
        <v>295</v>
      </c>
      <c r="I642" t="s">
        <v>212</v>
      </c>
      <c r="J642" t="s">
        <v>213</v>
      </c>
      <c r="K642" t="s">
        <v>149</v>
      </c>
      <c r="L642" t="s">
        <v>214</v>
      </c>
      <c r="M642" t="s">
        <v>1400</v>
      </c>
      <c r="N642" t="s">
        <v>215</v>
      </c>
      <c r="O642" s="57">
        <v>46308.633043981485</v>
      </c>
      <c r="P642" s="57">
        <v>46309.483738425923</v>
      </c>
      <c r="Q642">
        <v>69409525</v>
      </c>
      <c r="S642">
        <v>152611215573</v>
      </c>
      <c r="T642" t="s">
        <v>6626</v>
      </c>
      <c r="U642" t="s">
        <v>6627</v>
      </c>
      <c r="V642" t="s">
        <v>6628</v>
      </c>
      <c r="Z642">
        <v>111.90394240000001</v>
      </c>
      <c r="AA642">
        <v>-7.6037496999999998</v>
      </c>
      <c r="AB642" t="s">
        <v>6629</v>
      </c>
      <c r="AC642" t="s">
        <v>235</v>
      </c>
      <c r="AL642" t="s">
        <v>217</v>
      </c>
      <c r="AM642" t="s">
        <v>6630</v>
      </c>
      <c r="AN642" t="s">
        <v>6</v>
      </c>
      <c r="AO642" t="s">
        <v>6589</v>
      </c>
      <c r="AP642" s="57">
        <v>46309.625</v>
      </c>
      <c r="AR642" t="s">
        <v>14</v>
      </c>
      <c r="AS642" t="s">
        <v>219</v>
      </c>
      <c r="AT642" t="s">
        <v>230</v>
      </c>
      <c r="AV642" t="s">
        <v>6631</v>
      </c>
      <c r="AW642" t="s">
        <v>877</v>
      </c>
      <c r="AX642" t="s">
        <v>222</v>
      </c>
      <c r="BA642" s="57">
        <v>46309.625</v>
      </c>
      <c r="BB642" t="s">
        <v>6630</v>
      </c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str">
        <f>VLOOKUP(H642,Sheet2!$A$1:$B$270,2,FALSE)</f>
        <v>NGANJUK</v>
      </c>
    </row>
    <row r="643" spans="1:61">
      <c r="A643">
        <v>642</v>
      </c>
      <c r="B643">
        <v>1002625548</v>
      </c>
      <c r="C643">
        <v>3</v>
      </c>
      <c r="D643" t="s">
        <v>38</v>
      </c>
      <c r="E643">
        <v>5</v>
      </c>
      <c r="F643" t="s">
        <v>90</v>
      </c>
      <c r="G643" t="s">
        <v>93</v>
      </c>
      <c r="H643" t="s">
        <v>295</v>
      </c>
      <c r="I643" t="s">
        <v>212</v>
      </c>
      <c r="J643" t="s">
        <v>213</v>
      </c>
      <c r="K643" t="s">
        <v>149</v>
      </c>
      <c r="L643" t="s">
        <v>214</v>
      </c>
      <c r="M643" t="s">
        <v>836</v>
      </c>
      <c r="N643" t="s">
        <v>215</v>
      </c>
      <c r="O643" s="57">
        <v>46302.421238425923</v>
      </c>
      <c r="P643" s="57">
        <v>46304.571643518517</v>
      </c>
      <c r="Q643">
        <v>69405550</v>
      </c>
      <c r="S643">
        <v>152611230101</v>
      </c>
      <c r="T643" t="s">
        <v>3875</v>
      </c>
      <c r="U643" t="s">
        <v>3876</v>
      </c>
      <c r="V643" t="s">
        <v>3877</v>
      </c>
      <c r="Z643">
        <v>111.8770469</v>
      </c>
      <c r="AA643">
        <v>-7.6033874999999904</v>
      </c>
      <c r="AB643" t="s">
        <v>3878</v>
      </c>
      <c r="AC643" t="s">
        <v>235</v>
      </c>
      <c r="AL643" t="s">
        <v>217</v>
      </c>
      <c r="AM643" t="s">
        <v>3879</v>
      </c>
      <c r="AN643" t="s">
        <v>6</v>
      </c>
      <c r="AO643" s="57">
        <v>46213.434340277781</v>
      </c>
      <c r="AP643" s="57">
        <v>46303.333333333336</v>
      </c>
      <c r="AQ643" t="s">
        <v>838</v>
      </c>
      <c r="AR643" t="s">
        <v>14</v>
      </c>
      <c r="AS643" t="s">
        <v>219</v>
      </c>
      <c r="AT643" t="s">
        <v>230</v>
      </c>
      <c r="AV643" t="s">
        <v>837</v>
      </c>
      <c r="AW643" t="s">
        <v>877</v>
      </c>
      <c r="AX643" t="s">
        <v>222</v>
      </c>
      <c r="BA643" s="57">
        <v>46303.333333333336</v>
      </c>
      <c r="BB643" t="s">
        <v>3879</v>
      </c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str">
        <f>VLOOKUP(H643,Sheet2!$A$1:$B$270,2,FALSE)</f>
        <v>NGANJUK</v>
      </c>
    </row>
    <row r="644" spans="1:61">
      <c r="A644">
        <v>643</v>
      </c>
      <c r="B644">
        <v>1002625854</v>
      </c>
      <c r="C644">
        <v>3</v>
      </c>
      <c r="D644" t="s">
        <v>38</v>
      </c>
      <c r="E644">
        <v>5</v>
      </c>
      <c r="F644" t="s">
        <v>90</v>
      </c>
      <c r="G644" t="s">
        <v>93</v>
      </c>
      <c r="H644" t="s">
        <v>295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46302.486504629633</v>
      </c>
      <c r="P644" s="57">
        <v>46302.56821759259</v>
      </c>
      <c r="Q644">
        <v>69405703</v>
      </c>
      <c r="S644">
        <v>152611229748</v>
      </c>
      <c r="T644" t="s">
        <v>3880</v>
      </c>
      <c r="U644" t="s">
        <v>3881</v>
      </c>
      <c r="V644" t="s">
        <v>3882</v>
      </c>
      <c r="Z644">
        <v>111.85866035521001</v>
      </c>
      <c r="AA644">
        <v>-7.6127137001330896</v>
      </c>
      <c r="AB644" t="s">
        <v>3883</v>
      </c>
      <c r="AC644" t="s">
        <v>216</v>
      </c>
      <c r="AL644" t="s">
        <v>217</v>
      </c>
      <c r="AM644" t="s">
        <v>3781</v>
      </c>
      <c r="AN644" t="s">
        <v>6</v>
      </c>
      <c r="AO644" s="57">
        <v>46213.496678240743</v>
      </c>
      <c r="AP644" s="57">
        <v>46303.333333333336</v>
      </c>
      <c r="AR644" t="s">
        <v>218</v>
      </c>
      <c r="AS644" t="s">
        <v>219</v>
      </c>
      <c r="AT644" t="s">
        <v>230</v>
      </c>
      <c r="AU644">
        <v>20261007</v>
      </c>
      <c r="AV644" t="s">
        <v>221</v>
      </c>
      <c r="AW644" t="s">
        <v>879</v>
      </c>
      <c r="AX644" t="s">
        <v>222</v>
      </c>
      <c r="BA644" s="57">
        <v>46303.333333333336</v>
      </c>
      <c r="BB644" t="s">
        <v>3781</v>
      </c>
      <c r="BC644">
        <v>2026</v>
      </c>
      <c r="BD644">
        <v>10</v>
      </c>
      <c r="BE644">
        <v>7</v>
      </c>
      <c r="BF644" s="6">
        <f t="shared" si="30"/>
        <v>46302</v>
      </c>
      <c r="BG644">
        <f t="shared" si="31"/>
        <v>-1.3333333333357587</v>
      </c>
      <c r="BH644" t="str">
        <f t="shared" si="32"/>
        <v>COMPLY</v>
      </c>
      <c r="BI644" t="str">
        <f>VLOOKUP(H644,Sheet2!$A$1:$B$270,2,FALSE)</f>
        <v>NGANJUK</v>
      </c>
    </row>
    <row r="645" spans="1:61">
      <c r="A645">
        <v>644</v>
      </c>
      <c r="B645">
        <v>1002625499</v>
      </c>
      <c r="C645">
        <v>3</v>
      </c>
      <c r="D645" t="s">
        <v>38</v>
      </c>
      <c r="E645">
        <v>5</v>
      </c>
      <c r="F645" t="s">
        <v>90</v>
      </c>
      <c r="G645" t="s">
        <v>93</v>
      </c>
      <c r="H645" t="s">
        <v>295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46302.409490740742</v>
      </c>
      <c r="P645" s="57">
        <v>46302.572280092594</v>
      </c>
      <c r="Q645">
        <v>69405515</v>
      </c>
      <c r="S645">
        <v>152611230100</v>
      </c>
      <c r="T645" t="s">
        <v>3884</v>
      </c>
      <c r="U645" t="s">
        <v>3885</v>
      </c>
      <c r="V645" t="s">
        <v>3886</v>
      </c>
      <c r="Z645">
        <v>111.84880200000001</v>
      </c>
      <c r="AA645">
        <v>-7.5948880000000001</v>
      </c>
      <c r="AB645" t="s">
        <v>3887</v>
      </c>
      <c r="AC645" t="s">
        <v>235</v>
      </c>
      <c r="AL645" t="s">
        <v>217</v>
      </c>
      <c r="AM645" t="s">
        <v>3806</v>
      </c>
      <c r="AN645" t="s">
        <v>6</v>
      </c>
      <c r="AO645" s="57">
        <v>46213.413402777776</v>
      </c>
      <c r="AP645" s="57">
        <v>46303.333333333336</v>
      </c>
      <c r="AR645" t="s">
        <v>218</v>
      </c>
      <c r="AS645" t="s">
        <v>219</v>
      </c>
      <c r="AT645" t="s">
        <v>230</v>
      </c>
      <c r="AU645">
        <v>20261007</v>
      </c>
      <c r="AV645" t="s">
        <v>221</v>
      </c>
      <c r="AW645" t="s">
        <v>879</v>
      </c>
      <c r="AX645" t="s">
        <v>222</v>
      </c>
      <c r="BA645" s="57">
        <v>46303.333333333336</v>
      </c>
      <c r="BB645" t="s">
        <v>3806</v>
      </c>
      <c r="BC645">
        <v>2026</v>
      </c>
      <c r="BD645">
        <v>10</v>
      </c>
      <c r="BE645">
        <v>7</v>
      </c>
      <c r="BF645" s="6">
        <f t="shared" si="30"/>
        <v>46302</v>
      </c>
      <c r="BG645">
        <f t="shared" si="31"/>
        <v>-1.3333333333357587</v>
      </c>
      <c r="BH645" t="str">
        <f t="shared" si="32"/>
        <v>COMPLY</v>
      </c>
      <c r="BI645" t="str">
        <f>VLOOKUP(H645,Sheet2!$A$1:$B$270,2,FALSE)</f>
        <v>NGANJUK</v>
      </c>
    </row>
    <row r="646" spans="1:61">
      <c r="A646">
        <v>645</v>
      </c>
      <c r="B646">
        <v>1002631093</v>
      </c>
      <c r="C646">
        <v>3</v>
      </c>
      <c r="D646" t="s">
        <v>38</v>
      </c>
      <c r="E646">
        <v>5</v>
      </c>
      <c r="F646" t="s">
        <v>90</v>
      </c>
      <c r="G646" t="s">
        <v>93</v>
      </c>
      <c r="H646" t="s">
        <v>295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46305.680324074077</v>
      </c>
      <c r="P646" s="57">
        <v>46306.469375000001</v>
      </c>
      <c r="Q646">
        <v>69408000</v>
      </c>
      <c r="S646">
        <v>152611230006</v>
      </c>
      <c r="T646" t="s">
        <v>4998</v>
      </c>
      <c r="U646" t="s">
        <v>4999</v>
      </c>
      <c r="V646" t="s">
        <v>5000</v>
      </c>
      <c r="Z646">
        <v>111.90270088613001</v>
      </c>
      <c r="AA646">
        <v>-7.6708081149941201</v>
      </c>
      <c r="AB646" t="s">
        <v>5001</v>
      </c>
      <c r="AC646" t="s">
        <v>216</v>
      </c>
      <c r="AL646" t="s">
        <v>217</v>
      </c>
      <c r="AM646" t="s">
        <v>5002</v>
      </c>
      <c r="AN646" t="s">
        <v>6</v>
      </c>
      <c r="AO646" s="57">
        <v>46305.684120370373</v>
      </c>
      <c r="AP646" s="57">
        <v>46306.625</v>
      </c>
      <c r="AR646" t="s">
        <v>218</v>
      </c>
      <c r="AS646" t="s">
        <v>219</v>
      </c>
      <c r="AT646" t="s">
        <v>230</v>
      </c>
      <c r="AU646">
        <v>20261011</v>
      </c>
      <c r="AV646" t="s">
        <v>221</v>
      </c>
      <c r="AW646" t="s">
        <v>877</v>
      </c>
      <c r="AX646" t="s">
        <v>222</v>
      </c>
      <c r="BA646" s="57">
        <v>46306.625</v>
      </c>
      <c r="BB646" t="s">
        <v>5002</v>
      </c>
      <c r="BC646">
        <v>2026</v>
      </c>
      <c r="BD646">
        <v>10</v>
      </c>
      <c r="BE646">
        <v>11</v>
      </c>
      <c r="BF646" s="6">
        <f t="shared" si="30"/>
        <v>46306</v>
      </c>
      <c r="BG646">
        <f t="shared" si="31"/>
        <v>-0.625</v>
      </c>
      <c r="BH646" t="str">
        <f t="shared" si="32"/>
        <v>COMPLY</v>
      </c>
      <c r="BI646" t="str">
        <f>VLOOKUP(H646,Sheet2!$A$1:$B$270,2,FALSE)</f>
        <v>NGANJUK</v>
      </c>
    </row>
    <row r="647" spans="1:61">
      <c r="A647">
        <v>646</v>
      </c>
      <c r="B647">
        <v>1002636532</v>
      </c>
      <c r="C647">
        <v>3</v>
      </c>
      <c r="D647" t="s">
        <v>38</v>
      </c>
      <c r="E647">
        <v>5</v>
      </c>
      <c r="F647" t="s">
        <v>90</v>
      </c>
      <c r="G647" t="s">
        <v>93</v>
      </c>
      <c r="H647" t="s">
        <v>295</v>
      </c>
      <c r="I647" t="s">
        <v>212</v>
      </c>
      <c r="J647" t="s">
        <v>213</v>
      </c>
      <c r="K647" t="s">
        <v>149</v>
      </c>
      <c r="M647" t="s">
        <v>76</v>
      </c>
      <c r="N647" t="s">
        <v>215</v>
      </c>
      <c r="O647" s="57">
        <v>46309.483749999999</v>
      </c>
      <c r="P647" s="57">
        <v>46309.549039351848</v>
      </c>
      <c r="Q647">
        <v>69409525</v>
      </c>
      <c r="S647">
        <v>152611230017</v>
      </c>
      <c r="T647" t="s">
        <v>6626</v>
      </c>
      <c r="U647" t="s">
        <v>6911</v>
      </c>
      <c r="V647" t="s">
        <v>6912</v>
      </c>
      <c r="Z647">
        <v>111.9039609</v>
      </c>
      <c r="AA647">
        <v>-7.6036130000000002</v>
      </c>
      <c r="AB647" t="s">
        <v>6629</v>
      </c>
      <c r="AC647" t="s">
        <v>216</v>
      </c>
      <c r="AL647" t="s">
        <v>217</v>
      </c>
      <c r="AM647" t="s">
        <v>6913</v>
      </c>
      <c r="AN647" t="s">
        <v>6</v>
      </c>
      <c r="AO647" t="s">
        <v>6914</v>
      </c>
      <c r="AR647" t="s">
        <v>218</v>
      </c>
      <c r="AS647" t="s">
        <v>219</v>
      </c>
      <c r="AT647" t="s">
        <v>230</v>
      </c>
      <c r="AU647">
        <v>20261014</v>
      </c>
      <c r="AV647" t="s">
        <v>221</v>
      </c>
      <c r="AW647" t="s">
        <v>540</v>
      </c>
      <c r="AX647" t="s">
        <v>222</v>
      </c>
      <c r="BA647" s="57">
        <v>46309.291666666664</v>
      </c>
      <c r="BB647" t="s">
        <v>6913</v>
      </c>
      <c r="BC647">
        <v>2026</v>
      </c>
      <c r="BD647">
        <v>10</v>
      </c>
      <c r="BE647">
        <v>14</v>
      </c>
      <c r="BF647" s="6">
        <f t="shared" si="30"/>
        <v>46309</v>
      </c>
      <c r="BG647">
        <f t="shared" si="31"/>
        <v>-0.29166666666424135</v>
      </c>
      <c r="BH647" t="str">
        <f t="shared" si="32"/>
        <v>COMPLY</v>
      </c>
      <c r="BI647" t="str">
        <f>VLOOKUP(H647,Sheet2!$A$1:$B$270,2,FALSE)</f>
        <v>NGANJUK</v>
      </c>
    </row>
    <row r="648" spans="1:61">
      <c r="A648">
        <v>647</v>
      </c>
      <c r="B648">
        <v>1002638376</v>
      </c>
      <c r="C648">
        <v>3</v>
      </c>
      <c r="D648" t="s">
        <v>38</v>
      </c>
      <c r="E648">
        <v>5</v>
      </c>
      <c r="F648" t="s">
        <v>90</v>
      </c>
      <c r="G648" t="s">
        <v>93</v>
      </c>
      <c r="H648" t="s">
        <v>295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46310.533101851855</v>
      </c>
      <c r="P648" s="57">
        <v>46312.659861111111</v>
      </c>
      <c r="Q648">
        <v>69410774</v>
      </c>
      <c r="S648">
        <v>152611230112</v>
      </c>
      <c r="T648" t="s">
        <v>7515</v>
      </c>
      <c r="U648" t="s">
        <v>7516</v>
      </c>
      <c r="V648" t="s">
        <v>7517</v>
      </c>
      <c r="Z648">
        <v>111.888094246387</v>
      </c>
      <c r="AA648">
        <v>-7.6016117068075797</v>
      </c>
      <c r="AB648" t="s">
        <v>7518</v>
      </c>
      <c r="AC648" t="s">
        <v>216</v>
      </c>
      <c r="AL648" t="s">
        <v>217</v>
      </c>
      <c r="AM648" t="s">
        <v>7519</v>
      </c>
      <c r="AN648" t="s">
        <v>6</v>
      </c>
      <c r="AO648" t="s">
        <v>7472</v>
      </c>
      <c r="AP648" s="57">
        <v>46311.458333333336</v>
      </c>
      <c r="AR648" t="s">
        <v>218</v>
      </c>
      <c r="AS648" t="s">
        <v>219</v>
      </c>
      <c r="AT648" t="s">
        <v>230</v>
      </c>
      <c r="AU648">
        <v>20261017</v>
      </c>
      <c r="AV648" t="s">
        <v>221</v>
      </c>
      <c r="AW648" t="s">
        <v>875</v>
      </c>
      <c r="AX648" t="s">
        <v>222</v>
      </c>
      <c r="BA648" s="57">
        <v>46311.458333333336</v>
      </c>
      <c r="BB648" t="s">
        <v>7519</v>
      </c>
      <c r="BC648">
        <v>2026</v>
      </c>
      <c r="BD648">
        <v>10</v>
      </c>
      <c r="BE648">
        <v>17</v>
      </c>
      <c r="BF648" s="6">
        <f t="shared" si="30"/>
        <v>46312</v>
      </c>
      <c r="BG648">
        <f t="shared" si="31"/>
        <v>0.54166666666424135</v>
      </c>
      <c r="BH648" t="str">
        <f t="shared" si="32"/>
        <v>COMPLY</v>
      </c>
      <c r="BI648" t="str">
        <f>VLOOKUP(H648,Sheet2!$A$1:$B$270,2,FALSE)</f>
        <v>NGANJUK</v>
      </c>
    </row>
    <row r="649" spans="1:61">
      <c r="A649">
        <v>648</v>
      </c>
      <c r="B649">
        <v>1002637775</v>
      </c>
      <c r="C649">
        <v>3</v>
      </c>
      <c r="D649" t="s">
        <v>38</v>
      </c>
      <c r="E649">
        <v>5</v>
      </c>
      <c r="F649" t="s">
        <v>90</v>
      </c>
      <c r="G649" t="s">
        <v>93</v>
      </c>
      <c r="H649" t="s">
        <v>295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46310.384432870371</v>
      </c>
      <c r="P649" s="57">
        <v>46311.338541666664</v>
      </c>
      <c r="Q649">
        <v>69410529</v>
      </c>
      <c r="S649">
        <v>152611230018</v>
      </c>
      <c r="T649" t="s">
        <v>7509</v>
      </c>
      <c r="U649" t="s">
        <v>7510</v>
      </c>
      <c r="V649" t="s">
        <v>7511</v>
      </c>
      <c r="Z649">
        <v>111.9073173</v>
      </c>
      <c r="AA649">
        <v>-7.6049264000000001</v>
      </c>
      <c r="AB649" t="s">
        <v>7512</v>
      </c>
      <c r="AC649" t="s">
        <v>235</v>
      </c>
      <c r="AL649" t="s">
        <v>217</v>
      </c>
      <c r="AM649" t="s">
        <v>7513</v>
      </c>
      <c r="AN649" t="s">
        <v>6</v>
      </c>
      <c r="AO649" t="s">
        <v>7514</v>
      </c>
      <c r="AP649" s="57">
        <v>46311.333333333336</v>
      </c>
      <c r="AR649" t="s">
        <v>218</v>
      </c>
      <c r="AS649" t="s">
        <v>219</v>
      </c>
      <c r="AT649" t="s">
        <v>220</v>
      </c>
      <c r="AU649">
        <v>20261016</v>
      </c>
      <c r="AV649" t="s">
        <v>221</v>
      </c>
      <c r="AW649" t="s">
        <v>2548</v>
      </c>
      <c r="AX649" t="s">
        <v>222</v>
      </c>
      <c r="BA649" s="57">
        <v>46311.333333333336</v>
      </c>
      <c r="BB649" t="s">
        <v>7513</v>
      </c>
      <c r="BC649">
        <v>2026</v>
      </c>
      <c r="BD649">
        <v>10</v>
      </c>
      <c r="BE649">
        <v>16</v>
      </c>
      <c r="BF649" s="6">
        <f t="shared" si="30"/>
        <v>46311</v>
      </c>
      <c r="BG649">
        <f t="shared" si="31"/>
        <v>-0.33333333333575865</v>
      </c>
      <c r="BH649" t="str">
        <f t="shared" si="32"/>
        <v>COMPLY</v>
      </c>
      <c r="BI649" t="str">
        <f>VLOOKUP(H649,Sheet2!$A$1:$B$270,2,FALSE)</f>
        <v>NGANJUK</v>
      </c>
    </row>
    <row r="650" spans="1:61">
      <c r="A650">
        <v>649</v>
      </c>
      <c r="B650">
        <v>1002639276</v>
      </c>
      <c r="C650">
        <v>3</v>
      </c>
      <c r="D650" t="s">
        <v>38</v>
      </c>
      <c r="E650">
        <v>5</v>
      </c>
      <c r="F650" t="s">
        <v>90</v>
      </c>
      <c r="G650" t="s">
        <v>93</v>
      </c>
      <c r="H650" t="s">
        <v>295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46311.30810185185</v>
      </c>
      <c r="P650" s="57">
        <v>46311.521782407406</v>
      </c>
      <c r="Q650">
        <v>69411068</v>
      </c>
      <c r="S650">
        <v>152611230115</v>
      </c>
      <c r="T650" t="s">
        <v>7515</v>
      </c>
      <c r="U650" t="s">
        <v>8309</v>
      </c>
      <c r="V650" t="s">
        <v>8310</v>
      </c>
      <c r="Z650">
        <v>111.865174770355</v>
      </c>
      <c r="AA650">
        <v>-7.6612105510200097</v>
      </c>
      <c r="AB650" t="s">
        <v>8311</v>
      </c>
      <c r="AC650" t="s">
        <v>216</v>
      </c>
      <c r="AL650" t="s">
        <v>217</v>
      </c>
      <c r="AM650" t="s">
        <v>8312</v>
      </c>
      <c r="AN650" t="s">
        <v>6</v>
      </c>
      <c r="AO650" t="s">
        <v>8313</v>
      </c>
      <c r="AP650" s="57">
        <v>46312.333333333336</v>
      </c>
      <c r="AR650" t="s">
        <v>218</v>
      </c>
      <c r="AS650" t="s">
        <v>219</v>
      </c>
      <c r="AT650" t="s">
        <v>230</v>
      </c>
      <c r="AU650">
        <v>20261016</v>
      </c>
      <c r="AV650" t="s">
        <v>221</v>
      </c>
      <c r="AW650" t="s">
        <v>877</v>
      </c>
      <c r="AX650" t="s">
        <v>222</v>
      </c>
      <c r="BA650" s="57">
        <v>46312.333333333336</v>
      </c>
      <c r="BB650" t="s">
        <v>8312</v>
      </c>
      <c r="BC650">
        <v>2026</v>
      </c>
      <c r="BD650">
        <v>10</v>
      </c>
      <c r="BE650">
        <v>16</v>
      </c>
      <c r="BF650" s="6">
        <f t="shared" si="30"/>
        <v>46311</v>
      </c>
      <c r="BG650">
        <f t="shared" si="31"/>
        <v>-1.3333333333357587</v>
      </c>
      <c r="BH650" t="str">
        <f t="shared" si="32"/>
        <v>COMPLY</v>
      </c>
      <c r="BI650" t="str">
        <f>VLOOKUP(H650,Sheet2!$A$1:$B$270,2,FALSE)</f>
        <v>NGANJUK</v>
      </c>
    </row>
    <row r="651" spans="1:61">
      <c r="A651">
        <v>650</v>
      </c>
      <c r="B651">
        <v>1002639709</v>
      </c>
      <c r="C651">
        <v>3</v>
      </c>
      <c r="D651" t="s">
        <v>38</v>
      </c>
      <c r="E651">
        <v>5</v>
      </c>
      <c r="F651" t="s">
        <v>90</v>
      </c>
      <c r="G651" t="s">
        <v>93</v>
      </c>
      <c r="H651" t="s">
        <v>295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46311.434479166666</v>
      </c>
      <c r="P651" s="57">
        <v>46311.530162037037</v>
      </c>
      <c r="Q651">
        <v>69411258</v>
      </c>
      <c r="S651">
        <v>152611230114</v>
      </c>
      <c r="T651" t="s">
        <v>7924</v>
      </c>
      <c r="U651" t="s">
        <v>8314</v>
      </c>
      <c r="V651" t="s">
        <v>8315</v>
      </c>
      <c r="Z651">
        <v>112.03953109681601</v>
      </c>
      <c r="AA651">
        <v>-7.59938309832547</v>
      </c>
      <c r="AB651" t="s">
        <v>8316</v>
      </c>
      <c r="AC651" t="s">
        <v>216</v>
      </c>
      <c r="AL651" t="s">
        <v>217</v>
      </c>
      <c r="AM651" t="s">
        <v>8317</v>
      </c>
      <c r="AN651" t="s">
        <v>6</v>
      </c>
      <c r="AO651" t="s">
        <v>8241</v>
      </c>
      <c r="AP651" s="57">
        <v>46312.333333333336</v>
      </c>
      <c r="AR651" t="s">
        <v>218</v>
      </c>
      <c r="AS651" t="s">
        <v>219</v>
      </c>
      <c r="AT651" t="s">
        <v>230</v>
      </c>
      <c r="AU651">
        <v>20261016</v>
      </c>
      <c r="AV651" t="s">
        <v>221</v>
      </c>
      <c r="AW651" t="s">
        <v>923</v>
      </c>
      <c r="AX651" t="s">
        <v>222</v>
      </c>
      <c r="BA651" s="57">
        <v>46312.333333333336</v>
      </c>
      <c r="BB651" t="s">
        <v>8317</v>
      </c>
      <c r="BC651">
        <v>2026</v>
      </c>
      <c r="BD651">
        <v>10</v>
      </c>
      <c r="BE651">
        <v>16</v>
      </c>
      <c r="BF651" s="6">
        <f t="shared" si="30"/>
        <v>46311</v>
      </c>
      <c r="BG651">
        <f t="shared" si="31"/>
        <v>-1.3333333333357587</v>
      </c>
      <c r="BH651" t="str">
        <f t="shared" si="32"/>
        <v>COMPLY</v>
      </c>
      <c r="BI651" t="str">
        <f>VLOOKUP(H651,Sheet2!$A$1:$B$270,2,FALSE)</f>
        <v>NGANJUK</v>
      </c>
    </row>
    <row r="652" spans="1:61">
      <c r="A652">
        <v>651</v>
      </c>
      <c r="B652">
        <v>1002641722</v>
      </c>
      <c r="C652">
        <v>3</v>
      </c>
      <c r="D652" t="s">
        <v>38</v>
      </c>
      <c r="E652">
        <v>5</v>
      </c>
      <c r="F652" t="s">
        <v>90</v>
      </c>
      <c r="G652" t="s">
        <v>93</v>
      </c>
      <c r="H652" t="s">
        <v>295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46313.307349537034</v>
      </c>
      <c r="P652" s="57">
        <v>46314.62300925926</v>
      </c>
      <c r="Q652">
        <v>69412240</v>
      </c>
      <c r="S652">
        <v>152611230119</v>
      </c>
      <c r="T652" t="s">
        <v>8318</v>
      </c>
      <c r="U652" t="s">
        <v>8319</v>
      </c>
      <c r="V652" t="s">
        <v>8320</v>
      </c>
      <c r="Z652">
        <v>111.85050200000001</v>
      </c>
      <c r="AA652">
        <v>-7.6304160000000003</v>
      </c>
      <c r="AB652" t="s">
        <v>8321</v>
      </c>
      <c r="AC652" t="s">
        <v>235</v>
      </c>
      <c r="AL652" t="s">
        <v>217</v>
      </c>
      <c r="AM652" t="s">
        <v>8322</v>
      </c>
      <c r="AN652" t="s">
        <v>6</v>
      </c>
      <c r="AO652" t="s">
        <v>8323</v>
      </c>
      <c r="AP652" s="57">
        <v>46314.333333333336</v>
      </c>
      <c r="AR652" t="s">
        <v>218</v>
      </c>
      <c r="AS652" t="s">
        <v>219</v>
      </c>
      <c r="AT652" t="s">
        <v>230</v>
      </c>
      <c r="AU652">
        <v>20261019</v>
      </c>
      <c r="AV652" t="s">
        <v>221</v>
      </c>
      <c r="AW652" t="s">
        <v>878</v>
      </c>
      <c r="AX652" t="s">
        <v>222</v>
      </c>
      <c r="BA652" s="57">
        <v>46314.333333333336</v>
      </c>
      <c r="BB652" t="s">
        <v>8322</v>
      </c>
      <c r="BC652">
        <v>2026</v>
      </c>
      <c r="BD652">
        <v>10</v>
      </c>
      <c r="BE652">
        <v>19</v>
      </c>
      <c r="BF652" s="6">
        <f t="shared" si="30"/>
        <v>46314</v>
      </c>
      <c r="BG652">
        <f t="shared" si="31"/>
        <v>-0.33333333333575865</v>
      </c>
      <c r="BH652" t="str">
        <f t="shared" si="32"/>
        <v>COMPLY</v>
      </c>
      <c r="BI652" t="str">
        <f>VLOOKUP(H652,Sheet2!$A$1:$B$270,2,FALSE)</f>
        <v>NGANJUK</v>
      </c>
    </row>
    <row r="653" spans="1:61">
      <c r="A653">
        <v>652</v>
      </c>
      <c r="B653">
        <v>1002643642</v>
      </c>
      <c r="C653">
        <v>3</v>
      </c>
      <c r="D653" t="s">
        <v>38</v>
      </c>
      <c r="E653">
        <v>5</v>
      </c>
      <c r="F653" t="s">
        <v>90</v>
      </c>
      <c r="G653" t="s">
        <v>93</v>
      </c>
      <c r="H653" t="s">
        <v>295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46314.632337962961</v>
      </c>
      <c r="P653" s="57">
        <v>46314.859259259261</v>
      </c>
      <c r="Q653">
        <v>69413105</v>
      </c>
      <c r="S653">
        <v>152611230126</v>
      </c>
      <c r="T653" t="s">
        <v>9497</v>
      </c>
      <c r="U653" t="s">
        <v>9498</v>
      </c>
      <c r="V653" t="s">
        <v>9499</v>
      </c>
      <c r="Z653">
        <v>112.0531517</v>
      </c>
      <c r="AA653">
        <v>-7.5952798000000001</v>
      </c>
      <c r="AB653" t="s">
        <v>9500</v>
      </c>
      <c r="AC653" t="s">
        <v>235</v>
      </c>
      <c r="AL653" t="s">
        <v>217</v>
      </c>
      <c r="AM653" t="s">
        <v>9501</v>
      </c>
      <c r="AN653" t="s">
        <v>6</v>
      </c>
      <c r="AO653" t="s">
        <v>9502</v>
      </c>
      <c r="AP653" s="57">
        <v>46315.625</v>
      </c>
      <c r="AR653" t="s">
        <v>218</v>
      </c>
      <c r="AS653" t="s">
        <v>219</v>
      </c>
      <c r="AT653" t="s">
        <v>342</v>
      </c>
      <c r="AU653">
        <v>20261019</v>
      </c>
      <c r="AV653" t="s">
        <v>221</v>
      </c>
      <c r="AW653" t="s">
        <v>3155</v>
      </c>
      <c r="AX653" t="s">
        <v>222</v>
      </c>
      <c r="BA653" s="57">
        <v>46315.625</v>
      </c>
      <c r="BB653" t="s">
        <v>9501</v>
      </c>
      <c r="BC653">
        <v>2026</v>
      </c>
      <c r="BD653">
        <v>10</v>
      </c>
      <c r="BE653">
        <v>19</v>
      </c>
      <c r="BF653" s="6">
        <f t="shared" si="30"/>
        <v>46314</v>
      </c>
      <c r="BG653">
        <f t="shared" si="31"/>
        <v>-1.625</v>
      </c>
      <c r="BH653" t="str">
        <f t="shared" si="32"/>
        <v>COMPLY</v>
      </c>
      <c r="BI653" t="str">
        <f>VLOOKUP(H653,Sheet2!$A$1:$B$270,2,FALSE)</f>
        <v>NGANJUK</v>
      </c>
    </row>
    <row r="654" spans="1:61">
      <c r="A654">
        <v>653</v>
      </c>
      <c r="B654">
        <v>1002648016</v>
      </c>
      <c r="C654">
        <v>3</v>
      </c>
      <c r="D654" t="s">
        <v>38</v>
      </c>
      <c r="E654">
        <v>5</v>
      </c>
      <c r="F654" t="s">
        <v>90</v>
      </c>
      <c r="G654" t="s">
        <v>93</v>
      </c>
      <c r="H654" t="s">
        <v>295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46316.6797337963</v>
      </c>
      <c r="P654" s="57">
        <v>46317.439479166664</v>
      </c>
      <c r="Q654">
        <v>69414716</v>
      </c>
      <c r="S654">
        <v>152611230042</v>
      </c>
      <c r="T654" t="s">
        <v>10825</v>
      </c>
      <c r="U654" t="s">
        <v>10826</v>
      </c>
      <c r="V654" t="s">
        <v>10827</v>
      </c>
      <c r="Z654">
        <v>111.920483</v>
      </c>
      <c r="AA654">
        <v>-7.700634</v>
      </c>
      <c r="AB654" t="s">
        <v>10828</v>
      </c>
      <c r="AC654" t="s">
        <v>235</v>
      </c>
      <c r="AL654" t="s">
        <v>217</v>
      </c>
      <c r="AM654" t="s">
        <v>10829</v>
      </c>
      <c r="AN654" t="s">
        <v>6</v>
      </c>
      <c r="AO654" t="s">
        <v>10791</v>
      </c>
      <c r="AP654" s="57">
        <v>46317.625</v>
      </c>
      <c r="AR654" t="s">
        <v>218</v>
      </c>
      <c r="AS654" t="s">
        <v>219</v>
      </c>
      <c r="AT654" t="s">
        <v>230</v>
      </c>
      <c r="AU654">
        <v>20261022</v>
      </c>
      <c r="AV654" t="s">
        <v>221</v>
      </c>
      <c r="AW654" t="s">
        <v>875</v>
      </c>
      <c r="AX654" t="s">
        <v>222</v>
      </c>
      <c r="BA654" s="57">
        <v>46317.625</v>
      </c>
      <c r="BB654" t="s">
        <v>10829</v>
      </c>
      <c r="BC654">
        <v>2026</v>
      </c>
      <c r="BD654">
        <v>10</v>
      </c>
      <c r="BE654">
        <v>22</v>
      </c>
      <c r="BF654" s="6">
        <f t="shared" si="30"/>
        <v>46317</v>
      </c>
      <c r="BG654">
        <f t="shared" si="31"/>
        <v>-0.625</v>
      </c>
      <c r="BH654" t="str">
        <f t="shared" si="32"/>
        <v>COMPLY</v>
      </c>
      <c r="BI654" t="str">
        <f>VLOOKUP(H654,Sheet2!$A$1:$B$270,2,FALSE)</f>
        <v>NGANJUK</v>
      </c>
    </row>
    <row r="655" spans="1:61">
      <c r="A655">
        <v>654</v>
      </c>
      <c r="B655">
        <v>1002647265</v>
      </c>
      <c r="C655">
        <v>3</v>
      </c>
      <c r="D655" t="s">
        <v>38</v>
      </c>
      <c r="E655">
        <v>5</v>
      </c>
      <c r="F655" t="s">
        <v>90</v>
      </c>
      <c r="G655" t="s">
        <v>93</v>
      </c>
      <c r="H655" t="s">
        <v>295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46316.524884259263</v>
      </c>
      <c r="P655" s="57">
        <v>46316.703032407408</v>
      </c>
      <c r="Q655">
        <v>69414422</v>
      </c>
      <c r="S655">
        <v>152611230037</v>
      </c>
      <c r="T655" t="s">
        <v>10830</v>
      </c>
      <c r="U655" t="s">
        <v>10831</v>
      </c>
      <c r="V655" t="s">
        <v>10832</v>
      </c>
      <c r="Z655">
        <v>111.89265299588401</v>
      </c>
      <c r="AA655">
        <v>-7.5685080720316504</v>
      </c>
      <c r="AB655" t="s">
        <v>10833</v>
      </c>
      <c r="AC655" t="s">
        <v>216</v>
      </c>
      <c r="AL655" t="s">
        <v>217</v>
      </c>
      <c r="AM655" t="s">
        <v>10834</v>
      </c>
      <c r="AN655" t="s">
        <v>6</v>
      </c>
      <c r="AO655" t="s">
        <v>10835</v>
      </c>
      <c r="AP655" s="57">
        <v>46317.458333333336</v>
      </c>
      <c r="AR655" t="s">
        <v>218</v>
      </c>
      <c r="AS655" t="s">
        <v>219</v>
      </c>
      <c r="AT655" t="s">
        <v>342</v>
      </c>
      <c r="AU655">
        <v>20261021</v>
      </c>
      <c r="AV655" t="s">
        <v>221</v>
      </c>
      <c r="AW655" t="s">
        <v>854</v>
      </c>
      <c r="AX655" t="s">
        <v>222</v>
      </c>
      <c r="BA655" s="57">
        <v>46317.458333333336</v>
      </c>
      <c r="BB655" t="s">
        <v>10834</v>
      </c>
      <c r="BC655">
        <v>2026</v>
      </c>
      <c r="BD655">
        <v>10</v>
      </c>
      <c r="BE655">
        <v>21</v>
      </c>
      <c r="BF655" s="6">
        <f t="shared" si="30"/>
        <v>46316</v>
      </c>
      <c r="BG655">
        <f t="shared" si="31"/>
        <v>-1.4583333333357587</v>
      </c>
      <c r="BH655" t="str">
        <f t="shared" si="32"/>
        <v>COMPLY</v>
      </c>
      <c r="BI655" t="str">
        <f>VLOOKUP(H655,Sheet2!$A$1:$B$270,2,FALSE)</f>
        <v>NGANJUK</v>
      </c>
    </row>
    <row r="656" spans="1:61">
      <c r="A656">
        <v>655</v>
      </c>
      <c r="B656">
        <v>1002649304</v>
      </c>
      <c r="C656">
        <v>3</v>
      </c>
      <c r="D656" t="s">
        <v>38</v>
      </c>
      <c r="E656">
        <v>5</v>
      </c>
      <c r="F656" t="s">
        <v>90</v>
      </c>
      <c r="G656" t="s">
        <v>93</v>
      </c>
      <c r="H656" t="s">
        <v>295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46317.599872685183</v>
      </c>
      <c r="P656" s="57">
        <v>46317.711041666669</v>
      </c>
      <c r="Q656">
        <v>69415186</v>
      </c>
      <c r="S656">
        <v>152611230134</v>
      </c>
      <c r="T656" t="s">
        <v>11445</v>
      </c>
      <c r="U656" t="s">
        <v>11446</v>
      </c>
      <c r="V656" t="s">
        <v>11447</v>
      </c>
      <c r="Z656">
        <v>111.904876157641</v>
      </c>
      <c r="AA656">
        <v>-7.6032899683088404</v>
      </c>
      <c r="AB656" t="s">
        <v>11448</v>
      </c>
      <c r="AC656" t="s">
        <v>216</v>
      </c>
      <c r="AL656" t="s">
        <v>217</v>
      </c>
      <c r="AM656" t="s">
        <v>11449</v>
      </c>
      <c r="AN656" t="s">
        <v>6</v>
      </c>
      <c r="AO656" t="s">
        <v>11450</v>
      </c>
      <c r="AP656" s="57">
        <v>46318.458333333336</v>
      </c>
      <c r="AR656" t="s">
        <v>218</v>
      </c>
      <c r="AS656" t="s">
        <v>219</v>
      </c>
      <c r="AT656" t="s">
        <v>230</v>
      </c>
      <c r="AU656">
        <v>20261022</v>
      </c>
      <c r="AV656" t="s">
        <v>221</v>
      </c>
      <c r="AW656" t="s">
        <v>883</v>
      </c>
      <c r="AX656" t="s">
        <v>222</v>
      </c>
      <c r="BA656" s="57">
        <v>46318.458333333336</v>
      </c>
      <c r="BB656" t="s">
        <v>11449</v>
      </c>
      <c r="BC656">
        <v>2026</v>
      </c>
      <c r="BD656">
        <v>10</v>
      </c>
      <c r="BE656">
        <v>22</v>
      </c>
      <c r="BF656" s="6">
        <f t="shared" si="30"/>
        <v>46317</v>
      </c>
      <c r="BG656">
        <f t="shared" si="31"/>
        <v>-1.4583333333357587</v>
      </c>
      <c r="BH656" t="str">
        <f t="shared" si="32"/>
        <v>COMPLY</v>
      </c>
      <c r="BI656" t="str">
        <f>VLOOKUP(H656,Sheet2!$A$1:$B$270,2,FALSE)</f>
        <v>NGANJUK</v>
      </c>
    </row>
    <row r="657" spans="1:61">
      <c r="A657">
        <v>656</v>
      </c>
      <c r="B657">
        <v>1002649937</v>
      </c>
      <c r="C657">
        <v>3</v>
      </c>
      <c r="D657" t="s">
        <v>38</v>
      </c>
      <c r="E657">
        <v>5</v>
      </c>
      <c r="F657" t="s">
        <v>90</v>
      </c>
      <c r="G657" t="s">
        <v>93</v>
      </c>
      <c r="H657" t="s">
        <v>295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46317.713078703702</v>
      </c>
      <c r="P657" s="57">
        <v>46318.867951388886</v>
      </c>
      <c r="Q657">
        <v>69415458</v>
      </c>
      <c r="S657">
        <v>152611230047</v>
      </c>
      <c r="T657" t="s">
        <v>11451</v>
      </c>
      <c r="U657" t="s">
        <v>11452</v>
      </c>
      <c r="V657" t="s">
        <v>11453</v>
      </c>
      <c r="Z657">
        <v>111.838386207818</v>
      </c>
      <c r="AA657">
        <v>-7.54859886990267</v>
      </c>
      <c r="AB657" t="s">
        <v>11454</v>
      </c>
      <c r="AC657" t="s">
        <v>216</v>
      </c>
      <c r="AL657" t="s">
        <v>217</v>
      </c>
      <c r="AM657" t="s">
        <v>11455</v>
      </c>
      <c r="AN657" t="s">
        <v>6</v>
      </c>
      <c r="AO657" t="s">
        <v>11383</v>
      </c>
      <c r="AP657" s="57">
        <v>46318.625</v>
      </c>
      <c r="AR657" t="s">
        <v>218</v>
      </c>
      <c r="AS657" t="s">
        <v>219</v>
      </c>
      <c r="AT657" t="s">
        <v>230</v>
      </c>
      <c r="AU657">
        <v>20261023</v>
      </c>
      <c r="AV657" t="s">
        <v>221</v>
      </c>
      <c r="AW657" t="s">
        <v>878</v>
      </c>
      <c r="AX657" t="s">
        <v>222</v>
      </c>
      <c r="BA657" s="57">
        <v>46318.625</v>
      </c>
      <c r="BB657" t="s">
        <v>11455</v>
      </c>
      <c r="BC657">
        <v>2026</v>
      </c>
      <c r="BD657">
        <v>10</v>
      </c>
      <c r="BE657">
        <v>23</v>
      </c>
      <c r="BF657" s="6">
        <f t="shared" si="30"/>
        <v>46318</v>
      </c>
      <c r="BG657">
        <f t="shared" si="31"/>
        <v>-0.625</v>
      </c>
      <c r="BH657" t="str">
        <f t="shared" si="32"/>
        <v>COMPLY</v>
      </c>
      <c r="BI657" t="str">
        <f>VLOOKUP(H657,Sheet2!$A$1:$B$270,2,FALSE)</f>
        <v>NGANJUK</v>
      </c>
    </row>
    <row r="658" spans="1:61">
      <c r="A658">
        <v>657</v>
      </c>
      <c r="B658">
        <v>1002652209</v>
      </c>
      <c r="C658">
        <v>3</v>
      </c>
      <c r="D658" t="s">
        <v>38</v>
      </c>
      <c r="E658">
        <v>5</v>
      </c>
      <c r="F658" t="s">
        <v>90</v>
      </c>
      <c r="G658" t="s">
        <v>93</v>
      </c>
      <c r="H658" t="s">
        <v>295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46319.620706018519</v>
      </c>
      <c r="P658" s="57">
        <v>46320.552083333336</v>
      </c>
      <c r="Q658">
        <v>69416447</v>
      </c>
      <c r="S658">
        <v>152611229961</v>
      </c>
      <c r="T658" t="s">
        <v>12068</v>
      </c>
      <c r="U658" t="s">
        <v>12069</v>
      </c>
      <c r="V658" t="s">
        <v>12070</v>
      </c>
      <c r="Z658">
        <v>111.886312</v>
      </c>
      <c r="AA658">
        <v>-7.6702070000000004</v>
      </c>
      <c r="AB658" t="s">
        <v>12071</v>
      </c>
      <c r="AC658" t="s">
        <v>235</v>
      </c>
      <c r="AL658" t="s">
        <v>217</v>
      </c>
      <c r="AM658" t="s">
        <v>12072</v>
      </c>
      <c r="AN658" t="s">
        <v>6</v>
      </c>
      <c r="AO658" t="s">
        <v>12073</v>
      </c>
      <c r="AP658" s="57">
        <v>46320.458333333336</v>
      </c>
      <c r="AR658" t="s">
        <v>218</v>
      </c>
      <c r="AS658" t="s">
        <v>219</v>
      </c>
      <c r="AT658" t="s">
        <v>230</v>
      </c>
      <c r="AU658">
        <v>20261025</v>
      </c>
      <c r="AV658" t="s">
        <v>221</v>
      </c>
      <c r="AW658" t="s">
        <v>879</v>
      </c>
      <c r="AX658" t="s">
        <v>222</v>
      </c>
      <c r="BA658" s="57">
        <v>46320.458333333336</v>
      </c>
      <c r="BB658" t="s">
        <v>12072</v>
      </c>
      <c r="BC658">
        <v>2026</v>
      </c>
      <c r="BD658">
        <v>10</v>
      </c>
      <c r="BE658">
        <v>25</v>
      </c>
      <c r="BF658" s="6">
        <f t="shared" si="30"/>
        <v>46320</v>
      </c>
      <c r="BG658">
        <f t="shared" si="31"/>
        <v>-0.45833333333575865</v>
      </c>
      <c r="BH658" t="str">
        <f t="shared" si="32"/>
        <v>COMPLY</v>
      </c>
      <c r="BI658" t="str">
        <f>VLOOKUP(H658,Sheet2!$A$1:$B$270,2,FALSE)</f>
        <v>NGANJUK</v>
      </c>
    </row>
    <row r="659" spans="1:61">
      <c r="A659">
        <v>658</v>
      </c>
      <c r="B659">
        <v>1002654273</v>
      </c>
      <c r="C659">
        <v>3</v>
      </c>
      <c r="D659" t="s">
        <v>38</v>
      </c>
      <c r="E659">
        <v>5</v>
      </c>
      <c r="F659" t="s">
        <v>90</v>
      </c>
      <c r="G659" t="s">
        <v>93</v>
      </c>
      <c r="H659" t="s">
        <v>295</v>
      </c>
      <c r="I659" t="s">
        <v>212</v>
      </c>
      <c r="J659" t="s">
        <v>213</v>
      </c>
      <c r="K659" t="s">
        <v>149</v>
      </c>
      <c r="M659" t="s">
        <v>76</v>
      </c>
      <c r="N659" t="s">
        <v>215</v>
      </c>
      <c r="O659" s="57">
        <v>46321.606828703705</v>
      </c>
      <c r="P659" s="57">
        <v>46322.651250000003</v>
      </c>
      <c r="Q659">
        <v>69417274</v>
      </c>
      <c r="S659">
        <v>152611230140</v>
      </c>
      <c r="T659" t="s">
        <v>4515</v>
      </c>
      <c r="U659" t="s">
        <v>12074</v>
      </c>
      <c r="V659" t="s">
        <v>13043</v>
      </c>
      <c r="Z659">
        <v>111.9094686</v>
      </c>
      <c r="AA659">
        <v>-7.5918308999999997</v>
      </c>
      <c r="AB659" t="s">
        <v>13044</v>
      </c>
      <c r="AC659" t="s">
        <v>229</v>
      </c>
      <c r="AL659" t="s">
        <v>217</v>
      </c>
      <c r="AM659" t="s">
        <v>13045</v>
      </c>
      <c r="AN659" t="s">
        <v>6</v>
      </c>
      <c r="AO659" t="s">
        <v>13046</v>
      </c>
      <c r="AP659" s="57">
        <v>46322.625</v>
      </c>
      <c r="AR659" t="s">
        <v>218</v>
      </c>
      <c r="AS659" t="s">
        <v>219</v>
      </c>
      <c r="AT659" t="s">
        <v>230</v>
      </c>
      <c r="AU659">
        <v>20261027</v>
      </c>
      <c r="AV659" t="s">
        <v>221</v>
      </c>
      <c r="AW659" t="s">
        <v>540</v>
      </c>
      <c r="AX659" t="s">
        <v>222</v>
      </c>
      <c r="BA659" s="57">
        <v>46322.625</v>
      </c>
      <c r="BB659" t="s">
        <v>13045</v>
      </c>
      <c r="BC659">
        <v>2026</v>
      </c>
      <c r="BD659">
        <v>10</v>
      </c>
      <c r="BE659">
        <v>27</v>
      </c>
      <c r="BF659" s="6">
        <f t="shared" si="30"/>
        <v>46322</v>
      </c>
      <c r="BG659">
        <f t="shared" si="31"/>
        <v>-0.625</v>
      </c>
      <c r="BH659" t="str">
        <f t="shared" si="32"/>
        <v>COMPLY</v>
      </c>
      <c r="BI659" t="str">
        <f>VLOOKUP(H659,Sheet2!$A$1:$B$270,2,FALSE)</f>
        <v>NGANJUK</v>
      </c>
    </row>
    <row r="660" spans="1:61">
      <c r="A660">
        <v>659</v>
      </c>
      <c r="B660">
        <v>1002658426</v>
      </c>
      <c r="C660">
        <v>3</v>
      </c>
      <c r="D660" t="s">
        <v>38</v>
      </c>
      <c r="E660">
        <v>5</v>
      </c>
      <c r="F660" t="s">
        <v>90</v>
      </c>
      <c r="G660" t="s">
        <v>93</v>
      </c>
      <c r="H660" t="s">
        <v>295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46323.821400462963</v>
      </c>
      <c r="P660" s="57">
        <v>46324.562326388892</v>
      </c>
      <c r="Q660">
        <v>69418916</v>
      </c>
      <c r="S660">
        <v>152611230147</v>
      </c>
      <c r="T660" t="s">
        <v>14429</v>
      </c>
      <c r="U660" t="s">
        <v>14430</v>
      </c>
      <c r="V660" t="s">
        <v>14431</v>
      </c>
      <c r="Z660">
        <v>112.00863699999999</v>
      </c>
      <c r="AA660">
        <v>-7.5901439999999996</v>
      </c>
      <c r="AB660" t="s">
        <v>14432</v>
      </c>
      <c r="AC660" t="s">
        <v>235</v>
      </c>
      <c r="AL660" t="s">
        <v>217</v>
      </c>
      <c r="AM660" t="s">
        <v>14433</v>
      </c>
      <c r="AN660" t="s">
        <v>6</v>
      </c>
      <c r="AO660" t="s">
        <v>14434</v>
      </c>
      <c r="AP660" s="57">
        <v>46325.333333333336</v>
      </c>
      <c r="AR660" t="s">
        <v>218</v>
      </c>
      <c r="AS660" t="s">
        <v>219</v>
      </c>
      <c r="AT660" t="s">
        <v>230</v>
      </c>
      <c r="AU660">
        <v>20261029</v>
      </c>
      <c r="AV660" t="s">
        <v>221</v>
      </c>
      <c r="AW660" t="s">
        <v>923</v>
      </c>
      <c r="AX660" t="s">
        <v>222</v>
      </c>
      <c r="BA660" s="57">
        <v>46325.333333333336</v>
      </c>
      <c r="BB660" t="s">
        <v>14433</v>
      </c>
      <c r="BC660">
        <v>2026</v>
      </c>
      <c r="BD660">
        <v>10</v>
      </c>
      <c r="BE660">
        <v>29</v>
      </c>
      <c r="BF660" s="6">
        <f t="shared" si="30"/>
        <v>46324</v>
      </c>
      <c r="BG660">
        <f t="shared" si="31"/>
        <v>-1.3333333333357587</v>
      </c>
      <c r="BH660" t="str">
        <f t="shared" si="32"/>
        <v>COMPLY</v>
      </c>
      <c r="BI660" t="str">
        <f>VLOOKUP(H660,Sheet2!$A$1:$B$270,2,FALSE)</f>
        <v>NGANJUK</v>
      </c>
    </row>
    <row r="661" spans="1:61">
      <c r="A661">
        <v>660</v>
      </c>
      <c r="B661">
        <v>1002658801</v>
      </c>
      <c r="C661">
        <v>3</v>
      </c>
      <c r="D661" t="s">
        <v>38</v>
      </c>
      <c r="E661">
        <v>5</v>
      </c>
      <c r="F661" t="s">
        <v>90</v>
      </c>
      <c r="G661" t="s">
        <v>93</v>
      </c>
      <c r="H661" t="s">
        <v>295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46324.425509259258</v>
      </c>
      <c r="P661" s="57">
        <v>46324.570057870369</v>
      </c>
      <c r="Q661">
        <v>69419091</v>
      </c>
      <c r="S661">
        <v>152611230150</v>
      </c>
      <c r="T661" t="s">
        <v>15030</v>
      </c>
      <c r="U661" t="s">
        <v>15031</v>
      </c>
      <c r="V661" t="s">
        <v>15032</v>
      </c>
      <c r="Z661">
        <v>111.89388580620199</v>
      </c>
      <c r="AA661">
        <v>-7.6378547118464004</v>
      </c>
      <c r="AB661" t="s">
        <v>15033</v>
      </c>
      <c r="AC661" t="s">
        <v>216</v>
      </c>
      <c r="AL661" t="s">
        <v>217</v>
      </c>
      <c r="AM661" t="s">
        <v>15034</v>
      </c>
      <c r="AN661" t="s">
        <v>6</v>
      </c>
      <c r="AO661" t="s">
        <v>14980</v>
      </c>
      <c r="AP661" s="57">
        <v>46325.333333333336</v>
      </c>
      <c r="AR661" t="s">
        <v>218</v>
      </c>
      <c r="AS661" t="s">
        <v>219</v>
      </c>
      <c r="AT661" t="s">
        <v>342</v>
      </c>
      <c r="AU661">
        <v>20261029</v>
      </c>
      <c r="AV661" t="s">
        <v>221</v>
      </c>
      <c r="AW661" t="s">
        <v>2945</v>
      </c>
      <c r="AX661" t="s">
        <v>222</v>
      </c>
      <c r="BA661" s="57">
        <v>46325.333333333336</v>
      </c>
      <c r="BB661" t="s">
        <v>15034</v>
      </c>
      <c r="BC661">
        <v>2026</v>
      </c>
      <c r="BD661">
        <v>10</v>
      </c>
      <c r="BE661">
        <v>29</v>
      </c>
      <c r="BF661" s="6">
        <f t="shared" si="30"/>
        <v>46324</v>
      </c>
      <c r="BG661">
        <f t="shared" si="31"/>
        <v>-1.3333333333357587</v>
      </c>
      <c r="BH661" t="str">
        <f t="shared" si="32"/>
        <v>COMPLY</v>
      </c>
      <c r="BI661" t="str">
        <f>VLOOKUP(H661,Sheet2!$A$1:$B$270,2,FALSE)</f>
        <v>NGANJUK</v>
      </c>
    </row>
    <row r="662" spans="1:61">
      <c r="A662">
        <v>661</v>
      </c>
      <c r="B662">
        <v>1002656724</v>
      </c>
      <c r="C662">
        <v>3</v>
      </c>
      <c r="D662" t="s">
        <v>38</v>
      </c>
      <c r="E662">
        <v>5</v>
      </c>
      <c r="F662" t="s">
        <v>90</v>
      </c>
      <c r="G662" t="s">
        <v>93</v>
      </c>
      <c r="H662" t="s">
        <v>295</v>
      </c>
      <c r="I662" t="s">
        <v>212</v>
      </c>
      <c r="J662" t="s">
        <v>213</v>
      </c>
      <c r="K662" t="s">
        <v>149</v>
      </c>
      <c r="L662" t="s">
        <v>214</v>
      </c>
      <c r="M662" t="s">
        <v>279</v>
      </c>
      <c r="N662" t="s">
        <v>215</v>
      </c>
      <c r="O662" s="57">
        <v>46322.712384259263</v>
      </c>
      <c r="P662" s="57">
        <v>46323.592534722222</v>
      </c>
      <c r="Q662">
        <v>69418199</v>
      </c>
      <c r="S662">
        <v>152611230145</v>
      </c>
      <c r="T662" t="s">
        <v>10830</v>
      </c>
      <c r="U662" t="s">
        <v>10831</v>
      </c>
      <c r="V662" t="s">
        <v>13734</v>
      </c>
      <c r="Z662">
        <v>111.892383098602</v>
      </c>
      <c r="AA662">
        <v>-7.5685000955060699</v>
      </c>
      <c r="AB662" t="s">
        <v>13735</v>
      </c>
      <c r="AC662" t="s">
        <v>216</v>
      </c>
      <c r="AL662" t="s">
        <v>217</v>
      </c>
      <c r="AM662" t="s">
        <v>13736</v>
      </c>
      <c r="AN662" t="s">
        <v>6</v>
      </c>
      <c r="AO662" t="s">
        <v>13737</v>
      </c>
      <c r="AP662" s="57">
        <v>46323.625</v>
      </c>
      <c r="AR662" t="s">
        <v>239</v>
      </c>
      <c r="AS662" t="s">
        <v>219</v>
      </c>
      <c r="AT662" t="s">
        <v>342</v>
      </c>
      <c r="AV662" t="s">
        <v>14428</v>
      </c>
      <c r="AW662" t="s">
        <v>2945</v>
      </c>
      <c r="AX662" t="s">
        <v>222</v>
      </c>
      <c r="BA662" s="57">
        <v>46323.625</v>
      </c>
      <c r="BB662" t="s">
        <v>13736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str">
        <f>VLOOKUP(H662,Sheet2!$A$1:$B$270,2,FALSE)</f>
        <v>NGANJUK</v>
      </c>
    </row>
    <row r="663" spans="1:61">
      <c r="A663">
        <v>662</v>
      </c>
      <c r="B663">
        <v>1002659469</v>
      </c>
      <c r="C663">
        <v>3</v>
      </c>
      <c r="D663" t="s">
        <v>38</v>
      </c>
      <c r="E663">
        <v>5</v>
      </c>
      <c r="F663" t="s">
        <v>90</v>
      </c>
      <c r="G663" t="s">
        <v>93</v>
      </c>
      <c r="H663" t="s">
        <v>295</v>
      </c>
      <c r="I663" t="s">
        <v>212</v>
      </c>
      <c r="J663" t="s">
        <v>213</v>
      </c>
      <c r="K663" t="s">
        <v>149</v>
      </c>
      <c r="L663" t="s">
        <v>214</v>
      </c>
      <c r="M663" t="s">
        <v>279</v>
      </c>
      <c r="N663" t="s">
        <v>215</v>
      </c>
      <c r="O663" s="57">
        <v>46324.598425925928</v>
      </c>
      <c r="P663" s="57">
        <v>46324.625671296293</v>
      </c>
      <c r="Q663">
        <v>69419350</v>
      </c>
      <c r="S663">
        <v>152611230152</v>
      </c>
      <c r="T663" t="s">
        <v>15030</v>
      </c>
      <c r="U663" t="s">
        <v>15031</v>
      </c>
      <c r="V663" t="s">
        <v>15035</v>
      </c>
      <c r="Z663">
        <v>111.893607527017</v>
      </c>
      <c r="AA663">
        <v>-7.6377696426441597</v>
      </c>
      <c r="AB663" t="s">
        <v>15036</v>
      </c>
      <c r="AC663" t="s">
        <v>216</v>
      </c>
      <c r="AL663" t="s">
        <v>217</v>
      </c>
      <c r="AM663" t="s">
        <v>15037</v>
      </c>
      <c r="AN663" t="s">
        <v>6</v>
      </c>
      <c r="AO663" t="s">
        <v>15038</v>
      </c>
      <c r="AP663" s="57">
        <v>46325.458333333336</v>
      </c>
      <c r="AR663" t="s">
        <v>239</v>
      </c>
      <c r="AS663" t="s">
        <v>219</v>
      </c>
      <c r="AT663" t="s">
        <v>342</v>
      </c>
      <c r="AV663" t="s">
        <v>15039</v>
      </c>
      <c r="AW663" t="s">
        <v>821</v>
      </c>
      <c r="AX663" t="s">
        <v>222</v>
      </c>
      <c r="BA663" s="57">
        <v>46325.458333333336</v>
      </c>
      <c r="BB663" t="s">
        <v>15037</v>
      </c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str">
        <f>VLOOKUP(H663,Sheet2!$A$1:$B$270,2,FALSE)</f>
        <v>NGANJUK</v>
      </c>
    </row>
    <row r="664" spans="1:61">
      <c r="A664">
        <v>663</v>
      </c>
      <c r="B664">
        <v>1002627721</v>
      </c>
      <c r="C664">
        <v>3</v>
      </c>
      <c r="D664" t="s">
        <v>38</v>
      </c>
      <c r="E664">
        <v>5</v>
      </c>
      <c r="F664" t="s">
        <v>90</v>
      </c>
      <c r="G664" t="s">
        <v>93</v>
      </c>
      <c r="H664" t="s">
        <v>295</v>
      </c>
      <c r="I664" t="s">
        <v>212</v>
      </c>
      <c r="J664" t="s">
        <v>213</v>
      </c>
      <c r="K664" t="s">
        <v>149</v>
      </c>
      <c r="L664" t="s">
        <v>214</v>
      </c>
      <c r="M664" t="s">
        <v>2112</v>
      </c>
      <c r="N664" t="s">
        <v>215</v>
      </c>
      <c r="O664" s="57">
        <v>46303.566423611112</v>
      </c>
      <c r="P664" s="57">
        <v>46304.327106481483</v>
      </c>
      <c r="Q664">
        <v>69406484</v>
      </c>
      <c r="S664">
        <v>152611230103</v>
      </c>
      <c r="T664" t="s">
        <v>3875</v>
      </c>
      <c r="U664" t="s">
        <v>4511</v>
      </c>
      <c r="V664" t="s">
        <v>4512</v>
      </c>
      <c r="Z664">
        <v>111.877059</v>
      </c>
      <c r="AA664">
        <v>-7.6033711000000004</v>
      </c>
      <c r="AB664" t="s">
        <v>4513</v>
      </c>
      <c r="AC664" t="s">
        <v>235</v>
      </c>
      <c r="AL664" t="s">
        <v>217</v>
      </c>
      <c r="AM664" t="s">
        <v>4514</v>
      </c>
      <c r="AN664" t="s">
        <v>6</v>
      </c>
      <c r="AO664" s="57">
        <v>46244.569814814815</v>
      </c>
      <c r="AP664" s="57">
        <v>46304.458333333336</v>
      </c>
      <c r="AR664" t="s">
        <v>543</v>
      </c>
      <c r="AS664" t="s">
        <v>219</v>
      </c>
      <c r="AT664" t="s">
        <v>230</v>
      </c>
      <c r="AV664" t="s">
        <v>2117</v>
      </c>
      <c r="AW664" t="s">
        <v>883</v>
      </c>
      <c r="AX664" t="s">
        <v>222</v>
      </c>
      <c r="BA664" s="57">
        <v>46304.458333333336</v>
      </c>
      <c r="BB664" t="s">
        <v>4514</v>
      </c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str">
        <f>VLOOKUP(H664,Sheet2!$A$1:$B$270,2,FALSE)</f>
        <v>NGANJUK</v>
      </c>
    </row>
    <row r="665" spans="1:61">
      <c r="A665">
        <v>664</v>
      </c>
      <c r="B665">
        <v>1002628061</v>
      </c>
      <c r="C665">
        <v>3</v>
      </c>
      <c r="D665" t="s">
        <v>38</v>
      </c>
      <c r="E665">
        <v>5</v>
      </c>
      <c r="F665" t="s">
        <v>90</v>
      </c>
      <c r="G665" t="s">
        <v>93</v>
      </c>
      <c r="H665" t="s">
        <v>295</v>
      </c>
      <c r="I665" t="s">
        <v>212</v>
      </c>
      <c r="J665" t="s">
        <v>213</v>
      </c>
      <c r="K665" t="s">
        <v>149</v>
      </c>
      <c r="L665" t="s">
        <v>214</v>
      </c>
      <c r="M665" t="s">
        <v>538</v>
      </c>
      <c r="N665" t="s">
        <v>215</v>
      </c>
      <c r="O665" s="57">
        <v>46303.659421296295</v>
      </c>
      <c r="P665" s="57">
        <v>46320.420347222222</v>
      </c>
      <c r="Q665">
        <v>69406672</v>
      </c>
      <c r="S665">
        <v>152611230138</v>
      </c>
      <c r="T665" t="s">
        <v>4515</v>
      </c>
      <c r="U665" t="s">
        <v>12074</v>
      </c>
      <c r="V665" t="s">
        <v>4516</v>
      </c>
      <c r="Z665">
        <v>111.90730372581299</v>
      </c>
      <c r="AA665">
        <v>-7.59171371847341</v>
      </c>
      <c r="AB665" t="s">
        <v>4517</v>
      </c>
      <c r="AC665" t="s">
        <v>235</v>
      </c>
      <c r="AL665" t="s">
        <v>217</v>
      </c>
      <c r="AM665" t="s">
        <v>4518</v>
      </c>
      <c r="AN665" t="s">
        <v>6</v>
      </c>
      <c r="AO665" s="57">
        <v>46244.684513888889</v>
      </c>
      <c r="AP665" s="57">
        <v>46306.333333333336</v>
      </c>
      <c r="AR665" t="s">
        <v>6</v>
      </c>
      <c r="AS665" t="s">
        <v>219</v>
      </c>
      <c r="AT665" t="s">
        <v>230</v>
      </c>
      <c r="AV665" t="s">
        <v>12075</v>
      </c>
      <c r="AW665" t="s">
        <v>879</v>
      </c>
      <c r="AX665" t="s">
        <v>222</v>
      </c>
      <c r="BA665" s="57">
        <v>46306.333333333336</v>
      </c>
      <c r="BB665" t="s">
        <v>4518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str">
        <f>VLOOKUP(H665,Sheet2!$A$1:$B$270,2,FALSE)</f>
        <v>NGANJUK</v>
      </c>
    </row>
    <row r="666" spans="1:61">
      <c r="A666">
        <v>665</v>
      </c>
      <c r="B666">
        <v>1002643051</v>
      </c>
      <c r="C666">
        <v>3</v>
      </c>
      <c r="D666" t="s">
        <v>38</v>
      </c>
      <c r="E666">
        <v>5</v>
      </c>
      <c r="F666" t="s">
        <v>90</v>
      </c>
      <c r="G666" t="s">
        <v>93</v>
      </c>
      <c r="H666" t="s">
        <v>295</v>
      </c>
      <c r="I666" t="s">
        <v>212</v>
      </c>
      <c r="J666" t="s">
        <v>213</v>
      </c>
      <c r="K666" t="s">
        <v>149</v>
      </c>
      <c r="L666" t="s">
        <v>214</v>
      </c>
      <c r="M666" t="s">
        <v>1625</v>
      </c>
      <c r="N666" t="s">
        <v>215</v>
      </c>
      <c r="O666" s="57">
        <v>46314.536516203705</v>
      </c>
      <c r="P666" s="57">
        <v>46317.93074074074</v>
      </c>
      <c r="Q666">
        <v>69412896</v>
      </c>
      <c r="S666">
        <v>152611230124</v>
      </c>
      <c r="T666" t="s">
        <v>9503</v>
      </c>
      <c r="U666" t="s">
        <v>9504</v>
      </c>
      <c r="V666" t="s">
        <v>9505</v>
      </c>
      <c r="Z666">
        <v>111.93662399999999</v>
      </c>
      <c r="AA666">
        <v>-7.6817589999999996</v>
      </c>
      <c r="AB666" t="s">
        <v>9506</v>
      </c>
      <c r="AC666" t="s">
        <v>235</v>
      </c>
      <c r="AL666" t="s">
        <v>217</v>
      </c>
      <c r="AM666" t="s">
        <v>9507</v>
      </c>
      <c r="AN666" t="s">
        <v>6</v>
      </c>
      <c r="AO666" t="s">
        <v>9508</v>
      </c>
      <c r="AP666" s="57">
        <v>46315.458333333336</v>
      </c>
      <c r="AR666" t="s">
        <v>12</v>
      </c>
      <c r="AS666" t="s">
        <v>219</v>
      </c>
      <c r="AT666" t="s">
        <v>230</v>
      </c>
      <c r="AV666" t="s">
        <v>1626</v>
      </c>
      <c r="AW666" t="s">
        <v>883</v>
      </c>
      <c r="AX666" t="s">
        <v>222</v>
      </c>
      <c r="BA666" s="57">
        <v>46315.458333333336</v>
      </c>
      <c r="BB666" t="s">
        <v>9507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NGANJUK</v>
      </c>
    </row>
    <row r="667" spans="1:61">
      <c r="A667">
        <v>666</v>
      </c>
      <c r="B667">
        <v>1002637304</v>
      </c>
      <c r="C667">
        <v>3</v>
      </c>
      <c r="D667" t="s">
        <v>38</v>
      </c>
      <c r="E667">
        <v>5</v>
      </c>
      <c r="F667" t="s">
        <v>90</v>
      </c>
      <c r="G667" t="s">
        <v>93</v>
      </c>
      <c r="H667" t="s">
        <v>460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46309.684432870374</v>
      </c>
      <c r="P667" s="57">
        <v>46312.63480324074</v>
      </c>
      <c r="Q667">
        <v>69410321</v>
      </c>
      <c r="S667">
        <v>152627204712</v>
      </c>
      <c r="T667" t="s">
        <v>6915</v>
      </c>
      <c r="U667" t="s">
        <v>6916</v>
      </c>
      <c r="V667" t="s">
        <v>6917</v>
      </c>
      <c r="Z667">
        <v>112.036804296076</v>
      </c>
      <c r="AA667">
        <v>-7.7167686813538197</v>
      </c>
      <c r="AB667" t="s">
        <v>6918</v>
      </c>
      <c r="AC667" t="s">
        <v>216</v>
      </c>
      <c r="AL667" t="s">
        <v>217</v>
      </c>
      <c r="AM667" t="s">
        <v>6919</v>
      </c>
      <c r="AN667" t="s">
        <v>6</v>
      </c>
      <c r="AO667" t="s">
        <v>6828</v>
      </c>
      <c r="AP667" s="57">
        <v>46310.625</v>
      </c>
      <c r="AR667" t="s">
        <v>218</v>
      </c>
      <c r="AS667" t="s">
        <v>569</v>
      </c>
      <c r="AT667" t="s">
        <v>230</v>
      </c>
      <c r="AU667">
        <v>20261017</v>
      </c>
      <c r="AV667" t="s">
        <v>221</v>
      </c>
      <c r="AW667" t="s">
        <v>877</v>
      </c>
      <c r="AX667" t="s">
        <v>222</v>
      </c>
      <c r="BA667" s="57">
        <v>46310.625</v>
      </c>
      <c r="BB667" t="s">
        <v>6919</v>
      </c>
      <c r="BC667">
        <v>2026</v>
      </c>
      <c r="BD667">
        <v>10</v>
      </c>
      <c r="BE667">
        <v>17</v>
      </c>
      <c r="BF667" s="6">
        <f t="shared" si="30"/>
        <v>46312</v>
      </c>
      <c r="BG667">
        <f t="shared" si="31"/>
        <v>1.375</v>
      </c>
      <c r="BH667" t="str">
        <f t="shared" si="32"/>
        <v>NOT COMPLY</v>
      </c>
      <c r="BI667" t="str">
        <f>VLOOKUP(H667,Sheet2!$A$1:$B$270,2,FALSE)</f>
        <v>NGANJUK</v>
      </c>
    </row>
    <row r="668" spans="1:61">
      <c r="A668">
        <v>667</v>
      </c>
      <c r="B668">
        <v>1002623876</v>
      </c>
      <c r="C668">
        <v>3</v>
      </c>
      <c r="D668" t="s">
        <v>38</v>
      </c>
      <c r="E668">
        <v>5</v>
      </c>
      <c r="F668" t="s">
        <v>90</v>
      </c>
      <c r="G668" t="s">
        <v>93</v>
      </c>
      <c r="H668" t="s">
        <v>309</v>
      </c>
      <c r="I668" t="s">
        <v>212</v>
      </c>
      <c r="J668" t="s">
        <v>213</v>
      </c>
      <c r="K668" t="s">
        <v>149</v>
      </c>
      <c r="L668" t="s">
        <v>214</v>
      </c>
      <c r="M668" t="s">
        <v>6550</v>
      </c>
      <c r="N668" t="s">
        <v>215</v>
      </c>
      <c r="O668" s="57">
        <v>46301.446666666663</v>
      </c>
      <c r="P668" s="57">
        <v>46321.397152777776</v>
      </c>
      <c r="Q668">
        <v>69402815</v>
      </c>
      <c r="S668">
        <v>152641203255</v>
      </c>
      <c r="T668" t="s">
        <v>1685</v>
      </c>
      <c r="U668" t="s">
        <v>9509</v>
      </c>
      <c r="V668" t="s">
        <v>1687</v>
      </c>
      <c r="Z668">
        <v>112.03663</v>
      </c>
      <c r="AA668">
        <v>-7.6772179999999999</v>
      </c>
      <c r="AB668" t="s">
        <v>1688</v>
      </c>
      <c r="AC668" t="s">
        <v>216</v>
      </c>
      <c r="AL668" t="s">
        <v>217</v>
      </c>
      <c r="AM668" t="s">
        <v>9458</v>
      </c>
      <c r="AN668" t="s">
        <v>6</v>
      </c>
      <c r="AO668" s="57">
        <v>46183.454942129632</v>
      </c>
      <c r="AP668" s="57">
        <v>46316</v>
      </c>
      <c r="AQ668" t="s">
        <v>838</v>
      </c>
      <c r="AR668" t="s">
        <v>14</v>
      </c>
      <c r="AS668" t="s">
        <v>569</v>
      </c>
      <c r="AT668" t="s">
        <v>230</v>
      </c>
      <c r="AV668" t="s">
        <v>13047</v>
      </c>
      <c r="AW668" t="s">
        <v>878</v>
      </c>
      <c r="AX668" t="s">
        <v>222</v>
      </c>
      <c r="BA668" s="57">
        <v>46316.333333333336</v>
      </c>
      <c r="BB668" t="s">
        <v>9458</v>
      </c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str">
        <f>VLOOKUP(H668,Sheet2!$A$1:$B$270,2,FALSE)</f>
        <v>NGANJUK</v>
      </c>
    </row>
    <row r="669" spans="1:61">
      <c r="A669">
        <v>668</v>
      </c>
      <c r="B669">
        <v>1002619249</v>
      </c>
      <c r="C669">
        <v>3</v>
      </c>
      <c r="D669" t="s">
        <v>38</v>
      </c>
      <c r="E669">
        <v>5</v>
      </c>
      <c r="F669" t="s">
        <v>90</v>
      </c>
      <c r="G669" t="s">
        <v>93</v>
      </c>
      <c r="H669" t="s">
        <v>309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46297.420590277776</v>
      </c>
      <c r="P669" s="57">
        <v>46298.301863425928</v>
      </c>
      <c r="Q669">
        <v>69402840</v>
      </c>
      <c r="S669">
        <v>152641203077</v>
      </c>
      <c r="T669" t="s">
        <v>1690</v>
      </c>
      <c r="U669" t="s">
        <v>1691</v>
      </c>
      <c r="V669" t="s">
        <v>1692</v>
      </c>
      <c r="Z669">
        <v>112.058712</v>
      </c>
      <c r="AA669">
        <v>-7.6771010000000004</v>
      </c>
      <c r="AB669" t="s">
        <v>1693</v>
      </c>
      <c r="AC669" t="s">
        <v>235</v>
      </c>
      <c r="AL669" t="s">
        <v>217</v>
      </c>
      <c r="AM669" t="s">
        <v>1694</v>
      </c>
      <c r="AN669" t="s">
        <v>6</v>
      </c>
      <c r="AO669" s="57">
        <v>46063.42392361111</v>
      </c>
      <c r="AP669" s="57">
        <v>46298.333333333336</v>
      </c>
      <c r="AR669" t="s">
        <v>218</v>
      </c>
      <c r="AS669" t="s">
        <v>569</v>
      </c>
      <c r="AT669" t="s">
        <v>230</v>
      </c>
      <c r="AU669">
        <v>20261003</v>
      </c>
      <c r="AV669" t="s">
        <v>221</v>
      </c>
      <c r="AW669" t="s">
        <v>923</v>
      </c>
      <c r="AX669" t="s">
        <v>222</v>
      </c>
      <c r="BA669" s="57">
        <v>46298.333333333336</v>
      </c>
      <c r="BB669" t="s">
        <v>1694</v>
      </c>
      <c r="BC669">
        <v>2026</v>
      </c>
      <c r="BD669">
        <v>10</v>
      </c>
      <c r="BE669">
        <v>3</v>
      </c>
      <c r="BF669" s="6">
        <f t="shared" si="30"/>
        <v>46298</v>
      </c>
      <c r="BG669">
        <f t="shared" si="31"/>
        <v>-0.33333333333575865</v>
      </c>
      <c r="BH669" t="str">
        <f t="shared" si="32"/>
        <v>COMPLY</v>
      </c>
      <c r="BI669" t="str">
        <f>VLOOKUP(H669,Sheet2!$A$1:$B$270,2,FALSE)</f>
        <v>NGANJUK</v>
      </c>
    </row>
    <row r="670" spans="1:61">
      <c r="A670">
        <v>669</v>
      </c>
      <c r="B670">
        <v>1002639624</v>
      </c>
      <c r="C670">
        <v>3</v>
      </c>
      <c r="D670" t="s">
        <v>38</v>
      </c>
      <c r="E670">
        <v>5</v>
      </c>
      <c r="F670" t="s">
        <v>90</v>
      </c>
      <c r="G670" t="s">
        <v>93</v>
      </c>
      <c r="H670" t="s">
        <v>309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46311.415682870371</v>
      </c>
      <c r="P670" s="57">
        <v>46311.746805555558</v>
      </c>
      <c r="Q670">
        <v>69411233</v>
      </c>
      <c r="S670">
        <v>152641203252</v>
      </c>
      <c r="T670" t="s">
        <v>8324</v>
      </c>
      <c r="U670" t="s">
        <v>8325</v>
      </c>
      <c r="V670" t="s">
        <v>8326</v>
      </c>
      <c r="Z670">
        <v>112.0588080669</v>
      </c>
      <c r="AA670">
        <v>-7.6768860388903803</v>
      </c>
      <c r="AB670" t="s">
        <v>8327</v>
      </c>
      <c r="AC670" t="s">
        <v>235</v>
      </c>
      <c r="AL670" t="s">
        <v>217</v>
      </c>
      <c r="AM670" t="s">
        <v>8328</v>
      </c>
      <c r="AN670" t="s">
        <v>6</v>
      </c>
      <c r="AO670" t="s">
        <v>7922</v>
      </c>
      <c r="AP670" s="57">
        <v>46312.333333333336</v>
      </c>
      <c r="AR670" t="s">
        <v>218</v>
      </c>
      <c r="AS670" t="s">
        <v>569</v>
      </c>
      <c r="AT670" t="s">
        <v>230</v>
      </c>
      <c r="AU670">
        <v>20261016</v>
      </c>
      <c r="AV670" t="s">
        <v>221</v>
      </c>
      <c r="AW670" t="s">
        <v>880</v>
      </c>
      <c r="AX670" t="s">
        <v>222</v>
      </c>
      <c r="BA670" s="57">
        <v>46312.333333333336</v>
      </c>
      <c r="BB670" t="s">
        <v>8328</v>
      </c>
      <c r="BC670">
        <v>2026</v>
      </c>
      <c r="BD670">
        <v>10</v>
      </c>
      <c r="BE670">
        <v>16</v>
      </c>
      <c r="BF670" s="6">
        <f t="shared" si="30"/>
        <v>46311</v>
      </c>
      <c r="BG670">
        <f t="shared" si="31"/>
        <v>-1.3333333333357587</v>
      </c>
      <c r="BH670" t="str">
        <f t="shared" si="32"/>
        <v>COMPLY</v>
      </c>
      <c r="BI670" t="str">
        <f>VLOOKUP(H670,Sheet2!$A$1:$B$270,2,FALSE)</f>
        <v>NGANJUK</v>
      </c>
    </row>
    <row r="671" spans="1:61">
      <c r="A671">
        <v>670</v>
      </c>
      <c r="B671">
        <v>1002642136</v>
      </c>
      <c r="C671">
        <v>3</v>
      </c>
      <c r="D671" t="s">
        <v>38</v>
      </c>
      <c r="E671">
        <v>5</v>
      </c>
      <c r="F671" t="s">
        <v>90</v>
      </c>
      <c r="G671" t="s">
        <v>93</v>
      </c>
      <c r="H671" t="s">
        <v>309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46314.309490740743</v>
      </c>
      <c r="P671" s="57">
        <v>46314.392569444448</v>
      </c>
      <c r="Q671">
        <v>69412543</v>
      </c>
      <c r="S671">
        <v>152641205971</v>
      </c>
      <c r="T671" t="s">
        <v>9510</v>
      </c>
      <c r="U671" t="s">
        <v>9511</v>
      </c>
      <c r="V671" t="s">
        <v>9512</v>
      </c>
      <c r="Z671">
        <v>112.01483399999999</v>
      </c>
      <c r="AA671">
        <v>-7.6420339999999998</v>
      </c>
      <c r="AB671" t="s">
        <v>9513</v>
      </c>
      <c r="AC671" t="s">
        <v>235</v>
      </c>
      <c r="AL671" t="s">
        <v>217</v>
      </c>
      <c r="AM671" t="s">
        <v>9514</v>
      </c>
      <c r="AN671" t="s">
        <v>6</v>
      </c>
      <c r="AO671" t="s">
        <v>9464</v>
      </c>
      <c r="AP671" s="57">
        <v>46315.333333333336</v>
      </c>
      <c r="AR671" t="s">
        <v>218</v>
      </c>
      <c r="AS671" t="s">
        <v>569</v>
      </c>
      <c r="AT671" t="s">
        <v>230</v>
      </c>
      <c r="AU671">
        <v>20261019</v>
      </c>
      <c r="AV671" t="s">
        <v>221</v>
      </c>
      <c r="AW671" t="s">
        <v>877</v>
      </c>
      <c r="AX671" t="s">
        <v>222</v>
      </c>
      <c r="BA671" s="57">
        <v>46315.333333333336</v>
      </c>
      <c r="BB671" t="s">
        <v>9514</v>
      </c>
      <c r="BC671">
        <v>2026</v>
      </c>
      <c r="BD671">
        <v>10</v>
      </c>
      <c r="BE671">
        <v>19</v>
      </c>
      <c r="BF671" s="6">
        <f t="shared" si="30"/>
        <v>46314</v>
      </c>
      <c r="BG671">
        <f t="shared" si="31"/>
        <v>-1.3333333333357587</v>
      </c>
      <c r="BH671" t="str">
        <f t="shared" si="32"/>
        <v>COMPLY</v>
      </c>
      <c r="BI671" t="str">
        <f>VLOOKUP(H671,Sheet2!$A$1:$B$270,2,FALSE)</f>
        <v>NGANJUK</v>
      </c>
    </row>
    <row r="672" spans="1:61">
      <c r="A672">
        <v>671</v>
      </c>
      <c r="B672">
        <v>1002647182</v>
      </c>
      <c r="C672">
        <v>3</v>
      </c>
      <c r="D672" t="s">
        <v>38</v>
      </c>
      <c r="E672">
        <v>5</v>
      </c>
      <c r="F672" t="s">
        <v>90</v>
      </c>
      <c r="G672" t="s">
        <v>93</v>
      </c>
      <c r="H672" t="s">
        <v>309</v>
      </c>
      <c r="I672" t="s">
        <v>212</v>
      </c>
      <c r="J672" t="s">
        <v>213</v>
      </c>
      <c r="K672" t="s">
        <v>149</v>
      </c>
      <c r="M672" t="s">
        <v>76</v>
      </c>
      <c r="N672" t="s">
        <v>215</v>
      </c>
      <c r="O672" s="57">
        <v>46316.495844907404</v>
      </c>
      <c r="P672" s="57">
        <v>46316.684027777781</v>
      </c>
      <c r="Q672">
        <v>69414403</v>
      </c>
      <c r="S672">
        <v>152641203257</v>
      </c>
      <c r="T672" t="s">
        <v>1685</v>
      </c>
      <c r="U672" t="s">
        <v>9509</v>
      </c>
      <c r="V672" t="s">
        <v>10836</v>
      </c>
      <c r="Z672">
        <v>112.0379264</v>
      </c>
      <c r="AA672">
        <v>-7.6797143999999999</v>
      </c>
      <c r="AB672" t="s">
        <v>10837</v>
      </c>
      <c r="AC672" t="s">
        <v>229</v>
      </c>
      <c r="AL672" t="s">
        <v>217</v>
      </c>
      <c r="AM672" t="s">
        <v>10838</v>
      </c>
      <c r="AN672" t="s">
        <v>6</v>
      </c>
      <c r="AO672" t="s">
        <v>10725</v>
      </c>
      <c r="AP672" s="57">
        <v>46317.458333333336</v>
      </c>
      <c r="AR672" t="s">
        <v>218</v>
      </c>
      <c r="AS672" t="s">
        <v>569</v>
      </c>
      <c r="AT672" t="s">
        <v>230</v>
      </c>
      <c r="AU672">
        <v>20261021</v>
      </c>
      <c r="AV672" t="s">
        <v>221</v>
      </c>
      <c r="AW672" t="s">
        <v>540</v>
      </c>
      <c r="AX672" t="s">
        <v>222</v>
      </c>
      <c r="BA672" s="57">
        <v>46317.458333333336</v>
      </c>
      <c r="BB672" t="s">
        <v>10838</v>
      </c>
      <c r="BC672">
        <v>2026</v>
      </c>
      <c r="BD672">
        <v>10</v>
      </c>
      <c r="BE672">
        <v>21</v>
      </c>
      <c r="BF672" s="6">
        <f t="shared" si="30"/>
        <v>46316</v>
      </c>
      <c r="BG672">
        <f t="shared" si="31"/>
        <v>-1.4583333333357587</v>
      </c>
      <c r="BH672" t="str">
        <f t="shared" si="32"/>
        <v>COMPLY</v>
      </c>
      <c r="BI672" t="str">
        <f>VLOOKUP(H672,Sheet2!$A$1:$B$270,2,FALSE)</f>
        <v>NGANJUK</v>
      </c>
    </row>
    <row r="673" spans="1:61">
      <c r="A673">
        <v>672</v>
      </c>
      <c r="B673">
        <v>1002647173</v>
      </c>
      <c r="C673">
        <v>3</v>
      </c>
      <c r="D673" t="s">
        <v>38</v>
      </c>
      <c r="E673">
        <v>5</v>
      </c>
      <c r="F673" t="s">
        <v>90</v>
      </c>
      <c r="G673" t="s">
        <v>93</v>
      </c>
      <c r="H673" t="s">
        <v>309</v>
      </c>
      <c r="I673" t="s">
        <v>212</v>
      </c>
      <c r="J673" t="s">
        <v>213</v>
      </c>
      <c r="K673" t="s">
        <v>149</v>
      </c>
      <c r="M673" t="s">
        <v>76</v>
      </c>
      <c r="N673" t="s">
        <v>215</v>
      </c>
      <c r="O673" s="57">
        <v>46316.493750000001</v>
      </c>
      <c r="P673" s="57">
        <v>46316.677997685183</v>
      </c>
      <c r="Q673">
        <v>69414380</v>
      </c>
      <c r="S673">
        <v>152641203256</v>
      </c>
      <c r="T673" t="s">
        <v>1685</v>
      </c>
      <c r="U673" t="s">
        <v>9509</v>
      </c>
      <c r="V673" t="s">
        <v>10839</v>
      </c>
      <c r="Z673">
        <v>112.0379264</v>
      </c>
      <c r="AA673">
        <v>-7.6797143999999999</v>
      </c>
      <c r="AB673" t="s">
        <v>10837</v>
      </c>
      <c r="AC673" t="s">
        <v>229</v>
      </c>
      <c r="AL673" t="s">
        <v>217</v>
      </c>
      <c r="AM673" t="s">
        <v>10840</v>
      </c>
      <c r="AN673" t="s">
        <v>6</v>
      </c>
      <c r="AO673" t="s">
        <v>10725</v>
      </c>
      <c r="AP673" s="57">
        <v>46317.458333333336</v>
      </c>
      <c r="AR673" t="s">
        <v>218</v>
      </c>
      <c r="AS673" t="s">
        <v>569</v>
      </c>
      <c r="AT673" t="s">
        <v>230</v>
      </c>
      <c r="AU673">
        <v>20261021</v>
      </c>
      <c r="AV673" t="s">
        <v>221</v>
      </c>
      <c r="AW673" t="s">
        <v>539</v>
      </c>
      <c r="AX673" t="s">
        <v>222</v>
      </c>
      <c r="BA673" s="57">
        <v>46317.458333333336</v>
      </c>
      <c r="BB673" t="s">
        <v>10840</v>
      </c>
      <c r="BC673">
        <v>2026</v>
      </c>
      <c r="BD673">
        <v>10</v>
      </c>
      <c r="BE673">
        <v>21</v>
      </c>
      <c r="BF673" s="6">
        <f t="shared" si="30"/>
        <v>46316</v>
      </c>
      <c r="BG673">
        <f t="shared" si="31"/>
        <v>-1.4583333333357587</v>
      </c>
      <c r="BH673" t="str">
        <f t="shared" si="32"/>
        <v>COMPLY</v>
      </c>
      <c r="BI673" t="str">
        <f>VLOOKUP(H673,Sheet2!$A$1:$B$270,2,FALSE)</f>
        <v>NGANJUK</v>
      </c>
    </row>
    <row r="674" spans="1:61">
      <c r="A674">
        <v>673</v>
      </c>
      <c r="B674">
        <v>1002655325</v>
      </c>
      <c r="C674">
        <v>3</v>
      </c>
      <c r="D674" t="s">
        <v>38</v>
      </c>
      <c r="E674">
        <v>5</v>
      </c>
      <c r="F674" t="s">
        <v>90</v>
      </c>
      <c r="G674" t="s">
        <v>93</v>
      </c>
      <c r="H674" t="s">
        <v>309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46322.416539351849</v>
      </c>
      <c r="P674" s="57">
        <v>46322.604525462964</v>
      </c>
      <c r="Q674">
        <v>69417704</v>
      </c>
      <c r="S674">
        <v>152641203433</v>
      </c>
      <c r="T674" t="s">
        <v>13738</v>
      </c>
      <c r="U674" t="s">
        <v>13739</v>
      </c>
      <c r="V674" t="s">
        <v>13740</v>
      </c>
      <c r="Z674">
        <v>112.01393349999999</v>
      </c>
      <c r="AA674">
        <v>-7.6379337999999999</v>
      </c>
      <c r="AB674" t="s">
        <v>13741</v>
      </c>
      <c r="AC674" t="s">
        <v>235</v>
      </c>
      <c r="AL674" t="s">
        <v>217</v>
      </c>
      <c r="AM674" t="s">
        <v>13676</v>
      </c>
      <c r="AN674" t="s">
        <v>6</v>
      </c>
      <c r="AO674" t="s">
        <v>13724</v>
      </c>
      <c r="AP674" s="57">
        <v>46323.333333333336</v>
      </c>
      <c r="AR674" t="s">
        <v>218</v>
      </c>
      <c r="AS674" t="s">
        <v>569</v>
      </c>
      <c r="AT674" t="s">
        <v>230</v>
      </c>
      <c r="AU674">
        <v>20261027</v>
      </c>
      <c r="AV674" t="s">
        <v>221</v>
      </c>
      <c r="AW674" t="s">
        <v>877</v>
      </c>
      <c r="AX674" t="s">
        <v>222</v>
      </c>
      <c r="BA674" s="57">
        <v>46323.333333333336</v>
      </c>
      <c r="BB674" t="s">
        <v>13676</v>
      </c>
      <c r="BC674">
        <v>2026</v>
      </c>
      <c r="BD674">
        <v>10</v>
      </c>
      <c r="BE674">
        <v>27</v>
      </c>
      <c r="BF674" s="6">
        <f t="shared" si="30"/>
        <v>46322</v>
      </c>
      <c r="BG674">
        <f t="shared" si="31"/>
        <v>-1.3333333333357587</v>
      </c>
      <c r="BH674" t="str">
        <f t="shared" si="32"/>
        <v>COMPLY</v>
      </c>
      <c r="BI674" t="str">
        <f>VLOOKUP(H674,Sheet2!$A$1:$B$270,2,FALSE)</f>
        <v>NGANJUK</v>
      </c>
    </row>
    <row r="675" spans="1:61">
      <c r="A675">
        <v>674</v>
      </c>
      <c r="B675">
        <v>1002625982</v>
      </c>
      <c r="C675">
        <v>3</v>
      </c>
      <c r="D675" t="s">
        <v>38</v>
      </c>
      <c r="E675">
        <v>5</v>
      </c>
      <c r="F675" t="s">
        <v>90</v>
      </c>
      <c r="G675" t="s">
        <v>93</v>
      </c>
      <c r="H675" t="s">
        <v>309</v>
      </c>
      <c r="I675" t="s">
        <v>212</v>
      </c>
      <c r="J675" t="s">
        <v>213</v>
      </c>
      <c r="K675" t="s">
        <v>149</v>
      </c>
      <c r="L675" t="s">
        <v>214</v>
      </c>
      <c r="M675" t="s">
        <v>538</v>
      </c>
      <c r="N675" t="s">
        <v>215</v>
      </c>
      <c r="O675" s="57">
        <v>46302.524074074077</v>
      </c>
      <c r="P675" s="57">
        <v>46314.82298611111</v>
      </c>
      <c r="Q675">
        <v>69405772</v>
      </c>
      <c r="S675">
        <v>152641205972</v>
      </c>
      <c r="T675" t="s">
        <v>1685</v>
      </c>
      <c r="U675" t="s">
        <v>9509</v>
      </c>
      <c r="V675" t="s">
        <v>3888</v>
      </c>
      <c r="Z675">
        <v>112.036624923348</v>
      </c>
      <c r="AA675">
        <v>-7.67720304799139</v>
      </c>
      <c r="AB675" t="s">
        <v>3889</v>
      </c>
      <c r="AC675" t="s">
        <v>216</v>
      </c>
      <c r="AL675" t="s">
        <v>217</v>
      </c>
      <c r="AM675" t="s">
        <v>3890</v>
      </c>
      <c r="AN675" t="s">
        <v>6</v>
      </c>
      <c r="AO675" s="57">
        <v>46213.538645833331</v>
      </c>
      <c r="AP675" s="57">
        <v>46303.458333333336</v>
      </c>
      <c r="AR675" t="s">
        <v>6</v>
      </c>
      <c r="AS675" t="s">
        <v>569</v>
      </c>
      <c r="AT675" t="s">
        <v>230</v>
      </c>
      <c r="AV675" t="s">
        <v>9515</v>
      </c>
      <c r="AW675" t="s">
        <v>879</v>
      </c>
      <c r="AX675" t="s">
        <v>222</v>
      </c>
      <c r="BA675" s="57">
        <v>46303.458333333336</v>
      </c>
      <c r="BB675" t="s">
        <v>3890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NGANJUK</v>
      </c>
    </row>
    <row r="676" spans="1:61">
      <c r="A676">
        <v>675</v>
      </c>
      <c r="B676">
        <v>1002626078</v>
      </c>
      <c r="C676">
        <v>3</v>
      </c>
      <c r="D676" t="s">
        <v>38</v>
      </c>
      <c r="E676">
        <v>5</v>
      </c>
      <c r="F676" t="s">
        <v>90</v>
      </c>
      <c r="G676" t="s">
        <v>93</v>
      </c>
      <c r="H676" t="s">
        <v>309</v>
      </c>
      <c r="I676" t="s">
        <v>212</v>
      </c>
      <c r="J676" t="s">
        <v>213</v>
      </c>
      <c r="K676" t="s">
        <v>149</v>
      </c>
      <c r="L676" t="s">
        <v>214</v>
      </c>
      <c r="M676" t="s">
        <v>538</v>
      </c>
      <c r="N676" t="s">
        <v>215</v>
      </c>
      <c r="O676" s="57">
        <v>46302.549722222226</v>
      </c>
      <c r="P676" s="57">
        <v>46315.362534722219</v>
      </c>
      <c r="Q676">
        <v>69405832</v>
      </c>
      <c r="S676">
        <v>152641203254</v>
      </c>
      <c r="T676" t="s">
        <v>1685</v>
      </c>
      <c r="U676" t="s">
        <v>9509</v>
      </c>
      <c r="V676" t="s">
        <v>3891</v>
      </c>
      <c r="Z676">
        <v>112.036624923348</v>
      </c>
      <c r="AA676">
        <v>-7.67720304799139</v>
      </c>
      <c r="AB676" t="s">
        <v>3892</v>
      </c>
      <c r="AC676" t="s">
        <v>216</v>
      </c>
      <c r="AL676" t="s">
        <v>217</v>
      </c>
      <c r="AM676" t="s">
        <v>3893</v>
      </c>
      <c r="AN676" t="s">
        <v>6</v>
      </c>
      <c r="AO676" s="57">
        <v>46213.559548611112</v>
      </c>
      <c r="AP676" s="57">
        <v>46303.458333333336</v>
      </c>
      <c r="AR676" t="s">
        <v>6</v>
      </c>
      <c r="AS676" t="s">
        <v>569</v>
      </c>
      <c r="AT676" t="s">
        <v>230</v>
      </c>
      <c r="AV676" t="s">
        <v>9516</v>
      </c>
      <c r="AW676" t="s">
        <v>879</v>
      </c>
      <c r="AX676" t="s">
        <v>222</v>
      </c>
      <c r="BA676" s="57">
        <v>46303.458333333336</v>
      </c>
      <c r="BB676" t="s">
        <v>3893</v>
      </c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str">
        <f>VLOOKUP(H676,Sheet2!$A$1:$B$270,2,FALSE)</f>
        <v>NGANJUK</v>
      </c>
    </row>
    <row r="677" spans="1:61">
      <c r="A677">
        <v>676</v>
      </c>
      <c r="B677">
        <v>1002619175</v>
      </c>
      <c r="C677">
        <v>3</v>
      </c>
      <c r="D677" t="s">
        <v>38</v>
      </c>
      <c r="E677">
        <v>5</v>
      </c>
      <c r="F677" t="s">
        <v>90</v>
      </c>
      <c r="G677" t="s">
        <v>93</v>
      </c>
      <c r="H677" t="s">
        <v>309</v>
      </c>
      <c r="I677" t="s">
        <v>212</v>
      </c>
      <c r="J677" t="s">
        <v>213</v>
      </c>
      <c r="K677" t="s">
        <v>149</v>
      </c>
      <c r="L677" t="s">
        <v>214</v>
      </c>
      <c r="M677" t="s">
        <v>1916</v>
      </c>
      <c r="N677" t="s">
        <v>215</v>
      </c>
      <c r="O677" s="57">
        <v>46297.403935185182</v>
      </c>
      <c r="P677" s="57">
        <v>46301.447071759256</v>
      </c>
      <c r="Q677">
        <v>69402815</v>
      </c>
      <c r="S677">
        <v>152641203076</v>
      </c>
      <c r="T677" t="s">
        <v>1685</v>
      </c>
      <c r="U677" t="s">
        <v>1686</v>
      </c>
      <c r="V677" t="s">
        <v>1687</v>
      </c>
      <c r="Z677">
        <v>112.03662995249</v>
      </c>
      <c r="AA677">
        <v>-7.6772180001796597</v>
      </c>
      <c r="AB677" t="s">
        <v>1688</v>
      </c>
      <c r="AC677" t="s">
        <v>216</v>
      </c>
      <c r="AL677" t="s">
        <v>217</v>
      </c>
      <c r="AM677" t="s">
        <v>1689</v>
      </c>
      <c r="AN677" t="s">
        <v>6</v>
      </c>
      <c r="AO677" s="57">
        <v>46063.42392361111</v>
      </c>
      <c r="AP677" s="57">
        <v>46298.333333333336</v>
      </c>
      <c r="AQ677" t="s">
        <v>838</v>
      </c>
      <c r="AR677" t="s">
        <v>12</v>
      </c>
      <c r="AS677" t="s">
        <v>569</v>
      </c>
      <c r="AT677" t="s">
        <v>230</v>
      </c>
      <c r="AV677" t="s">
        <v>1626</v>
      </c>
      <c r="AW677" t="s">
        <v>878</v>
      </c>
      <c r="AX677" t="s">
        <v>222</v>
      </c>
      <c r="BA677" s="57">
        <v>46298.333333333336</v>
      </c>
      <c r="BB677" t="s">
        <v>1689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str">
        <f>VLOOKUP(H677,Sheet2!$A$1:$B$270,2,FALSE)</f>
        <v>NGANJUK</v>
      </c>
    </row>
    <row r="678" spans="1:61">
      <c r="A678">
        <v>677</v>
      </c>
      <c r="B678">
        <v>1002647707</v>
      </c>
      <c r="C678">
        <v>3</v>
      </c>
      <c r="D678" t="s">
        <v>38</v>
      </c>
      <c r="E678">
        <v>5</v>
      </c>
      <c r="F678" t="s">
        <v>90</v>
      </c>
      <c r="G678" t="s">
        <v>90</v>
      </c>
      <c r="H678" t="s">
        <v>407</v>
      </c>
      <c r="I678" t="s">
        <v>212</v>
      </c>
      <c r="J678" t="s">
        <v>213</v>
      </c>
      <c r="K678" t="s">
        <v>149</v>
      </c>
      <c r="L678" t="s">
        <v>214</v>
      </c>
      <c r="M678" t="s">
        <v>836</v>
      </c>
      <c r="N678" t="s">
        <v>215</v>
      </c>
      <c r="O678" s="57">
        <v>46316.620717592596</v>
      </c>
      <c r="P678" s="57">
        <v>46321.398159722223</v>
      </c>
      <c r="Q678">
        <v>69414611</v>
      </c>
      <c r="S678">
        <v>152610241780</v>
      </c>
      <c r="T678" t="s">
        <v>10841</v>
      </c>
      <c r="U678" t="s">
        <v>10842</v>
      </c>
      <c r="V678" t="s">
        <v>10843</v>
      </c>
      <c r="Z678">
        <v>112.062628</v>
      </c>
      <c r="AA678">
        <v>-7.8198020000000001</v>
      </c>
      <c r="AB678" t="s">
        <v>10844</v>
      </c>
      <c r="AC678" t="s">
        <v>235</v>
      </c>
      <c r="AL678" t="s">
        <v>217</v>
      </c>
      <c r="AM678" t="s">
        <v>10845</v>
      </c>
      <c r="AN678" t="s">
        <v>6</v>
      </c>
      <c r="AO678" t="s">
        <v>10846</v>
      </c>
      <c r="AP678" s="57">
        <v>46317.458333333336</v>
      </c>
      <c r="AQ678" t="s">
        <v>841</v>
      </c>
      <c r="AR678" t="s">
        <v>14</v>
      </c>
      <c r="AS678" t="s">
        <v>219</v>
      </c>
      <c r="AT678" t="s">
        <v>230</v>
      </c>
      <c r="AV678" t="s">
        <v>837</v>
      </c>
      <c r="AW678" t="s">
        <v>875</v>
      </c>
      <c r="AX678" t="s">
        <v>222</v>
      </c>
      <c r="BA678" s="57">
        <v>46317.458333333336</v>
      </c>
      <c r="BB678" t="s">
        <v>10845</v>
      </c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str">
        <f>VLOOKUP(H678,Sheet2!$A$1:$B$270,2,FALSE)</f>
        <v>KEDIRI</v>
      </c>
    </row>
    <row r="679" spans="1:61">
      <c r="A679">
        <v>678</v>
      </c>
      <c r="B679">
        <v>1002620565</v>
      </c>
      <c r="C679">
        <v>3</v>
      </c>
      <c r="D679" t="s">
        <v>38</v>
      </c>
      <c r="E679">
        <v>5</v>
      </c>
      <c r="F679" t="s">
        <v>90</v>
      </c>
      <c r="G679" t="s">
        <v>90</v>
      </c>
      <c r="H679" t="s">
        <v>407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46297.722627314812</v>
      </c>
      <c r="P679" s="57">
        <v>46300.468298611115</v>
      </c>
      <c r="Q679">
        <v>69403370</v>
      </c>
      <c r="S679">
        <v>152610241692</v>
      </c>
      <c r="T679" t="s">
        <v>1695</v>
      </c>
      <c r="U679" t="s">
        <v>1696</v>
      </c>
      <c r="V679" t="s">
        <v>1697</v>
      </c>
      <c r="Z679">
        <v>112.051506</v>
      </c>
      <c r="AA679">
        <v>-7.7944100000000001</v>
      </c>
      <c r="AB679" t="s">
        <v>1698</v>
      </c>
      <c r="AC679" t="s">
        <v>235</v>
      </c>
      <c r="AL679" t="s">
        <v>217</v>
      </c>
      <c r="AM679" t="s">
        <v>1522</v>
      </c>
      <c r="AN679" t="s">
        <v>6</v>
      </c>
      <c r="AO679" s="57">
        <v>46063.736041666663</v>
      </c>
      <c r="AP679" s="57">
        <v>46298.625</v>
      </c>
      <c r="AR679" t="s">
        <v>218</v>
      </c>
      <c r="AS679" t="s">
        <v>219</v>
      </c>
      <c r="AT679" t="s">
        <v>342</v>
      </c>
      <c r="AU679">
        <v>20261005</v>
      </c>
      <c r="AV679" t="s">
        <v>221</v>
      </c>
      <c r="AW679" t="s">
        <v>1699</v>
      </c>
      <c r="AX679" t="s">
        <v>222</v>
      </c>
      <c r="BA679" s="57">
        <v>46298.625</v>
      </c>
      <c r="BB679" t="s">
        <v>1522</v>
      </c>
      <c r="BC679">
        <v>2026</v>
      </c>
      <c r="BD679">
        <v>10</v>
      </c>
      <c r="BE679">
        <v>5</v>
      </c>
      <c r="BF679" s="6">
        <f t="shared" si="30"/>
        <v>46300</v>
      </c>
      <c r="BG679">
        <f t="shared" si="31"/>
        <v>1.375</v>
      </c>
      <c r="BH679" t="str">
        <f t="shared" si="32"/>
        <v>NOT COMPLY</v>
      </c>
      <c r="BI679" t="str">
        <f>VLOOKUP(H679,Sheet2!$A$1:$B$270,2,FALSE)</f>
        <v>KEDIRI</v>
      </c>
    </row>
    <row r="680" spans="1:61">
      <c r="A680">
        <v>679</v>
      </c>
      <c r="B680">
        <v>1002622269</v>
      </c>
      <c r="C680">
        <v>3</v>
      </c>
      <c r="D680" t="s">
        <v>38</v>
      </c>
      <c r="E680">
        <v>5</v>
      </c>
      <c r="F680" t="s">
        <v>90</v>
      </c>
      <c r="G680" t="s">
        <v>90</v>
      </c>
      <c r="H680" t="s">
        <v>407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46300.507349537038</v>
      </c>
      <c r="P680" s="57">
        <v>46309.825925925928</v>
      </c>
      <c r="Q680">
        <v>69404271</v>
      </c>
      <c r="S680">
        <v>152610241716</v>
      </c>
      <c r="T680" t="s">
        <v>2619</v>
      </c>
      <c r="U680" t="s">
        <v>2620</v>
      </c>
      <c r="V680" t="s">
        <v>2621</v>
      </c>
      <c r="Z680">
        <v>112.03561999999999</v>
      </c>
      <c r="AA680">
        <v>-7.8005719999999998</v>
      </c>
      <c r="AB680" t="s">
        <v>2622</v>
      </c>
      <c r="AC680" t="s">
        <v>235</v>
      </c>
      <c r="AL680" t="s">
        <v>217</v>
      </c>
      <c r="AM680" t="s">
        <v>2623</v>
      </c>
      <c r="AN680" t="s">
        <v>6</v>
      </c>
      <c r="AO680" s="57">
        <v>46152.517627314817</v>
      </c>
      <c r="AP680" s="57">
        <v>46301.458333333336</v>
      </c>
      <c r="AR680" t="s">
        <v>218</v>
      </c>
      <c r="AS680" t="s">
        <v>219</v>
      </c>
      <c r="AT680" t="s">
        <v>230</v>
      </c>
      <c r="AU680">
        <v>20261014</v>
      </c>
      <c r="AV680" t="s">
        <v>221</v>
      </c>
      <c r="AW680" t="s">
        <v>2624</v>
      </c>
      <c r="AX680" t="s">
        <v>222</v>
      </c>
      <c r="BA680" s="57">
        <v>46301.458333333336</v>
      </c>
      <c r="BB680" t="s">
        <v>2623</v>
      </c>
      <c r="BC680">
        <v>2026</v>
      </c>
      <c r="BD680">
        <v>10</v>
      </c>
      <c r="BE680">
        <v>14</v>
      </c>
      <c r="BF680" s="6">
        <f t="shared" si="30"/>
        <v>46309</v>
      </c>
      <c r="BG680">
        <f t="shared" si="31"/>
        <v>7.5416666666642413</v>
      </c>
      <c r="BH680" t="str">
        <f t="shared" si="32"/>
        <v>NOT COMPLY</v>
      </c>
      <c r="BI680" t="str">
        <f>VLOOKUP(H680,Sheet2!$A$1:$B$270,2,FALSE)</f>
        <v>KEDIRI</v>
      </c>
    </row>
    <row r="681" spans="1:61">
      <c r="A681">
        <v>680</v>
      </c>
      <c r="B681">
        <v>1002623271</v>
      </c>
      <c r="C681">
        <v>3</v>
      </c>
      <c r="D681" t="s">
        <v>38</v>
      </c>
      <c r="E681">
        <v>5</v>
      </c>
      <c r="F681" t="s">
        <v>90</v>
      </c>
      <c r="G681" t="s">
        <v>90</v>
      </c>
      <c r="H681" t="s">
        <v>407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46300.761504629627</v>
      </c>
      <c r="P681" s="57">
        <v>46301.721620370372</v>
      </c>
      <c r="Q681">
        <v>69404615</v>
      </c>
      <c r="S681">
        <v>152610241721</v>
      </c>
      <c r="T681" t="s">
        <v>2630</v>
      </c>
      <c r="U681" t="s">
        <v>2631</v>
      </c>
      <c r="V681" t="s">
        <v>2632</v>
      </c>
      <c r="Z681">
        <v>112.0278814</v>
      </c>
      <c r="AA681">
        <v>-7.8136985000000001</v>
      </c>
      <c r="AB681" t="s">
        <v>2633</v>
      </c>
      <c r="AC681" t="s">
        <v>235</v>
      </c>
      <c r="AL681" t="s">
        <v>217</v>
      </c>
      <c r="AM681" t="s">
        <v>2634</v>
      </c>
      <c r="AN681" t="s">
        <v>6</v>
      </c>
      <c r="AO681" s="57">
        <v>46152.767708333333</v>
      </c>
      <c r="AP681" s="57">
        <v>46301.625</v>
      </c>
      <c r="AR681" t="s">
        <v>218</v>
      </c>
      <c r="AS681" t="s">
        <v>219</v>
      </c>
      <c r="AT681" t="s">
        <v>230</v>
      </c>
      <c r="AU681">
        <v>20261006</v>
      </c>
      <c r="AV681" t="s">
        <v>221</v>
      </c>
      <c r="AW681" t="s">
        <v>877</v>
      </c>
      <c r="AX681" t="s">
        <v>222</v>
      </c>
      <c r="BA681" s="57">
        <v>46301.625</v>
      </c>
      <c r="BB681" t="s">
        <v>2634</v>
      </c>
      <c r="BC681">
        <v>2026</v>
      </c>
      <c r="BD681">
        <v>10</v>
      </c>
      <c r="BE681">
        <v>6</v>
      </c>
      <c r="BF681" s="6">
        <f t="shared" si="30"/>
        <v>46301</v>
      </c>
      <c r="BG681">
        <f t="shared" si="31"/>
        <v>-0.625</v>
      </c>
      <c r="BH681" t="str">
        <f t="shared" si="32"/>
        <v>COMPLY</v>
      </c>
      <c r="BI681" t="str">
        <f>VLOOKUP(H681,Sheet2!$A$1:$B$270,2,FALSE)</f>
        <v>KEDIRI</v>
      </c>
    </row>
    <row r="682" spans="1:61">
      <c r="A682">
        <v>681</v>
      </c>
      <c r="B682">
        <v>1002622152</v>
      </c>
      <c r="C682">
        <v>3</v>
      </c>
      <c r="D682" t="s">
        <v>38</v>
      </c>
      <c r="E682">
        <v>5</v>
      </c>
      <c r="F682" t="s">
        <v>90</v>
      </c>
      <c r="G682" t="s">
        <v>90</v>
      </c>
      <c r="H682" t="s">
        <v>407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46300.472673611112</v>
      </c>
      <c r="P682" s="57">
        <v>46300.84065972222</v>
      </c>
      <c r="Q682">
        <v>69404202</v>
      </c>
      <c r="S682">
        <v>152610241714</v>
      </c>
      <c r="T682" t="s">
        <v>2625</v>
      </c>
      <c r="U682" t="s">
        <v>2626</v>
      </c>
      <c r="V682" t="s">
        <v>2627</v>
      </c>
      <c r="Z682">
        <v>112.029148936271</v>
      </c>
      <c r="AA682">
        <v>-7.8403521618154004</v>
      </c>
      <c r="AB682" t="s">
        <v>2628</v>
      </c>
      <c r="AC682" t="s">
        <v>216</v>
      </c>
      <c r="AL682" t="s">
        <v>217</v>
      </c>
      <c r="AM682" t="s">
        <v>2629</v>
      </c>
      <c r="AN682" t="s">
        <v>6</v>
      </c>
      <c r="AO682" s="57">
        <v>46152.486157407409</v>
      </c>
      <c r="AP682" s="57">
        <v>46301.333333333336</v>
      </c>
      <c r="AR682" t="s">
        <v>218</v>
      </c>
      <c r="AS682" t="s">
        <v>219</v>
      </c>
      <c r="AT682" t="s">
        <v>230</v>
      </c>
      <c r="AU682">
        <v>20261005</v>
      </c>
      <c r="AV682" t="s">
        <v>221</v>
      </c>
      <c r="AW682" t="s">
        <v>876</v>
      </c>
      <c r="AX682" t="s">
        <v>222</v>
      </c>
      <c r="BA682" s="57">
        <v>46301.333333333336</v>
      </c>
      <c r="BB682" t="s">
        <v>2629</v>
      </c>
      <c r="BC682">
        <v>2026</v>
      </c>
      <c r="BD682">
        <v>10</v>
      </c>
      <c r="BE682">
        <v>5</v>
      </c>
      <c r="BF682" s="6">
        <f t="shared" si="30"/>
        <v>46300</v>
      </c>
      <c r="BG682">
        <f t="shared" si="31"/>
        <v>-1.3333333333357587</v>
      </c>
      <c r="BH682" t="str">
        <f t="shared" si="32"/>
        <v>COMPLY</v>
      </c>
      <c r="BI682" t="str">
        <f>VLOOKUP(H682,Sheet2!$A$1:$B$270,2,FALSE)</f>
        <v>KEDIRI</v>
      </c>
    </row>
    <row r="683" spans="1:61">
      <c r="A683">
        <v>682</v>
      </c>
      <c r="B683">
        <v>1002627026</v>
      </c>
      <c r="C683">
        <v>3</v>
      </c>
      <c r="D683" t="s">
        <v>38</v>
      </c>
      <c r="E683">
        <v>5</v>
      </c>
      <c r="F683" t="s">
        <v>90</v>
      </c>
      <c r="G683" t="s">
        <v>90</v>
      </c>
      <c r="H683" t="s">
        <v>407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46303.347615740742</v>
      </c>
      <c r="P683" s="57">
        <v>46303.741956018515</v>
      </c>
      <c r="Q683">
        <v>69406195</v>
      </c>
      <c r="S683">
        <v>152610241732</v>
      </c>
      <c r="T683" t="s">
        <v>3894</v>
      </c>
      <c r="U683" t="s">
        <v>3895</v>
      </c>
      <c r="V683" t="s">
        <v>3896</v>
      </c>
      <c r="Z683">
        <v>112.02743100000001</v>
      </c>
      <c r="AA683">
        <v>-7.8129773</v>
      </c>
      <c r="AB683" t="s">
        <v>3897</v>
      </c>
      <c r="AC683" t="s">
        <v>235</v>
      </c>
      <c r="AL683" t="s">
        <v>217</v>
      </c>
      <c r="AM683" t="s">
        <v>3898</v>
      </c>
      <c r="AN683" t="s">
        <v>6</v>
      </c>
      <c r="AO683" s="57">
        <v>46244.351111111115</v>
      </c>
      <c r="AP683" s="57">
        <v>46304.333333333336</v>
      </c>
      <c r="AR683" t="s">
        <v>218</v>
      </c>
      <c r="AS683" t="s">
        <v>219</v>
      </c>
      <c r="AT683" t="s">
        <v>230</v>
      </c>
      <c r="AU683">
        <v>20261008</v>
      </c>
      <c r="AV683" t="s">
        <v>221</v>
      </c>
      <c r="AW683" t="s">
        <v>876</v>
      </c>
      <c r="AX683" t="s">
        <v>222</v>
      </c>
      <c r="BA683" s="57">
        <v>46304.333333333336</v>
      </c>
      <c r="BB683" t="s">
        <v>3898</v>
      </c>
      <c r="BC683">
        <v>2026</v>
      </c>
      <c r="BD683">
        <v>10</v>
      </c>
      <c r="BE683">
        <v>8</v>
      </c>
      <c r="BF683" s="6">
        <f t="shared" si="30"/>
        <v>46303</v>
      </c>
      <c r="BG683">
        <f t="shared" si="31"/>
        <v>-1.3333333333357587</v>
      </c>
      <c r="BH683" t="str">
        <f t="shared" si="32"/>
        <v>COMPLY</v>
      </c>
      <c r="BI683" t="str">
        <f>VLOOKUP(H683,Sheet2!$A$1:$B$270,2,FALSE)</f>
        <v>KEDIRI</v>
      </c>
    </row>
    <row r="684" spans="1:61">
      <c r="A684">
        <v>683</v>
      </c>
      <c r="B684">
        <v>1002629874</v>
      </c>
      <c r="C684">
        <v>3</v>
      </c>
      <c r="D684" t="s">
        <v>38</v>
      </c>
      <c r="E684">
        <v>5</v>
      </c>
      <c r="F684" t="s">
        <v>90</v>
      </c>
      <c r="G684" t="s">
        <v>90</v>
      </c>
      <c r="H684" t="s">
        <v>407</v>
      </c>
      <c r="I684" t="s">
        <v>212</v>
      </c>
      <c r="J684" t="s">
        <v>213</v>
      </c>
      <c r="K684" t="s">
        <v>149</v>
      </c>
      <c r="M684" t="s">
        <v>76</v>
      </c>
      <c r="N684" t="s">
        <v>215</v>
      </c>
      <c r="O684" s="57">
        <v>46304.600034722222</v>
      </c>
      <c r="P684" s="57">
        <v>46308.549456018518</v>
      </c>
      <c r="Q684">
        <v>69407420</v>
      </c>
      <c r="S684">
        <v>152610241622</v>
      </c>
      <c r="T684" t="s">
        <v>5003</v>
      </c>
      <c r="U684" t="s">
        <v>5004</v>
      </c>
      <c r="V684" t="s">
        <v>5005</v>
      </c>
      <c r="Z684">
        <v>112.03900710000001</v>
      </c>
      <c r="AA684">
        <v>-7.8062054999999999</v>
      </c>
      <c r="AB684" t="s">
        <v>5006</v>
      </c>
      <c r="AC684" t="s">
        <v>283</v>
      </c>
      <c r="AL684" t="s">
        <v>217</v>
      </c>
      <c r="AM684" t="s">
        <v>5007</v>
      </c>
      <c r="AN684" t="s">
        <v>6</v>
      </c>
      <c r="AO684" s="57">
        <v>46275.600995370369</v>
      </c>
      <c r="AP684" s="57">
        <v>46308.333333333336</v>
      </c>
      <c r="AR684" t="s">
        <v>218</v>
      </c>
      <c r="AS684" t="s">
        <v>219</v>
      </c>
      <c r="AT684" t="s">
        <v>230</v>
      </c>
      <c r="AU684">
        <v>20261013</v>
      </c>
      <c r="AV684" t="s">
        <v>221</v>
      </c>
      <c r="AW684" t="s">
        <v>540</v>
      </c>
      <c r="AX684" t="s">
        <v>222</v>
      </c>
      <c r="BA684" s="57">
        <v>46308.333333333336</v>
      </c>
      <c r="BB684" t="s">
        <v>5007</v>
      </c>
      <c r="BC684">
        <v>2026</v>
      </c>
      <c r="BD684">
        <v>10</v>
      </c>
      <c r="BE684">
        <v>13</v>
      </c>
      <c r="BF684" s="6">
        <f t="shared" si="30"/>
        <v>46308</v>
      </c>
      <c r="BG684">
        <f t="shared" si="31"/>
        <v>-0.33333333333575865</v>
      </c>
      <c r="BH684" t="str">
        <f t="shared" si="32"/>
        <v>COMPLY</v>
      </c>
      <c r="BI684" t="str">
        <f>VLOOKUP(H684,Sheet2!$A$1:$B$270,2,FALSE)</f>
        <v>KEDIRI</v>
      </c>
    </row>
    <row r="685" spans="1:61">
      <c r="A685">
        <v>684</v>
      </c>
      <c r="B685">
        <v>1002634461</v>
      </c>
      <c r="C685">
        <v>3</v>
      </c>
      <c r="D685" t="s">
        <v>38</v>
      </c>
      <c r="E685">
        <v>5</v>
      </c>
      <c r="F685" t="s">
        <v>90</v>
      </c>
      <c r="G685" t="s">
        <v>90</v>
      </c>
      <c r="H685" t="s">
        <v>407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46308.439282407409</v>
      </c>
      <c r="P685" s="57">
        <v>46310.686932870369</v>
      </c>
      <c r="Q685">
        <v>69409180</v>
      </c>
      <c r="S685">
        <v>152610241742</v>
      </c>
      <c r="T685" t="s">
        <v>4635</v>
      </c>
      <c r="U685" t="s">
        <v>5875</v>
      </c>
      <c r="V685" t="s">
        <v>5876</v>
      </c>
      <c r="Z685">
        <v>112.033936</v>
      </c>
      <c r="AA685">
        <v>-7.8065559999999996</v>
      </c>
      <c r="AB685" t="s">
        <v>5877</v>
      </c>
      <c r="AC685" t="s">
        <v>235</v>
      </c>
      <c r="AL685" t="s">
        <v>217</v>
      </c>
      <c r="AM685" t="s">
        <v>5864</v>
      </c>
      <c r="AN685" t="s">
        <v>6</v>
      </c>
      <c r="AO685" t="s">
        <v>5818</v>
      </c>
      <c r="AP685" s="57">
        <v>46309.333333333336</v>
      </c>
      <c r="AR685" t="s">
        <v>218</v>
      </c>
      <c r="AS685" t="s">
        <v>219</v>
      </c>
      <c r="AT685" t="s">
        <v>230</v>
      </c>
      <c r="AU685">
        <v>20261015</v>
      </c>
      <c r="AV685" t="s">
        <v>221</v>
      </c>
      <c r="AW685" t="s">
        <v>875</v>
      </c>
      <c r="AX685" t="s">
        <v>222</v>
      </c>
      <c r="BA685" s="57">
        <v>46309.333333333336</v>
      </c>
      <c r="BB685" t="s">
        <v>5864</v>
      </c>
      <c r="BC685">
        <v>2026</v>
      </c>
      <c r="BD685">
        <v>10</v>
      </c>
      <c r="BE685">
        <v>15</v>
      </c>
      <c r="BF685" s="6">
        <f t="shared" si="30"/>
        <v>46310</v>
      </c>
      <c r="BG685">
        <f t="shared" si="31"/>
        <v>0.66666666666424135</v>
      </c>
      <c r="BH685" t="str">
        <f t="shared" si="32"/>
        <v>COMPLY</v>
      </c>
      <c r="BI685" t="str">
        <f>VLOOKUP(H685,Sheet2!$A$1:$B$270,2,FALSE)</f>
        <v>KEDIRI</v>
      </c>
    </row>
    <row r="686" spans="1:61">
      <c r="A686">
        <v>685</v>
      </c>
      <c r="B686">
        <v>1002636285</v>
      </c>
      <c r="C686">
        <v>3</v>
      </c>
      <c r="D686" t="s">
        <v>38</v>
      </c>
      <c r="E686">
        <v>5</v>
      </c>
      <c r="F686" t="s">
        <v>90</v>
      </c>
      <c r="G686" t="s">
        <v>90</v>
      </c>
      <c r="H686" t="s">
        <v>407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46309.428229166668</v>
      </c>
      <c r="P686" s="57">
        <v>46309.590254629627</v>
      </c>
      <c r="Q686">
        <v>69409909</v>
      </c>
      <c r="S686">
        <v>152610241749</v>
      </c>
      <c r="T686" t="s">
        <v>6920</v>
      </c>
      <c r="U686" t="s">
        <v>6921</v>
      </c>
      <c r="V686" t="s">
        <v>6922</v>
      </c>
      <c r="Z686">
        <v>112.06545149999999</v>
      </c>
      <c r="AA686">
        <v>-7.8115031999999998</v>
      </c>
      <c r="AB686" t="s">
        <v>6923</v>
      </c>
      <c r="AC686" t="s">
        <v>235</v>
      </c>
      <c r="AL686" t="s">
        <v>217</v>
      </c>
      <c r="AM686" t="s">
        <v>6924</v>
      </c>
      <c r="AN686" t="s">
        <v>6</v>
      </c>
      <c r="AO686" t="s">
        <v>6925</v>
      </c>
      <c r="AP686" s="57">
        <v>46310.333333333336</v>
      </c>
      <c r="AR686" t="s">
        <v>218</v>
      </c>
      <c r="AS686" t="s">
        <v>219</v>
      </c>
      <c r="AT686" t="s">
        <v>230</v>
      </c>
      <c r="AU686">
        <v>20261014</v>
      </c>
      <c r="AV686" t="s">
        <v>221</v>
      </c>
      <c r="AW686" t="s">
        <v>877</v>
      </c>
      <c r="AX686" t="s">
        <v>222</v>
      </c>
      <c r="BA686" s="57">
        <v>46310.333333333336</v>
      </c>
      <c r="BB686" t="s">
        <v>6924</v>
      </c>
      <c r="BC686">
        <v>2026</v>
      </c>
      <c r="BD686">
        <v>10</v>
      </c>
      <c r="BE686">
        <v>14</v>
      </c>
      <c r="BF686" s="6">
        <f t="shared" si="30"/>
        <v>46309</v>
      </c>
      <c r="BG686">
        <f t="shared" si="31"/>
        <v>-1.3333333333357587</v>
      </c>
      <c r="BH686" t="str">
        <f t="shared" si="32"/>
        <v>COMPLY</v>
      </c>
      <c r="BI686" t="str">
        <f>VLOOKUP(H686,Sheet2!$A$1:$B$270,2,FALSE)</f>
        <v>KEDIRI</v>
      </c>
    </row>
    <row r="687" spans="1:61">
      <c r="A687">
        <v>686</v>
      </c>
      <c r="B687">
        <v>1002636670</v>
      </c>
      <c r="C687">
        <v>3</v>
      </c>
      <c r="D687" t="s">
        <v>38</v>
      </c>
      <c r="E687">
        <v>5</v>
      </c>
      <c r="F687" t="s">
        <v>90</v>
      </c>
      <c r="G687" t="s">
        <v>90</v>
      </c>
      <c r="H687" t="s">
        <v>407</v>
      </c>
      <c r="I687" t="s">
        <v>212</v>
      </c>
      <c r="J687" t="s">
        <v>213</v>
      </c>
      <c r="K687" t="s">
        <v>149</v>
      </c>
      <c r="M687" t="s">
        <v>76</v>
      </c>
      <c r="N687" t="s">
        <v>6926</v>
      </c>
      <c r="O687" s="57">
        <v>46309.526666666665</v>
      </c>
      <c r="P687" s="57">
        <v>46310.642534722225</v>
      </c>
      <c r="Q687">
        <v>69410073</v>
      </c>
      <c r="S687">
        <v>152610241369</v>
      </c>
      <c r="T687" t="s">
        <v>6927</v>
      </c>
      <c r="U687" t="s">
        <v>6928</v>
      </c>
      <c r="V687" t="s">
        <v>6929</v>
      </c>
      <c r="Z687">
        <v>112.0249295</v>
      </c>
      <c r="AA687">
        <v>-7.8169072999999996</v>
      </c>
      <c r="AB687" t="s">
        <v>6930</v>
      </c>
      <c r="AC687" t="s">
        <v>2355</v>
      </c>
      <c r="AL687" t="s">
        <v>217</v>
      </c>
      <c r="AM687" t="s">
        <v>6931</v>
      </c>
      <c r="AN687" t="s">
        <v>6</v>
      </c>
      <c r="AO687" t="s">
        <v>6932</v>
      </c>
      <c r="AP687" s="57">
        <v>46310.458333333336</v>
      </c>
      <c r="AR687" t="s">
        <v>218</v>
      </c>
      <c r="AS687" t="s">
        <v>219</v>
      </c>
      <c r="AT687" t="s">
        <v>230</v>
      </c>
      <c r="AU687">
        <v>20261015</v>
      </c>
      <c r="AV687" t="s">
        <v>221</v>
      </c>
      <c r="AW687" t="s">
        <v>829</v>
      </c>
      <c r="AX687" t="s">
        <v>222</v>
      </c>
      <c r="BA687" s="57">
        <v>46310.458333333336</v>
      </c>
      <c r="BB687" t="s">
        <v>6931</v>
      </c>
      <c r="BC687">
        <v>2026</v>
      </c>
      <c r="BD687">
        <v>10</v>
      </c>
      <c r="BE687">
        <v>15</v>
      </c>
      <c r="BF687" s="6">
        <f t="shared" si="30"/>
        <v>46310</v>
      </c>
      <c r="BG687">
        <f t="shared" si="31"/>
        <v>-0.45833333333575865</v>
      </c>
      <c r="BH687" t="str">
        <f t="shared" si="32"/>
        <v>COMPLY</v>
      </c>
      <c r="BI687" t="str">
        <f>VLOOKUP(H687,Sheet2!$A$1:$B$270,2,FALSE)</f>
        <v>KEDIRI</v>
      </c>
    </row>
    <row r="688" spans="1:61">
      <c r="A688">
        <v>687</v>
      </c>
      <c r="B688">
        <v>1002640784</v>
      </c>
      <c r="C688">
        <v>3</v>
      </c>
      <c r="D688" t="s">
        <v>38</v>
      </c>
      <c r="E688">
        <v>5</v>
      </c>
      <c r="F688" t="s">
        <v>90</v>
      </c>
      <c r="G688" t="s">
        <v>90</v>
      </c>
      <c r="H688" t="s">
        <v>407</v>
      </c>
      <c r="I688" t="s">
        <v>212</v>
      </c>
      <c r="J688" t="s">
        <v>213</v>
      </c>
      <c r="K688" t="s">
        <v>149</v>
      </c>
      <c r="L688" t="s">
        <v>214</v>
      </c>
      <c r="M688" t="s">
        <v>76</v>
      </c>
      <c r="N688" t="s">
        <v>215</v>
      </c>
      <c r="O688" s="57">
        <v>46311.703877314816</v>
      </c>
      <c r="P688" s="57">
        <v>46314.58865740741</v>
      </c>
      <c r="Q688">
        <v>69411758</v>
      </c>
      <c r="S688">
        <v>152610241760</v>
      </c>
      <c r="T688" t="s">
        <v>8329</v>
      </c>
      <c r="U688" t="s">
        <v>8330</v>
      </c>
      <c r="V688" t="s">
        <v>8331</v>
      </c>
      <c r="Z688">
        <v>112.02487549999999</v>
      </c>
      <c r="AA688">
        <v>-7.8465992</v>
      </c>
      <c r="AB688" t="s">
        <v>8332</v>
      </c>
      <c r="AC688" t="s">
        <v>235</v>
      </c>
      <c r="AL688" t="s">
        <v>217</v>
      </c>
      <c r="AM688" t="s">
        <v>8333</v>
      </c>
      <c r="AN688" t="s">
        <v>6</v>
      </c>
      <c r="AO688" t="s">
        <v>8334</v>
      </c>
      <c r="AP688" s="57">
        <v>46314.333333333336</v>
      </c>
      <c r="AR688" t="s">
        <v>218</v>
      </c>
      <c r="AS688" t="s">
        <v>219</v>
      </c>
      <c r="AT688" t="s">
        <v>342</v>
      </c>
      <c r="AU688">
        <v>20261019</v>
      </c>
      <c r="AV688" t="s">
        <v>221</v>
      </c>
      <c r="AW688" t="s">
        <v>2322</v>
      </c>
      <c r="AX688" t="s">
        <v>222</v>
      </c>
      <c r="BA688" s="57">
        <v>46314.333333333336</v>
      </c>
      <c r="BB688" t="s">
        <v>8333</v>
      </c>
      <c r="BC688">
        <v>2026</v>
      </c>
      <c r="BD688">
        <v>10</v>
      </c>
      <c r="BE688">
        <v>19</v>
      </c>
      <c r="BF688" s="6">
        <f t="shared" si="30"/>
        <v>46314</v>
      </c>
      <c r="BG688">
        <f t="shared" si="31"/>
        <v>-0.33333333333575865</v>
      </c>
      <c r="BH688" t="str">
        <f t="shared" si="32"/>
        <v>COMPLY</v>
      </c>
      <c r="BI688" t="str">
        <f>VLOOKUP(H688,Sheet2!$A$1:$B$270,2,FALSE)</f>
        <v>KEDIRI</v>
      </c>
    </row>
    <row r="689" spans="1:61">
      <c r="A689">
        <v>688</v>
      </c>
      <c r="B689">
        <v>1002646202</v>
      </c>
      <c r="C689">
        <v>3</v>
      </c>
      <c r="D689" t="s">
        <v>38</v>
      </c>
      <c r="E689">
        <v>5</v>
      </c>
      <c r="F689" t="s">
        <v>90</v>
      </c>
      <c r="G689" t="s">
        <v>90</v>
      </c>
      <c r="H689" t="s">
        <v>407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46315.695659722223</v>
      </c>
      <c r="P689" s="57">
        <v>46316.574976851851</v>
      </c>
      <c r="Q689">
        <v>69414033</v>
      </c>
      <c r="S689">
        <v>152610241776</v>
      </c>
      <c r="T689" t="s">
        <v>10213</v>
      </c>
      <c r="U689" t="s">
        <v>10214</v>
      </c>
      <c r="V689" t="s">
        <v>10215</v>
      </c>
      <c r="Z689">
        <v>112.03491434454899</v>
      </c>
      <c r="AA689">
        <v>-7.8329492051461598</v>
      </c>
      <c r="AB689" t="s">
        <v>10216</v>
      </c>
      <c r="AC689" t="s">
        <v>216</v>
      </c>
      <c r="AL689" t="s">
        <v>217</v>
      </c>
      <c r="AM689" t="s">
        <v>9927</v>
      </c>
      <c r="AN689" t="s">
        <v>6</v>
      </c>
      <c r="AO689" t="s">
        <v>10217</v>
      </c>
      <c r="AP689" s="57">
        <v>46316.625</v>
      </c>
      <c r="AR689" t="s">
        <v>218</v>
      </c>
      <c r="AS689" t="s">
        <v>219</v>
      </c>
      <c r="AT689" t="s">
        <v>230</v>
      </c>
      <c r="AU689">
        <v>20261021</v>
      </c>
      <c r="AV689" t="s">
        <v>221</v>
      </c>
      <c r="AW689" t="s">
        <v>875</v>
      </c>
      <c r="AX689" t="s">
        <v>222</v>
      </c>
      <c r="BA689" s="57">
        <v>46316.625</v>
      </c>
      <c r="BB689" t="s">
        <v>9927</v>
      </c>
      <c r="BC689">
        <v>2026</v>
      </c>
      <c r="BD689">
        <v>10</v>
      </c>
      <c r="BE689">
        <v>21</v>
      </c>
      <c r="BF689" s="6">
        <f t="shared" si="30"/>
        <v>46316</v>
      </c>
      <c r="BG689">
        <f t="shared" si="31"/>
        <v>-0.625</v>
      </c>
      <c r="BH689" t="str">
        <f t="shared" si="32"/>
        <v>COMPLY</v>
      </c>
      <c r="BI689" t="str">
        <f>VLOOKUP(H689,Sheet2!$A$1:$B$270,2,FALSE)</f>
        <v>KEDIRI</v>
      </c>
    </row>
    <row r="690" spans="1:61">
      <c r="A690">
        <v>689</v>
      </c>
      <c r="B690">
        <v>1002649797</v>
      </c>
      <c r="C690">
        <v>3</v>
      </c>
      <c r="D690" t="s">
        <v>38</v>
      </c>
      <c r="E690">
        <v>5</v>
      </c>
      <c r="F690" t="s">
        <v>90</v>
      </c>
      <c r="G690" t="s">
        <v>90</v>
      </c>
      <c r="H690" t="s">
        <v>407</v>
      </c>
      <c r="I690" t="s">
        <v>212</v>
      </c>
      <c r="J690" t="s">
        <v>213</v>
      </c>
      <c r="K690" t="s">
        <v>149</v>
      </c>
      <c r="L690" t="s">
        <v>214</v>
      </c>
      <c r="M690" t="s">
        <v>76</v>
      </c>
      <c r="N690" t="s">
        <v>215</v>
      </c>
      <c r="O690" s="57">
        <v>46317.672754629632</v>
      </c>
      <c r="P690" s="57">
        <v>46318.524826388886</v>
      </c>
      <c r="Q690">
        <v>69415384</v>
      </c>
      <c r="S690">
        <v>152610241790</v>
      </c>
      <c r="T690" t="s">
        <v>11456</v>
      </c>
      <c r="U690" t="s">
        <v>12076</v>
      </c>
      <c r="V690" t="s">
        <v>11457</v>
      </c>
      <c r="Z690">
        <v>112.06695802509699</v>
      </c>
      <c r="AA690">
        <v>-7.8746100865990103</v>
      </c>
      <c r="AB690" t="s">
        <v>11458</v>
      </c>
      <c r="AC690" t="s">
        <v>216</v>
      </c>
      <c r="AL690" t="s">
        <v>217</v>
      </c>
      <c r="AM690" t="s">
        <v>11459</v>
      </c>
      <c r="AN690" t="s">
        <v>6</v>
      </c>
      <c r="AO690" t="s">
        <v>11460</v>
      </c>
      <c r="AP690" s="57">
        <v>46318.625</v>
      </c>
      <c r="AR690" t="s">
        <v>218</v>
      </c>
      <c r="AS690" t="s">
        <v>219</v>
      </c>
      <c r="AT690" t="s">
        <v>230</v>
      </c>
      <c r="AU690">
        <v>20261023</v>
      </c>
      <c r="AV690" t="s">
        <v>221</v>
      </c>
      <c r="AW690" t="s">
        <v>876</v>
      </c>
      <c r="AX690" t="s">
        <v>222</v>
      </c>
      <c r="BA690" s="57">
        <v>46318.625</v>
      </c>
      <c r="BB690" t="s">
        <v>11459</v>
      </c>
      <c r="BC690">
        <v>2026</v>
      </c>
      <c r="BD690">
        <v>10</v>
      </c>
      <c r="BE690">
        <v>23</v>
      </c>
      <c r="BF690" s="6">
        <f t="shared" si="30"/>
        <v>46318</v>
      </c>
      <c r="BG690">
        <f t="shared" si="31"/>
        <v>-0.625</v>
      </c>
      <c r="BH690" t="str">
        <f t="shared" si="32"/>
        <v>COMPLY</v>
      </c>
      <c r="BI690" t="str">
        <f>VLOOKUP(H690,Sheet2!$A$1:$B$270,2,FALSE)</f>
        <v>KEDIRI</v>
      </c>
    </row>
    <row r="691" spans="1:61">
      <c r="A691">
        <v>690</v>
      </c>
      <c r="B691">
        <v>1002656437</v>
      </c>
      <c r="C691">
        <v>3</v>
      </c>
      <c r="D691" t="s">
        <v>38</v>
      </c>
      <c r="E691">
        <v>5</v>
      </c>
      <c r="F691" t="s">
        <v>90</v>
      </c>
      <c r="G691" t="s">
        <v>90</v>
      </c>
      <c r="H691" t="s">
        <v>407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46322.6484375</v>
      </c>
      <c r="P691" s="57">
        <v>46323.922361111108</v>
      </c>
      <c r="Q691">
        <v>69418114</v>
      </c>
      <c r="S691">
        <v>152610241800</v>
      </c>
      <c r="T691" t="s">
        <v>13742</v>
      </c>
      <c r="U691" t="s">
        <v>13743</v>
      </c>
      <c r="V691" t="s">
        <v>13744</v>
      </c>
      <c r="Z691">
        <v>112.02070550000001</v>
      </c>
      <c r="AA691">
        <v>-7.8126968000000003</v>
      </c>
      <c r="AB691" t="s">
        <v>13745</v>
      </c>
      <c r="AC691" t="s">
        <v>235</v>
      </c>
      <c r="AL691" t="s">
        <v>217</v>
      </c>
      <c r="AM691" t="s">
        <v>13746</v>
      </c>
      <c r="AN691" t="s">
        <v>6</v>
      </c>
      <c r="AO691" t="s">
        <v>13658</v>
      </c>
      <c r="AP691" s="57">
        <v>46323.625</v>
      </c>
      <c r="AQ691" t="s">
        <v>838</v>
      </c>
      <c r="AR691" t="s">
        <v>218</v>
      </c>
      <c r="AS691" t="s">
        <v>219</v>
      </c>
      <c r="AT691" t="s">
        <v>230</v>
      </c>
      <c r="AU691">
        <v>20261028</v>
      </c>
      <c r="AV691" t="s">
        <v>221</v>
      </c>
      <c r="AW691" t="s">
        <v>877</v>
      </c>
      <c r="AX691" t="s">
        <v>222</v>
      </c>
      <c r="BA691" s="57">
        <v>46323.625</v>
      </c>
      <c r="BB691" t="s">
        <v>13746</v>
      </c>
      <c r="BC691">
        <v>2026</v>
      </c>
      <c r="BD691">
        <v>10</v>
      </c>
      <c r="BE691">
        <v>28</v>
      </c>
      <c r="BF691" s="6">
        <f t="shared" si="30"/>
        <v>46323</v>
      </c>
      <c r="BG691">
        <f t="shared" si="31"/>
        <v>-0.625</v>
      </c>
      <c r="BH691" t="str">
        <f t="shared" si="32"/>
        <v>COMPLY</v>
      </c>
      <c r="BI691" t="str">
        <f>VLOOKUP(H691,Sheet2!$A$1:$B$270,2,FALSE)</f>
        <v>KEDIRI</v>
      </c>
    </row>
    <row r="692" spans="1:61">
      <c r="A692">
        <v>691</v>
      </c>
      <c r="B692">
        <v>1002617351</v>
      </c>
      <c r="C692">
        <v>3</v>
      </c>
      <c r="D692" t="s">
        <v>38</v>
      </c>
      <c r="E692">
        <v>5</v>
      </c>
      <c r="F692" t="s">
        <v>90</v>
      </c>
      <c r="G692" t="s">
        <v>90</v>
      </c>
      <c r="H692" t="s">
        <v>447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46296.437268518515</v>
      </c>
      <c r="P692" s="57">
        <v>46298.481307870374</v>
      </c>
      <c r="Q692">
        <v>69402173</v>
      </c>
      <c r="S692">
        <v>152640226074</v>
      </c>
      <c r="T692" t="s">
        <v>1012</v>
      </c>
      <c r="U692" t="s">
        <v>1013</v>
      </c>
      <c r="V692" t="s">
        <v>1014</v>
      </c>
      <c r="Z692">
        <v>112.003439962863</v>
      </c>
      <c r="AA692">
        <v>-7.8105309457460201</v>
      </c>
      <c r="AB692" t="s">
        <v>1015</v>
      </c>
      <c r="AC692" t="s">
        <v>216</v>
      </c>
      <c r="AL692" t="s">
        <v>217</v>
      </c>
      <c r="AM692" t="s">
        <v>1016</v>
      </c>
      <c r="AN692" t="s">
        <v>6</v>
      </c>
      <c r="AO692" s="57">
        <v>46032.444687499999</v>
      </c>
      <c r="AP692" s="57">
        <v>46297.458333333336</v>
      </c>
      <c r="AR692" t="s">
        <v>218</v>
      </c>
      <c r="AS692" t="s">
        <v>548</v>
      </c>
      <c r="AT692" t="s">
        <v>230</v>
      </c>
      <c r="AU692">
        <v>20261003</v>
      </c>
      <c r="AV692" t="s">
        <v>221</v>
      </c>
      <c r="AW692" t="s">
        <v>883</v>
      </c>
      <c r="AX692" t="s">
        <v>222</v>
      </c>
      <c r="BA692" s="57">
        <v>46297.458333333336</v>
      </c>
      <c r="BB692" t="s">
        <v>1016</v>
      </c>
      <c r="BC692">
        <v>2026</v>
      </c>
      <c r="BD692">
        <v>10</v>
      </c>
      <c r="BE692">
        <v>3</v>
      </c>
      <c r="BF692" s="6">
        <f t="shared" si="30"/>
        <v>46298</v>
      </c>
      <c r="BG692">
        <f t="shared" si="31"/>
        <v>0.54166666666424135</v>
      </c>
      <c r="BH692" t="str">
        <f t="shared" si="32"/>
        <v>COMPLY</v>
      </c>
      <c r="BI692" t="str">
        <f>VLOOKUP(H692,Sheet2!$A$1:$B$270,2,FALSE)</f>
        <v>KEDIRI</v>
      </c>
    </row>
    <row r="693" spans="1:61">
      <c r="A693">
        <v>692</v>
      </c>
      <c r="B693">
        <v>1002618759</v>
      </c>
      <c r="C693">
        <v>3</v>
      </c>
      <c r="D693" t="s">
        <v>38</v>
      </c>
      <c r="E693">
        <v>5</v>
      </c>
      <c r="F693" t="s">
        <v>90</v>
      </c>
      <c r="G693" t="s">
        <v>90</v>
      </c>
      <c r="H693" t="s">
        <v>447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46296.742754629631</v>
      </c>
      <c r="P693" s="57">
        <v>46297.758148148147</v>
      </c>
      <c r="Q693">
        <v>69402638</v>
      </c>
      <c r="S693">
        <v>152640226092</v>
      </c>
      <c r="T693" t="s">
        <v>892</v>
      </c>
      <c r="U693" t="s">
        <v>1022</v>
      </c>
      <c r="V693" t="s">
        <v>1023</v>
      </c>
      <c r="Z693">
        <v>111.953227</v>
      </c>
      <c r="AA693">
        <v>-7.7798449999999999</v>
      </c>
      <c r="AB693" t="s">
        <v>1024</v>
      </c>
      <c r="AC693" t="s">
        <v>235</v>
      </c>
      <c r="AL693" t="s">
        <v>217</v>
      </c>
      <c r="AM693" t="s">
        <v>1025</v>
      </c>
      <c r="AN693" t="s">
        <v>6</v>
      </c>
      <c r="AO693" s="57">
        <v>46032.746898148151</v>
      </c>
      <c r="AP693" s="57">
        <v>46297.625</v>
      </c>
      <c r="AR693" t="s">
        <v>218</v>
      </c>
      <c r="AS693" t="s">
        <v>548</v>
      </c>
      <c r="AT693" t="s">
        <v>230</v>
      </c>
      <c r="AU693">
        <v>20261002</v>
      </c>
      <c r="AV693" t="s">
        <v>221</v>
      </c>
      <c r="AW693" t="s">
        <v>879</v>
      </c>
      <c r="AX693" t="s">
        <v>222</v>
      </c>
      <c r="BA693" s="57">
        <v>46297.625</v>
      </c>
      <c r="BB693" t="s">
        <v>1025</v>
      </c>
      <c r="BC693">
        <v>2026</v>
      </c>
      <c r="BD693">
        <v>10</v>
      </c>
      <c r="BE693">
        <v>2</v>
      </c>
      <c r="BF693" s="6">
        <f t="shared" si="30"/>
        <v>46297</v>
      </c>
      <c r="BG693">
        <f t="shared" si="31"/>
        <v>-0.625</v>
      </c>
      <c r="BH693" t="str">
        <f t="shared" si="32"/>
        <v>COMPLY</v>
      </c>
      <c r="BI693" t="str">
        <f>VLOOKUP(H693,Sheet2!$A$1:$B$270,2,FALSE)</f>
        <v>KEDIRI</v>
      </c>
    </row>
    <row r="694" spans="1:61">
      <c r="A694">
        <v>693</v>
      </c>
      <c r="B694">
        <v>1002617644</v>
      </c>
      <c r="C694">
        <v>3</v>
      </c>
      <c r="D694" t="s">
        <v>38</v>
      </c>
      <c r="E694">
        <v>5</v>
      </c>
      <c r="F694" t="s">
        <v>90</v>
      </c>
      <c r="G694" t="s">
        <v>90</v>
      </c>
      <c r="H694" t="s">
        <v>447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46296.488587962966</v>
      </c>
      <c r="P694" s="57">
        <v>46296.727766203701</v>
      </c>
      <c r="Q694">
        <v>69402279</v>
      </c>
      <c r="S694">
        <v>152640226086</v>
      </c>
      <c r="T694" t="s">
        <v>1017</v>
      </c>
      <c r="U694" t="s">
        <v>1018</v>
      </c>
      <c r="V694" t="s">
        <v>1019</v>
      </c>
      <c r="Z694">
        <v>111.96737229999999</v>
      </c>
      <c r="AA694">
        <v>-7.7787601000000004</v>
      </c>
      <c r="AB694" t="s">
        <v>1020</v>
      </c>
      <c r="AC694" t="s">
        <v>235</v>
      </c>
      <c r="AL694" t="s">
        <v>217</v>
      </c>
      <c r="AM694" t="s">
        <v>1021</v>
      </c>
      <c r="AN694" t="s">
        <v>6</v>
      </c>
      <c r="AO694" s="57">
        <v>46032.517557870371</v>
      </c>
      <c r="AP694" s="57">
        <v>46297.333333333336</v>
      </c>
      <c r="AR694" t="s">
        <v>218</v>
      </c>
      <c r="AS694" t="s">
        <v>548</v>
      </c>
      <c r="AT694" t="s">
        <v>230</v>
      </c>
      <c r="AU694">
        <v>20261001</v>
      </c>
      <c r="AV694" t="s">
        <v>221</v>
      </c>
      <c r="AW694" t="s">
        <v>875</v>
      </c>
      <c r="AX694" t="s">
        <v>222</v>
      </c>
      <c r="BA694" s="57">
        <v>46297.333333333336</v>
      </c>
      <c r="BB694" t="s">
        <v>1021</v>
      </c>
      <c r="BC694">
        <v>2026</v>
      </c>
      <c r="BD694">
        <v>10</v>
      </c>
      <c r="BE694">
        <v>1</v>
      </c>
      <c r="BF694" s="6">
        <f t="shared" si="30"/>
        <v>46296</v>
      </c>
      <c r="BG694">
        <f t="shared" si="31"/>
        <v>-1.3333333333357587</v>
      </c>
      <c r="BH694" t="str">
        <f t="shared" si="32"/>
        <v>COMPLY</v>
      </c>
      <c r="BI694" t="str">
        <f>VLOOKUP(H694,Sheet2!$A$1:$B$270,2,FALSE)</f>
        <v>KEDIRI</v>
      </c>
    </row>
    <row r="695" spans="1:61">
      <c r="A695">
        <v>694</v>
      </c>
      <c r="B695">
        <v>1002619090</v>
      </c>
      <c r="C695">
        <v>3</v>
      </c>
      <c r="D695" t="s">
        <v>38</v>
      </c>
      <c r="E695">
        <v>5</v>
      </c>
      <c r="F695" t="s">
        <v>90</v>
      </c>
      <c r="G695" t="s">
        <v>90</v>
      </c>
      <c r="H695" t="s">
        <v>447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46297.38517361111</v>
      </c>
      <c r="P695" s="57">
        <v>46299.316064814811</v>
      </c>
      <c r="Q695">
        <v>69402769</v>
      </c>
      <c r="S695">
        <v>152640226094</v>
      </c>
      <c r="T695" t="s">
        <v>1700</v>
      </c>
      <c r="U695" t="s">
        <v>1701</v>
      </c>
      <c r="V695" t="s">
        <v>1702</v>
      </c>
      <c r="Z695">
        <v>111.97422098368401</v>
      </c>
      <c r="AA695">
        <v>-7.7470881335725297</v>
      </c>
      <c r="AB695" t="s">
        <v>1703</v>
      </c>
      <c r="AC695" t="s">
        <v>216</v>
      </c>
      <c r="AL695" t="s">
        <v>217</v>
      </c>
      <c r="AM695" t="s">
        <v>1704</v>
      </c>
      <c r="AN695" t="s">
        <v>6</v>
      </c>
      <c r="AO695" s="57">
        <v>46063.39334490741</v>
      </c>
      <c r="AP695" s="57">
        <v>46298.333333333336</v>
      </c>
      <c r="AR695" t="s">
        <v>218</v>
      </c>
      <c r="AS695" t="s">
        <v>548</v>
      </c>
      <c r="AT695" t="s">
        <v>230</v>
      </c>
      <c r="AU695">
        <v>20261004</v>
      </c>
      <c r="AV695" t="s">
        <v>221</v>
      </c>
      <c r="AW695" t="s">
        <v>876</v>
      </c>
      <c r="AX695" t="s">
        <v>222</v>
      </c>
      <c r="BA695" s="57">
        <v>46298.333333333336</v>
      </c>
      <c r="BB695" t="s">
        <v>1704</v>
      </c>
      <c r="BC695">
        <v>2026</v>
      </c>
      <c r="BD695">
        <v>10</v>
      </c>
      <c r="BE695">
        <v>4</v>
      </c>
      <c r="BF695" s="6">
        <f t="shared" si="30"/>
        <v>46299</v>
      </c>
      <c r="BG695">
        <f t="shared" si="31"/>
        <v>0.66666666666424135</v>
      </c>
      <c r="BH695" t="str">
        <f t="shared" si="32"/>
        <v>COMPLY</v>
      </c>
      <c r="BI695" t="str">
        <f>VLOOKUP(H695,Sheet2!$A$1:$B$270,2,FALSE)</f>
        <v>KEDIRI</v>
      </c>
    </row>
    <row r="696" spans="1:61">
      <c r="A696">
        <v>695</v>
      </c>
      <c r="B696">
        <v>1002631506</v>
      </c>
      <c r="C696">
        <v>3</v>
      </c>
      <c r="D696" t="s">
        <v>38</v>
      </c>
      <c r="E696">
        <v>5</v>
      </c>
      <c r="F696" t="s">
        <v>90</v>
      </c>
      <c r="G696" t="s">
        <v>90</v>
      </c>
      <c r="H696" t="s">
        <v>447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46306.476145833331</v>
      </c>
      <c r="P696" s="57">
        <v>46306.602962962963</v>
      </c>
      <c r="Q696">
        <v>69408153</v>
      </c>
      <c r="S696">
        <v>152640226111</v>
      </c>
      <c r="T696" t="s">
        <v>5008</v>
      </c>
      <c r="U696" t="s">
        <v>5009</v>
      </c>
      <c r="V696" t="s">
        <v>5010</v>
      </c>
      <c r="Z696">
        <v>111.92243980000001</v>
      </c>
      <c r="AA696">
        <v>-7.8226028999999899</v>
      </c>
      <c r="AB696" t="s">
        <v>5011</v>
      </c>
      <c r="AC696" t="s">
        <v>235</v>
      </c>
      <c r="AL696" t="s">
        <v>217</v>
      </c>
      <c r="AM696" t="s">
        <v>5012</v>
      </c>
      <c r="AN696" t="s">
        <v>6</v>
      </c>
      <c r="AO696" s="57">
        <v>46336.485868055555</v>
      </c>
      <c r="AP696" s="57">
        <v>46307.333333333336</v>
      </c>
      <c r="AR696" t="s">
        <v>218</v>
      </c>
      <c r="AS696" t="s">
        <v>548</v>
      </c>
      <c r="AT696" t="s">
        <v>230</v>
      </c>
      <c r="AU696">
        <v>20261011</v>
      </c>
      <c r="AV696" t="s">
        <v>221</v>
      </c>
      <c r="AW696" t="s">
        <v>875</v>
      </c>
      <c r="AX696" t="s">
        <v>222</v>
      </c>
      <c r="BA696" s="57">
        <v>46307.333333333336</v>
      </c>
      <c r="BB696" t="s">
        <v>5012</v>
      </c>
      <c r="BC696">
        <v>2026</v>
      </c>
      <c r="BD696">
        <v>10</v>
      </c>
      <c r="BE696">
        <v>11</v>
      </c>
      <c r="BF696" s="6">
        <f t="shared" si="30"/>
        <v>46306</v>
      </c>
      <c r="BG696">
        <f t="shared" si="31"/>
        <v>-1.3333333333357587</v>
      </c>
      <c r="BH696" t="str">
        <f t="shared" si="32"/>
        <v>COMPLY</v>
      </c>
      <c r="BI696" t="str">
        <f>VLOOKUP(H696,Sheet2!$A$1:$B$270,2,FALSE)</f>
        <v>KEDIRI</v>
      </c>
    </row>
    <row r="697" spans="1:61">
      <c r="A697">
        <v>696</v>
      </c>
      <c r="B697">
        <v>1002631505</v>
      </c>
      <c r="C697">
        <v>3</v>
      </c>
      <c r="D697" t="s">
        <v>38</v>
      </c>
      <c r="E697">
        <v>5</v>
      </c>
      <c r="F697" t="s">
        <v>90</v>
      </c>
      <c r="G697" t="s">
        <v>90</v>
      </c>
      <c r="H697" t="s">
        <v>447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46306.476087962961</v>
      </c>
      <c r="P697" s="57">
        <v>46306.704560185186</v>
      </c>
      <c r="Q697">
        <v>69408142</v>
      </c>
      <c r="S697">
        <v>152640226113</v>
      </c>
      <c r="T697" t="s">
        <v>5013</v>
      </c>
      <c r="U697" t="s">
        <v>5014</v>
      </c>
      <c r="V697" t="s">
        <v>5015</v>
      </c>
      <c r="Z697">
        <v>111.927569088382</v>
      </c>
      <c r="AA697">
        <v>-7.7646444532670102</v>
      </c>
      <c r="AB697" t="s">
        <v>5016</v>
      </c>
      <c r="AC697" t="s">
        <v>235</v>
      </c>
      <c r="AL697" t="s">
        <v>217</v>
      </c>
      <c r="AM697" t="s">
        <v>5017</v>
      </c>
      <c r="AN697" t="s">
        <v>6</v>
      </c>
      <c r="AO697" s="57">
        <v>46336.485868055555</v>
      </c>
      <c r="AP697" s="57">
        <v>46307.625</v>
      </c>
      <c r="AR697" t="s">
        <v>218</v>
      </c>
      <c r="AS697" t="s">
        <v>548</v>
      </c>
      <c r="AT697" t="s">
        <v>230</v>
      </c>
      <c r="AU697">
        <v>20261011</v>
      </c>
      <c r="AV697" t="s">
        <v>221</v>
      </c>
      <c r="AW697" t="s">
        <v>879</v>
      </c>
      <c r="AX697" t="s">
        <v>222</v>
      </c>
      <c r="BA697" s="57">
        <v>46307.625</v>
      </c>
      <c r="BB697" t="s">
        <v>5017</v>
      </c>
      <c r="BC697">
        <v>2026</v>
      </c>
      <c r="BD697">
        <v>10</v>
      </c>
      <c r="BE697">
        <v>11</v>
      </c>
      <c r="BF697" s="6">
        <f t="shared" si="30"/>
        <v>46306</v>
      </c>
      <c r="BG697">
        <f t="shared" si="31"/>
        <v>-1.625</v>
      </c>
      <c r="BH697" t="str">
        <f t="shared" si="32"/>
        <v>COMPLY</v>
      </c>
      <c r="BI697" t="str">
        <f>VLOOKUP(H697,Sheet2!$A$1:$B$270,2,FALSE)</f>
        <v>KEDIRI</v>
      </c>
    </row>
    <row r="698" spans="1:61">
      <c r="A698">
        <v>697</v>
      </c>
      <c r="B698">
        <v>1002651326</v>
      </c>
      <c r="C698">
        <v>3</v>
      </c>
      <c r="D698" t="s">
        <v>38</v>
      </c>
      <c r="E698">
        <v>5</v>
      </c>
      <c r="F698" t="s">
        <v>90</v>
      </c>
      <c r="G698" t="s">
        <v>90</v>
      </c>
      <c r="H698" t="s">
        <v>447</v>
      </c>
      <c r="I698" t="s">
        <v>212</v>
      </c>
      <c r="J698" t="s">
        <v>213</v>
      </c>
      <c r="K698" t="s">
        <v>149</v>
      </c>
      <c r="L698" t="s">
        <v>214</v>
      </c>
      <c r="M698" t="s">
        <v>76</v>
      </c>
      <c r="N698" t="s">
        <v>215</v>
      </c>
      <c r="O698" s="57">
        <v>46318.631122685183</v>
      </c>
      <c r="P698" s="57">
        <v>46319.721250000002</v>
      </c>
      <c r="Q698">
        <v>69416001</v>
      </c>
      <c r="S698">
        <v>152640225927</v>
      </c>
      <c r="T698" t="s">
        <v>12077</v>
      </c>
      <c r="U698" t="s">
        <v>12078</v>
      </c>
      <c r="V698" t="s">
        <v>12079</v>
      </c>
      <c r="Z698">
        <v>111.97763878852101</v>
      </c>
      <c r="AA698">
        <v>-7.7608333452137499</v>
      </c>
      <c r="AB698" t="s">
        <v>12080</v>
      </c>
      <c r="AC698" t="s">
        <v>216</v>
      </c>
      <c r="AL698" t="s">
        <v>217</v>
      </c>
      <c r="AM698" t="s">
        <v>12081</v>
      </c>
      <c r="AN698" t="s">
        <v>6</v>
      </c>
      <c r="AO698" t="s">
        <v>11912</v>
      </c>
      <c r="AP698" s="57">
        <v>46319.625</v>
      </c>
      <c r="AR698" t="s">
        <v>218</v>
      </c>
      <c r="AS698" t="s">
        <v>548</v>
      </c>
      <c r="AT698" t="s">
        <v>230</v>
      </c>
      <c r="AU698">
        <v>20261024</v>
      </c>
      <c r="AV698" t="s">
        <v>221</v>
      </c>
      <c r="AW698" t="s">
        <v>883</v>
      </c>
      <c r="AX698" t="s">
        <v>222</v>
      </c>
      <c r="BA698" s="57">
        <v>46319.625</v>
      </c>
      <c r="BB698" t="s">
        <v>12081</v>
      </c>
      <c r="BC698">
        <v>2026</v>
      </c>
      <c r="BD698">
        <v>10</v>
      </c>
      <c r="BE698">
        <v>24</v>
      </c>
      <c r="BF698" s="6">
        <f t="shared" si="30"/>
        <v>46319</v>
      </c>
      <c r="BG698">
        <f t="shared" si="31"/>
        <v>-0.625</v>
      </c>
      <c r="BH698" t="str">
        <f t="shared" si="32"/>
        <v>COMPLY</v>
      </c>
      <c r="BI698" t="str">
        <f>VLOOKUP(H698,Sheet2!$A$1:$B$270,2,FALSE)</f>
        <v>KEDIRI</v>
      </c>
    </row>
    <row r="699" spans="1:61">
      <c r="A699">
        <v>698</v>
      </c>
      <c r="B699">
        <v>1002660049</v>
      </c>
      <c r="C699">
        <v>3</v>
      </c>
      <c r="D699" t="s">
        <v>38</v>
      </c>
      <c r="E699">
        <v>5</v>
      </c>
      <c r="F699" t="s">
        <v>90</v>
      </c>
      <c r="G699" t="s">
        <v>90</v>
      </c>
      <c r="H699" t="s">
        <v>447</v>
      </c>
      <c r="I699" t="s">
        <v>212</v>
      </c>
      <c r="J699" t="s">
        <v>213</v>
      </c>
      <c r="K699" t="s">
        <v>149</v>
      </c>
      <c r="L699" t="s">
        <v>214</v>
      </c>
      <c r="M699" t="s">
        <v>238</v>
      </c>
      <c r="N699" t="s">
        <v>215</v>
      </c>
      <c r="O699" s="57">
        <v>46324.914409722223</v>
      </c>
      <c r="P699" s="57">
        <v>46324.915289351855</v>
      </c>
      <c r="Q699">
        <v>69419628</v>
      </c>
      <c r="S699">
        <v>152640225954</v>
      </c>
      <c r="T699" t="s">
        <v>15040</v>
      </c>
      <c r="U699" t="s">
        <v>15041</v>
      </c>
      <c r="V699" t="s">
        <v>15042</v>
      </c>
      <c r="Z699">
        <v>111.99427</v>
      </c>
      <c r="AA699">
        <v>-7.8243150000000004</v>
      </c>
      <c r="AB699" t="s">
        <v>15043</v>
      </c>
      <c r="AC699" t="s">
        <v>235</v>
      </c>
      <c r="AL699" t="s">
        <v>217</v>
      </c>
      <c r="AM699" t="s">
        <v>15044</v>
      </c>
      <c r="AN699" t="s">
        <v>6</v>
      </c>
      <c r="AO699" t="s">
        <v>15045</v>
      </c>
      <c r="AP699" s="57">
        <v>46326.333333333336</v>
      </c>
      <c r="AR699" t="s">
        <v>239</v>
      </c>
      <c r="AS699" t="s">
        <v>548</v>
      </c>
      <c r="AT699" t="s">
        <v>230</v>
      </c>
      <c r="AV699" t="s">
        <v>238</v>
      </c>
      <c r="AW699" t="s">
        <v>2624</v>
      </c>
      <c r="AX699" t="s">
        <v>222</v>
      </c>
      <c r="BA699" s="57">
        <v>46326.333333333336</v>
      </c>
      <c r="BB699" t="s">
        <v>15044</v>
      </c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str">
        <f>VLOOKUP(H699,Sheet2!$A$1:$B$270,2,FALSE)</f>
        <v>KEDIRI</v>
      </c>
    </row>
    <row r="700" spans="1:61">
      <c r="A700">
        <v>699</v>
      </c>
      <c r="B700">
        <v>1002629263</v>
      </c>
      <c r="C700">
        <v>3</v>
      </c>
      <c r="D700" t="s">
        <v>38</v>
      </c>
      <c r="E700">
        <v>5</v>
      </c>
      <c r="F700" t="s">
        <v>90</v>
      </c>
      <c r="G700" t="s">
        <v>90</v>
      </c>
      <c r="H700" t="s">
        <v>447</v>
      </c>
      <c r="I700" t="s">
        <v>212</v>
      </c>
      <c r="J700" t="s">
        <v>213</v>
      </c>
      <c r="K700" t="s">
        <v>149</v>
      </c>
      <c r="M700" t="s">
        <v>1625</v>
      </c>
      <c r="N700" t="s">
        <v>215</v>
      </c>
      <c r="O700" s="57">
        <v>46304.446585648147</v>
      </c>
      <c r="P700" s="57">
        <v>46307.226597222223</v>
      </c>
      <c r="Q700">
        <v>69407174</v>
      </c>
      <c r="S700">
        <v>152640225988</v>
      </c>
      <c r="T700" t="s">
        <v>5018</v>
      </c>
      <c r="U700" t="s">
        <v>5019</v>
      </c>
      <c r="V700" t="s">
        <v>5020</v>
      </c>
      <c r="Z700">
        <v>111.92989725906401</v>
      </c>
      <c r="AA700">
        <v>-7.8299133150519298</v>
      </c>
      <c r="AB700" t="s">
        <v>5021</v>
      </c>
      <c r="AC700" t="s">
        <v>229</v>
      </c>
      <c r="AL700" t="s">
        <v>217</v>
      </c>
      <c r="AM700" t="s">
        <v>5022</v>
      </c>
      <c r="AN700" t="s">
        <v>6</v>
      </c>
      <c r="AO700" s="57">
        <v>46275.454965277779</v>
      </c>
      <c r="AP700" s="57">
        <v>46305.458333333336</v>
      </c>
      <c r="AR700" t="s">
        <v>12</v>
      </c>
      <c r="AS700" t="s">
        <v>548</v>
      </c>
      <c r="AT700" t="s">
        <v>342</v>
      </c>
      <c r="AV700" t="s">
        <v>1626</v>
      </c>
      <c r="AW700" t="s">
        <v>540</v>
      </c>
      <c r="AX700" t="s">
        <v>222</v>
      </c>
      <c r="AZ700" t="s">
        <v>1626</v>
      </c>
      <c r="BA700" s="57">
        <v>46305.458333333336</v>
      </c>
      <c r="BB700" t="s">
        <v>5022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str">
        <f>VLOOKUP(H700,Sheet2!$A$1:$B$270,2,FALSE)</f>
        <v>KEDIRI</v>
      </c>
    </row>
    <row r="701" spans="1:61">
      <c r="A701">
        <v>700</v>
      </c>
      <c r="B701">
        <v>1002636523</v>
      </c>
      <c r="C701">
        <v>3</v>
      </c>
      <c r="D701" t="s">
        <v>38</v>
      </c>
      <c r="E701">
        <v>5</v>
      </c>
      <c r="F701" t="s">
        <v>90</v>
      </c>
      <c r="G701" t="s">
        <v>90</v>
      </c>
      <c r="H701" t="s">
        <v>447</v>
      </c>
      <c r="I701" t="s">
        <v>212</v>
      </c>
      <c r="J701" t="s">
        <v>213</v>
      </c>
      <c r="K701" t="s">
        <v>149</v>
      </c>
      <c r="M701" t="s">
        <v>1625</v>
      </c>
      <c r="N701" t="s">
        <v>215</v>
      </c>
      <c r="O701" s="57">
        <v>46309.481423611112</v>
      </c>
      <c r="P701" s="57">
        <v>46314.36614583333</v>
      </c>
      <c r="Q701">
        <v>69410004</v>
      </c>
      <c r="S701">
        <v>152640226118</v>
      </c>
      <c r="T701" t="s">
        <v>6933</v>
      </c>
      <c r="U701" t="s">
        <v>6934</v>
      </c>
      <c r="Z701">
        <v>111.96668080000001</v>
      </c>
      <c r="AA701">
        <v>-7.6900291000000003</v>
      </c>
      <c r="AB701" t="s">
        <v>6935</v>
      </c>
      <c r="AC701" t="s">
        <v>229</v>
      </c>
      <c r="AO701" t="s">
        <v>6914</v>
      </c>
      <c r="AR701" t="s">
        <v>1630</v>
      </c>
      <c r="AS701" t="s">
        <v>548</v>
      </c>
      <c r="AT701" t="s">
        <v>230</v>
      </c>
      <c r="AV701" t="s">
        <v>4103</v>
      </c>
      <c r="AW701" t="s">
        <v>540</v>
      </c>
      <c r="AX701" t="s">
        <v>222</v>
      </c>
      <c r="AZ701" t="s">
        <v>4103</v>
      </c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str">
        <f>VLOOKUP(H701,Sheet2!$A$1:$B$270,2,FALSE)</f>
        <v>KEDIRI</v>
      </c>
    </row>
    <row r="702" spans="1:61">
      <c r="A702">
        <v>701</v>
      </c>
      <c r="B702">
        <v>1002641146</v>
      </c>
      <c r="C702">
        <v>3</v>
      </c>
      <c r="D702" t="s">
        <v>38</v>
      </c>
      <c r="E702">
        <v>5</v>
      </c>
      <c r="F702" t="s">
        <v>92</v>
      </c>
      <c r="G702" t="s">
        <v>92</v>
      </c>
      <c r="H702" t="s">
        <v>470</v>
      </c>
      <c r="I702" t="s">
        <v>212</v>
      </c>
      <c r="J702" t="s">
        <v>213</v>
      </c>
      <c r="K702" t="s">
        <v>149</v>
      </c>
      <c r="L702" t="s">
        <v>214</v>
      </c>
      <c r="M702" t="s">
        <v>1400</v>
      </c>
      <c r="N702" t="s">
        <v>215</v>
      </c>
      <c r="O702" s="57">
        <v>46312.40184027778</v>
      </c>
      <c r="P702" s="57">
        <v>46315.396793981483</v>
      </c>
      <c r="Q702">
        <v>69411945</v>
      </c>
      <c r="S702">
        <v>152632206660</v>
      </c>
      <c r="T702" t="s">
        <v>8335</v>
      </c>
      <c r="U702" t="s">
        <v>8336</v>
      </c>
      <c r="V702" t="s">
        <v>8337</v>
      </c>
      <c r="Z702">
        <v>111.618492</v>
      </c>
      <c r="AA702">
        <v>-7.5516069999999997</v>
      </c>
      <c r="AB702" t="s">
        <v>8338</v>
      </c>
      <c r="AC702" t="s">
        <v>235</v>
      </c>
      <c r="AL702" t="s">
        <v>217</v>
      </c>
      <c r="AM702" t="s">
        <v>8339</v>
      </c>
      <c r="AN702" t="s">
        <v>6</v>
      </c>
      <c r="AO702" t="s">
        <v>8340</v>
      </c>
      <c r="AP702" s="57">
        <v>46313.333333333336</v>
      </c>
      <c r="AQ702" t="s">
        <v>841</v>
      </c>
      <c r="AR702" t="s">
        <v>14</v>
      </c>
      <c r="AS702" t="s">
        <v>558</v>
      </c>
      <c r="AT702" t="s">
        <v>230</v>
      </c>
      <c r="AV702" t="s">
        <v>9517</v>
      </c>
      <c r="AW702" t="s">
        <v>880</v>
      </c>
      <c r="AX702" t="s">
        <v>222</v>
      </c>
      <c r="BA702" s="57">
        <v>46313.333333333336</v>
      </c>
      <c r="BB702" t="s">
        <v>8339</v>
      </c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str">
        <f>VLOOKUP(H702,Sheet2!$A$1:$B$270,2,FALSE)</f>
        <v>MADIUN</v>
      </c>
    </row>
    <row r="703" spans="1:61">
      <c r="A703">
        <v>702</v>
      </c>
      <c r="B703">
        <v>1002651801</v>
      </c>
      <c r="C703">
        <v>3</v>
      </c>
      <c r="D703" t="s">
        <v>38</v>
      </c>
      <c r="E703">
        <v>5</v>
      </c>
      <c r="F703" t="s">
        <v>92</v>
      </c>
      <c r="G703" t="s">
        <v>92</v>
      </c>
      <c r="H703" t="s">
        <v>470</v>
      </c>
      <c r="I703" t="s">
        <v>212</v>
      </c>
      <c r="J703" t="s">
        <v>213</v>
      </c>
      <c r="K703" t="s">
        <v>149</v>
      </c>
      <c r="L703" t="s">
        <v>214</v>
      </c>
      <c r="M703" t="s">
        <v>1400</v>
      </c>
      <c r="N703" t="s">
        <v>215</v>
      </c>
      <c r="O703" s="57">
        <v>46318.781828703701</v>
      </c>
      <c r="P703" s="57">
        <v>46321.560011574074</v>
      </c>
      <c r="Q703">
        <v>69416190</v>
      </c>
      <c r="S703">
        <v>152632205220</v>
      </c>
      <c r="T703" t="s">
        <v>12082</v>
      </c>
      <c r="U703" t="s">
        <v>12083</v>
      </c>
      <c r="V703" t="s">
        <v>12084</v>
      </c>
      <c r="Z703">
        <v>111.658587</v>
      </c>
      <c r="AA703">
        <v>-7.5654700000000004</v>
      </c>
      <c r="AB703" t="s">
        <v>12085</v>
      </c>
      <c r="AC703" t="s">
        <v>235</v>
      </c>
      <c r="AL703" t="s">
        <v>217</v>
      </c>
      <c r="AM703" t="s">
        <v>12086</v>
      </c>
      <c r="AN703" t="s">
        <v>6</v>
      </c>
      <c r="AO703" t="s">
        <v>12087</v>
      </c>
      <c r="AP703" s="57">
        <v>46320.333333333336</v>
      </c>
      <c r="AR703" t="s">
        <v>14</v>
      </c>
      <c r="AS703" t="s">
        <v>558</v>
      </c>
      <c r="AT703" t="s">
        <v>342</v>
      </c>
      <c r="AV703" t="s">
        <v>13048</v>
      </c>
      <c r="AW703" t="s">
        <v>1899</v>
      </c>
      <c r="AX703" t="s">
        <v>222</v>
      </c>
      <c r="BA703" s="57">
        <v>46320.333333333336</v>
      </c>
      <c r="BB703" t="s">
        <v>12086</v>
      </c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str">
        <f>VLOOKUP(H703,Sheet2!$A$1:$B$270,2,FALSE)</f>
        <v>MADIUN</v>
      </c>
    </row>
    <row r="704" spans="1:61">
      <c r="A704">
        <v>703</v>
      </c>
      <c r="B704">
        <v>1002619234</v>
      </c>
      <c r="C704">
        <v>3</v>
      </c>
      <c r="D704" t="s">
        <v>38</v>
      </c>
      <c r="E704">
        <v>5</v>
      </c>
      <c r="F704" t="s">
        <v>92</v>
      </c>
      <c r="G704" t="s">
        <v>92</v>
      </c>
      <c r="H704" t="s">
        <v>470</v>
      </c>
      <c r="I704" t="s">
        <v>212</v>
      </c>
      <c r="J704" t="s">
        <v>213</v>
      </c>
      <c r="K704" t="s">
        <v>149</v>
      </c>
      <c r="L704" t="s">
        <v>214</v>
      </c>
      <c r="M704" t="s">
        <v>76</v>
      </c>
      <c r="N704" t="s">
        <v>215</v>
      </c>
      <c r="O704" s="57">
        <v>46297.417754629627</v>
      </c>
      <c r="P704" s="57">
        <v>46297.841435185182</v>
      </c>
      <c r="Q704">
        <v>69402832</v>
      </c>
      <c r="S704">
        <v>152632207016</v>
      </c>
      <c r="T704" t="s">
        <v>1705</v>
      </c>
      <c r="U704" t="s">
        <v>1706</v>
      </c>
      <c r="V704" t="s">
        <v>1707</v>
      </c>
      <c r="Z704">
        <v>111.617571</v>
      </c>
      <c r="AA704">
        <v>-7.5664610000000003</v>
      </c>
      <c r="AB704" t="s">
        <v>1708</v>
      </c>
      <c r="AC704" t="s">
        <v>235</v>
      </c>
      <c r="AL704" t="s">
        <v>217</v>
      </c>
      <c r="AM704" t="s">
        <v>1709</v>
      </c>
      <c r="AN704" t="s">
        <v>6</v>
      </c>
      <c r="AO704" s="57">
        <v>46063.42392361111</v>
      </c>
      <c r="AP704" s="57">
        <v>46298.333333333336</v>
      </c>
      <c r="AR704" t="s">
        <v>218</v>
      </c>
      <c r="AS704" t="s">
        <v>558</v>
      </c>
      <c r="AT704" t="s">
        <v>230</v>
      </c>
      <c r="AU704">
        <v>20261002</v>
      </c>
      <c r="AV704" t="s">
        <v>221</v>
      </c>
      <c r="AW704" t="s">
        <v>877</v>
      </c>
      <c r="AX704" t="s">
        <v>222</v>
      </c>
      <c r="BA704" s="57">
        <v>46298.333333333336</v>
      </c>
      <c r="BB704" t="s">
        <v>1709</v>
      </c>
      <c r="BC704">
        <v>2026</v>
      </c>
      <c r="BD704">
        <v>10</v>
      </c>
      <c r="BE704">
        <v>2</v>
      </c>
      <c r="BF704" s="6">
        <f t="shared" si="30"/>
        <v>46297</v>
      </c>
      <c r="BG704">
        <f t="shared" si="31"/>
        <v>-1.3333333333357587</v>
      </c>
      <c r="BH704" t="str">
        <f t="shared" si="32"/>
        <v>COMPLY</v>
      </c>
      <c r="BI704" t="str">
        <f>VLOOKUP(H704,Sheet2!$A$1:$B$270,2,FALSE)</f>
        <v>MADIUN</v>
      </c>
    </row>
    <row r="705" spans="1:61">
      <c r="A705">
        <v>704</v>
      </c>
      <c r="B705">
        <v>1002632229</v>
      </c>
      <c r="C705">
        <v>3</v>
      </c>
      <c r="D705" t="s">
        <v>38</v>
      </c>
      <c r="E705">
        <v>5</v>
      </c>
      <c r="F705" t="s">
        <v>92</v>
      </c>
      <c r="G705" t="s">
        <v>92</v>
      </c>
      <c r="H705" t="s">
        <v>470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46307.414363425924</v>
      </c>
      <c r="P705" s="57">
        <v>46308.450706018521</v>
      </c>
      <c r="Q705">
        <v>69408419</v>
      </c>
      <c r="S705">
        <v>152632207200</v>
      </c>
      <c r="T705" t="s">
        <v>5878</v>
      </c>
      <c r="U705" t="s">
        <v>5879</v>
      </c>
      <c r="V705" t="s">
        <v>5880</v>
      </c>
      <c r="Z705">
        <v>111.607295125722</v>
      </c>
      <c r="AA705">
        <v>-7.5686061168131404</v>
      </c>
      <c r="AB705" t="s">
        <v>5881</v>
      </c>
      <c r="AC705" t="s">
        <v>216</v>
      </c>
      <c r="AL705" t="s">
        <v>217</v>
      </c>
      <c r="AM705" t="s">
        <v>5882</v>
      </c>
      <c r="AN705" t="s">
        <v>6</v>
      </c>
      <c r="AO705" s="57">
        <v>46366.434120370373</v>
      </c>
      <c r="AP705" s="57">
        <v>46308.333333333336</v>
      </c>
      <c r="AR705" t="s">
        <v>218</v>
      </c>
      <c r="AS705" t="s">
        <v>558</v>
      </c>
      <c r="AT705" t="s">
        <v>230</v>
      </c>
      <c r="AU705">
        <v>20261013</v>
      </c>
      <c r="AV705" t="s">
        <v>221</v>
      </c>
      <c r="AW705" t="s">
        <v>880</v>
      </c>
      <c r="AX705" t="s">
        <v>222</v>
      </c>
      <c r="BA705" s="57">
        <v>46308.333333333336</v>
      </c>
      <c r="BB705" t="s">
        <v>5882</v>
      </c>
      <c r="BC705">
        <v>2026</v>
      </c>
      <c r="BD705">
        <v>10</v>
      </c>
      <c r="BE705">
        <v>13</v>
      </c>
      <c r="BF705" s="6">
        <f t="shared" si="30"/>
        <v>46308</v>
      </c>
      <c r="BG705">
        <f t="shared" si="31"/>
        <v>-0.33333333333575865</v>
      </c>
      <c r="BH705" t="str">
        <f t="shared" si="32"/>
        <v>COMPLY</v>
      </c>
      <c r="BI705" t="str">
        <f>VLOOKUP(H705,Sheet2!$A$1:$B$270,2,FALSE)</f>
        <v>MADIUN</v>
      </c>
    </row>
    <row r="706" spans="1:61">
      <c r="A706">
        <v>705</v>
      </c>
      <c r="B706">
        <v>1002635389</v>
      </c>
      <c r="C706">
        <v>3</v>
      </c>
      <c r="D706" t="s">
        <v>38</v>
      </c>
      <c r="E706">
        <v>5</v>
      </c>
      <c r="F706" t="s">
        <v>92</v>
      </c>
      <c r="G706" t="s">
        <v>92</v>
      </c>
      <c r="H706" t="s">
        <v>470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46308.636562500003</v>
      </c>
      <c r="P706" s="57">
        <v>46309.433472222219</v>
      </c>
      <c r="Q706">
        <v>69409529</v>
      </c>
      <c r="S706">
        <v>152632207743</v>
      </c>
      <c r="T706" t="s">
        <v>1705</v>
      </c>
      <c r="U706" t="s">
        <v>6633</v>
      </c>
      <c r="V706" t="s">
        <v>6634</v>
      </c>
      <c r="Z706">
        <v>111.621883</v>
      </c>
      <c r="AA706">
        <v>-7.5661909999999999</v>
      </c>
      <c r="AB706" t="s">
        <v>6635</v>
      </c>
      <c r="AC706" t="s">
        <v>235</v>
      </c>
      <c r="AL706" t="s">
        <v>217</v>
      </c>
      <c r="AM706" t="s">
        <v>6636</v>
      </c>
      <c r="AN706" t="s">
        <v>6</v>
      </c>
      <c r="AO706" t="s">
        <v>6589</v>
      </c>
      <c r="AP706" s="57">
        <v>46309.625</v>
      </c>
      <c r="AR706" t="s">
        <v>218</v>
      </c>
      <c r="AS706" t="s">
        <v>558</v>
      </c>
      <c r="AT706" t="s">
        <v>230</v>
      </c>
      <c r="AU706">
        <v>20261014</v>
      </c>
      <c r="AV706" t="s">
        <v>221</v>
      </c>
      <c r="AW706" t="s">
        <v>875</v>
      </c>
      <c r="AX706" t="s">
        <v>222</v>
      </c>
      <c r="BA706" s="57">
        <v>46309.625</v>
      </c>
      <c r="BB706" t="s">
        <v>6636</v>
      </c>
      <c r="BC706">
        <v>2026</v>
      </c>
      <c r="BD706">
        <v>10</v>
      </c>
      <c r="BE706">
        <v>14</v>
      </c>
      <c r="BF706" s="6">
        <f t="shared" ref="BF706:BF769" si="33">DATE(BC706,BD706,BE706)</f>
        <v>46309</v>
      </c>
      <c r="BG706">
        <f t="shared" ref="BG706:BG769" si="34">BF706-BA706</f>
        <v>-0.625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MADIUN</v>
      </c>
    </row>
    <row r="707" spans="1:61">
      <c r="A707">
        <v>706</v>
      </c>
      <c r="B707">
        <v>1002644708</v>
      </c>
      <c r="C707">
        <v>3</v>
      </c>
      <c r="D707" t="s">
        <v>38</v>
      </c>
      <c r="E707">
        <v>5</v>
      </c>
      <c r="F707" t="s">
        <v>92</v>
      </c>
      <c r="G707" t="s">
        <v>92</v>
      </c>
      <c r="H707" t="s">
        <v>470</v>
      </c>
      <c r="I707" t="s">
        <v>212</v>
      </c>
      <c r="J707" t="s">
        <v>213</v>
      </c>
      <c r="K707" t="s">
        <v>149</v>
      </c>
      <c r="M707" t="s">
        <v>76</v>
      </c>
      <c r="N707" t="s">
        <v>215</v>
      </c>
      <c r="O707" s="57">
        <v>46315.396805555552</v>
      </c>
      <c r="P707" s="57">
        <v>46316.352488425924</v>
      </c>
      <c r="Q707">
        <v>69411945</v>
      </c>
      <c r="S707">
        <v>152632205032</v>
      </c>
      <c r="T707" t="s">
        <v>8335</v>
      </c>
      <c r="U707" t="s">
        <v>10218</v>
      </c>
      <c r="V707" t="s">
        <v>10219</v>
      </c>
      <c r="Z707">
        <v>111.607501</v>
      </c>
      <c r="AA707">
        <v>-7.5522448000000004</v>
      </c>
      <c r="AB707" t="s">
        <v>8338</v>
      </c>
      <c r="AC707" t="s">
        <v>216</v>
      </c>
      <c r="AL707" t="s">
        <v>217</v>
      </c>
      <c r="AM707" t="s">
        <v>10220</v>
      </c>
      <c r="AN707" t="s">
        <v>6</v>
      </c>
      <c r="AO707" t="s">
        <v>10075</v>
      </c>
      <c r="AR707" t="s">
        <v>218</v>
      </c>
      <c r="AS707" t="s">
        <v>558</v>
      </c>
      <c r="AT707" t="s">
        <v>230</v>
      </c>
      <c r="AU707">
        <v>20261021</v>
      </c>
      <c r="AV707" t="s">
        <v>221</v>
      </c>
      <c r="AW707" t="s">
        <v>540</v>
      </c>
      <c r="AX707" t="s">
        <v>222</v>
      </c>
      <c r="BA707" s="57">
        <v>46315.291666666664</v>
      </c>
      <c r="BB707" t="s">
        <v>10220</v>
      </c>
      <c r="BC707">
        <v>2026</v>
      </c>
      <c r="BD707">
        <v>10</v>
      </c>
      <c r="BE707">
        <v>21</v>
      </c>
      <c r="BF707" s="6">
        <f t="shared" si="33"/>
        <v>46316</v>
      </c>
      <c r="BG707">
        <f t="shared" si="34"/>
        <v>0.70833333333575865</v>
      </c>
      <c r="BH707" t="str">
        <f t="shared" si="35"/>
        <v>COMPLY</v>
      </c>
      <c r="BI707" t="str">
        <f>VLOOKUP(H707,Sheet2!$A$1:$B$270,2,FALSE)</f>
        <v>MADIUN</v>
      </c>
    </row>
    <row r="708" spans="1:61">
      <c r="A708">
        <v>707</v>
      </c>
      <c r="B708">
        <v>1002644851</v>
      </c>
      <c r="C708">
        <v>3</v>
      </c>
      <c r="D708" t="s">
        <v>38</v>
      </c>
      <c r="E708">
        <v>5</v>
      </c>
      <c r="F708" t="s">
        <v>92</v>
      </c>
      <c r="G708" t="s">
        <v>92</v>
      </c>
      <c r="H708" t="s">
        <v>470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46315.422731481478</v>
      </c>
      <c r="P708" s="57">
        <v>46315.773402777777</v>
      </c>
      <c r="Q708">
        <v>69413522</v>
      </c>
      <c r="S708">
        <v>152632205033</v>
      </c>
      <c r="T708" t="s">
        <v>10221</v>
      </c>
      <c r="U708" t="s">
        <v>10222</v>
      </c>
      <c r="V708" t="s">
        <v>10223</v>
      </c>
      <c r="Z708">
        <v>111.66205100000001</v>
      </c>
      <c r="AA708">
        <v>-7.5443809999999996</v>
      </c>
      <c r="AB708" t="s">
        <v>10224</v>
      </c>
      <c r="AC708" t="s">
        <v>235</v>
      </c>
      <c r="AL708" t="s">
        <v>217</v>
      </c>
      <c r="AM708" t="s">
        <v>10198</v>
      </c>
      <c r="AN708" t="s">
        <v>6</v>
      </c>
      <c r="AO708" t="s">
        <v>10104</v>
      </c>
      <c r="AP708" s="57">
        <v>46316.333333333336</v>
      </c>
      <c r="AR708" t="s">
        <v>218</v>
      </c>
      <c r="AS708" t="s">
        <v>558</v>
      </c>
      <c r="AT708" t="s">
        <v>230</v>
      </c>
      <c r="AU708">
        <v>20261020</v>
      </c>
      <c r="AV708" t="s">
        <v>221</v>
      </c>
      <c r="AW708" t="s">
        <v>875</v>
      </c>
      <c r="AX708" t="s">
        <v>222</v>
      </c>
      <c r="BA708" s="57">
        <v>46316.333333333336</v>
      </c>
      <c r="BB708" t="s">
        <v>10198</v>
      </c>
      <c r="BC708">
        <v>2026</v>
      </c>
      <c r="BD708">
        <v>10</v>
      </c>
      <c r="BE708">
        <v>20</v>
      </c>
      <c r="BF708" s="6">
        <f t="shared" si="33"/>
        <v>46315</v>
      </c>
      <c r="BG708">
        <f t="shared" si="34"/>
        <v>-1.3333333333357587</v>
      </c>
      <c r="BH708" t="str">
        <f t="shared" si="35"/>
        <v>COMPLY</v>
      </c>
      <c r="BI708" t="str">
        <f>VLOOKUP(H708,Sheet2!$A$1:$B$270,2,FALSE)</f>
        <v>MADIUN</v>
      </c>
    </row>
    <row r="709" spans="1:61">
      <c r="A709">
        <v>708</v>
      </c>
      <c r="B709">
        <v>1002651794</v>
      </c>
      <c r="C709">
        <v>3</v>
      </c>
      <c r="D709" t="s">
        <v>38</v>
      </c>
      <c r="E709">
        <v>5</v>
      </c>
      <c r="F709" t="s">
        <v>92</v>
      </c>
      <c r="G709" t="s">
        <v>92</v>
      </c>
      <c r="H709" t="s">
        <v>470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46318.777662037035</v>
      </c>
      <c r="P709" s="57">
        <v>46319.848900462966</v>
      </c>
      <c r="Q709">
        <v>69416187</v>
      </c>
      <c r="S709">
        <v>152632205218</v>
      </c>
      <c r="T709" t="s">
        <v>12088</v>
      </c>
      <c r="U709" t="s">
        <v>12089</v>
      </c>
      <c r="V709" t="s">
        <v>12090</v>
      </c>
      <c r="Z709">
        <v>111.659898</v>
      </c>
      <c r="AA709">
        <v>-7.5576249999999998</v>
      </c>
      <c r="AB709" t="s">
        <v>12091</v>
      </c>
      <c r="AC709" t="s">
        <v>235</v>
      </c>
      <c r="AL709" t="s">
        <v>217</v>
      </c>
      <c r="AM709" t="s">
        <v>12092</v>
      </c>
      <c r="AN709" t="s">
        <v>6</v>
      </c>
      <c r="AO709" t="s">
        <v>12087</v>
      </c>
      <c r="AP709" s="57">
        <v>46319.625</v>
      </c>
      <c r="AR709" t="s">
        <v>218</v>
      </c>
      <c r="AS709" t="s">
        <v>558</v>
      </c>
      <c r="AT709" t="s">
        <v>342</v>
      </c>
      <c r="AU709">
        <v>20261024</v>
      </c>
      <c r="AV709" t="s">
        <v>221</v>
      </c>
      <c r="AW709" t="s">
        <v>1899</v>
      </c>
      <c r="AX709" t="s">
        <v>222</v>
      </c>
      <c r="BA709" s="57">
        <v>46319.625</v>
      </c>
      <c r="BB709" t="s">
        <v>12092</v>
      </c>
      <c r="BC709">
        <v>2026</v>
      </c>
      <c r="BD709">
        <v>10</v>
      </c>
      <c r="BE709">
        <v>24</v>
      </c>
      <c r="BF709" s="6">
        <f t="shared" si="33"/>
        <v>46319</v>
      </c>
      <c r="BG709">
        <f t="shared" si="34"/>
        <v>-0.625</v>
      </c>
      <c r="BH709" t="str">
        <f t="shared" si="35"/>
        <v>COMPLY</v>
      </c>
      <c r="BI709" t="str">
        <f>VLOOKUP(H709,Sheet2!$A$1:$B$270,2,FALSE)</f>
        <v>MADIUN</v>
      </c>
    </row>
    <row r="710" spans="1:61">
      <c r="A710">
        <v>709</v>
      </c>
      <c r="B710">
        <v>1002653939</v>
      </c>
      <c r="C710">
        <v>3</v>
      </c>
      <c r="D710" t="s">
        <v>38</v>
      </c>
      <c r="E710">
        <v>5</v>
      </c>
      <c r="F710" t="s">
        <v>92</v>
      </c>
      <c r="G710" t="s">
        <v>92</v>
      </c>
      <c r="H710" t="s">
        <v>470</v>
      </c>
      <c r="I710" t="s">
        <v>212</v>
      </c>
      <c r="J710" t="s">
        <v>213</v>
      </c>
      <c r="K710" t="s">
        <v>149</v>
      </c>
      <c r="M710" t="s">
        <v>76</v>
      </c>
      <c r="N710" t="s">
        <v>215</v>
      </c>
      <c r="O710" s="57">
        <v>46321.560023148151</v>
      </c>
      <c r="P710" s="57">
        <v>46321.74790509259</v>
      </c>
      <c r="Q710">
        <v>69416190</v>
      </c>
      <c r="S710">
        <v>152632205397</v>
      </c>
      <c r="T710" t="s">
        <v>12082</v>
      </c>
      <c r="U710" t="s">
        <v>13049</v>
      </c>
      <c r="V710" t="s">
        <v>13050</v>
      </c>
      <c r="Z710">
        <v>111.65828999999999</v>
      </c>
      <c r="AA710">
        <v>-7.5661930000000002</v>
      </c>
      <c r="AB710" t="s">
        <v>12085</v>
      </c>
      <c r="AC710" t="s">
        <v>216</v>
      </c>
      <c r="AL710" t="s">
        <v>217</v>
      </c>
      <c r="AM710" t="s">
        <v>13051</v>
      </c>
      <c r="AN710" t="s">
        <v>6</v>
      </c>
      <c r="AO710" t="s">
        <v>13052</v>
      </c>
      <c r="AR710" t="s">
        <v>218</v>
      </c>
      <c r="AS710" t="s">
        <v>558</v>
      </c>
      <c r="AT710" t="s">
        <v>230</v>
      </c>
      <c r="AU710">
        <v>20261026</v>
      </c>
      <c r="AV710" t="s">
        <v>221</v>
      </c>
      <c r="AW710" t="s">
        <v>540</v>
      </c>
      <c r="AX710" t="s">
        <v>222</v>
      </c>
      <c r="BA710" s="57">
        <v>46321.291666666664</v>
      </c>
      <c r="BB710" t="s">
        <v>13051</v>
      </c>
      <c r="BC710">
        <v>2026</v>
      </c>
      <c r="BD710">
        <v>10</v>
      </c>
      <c r="BE710">
        <v>26</v>
      </c>
      <c r="BF710" s="6">
        <f t="shared" si="33"/>
        <v>46321</v>
      </c>
      <c r="BG710">
        <f t="shared" si="34"/>
        <v>-0.29166666666424135</v>
      </c>
      <c r="BH710" t="str">
        <f t="shared" si="35"/>
        <v>COMPLY</v>
      </c>
      <c r="BI710" t="str">
        <f>VLOOKUP(H710,Sheet2!$A$1:$B$270,2,FALSE)</f>
        <v>MADIUN</v>
      </c>
    </row>
    <row r="711" spans="1:61">
      <c r="A711">
        <v>710</v>
      </c>
      <c r="B711">
        <v>1002655249</v>
      </c>
      <c r="C711">
        <v>3</v>
      </c>
      <c r="D711" t="s">
        <v>38</v>
      </c>
      <c r="E711">
        <v>5</v>
      </c>
      <c r="F711" t="s">
        <v>92</v>
      </c>
      <c r="G711" t="s">
        <v>92</v>
      </c>
      <c r="H711" t="s">
        <v>470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46322.402662037035</v>
      </c>
      <c r="P711" s="57">
        <v>46322.743020833332</v>
      </c>
      <c r="Q711">
        <v>69417644</v>
      </c>
      <c r="S711">
        <v>152632205399</v>
      </c>
      <c r="T711" t="s">
        <v>13747</v>
      </c>
      <c r="U711" t="s">
        <v>13748</v>
      </c>
      <c r="V711" t="s">
        <v>13749</v>
      </c>
      <c r="Z711">
        <v>111.655904699004</v>
      </c>
      <c r="AA711">
        <v>-7.5439720248003299</v>
      </c>
      <c r="AB711" t="s">
        <v>13750</v>
      </c>
      <c r="AC711" t="s">
        <v>235</v>
      </c>
      <c r="AL711" t="s">
        <v>217</v>
      </c>
      <c r="AM711" t="s">
        <v>13676</v>
      </c>
      <c r="AN711" t="s">
        <v>6</v>
      </c>
      <c r="AO711" t="s">
        <v>13677</v>
      </c>
      <c r="AP711" s="57">
        <v>46323.333333333336</v>
      </c>
      <c r="AR711" t="s">
        <v>218</v>
      </c>
      <c r="AS711" t="s">
        <v>558</v>
      </c>
      <c r="AT711" t="s">
        <v>230</v>
      </c>
      <c r="AU711">
        <v>20261027</v>
      </c>
      <c r="AV711" t="s">
        <v>221</v>
      </c>
      <c r="AW711" t="s">
        <v>877</v>
      </c>
      <c r="AX711" t="s">
        <v>222</v>
      </c>
      <c r="BA711" s="57">
        <v>46323.333333333336</v>
      </c>
      <c r="BB711" t="s">
        <v>13676</v>
      </c>
      <c r="BC711">
        <v>2026</v>
      </c>
      <c r="BD711">
        <v>10</v>
      </c>
      <c r="BE711">
        <v>27</v>
      </c>
      <c r="BF711" s="6">
        <f t="shared" si="33"/>
        <v>46322</v>
      </c>
      <c r="BG711">
        <f t="shared" si="34"/>
        <v>-1.3333333333357587</v>
      </c>
      <c r="BH711" t="str">
        <f t="shared" si="35"/>
        <v>COMPLY</v>
      </c>
      <c r="BI711" t="str">
        <f>VLOOKUP(H711,Sheet2!$A$1:$B$270,2,FALSE)</f>
        <v>MADIUN</v>
      </c>
    </row>
    <row r="712" spans="1:61">
      <c r="A712">
        <v>711</v>
      </c>
      <c r="B712">
        <v>1002620437</v>
      </c>
      <c r="C712">
        <v>3</v>
      </c>
      <c r="D712" t="s">
        <v>38</v>
      </c>
      <c r="E712">
        <v>5</v>
      </c>
      <c r="F712" t="s">
        <v>92</v>
      </c>
      <c r="G712" t="s">
        <v>92</v>
      </c>
      <c r="H712" t="s">
        <v>470</v>
      </c>
      <c r="I712" t="s">
        <v>212</v>
      </c>
      <c r="J712" t="s">
        <v>213</v>
      </c>
      <c r="K712" t="s">
        <v>149</v>
      </c>
      <c r="L712" t="s">
        <v>214</v>
      </c>
      <c r="M712" t="s">
        <v>1625</v>
      </c>
      <c r="N712" t="s">
        <v>215</v>
      </c>
      <c r="O712" s="57">
        <v>46297.685196759259</v>
      </c>
      <c r="P712" s="57">
        <v>46322.587835648148</v>
      </c>
      <c r="Q712">
        <v>69403313</v>
      </c>
      <c r="S712">
        <v>152632207571</v>
      </c>
      <c r="T712" t="s">
        <v>1705</v>
      </c>
      <c r="U712" t="s">
        <v>6632</v>
      </c>
      <c r="V712" t="s">
        <v>1710</v>
      </c>
      <c r="Z712">
        <v>111.623577122125</v>
      </c>
      <c r="AA712">
        <v>-7.5690206238598003</v>
      </c>
      <c r="AB712" t="s">
        <v>13053</v>
      </c>
      <c r="AC712" t="s">
        <v>235</v>
      </c>
      <c r="AL712" t="s">
        <v>217</v>
      </c>
      <c r="AM712" t="s">
        <v>1419</v>
      </c>
      <c r="AN712" t="s">
        <v>6</v>
      </c>
      <c r="AO712" s="57">
        <v>46063.694699074076</v>
      </c>
      <c r="AP712" s="57">
        <v>46298.625</v>
      </c>
      <c r="AR712" t="s">
        <v>1630</v>
      </c>
      <c r="AS712" t="s">
        <v>558</v>
      </c>
      <c r="AT712" t="s">
        <v>230</v>
      </c>
      <c r="AV712" t="s">
        <v>13751</v>
      </c>
      <c r="AW712" t="s">
        <v>875</v>
      </c>
      <c r="AX712" t="s">
        <v>222</v>
      </c>
      <c r="BA712" s="57">
        <v>46298.625</v>
      </c>
      <c r="BB712" t="s">
        <v>1419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str">
        <f>VLOOKUP(H712,Sheet2!$A$1:$B$270,2,FALSE)</f>
        <v>MADIUN</v>
      </c>
    </row>
    <row r="713" spans="1:61">
      <c r="A713">
        <v>712</v>
      </c>
      <c r="B713">
        <v>1002650328</v>
      </c>
      <c r="C713">
        <v>3</v>
      </c>
      <c r="D713" t="s">
        <v>38</v>
      </c>
      <c r="E713">
        <v>5</v>
      </c>
      <c r="F713" t="s">
        <v>92</v>
      </c>
      <c r="G713" t="s">
        <v>92</v>
      </c>
      <c r="H713" t="s">
        <v>470</v>
      </c>
      <c r="I713" t="s">
        <v>212</v>
      </c>
      <c r="J713" t="s">
        <v>213</v>
      </c>
      <c r="K713" t="s">
        <v>149</v>
      </c>
      <c r="M713" t="s">
        <v>1625</v>
      </c>
      <c r="N713" t="s">
        <v>215</v>
      </c>
      <c r="O713" s="57">
        <v>46318.394050925926</v>
      </c>
      <c r="P713" s="57">
        <v>46322.083495370367</v>
      </c>
      <c r="Q713">
        <v>69415647</v>
      </c>
      <c r="S713">
        <v>152632205035</v>
      </c>
      <c r="T713" t="s">
        <v>12093</v>
      </c>
      <c r="U713" t="s">
        <v>12094</v>
      </c>
      <c r="Z713">
        <v>111.66</v>
      </c>
      <c r="AA713">
        <v>-7.5571999999999999</v>
      </c>
      <c r="AB713" t="s">
        <v>12095</v>
      </c>
      <c r="AC713" t="s">
        <v>229</v>
      </c>
      <c r="AO713" t="s">
        <v>11876</v>
      </c>
      <c r="AR713" t="s">
        <v>1630</v>
      </c>
      <c r="AS713" t="s">
        <v>558</v>
      </c>
      <c r="AT713" t="s">
        <v>230</v>
      </c>
      <c r="AV713" t="s">
        <v>3016</v>
      </c>
      <c r="AW713" t="s">
        <v>5700</v>
      </c>
      <c r="AX713" t="s">
        <v>222</v>
      </c>
      <c r="AZ713" t="s">
        <v>3016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str">
        <f>VLOOKUP(H713,Sheet2!$A$1:$B$270,2,FALSE)</f>
        <v>MADIUN</v>
      </c>
    </row>
    <row r="714" spans="1:61">
      <c r="A714">
        <v>713</v>
      </c>
      <c r="B714">
        <v>1002650355</v>
      </c>
      <c r="C714">
        <v>3</v>
      </c>
      <c r="D714" t="s">
        <v>38</v>
      </c>
      <c r="E714">
        <v>5</v>
      </c>
      <c r="F714" t="s">
        <v>92</v>
      </c>
      <c r="G714" t="s">
        <v>92</v>
      </c>
      <c r="H714" t="s">
        <v>470</v>
      </c>
      <c r="I714" t="s">
        <v>212</v>
      </c>
      <c r="J714" t="s">
        <v>213</v>
      </c>
      <c r="K714" t="s">
        <v>149</v>
      </c>
      <c r="M714" t="s">
        <v>1625</v>
      </c>
      <c r="N714" t="s">
        <v>215</v>
      </c>
      <c r="O714" s="57">
        <v>46318.399456018517</v>
      </c>
      <c r="P714" s="57">
        <v>46322.083506944444</v>
      </c>
      <c r="Q714">
        <v>69415641</v>
      </c>
      <c r="S714">
        <v>152632205036</v>
      </c>
      <c r="T714" t="s">
        <v>12096</v>
      </c>
      <c r="U714" t="s">
        <v>12094</v>
      </c>
      <c r="Z714">
        <v>111.66</v>
      </c>
      <c r="AA714">
        <v>-7.5571999999999999</v>
      </c>
      <c r="AB714" t="s">
        <v>12095</v>
      </c>
      <c r="AC714" t="s">
        <v>229</v>
      </c>
      <c r="AO714" t="s">
        <v>11876</v>
      </c>
      <c r="AR714" t="s">
        <v>1630</v>
      </c>
      <c r="AS714" t="s">
        <v>558</v>
      </c>
      <c r="AT714" t="s">
        <v>230</v>
      </c>
      <c r="AV714" t="s">
        <v>3016</v>
      </c>
      <c r="AW714" t="s">
        <v>7224</v>
      </c>
      <c r="AX714" t="s">
        <v>222</v>
      </c>
      <c r="AZ714" t="s">
        <v>3016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str">
        <f>VLOOKUP(H714,Sheet2!$A$1:$B$270,2,FALSE)</f>
        <v>MADIUN</v>
      </c>
    </row>
    <row r="715" spans="1:61">
      <c r="A715">
        <v>714</v>
      </c>
      <c r="B715">
        <v>1002620505</v>
      </c>
      <c r="C715">
        <v>3</v>
      </c>
      <c r="D715" t="s">
        <v>38</v>
      </c>
      <c r="E715">
        <v>5</v>
      </c>
      <c r="F715" t="s">
        <v>92</v>
      </c>
      <c r="G715" t="s">
        <v>92</v>
      </c>
      <c r="H715" t="s">
        <v>301</v>
      </c>
      <c r="I715" t="s">
        <v>212</v>
      </c>
      <c r="J715" t="s">
        <v>213</v>
      </c>
      <c r="K715" t="s">
        <v>149</v>
      </c>
      <c r="M715" t="s">
        <v>76</v>
      </c>
      <c r="N715" t="s">
        <v>563</v>
      </c>
      <c r="O715" s="57">
        <v>46297.712476851855</v>
      </c>
      <c r="P715" s="57">
        <v>46299.687349537038</v>
      </c>
      <c r="Q715">
        <v>69383033</v>
      </c>
      <c r="S715">
        <v>152601215057</v>
      </c>
      <c r="T715" t="s">
        <v>1711</v>
      </c>
      <c r="U715" t="s">
        <v>1712</v>
      </c>
      <c r="V715" t="s">
        <v>1713</v>
      </c>
      <c r="Z715">
        <v>111.5468582</v>
      </c>
      <c r="AA715">
        <v>-7.6344409999999998</v>
      </c>
      <c r="AB715" t="s">
        <v>1714</v>
      </c>
      <c r="AC715" t="s">
        <v>284</v>
      </c>
      <c r="AL715" t="s">
        <v>217</v>
      </c>
      <c r="AM715" t="s">
        <v>1715</v>
      </c>
      <c r="AN715" t="s">
        <v>6</v>
      </c>
      <c r="AO715" s="57">
        <v>46063.716145833336</v>
      </c>
      <c r="AP715" s="57">
        <v>46299.333333333336</v>
      </c>
      <c r="AR715" t="s">
        <v>218</v>
      </c>
      <c r="AS715" t="s">
        <v>219</v>
      </c>
      <c r="AT715" t="s">
        <v>230</v>
      </c>
      <c r="AU715">
        <v>20261004</v>
      </c>
      <c r="AV715" t="s">
        <v>221</v>
      </c>
      <c r="AW715" t="s">
        <v>1716</v>
      </c>
      <c r="AX715" t="s">
        <v>222</v>
      </c>
      <c r="BA715" s="57">
        <v>46299.333333333336</v>
      </c>
      <c r="BB715" t="s">
        <v>1715</v>
      </c>
      <c r="BC715">
        <v>2026</v>
      </c>
      <c r="BD715">
        <v>10</v>
      </c>
      <c r="BE715">
        <v>4</v>
      </c>
      <c r="BF715" s="6">
        <f t="shared" si="33"/>
        <v>46299</v>
      </c>
      <c r="BG715">
        <f t="shared" si="34"/>
        <v>-0.33333333333575865</v>
      </c>
      <c r="BH715" t="str">
        <f t="shared" si="35"/>
        <v>COMPLY</v>
      </c>
      <c r="BI715" t="str">
        <f>VLOOKUP(H715,Sheet2!$A$1:$B$270,2,FALSE)</f>
        <v>MADIUN</v>
      </c>
    </row>
    <row r="716" spans="1:61">
      <c r="A716">
        <v>715</v>
      </c>
      <c r="B716">
        <v>1002634638</v>
      </c>
      <c r="C716">
        <v>3</v>
      </c>
      <c r="D716" t="s">
        <v>38</v>
      </c>
      <c r="E716">
        <v>5</v>
      </c>
      <c r="F716" t="s">
        <v>92</v>
      </c>
      <c r="G716" t="s">
        <v>92</v>
      </c>
      <c r="H716" t="s">
        <v>301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46308.464363425926</v>
      </c>
      <c r="P716" s="57">
        <v>46308.769085648149</v>
      </c>
      <c r="Q716">
        <v>69409236</v>
      </c>
      <c r="S716">
        <v>152601215182</v>
      </c>
      <c r="T716" t="s">
        <v>5883</v>
      </c>
      <c r="U716" t="s">
        <v>6637</v>
      </c>
      <c r="V716" t="s">
        <v>5884</v>
      </c>
      <c r="Z716">
        <v>111.51994603125701</v>
      </c>
      <c r="AA716">
        <v>-7.6258619147277003</v>
      </c>
      <c r="AB716" t="s">
        <v>5885</v>
      </c>
      <c r="AC716" t="s">
        <v>235</v>
      </c>
      <c r="AL716" t="s">
        <v>217</v>
      </c>
      <c r="AM716" t="s">
        <v>5886</v>
      </c>
      <c r="AN716" t="s">
        <v>6</v>
      </c>
      <c r="AO716" t="s">
        <v>5744</v>
      </c>
      <c r="AP716" s="57">
        <v>46310.625</v>
      </c>
      <c r="AR716" t="s">
        <v>218</v>
      </c>
      <c r="AS716" t="s">
        <v>219</v>
      </c>
      <c r="AT716" t="s">
        <v>230</v>
      </c>
      <c r="AU716">
        <v>20261013</v>
      </c>
      <c r="AV716" t="s">
        <v>221</v>
      </c>
      <c r="AW716" t="s">
        <v>883</v>
      </c>
      <c r="AX716" t="s">
        <v>222</v>
      </c>
      <c r="BA716" s="57">
        <v>46310.625</v>
      </c>
      <c r="BB716" t="s">
        <v>5886</v>
      </c>
      <c r="BC716">
        <v>2026</v>
      </c>
      <c r="BD716">
        <v>10</v>
      </c>
      <c r="BE716">
        <v>13</v>
      </c>
      <c r="BF716" s="6">
        <f t="shared" si="33"/>
        <v>46308</v>
      </c>
      <c r="BG716">
        <f t="shared" si="34"/>
        <v>-2.625</v>
      </c>
      <c r="BH716" t="str">
        <f t="shared" si="35"/>
        <v>COMPLY</v>
      </c>
      <c r="BI716" t="str">
        <f>VLOOKUP(H716,Sheet2!$A$1:$B$270,2,FALSE)</f>
        <v>MADIUN</v>
      </c>
    </row>
    <row r="717" spans="1:61">
      <c r="A717">
        <v>716</v>
      </c>
      <c r="B717">
        <v>1002640001</v>
      </c>
      <c r="C717">
        <v>3</v>
      </c>
      <c r="D717" t="s">
        <v>38</v>
      </c>
      <c r="E717">
        <v>5</v>
      </c>
      <c r="F717" t="s">
        <v>92</v>
      </c>
      <c r="G717" t="s">
        <v>92</v>
      </c>
      <c r="H717" t="s">
        <v>301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46311.506030092591</v>
      </c>
      <c r="P717" s="57">
        <v>46314.463402777779</v>
      </c>
      <c r="Q717">
        <v>69411411</v>
      </c>
      <c r="S717">
        <v>152601215185</v>
      </c>
      <c r="T717" t="s">
        <v>8341</v>
      </c>
      <c r="U717" t="s">
        <v>8342</v>
      </c>
      <c r="V717" t="s">
        <v>8343</v>
      </c>
      <c r="Z717">
        <v>111.528914</v>
      </c>
      <c r="AA717">
        <v>-7.6441600000000003</v>
      </c>
      <c r="AB717" t="s">
        <v>8344</v>
      </c>
      <c r="AC717" t="s">
        <v>235</v>
      </c>
      <c r="AL717" t="s">
        <v>217</v>
      </c>
      <c r="AM717" t="s">
        <v>8292</v>
      </c>
      <c r="AN717" t="s">
        <v>6</v>
      </c>
      <c r="AO717" t="s">
        <v>8151</v>
      </c>
      <c r="AP717" s="57">
        <v>46312.458333333336</v>
      </c>
      <c r="AR717" t="s">
        <v>218</v>
      </c>
      <c r="AS717" t="s">
        <v>219</v>
      </c>
      <c r="AT717" t="s">
        <v>230</v>
      </c>
      <c r="AU717">
        <v>20261019</v>
      </c>
      <c r="AV717" t="s">
        <v>221</v>
      </c>
      <c r="AW717" t="s">
        <v>880</v>
      </c>
      <c r="AX717" t="s">
        <v>222</v>
      </c>
      <c r="BA717" s="57">
        <v>46312.458333333336</v>
      </c>
      <c r="BB717" t="s">
        <v>8292</v>
      </c>
      <c r="BC717">
        <v>2026</v>
      </c>
      <c r="BD717">
        <v>10</v>
      </c>
      <c r="BE717">
        <v>19</v>
      </c>
      <c r="BF717" s="6">
        <f t="shared" si="33"/>
        <v>46314</v>
      </c>
      <c r="BG717">
        <f t="shared" si="34"/>
        <v>1.5416666666642413</v>
      </c>
      <c r="BH717" t="str">
        <f t="shared" si="35"/>
        <v>NOT COMPLY</v>
      </c>
      <c r="BI717" t="str">
        <f>VLOOKUP(H717,Sheet2!$A$1:$B$270,2,FALSE)</f>
        <v>MADIUN</v>
      </c>
    </row>
    <row r="718" spans="1:61">
      <c r="A718">
        <v>717</v>
      </c>
      <c r="B718">
        <v>1002641932</v>
      </c>
      <c r="C718">
        <v>3</v>
      </c>
      <c r="D718" t="s">
        <v>38</v>
      </c>
      <c r="E718">
        <v>5</v>
      </c>
      <c r="F718" t="s">
        <v>92</v>
      </c>
      <c r="G718" t="s">
        <v>92</v>
      </c>
      <c r="H718" t="s">
        <v>301</v>
      </c>
      <c r="I718" t="s">
        <v>212</v>
      </c>
      <c r="J718" t="s">
        <v>213</v>
      </c>
      <c r="K718" t="s">
        <v>149</v>
      </c>
      <c r="L718" t="s">
        <v>826</v>
      </c>
      <c r="M718" t="s">
        <v>76</v>
      </c>
      <c r="N718" t="s">
        <v>215</v>
      </c>
      <c r="O718" s="57">
        <v>46313.581006944441</v>
      </c>
      <c r="P718" s="57">
        <v>46314.685624999998</v>
      </c>
      <c r="Q718">
        <v>69412393</v>
      </c>
      <c r="R718">
        <v>3514108325</v>
      </c>
      <c r="S718">
        <v>152601215192</v>
      </c>
      <c r="T718" t="s">
        <v>8345</v>
      </c>
      <c r="U718" t="s">
        <v>8346</v>
      </c>
      <c r="V718" t="s">
        <v>8347</v>
      </c>
      <c r="Z718">
        <v>111.537454</v>
      </c>
      <c r="AA718">
        <v>-7.5942449999999999</v>
      </c>
      <c r="AB718" t="s">
        <v>8348</v>
      </c>
      <c r="AC718" t="s">
        <v>235</v>
      </c>
      <c r="AL718" t="s">
        <v>217</v>
      </c>
      <c r="AM718" t="s">
        <v>8349</v>
      </c>
      <c r="AN718" t="s">
        <v>6</v>
      </c>
      <c r="AO718" t="s">
        <v>8350</v>
      </c>
      <c r="AP718" s="57">
        <v>46314.458333333336</v>
      </c>
      <c r="AR718" t="s">
        <v>218</v>
      </c>
      <c r="AS718" t="s">
        <v>219</v>
      </c>
      <c r="AT718" t="s">
        <v>230</v>
      </c>
      <c r="AU718">
        <v>20261019</v>
      </c>
      <c r="AV718" t="s">
        <v>221</v>
      </c>
      <c r="AW718" t="s">
        <v>2850</v>
      </c>
      <c r="AX718" t="s">
        <v>222</v>
      </c>
      <c r="BA718" s="57">
        <v>46314.458333333336</v>
      </c>
      <c r="BB718" t="s">
        <v>8349</v>
      </c>
      <c r="BC718">
        <v>2026</v>
      </c>
      <c r="BD718">
        <v>10</v>
      </c>
      <c r="BE718">
        <v>19</v>
      </c>
      <c r="BF718" s="6">
        <f t="shared" si="33"/>
        <v>46314</v>
      </c>
      <c r="BG718">
        <f t="shared" si="34"/>
        <v>-0.45833333333575865</v>
      </c>
      <c r="BH718" t="str">
        <f t="shared" si="35"/>
        <v>COMPLY</v>
      </c>
      <c r="BI718" t="str">
        <f>VLOOKUP(H718,Sheet2!$A$1:$B$270,2,FALSE)</f>
        <v>MADIUN</v>
      </c>
    </row>
    <row r="719" spans="1:61">
      <c r="A719">
        <v>718</v>
      </c>
      <c r="B719">
        <v>1002652642</v>
      </c>
      <c r="C719">
        <v>3</v>
      </c>
      <c r="D719" t="s">
        <v>38</v>
      </c>
      <c r="E719">
        <v>5</v>
      </c>
      <c r="F719" t="s">
        <v>92</v>
      </c>
      <c r="G719" t="s">
        <v>92</v>
      </c>
      <c r="H719" t="s">
        <v>301</v>
      </c>
      <c r="I719" t="s">
        <v>212</v>
      </c>
      <c r="J719" t="s">
        <v>213</v>
      </c>
      <c r="K719" t="s">
        <v>149</v>
      </c>
      <c r="L719" t="s">
        <v>214</v>
      </c>
      <c r="M719" t="s">
        <v>76</v>
      </c>
      <c r="N719" t="s">
        <v>215</v>
      </c>
      <c r="O719" s="57">
        <v>46320.62767361111</v>
      </c>
      <c r="P719" s="57">
        <v>46321.561701388891</v>
      </c>
      <c r="Q719">
        <v>69416702</v>
      </c>
      <c r="S719">
        <v>152601215215</v>
      </c>
      <c r="T719" t="s">
        <v>12097</v>
      </c>
      <c r="U719" t="s">
        <v>12098</v>
      </c>
      <c r="V719" t="s">
        <v>12099</v>
      </c>
      <c r="Z719">
        <v>111.480390599999</v>
      </c>
      <c r="AA719">
        <v>-7.6201167932009799</v>
      </c>
      <c r="AB719" t="s">
        <v>12100</v>
      </c>
      <c r="AC719" t="s">
        <v>235</v>
      </c>
      <c r="AL719" t="s">
        <v>217</v>
      </c>
      <c r="AM719" t="s">
        <v>12101</v>
      </c>
      <c r="AN719" t="s">
        <v>6</v>
      </c>
      <c r="AO719" t="s">
        <v>12102</v>
      </c>
      <c r="AP719" s="57">
        <v>46321.625</v>
      </c>
      <c r="AR719" t="s">
        <v>218</v>
      </c>
      <c r="AS719" t="s">
        <v>219</v>
      </c>
      <c r="AT719" t="s">
        <v>230</v>
      </c>
      <c r="AU719">
        <v>20261026</v>
      </c>
      <c r="AV719" t="s">
        <v>221</v>
      </c>
      <c r="AW719" t="s">
        <v>877</v>
      </c>
      <c r="AX719" t="s">
        <v>222</v>
      </c>
      <c r="BA719" s="57">
        <v>46321.625</v>
      </c>
      <c r="BB719" t="s">
        <v>12101</v>
      </c>
      <c r="BC719">
        <v>2026</v>
      </c>
      <c r="BD719">
        <v>10</v>
      </c>
      <c r="BE719">
        <v>26</v>
      </c>
      <c r="BF719" s="6">
        <f t="shared" si="33"/>
        <v>46321</v>
      </c>
      <c r="BG719">
        <f t="shared" si="34"/>
        <v>-0.625</v>
      </c>
      <c r="BH719" t="str">
        <f t="shared" si="35"/>
        <v>COMPLY</v>
      </c>
      <c r="BI719" t="str">
        <f>VLOOKUP(H719,Sheet2!$A$1:$B$270,2,FALSE)</f>
        <v>MADIUN</v>
      </c>
    </row>
    <row r="720" spans="1:61">
      <c r="A720">
        <v>719</v>
      </c>
      <c r="B720">
        <v>1002655475</v>
      </c>
      <c r="C720">
        <v>3</v>
      </c>
      <c r="D720" t="s">
        <v>38</v>
      </c>
      <c r="E720">
        <v>5</v>
      </c>
      <c r="F720" t="s">
        <v>92</v>
      </c>
      <c r="G720" t="s">
        <v>92</v>
      </c>
      <c r="H720" t="s">
        <v>301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46322.44431712963</v>
      </c>
      <c r="P720" s="57">
        <v>46322.697592592594</v>
      </c>
      <c r="Q720">
        <v>69417758</v>
      </c>
      <c r="S720">
        <v>152601215221</v>
      </c>
      <c r="T720" t="s">
        <v>13752</v>
      </c>
      <c r="U720" t="s">
        <v>13753</v>
      </c>
      <c r="V720" t="s">
        <v>13754</v>
      </c>
      <c r="Z720">
        <v>111.5305984</v>
      </c>
      <c r="AA720">
        <v>-7.6496621999999999</v>
      </c>
      <c r="AB720" t="s">
        <v>13755</v>
      </c>
      <c r="AC720" t="s">
        <v>235</v>
      </c>
      <c r="AL720" t="s">
        <v>217</v>
      </c>
      <c r="AM720" t="s">
        <v>13756</v>
      </c>
      <c r="AN720" t="s">
        <v>6</v>
      </c>
      <c r="AO720" t="s">
        <v>13718</v>
      </c>
      <c r="AP720" s="57">
        <v>46323.333333333336</v>
      </c>
      <c r="AR720" t="s">
        <v>218</v>
      </c>
      <c r="AS720" t="s">
        <v>219</v>
      </c>
      <c r="AT720" t="s">
        <v>230</v>
      </c>
      <c r="AU720">
        <v>20261027</v>
      </c>
      <c r="AV720" t="s">
        <v>221</v>
      </c>
      <c r="AW720" t="s">
        <v>880</v>
      </c>
      <c r="AX720" t="s">
        <v>222</v>
      </c>
      <c r="BA720" s="57">
        <v>46323.333333333336</v>
      </c>
      <c r="BB720" t="s">
        <v>13756</v>
      </c>
      <c r="BC720">
        <v>2026</v>
      </c>
      <c r="BD720">
        <v>10</v>
      </c>
      <c r="BE720">
        <v>27</v>
      </c>
      <c r="BF720" s="6">
        <f t="shared" si="33"/>
        <v>46322</v>
      </c>
      <c r="BG720">
        <f t="shared" si="34"/>
        <v>-1.3333333333357587</v>
      </c>
      <c r="BH720" t="str">
        <f t="shared" si="35"/>
        <v>COMPLY</v>
      </c>
      <c r="BI720" t="str">
        <f>VLOOKUP(H720,Sheet2!$A$1:$B$270,2,FALSE)</f>
        <v>MADIUN</v>
      </c>
    </row>
    <row r="721" spans="1:61">
      <c r="A721">
        <v>720</v>
      </c>
      <c r="B721">
        <v>1002633817</v>
      </c>
      <c r="C721">
        <v>3</v>
      </c>
      <c r="D721" t="s">
        <v>38</v>
      </c>
      <c r="E721">
        <v>5</v>
      </c>
      <c r="F721" t="s">
        <v>92</v>
      </c>
      <c r="G721" t="s">
        <v>92</v>
      </c>
      <c r="H721" t="s">
        <v>507</v>
      </c>
      <c r="I721" t="s">
        <v>212</v>
      </c>
      <c r="J721" t="s">
        <v>213</v>
      </c>
      <c r="K721" t="s">
        <v>149</v>
      </c>
      <c r="M721" t="s">
        <v>76</v>
      </c>
      <c r="N721" t="s">
        <v>215</v>
      </c>
      <c r="O721" s="57">
        <v>46307.784583333334</v>
      </c>
      <c r="P721" s="57">
        <v>46308.745104166665</v>
      </c>
      <c r="Q721">
        <v>69408963</v>
      </c>
      <c r="S721">
        <v>152601215178</v>
      </c>
      <c r="T721" t="s">
        <v>5887</v>
      </c>
      <c r="U721" t="s">
        <v>5888</v>
      </c>
      <c r="V721" t="s">
        <v>5889</v>
      </c>
      <c r="Z721">
        <v>111.502412514081</v>
      </c>
      <c r="AA721">
        <v>-7.6833893836841796</v>
      </c>
      <c r="AB721" t="s">
        <v>5890</v>
      </c>
      <c r="AC721" t="s">
        <v>229</v>
      </c>
      <c r="AL721" t="s">
        <v>217</v>
      </c>
      <c r="AM721" t="s">
        <v>5891</v>
      </c>
      <c r="AN721" t="s">
        <v>6</v>
      </c>
      <c r="AO721" s="57">
        <v>46366.78837962963</v>
      </c>
      <c r="AP721" s="57">
        <v>46309.333333333336</v>
      </c>
      <c r="AR721" t="s">
        <v>218</v>
      </c>
      <c r="AS721" t="s">
        <v>558</v>
      </c>
      <c r="AT721" t="s">
        <v>230</v>
      </c>
      <c r="AU721">
        <v>20261013</v>
      </c>
      <c r="AV721" t="s">
        <v>221</v>
      </c>
      <c r="AW721" t="s">
        <v>540</v>
      </c>
      <c r="AX721" t="s">
        <v>222</v>
      </c>
      <c r="BA721" s="57">
        <v>46309.333333333336</v>
      </c>
      <c r="BB721" t="s">
        <v>5891</v>
      </c>
      <c r="BC721">
        <v>2026</v>
      </c>
      <c r="BD721">
        <v>10</v>
      </c>
      <c r="BE721">
        <v>13</v>
      </c>
      <c r="BF721" s="6">
        <f t="shared" si="33"/>
        <v>46308</v>
      </c>
      <c r="BG721">
        <f t="shared" si="34"/>
        <v>-1.3333333333357587</v>
      </c>
      <c r="BH721" t="str">
        <f t="shared" si="35"/>
        <v>COMPLY</v>
      </c>
      <c r="BI721" t="str">
        <f>VLOOKUP(H721,Sheet2!$A$1:$B$270,2,FALSE)</f>
        <v>MADIUN</v>
      </c>
    </row>
    <row r="722" spans="1:61">
      <c r="A722">
        <v>721</v>
      </c>
      <c r="B722">
        <v>1002640774</v>
      </c>
      <c r="C722">
        <v>3</v>
      </c>
      <c r="D722" t="s">
        <v>38</v>
      </c>
      <c r="E722">
        <v>5</v>
      </c>
      <c r="F722" t="s">
        <v>92</v>
      </c>
      <c r="G722" t="s">
        <v>92</v>
      </c>
      <c r="H722" t="s">
        <v>507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46311.701851851853</v>
      </c>
      <c r="P722" s="57">
        <v>46312.696493055555</v>
      </c>
      <c r="Q722">
        <v>69411767</v>
      </c>
      <c r="S722">
        <v>152630205591</v>
      </c>
      <c r="T722" t="s">
        <v>8351</v>
      </c>
      <c r="U722" t="s">
        <v>8352</v>
      </c>
      <c r="V722" t="s">
        <v>8353</v>
      </c>
      <c r="Z722">
        <v>111.5304792</v>
      </c>
      <c r="AA722">
        <v>-7.7585177999999999</v>
      </c>
      <c r="AB722" t="s">
        <v>8354</v>
      </c>
      <c r="AC722" t="s">
        <v>235</v>
      </c>
      <c r="AL722" t="s">
        <v>217</v>
      </c>
      <c r="AM722" t="s">
        <v>8355</v>
      </c>
      <c r="AN722" t="s">
        <v>6</v>
      </c>
      <c r="AO722" t="s">
        <v>8334</v>
      </c>
      <c r="AP722" s="57">
        <v>46312.625</v>
      </c>
      <c r="AR722" t="s">
        <v>218</v>
      </c>
      <c r="AS722" t="s">
        <v>558</v>
      </c>
      <c r="AT722" t="s">
        <v>230</v>
      </c>
      <c r="AU722">
        <v>20261017</v>
      </c>
      <c r="AV722" t="s">
        <v>221</v>
      </c>
      <c r="AW722" t="s">
        <v>879</v>
      </c>
      <c r="AX722" t="s">
        <v>222</v>
      </c>
      <c r="BA722" s="57">
        <v>46312.625</v>
      </c>
      <c r="BB722" t="s">
        <v>8355</v>
      </c>
      <c r="BC722">
        <v>2026</v>
      </c>
      <c r="BD722">
        <v>10</v>
      </c>
      <c r="BE722">
        <v>17</v>
      </c>
      <c r="BF722" s="6">
        <f t="shared" si="33"/>
        <v>46312</v>
      </c>
      <c r="BG722">
        <f t="shared" si="34"/>
        <v>-0.625</v>
      </c>
      <c r="BH722" t="str">
        <f t="shared" si="35"/>
        <v>COMPLY</v>
      </c>
      <c r="BI722" t="str">
        <f>VLOOKUP(H722,Sheet2!$A$1:$B$270,2,FALSE)</f>
        <v>MADIUN</v>
      </c>
    </row>
    <row r="723" spans="1:61">
      <c r="A723">
        <v>722</v>
      </c>
      <c r="B723">
        <v>1002652196</v>
      </c>
      <c r="C723">
        <v>3</v>
      </c>
      <c r="D723" t="s">
        <v>38</v>
      </c>
      <c r="E723">
        <v>5</v>
      </c>
      <c r="F723" t="s">
        <v>92</v>
      </c>
      <c r="G723" t="s">
        <v>92</v>
      </c>
      <c r="H723" t="s">
        <v>507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46319.61446759259</v>
      </c>
      <c r="P723" s="57">
        <v>46320.473391203705</v>
      </c>
      <c r="Q723">
        <v>69416398</v>
      </c>
      <c r="S723">
        <v>152630205960</v>
      </c>
      <c r="T723" t="s">
        <v>12103</v>
      </c>
      <c r="U723" t="s">
        <v>12104</v>
      </c>
      <c r="V723" t="s">
        <v>12105</v>
      </c>
      <c r="Z723">
        <v>111.532417</v>
      </c>
      <c r="AA723">
        <v>-7.7302569999999999</v>
      </c>
      <c r="AB723" t="s">
        <v>12106</v>
      </c>
      <c r="AC723" t="s">
        <v>235</v>
      </c>
      <c r="AL723" t="s">
        <v>217</v>
      </c>
      <c r="AM723" t="s">
        <v>12107</v>
      </c>
      <c r="AN723" t="s">
        <v>6</v>
      </c>
      <c r="AO723" t="s">
        <v>12073</v>
      </c>
      <c r="AP723" s="57">
        <v>46320.458333333336</v>
      </c>
      <c r="AR723" t="s">
        <v>218</v>
      </c>
      <c r="AS723" t="s">
        <v>558</v>
      </c>
      <c r="AT723" t="s">
        <v>230</v>
      </c>
      <c r="AU723">
        <v>20261025</v>
      </c>
      <c r="AV723" t="s">
        <v>221</v>
      </c>
      <c r="AW723" t="s">
        <v>880</v>
      </c>
      <c r="AX723" t="s">
        <v>222</v>
      </c>
      <c r="BA723" s="57">
        <v>46320.458333333336</v>
      </c>
      <c r="BB723" t="s">
        <v>12107</v>
      </c>
      <c r="BC723">
        <v>2026</v>
      </c>
      <c r="BD723">
        <v>10</v>
      </c>
      <c r="BE723">
        <v>25</v>
      </c>
      <c r="BF723" s="6">
        <f t="shared" si="33"/>
        <v>46320</v>
      </c>
      <c r="BG723">
        <f t="shared" si="34"/>
        <v>-0.45833333333575865</v>
      </c>
      <c r="BH723" t="str">
        <f t="shared" si="35"/>
        <v>COMPLY</v>
      </c>
      <c r="BI723" t="str">
        <f>VLOOKUP(H723,Sheet2!$A$1:$B$270,2,FALSE)</f>
        <v>MADIUN</v>
      </c>
    </row>
    <row r="724" spans="1:61">
      <c r="A724">
        <v>723</v>
      </c>
      <c r="B724">
        <v>1002641386</v>
      </c>
      <c r="C724">
        <v>3</v>
      </c>
      <c r="D724" t="s">
        <v>38</v>
      </c>
      <c r="E724">
        <v>5</v>
      </c>
      <c r="F724" t="s">
        <v>92</v>
      </c>
      <c r="G724" t="s">
        <v>94</v>
      </c>
      <c r="H724" t="s">
        <v>455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46312.566435185188</v>
      </c>
      <c r="P724" s="57">
        <v>46313.555543981478</v>
      </c>
      <c r="Q724">
        <v>69412097</v>
      </c>
      <c r="S724">
        <v>152613205545</v>
      </c>
      <c r="T724" t="s">
        <v>8356</v>
      </c>
      <c r="U724" t="s">
        <v>8357</v>
      </c>
      <c r="V724" t="s">
        <v>8358</v>
      </c>
      <c r="Z724">
        <v>111.473707433605</v>
      </c>
      <c r="AA724">
        <v>-7.6827873531064803</v>
      </c>
      <c r="AB724" t="s">
        <v>8359</v>
      </c>
      <c r="AC724" t="s">
        <v>235</v>
      </c>
      <c r="AL724" t="s">
        <v>217</v>
      </c>
      <c r="AM724" t="s">
        <v>8360</v>
      </c>
      <c r="AN724" t="s">
        <v>6</v>
      </c>
      <c r="AO724" t="s">
        <v>8046</v>
      </c>
      <c r="AP724" s="57">
        <v>46313.458333333336</v>
      </c>
      <c r="AR724" t="s">
        <v>218</v>
      </c>
      <c r="AS724" t="s">
        <v>551</v>
      </c>
      <c r="AT724" t="s">
        <v>230</v>
      </c>
      <c r="AU724">
        <v>20261018</v>
      </c>
      <c r="AV724" t="s">
        <v>221</v>
      </c>
      <c r="AW724" t="s">
        <v>880</v>
      </c>
      <c r="AX724" t="s">
        <v>222</v>
      </c>
      <c r="BA724" s="57">
        <v>46313.458333333336</v>
      </c>
      <c r="BB724" t="s">
        <v>8360</v>
      </c>
      <c r="BC724">
        <v>2026</v>
      </c>
      <c r="BD724">
        <v>10</v>
      </c>
      <c r="BE724">
        <v>18</v>
      </c>
      <c r="BF724" s="6">
        <f t="shared" si="33"/>
        <v>46313</v>
      </c>
      <c r="BG724">
        <f t="shared" si="34"/>
        <v>-0.45833333333575865</v>
      </c>
      <c r="BH724" t="str">
        <f t="shared" si="35"/>
        <v>COMPLY</v>
      </c>
      <c r="BI724" t="str">
        <f>VLOOKUP(H724,Sheet2!$A$1:$B$270,2,FALSE)</f>
        <v>MADIUN</v>
      </c>
    </row>
    <row r="725" spans="1:61">
      <c r="A725">
        <v>724</v>
      </c>
      <c r="B725">
        <v>1002641089</v>
      </c>
      <c r="C725">
        <v>3</v>
      </c>
      <c r="D725" t="s">
        <v>38</v>
      </c>
      <c r="E725">
        <v>5</v>
      </c>
      <c r="F725" t="s">
        <v>92</v>
      </c>
      <c r="G725" t="s">
        <v>94</v>
      </c>
      <c r="H725" t="s">
        <v>455</v>
      </c>
      <c r="I725" t="s">
        <v>212</v>
      </c>
      <c r="J725" t="s">
        <v>213</v>
      </c>
      <c r="K725" t="s">
        <v>149</v>
      </c>
      <c r="L725" t="s">
        <v>214</v>
      </c>
      <c r="M725" t="s">
        <v>1625</v>
      </c>
      <c r="N725" t="s">
        <v>215</v>
      </c>
      <c r="O725" s="57">
        <v>46312.368518518517</v>
      </c>
      <c r="P725" s="57">
        <v>46315.878692129627</v>
      </c>
      <c r="Q725">
        <v>69411889</v>
      </c>
      <c r="S725">
        <v>152613205544</v>
      </c>
      <c r="T725" t="s">
        <v>8361</v>
      </c>
      <c r="U725" t="s">
        <v>8362</v>
      </c>
      <c r="V725" t="s">
        <v>8363</v>
      </c>
      <c r="Z725">
        <v>111.415953</v>
      </c>
      <c r="AA725">
        <v>-7.7285940000000002</v>
      </c>
      <c r="AB725" t="s">
        <v>8364</v>
      </c>
      <c r="AC725" t="s">
        <v>235</v>
      </c>
      <c r="AL725" t="s">
        <v>217</v>
      </c>
      <c r="AM725" t="s">
        <v>8365</v>
      </c>
      <c r="AN725" t="s">
        <v>6</v>
      </c>
      <c r="AO725" t="s">
        <v>8116</v>
      </c>
      <c r="AP725" s="57">
        <v>46315.625</v>
      </c>
      <c r="AR725" t="s">
        <v>12</v>
      </c>
      <c r="AS725" t="s">
        <v>551</v>
      </c>
      <c r="AT725" t="s">
        <v>230</v>
      </c>
      <c r="AV725" t="s">
        <v>1626</v>
      </c>
      <c r="AW725" t="s">
        <v>876</v>
      </c>
      <c r="AX725" t="s">
        <v>222</v>
      </c>
      <c r="AZ725" t="s">
        <v>1626</v>
      </c>
      <c r="BA725" s="57">
        <v>46315.625</v>
      </c>
      <c r="BB725" t="s">
        <v>8365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str">
        <f>VLOOKUP(H725,Sheet2!$A$1:$B$270,2,FALSE)</f>
        <v>MADIUN</v>
      </c>
    </row>
    <row r="726" spans="1:61">
      <c r="A726">
        <v>725</v>
      </c>
      <c r="B726">
        <v>1002645030</v>
      </c>
      <c r="C726">
        <v>3</v>
      </c>
      <c r="D726" t="s">
        <v>38</v>
      </c>
      <c r="E726">
        <v>5</v>
      </c>
      <c r="F726" t="s">
        <v>92</v>
      </c>
      <c r="G726" t="s">
        <v>94</v>
      </c>
      <c r="H726" t="s">
        <v>328</v>
      </c>
      <c r="I726" t="s">
        <v>212</v>
      </c>
      <c r="J726" t="s">
        <v>213</v>
      </c>
      <c r="K726" t="s">
        <v>149</v>
      </c>
      <c r="L726" t="s">
        <v>214</v>
      </c>
      <c r="M726" t="s">
        <v>76</v>
      </c>
      <c r="N726" t="s">
        <v>215</v>
      </c>
      <c r="O726" s="57">
        <v>46315.449826388889</v>
      </c>
      <c r="P726" s="57">
        <v>46316.451944444445</v>
      </c>
      <c r="Q726">
        <v>69413578</v>
      </c>
      <c r="S726">
        <v>152603217004</v>
      </c>
      <c r="T726" t="s">
        <v>10225</v>
      </c>
      <c r="U726" t="s">
        <v>10226</v>
      </c>
      <c r="V726" t="s">
        <v>10227</v>
      </c>
      <c r="Z726">
        <v>111.32499199999999</v>
      </c>
      <c r="AA726">
        <v>-7.676272</v>
      </c>
      <c r="AB726" t="s">
        <v>10228</v>
      </c>
      <c r="AC726" t="s">
        <v>235</v>
      </c>
      <c r="AL726" t="s">
        <v>217</v>
      </c>
      <c r="AM726" t="s">
        <v>10062</v>
      </c>
      <c r="AN726" t="s">
        <v>6</v>
      </c>
      <c r="AO726" t="s">
        <v>10063</v>
      </c>
      <c r="AP726" s="57">
        <v>46316.333333333336</v>
      </c>
      <c r="AR726" t="s">
        <v>218</v>
      </c>
      <c r="AS726" t="s">
        <v>551</v>
      </c>
      <c r="AT726" t="s">
        <v>230</v>
      </c>
      <c r="AU726">
        <v>20261021</v>
      </c>
      <c r="AV726" t="s">
        <v>221</v>
      </c>
      <c r="AW726" t="s">
        <v>879</v>
      </c>
      <c r="AX726" t="s">
        <v>222</v>
      </c>
      <c r="BA726" s="57">
        <v>46316.333333333336</v>
      </c>
      <c r="BB726" t="s">
        <v>10062</v>
      </c>
      <c r="BC726">
        <v>2026</v>
      </c>
      <c r="BD726">
        <v>10</v>
      </c>
      <c r="BE726">
        <v>21</v>
      </c>
      <c r="BF726" s="6">
        <f t="shared" si="33"/>
        <v>46316</v>
      </c>
      <c r="BG726">
        <f t="shared" si="34"/>
        <v>-0.33333333333575865</v>
      </c>
      <c r="BH726" t="str">
        <f t="shared" si="35"/>
        <v>COMPLY</v>
      </c>
      <c r="BI726" t="str">
        <f>VLOOKUP(H726,Sheet2!$A$1:$B$270,2,FALSE)</f>
        <v>MADIUN</v>
      </c>
    </row>
    <row r="727" spans="1:61">
      <c r="A727">
        <v>726</v>
      </c>
      <c r="B727">
        <v>1002651786</v>
      </c>
      <c r="C727">
        <v>3</v>
      </c>
      <c r="D727" t="s">
        <v>38</v>
      </c>
      <c r="E727">
        <v>5</v>
      </c>
      <c r="F727" t="s">
        <v>92</v>
      </c>
      <c r="G727" t="s">
        <v>92</v>
      </c>
      <c r="H727" t="s">
        <v>253</v>
      </c>
      <c r="I727" t="s">
        <v>212</v>
      </c>
      <c r="J727" t="s">
        <v>213</v>
      </c>
      <c r="K727" t="s">
        <v>149</v>
      </c>
      <c r="L727" t="s">
        <v>214</v>
      </c>
      <c r="M727" t="s">
        <v>1400</v>
      </c>
      <c r="N727" t="s">
        <v>215</v>
      </c>
      <c r="O727" s="57">
        <v>46318.773425925923</v>
      </c>
      <c r="P727" s="57">
        <v>46322.346087962964</v>
      </c>
      <c r="Q727">
        <v>69416176</v>
      </c>
      <c r="S727">
        <v>152631205329</v>
      </c>
      <c r="T727" t="s">
        <v>12113</v>
      </c>
      <c r="U727" t="s">
        <v>12114</v>
      </c>
      <c r="V727" t="s">
        <v>12115</v>
      </c>
      <c r="Z727">
        <v>111.458033</v>
      </c>
      <c r="AA727">
        <v>-7.6113400000000002</v>
      </c>
      <c r="AB727" t="s">
        <v>12116</v>
      </c>
      <c r="AC727" t="s">
        <v>235</v>
      </c>
      <c r="AL727" t="s">
        <v>217</v>
      </c>
      <c r="AM727" t="s">
        <v>12117</v>
      </c>
      <c r="AN727" t="s">
        <v>6</v>
      </c>
      <c r="AO727" t="s">
        <v>12118</v>
      </c>
      <c r="AP727" s="57">
        <v>46320.333333333336</v>
      </c>
      <c r="AQ727" t="s">
        <v>1495</v>
      </c>
      <c r="AR727" t="s">
        <v>14</v>
      </c>
      <c r="AS727" t="s">
        <v>558</v>
      </c>
      <c r="AT727" t="s">
        <v>230</v>
      </c>
      <c r="AV727" t="s">
        <v>13054</v>
      </c>
      <c r="AW727" t="s">
        <v>877</v>
      </c>
      <c r="AX727" t="s">
        <v>222</v>
      </c>
      <c r="BA727" s="57">
        <v>46320.333333333336</v>
      </c>
      <c r="BB727" t="s">
        <v>12117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MADIUN</v>
      </c>
    </row>
    <row r="728" spans="1:61">
      <c r="A728">
        <v>727</v>
      </c>
      <c r="B728">
        <v>1002651805</v>
      </c>
      <c r="C728">
        <v>3</v>
      </c>
      <c r="D728" t="s">
        <v>38</v>
      </c>
      <c r="E728">
        <v>5</v>
      </c>
      <c r="F728" t="s">
        <v>92</v>
      </c>
      <c r="G728" t="s">
        <v>92</v>
      </c>
      <c r="H728" t="s">
        <v>253</v>
      </c>
      <c r="I728" t="s">
        <v>212</v>
      </c>
      <c r="J728" t="s">
        <v>213</v>
      </c>
      <c r="K728" t="s">
        <v>149</v>
      </c>
      <c r="L728" t="s">
        <v>214</v>
      </c>
      <c r="M728" t="s">
        <v>1400</v>
      </c>
      <c r="N728" t="s">
        <v>215</v>
      </c>
      <c r="O728" s="57">
        <v>46318.783148148148</v>
      </c>
      <c r="P728" s="57">
        <v>46322.349374999998</v>
      </c>
      <c r="Q728">
        <v>69416181</v>
      </c>
      <c r="S728">
        <v>152631205330</v>
      </c>
      <c r="T728" t="s">
        <v>12119</v>
      </c>
      <c r="U728" t="s">
        <v>12114</v>
      </c>
      <c r="V728" t="s">
        <v>12120</v>
      </c>
      <c r="Z728">
        <v>111.458033</v>
      </c>
      <c r="AA728">
        <v>-7.6113400000000002</v>
      </c>
      <c r="AB728" t="s">
        <v>12121</v>
      </c>
      <c r="AC728" t="s">
        <v>235</v>
      </c>
      <c r="AL728" t="s">
        <v>217</v>
      </c>
      <c r="AM728" t="s">
        <v>12092</v>
      </c>
      <c r="AN728" t="s">
        <v>6</v>
      </c>
      <c r="AO728" t="s">
        <v>12087</v>
      </c>
      <c r="AP728" s="57">
        <v>46319.625</v>
      </c>
      <c r="AQ728" t="s">
        <v>1495</v>
      </c>
      <c r="AR728" t="s">
        <v>14</v>
      </c>
      <c r="AS728" t="s">
        <v>558</v>
      </c>
      <c r="AT728" t="s">
        <v>230</v>
      </c>
      <c r="AV728" t="s">
        <v>13055</v>
      </c>
      <c r="AW728" t="s">
        <v>877</v>
      </c>
      <c r="AX728" t="s">
        <v>222</v>
      </c>
      <c r="BA728" s="57">
        <v>46319.625</v>
      </c>
      <c r="BB728" t="s">
        <v>12092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MADIUN</v>
      </c>
    </row>
    <row r="729" spans="1:61">
      <c r="A729">
        <v>728</v>
      </c>
      <c r="B729">
        <v>1002633853</v>
      </c>
      <c r="C729">
        <v>3</v>
      </c>
      <c r="D729" t="s">
        <v>38</v>
      </c>
      <c r="E729">
        <v>5</v>
      </c>
      <c r="F729" t="s">
        <v>92</v>
      </c>
      <c r="G729" t="s">
        <v>92</v>
      </c>
      <c r="H729" t="s">
        <v>253</v>
      </c>
      <c r="I729" t="s">
        <v>212</v>
      </c>
      <c r="J729" t="s">
        <v>213</v>
      </c>
      <c r="K729" t="s">
        <v>149</v>
      </c>
      <c r="L729" t="s">
        <v>214</v>
      </c>
      <c r="M729" t="s">
        <v>76</v>
      </c>
      <c r="N729" t="s">
        <v>215</v>
      </c>
      <c r="O729" s="57">
        <v>46307.806006944447</v>
      </c>
      <c r="P729" s="57">
        <v>46309.571527777778</v>
      </c>
      <c r="Q729">
        <v>69408980</v>
      </c>
      <c r="S729">
        <v>152631208043</v>
      </c>
      <c r="T729" t="s">
        <v>5892</v>
      </c>
      <c r="U729" t="s">
        <v>5893</v>
      </c>
      <c r="V729" t="s">
        <v>5894</v>
      </c>
      <c r="Z729">
        <v>111.428173</v>
      </c>
      <c r="AA729">
        <v>-7.5597190000000003</v>
      </c>
      <c r="AB729" t="s">
        <v>5895</v>
      </c>
      <c r="AC729" t="s">
        <v>235</v>
      </c>
      <c r="AL729" t="s">
        <v>217</v>
      </c>
      <c r="AM729" t="s">
        <v>5896</v>
      </c>
      <c r="AN729" t="s">
        <v>6</v>
      </c>
      <c r="AO729" s="57">
        <v>46366.809108796297</v>
      </c>
      <c r="AP729" s="57">
        <v>46309.333333333336</v>
      </c>
      <c r="AR729" t="s">
        <v>218</v>
      </c>
      <c r="AS729" t="s">
        <v>558</v>
      </c>
      <c r="AT729" t="s">
        <v>230</v>
      </c>
      <c r="AU729">
        <v>20261014</v>
      </c>
      <c r="AV729" t="s">
        <v>221</v>
      </c>
      <c r="AW729" t="s">
        <v>877</v>
      </c>
      <c r="AX729" t="s">
        <v>222</v>
      </c>
      <c r="BA729" s="57">
        <v>46309.333333333336</v>
      </c>
      <c r="BB729" t="s">
        <v>5896</v>
      </c>
      <c r="BC729">
        <v>2026</v>
      </c>
      <c r="BD729">
        <v>10</v>
      </c>
      <c r="BE729">
        <v>14</v>
      </c>
      <c r="BF729" s="6">
        <f t="shared" si="33"/>
        <v>46309</v>
      </c>
      <c r="BG729">
        <f t="shared" si="34"/>
        <v>-0.33333333333575865</v>
      </c>
      <c r="BH729" t="str">
        <f t="shared" si="35"/>
        <v>COMPLY</v>
      </c>
      <c r="BI729" t="str">
        <f>VLOOKUP(H729,Sheet2!$A$1:$B$270,2,FALSE)</f>
        <v>MADIUN</v>
      </c>
    </row>
    <row r="730" spans="1:61">
      <c r="A730">
        <v>729</v>
      </c>
      <c r="B730">
        <v>1002651785</v>
      </c>
      <c r="C730">
        <v>3</v>
      </c>
      <c r="D730" t="s">
        <v>38</v>
      </c>
      <c r="E730">
        <v>5</v>
      </c>
      <c r="F730" t="s">
        <v>92</v>
      </c>
      <c r="G730" t="s">
        <v>92</v>
      </c>
      <c r="H730" t="s">
        <v>253</v>
      </c>
      <c r="I730" t="s">
        <v>212</v>
      </c>
      <c r="J730" t="s">
        <v>213</v>
      </c>
      <c r="K730" t="s">
        <v>149</v>
      </c>
      <c r="L730" t="s">
        <v>214</v>
      </c>
      <c r="M730" t="s">
        <v>76</v>
      </c>
      <c r="N730" t="s">
        <v>215</v>
      </c>
      <c r="O730" s="57">
        <v>46318.772800925923</v>
      </c>
      <c r="P730" s="57">
        <v>46319.83997685185</v>
      </c>
      <c r="Q730">
        <v>69416174</v>
      </c>
      <c r="S730">
        <v>152631205328</v>
      </c>
      <c r="T730" t="s">
        <v>12122</v>
      </c>
      <c r="U730" t="s">
        <v>12123</v>
      </c>
      <c r="V730" t="s">
        <v>12124</v>
      </c>
      <c r="Z730">
        <v>111.46614</v>
      </c>
      <c r="AA730">
        <v>-7.6125040000000004</v>
      </c>
      <c r="AB730" t="s">
        <v>12125</v>
      </c>
      <c r="AC730" t="s">
        <v>235</v>
      </c>
      <c r="AL730" t="s">
        <v>217</v>
      </c>
      <c r="AM730" t="s">
        <v>12126</v>
      </c>
      <c r="AN730" t="s">
        <v>6</v>
      </c>
      <c r="AO730" t="s">
        <v>12118</v>
      </c>
      <c r="AP730" s="57">
        <v>46319.625</v>
      </c>
      <c r="AR730" t="s">
        <v>218</v>
      </c>
      <c r="AS730" t="s">
        <v>558</v>
      </c>
      <c r="AT730" t="s">
        <v>230</v>
      </c>
      <c r="AU730">
        <v>20261024</v>
      </c>
      <c r="AV730" t="s">
        <v>221</v>
      </c>
      <c r="AW730" t="s">
        <v>877</v>
      </c>
      <c r="AX730" t="s">
        <v>222</v>
      </c>
      <c r="BA730" s="57">
        <v>46319.625</v>
      </c>
      <c r="BB730" t="s">
        <v>12126</v>
      </c>
      <c r="BC730">
        <v>2026</v>
      </c>
      <c r="BD730">
        <v>10</v>
      </c>
      <c r="BE730">
        <v>24</v>
      </c>
      <c r="BF730" s="6">
        <f t="shared" si="33"/>
        <v>46319</v>
      </c>
      <c r="BG730">
        <f t="shared" si="34"/>
        <v>-0.625</v>
      </c>
      <c r="BH730" t="str">
        <f t="shared" si="35"/>
        <v>COMPLY</v>
      </c>
      <c r="BI730" t="str">
        <f>VLOOKUP(H730,Sheet2!$A$1:$B$270,2,FALSE)</f>
        <v>MADIUN</v>
      </c>
    </row>
    <row r="731" spans="1:61">
      <c r="A731">
        <v>730</v>
      </c>
      <c r="B731">
        <v>1002654987</v>
      </c>
      <c r="C731">
        <v>3</v>
      </c>
      <c r="D731" t="s">
        <v>38</v>
      </c>
      <c r="E731">
        <v>5</v>
      </c>
      <c r="F731" t="s">
        <v>92</v>
      </c>
      <c r="G731" t="s">
        <v>92</v>
      </c>
      <c r="H731" t="s">
        <v>253</v>
      </c>
      <c r="I731" t="s">
        <v>212</v>
      </c>
      <c r="J731" t="s">
        <v>213</v>
      </c>
      <c r="K731" t="s">
        <v>149</v>
      </c>
      <c r="M731" t="s">
        <v>76</v>
      </c>
      <c r="N731" t="s">
        <v>215</v>
      </c>
      <c r="O731" s="57">
        <v>46322.346099537041</v>
      </c>
      <c r="P731" s="57">
        <v>46322.389918981484</v>
      </c>
      <c r="Q731">
        <v>69416176</v>
      </c>
      <c r="S731">
        <v>152631207499</v>
      </c>
      <c r="T731" t="s">
        <v>12113</v>
      </c>
      <c r="U731" t="s">
        <v>13757</v>
      </c>
      <c r="V731" t="s">
        <v>13758</v>
      </c>
      <c r="Z731">
        <v>111.43866800000001</v>
      </c>
      <c r="AA731">
        <v>-7.6080709999999998</v>
      </c>
      <c r="AB731" t="s">
        <v>12116</v>
      </c>
      <c r="AC731" t="s">
        <v>216</v>
      </c>
      <c r="AL731" t="s">
        <v>217</v>
      </c>
      <c r="AM731" t="s">
        <v>13759</v>
      </c>
      <c r="AN731" t="s">
        <v>6</v>
      </c>
      <c r="AO731" t="s">
        <v>13760</v>
      </c>
      <c r="AR731" t="s">
        <v>218</v>
      </c>
      <c r="AS731" t="s">
        <v>558</v>
      </c>
      <c r="AT731" t="s">
        <v>230</v>
      </c>
      <c r="AU731">
        <v>20261027</v>
      </c>
      <c r="AV731" t="s">
        <v>221</v>
      </c>
      <c r="AW731" t="s">
        <v>559</v>
      </c>
      <c r="AX731" t="s">
        <v>222</v>
      </c>
      <c r="BA731" s="57">
        <v>46322.291666666664</v>
      </c>
      <c r="BB731" t="s">
        <v>13759</v>
      </c>
      <c r="BC731">
        <v>2026</v>
      </c>
      <c r="BD731">
        <v>10</v>
      </c>
      <c r="BE731">
        <v>27</v>
      </c>
      <c r="BF731" s="6">
        <f t="shared" si="33"/>
        <v>46322</v>
      </c>
      <c r="BG731">
        <f t="shared" si="34"/>
        <v>-0.29166666666424135</v>
      </c>
      <c r="BH731" t="str">
        <f t="shared" si="35"/>
        <v>COMPLY</v>
      </c>
      <c r="BI731" t="str">
        <f>VLOOKUP(H731,Sheet2!$A$1:$B$270,2,FALSE)</f>
        <v>MADIUN</v>
      </c>
    </row>
    <row r="732" spans="1:61">
      <c r="A732">
        <v>731</v>
      </c>
      <c r="B732">
        <v>1002654997</v>
      </c>
      <c r="C732">
        <v>3</v>
      </c>
      <c r="D732" t="s">
        <v>38</v>
      </c>
      <c r="E732">
        <v>5</v>
      </c>
      <c r="F732" t="s">
        <v>92</v>
      </c>
      <c r="G732" t="s">
        <v>92</v>
      </c>
      <c r="H732" t="s">
        <v>253</v>
      </c>
      <c r="I732" t="s">
        <v>212</v>
      </c>
      <c r="J732" t="s">
        <v>213</v>
      </c>
      <c r="K732" t="s">
        <v>149</v>
      </c>
      <c r="M732" t="s">
        <v>76</v>
      </c>
      <c r="N732" t="s">
        <v>215</v>
      </c>
      <c r="O732" s="57">
        <v>46322.349374999998</v>
      </c>
      <c r="P732" s="57">
        <v>46322.414837962962</v>
      </c>
      <c r="Q732">
        <v>69416181</v>
      </c>
      <c r="S732">
        <v>152631205507</v>
      </c>
      <c r="T732" t="s">
        <v>12119</v>
      </c>
      <c r="U732" t="s">
        <v>13757</v>
      </c>
      <c r="V732" t="s">
        <v>13761</v>
      </c>
      <c r="Z732">
        <v>111.43866800000001</v>
      </c>
      <c r="AA732">
        <v>-7.6080709999999998</v>
      </c>
      <c r="AB732" t="s">
        <v>12121</v>
      </c>
      <c r="AC732" t="s">
        <v>216</v>
      </c>
      <c r="AL732" t="s">
        <v>217</v>
      </c>
      <c r="AM732" t="s">
        <v>13762</v>
      </c>
      <c r="AN732" t="s">
        <v>6</v>
      </c>
      <c r="AO732" t="s">
        <v>13760</v>
      </c>
      <c r="AR732" t="s">
        <v>218</v>
      </c>
      <c r="AS732" t="s">
        <v>558</v>
      </c>
      <c r="AT732" t="s">
        <v>230</v>
      </c>
      <c r="AU732">
        <v>20261027</v>
      </c>
      <c r="AV732" t="s">
        <v>221</v>
      </c>
      <c r="AW732" t="s">
        <v>540</v>
      </c>
      <c r="AX732" t="s">
        <v>222</v>
      </c>
      <c r="BA732" s="57">
        <v>46322.291666666664</v>
      </c>
      <c r="BB732" t="s">
        <v>13762</v>
      </c>
      <c r="BC732">
        <v>2026</v>
      </c>
      <c r="BD732">
        <v>10</v>
      </c>
      <c r="BE732">
        <v>27</v>
      </c>
      <c r="BF732" s="6">
        <f t="shared" si="33"/>
        <v>46322</v>
      </c>
      <c r="BG732">
        <f t="shared" si="34"/>
        <v>-0.29166666666424135</v>
      </c>
      <c r="BH732" t="str">
        <f t="shared" si="35"/>
        <v>COMPLY</v>
      </c>
      <c r="BI732" t="str">
        <f>VLOOKUP(H732,Sheet2!$A$1:$B$270,2,FALSE)</f>
        <v>MADIUN</v>
      </c>
    </row>
    <row r="733" spans="1:61">
      <c r="A733">
        <v>732</v>
      </c>
      <c r="B733">
        <v>1002655164</v>
      </c>
      <c r="C733">
        <v>3</v>
      </c>
      <c r="D733" t="s">
        <v>38</v>
      </c>
      <c r="E733">
        <v>5</v>
      </c>
      <c r="F733" t="s">
        <v>92</v>
      </c>
      <c r="G733" t="s">
        <v>92</v>
      </c>
      <c r="H733" t="s">
        <v>253</v>
      </c>
      <c r="I733" t="s">
        <v>212</v>
      </c>
      <c r="J733" t="s">
        <v>213</v>
      </c>
      <c r="K733" t="s">
        <v>149</v>
      </c>
      <c r="L733" t="s">
        <v>214</v>
      </c>
      <c r="M733" t="s">
        <v>1625</v>
      </c>
      <c r="N733" t="s">
        <v>215</v>
      </c>
      <c r="O733" s="57">
        <v>46322.386666666665</v>
      </c>
      <c r="P733" s="57">
        <v>46322.569282407407</v>
      </c>
      <c r="Q733">
        <v>69415745</v>
      </c>
      <c r="T733" t="s">
        <v>12108</v>
      </c>
      <c r="V733" t="s">
        <v>12110</v>
      </c>
      <c r="Z733">
        <v>111.43699700000001</v>
      </c>
      <c r="AA733">
        <v>-7.5865879999999999</v>
      </c>
      <c r="AB733" t="s">
        <v>12111</v>
      </c>
      <c r="AC733" t="s">
        <v>235</v>
      </c>
      <c r="AL733" t="s">
        <v>217</v>
      </c>
      <c r="AM733" t="s">
        <v>12112</v>
      </c>
      <c r="AN733" t="s">
        <v>6</v>
      </c>
      <c r="AO733" t="s">
        <v>13584</v>
      </c>
      <c r="AP733" s="57">
        <v>46319</v>
      </c>
      <c r="AR733" t="s">
        <v>1630</v>
      </c>
      <c r="AS733" t="s">
        <v>558</v>
      </c>
      <c r="AT733" t="s">
        <v>230</v>
      </c>
      <c r="AV733" t="s">
        <v>13763</v>
      </c>
      <c r="AW733" t="s">
        <v>923</v>
      </c>
      <c r="AX733" t="s">
        <v>222</v>
      </c>
      <c r="BA733" s="57">
        <v>46319.333333333336</v>
      </c>
      <c r="BB733" t="s">
        <v>12112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str">
        <f>VLOOKUP(H733,Sheet2!$A$1:$B$270,2,FALSE)</f>
        <v>MADIUN</v>
      </c>
    </row>
    <row r="734" spans="1:61">
      <c r="A734">
        <v>733</v>
      </c>
      <c r="B734">
        <v>1002650539</v>
      </c>
      <c r="C734">
        <v>3</v>
      </c>
      <c r="D734" t="s">
        <v>38</v>
      </c>
      <c r="E734">
        <v>5</v>
      </c>
      <c r="F734" t="s">
        <v>92</v>
      </c>
      <c r="G734" t="s">
        <v>92</v>
      </c>
      <c r="H734" t="s">
        <v>253</v>
      </c>
      <c r="I734" t="s">
        <v>212</v>
      </c>
      <c r="J734" t="s">
        <v>213</v>
      </c>
      <c r="K734" t="s">
        <v>149</v>
      </c>
      <c r="L734" t="s">
        <v>214</v>
      </c>
      <c r="M734" t="s">
        <v>1916</v>
      </c>
      <c r="N734" t="s">
        <v>215</v>
      </c>
      <c r="O734" s="57">
        <v>46318.433206018519</v>
      </c>
      <c r="P734" s="57">
        <v>46322.387025462966</v>
      </c>
      <c r="Q734">
        <v>69415745</v>
      </c>
      <c r="S734">
        <v>152631207496</v>
      </c>
      <c r="T734" t="s">
        <v>12108</v>
      </c>
      <c r="U734" t="s">
        <v>12109</v>
      </c>
      <c r="V734" t="s">
        <v>12110</v>
      </c>
      <c r="Z734">
        <v>111.4384287</v>
      </c>
      <c r="AA734">
        <v>-7.5866806999999996</v>
      </c>
      <c r="AB734" t="s">
        <v>12111</v>
      </c>
      <c r="AC734" t="s">
        <v>235</v>
      </c>
      <c r="AL734" t="s">
        <v>217</v>
      </c>
      <c r="AM734" t="s">
        <v>12112</v>
      </c>
      <c r="AN734" t="s">
        <v>6</v>
      </c>
      <c r="AO734" t="s">
        <v>11973</v>
      </c>
      <c r="AP734" s="57">
        <v>46319.333333333336</v>
      </c>
      <c r="AQ734" t="s">
        <v>838</v>
      </c>
      <c r="AR734" t="s">
        <v>12</v>
      </c>
      <c r="AS734" t="s">
        <v>558</v>
      </c>
      <c r="AT734" t="s">
        <v>230</v>
      </c>
      <c r="AV734" t="s">
        <v>1626</v>
      </c>
      <c r="AW734" t="s">
        <v>923</v>
      </c>
      <c r="AX734" t="s">
        <v>222</v>
      </c>
      <c r="BA734" s="57">
        <v>46319.333333333336</v>
      </c>
      <c r="BB734" t="s">
        <v>12112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str">
        <f>VLOOKUP(H734,Sheet2!$A$1:$B$270,2,FALSE)</f>
        <v>MADIUN</v>
      </c>
    </row>
    <row r="735" spans="1:61">
      <c r="A735">
        <v>734</v>
      </c>
      <c r="B735">
        <v>1002636529</v>
      </c>
      <c r="C735">
        <v>3</v>
      </c>
      <c r="D735" t="s">
        <v>38</v>
      </c>
      <c r="E735">
        <v>5</v>
      </c>
      <c r="F735" t="s">
        <v>92</v>
      </c>
      <c r="G735" t="s">
        <v>94</v>
      </c>
      <c r="H735" t="s">
        <v>440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46309.48170138889</v>
      </c>
      <c r="P735" s="57">
        <v>46311.914687500001</v>
      </c>
      <c r="Q735">
        <v>69410025</v>
      </c>
      <c r="S735">
        <v>152635205102</v>
      </c>
      <c r="T735" t="s">
        <v>6936</v>
      </c>
      <c r="U735" t="s">
        <v>6937</v>
      </c>
      <c r="V735" t="s">
        <v>6938</v>
      </c>
      <c r="Z735">
        <v>111.25643599999999</v>
      </c>
      <c r="AA735">
        <v>-7.5186900999999997</v>
      </c>
      <c r="AB735" t="s">
        <v>6939</v>
      </c>
      <c r="AC735" t="s">
        <v>235</v>
      </c>
      <c r="AL735" t="s">
        <v>217</v>
      </c>
      <c r="AM735" t="s">
        <v>6940</v>
      </c>
      <c r="AN735" t="s">
        <v>6</v>
      </c>
      <c r="AO735" t="s">
        <v>6914</v>
      </c>
      <c r="AP735" s="57">
        <v>46310.333333333336</v>
      </c>
      <c r="AQ735" t="s">
        <v>841</v>
      </c>
      <c r="AR735" t="s">
        <v>218</v>
      </c>
      <c r="AS735" t="s">
        <v>219</v>
      </c>
      <c r="AT735" t="s">
        <v>230</v>
      </c>
      <c r="AU735">
        <v>20261016</v>
      </c>
      <c r="AV735" t="s">
        <v>221</v>
      </c>
      <c r="AW735" t="s">
        <v>877</v>
      </c>
      <c r="AX735" t="s">
        <v>222</v>
      </c>
      <c r="BA735" s="57">
        <v>46310.333333333336</v>
      </c>
      <c r="BB735" t="s">
        <v>6940</v>
      </c>
      <c r="BC735">
        <v>2026</v>
      </c>
      <c r="BD735">
        <v>10</v>
      </c>
      <c r="BE735">
        <v>16</v>
      </c>
      <c r="BF735" s="6">
        <f t="shared" si="33"/>
        <v>46311</v>
      </c>
      <c r="BG735">
        <f t="shared" si="34"/>
        <v>0.66666666666424135</v>
      </c>
      <c r="BH735" t="str">
        <f t="shared" si="35"/>
        <v>COMPLY</v>
      </c>
      <c r="BI735" t="str">
        <f>VLOOKUP(H735,Sheet2!$A$1:$B$270,2,FALSE)</f>
        <v>MADIUN</v>
      </c>
    </row>
    <row r="736" spans="1:61">
      <c r="A736">
        <v>735</v>
      </c>
      <c r="B736">
        <v>1002641661</v>
      </c>
      <c r="C736">
        <v>3</v>
      </c>
      <c r="D736" t="s">
        <v>38</v>
      </c>
      <c r="E736">
        <v>5</v>
      </c>
      <c r="F736" t="s">
        <v>92</v>
      </c>
      <c r="G736" t="s">
        <v>94</v>
      </c>
      <c r="H736" t="s">
        <v>440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46312.784490740742</v>
      </c>
      <c r="P736" s="57">
        <v>46314.584479166668</v>
      </c>
      <c r="Q736">
        <v>69412249</v>
      </c>
      <c r="S736">
        <v>152635205104</v>
      </c>
      <c r="T736" t="s">
        <v>8366</v>
      </c>
      <c r="U736" t="s">
        <v>8367</v>
      </c>
      <c r="V736" t="s">
        <v>8368</v>
      </c>
      <c r="Z736">
        <v>111.1677562</v>
      </c>
      <c r="AA736">
        <v>-7.5083519000000001</v>
      </c>
      <c r="AB736" t="s">
        <v>8369</v>
      </c>
      <c r="AC736" t="s">
        <v>235</v>
      </c>
      <c r="AL736" t="s">
        <v>217</v>
      </c>
      <c r="AM736" t="s">
        <v>8370</v>
      </c>
      <c r="AN736" t="s">
        <v>6</v>
      </c>
      <c r="AO736" t="s">
        <v>8155</v>
      </c>
      <c r="AP736" s="57">
        <v>46314.333333333336</v>
      </c>
      <c r="AR736" t="s">
        <v>218</v>
      </c>
      <c r="AS736" t="s">
        <v>219</v>
      </c>
      <c r="AT736" t="s">
        <v>230</v>
      </c>
      <c r="AU736">
        <v>20261019</v>
      </c>
      <c r="AV736" t="s">
        <v>221</v>
      </c>
      <c r="AW736" t="s">
        <v>3132</v>
      </c>
      <c r="AX736" t="s">
        <v>222</v>
      </c>
      <c r="BA736" s="57">
        <v>46314.333333333336</v>
      </c>
      <c r="BB736" t="s">
        <v>8370</v>
      </c>
      <c r="BC736">
        <v>2026</v>
      </c>
      <c r="BD736">
        <v>10</v>
      </c>
      <c r="BE736">
        <v>19</v>
      </c>
      <c r="BF736" s="6">
        <f t="shared" si="33"/>
        <v>46314</v>
      </c>
      <c r="BG736">
        <f t="shared" si="34"/>
        <v>-0.33333333333575865</v>
      </c>
      <c r="BH736" t="str">
        <f t="shared" si="35"/>
        <v>COMPLY</v>
      </c>
      <c r="BI736" t="str">
        <f>VLOOKUP(H736,Sheet2!$A$1:$B$270,2,FALSE)</f>
        <v>MADIUN</v>
      </c>
    </row>
    <row r="737" spans="1:61">
      <c r="A737">
        <v>736</v>
      </c>
      <c r="B737">
        <v>1002650425</v>
      </c>
      <c r="C737">
        <v>3</v>
      </c>
      <c r="D737" t="s">
        <v>38</v>
      </c>
      <c r="E737">
        <v>5</v>
      </c>
      <c r="F737" t="s">
        <v>92</v>
      </c>
      <c r="G737" t="s">
        <v>94</v>
      </c>
      <c r="H737" t="s">
        <v>440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46318.414479166669</v>
      </c>
      <c r="P737" s="57">
        <v>46319.782581018517</v>
      </c>
      <c r="Q737">
        <v>69415687</v>
      </c>
      <c r="S737">
        <v>152635205106</v>
      </c>
      <c r="T737" t="s">
        <v>12127</v>
      </c>
      <c r="U737" t="s">
        <v>12128</v>
      </c>
      <c r="V737" t="s">
        <v>12129</v>
      </c>
      <c r="Z737">
        <v>111.14513100000001</v>
      </c>
      <c r="AA737">
        <v>-7.4797549999999999</v>
      </c>
      <c r="AB737" t="s">
        <v>12130</v>
      </c>
      <c r="AC737" t="s">
        <v>235</v>
      </c>
      <c r="AL737" t="s">
        <v>217</v>
      </c>
      <c r="AM737" t="s">
        <v>12050</v>
      </c>
      <c r="AN737" t="s">
        <v>6</v>
      </c>
      <c r="AO737" t="s">
        <v>11973</v>
      </c>
      <c r="AP737" s="57">
        <v>46319.333333333336</v>
      </c>
      <c r="AR737" t="s">
        <v>218</v>
      </c>
      <c r="AS737" t="s">
        <v>219</v>
      </c>
      <c r="AT737" t="s">
        <v>230</v>
      </c>
      <c r="AU737">
        <v>20261024</v>
      </c>
      <c r="AV737" t="s">
        <v>221</v>
      </c>
      <c r="AW737" t="s">
        <v>923</v>
      </c>
      <c r="AX737" t="s">
        <v>222</v>
      </c>
      <c r="BA737" s="57">
        <v>46319.333333333336</v>
      </c>
      <c r="BB737" t="s">
        <v>12050</v>
      </c>
      <c r="BC737">
        <v>2026</v>
      </c>
      <c r="BD737">
        <v>10</v>
      </c>
      <c r="BE737">
        <v>24</v>
      </c>
      <c r="BF737" s="6">
        <f t="shared" si="33"/>
        <v>46319</v>
      </c>
      <c r="BG737">
        <f t="shared" si="34"/>
        <v>-0.33333333333575865</v>
      </c>
      <c r="BH737" t="str">
        <f t="shared" si="35"/>
        <v>COMPLY</v>
      </c>
      <c r="BI737" t="str">
        <f>VLOOKUP(H737,Sheet2!$A$1:$B$270,2,FALSE)</f>
        <v>MADIUN</v>
      </c>
    </row>
    <row r="738" spans="1:61">
      <c r="A738">
        <v>737</v>
      </c>
      <c r="B738">
        <v>1002617598</v>
      </c>
      <c r="C738">
        <v>3</v>
      </c>
      <c r="D738" t="s">
        <v>38</v>
      </c>
      <c r="E738">
        <v>5</v>
      </c>
      <c r="F738" t="s">
        <v>92</v>
      </c>
      <c r="G738" t="s">
        <v>94</v>
      </c>
      <c r="H738" t="s">
        <v>426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46296.478229166663</v>
      </c>
      <c r="P738" s="57">
        <v>46296.650775462964</v>
      </c>
      <c r="Q738">
        <v>69402248</v>
      </c>
      <c r="S738">
        <v>152636207600</v>
      </c>
      <c r="T738" t="s">
        <v>1026</v>
      </c>
      <c r="U738" t="s">
        <v>1027</v>
      </c>
      <c r="V738" t="s">
        <v>1028</v>
      </c>
      <c r="Z738">
        <v>111.556056590195</v>
      </c>
      <c r="AA738">
        <v>-7.4355288236971404</v>
      </c>
      <c r="AB738" t="s">
        <v>1029</v>
      </c>
      <c r="AC738" t="s">
        <v>235</v>
      </c>
      <c r="AL738" t="s">
        <v>217</v>
      </c>
      <c r="AM738" t="s">
        <v>1030</v>
      </c>
      <c r="AN738" t="s">
        <v>6</v>
      </c>
      <c r="AO738" s="57">
        <v>46032.486342592594</v>
      </c>
      <c r="AP738" s="57">
        <v>46297.333333333336</v>
      </c>
      <c r="AR738" t="s">
        <v>218</v>
      </c>
      <c r="AS738" t="s">
        <v>219</v>
      </c>
      <c r="AT738" t="s">
        <v>230</v>
      </c>
      <c r="AU738">
        <v>20261001</v>
      </c>
      <c r="AV738" t="s">
        <v>221</v>
      </c>
      <c r="AW738" t="s">
        <v>879</v>
      </c>
      <c r="AX738" t="s">
        <v>222</v>
      </c>
      <c r="BA738" s="57">
        <v>46297.333333333336</v>
      </c>
      <c r="BB738" t="s">
        <v>1030</v>
      </c>
      <c r="BC738">
        <v>2026</v>
      </c>
      <c r="BD738">
        <v>10</v>
      </c>
      <c r="BE738">
        <v>1</v>
      </c>
      <c r="BF738" s="6">
        <f t="shared" si="33"/>
        <v>46296</v>
      </c>
      <c r="BG738">
        <f t="shared" si="34"/>
        <v>-1.3333333333357587</v>
      </c>
      <c r="BH738" t="str">
        <f t="shared" si="35"/>
        <v>COMPLY</v>
      </c>
      <c r="BI738" t="str">
        <f>VLOOKUP(H738,Sheet2!$A$1:$B$270,2,FALSE)</f>
        <v>MADIUN</v>
      </c>
    </row>
    <row r="739" spans="1:61">
      <c r="A739">
        <v>738</v>
      </c>
      <c r="B739">
        <v>1002630552</v>
      </c>
      <c r="C739">
        <v>3</v>
      </c>
      <c r="D739" t="s">
        <v>38</v>
      </c>
      <c r="E739">
        <v>5</v>
      </c>
      <c r="F739" t="s">
        <v>92</v>
      </c>
      <c r="G739" t="s">
        <v>94</v>
      </c>
      <c r="H739" t="s">
        <v>426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46304.801099537035</v>
      </c>
      <c r="P739" s="57">
        <v>46305.449212962965</v>
      </c>
      <c r="Q739">
        <v>69407692</v>
      </c>
      <c r="S739">
        <v>152636207424</v>
      </c>
      <c r="T739" t="s">
        <v>5023</v>
      </c>
      <c r="U739" t="s">
        <v>5024</v>
      </c>
      <c r="V739" t="s">
        <v>5025</v>
      </c>
      <c r="Z739">
        <v>111.565589</v>
      </c>
      <c r="AA739">
        <v>-7.39208</v>
      </c>
      <c r="AB739" t="s">
        <v>5026</v>
      </c>
      <c r="AC739" t="s">
        <v>235</v>
      </c>
      <c r="AL739" t="s">
        <v>217</v>
      </c>
      <c r="AM739" t="s">
        <v>5027</v>
      </c>
      <c r="AN739" t="s">
        <v>6</v>
      </c>
      <c r="AO739" s="57">
        <v>46275.809467592589</v>
      </c>
      <c r="AP739" s="57">
        <v>46306.333333333336</v>
      </c>
      <c r="AR739" t="s">
        <v>218</v>
      </c>
      <c r="AS739" t="s">
        <v>219</v>
      </c>
      <c r="AT739" t="s">
        <v>220</v>
      </c>
      <c r="AU739">
        <v>20261010</v>
      </c>
      <c r="AV739" t="s">
        <v>221</v>
      </c>
      <c r="AW739" t="s">
        <v>5028</v>
      </c>
      <c r="AX739" t="s">
        <v>222</v>
      </c>
      <c r="BA739" s="57">
        <v>46306.333333333336</v>
      </c>
      <c r="BB739" t="s">
        <v>5027</v>
      </c>
      <c r="BC739">
        <v>2026</v>
      </c>
      <c r="BD739">
        <v>10</v>
      </c>
      <c r="BE739">
        <v>10</v>
      </c>
      <c r="BF739" s="6">
        <f t="shared" si="33"/>
        <v>46305</v>
      </c>
      <c r="BG739">
        <f t="shared" si="34"/>
        <v>-1.3333333333357587</v>
      </c>
      <c r="BH739" t="str">
        <f t="shared" si="35"/>
        <v>COMPLY</v>
      </c>
      <c r="BI739" t="str">
        <f>VLOOKUP(H739,Sheet2!$A$1:$B$270,2,FALSE)</f>
        <v>MADIUN</v>
      </c>
    </row>
    <row r="740" spans="1:61">
      <c r="A740">
        <v>739</v>
      </c>
      <c r="B740">
        <v>1002649763</v>
      </c>
      <c r="C740">
        <v>3</v>
      </c>
      <c r="D740" t="s">
        <v>38</v>
      </c>
      <c r="E740">
        <v>5</v>
      </c>
      <c r="F740" t="s">
        <v>92</v>
      </c>
      <c r="G740" t="s">
        <v>94</v>
      </c>
      <c r="H740" t="s">
        <v>426</v>
      </c>
      <c r="I740" t="s">
        <v>212</v>
      </c>
      <c r="J740" t="s">
        <v>213</v>
      </c>
      <c r="K740" t="s">
        <v>149</v>
      </c>
      <c r="L740" t="s">
        <v>214</v>
      </c>
      <c r="M740" t="s">
        <v>2112</v>
      </c>
      <c r="N740" t="s">
        <v>215</v>
      </c>
      <c r="O740" s="57">
        <v>46317.666493055556</v>
      </c>
      <c r="P740" s="57">
        <v>46318.481273148151</v>
      </c>
      <c r="Q740">
        <v>69415377</v>
      </c>
      <c r="S740">
        <v>152636207781</v>
      </c>
      <c r="T740" t="s">
        <v>11461</v>
      </c>
      <c r="U740" t="s">
        <v>11462</v>
      </c>
      <c r="V740" t="s">
        <v>11463</v>
      </c>
      <c r="Z740">
        <v>111.587082669138</v>
      </c>
      <c r="AA740">
        <v>-7.4233635535187803</v>
      </c>
      <c r="AB740" t="s">
        <v>11464</v>
      </c>
      <c r="AC740" t="s">
        <v>216</v>
      </c>
      <c r="AL740" t="s">
        <v>217</v>
      </c>
      <c r="AM740" t="s">
        <v>11465</v>
      </c>
      <c r="AN740" t="s">
        <v>6</v>
      </c>
      <c r="AO740" t="s">
        <v>11460</v>
      </c>
      <c r="AP740" s="57">
        <v>46318.625</v>
      </c>
      <c r="AR740" t="s">
        <v>543</v>
      </c>
      <c r="AS740" t="s">
        <v>219</v>
      </c>
      <c r="AT740" t="s">
        <v>230</v>
      </c>
      <c r="AV740" t="s">
        <v>2117</v>
      </c>
      <c r="AW740" t="s">
        <v>877</v>
      </c>
      <c r="AX740" t="s">
        <v>222</v>
      </c>
      <c r="BA740" s="57">
        <v>46318.625</v>
      </c>
      <c r="BB740" t="s">
        <v>11465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str">
        <f>VLOOKUP(H740,Sheet2!$A$1:$B$270,2,FALSE)</f>
        <v>MADIUN</v>
      </c>
    </row>
    <row r="741" spans="1:61">
      <c r="A741">
        <v>740</v>
      </c>
      <c r="B741">
        <v>1002622112</v>
      </c>
      <c r="C741">
        <v>3</v>
      </c>
      <c r="D741" t="s">
        <v>38</v>
      </c>
      <c r="E741">
        <v>5</v>
      </c>
      <c r="F741" t="s">
        <v>92</v>
      </c>
      <c r="G741" t="s">
        <v>94</v>
      </c>
      <c r="H741" t="s">
        <v>450</v>
      </c>
      <c r="I741" t="s">
        <v>212</v>
      </c>
      <c r="J741" t="s">
        <v>213</v>
      </c>
      <c r="K741" t="s">
        <v>149</v>
      </c>
      <c r="L741" t="s">
        <v>214</v>
      </c>
      <c r="M741" t="s">
        <v>76</v>
      </c>
      <c r="N741" t="s">
        <v>215</v>
      </c>
      <c r="O741" s="57">
        <v>46300.46435185185</v>
      </c>
      <c r="P741" s="57">
        <v>46302.64570601852</v>
      </c>
      <c r="Q741">
        <v>69404217</v>
      </c>
      <c r="S741">
        <v>152605224924</v>
      </c>
      <c r="T741" t="s">
        <v>2636</v>
      </c>
      <c r="U741" t="s">
        <v>2637</v>
      </c>
      <c r="V741" t="s">
        <v>2638</v>
      </c>
      <c r="Z741">
        <v>111.443057</v>
      </c>
      <c r="AA741">
        <v>-7.410819</v>
      </c>
      <c r="AB741" t="s">
        <v>2639</v>
      </c>
      <c r="AC741" t="s">
        <v>235</v>
      </c>
      <c r="AL741" t="s">
        <v>217</v>
      </c>
      <c r="AM741" t="s">
        <v>2629</v>
      </c>
      <c r="AN741" t="s">
        <v>6</v>
      </c>
      <c r="AO741" s="57">
        <v>46152.486157407409</v>
      </c>
      <c r="AP741" s="57">
        <v>46301.333333333336</v>
      </c>
      <c r="AR741" t="s">
        <v>218</v>
      </c>
      <c r="AS741" t="s">
        <v>219</v>
      </c>
      <c r="AT741" t="s">
        <v>230</v>
      </c>
      <c r="AU741">
        <v>20261007</v>
      </c>
      <c r="AV741" t="s">
        <v>221</v>
      </c>
      <c r="AW741" t="s">
        <v>2624</v>
      </c>
      <c r="AX741" t="s">
        <v>222</v>
      </c>
      <c r="BA741" s="57">
        <v>46301.333333333336</v>
      </c>
      <c r="BB741" t="s">
        <v>2629</v>
      </c>
      <c r="BC741">
        <v>2026</v>
      </c>
      <c r="BD741">
        <v>10</v>
      </c>
      <c r="BE741">
        <v>7</v>
      </c>
      <c r="BF741" s="6">
        <f t="shared" si="33"/>
        <v>46302</v>
      </c>
      <c r="BG741">
        <f t="shared" si="34"/>
        <v>0.66666666666424135</v>
      </c>
      <c r="BH741" t="str">
        <f t="shared" si="35"/>
        <v>COMPLY</v>
      </c>
      <c r="BI741" t="str">
        <f>VLOOKUP(H741,Sheet2!$A$1:$B$270,2,FALSE)</f>
        <v>MADIUN</v>
      </c>
    </row>
    <row r="742" spans="1:61">
      <c r="A742">
        <v>741</v>
      </c>
      <c r="B742">
        <v>1002630811</v>
      </c>
      <c r="C742">
        <v>3</v>
      </c>
      <c r="D742" t="s">
        <v>38</v>
      </c>
      <c r="E742">
        <v>5</v>
      </c>
      <c r="F742" t="s">
        <v>92</v>
      </c>
      <c r="G742" t="s">
        <v>94</v>
      </c>
      <c r="H742" t="s">
        <v>450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46305.485115740739</v>
      </c>
      <c r="P742" s="57">
        <v>46306.569490740738</v>
      </c>
      <c r="Q742">
        <v>69407821</v>
      </c>
      <c r="S742">
        <v>152605224927</v>
      </c>
      <c r="T742" t="s">
        <v>5029</v>
      </c>
      <c r="U742" t="s">
        <v>5030</v>
      </c>
      <c r="V742" t="s">
        <v>5031</v>
      </c>
      <c r="Z742">
        <v>111.431506</v>
      </c>
      <c r="AA742">
        <v>-7.4699439999999999</v>
      </c>
      <c r="AB742" t="s">
        <v>5032</v>
      </c>
      <c r="AC742" t="s">
        <v>235</v>
      </c>
      <c r="AL742" t="s">
        <v>217</v>
      </c>
      <c r="AM742" t="s">
        <v>5033</v>
      </c>
      <c r="AN742" t="s">
        <v>6</v>
      </c>
      <c r="AO742" s="57">
        <v>46305.486180555556</v>
      </c>
      <c r="AP742" s="57">
        <v>46306.333333333336</v>
      </c>
      <c r="AR742" t="s">
        <v>218</v>
      </c>
      <c r="AS742" t="s">
        <v>219</v>
      </c>
      <c r="AT742" t="s">
        <v>230</v>
      </c>
      <c r="AU742">
        <v>20261011</v>
      </c>
      <c r="AV742" t="s">
        <v>221</v>
      </c>
      <c r="AW742" t="s">
        <v>877</v>
      </c>
      <c r="AX742" t="s">
        <v>222</v>
      </c>
      <c r="BA742" s="57">
        <v>46306.333333333336</v>
      </c>
      <c r="BB742" t="s">
        <v>5033</v>
      </c>
      <c r="BC742">
        <v>2026</v>
      </c>
      <c r="BD742">
        <v>10</v>
      </c>
      <c r="BE742">
        <v>11</v>
      </c>
      <c r="BF742" s="6">
        <f t="shared" si="33"/>
        <v>46306</v>
      </c>
      <c r="BG742">
        <f t="shared" si="34"/>
        <v>-0.33333333333575865</v>
      </c>
      <c r="BH742" t="str">
        <f t="shared" si="35"/>
        <v>COMPLY</v>
      </c>
      <c r="BI742" t="str">
        <f>VLOOKUP(H742,Sheet2!$A$1:$B$270,2,FALSE)</f>
        <v>MADIUN</v>
      </c>
    </row>
    <row r="743" spans="1:61">
      <c r="A743">
        <v>742</v>
      </c>
      <c r="B743">
        <v>1002638864</v>
      </c>
      <c r="C743">
        <v>3</v>
      </c>
      <c r="D743" t="s">
        <v>38</v>
      </c>
      <c r="E743">
        <v>5</v>
      </c>
      <c r="F743" t="s">
        <v>92</v>
      </c>
      <c r="G743" t="s">
        <v>94</v>
      </c>
      <c r="H743" t="s">
        <v>450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46310.632418981484</v>
      </c>
      <c r="P743" s="57">
        <v>46312.593333333331</v>
      </c>
      <c r="Q743">
        <v>69410966</v>
      </c>
      <c r="S743">
        <v>152605224210</v>
      </c>
      <c r="T743" t="s">
        <v>7520</v>
      </c>
      <c r="U743" t="s">
        <v>7521</v>
      </c>
      <c r="V743" t="s">
        <v>7522</v>
      </c>
      <c r="Z743">
        <v>111.42962414956899</v>
      </c>
      <c r="AA743">
        <v>-7.4026803557039802</v>
      </c>
      <c r="AB743" t="s">
        <v>7523</v>
      </c>
      <c r="AC743" t="s">
        <v>235</v>
      </c>
      <c r="AL743" t="s">
        <v>217</v>
      </c>
      <c r="AM743" t="s">
        <v>7524</v>
      </c>
      <c r="AN743" t="s">
        <v>6</v>
      </c>
      <c r="AO743" t="s">
        <v>7525</v>
      </c>
      <c r="AP743" s="57">
        <v>46311.625</v>
      </c>
      <c r="AR743" t="s">
        <v>218</v>
      </c>
      <c r="AS743" t="s">
        <v>219</v>
      </c>
      <c r="AT743" t="s">
        <v>230</v>
      </c>
      <c r="AU743">
        <v>20261017</v>
      </c>
      <c r="AV743" t="s">
        <v>221</v>
      </c>
      <c r="AW743" t="s">
        <v>875</v>
      </c>
      <c r="AX743" t="s">
        <v>222</v>
      </c>
      <c r="BA743" s="57">
        <v>46311.625</v>
      </c>
      <c r="BB743" t="s">
        <v>7524</v>
      </c>
      <c r="BC743">
        <v>2026</v>
      </c>
      <c r="BD743">
        <v>10</v>
      </c>
      <c r="BE743">
        <v>17</v>
      </c>
      <c r="BF743" s="6">
        <f t="shared" si="33"/>
        <v>46312</v>
      </c>
      <c r="BG743">
        <f t="shared" si="34"/>
        <v>0.375</v>
      </c>
      <c r="BH743" t="str">
        <f t="shared" si="35"/>
        <v>COMPLY</v>
      </c>
      <c r="BI743" t="str">
        <f>VLOOKUP(H743,Sheet2!$A$1:$B$270,2,FALSE)</f>
        <v>MADIUN</v>
      </c>
    </row>
    <row r="744" spans="1:61">
      <c r="A744">
        <v>743</v>
      </c>
      <c r="B744">
        <v>1002649491</v>
      </c>
      <c r="C744">
        <v>3</v>
      </c>
      <c r="D744" t="s">
        <v>38</v>
      </c>
      <c r="E744">
        <v>5</v>
      </c>
      <c r="F744" t="s">
        <v>92</v>
      </c>
      <c r="G744" t="s">
        <v>94</v>
      </c>
      <c r="H744" t="s">
        <v>450</v>
      </c>
      <c r="I744" t="s">
        <v>212</v>
      </c>
      <c r="J744" t="s">
        <v>213</v>
      </c>
      <c r="K744" t="s">
        <v>149</v>
      </c>
      <c r="L744" t="s">
        <v>826</v>
      </c>
      <c r="M744" t="s">
        <v>76</v>
      </c>
      <c r="N744" t="s">
        <v>215</v>
      </c>
      <c r="O744" s="57">
        <v>46317.627002314817</v>
      </c>
      <c r="P744" s="57">
        <v>46318.698067129626</v>
      </c>
      <c r="Q744">
        <v>69415267</v>
      </c>
      <c r="R744">
        <v>3514106044</v>
      </c>
      <c r="S744">
        <v>152605224390</v>
      </c>
      <c r="T744" t="s">
        <v>3260</v>
      </c>
      <c r="U744" t="s">
        <v>11466</v>
      </c>
      <c r="V744" t="s">
        <v>11467</v>
      </c>
      <c r="Z744">
        <v>111.44325600000001</v>
      </c>
      <c r="AA744">
        <v>-7.4121481999999999</v>
      </c>
      <c r="AB744" t="s">
        <v>11468</v>
      </c>
      <c r="AC744" t="s">
        <v>216</v>
      </c>
      <c r="AL744" t="s">
        <v>217</v>
      </c>
      <c r="AM744" t="s">
        <v>11469</v>
      </c>
      <c r="AN744" t="s">
        <v>6</v>
      </c>
      <c r="AO744" t="s">
        <v>11393</v>
      </c>
      <c r="AP744" s="57">
        <v>46318.458333333336</v>
      </c>
      <c r="AR744" t="s">
        <v>218</v>
      </c>
      <c r="AS744" t="s">
        <v>219</v>
      </c>
      <c r="AT744" t="s">
        <v>230</v>
      </c>
      <c r="AU744">
        <v>20261023</v>
      </c>
      <c r="AV744" t="s">
        <v>221</v>
      </c>
      <c r="AW744" t="s">
        <v>2850</v>
      </c>
      <c r="AX744" t="s">
        <v>222</v>
      </c>
      <c r="BA744" s="57">
        <v>46318.458333333336</v>
      </c>
      <c r="BB744" t="s">
        <v>11469</v>
      </c>
      <c r="BC744">
        <v>2026</v>
      </c>
      <c r="BD744">
        <v>10</v>
      </c>
      <c r="BE744">
        <v>23</v>
      </c>
      <c r="BF744" s="6">
        <f t="shared" si="33"/>
        <v>46318</v>
      </c>
      <c r="BG744">
        <f t="shared" si="34"/>
        <v>-0.45833333333575865</v>
      </c>
      <c r="BH744" t="str">
        <f t="shared" si="35"/>
        <v>COMPLY</v>
      </c>
      <c r="BI744" t="str">
        <f>VLOOKUP(H744,Sheet2!$A$1:$B$270,2,FALSE)</f>
        <v>MADIUN</v>
      </c>
    </row>
    <row r="745" spans="1:61">
      <c r="A745">
        <v>744</v>
      </c>
      <c r="B745">
        <v>1002655283</v>
      </c>
      <c r="C745">
        <v>3</v>
      </c>
      <c r="D745" t="s">
        <v>38</v>
      </c>
      <c r="E745">
        <v>5</v>
      </c>
      <c r="F745" t="s">
        <v>92</v>
      </c>
      <c r="G745" t="s">
        <v>94</v>
      </c>
      <c r="H745" t="s">
        <v>450</v>
      </c>
      <c r="I745" t="s">
        <v>212</v>
      </c>
      <c r="J745" t="s">
        <v>213</v>
      </c>
      <c r="K745" t="s">
        <v>149</v>
      </c>
      <c r="M745" t="s">
        <v>76</v>
      </c>
      <c r="N745" t="s">
        <v>563</v>
      </c>
      <c r="O745" s="57">
        <v>46322.410324074073</v>
      </c>
      <c r="P745" s="57">
        <v>46324.607442129629</v>
      </c>
      <c r="Q745">
        <v>66525052</v>
      </c>
      <c r="S745">
        <v>152605224908</v>
      </c>
      <c r="T745" t="s">
        <v>1652</v>
      </c>
      <c r="U745" t="s">
        <v>13764</v>
      </c>
      <c r="V745" t="s">
        <v>13765</v>
      </c>
      <c r="Z745">
        <v>111.447156179671</v>
      </c>
      <c r="AA745">
        <v>-7.3966206450460401</v>
      </c>
      <c r="AB745" t="s">
        <v>13766</v>
      </c>
      <c r="AC745" t="s">
        <v>225</v>
      </c>
      <c r="AL745" t="s">
        <v>217</v>
      </c>
      <c r="AM745" t="s">
        <v>13767</v>
      </c>
      <c r="AN745" t="s">
        <v>6</v>
      </c>
      <c r="AO745" t="s">
        <v>13677</v>
      </c>
      <c r="AP745" s="57">
        <v>46323.458333333336</v>
      </c>
      <c r="AQ745" t="s">
        <v>841</v>
      </c>
      <c r="AR745" t="s">
        <v>218</v>
      </c>
      <c r="AS745" t="s">
        <v>219</v>
      </c>
      <c r="AT745" t="s">
        <v>230</v>
      </c>
      <c r="AU745">
        <v>20261029</v>
      </c>
      <c r="AV745" t="s">
        <v>221</v>
      </c>
      <c r="AW745" t="s">
        <v>1746</v>
      </c>
      <c r="AX745" t="s">
        <v>222</v>
      </c>
      <c r="BA745" s="57">
        <v>46323.458333333336</v>
      </c>
      <c r="BB745" t="s">
        <v>13767</v>
      </c>
      <c r="BC745">
        <v>2026</v>
      </c>
      <c r="BD745">
        <v>10</v>
      </c>
      <c r="BE745">
        <v>29</v>
      </c>
      <c r="BF745" s="6">
        <f t="shared" si="33"/>
        <v>46324</v>
      </c>
      <c r="BG745">
        <f t="shared" si="34"/>
        <v>0.54166666666424135</v>
      </c>
      <c r="BH745" t="str">
        <f t="shared" si="35"/>
        <v>COMPLY</v>
      </c>
      <c r="BI745" t="str">
        <f>VLOOKUP(H745,Sheet2!$A$1:$B$270,2,FALSE)</f>
        <v>MADIUN</v>
      </c>
    </row>
    <row r="746" spans="1:61">
      <c r="A746">
        <v>745</v>
      </c>
      <c r="B746">
        <v>1002624139</v>
      </c>
      <c r="C746">
        <v>3</v>
      </c>
      <c r="D746" t="s">
        <v>38</v>
      </c>
      <c r="E746">
        <v>5</v>
      </c>
      <c r="F746" t="s">
        <v>92</v>
      </c>
      <c r="G746" t="s">
        <v>94</v>
      </c>
      <c r="H746" t="s">
        <v>464</v>
      </c>
      <c r="I746" t="s">
        <v>212</v>
      </c>
      <c r="J746" t="s">
        <v>213</v>
      </c>
      <c r="K746" t="s">
        <v>149</v>
      </c>
      <c r="L746" t="s">
        <v>214</v>
      </c>
      <c r="M746" t="s">
        <v>76</v>
      </c>
      <c r="N746" t="s">
        <v>215</v>
      </c>
      <c r="O746" s="57">
        <v>46301.508032407408</v>
      </c>
      <c r="P746" s="57">
        <v>46302.481354166666</v>
      </c>
      <c r="Q746">
        <v>69404965</v>
      </c>
      <c r="R746" t="s">
        <v>3776</v>
      </c>
      <c r="S746">
        <v>-152634206085</v>
      </c>
      <c r="T746" t="s">
        <v>3250</v>
      </c>
      <c r="U746" t="s">
        <v>3251</v>
      </c>
      <c r="V746" t="s">
        <v>3252</v>
      </c>
      <c r="Z746">
        <v>111.3023161</v>
      </c>
      <c r="AA746">
        <v>-7.4261039000000002</v>
      </c>
      <c r="AB746" t="s">
        <v>3253</v>
      </c>
      <c r="AC746" t="s">
        <v>235</v>
      </c>
      <c r="AL746" t="s">
        <v>217</v>
      </c>
      <c r="AM746" t="s">
        <v>3254</v>
      </c>
      <c r="AN746" t="s">
        <v>6</v>
      </c>
      <c r="AO746" s="57">
        <v>46183.517812500002</v>
      </c>
      <c r="AP746" s="57">
        <v>46302.458333333336</v>
      </c>
      <c r="AR746" t="s">
        <v>218</v>
      </c>
      <c r="AS746" t="s">
        <v>219</v>
      </c>
      <c r="AT746" t="s">
        <v>230</v>
      </c>
      <c r="AU746">
        <v>20261007</v>
      </c>
      <c r="AV746" t="s">
        <v>221</v>
      </c>
      <c r="AW746" t="s">
        <v>880</v>
      </c>
      <c r="AX746" t="s">
        <v>222</v>
      </c>
      <c r="BA746" s="57">
        <v>46302.458333333336</v>
      </c>
      <c r="BB746" t="s">
        <v>3254</v>
      </c>
      <c r="BC746">
        <v>2026</v>
      </c>
      <c r="BD746">
        <v>10</v>
      </c>
      <c r="BE746">
        <v>7</v>
      </c>
      <c r="BF746" s="6">
        <f t="shared" si="33"/>
        <v>46302</v>
      </c>
      <c r="BG746">
        <f t="shared" si="34"/>
        <v>-0.45833333333575865</v>
      </c>
      <c r="BH746" t="str">
        <f t="shared" si="35"/>
        <v>COMPLY</v>
      </c>
      <c r="BI746" t="str">
        <f>VLOOKUP(H746,Sheet2!$A$1:$B$270,2,FALSE)</f>
        <v>MADIUN</v>
      </c>
    </row>
    <row r="747" spans="1:61">
      <c r="A747">
        <v>746</v>
      </c>
      <c r="B747">
        <v>1002631053</v>
      </c>
      <c r="C747">
        <v>3</v>
      </c>
      <c r="D747" t="s">
        <v>38</v>
      </c>
      <c r="E747">
        <v>5</v>
      </c>
      <c r="F747" t="s">
        <v>92</v>
      </c>
      <c r="G747" t="s">
        <v>94</v>
      </c>
      <c r="H747" t="s">
        <v>464</v>
      </c>
      <c r="I747" t="s">
        <v>212</v>
      </c>
      <c r="J747" t="s">
        <v>213</v>
      </c>
      <c r="K747" t="s">
        <v>149</v>
      </c>
      <c r="L747" t="s">
        <v>214</v>
      </c>
      <c r="M747" t="s">
        <v>76</v>
      </c>
      <c r="N747" t="s">
        <v>215</v>
      </c>
      <c r="O747" s="57">
        <v>46305.65525462963</v>
      </c>
      <c r="P747" s="57">
        <v>46306.644976851851</v>
      </c>
      <c r="Q747">
        <v>69407964</v>
      </c>
      <c r="S747">
        <v>152634206623</v>
      </c>
      <c r="T747" t="s">
        <v>5034</v>
      </c>
      <c r="U747" t="s">
        <v>5035</v>
      </c>
      <c r="V747" t="s">
        <v>5036</v>
      </c>
      <c r="Z747">
        <v>111.304017104634</v>
      </c>
      <c r="AA747">
        <v>-7.4239457766072299</v>
      </c>
      <c r="AB747" t="s">
        <v>5037</v>
      </c>
      <c r="AC747" t="s">
        <v>235</v>
      </c>
      <c r="AL747" t="s">
        <v>217</v>
      </c>
      <c r="AM747" t="s">
        <v>5038</v>
      </c>
      <c r="AN747" t="s">
        <v>6</v>
      </c>
      <c r="AO747" s="57">
        <v>46305.684120370373</v>
      </c>
      <c r="AP747" s="57">
        <v>46307.333333333336</v>
      </c>
      <c r="AR747" t="s">
        <v>218</v>
      </c>
      <c r="AS747" t="s">
        <v>219</v>
      </c>
      <c r="AT747" t="s">
        <v>230</v>
      </c>
      <c r="AU747">
        <v>20261011</v>
      </c>
      <c r="AV747" t="s">
        <v>221</v>
      </c>
      <c r="AW747" t="s">
        <v>923</v>
      </c>
      <c r="AX747" t="s">
        <v>222</v>
      </c>
      <c r="BA747" s="57">
        <v>46307.333333333336</v>
      </c>
      <c r="BB747" t="s">
        <v>5038</v>
      </c>
      <c r="BC747">
        <v>2026</v>
      </c>
      <c r="BD747">
        <v>10</v>
      </c>
      <c r="BE747">
        <v>11</v>
      </c>
      <c r="BF747" s="6">
        <f t="shared" si="33"/>
        <v>46306</v>
      </c>
      <c r="BG747">
        <f t="shared" si="34"/>
        <v>-1.3333333333357587</v>
      </c>
      <c r="BH747" t="str">
        <f t="shared" si="35"/>
        <v>COMPLY</v>
      </c>
      <c r="BI747" t="str">
        <f>VLOOKUP(H747,Sheet2!$A$1:$B$270,2,FALSE)</f>
        <v>MADIUN</v>
      </c>
    </row>
    <row r="748" spans="1:61">
      <c r="A748">
        <v>747</v>
      </c>
      <c r="B748">
        <v>1002641531</v>
      </c>
      <c r="C748">
        <v>3</v>
      </c>
      <c r="D748" t="s">
        <v>38</v>
      </c>
      <c r="E748">
        <v>5</v>
      </c>
      <c r="F748" t="s">
        <v>92</v>
      </c>
      <c r="G748" t="s">
        <v>94</v>
      </c>
      <c r="H748" t="s">
        <v>464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46312.664988425924</v>
      </c>
      <c r="P748" s="57">
        <v>46313.547962962963</v>
      </c>
      <c r="Q748">
        <v>69412173</v>
      </c>
      <c r="S748">
        <v>152634207699</v>
      </c>
      <c r="T748" t="s">
        <v>8371</v>
      </c>
      <c r="U748" t="s">
        <v>8372</v>
      </c>
      <c r="V748" t="s">
        <v>8373</v>
      </c>
      <c r="Z748">
        <v>111.2228637</v>
      </c>
      <c r="AA748">
        <v>-7.3983739000000002</v>
      </c>
      <c r="AB748" t="s">
        <v>8374</v>
      </c>
      <c r="AC748" t="s">
        <v>235</v>
      </c>
      <c r="AL748" t="s">
        <v>217</v>
      </c>
      <c r="AM748" t="s">
        <v>8375</v>
      </c>
      <c r="AN748" t="s">
        <v>6</v>
      </c>
      <c r="AO748" t="s">
        <v>8376</v>
      </c>
      <c r="AP748" s="57">
        <v>46313.625</v>
      </c>
      <c r="AR748" t="s">
        <v>218</v>
      </c>
      <c r="AS748" t="s">
        <v>219</v>
      </c>
      <c r="AT748" t="s">
        <v>230</v>
      </c>
      <c r="AU748">
        <v>20261018</v>
      </c>
      <c r="AV748" t="s">
        <v>221</v>
      </c>
      <c r="AW748" t="s">
        <v>883</v>
      </c>
      <c r="AX748" t="s">
        <v>222</v>
      </c>
      <c r="BA748" s="57">
        <v>46313.625</v>
      </c>
      <c r="BB748" t="s">
        <v>8375</v>
      </c>
      <c r="BC748">
        <v>2026</v>
      </c>
      <c r="BD748">
        <v>10</v>
      </c>
      <c r="BE748">
        <v>18</v>
      </c>
      <c r="BF748" s="6">
        <f t="shared" si="33"/>
        <v>46313</v>
      </c>
      <c r="BG748">
        <f t="shared" si="34"/>
        <v>-0.625</v>
      </c>
      <c r="BH748" t="str">
        <f t="shared" si="35"/>
        <v>COMPLY</v>
      </c>
      <c r="BI748" t="str">
        <f>VLOOKUP(H748,Sheet2!$A$1:$B$270,2,FALSE)</f>
        <v>MADIUN</v>
      </c>
    </row>
    <row r="749" spans="1:61">
      <c r="A749">
        <v>748</v>
      </c>
      <c r="B749">
        <v>1002656826</v>
      </c>
      <c r="C749">
        <v>3</v>
      </c>
      <c r="D749" t="s">
        <v>38</v>
      </c>
      <c r="E749">
        <v>5</v>
      </c>
      <c r="F749" t="s">
        <v>92</v>
      </c>
      <c r="G749" t="s">
        <v>94</v>
      </c>
      <c r="H749" t="s">
        <v>464</v>
      </c>
      <c r="I749" t="s">
        <v>212</v>
      </c>
      <c r="J749" t="s">
        <v>213</v>
      </c>
      <c r="K749" t="s">
        <v>149</v>
      </c>
      <c r="L749" t="s">
        <v>214</v>
      </c>
      <c r="M749" t="s">
        <v>76</v>
      </c>
      <c r="N749" t="s">
        <v>215</v>
      </c>
      <c r="O749" s="57">
        <v>46322.796400462961</v>
      </c>
      <c r="P749" s="57">
        <v>46324.374722222223</v>
      </c>
      <c r="Q749">
        <v>69418285</v>
      </c>
      <c r="S749">
        <v>152634207538</v>
      </c>
      <c r="T749" t="s">
        <v>13768</v>
      </c>
      <c r="U749" t="s">
        <v>13769</v>
      </c>
      <c r="V749" t="s">
        <v>13770</v>
      </c>
      <c r="Z749">
        <v>111.31379</v>
      </c>
      <c r="AA749">
        <v>-7.3842590000000001</v>
      </c>
      <c r="AB749" t="s">
        <v>13771</v>
      </c>
      <c r="AC749" t="s">
        <v>235</v>
      </c>
      <c r="AL749" t="s">
        <v>217</v>
      </c>
      <c r="AM749" t="s">
        <v>13707</v>
      </c>
      <c r="AN749" t="s">
        <v>6</v>
      </c>
      <c r="AO749" t="s">
        <v>13772</v>
      </c>
      <c r="AP749" s="57">
        <v>46324.333333333336</v>
      </c>
      <c r="AR749" t="s">
        <v>218</v>
      </c>
      <c r="AS749" t="s">
        <v>219</v>
      </c>
      <c r="AT749" t="s">
        <v>342</v>
      </c>
      <c r="AU749">
        <v>20261029</v>
      </c>
      <c r="AV749" t="s">
        <v>221</v>
      </c>
      <c r="AW749" t="s">
        <v>5802</v>
      </c>
      <c r="AX749" t="s">
        <v>222</v>
      </c>
      <c r="BA749" s="57">
        <v>46324.333333333336</v>
      </c>
      <c r="BB749" t="s">
        <v>13707</v>
      </c>
      <c r="BC749">
        <v>2026</v>
      </c>
      <c r="BD749">
        <v>10</v>
      </c>
      <c r="BE749">
        <v>29</v>
      </c>
      <c r="BF749" s="6">
        <f t="shared" si="33"/>
        <v>46324</v>
      </c>
      <c r="BG749">
        <f t="shared" si="34"/>
        <v>-0.33333333333575865</v>
      </c>
      <c r="BH749" t="str">
        <f t="shared" si="35"/>
        <v>COMPLY</v>
      </c>
      <c r="BI749" t="str">
        <f>VLOOKUP(H749,Sheet2!$A$1:$B$270,2,FALSE)</f>
        <v>MADIUN</v>
      </c>
    </row>
    <row r="750" spans="1:61">
      <c r="A750">
        <v>749</v>
      </c>
      <c r="B750">
        <v>1002622334</v>
      </c>
      <c r="C750">
        <v>3</v>
      </c>
      <c r="D750" t="s">
        <v>38</v>
      </c>
      <c r="E750">
        <v>5</v>
      </c>
      <c r="F750" t="s">
        <v>92</v>
      </c>
      <c r="G750" t="s">
        <v>95</v>
      </c>
      <c r="H750" t="s">
        <v>351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46300.53025462963</v>
      </c>
      <c r="P750" s="57">
        <v>46301.60738425926</v>
      </c>
      <c r="Q750">
        <v>69404299</v>
      </c>
      <c r="S750">
        <v>152607221796</v>
      </c>
      <c r="T750" t="s">
        <v>2640</v>
      </c>
      <c r="U750" t="s">
        <v>2641</v>
      </c>
      <c r="V750" t="s">
        <v>2642</v>
      </c>
      <c r="Z750">
        <v>111.13085890000001</v>
      </c>
      <c r="AA750">
        <v>-8.1929371999999994</v>
      </c>
      <c r="AB750" t="s">
        <v>2643</v>
      </c>
      <c r="AC750" t="s">
        <v>235</v>
      </c>
      <c r="AL750" t="s">
        <v>217</v>
      </c>
      <c r="AM750" t="s">
        <v>2644</v>
      </c>
      <c r="AN750" t="s">
        <v>6</v>
      </c>
      <c r="AO750" s="57">
        <v>46152.569618055553</v>
      </c>
      <c r="AP750" s="57">
        <v>46301.458333333336</v>
      </c>
      <c r="AR750" t="s">
        <v>218</v>
      </c>
      <c r="AS750" t="s">
        <v>584</v>
      </c>
      <c r="AT750" t="s">
        <v>230</v>
      </c>
      <c r="AU750">
        <v>20261006</v>
      </c>
      <c r="AV750" t="s">
        <v>221</v>
      </c>
      <c r="AW750" t="s">
        <v>878</v>
      </c>
      <c r="AX750" t="s">
        <v>222</v>
      </c>
      <c r="BA750" s="57">
        <v>46301.458333333336</v>
      </c>
      <c r="BB750" t="s">
        <v>2644</v>
      </c>
      <c r="BC750">
        <v>2026</v>
      </c>
      <c r="BD750">
        <v>10</v>
      </c>
      <c r="BE750">
        <v>6</v>
      </c>
      <c r="BF750" s="6">
        <f t="shared" si="33"/>
        <v>46301</v>
      </c>
      <c r="BG750">
        <f t="shared" si="34"/>
        <v>-0.45833333333575865</v>
      </c>
      <c r="BH750" t="str">
        <f t="shared" si="35"/>
        <v>COMPLY</v>
      </c>
      <c r="BI750" t="str">
        <f>VLOOKUP(H750,Sheet2!$A$1:$B$270,2,FALSE)</f>
        <v>PONOROGO</v>
      </c>
    </row>
    <row r="751" spans="1:61">
      <c r="A751">
        <v>750</v>
      </c>
      <c r="B751">
        <v>1002634806</v>
      </c>
      <c r="C751">
        <v>3</v>
      </c>
      <c r="D751" t="s">
        <v>38</v>
      </c>
      <c r="E751">
        <v>5</v>
      </c>
      <c r="F751" t="s">
        <v>92</v>
      </c>
      <c r="G751" t="s">
        <v>95</v>
      </c>
      <c r="H751" t="s">
        <v>351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46308.495555555557</v>
      </c>
      <c r="P751" s="57">
        <v>46308.720636574071</v>
      </c>
      <c r="Q751">
        <v>69409310</v>
      </c>
      <c r="S751">
        <v>152607221776</v>
      </c>
      <c r="T751" t="s">
        <v>5897</v>
      </c>
      <c r="U751" t="s">
        <v>5898</v>
      </c>
      <c r="V751" t="s">
        <v>5899</v>
      </c>
      <c r="Z751">
        <v>111.23659670000001</v>
      </c>
      <c r="AA751">
        <v>-8.2132129999999997</v>
      </c>
      <c r="AB751" t="s">
        <v>5900</v>
      </c>
      <c r="AC751" t="s">
        <v>235</v>
      </c>
      <c r="AL751" t="s">
        <v>217</v>
      </c>
      <c r="AM751" t="s">
        <v>5901</v>
      </c>
      <c r="AN751" t="s">
        <v>6</v>
      </c>
      <c r="AO751" t="s">
        <v>5744</v>
      </c>
      <c r="AP751" s="57">
        <v>46309.333333333336</v>
      </c>
      <c r="AR751" t="s">
        <v>218</v>
      </c>
      <c r="AS751" t="s">
        <v>584</v>
      </c>
      <c r="AT751" t="s">
        <v>230</v>
      </c>
      <c r="AU751">
        <v>20261013</v>
      </c>
      <c r="AV751" t="s">
        <v>221</v>
      </c>
      <c r="AW751" t="s">
        <v>880</v>
      </c>
      <c r="AX751" t="s">
        <v>222</v>
      </c>
      <c r="BA751" s="57">
        <v>46309.333333333336</v>
      </c>
      <c r="BB751" t="s">
        <v>5901</v>
      </c>
      <c r="BC751">
        <v>2026</v>
      </c>
      <c r="BD751">
        <v>10</v>
      </c>
      <c r="BE751">
        <v>13</v>
      </c>
      <c r="BF751" s="6">
        <f t="shared" si="33"/>
        <v>46308</v>
      </c>
      <c r="BG751">
        <f t="shared" si="34"/>
        <v>-1.3333333333357587</v>
      </c>
      <c r="BH751" t="str">
        <f t="shared" si="35"/>
        <v>COMPLY</v>
      </c>
      <c r="BI751" t="str">
        <f>VLOOKUP(H751,Sheet2!$A$1:$B$270,2,FALSE)</f>
        <v>PONOROGO</v>
      </c>
    </row>
    <row r="752" spans="1:61">
      <c r="A752">
        <v>751</v>
      </c>
      <c r="B752">
        <v>1002637962</v>
      </c>
      <c r="C752">
        <v>3</v>
      </c>
      <c r="D752" t="s">
        <v>38</v>
      </c>
      <c r="E752">
        <v>5</v>
      </c>
      <c r="F752" t="s">
        <v>92</v>
      </c>
      <c r="G752" t="s">
        <v>95</v>
      </c>
      <c r="H752" t="s">
        <v>351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46310.422627314816</v>
      </c>
      <c r="P752" s="57">
        <v>46311.433645833335</v>
      </c>
      <c r="Q752">
        <v>69410582</v>
      </c>
      <c r="S752">
        <v>152607221715</v>
      </c>
      <c r="T752" t="s">
        <v>7526</v>
      </c>
      <c r="U752" t="s">
        <v>7527</v>
      </c>
      <c r="V752" t="s">
        <v>7528</v>
      </c>
      <c r="Z752">
        <v>111.18108429999999</v>
      </c>
      <c r="AA752">
        <v>-8.1171150999999995</v>
      </c>
      <c r="AB752" t="s">
        <v>7529</v>
      </c>
      <c r="AC752" t="s">
        <v>235</v>
      </c>
      <c r="AL752" t="s">
        <v>217</v>
      </c>
      <c r="AM752" t="s">
        <v>7530</v>
      </c>
      <c r="AN752" t="s">
        <v>6</v>
      </c>
      <c r="AO752" t="s">
        <v>7465</v>
      </c>
      <c r="AP752" s="57">
        <v>46311.333333333336</v>
      </c>
      <c r="AR752" t="s">
        <v>218</v>
      </c>
      <c r="AS752" t="s">
        <v>584</v>
      </c>
      <c r="AT752" t="s">
        <v>230</v>
      </c>
      <c r="AU752">
        <v>20261016</v>
      </c>
      <c r="AV752" t="s">
        <v>221</v>
      </c>
      <c r="AW752" t="s">
        <v>880</v>
      </c>
      <c r="AX752" t="s">
        <v>222</v>
      </c>
      <c r="BA752" s="57">
        <v>46311.333333333336</v>
      </c>
      <c r="BB752" t="s">
        <v>7530</v>
      </c>
      <c r="BC752">
        <v>2026</v>
      </c>
      <c r="BD752">
        <v>10</v>
      </c>
      <c r="BE752">
        <v>16</v>
      </c>
      <c r="BF752" s="6">
        <f t="shared" si="33"/>
        <v>46311</v>
      </c>
      <c r="BG752">
        <f t="shared" si="34"/>
        <v>-0.33333333333575865</v>
      </c>
      <c r="BH752" t="str">
        <f t="shared" si="35"/>
        <v>COMPLY</v>
      </c>
      <c r="BI752" t="str">
        <f>VLOOKUP(H752,Sheet2!$A$1:$B$270,2,FALSE)</f>
        <v>PONOROGO</v>
      </c>
    </row>
    <row r="753" spans="1:61">
      <c r="A753">
        <v>752</v>
      </c>
      <c r="B753">
        <v>1002624856</v>
      </c>
      <c r="C753">
        <v>3</v>
      </c>
      <c r="D753" t="s">
        <v>38</v>
      </c>
      <c r="E753">
        <v>5</v>
      </c>
      <c r="F753" t="s">
        <v>92</v>
      </c>
      <c r="G753" t="s">
        <v>95</v>
      </c>
      <c r="H753" t="s">
        <v>243</v>
      </c>
      <c r="I753" t="s">
        <v>212</v>
      </c>
      <c r="J753" t="s">
        <v>213</v>
      </c>
      <c r="K753" t="s">
        <v>149</v>
      </c>
      <c r="L753" t="s">
        <v>826</v>
      </c>
      <c r="M753" t="s">
        <v>1400</v>
      </c>
      <c r="N753" t="s">
        <v>215</v>
      </c>
      <c r="O753" s="57">
        <v>46301.659490740742</v>
      </c>
      <c r="P753" s="57">
        <v>46304.601006944446</v>
      </c>
      <c r="Q753">
        <v>69405289</v>
      </c>
      <c r="R753">
        <v>3526609049</v>
      </c>
      <c r="S753">
        <v>152604231193</v>
      </c>
      <c r="T753" t="s">
        <v>3260</v>
      </c>
      <c r="U753" t="s">
        <v>3261</v>
      </c>
      <c r="V753" t="s">
        <v>3262</v>
      </c>
      <c r="Z753">
        <v>111.47938190000001</v>
      </c>
      <c r="AA753">
        <v>-7.8423977000000002</v>
      </c>
      <c r="AB753" t="s">
        <v>3263</v>
      </c>
      <c r="AC753" t="s">
        <v>235</v>
      </c>
      <c r="AL753" t="s">
        <v>217</v>
      </c>
      <c r="AM753" t="s">
        <v>3264</v>
      </c>
      <c r="AN753" t="s">
        <v>6</v>
      </c>
      <c r="AO753" s="57">
        <v>46183.663668981484</v>
      </c>
      <c r="AP753" s="57">
        <v>46302.625</v>
      </c>
      <c r="AQ753" t="s">
        <v>1495</v>
      </c>
      <c r="AR753" t="s">
        <v>14</v>
      </c>
      <c r="AS753" t="s">
        <v>852</v>
      </c>
      <c r="AT753" t="s">
        <v>230</v>
      </c>
      <c r="AV753" t="s">
        <v>5041</v>
      </c>
      <c r="AW753" t="s">
        <v>868</v>
      </c>
      <c r="AX753" t="s">
        <v>222</v>
      </c>
      <c r="BA753" s="57">
        <v>46302.625</v>
      </c>
      <c r="BB753" t="s">
        <v>3264</v>
      </c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str">
        <f>VLOOKUP(H753,Sheet2!$A$1:$B$270,2,FALSE)</f>
        <v>PONOROGO</v>
      </c>
    </row>
    <row r="754" spans="1:61">
      <c r="A754">
        <v>753</v>
      </c>
      <c r="B754">
        <v>1002649987</v>
      </c>
      <c r="C754">
        <v>3</v>
      </c>
      <c r="D754" t="s">
        <v>38</v>
      </c>
      <c r="E754">
        <v>5</v>
      </c>
      <c r="F754" t="s">
        <v>92</v>
      </c>
      <c r="G754" t="s">
        <v>95</v>
      </c>
      <c r="H754" t="s">
        <v>243</v>
      </c>
      <c r="I754" t="s">
        <v>212</v>
      </c>
      <c r="J754" t="s">
        <v>213</v>
      </c>
      <c r="K754" t="s">
        <v>149</v>
      </c>
      <c r="L754" t="s">
        <v>214</v>
      </c>
      <c r="M754" t="s">
        <v>1400</v>
      </c>
      <c r="N754" t="s">
        <v>215</v>
      </c>
      <c r="O754" s="57">
        <v>46317.746400462966</v>
      </c>
      <c r="P754" s="57">
        <v>46323.622523148151</v>
      </c>
      <c r="Q754">
        <v>69415477</v>
      </c>
      <c r="S754">
        <v>152604231232</v>
      </c>
      <c r="T754" t="s">
        <v>11474</v>
      </c>
      <c r="U754" t="s">
        <v>11475</v>
      </c>
      <c r="V754" t="s">
        <v>11476</v>
      </c>
      <c r="Z754">
        <v>111.4303137</v>
      </c>
      <c r="AA754">
        <v>-7.8685371999999996</v>
      </c>
      <c r="AB754" t="s">
        <v>11477</v>
      </c>
      <c r="AC754" t="s">
        <v>216</v>
      </c>
      <c r="AL754" t="s">
        <v>217</v>
      </c>
      <c r="AM754" t="s">
        <v>11478</v>
      </c>
      <c r="AN754" t="s">
        <v>6</v>
      </c>
      <c r="AO754" t="s">
        <v>11479</v>
      </c>
      <c r="AP754" s="57">
        <v>46318.625</v>
      </c>
      <c r="AQ754" t="s">
        <v>841</v>
      </c>
      <c r="AR754" t="s">
        <v>14</v>
      </c>
      <c r="AS754" t="s">
        <v>852</v>
      </c>
      <c r="AT754" t="s">
        <v>230</v>
      </c>
      <c r="AV754" t="s">
        <v>14435</v>
      </c>
      <c r="AW754" t="s">
        <v>880</v>
      </c>
      <c r="AX754" t="s">
        <v>222</v>
      </c>
      <c r="BA754" s="57">
        <v>46318.625</v>
      </c>
      <c r="BB754" t="s">
        <v>11478</v>
      </c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str">
        <f>VLOOKUP(H754,Sheet2!$A$1:$B$270,2,FALSE)</f>
        <v>PONOROGO</v>
      </c>
    </row>
    <row r="755" spans="1:61">
      <c r="A755">
        <v>754</v>
      </c>
      <c r="B755">
        <v>1002629757</v>
      </c>
      <c r="C755">
        <v>3</v>
      </c>
      <c r="D755" t="s">
        <v>38</v>
      </c>
      <c r="E755">
        <v>5</v>
      </c>
      <c r="F755" t="s">
        <v>92</v>
      </c>
      <c r="G755" t="s">
        <v>95</v>
      </c>
      <c r="H755" t="s">
        <v>243</v>
      </c>
      <c r="I755" t="s">
        <v>212</v>
      </c>
      <c r="J755" t="s">
        <v>213</v>
      </c>
      <c r="K755" t="s">
        <v>149</v>
      </c>
      <c r="M755" t="s">
        <v>836</v>
      </c>
      <c r="N755" t="s">
        <v>215</v>
      </c>
      <c r="O755" s="57">
        <v>46304.580081018517</v>
      </c>
      <c r="P755" s="57">
        <v>46304.598796296297</v>
      </c>
      <c r="Q755">
        <v>69405289</v>
      </c>
      <c r="R755">
        <v>3526609049</v>
      </c>
      <c r="S755">
        <v>152604231210</v>
      </c>
      <c r="T755" t="s">
        <v>3260</v>
      </c>
      <c r="U755" t="s">
        <v>5039</v>
      </c>
      <c r="V755" t="s">
        <v>5042</v>
      </c>
      <c r="Z755">
        <v>111.47955</v>
      </c>
      <c r="AA755">
        <v>-7.8423280000000002</v>
      </c>
      <c r="AB755" t="s">
        <v>3263</v>
      </c>
      <c r="AC755" t="s">
        <v>216</v>
      </c>
      <c r="AL755" t="s">
        <v>217</v>
      </c>
      <c r="AM755" t="s">
        <v>4671</v>
      </c>
      <c r="AN755" t="s">
        <v>6</v>
      </c>
      <c r="AO755" s="57">
        <v>46275.590590277781</v>
      </c>
      <c r="AR755" t="s">
        <v>14</v>
      </c>
      <c r="AS755" t="s">
        <v>852</v>
      </c>
      <c r="AT755" t="s">
        <v>230</v>
      </c>
      <c r="AV755" t="s">
        <v>837</v>
      </c>
      <c r="AW755" t="s">
        <v>540</v>
      </c>
      <c r="AX755" t="s">
        <v>222</v>
      </c>
      <c r="BA755" s="57">
        <v>46304.291666666664</v>
      </c>
      <c r="BB755" t="s">
        <v>4671</v>
      </c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str">
        <f>VLOOKUP(H755,Sheet2!$A$1:$B$270,2,FALSE)</f>
        <v>PONOROGO</v>
      </c>
    </row>
    <row r="756" spans="1:61">
      <c r="A756">
        <v>755</v>
      </c>
      <c r="B756">
        <v>1002618105</v>
      </c>
      <c r="C756">
        <v>3</v>
      </c>
      <c r="D756" t="s">
        <v>38</v>
      </c>
      <c r="E756">
        <v>5</v>
      </c>
      <c r="F756" t="s">
        <v>92</v>
      </c>
      <c r="G756" t="s">
        <v>95</v>
      </c>
      <c r="H756" t="s">
        <v>243</v>
      </c>
      <c r="I756" t="s">
        <v>212</v>
      </c>
      <c r="J756" t="s">
        <v>213</v>
      </c>
      <c r="K756" t="s">
        <v>149</v>
      </c>
      <c r="M756" t="s">
        <v>76</v>
      </c>
      <c r="N756" t="s">
        <v>215</v>
      </c>
      <c r="O756" s="57">
        <v>46296.603483796294</v>
      </c>
      <c r="P756" s="57">
        <v>46296.9221875</v>
      </c>
      <c r="Q756">
        <v>69401937</v>
      </c>
      <c r="S756">
        <v>152604231180</v>
      </c>
      <c r="T756" t="s">
        <v>933</v>
      </c>
      <c r="U756" t="s">
        <v>1031</v>
      </c>
      <c r="V756" t="s">
        <v>1032</v>
      </c>
      <c r="Z756">
        <v>111.510003</v>
      </c>
      <c r="AA756">
        <v>-7.9310419999999997</v>
      </c>
      <c r="AB756" t="s">
        <v>934</v>
      </c>
      <c r="AC756" t="s">
        <v>216</v>
      </c>
      <c r="AL756" t="s">
        <v>217</v>
      </c>
      <c r="AM756" t="s">
        <v>1033</v>
      </c>
      <c r="AN756" t="s">
        <v>6</v>
      </c>
      <c r="AO756" s="57">
        <v>46032.611296296294</v>
      </c>
      <c r="AR756" t="s">
        <v>218</v>
      </c>
      <c r="AS756" t="s">
        <v>852</v>
      </c>
      <c r="AT756" t="s">
        <v>230</v>
      </c>
      <c r="AU756">
        <v>20261001</v>
      </c>
      <c r="AV756" t="s">
        <v>221</v>
      </c>
      <c r="AW756" t="s">
        <v>540</v>
      </c>
      <c r="AX756" t="s">
        <v>222</v>
      </c>
      <c r="BA756" s="57">
        <v>46296.291666666664</v>
      </c>
      <c r="BB756" t="s">
        <v>1033</v>
      </c>
      <c r="BC756">
        <v>2026</v>
      </c>
      <c r="BD756">
        <v>10</v>
      </c>
      <c r="BE756">
        <v>1</v>
      </c>
      <c r="BF756" s="6">
        <f t="shared" si="33"/>
        <v>46296</v>
      </c>
      <c r="BG756">
        <f t="shared" si="34"/>
        <v>-0.29166666666424135</v>
      </c>
      <c r="BH756" t="str">
        <f t="shared" si="35"/>
        <v>COMPLY</v>
      </c>
      <c r="BI756" t="str">
        <f>VLOOKUP(H756,Sheet2!$A$1:$B$270,2,FALSE)</f>
        <v>PONOROGO</v>
      </c>
    </row>
    <row r="757" spans="1:61">
      <c r="A757">
        <v>756</v>
      </c>
      <c r="B757">
        <v>1002619458</v>
      </c>
      <c r="C757">
        <v>3</v>
      </c>
      <c r="D757" t="s">
        <v>38</v>
      </c>
      <c r="E757">
        <v>5</v>
      </c>
      <c r="F757" t="s">
        <v>92</v>
      </c>
      <c r="G757" t="s">
        <v>95</v>
      </c>
      <c r="H757" t="s">
        <v>243</v>
      </c>
      <c r="I757" t="s">
        <v>212</v>
      </c>
      <c r="J757" t="s">
        <v>213</v>
      </c>
      <c r="K757" t="s">
        <v>149</v>
      </c>
      <c r="L757" t="s">
        <v>214</v>
      </c>
      <c r="M757" t="s">
        <v>76</v>
      </c>
      <c r="N757" t="s">
        <v>215</v>
      </c>
      <c r="O757" s="57">
        <v>46297.459421296298</v>
      </c>
      <c r="P757" s="57">
        <v>46299.686041666668</v>
      </c>
      <c r="Q757">
        <v>69402915</v>
      </c>
      <c r="S757">
        <v>152604231181</v>
      </c>
      <c r="T757" t="s">
        <v>1722</v>
      </c>
      <c r="U757" t="s">
        <v>1723</v>
      </c>
      <c r="V757" t="s">
        <v>1724</v>
      </c>
      <c r="Z757">
        <v>111.469336</v>
      </c>
      <c r="AA757">
        <v>-7.7819950000000002</v>
      </c>
      <c r="AB757" t="s">
        <v>1725</v>
      </c>
      <c r="AC757" t="s">
        <v>235</v>
      </c>
      <c r="AL757" t="s">
        <v>217</v>
      </c>
      <c r="AM757" t="s">
        <v>1726</v>
      </c>
      <c r="AN757" t="s">
        <v>6</v>
      </c>
      <c r="AO757" s="57">
        <v>46063.466053240743</v>
      </c>
      <c r="AP757" s="57">
        <v>46298.333333333336</v>
      </c>
      <c r="AR757" t="s">
        <v>218</v>
      </c>
      <c r="AS757" t="s">
        <v>852</v>
      </c>
      <c r="AT757" t="s">
        <v>230</v>
      </c>
      <c r="AU757">
        <v>20261004</v>
      </c>
      <c r="AV757" t="s">
        <v>221</v>
      </c>
      <c r="AW757" t="s">
        <v>878</v>
      </c>
      <c r="AX757" t="s">
        <v>222</v>
      </c>
      <c r="BA757" s="57">
        <v>46298.333333333336</v>
      </c>
      <c r="BB757" t="s">
        <v>1726</v>
      </c>
      <c r="BC757">
        <v>2026</v>
      </c>
      <c r="BD757">
        <v>10</v>
      </c>
      <c r="BE757">
        <v>4</v>
      </c>
      <c r="BF757" s="6">
        <f t="shared" si="33"/>
        <v>46299</v>
      </c>
      <c r="BG757">
        <f t="shared" si="34"/>
        <v>0.66666666666424135</v>
      </c>
      <c r="BH757" t="str">
        <f t="shared" si="35"/>
        <v>COMPLY</v>
      </c>
      <c r="BI757" t="str">
        <f>VLOOKUP(H757,Sheet2!$A$1:$B$270,2,FALSE)</f>
        <v>PONOROGO</v>
      </c>
    </row>
    <row r="758" spans="1:61">
      <c r="A758">
        <v>757</v>
      </c>
      <c r="B758">
        <v>1002620977</v>
      </c>
      <c r="C758">
        <v>3</v>
      </c>
      <c r="D758" t="s">
        <v>38</v>
      </c>
      <c r="E758">
        <v>5</v>
      </c>
      <c r="F758" t="s">
        <v>92</v>
      </c>
      <c r="G758" t="s">
        <v>95</v>
      </c>
      <c r="H758" t="s">
        <v>243</v>
      </c>
      <c r="I758" t="s">
        <v>212</v>
      </c>
      <c r="J758" t="s">
        <v>213</v>
      </c>
      <c r="K758" t="s">
        <v>149</v>
      </c>
      <c r="L758" t="s">
        <v>214</v>
      </c>
      <c r="M758" t="s">
        <v>76</v>
      </c>
      <c r="N758" t="s">
        <v>215</v>
      </c>
      <c r="O758" s="57">
        <v>46298.551145833335</v>
      </c>
      <c r="P758" s="57">
        <v>46298.759293981479</v>
      </c>
      <c r="Q758">
        <v>69403610</v>
      </c>
      <c r="S758">
        <v>152604231106</v>
      </c>
      <c r="T758" t="s">
        <v>1727</v>
      </c>
      <c r="U758" t="s">
        <v>1728</v>
      </c>
      <c r="V758" t="s">
        <v>1729</v>
      </c>
      <c r="Z758">
        <v>111.46788060665099</v>
      </c>
      <c r="AA758">
        <v>-7.87055295521583</v>
      </c>
      <c r="AB758" t="s">
        <v>1730</v>
      </c>
      <c r="AC758" t="s">
        <v>235</v>
      </c>
      <c r="AL758" t="s">
        <v>217</v>
      </c>
      <c r="AM758" t="s">
        <v>1467</v>
      </c>
      <c r="AN758" t="s">
        <v>6</v>
      </c>
      <c r="AO758" s="57">
        <v>46091.559224537035</v>
      </c>
      <c r="AP758" s="57">
        <v>46299.458333333336</v>
      </c>
      <c r="AR758" t="s">
        <v>218</v>
      </c>
      <c r="AS758" t="s">
        <v>852</v>
      </c>
      <c r="AT758" t="s">
        <v>230</v>
      </c>
      <c r="AU758">
        <v>20261003</v>
      </c>
      <c r="AV758" t="s">
        <v>221</v>
      </c>
      <c r="AW758" t="s">
        <v>877</v>
      </c>
      <c r="AX758" t="s">
        <v>222</v>
      </c>
      <c r="BA758" s="57">
        <v>46299.458333333336</v>
      </c>
      <c r="BB758" t="s">
        <v>1467</v>
      </c>
      <c r="BC758">
        <v>2026</v>
      </c>
      <c r="BD758">
        <v>10</v>
      </c>
      <c r="BE758">
        <v>3</v>
      </c>
      <c r="BF758" s="6">
        <f t="shared" si="33"/>
        <v>46298</v>
      </c>
      <c r="BG758">
        <f t="shared" si="34"/>
        <v>-1.4583333333357587</v>
      </c>
      <c r="BH758" t="str">
        <f t="shared" si="35"/>
        <v>COMPLY</v>
      </c>
      <c r="BI758" t="str">
        <f>VLOOKUP(H758,Sheet2!$A$1:$B$270,2,FALSE)</f>
        <v>PONOROGO</v>
      </c>
    </row>
    <row r="759" spans="1:61">
      <c r="A759">
        <v>758</v>
      </c>
      <c r="B759">
        <v>1002623692</v>
      </c>
      <c r="C759">
        <v>3</v>
      </c>
      <c r="D759" t="s">
        <v>38</v>
      </c>
      <c r="E759">
        <v>5</v>
      </c>
      <c r="F759" t="s">
        <v>92</v>
      </c>
      <c r="G759" t="s">
        <v>95</v>
      </c>
      <c r="H759" t="s">
        <v>243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46301.414340277777</v>
      </c>
      <c r="P759" s="57">
        <v>46301.695428240739</v>
      </c>
      <c r="Q759">
        <v>69404759</v>
      </c>
      <c r="S759">
        <v>152604231194</v>
      </c>
      <c r="T759" t="s">
        <v>3255</v>
      </c>
      <c r="U759" t="s">
        <v>3256</v>
      </c>
      <c r="V759" t="s">
        <v>3257</v>
      </c>
      <c r="Z759">
        <v>111.4918371</v>
      </c>
      <c r="AA759">
        <v>-7.9021201999999997</v>
      </c>
      <c r="AB759" t="s">
        <v>3258</v>
      </c>
      <c r="AC759" t="s">
        <v>235</v>
      </c>
      <c r="AL759" t="s">
        <v>217</v>
      </c>
      <c r="AM759" t="s">
        <v>3259</v>
      </c>
      <c r="AN759" t="s">
        <v>6</v>
      </c>
      <c r="AO759" s="57">
        <v>46183.424027777779</v>
      </c>
      <c r="AP759" s="57">
        <v>46302.458333333336</v>
      </c>
      <c r="AR759" t="s">
        <v>218</v>
      </c>
      <c r="AS759" t="s">
        <v>852</v>
      </c>
      <c r="AT759" t="s">
        <v>230</v>
      </c>
      <c r="AU759">
        <v>20261006</v>
      </c>
      <c r="AV759" t="s">
        <v>221</v>
      </c>
      <c r="AW759" t="s">
        <v>880</v>
      </c>
      <c r="AX759" t="s">
        <v>222</v>
      </c>
      <c r="BA759" s="57">
        <v>46302.458333333336</v>
      </c>
      <c r="BB759" t="s">
        <v>3259</v>
      </c>
      <c r="BC759">
        <v>2026</v>
      </c>
      <c r="BD759">
        <v>10</v>
      </c>
      <c r="BE759">
        <v>6</v>
      </c>
      <c r="BF759" s="6">
        <f t="shared" si="33"/>
        <v>46301</v>
      </c>
      <c r="BG759">
        <f t="shared" si="34"/>
        <v>-1.4583333333357587</v>
      </c>
      <c r="BH759" t="str">
        <f t="shared" si="35"/>
        <v>COMPLY</v>
      </c>
      <c r="BI759" t="str">
        <f>VLOOKUP(H759,Sheet2!$A$1:$B$270,2,FALSE)</f>
        <v>PONOROGO</v>
      </c>
    </row>
    <row r="760" spans="1:61">
      <c r="A760">
        <v>759</v>
      </c>
      <c r="B760">
        <v>1002625921</v>
      </c>
      <c r="C760">
        <v>3</v>
      </c>
      <c r="D760" t="s">
        <v>38</v>
      </c>
      <c r="E760">
        <v>5</v>
      </c>
      <c r="F760" t="s">
        <v>92</v>
      </c>
      <c r="G760" t="s">
        <v>95</v>
      </c>
      <c r="H760" t="s">
        <v>243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46302.501886574071</v>
      </c>
      <c r="P760" s="57">
        <v>46302.73537037037</v>
      </c>
      <c r="Q760">
        <v>69405737</v>
      </c>
      <c r="S760">
        <v>152604231202</v>
      </c>
      <c r="T760" t="s">
        <v>3909</v>
      </c>
      <c r="U760" t="s">
        <v>3910</v>
      </c>
      <c r="V760" t="s">
        <v>3911</v>
      </c>
      <c r="Z760">
        <v>111.509821039983</v>
      </c>
      <c r="AA760">
        <v>-7.8035498504611898</v>
      </c>
      <c r="AB760" t="s">
        <v>3912</v>
      </c>
      <c r="AC760" t="s">
        <v>216</v>
      </c>
      <c r="AL760" t="s">
        <v>217</v>
      </c>
      <c r="AM760" t="s">
        <v>3913</v>
      </c>
      <c r="AN760" t="s">
        <v>6</v>
      </c>
      <c r="AO760" s="57">
        <v>46213.507164351853</v>
      </c>
      <c r="AP760" s="57">
        <v>46303.333333333336</v>
      </c>
      <c r="AR760" t="s">
        <v>218</v>
      </c>
      <c r="AS760" t="s">
        <v>852</v>
      </c>
      <c r="AT760" t="s">
        <v>342</v>
      </c>
      <c r="AU760">
        <v>20261007</v>
      </c>
      <c r="AV760" t="s">
        <v>221</v>
      </c>
      <c r="AW760" t="s">
        <v>3914</v>
      </c>
      <c r="AX760" t="s">
        <v>222</v>
      </c>
      <c r="BA760" s="57">
        <v>46303.333333333336</v>
      </c>
      <c r="BB760" t="s">
        <v>3913</v>
      </c>
      <c r="BC760">
        <v>2026</v>
      </c>
      <c r="BD760">
        <v>10</v>
      </c>
      <c r="BE760">
        <v>7</v>
      </c>
      <c r="BF760" s="6">
        <f t="shared" si="33"/>
        <v>46302</v>
      </c>
      <c r="BG760">
        <f t="shared" si="34"/>
        <v>-1.3333333333357587</v>
      </c>
      <c r="BH760" t="str">
        <f t="shared" si="35"/>
        <v>COMPLY</v>
      </c>
      <c r="BI760" t="str">
        <f>VLOOKUP(H760,Sheet2!$A$1:$B$270,2,FALSE)</f>
        <v>PONOROGO</v>
      </c>
    </row>
    <row r="761" spans="1:61">
      <c r="A761">
        <v>760</v>
      </c>
      <c r="B761">
        <v>1002626682</v>
      </c>
      <c r="C761">
        <v>3</v>
      </c>
      <c r="D761" t="s">
        <v>38</v>
      </c>
      <c r="E761">
        <v>5</v>
      </c>
      <c r="F761" t="s">
        <v>92</v>
      </c>
      <c r="G761" t="s">
        <v>95</v>
      </c>
      <c r="H761" t="s">
        <v>243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46302.665682870371</v>
      </c>
      <c r="P761" s="57">
        <v>46303.496400462966</v>
      </c>
      <c r="Q761">
        <v>69406049</v>
      </c>
      <c r="S761">
        <v>152604231205</v>
      </c>
      <c r="T761" t="s">
        <v>3899</v>
      </c>
      <c r="U761" t="s">
        <v>3900</v>
      </c>
      <c r="V761" t="s">
        <v>3901</v>
      </c>
      <c r="Z761">
        <v>111.49595720000001</v>
      </c>
      <c r="AA761">
        <v>-7.9192720999999997</v>
      </c>
      <c r="AB761" t="s">
        <v>3902</v>
      </c>
      <c r="AC761" t="s">
        <v>235</v>
      </c>
      <c r="AL761" t="s">
        <v>217</v>
      </c>
      <c r="AM761" t="s">
        <v>3903</v>
      </c>
      <c r="AN761" t="s">
        <v>6</v>
      </c>
      <c r="AO761" s="57">
        <v>46213.67386574074</v>
      </c>
      <c r="AP761" s="57">
        <v>46303.625</v>
      </c>
      <c r="AR761" t="s">
        <v>218</v>
      </c>
      <c r="AS761" t="s">
        <v>852</v>
      </c>
      <c r="AT761" t="s">
        <v>230</v>
      </c>
      <c r="AU761">
        <v>20261008</v>
      </c>
      <c r="AV761" t="s">
        <v>221</v>
      </c>
      <c r="AW761" t="s">
        <v>875</v>
      </c>
      <c r="AX761" t="s">
        <v>222</v>
      </c>
      <c r="BA761" s="57">
        <v>46303.625</v>
      </c>
      <c r="BB761" t="s">
        <v>3903</v>
      </c>
      <c r="BC761">
        <v>2026</v>
      </c>
      <c r="BD761">
        <v>10</v>
      </c>
      <c r="BE761">
        <v>8</v>
      </c>
      <c r="BF761" s="6">
        <f t="shared" si="33"/>
        <v>46303</v>
      </c>
      <c r="BG761">
        <f t="shared" si="34"/>
        <v>-0.625</v>
      </c>
      <c r="BH761" t="str">
        <f t="shared" si="35"/>
        <v>COMPLY</v>
      </c>
      <c r="BI761" t="str">
        <f>VLOOKUP(H761,Sheet2!$A$1:$B$270,2,FALSE)</f>
        <v>PONOROGO</v>
      </c>
    </row>
    <row r="762" spans="1:61">
      <c r="A762">
        <v>761</v>
      </c>
      <c r="B762">
        <v>1002625595</v>
      </c>
      <c r="C762">
        <v>3</v>
      </c>
      <c r="D762" t="s">
        <v>38</v>
      </c>
      <c r="E762">
        <v>5</v>
      </c>
      <c r="F762" t="s">
        <v>92</v>
      </c>
      <c r="G762" t="s">
        <v>95</v>
      </c>
      <c r="H762" t="s">
        <v>243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46302.431018518517</v>
      </c>
      <c r="P762" s="57">
        <v>46306.679571759261</v>
      </c>
      <c r="Q762">
        <v>69405561</v>
      </c>
      <c r="S762">
        <v>152604231196</v>
      </c>
      <c r="T762" t="s">
        <v>3904</v>
      </c>
      <c r="U762" t="s">
        <v>3905</v>
      </c>
      <c r="V762" t="s">
        <v>3906</v>
      </c>
      <c r="Z762">
        <v>111.461555</v>
      </c>
      <c r="AA762">
        <v>-7.8856710000000003</v>
      </c>
      <c r="AB762" t="s">
        <v>3907</v>
      </c>
      <c r="AC762" t="s">
        <v>235</v>
      </c>
      <c r="AL762" t="s">
        <v>217</v>
      </c>
      <c r="AM762" t="s">
        <v>3908</v>
      </c>
      <c r="AN762" t="s">
        <v>6</v>
      </c>
      <c r="AO762" s="57">
        <v>46213.434340277781</v>
      </c>
      <c r="AP762" s="57">
        <v>46303.333333333336</v>
      </c>
      <c r="AQ762" t="s">
        <v>841</v>
      </c>
      <c r="AR762" t="s">
        <v>218</v>
      </c>
      <c r="AS762" t="s">
        <v>852</v>
      </c>
      <c r="AT762" t="s">
        <v>230</v>
      </c>
      <c r="AU762">
        <v>20261011</v>
      </c>
      <c r="AV762" t="s">
        <v>221</v>
      </c>
      <c r="AW762" t="s">
        <v>880</v>
      </c>
      <c r="AX762" t="s">
        <v>222</v>
      </c>
      <c r="BA762" s="57">
        <v>46303.333333333336</v>
      </c>
      <c r="BB762" t="s">
        <v>3908</v>
      </c>
      <c r="BC762">
        <v>2026</v>
      </c>
      <c r="BD762">
        <v>10</v>
      </c>
      <c r="BE762">
        <v>11</v>
      </c>
      <c r="BF762" s="6">
        <f t="shared" si="33"/>
        <v>46306</v>
      </c>
      <c r="BG762">
        <f t="shared" si="34"/>
        <v>2.6666666666642413</v>
      </c>
      <c r="BH762" t="str">
        <f t="shared" si="35"/>
        <v>NOT COMPLY</v>
      </c>
      <c r="BI762" t="str">
        <f>VLOOKUP(H762,Sheet2!$A$1:$B$270,2,FALSE)</f>
        <v>PONOROGO</v>
      </c>
    </row>
    <row r="763" spans="1:61">
      <c r="A763">
        <v>762</v>
      </c>
      <c r="B763">
        <v>1002626146</v>
      </c>
      <c r="C763">
        <v>3</v>
      </c>
      <c r="D763" t="s">
        <v>38</v>
      </c>
      <c r="E763">
        <v>5</v>
      </c>
      <c r="F763" t="s">
        <v>92</v>
      </c>
      <c r="G763" t="s">
        <v>95</v>
      </c>
      <c r="H763" t="s">
        <v>243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46302.563587962963</v>
      </c>
      <c r="P763" s="57">
        <v>46302.87263888889</v>
      </c>
      <c r="Q763">
        <v>69405868</v>
      </c>
      <c r="S763">
        <v>152604231199</v>
      </c>
      <c r="T763" t="s">
        <v>1717</v>
      </c>
      <c r="U763" t="s">
        <v>1718</v>
      </c>
      <c r="V763" t="s">
        <v>3915</v>
      </c>
      <c r="Z763">
        <v>111.450885</v>
      </c>
      <c r="AA763">
        <v>-7.9281430000000004</v>
      </c>
      <c r="AB763" t="s">
        <v>3916</v>
      </c>
      <c r="AC763" t="s">
        <v>235</v>
      </c>
      <c r="AL763" t="s">
        <v>217</v>
      </c>
      <c r="AM763" t="s">
        <v>3917</v>
      </c>
      <c r="AN763" t="s">
        <v>6</v>
      </c>
      <c r="AO763" s="57">
        <v>46213.56962962963</v>
      </c>
      <c r="AP763" s="57">
        <v>46303.458333333336</v>
      </c>
      <c r="AR763" t="s">
        <v>218</v>
      </c>
      <c r="AS763" t="s">
        <v>852</v>
      </c>
      <c r="AT763" t="s">
        <v>342</v>
      </c>
      <c r="AU763">
        <v>20261007</v>
      </c>
      <c r="AV763" t="s">
        <v>221</v>
      </c>
      <c r="AW763" t="s">
        <v>1899</v>
      </c>
      <c r="AX763" t="s">
        <v>222</v>
      </c>
      <c r="BA763" s="57">
        <v>46303.458333333336</v>
      </c>
      <c r="BB763" t="s">
        <v>3917</v>
      </c>
      <c r="BC763">
        <v>2026</v>
      </c>
      <c r="BD763">
        <v>10</v>
      </c>
      <c r="BE763">
        <v>7</v>
      </c>
      <c r="BF763" s="6">
        <f t="shared" si="33"/>
        <v>46302</v>
      </c>
      <c r="BG763">
        <f t="shared" si="34"/>
        <v>-1.4583333333357587</v>
      </c>
      <c r="BH763" t="str">
        <f t="shared" si="35"/>
        <v>COMPLY</v>
      </c>
      <c r="BI763" t="str">
        <f>VLOOKUP(H763,Sheet2!$A$1:$B$270,2,FALSE)</f>
        <v>PONOROGO</v>
      </c>
    </row>
    <row r="764" spans="1:61">
      <c r="A764">
        <v>763</v>
      </c>
      <c r="B764">
        <v>1002626064</v>
      </c>
      <c r="C764">
        <v>3</v>
      </c>
      <c r="D764" t="s">
        <v>38</v>
      </c>
      <c r="E764">
        <v>5</v>
      </c>
      <c r="F764" t="s">
        <v>92</v>
      </c>
      <c r="G764" t="s">
        <v>95</v>
      </c>
      <c r="H764" t="s">
        <v>243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46302.5469212963</v>
      </c>
      <c r="P764" s="57">
        <v>46302.762627314813</v>
      </c>
      <c r="Q764">
        <v>69405817</v>
      </c>
      <c r="S764">
        <v>152604231112</v>
      </c>
      <c r="T764" t="s">
        <v>3909</v>
      </c>
      <c r="U764" t="s">
        <v>3910</v>
      </c>
      <c r="V764" t="s">
        <v>3918</v>
      </c>
      <c r="Z764">
        <v>111.50673759713401</v>
      </c>
      <c r="AA764">
        <v>-7.8026371637867102</v>
      </c>
      <c r="AB764" t="s">
        <v>3919</v>
      </c>
      <c r="AC764" t="s">
        <v>216</v>
      </c>
      <c r="AL764" t="s">
        <v>217</v>
      </c>
      <c r="AM764" t="s">
        <v>3786</v>
      </c>
      <c r="AN764" t="s">
        <v>6</v>
      </c>
      <c r="AO764" s="57">
        <v>46213.549027777779</v>
      </c>
      <c r="AP764" s="57">
        <v>46303.458333333336</v>
      </c>
      <c r="AR764" t="s">
        <v>218</v>
      </c>
      <c r="AS764" t="s">
        <v>852</v>
      </c>
      <c r="AT764" t="s">
        <v>342</v>
      </c>
      <c r="AU764">
        <v>20261007</v>
      </c>
      <c r="AV764" t="s">
        <v>221</v>
      </c>
      <c r="AW764" t="s">
        <v>1899</v>
      </c>
      <c r="AX764" t="s">
        <v>222</v>
      </c>
      <c r="BA764" s="57">
        <v>46303.458333333336</v>
      </c>
      <c r="BB764" t="s">
        <v>3786</v>
      </c>
      <c r="BC764">
        <v>2026</v>
      </c>
      <c r="BD764">
        <v>10</v>
      </c>
      <c r="BE764">
        <v>7</v>
      </c>
      <c r="BF764" s="6">
        <f t="shared" si="33"/>
        <v>46302</v>
      </c>
      <c r="BG764">
        <f t="shared" si="34"/>
        <v>-1.4583333333357587</v>
      </c>
      <c r="BH764" t="str">
        <f t="shared" si="35"/>
        <v>COMPLY</v>
      </c>
      <c r="BI764" t="str">
        <f>VLOOKUP(H764,Sheet2!$A$1:$B$270,2,FALSE)</f>
        <v>PONOROGO</v>
      </c>
    </row>
    <row r="765" spans="1:61">
      <c r="A765">
        <v>764</v>
      </c>
      <c r="B765">
        <v>1002629880</v>
      </c>
      <c r="C765">
        <v>3</v>
      </c>
      <c r="D765" t="s">
        <v>38</v>
      </c>
      <c r="E765">
        <v>5</v>
      </c>
      <c r="F765" t="s">
        <v>92</v>
      </c>
      <c r="G765" t="s">
        <v>95</v>
      </c>
      <c r="H765" t="s">
        <v>243</v>
      </c>
      <c r="I765" t="s">
        <v>212</v>
      </c>
      <c r="J765" t="s">
        <v>213</v>
      </c>
      <c r="K765" t="s">
        <v>149</v>
      </c>
      <c r="M765" t="s">
        <v>76</v>
      </c>
      <c r="N765" t="s">
        <v>215</v>
      </c>
      <c r="O765" s="57">
        <v>46304.601006944446</v>
      </c>
      <c r="P765" s="57">
        <v>46305.700335648151</v>
      </c>
      <c r="Q765">
        <v>69405289</v>
      </c>
      <c r="R765">
        <v>3526609049</v>
      </c>
      <c r="S765">
        <v>152604231211</v>
      </c>
      <c r="T765" t="s">
        <v>3260</v>
      </c>
      <c r="U765" t="s">
        <v>5039</v>
      </c>
      <c r="V765" t="s">
        <v>5040</v>
      </c>
      <c r="Z765">
        <v>111.479488</v>
      </c>
      <c r="AA765">
        <v>-7.8423759999999998</v>
      </c>
      <c r="AB765" t="s">
        <v>3263</v>
      </c>
      <c r="AC765" t="s">
        <v>216</v>
      </c>
      <c r="AL765" t="s">
        <v>217</v>
      </c>
      <c r="AM765" t="s">
        <v>4671</v>
      </c>
      <c r="AN765" t="s">
        <v>6</v>
      </c>
      <c r="AO765" s="57">
        <v>46275.611446759256</v>
      </c>
      <c r="AR765" t="s">
        <v>218</v>
      </c>
      <c r="AS765" t="s">
        <v>852</v>
      </c>
      <c r="AT765" t="s">
        <v>230</v>
      </c>
      <c r="AU765">
        <v>20261010</v>
      </c>
      <c r="AV765" t="s">
        <v>221</v>
      </c>
      <c r="AW765" t="s">
        <v>1585</v>
      </c>
      <c r="AX765" t="s">
        <v>222</v>
      </c>
      <c r="BA765" s="57">
        <v>46304.291666666664</v>
      </c>
      <c r="BB765" t="s">
        <v>4671</v>
      </c>
      <c r="BC765">
        <v>2026</v>
      </c>
      <c r="BD765">
        <v>10</v>
      </c>
      <c r="BE765">
        <v>10</v>
      </c>
      <c r="BF765" s="6">
        <f t="shared" si="33"/>
        <v>46305</v>
      </c>
      <c r="BG765">
        <f t="shared" si="34"/>
        <v>0.70833333333575865</v>
      </c>
      <c r="BH765" t="str">
        <f t="shared" si="35"/>
        <v>COMPLY</v>
      </c>
      <c r="BI765" t="str">
        <f>VLOOKUP(H765,Sheet2!$A$1:$B$270,2,FALSE)</f>
        <v>PONOROGO</v>
      </c>
    </row>
    <row r="766" spans="1:61">
      <c r="A766">
        <v>765</v>
      </c>
      <c r="B766">
        <v>1002632946</v>
      </c>
      <c r="C766">
        <v>3</v>
      </c>
      <c r="D766" t="s">
        <v>38</v>
      </c>
      <c r="E766">
        <v>5</v>
      </c>
      <c r="F766" t="s">
        <v>92</v>
      </c>
      <c r="G766" t="s">
        <v>95</v>
      </c>
      <c r="H766" t="s">
        <v>243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46307.564351851855</v>
      </c>
      <c r="P766" s="57">
        <v>46307.718831018516</v>
      </c>
      <c r="Q766">
        <v>69408658</v>
      </c>
      <c r="S766">
        <v>152604231215</v>
      </c>
      <c r="T766" t="s">
        <v>5902</v>
      </c>
      <c r="U766" t="s">
        <v>5903</v>
      </c>
      <c r="V766" t="s">
        <v>5904</v>
      </c>
      <c r="Z766">
        <v>111.492835879325</v>
      </c>
      <c r="AA766">
        <v>-7.9025718596245804</v>
      </c>
      <c r="AB766" t="s">
        <v>5905</v>
      </c>
      <c r="AC766" t="s">
        <v>216</v>
      </c>
      <c r="AL766" t="s">
        <v>217</v>
      </c>
      <c r="AM766" t="s">
        <v>5906</v>
      </c>
      <c r="AN766" t="s">
        <v>6</v>
      </c>
      <c r="AO766" s="57">
        <v>46366.569409722222</v>
      </c>
      <c r="AP766" s="57">
        <v>46308.458333333336</v>
      </c>
      <c r="AR766" t="s">
        <v>218</v>
      </c>
      <c r="AS766" t="s">
        <v>852</v>
      </c>
      <c r="AT766" t="s">
        <v>342</v>
      </c>
      <c r="AU766">
        <v>20261012</v>
      </c>
      <c r="AV766" t="s">
        <v>221</v>
      </c>
      <c r="AW766" t="s">
        <v>2585</v>
      </c>
      <c r="AX766" t="s">
        <v>222</v>
      </c>
      <c r="BA766" s="57">
        <v>46308.458333333336</v>
      </c>
      <c r="BB766" t="s">
        <v>5906</v>
      </c>
      <c r="BC766">
        <v>2026</v>
      </c>
      <c r="BD766">
        <v>10</v>
      </c>
      <c r="BE766">
        <v>12</v>
      </c>
      <c r="BF766" s="6">
        <f t="shared" si="33"/>
        <v>46307</v>
      </c>
      <c r="BG766">
        <f t="shared" si="34"/>
        <v>-1.4583333333357587</v>
      </c>
      <c r="BH766" t="str">
        <f t="shared" si="35"/>
        <v>COMPLY</v>
      </c>
      <c r="BI766" t="str">
        <f>VLOOKUP(H766,Sheet2!$A$1:$B$270,2,FALSE)</f>
        <v>PONOROGO</v>
      </c>
    </row>
    <row r="767" spans="1:61">
      <c r="A767">
        <v>766</v>
      </c>
      <c r="B767">
        <v>1002637438</v>
      </c>
      <c r="C767">
        <v>3</v>
      </c>
      <c r="D767" t="s">
        <v>38</v>
      </c>
      <c r="E767">
        <v>5</v>
      </c>
      <c r="F767" t="s">
        <v>92</v>
      </c>
      <c r="G767" t="s">
        <v>95</v>
      </c>
      <c r="H767" t="s">
        <v>243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46309.740763888891</v>
      </c>
      <c r="P767" s="57">
        <v>46310.805763888886</v>
      </c>
      <c r="Q767">
        <v>69410393</v>
      </c>
      <c r="S767">
        <v>152604231129</v>
      </c>
      <c r="T767" t="s">
        <v>3909</v>
      </c>
      <c r="U767" t="s">
        <v>6941</v>
      </c>
      <c r="V767" t="s">
        <v>6942</v>
      </c>
      <c r="Z767">
        <v>111.487991809844</v>
      </c>
      <c r="AA767">
        <v>-7.8013737005710801</v>
      </c>
      <c r="AB767" t="s">
        <v>6943</v>
      </c>
      <c r="AC767" t="s">
        <v>216</v>
      </c>
      <c r="AL767" t="s">
        <v>217</v>
      </c>
      <c r="AM767" t="s">
        <v>6944</v>
      </c>
      <c r="AN767" t="s">
        <v>6</v>
      </c>
      <c r="AO767" t="s">
        <v>6945</v>
      </c>
      <c r="AP767" s="57">
        <v>46310.625</v>
      </c>
      <c r="AR767" t="s">
        <v>218</v>
      </c>
      <c r="AS767" t="s">
        <v>852</v>
      </c>
      <c r="AT767" t="s">
        <v>230</v>
      </c>
      <c r="AU767">
        <v>20261015</v>
      </c>
      <c r="AV767" t="s">
        <v>221</v>
      </c>
      <c r="AW767" t="s">
        <v>880</v>
      </c>
      <c r="AX767" t="s">
        <v>222</v>
      </c>
      <c r="BA767" s="57">
        <v>46310.625</v>
      </c>
      <c r="BB767" t="s">
        <v>6944</v>
      </c>
      <c r="BC767">
        <v>2026</v>
      </c>
      <c r="BD767">
        <v>10</v>
      </c>
      <c r="BE767">
        <v>15</v>
      </c>
      <c r="BF767" s="6">
        <f t="shared" si="33"/>
        <v>46310</v>
      </c>
      <c r="BG767">
        <f t="shared" si="34"/>
        <v>-0.625</v>
      </c>
      <c r="BH767" t="str">
        <f t="shared" si="35"/>
        <v>COMPLY</v>
      </c>
      <c r="BI767" t="str">
        <f>VLOOKUP(H767,Sheet2!$A$1:$B$270,2,FALSE)</f>
        <v>PONOROGO</v>
      </c>
    </row>
    <row r="768" spans="1:61">
      <c r="A768">
        <v>767</v>
      </c>
      <c r="B768">
        <v>1002637830</v>
      </c>
      <c r="C768">
        <v>3</v>
      </c>
      <c r="D768" t="s">
        <v>38</v>
      </c>
      <c r="E768">
        <v>5</v>
      </c>
      <c r="F768" t="s">
        <v>92</v>
      </c>
      <c r="G768" t="s">
        <v>95</v>
      </c>
      <c r="H768" t="s">
        <v>243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46310.394918981481</v>
      </c>
      <c r="P768" s="57">
        <v>46314.656180555554</v>
      </c>
      <c r="Q768">
        <v>69410538</v>
      </c>
      <c r="S768">
        <v>152604231130</v>
      </c>
      <c r="T768" t="s">
        <v>7531</v>
      </c>
      <c r="U768" t="s">
        <v>7532</v>
      </c>
      <c r="V768" t="s">
        <v>7533</v>
      </c>
      <c r="Z768">
        <v>111.485904045403</v>
      </c>
      <c r="AA768">
        <v>-7.8709979928507003</v>
      </c>
      <c r="AB768" t="s">
        <v>7534</v>
      </c>
      <c r="AC768" t="s">
        <v>216</v>
      </c>
      <c r="AL768" t="s">
        <v>217</v>
      </c>
      <c r="AM768" t="s">
        <v>7535</v>
      </c>
      <c r="AN768" t="s">
        <v>6</v>
      </c>
      <c r="AO768" t="s">
        <v>7400</v>
      </c>
      <c r="AP768" s="57">
        <v>46314.333333333336</v>
      </c>
      <c r="AR768" t="s">
        <v>218</v>
      </c>
      <c r="AS768" t="s">
        <v>852</v>
      </c>
      <c r="AT768" t="s">
        <v>230</v>
      </c>
      <c r="AU768">
        <v>20261019</v>
      </c>
      <c r="AV768" t="s">
        <v>221</v>
      </c>
      <c r="AW768" t="s">
        <v>876</v>
      </c>
      <c r="AX768" t="s">
        <v>222</v>
      </c>
      <c r="BA768" s="57">
        <v>46314.333333333336</v>
      </c>
      <c r="BB768" t="s">
        <v>7535</v>
      </c>
      <c r="BC768">
        <v>2026</v>
      </c>
      <c r="BD768">
        <v>10</v>
      </c>
      <c r="BE768">
        <v>19</v>
      </c>
      <c r="BF768" s="6">
        <f t="shared" si="33"/>
        <v>46314</v>
      </c>
      <c r="BG768">
        <f t="shared" si="34"/>
        <v>-0.33333333333575865</v>
      </c>
      <c r="BH768" t="str">
        <f t="shared" si="35"/>
        <v>COMPLY</v>
      </c>
      <c r="BI768" t="str">
        <f>VLOOKUP(H768,Sheet2!$A$1:$B$270,2,FALSE)</f>
        <v>PONOROGO</v>
      </c>
    </row>
    <row r="769" spans="1:61">
      <c r="A769">
        <v>768</v>
      </c>
      <c r="B769">
        <v>1002641129</v>
      </c>
      <c r="C769">
        <v>3</v>
      </c>
      <c r="D769" t="s">
        <v>38</v>
      </c>
      <c r="E769">
        <v>5</v>
      </c>
      <c r="F769" t="s">
        <v>92</v>
      </c>
      <c r="G769" t="s">
        <v>95</v>
      </c>
      <c r="H769" t="s">
        <v>243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46312.394953703704</v>
      </c>
      <c r="P769" s="57">
        <v>46312.758067129631</v>
      </c>
      <c r="Q769">
        <v>69411922</v>
      </c>
      <c r="S769">
        <v>152604231140</v>
      </c>
      <c r="T769" t="s">
        <v>8377</v>
      </c>
      <c r="U769" t="s">
        <v>8378</v>
      </c>
      <c r="V769" t="s">
        <v>8379</v>
      </c>
      <c r="Z769">
        <v>111.499419026076</v>
      </c>
      <c r="AA769">
        <v>-7.9291858584268402</v>
      </c>
      <c r="AB769" t="s">
        <v>8380</v>
      </c>
      <c r="AC769" t="s">
        <v>216</v>
      </c>
      <c r="AL769" t="s">
        <v>217</v>
      </c>
      <c r="AM769" t="s">
        <v>8381</v>
      </c>
      <c r="AN769" t="s">
        <v>6</v>
      </c>
      <c r="AO769" t="s">
        <v>8340</v>
      </c>
      <c r="AP769" s="57">
        <v>46313.333333333336</v>
      </c>
      <c r="AR769" t="s">
        <v>218</v>
      </c>
      <c r="AS769" t="s">
        <v>852</v>
      </c>
      <c r="AT769" t="s">
        <v>230</v>
      </c>
      <c r="AU769">
        <v>20261017</v>
      </c>
      <c r="AV769" t="s">
        <v>221</v>
      </c>
      <c r="AW769" t="s">
        <v>880</v>
      </c>
      <c r="AX769" t="s">
        <v>222</v>
      </c>
      <c r="BA769" s="57">
        <v>46313.333333333336</v>
      </c>
      <c r="BB769" t="s">
        <v>8381</v>
      </c>
      <c r="BC769">
        <v>2026</v>
      </c>
      <c r="BD769">
        <v>10</v>
      </c>
      <c r="BE769">
        <v>17</v>
      </c>
      <c r="BF769" s="6">
        <f t="shared" si="33"/>
        <v>46312</v>
      </c>
      <c r="BG769">
        <f t="shared" si="34"/>
        <v>-1.3333333333357587</v>
      </c>
      <c r="BH769" t="str">
        <f t="shared" si="35"/>
        <v>COMPLY</v>
      </c>
      <c r="BI769" t="str">
        <f>VLOOKUP(H769,Sheet2!$A$1:$B$270,2,FALSE)</f>
        <v>PONOROGO</v>
      </c>
    </row>
    <row r="770" spans="1:61">
      <c r="A770">
        <v>769</v>
      </c>
      <c r="B770">
        <v>1002647224</v>
      </c>
      <c r="C770">
        <v>3</v>
      </c>
      <c r="D770" t="s">
        <v>38</v>
      </c>
      <c r="E770">
        <v>5</v>
      </c>
      <c r="F770" t="s">
        <v>92</v>
      </c>
      <c r="G770" t="s">
        <v>95</v>
      </c>
      <c r="H770" t="s">
        <v>243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46316.508217592593</v>
      </c>
      <c r="P770" s="57">
        <v>46316.866342592592</v>
      </c>
      <c r="Q770">
        <v>69414429</v>
      </c>
      <c r="S770">
        <v>152604231225</v>
      </c>
      <c r="T770" t="s">
        <v>10847</v>
      </c>
      <c r="U770" t="s">
        <v>10848</v>
      </c>
      <c r="V770" t="s">
        <v>10849</v>
      </c>
      <c r="Z770">
        <v>111.46176800000001</v>
      </c>
      <c r="AA770">
        <v>-7.890288</v>
      </c>
      <c r="AB770" t="s">
        <v>10850</v>
      </c>
      <c r="AC770" t="s">
        <v>235</v>
      </c>
      <c r="AL770" t="s">
        <v>217</v>
      </c>
      <c r="AM770" t="s">
        <v>10851</v>
      </c>
      <c r="AN770" t="s">
        <v>6</v>
      </c>
      <c r="AO770" t="s">
        <v>10835</v>
      </c>
      <c r="AP770" s="57">
        <v>46317.458333333336</v>
      </c>
      <c r="AR770" t="s">
        <v>218</v>
      </c>
      <c r="AS770" t="s">
        <v>852</v>
      </c>
      <c r="AT770" t="s">
        <v>230</v>
      </c>
      <c r="AU770">
        <v>20261021</v>
      </c>
      <c r="AV770" t="s">
        <v>221</v>
      </c>
      <c r="AW770" t="s">
        <v>2895</v>
      </c>
      <c r="AX770" t="s">
        <v>222</v>
      </c>
      <c r="BA770" s="57">
        <v>46317.458333333336</v>
      </c>
      <c r="BB770" t="s">
        <v>10851</v>
      </c>
      <c r="BC770">
        <v>2026</v>
      </c>
      <c r="BD770">
        <v>10</v>
      </c>
      <c r="BE770">
        <v>21</v>
      </c>
      <c r="BF770" s="6">
        <f t="shared" ref="BF770:BF833" si="36">DATE(BC770,BD770,BE770)</f>
        <v>46316</v>
      </c>
      <c r="BG770">
        <f t="shared" ref="BG770:BG833" si="37">BF770-BA770</f>
        <v>-1.4583333333357587</v>
      </c>
      <c r="BH770" t="str">
        <f t="shared" ref="BH770:BH833" si="38">IF(BG770=1,"COMPLY",IF(BG770&lt;1,"COMPLY","NOT COMPLY"))</f>
        <v>COMPLY</v>
      </c>
      <c r="BI770" t="str">
        <f>VLOOKUP(H770,Sheet2!$A$1:$B$270,2,FALSE)</f>
        <v>PONOROGO</v>
      </c>
    </row>
    <row r="771" spans="1:61">
      <c r="A771">
        <v>770</v>
      </c>
      <c r="B771">
        <v>1002648381</v>
      </c>
      <c r="C771">
        <v>3</v>
      </c>
      <c r="D771" t="s">
        <v>38</v>
      </c>
      <c r="E771">
        <v>5</v>
      </c>
      <c r="F771" t="s">
        <v>92</v>
      </c>
      <c r="G771" t="s">
        <v>95</v>
      </c>
      <c r="H771" t="s">
        <v>243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46317.360289351855</v>
      </c>
      <c r="P771" s="57">
        <v>46317.613634259258</v>
      </c>
      <c r="Q771">
        <v>69414888</v>
      </c>
      <c r="S771">
        <v>152604231152</v>
      </c>
      <c r="T771" t="s">
        <v>11470</v>
      </c>
      <c r="U771" t="s">
        <v>8378</v>
      </c>
      <c r="V771" t="s">
        <v>11471</v>
      </c>
      <c r="Z771">
        <v>111.50011499999999</v>
      </c>
      <c r="AA771">
        <v>-7.9277449999999998</v>
      </c>
      <c r="AB771" t="s">
        <v>11472</v>
      </c>
      <c r="AC771" t="s">
        <v>235</v>
      </c>
      <c r="AL771" t="s">
        <v>217</v>
      </c>
      <c r="AM771" t="s">
        <v>11473</v>
      </c>
      <c r="AN771" t="s">
        <v>6</v>
      </c>
      <c r="AO771" t="s">
        <v>11404</v>
      </c>
      <c r="AP771" s="57">
        <v>46318.333333333336</v>
      </c>
      <c r="AR771" t="s">
        <v>218</v>
      </c>
      <c r="AS771" t="s">
        <v>852</v>
      </c>
      <c r="AT771" t="s">
        <v>230</v>
      </c>
      <c r="AU771">
        <v>20261022</v>
      </c>
      <c r="AV771" t="s">
        <v>221</v>
      </c>
      <c r="AW771" t="s">
        <v>877</v>
      </c>
      <c r="AX771" t="s">
        <v>222</v>
      </c>
      <c r="BA771" s="57">
        <v>46318.333333333336</v>
      </c>
      <c r="BB771" t="s">
        <v>11473</v>
      </c>
      <c r="BC771">
        <v>2026</v>
      </c>
      <c r="BD771">
        <v>10</v>
      </c>
      <c r="BE771">
        <v>22</v>
      </c>
      <c r="BF771" s="6">
        <f t="shared" si="36"/>
        <v>46317</v>
      </c>
      <c r="BG771">
        <f t="shared" si="37"/>
        <v>-1.3333333333357587</v>
      </c>
      <c r="BH771" t="str">
        <f t="shared" si="38"/>
        <v>COMPLY</v>
      </c>
      <c r="BI771" t="str">
        <f>VLOOKUP(H771,Sheet2!$A$1:$B$270,2,FALSE)</f>
        <v>PONOROGO</v>
      </c>
    </row>
    <row r="772" spans="1:61">
      <c r="A772">
        <v>771</v>
      </c>
      <c r="B772">
        <v>1002657990</v>
      </c>
      <c r="C772">
        <v>3</v>
      </c>
      <c r="D772" t="s">
        <v>38</v>
      </c>
      <c r="E772">
        <v>5</v>
      </c>
      <c r="F772" t="s">
        <v>92</v>
      </c>
      <c r="G772" t="s">
        <v>95</v>
      </c>
      <c r="H772" t="s">
        <v>243</v>
      </c>
      <c r="I772" t="s">
        <v>212</v>
      </c>
      <c r="J772" t="s">
        <v>213</v>
      </c>
      <c r="K772" t="s">
        <v>149</v>
      </c>
      <c r="M772" t="s">
        <v>76</v>
      </c>
      <c r="N772" t="s">
        <v>215</v>
      </c>
      <c r="O772" s="57">
        <v>46323.622523148151</v>
      </c>
      <c r="P772" s="57">
        <v>46323.698252314818</v>
      </c>
      <c r="Q772">
        <v>69415477</v>
      </c>
      <c r="S772">
        <v>152604231165</v>
      </c>
      <c r="T772" t="s">
        <v>11474</v>
      </c>
      <c r="U772" t="s">
        <v>14436</v>
      </c>
      <c r="V772" t="s">
        <v>14437</v>
      </c>
      <c r="Z772">
        <v>111.43026500000001</v>
      </c>
      <c r="AA772">
        <v>-7.8699149999999998</v>
      </c>
      <c r="AB772" t="s">
        <v>11477</v>
      </c>
      <c r="AC772" t="s">
        <v>216</v>
      </c>
      <c r="AL772" t="s">
        <v>217</v>
      </c>
      <c r="AM772" t="s">
        <v>14438</v>
      </c>
      <c r="AN772" t="s">
        <v>6</v>
      </c>
      <c r="AO772" t="s">
        <v>14323</v>
      </c>
      <c r="AR772" t="s">
        <v>218</v>
      </c>
      <c r="AS772" t="s">
        <v>852</v>
      </c>
      <c r="AT772" t="s">
        <v>230</v>
      </c>
      <c r="AU772">
        <v>20261028</v>
      </c>
      <c r="AV772" t="s">
        <v>221</v>
      </c>
      <c r="AW772" t="s">
        <v>540</v>
      </c>
      <c r="AX772" t="s">
        <v>222</v>
      </c>
      <c r="BA772" s="57">
        <v>46323.291666666664</v>
      </c>
      <c r="BB772" t="s">
        <v>14438</v>
      </c>
      <c r="BC772">
        <v>2026</v>
      </c>
      <c r="BD772">
        <v>10</v>
      </c>
      <c r="BE772">
        <v>28</v>
      </c>
      <c r="BF772" s="6">
        <f t="shared" si="36"/>
        <v>46323</v>
      </c>
      <c r="BG772">
        <f t="shared" si="37"/>
        <v>-0.29166666666424135</v>
      </c>
      <c r="BH772" t="str">
        <f t="shared" si="38"/>
        <v>COMPLY</v>
      </c>
      <c r="BI772" t="str">
        <f>VLOOKUP(H772,Sheet2!$A$1:$B$270,2,FALSE)</f>
        <v>PONOROGO</v>
      </c>
    </row>
    <row r="773" spans="1:61">
      <c r="A773">
        <v>772</v>
      </c>
      <c r="B773">
        <v>1002658768</v>
      </c>
      <c r="C773">
        <v>3</v>
      </c>
      <c r="D773" t="s">
        <v>38</v>
      </c>
      <c r="E773">
        <v>5</v>
      </c>
      <c r="F773" t="s">
        <v>92</v>
      </c>
      <c r="G773" t="s">
        <v>95</v>
      </c>
      <c r="H773" t="s">
        <v>243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46324.417175925926</v>
      </c>
      <c r="P773" s="57">
        <v>46324.720011574071</v>
      </c>
      <c r="Q773">
        <v>69419056</v>
      </c>
      <c r="S773">
        <v>152604231237</v>
      </c>
      <c r="T773" t="s">
        <v>15046</v>
      </c>
      <c r="U773" t="s">
        <v>15047</v>
      </c>
      <c r="V773" t="s">
        <v>15048</v>
      </c>
      <c r="Z773">
        <v>111.52462199999999</v>
      </c>
      <c r="AA773">
        <v>-7.8630139999999997</v>
      </c>
      <c r="AB773" t="s">
        <v>15049</v>
      </c>
      <c r="AC773" t="s">
        <v>235</v>
      </c>
      <c r="AL773" t="s">
        <v>217</v>
      </c>
      <c r="AM773" t="s">
        <v>15050</v>
      </c>
      <c r="AN773" t="s">
        <v>6</v>
      </c>
      <c r="AO773" t="s">
        <v>15051</v>
      </c>
      <c r="AP773" s="57">
        <v>46325.333333333336</v>
      </c>
      <c r="AR773" t="s">
        <v>218</v>
      </c>
      <c r="AS773" t="s">
        <v>852</v>
      </c>
      <c r="AT773" t="s">
        <v>230</v>
      </c>
      <c r="AU773">
        <v>20261029</v>
      </c>
      <c r="AV773" t="s">
        <v>221</v>
      </c>
      <c r="AW773" t="s">
        <v>2895</v>
      </c>
      <c r="AX773" t="s">
        <v>222</v>
      </c>
      <c r="BA773" s="57">
        <v>46325.333333333336</v>
      </c>
      <c r="BB773" t="s">
        <v>15050</v>
      </c>
      <c r="BC773">
        <v>2026</v>
      </c>
      <c r="BD773">
        <v>10</v>
      </c>
      <c r="BE773">
        <v>29</v>
      </c>
      <c r="BF773" s="6">
        <f t="shared" si="36"/>
        <v>46324</v>
      </c>
      <c r="BG773">
        <f t="shared" si="37"/>
        <v>-1.3333333333357587</v>
      </c>
      <c r="BH773" t="str">
        <f t="shared" si="38"/>
        <v>COMPLY</v>
      </c>
      <c r="BI773" t="str">
        <f>VLOOKUP(H773,Sheet2!$A$1:$B$270,2,FALSE)</f>
        <v>PONOROGO</v>
      </c>
    </row>
    <row r="774" spans="1:61">
      <c r="A774">
        <v>773</v>
      </c>
      <c r="B774">
        <v>1002625356</v>
      </c>
      <c r="C774">
        <v>3</v>
      </c>
      <c r="D774" t="s">
        <v>38</v>
      </c>
      <c r="E774">
        <v>5</v>
      </c>
      <c r="F774" t="s">
        <v>92</v>
      </c>
      <c r="G774" t="s">
        <v>95</v>
      </c>
      <c r="H774" t="s">
        <v>243</v>
      </c>
      <c r="I774" t="s">
        <v>212</v>
      </c>
      <c r="J774" t="s">
        <v>213</v>
      </c>
      <c r="K774" t="s">
        <v>149</v>
      </c>
      <c r="L774" t="s">
        <v>214</v>
      </c>
      <c r="M774" t="s">
        <v>2112</v>
      </c>
      <c r="N774" t="s">
        <v>215</v>
      </c>
      <c r="O774" s="57">
        <v>46302.376550925925</v>
      </c>
      <c r="P774" s="57">
        <v>46302.550023148149</v>
      </c>
      <c r="Q774">
        <v>69403259</v>
      </c>
      <c r="T774" t="s">
        <v>1717</v>
      </c>
      <c r="V774" t="s">
        <v>1719</v>
      </c>
      <c r="Z774">
        <v>111.450863</v>
      </c>
      <c r="AA774">
        <v>-7.9282899999999996</v>
      </c>
      <c r="AB774" t="s">
        <v>1720</v>
      </c>
      <c r="AC774" t="s">
        <v>235</v>
      </c>
      <c r="AL774" t="s">
        <v>217</v>
      </c>
      <c r="AM774" t="s">
        <v>1721</v>
      </c>
      <c r="AN774" t="s">
        <v>6</v>
      </c>
      <c r="AO774" s="57">
        <v>46213.392731481479</v>
      </c>
      <c r="AP774" s="57">
        <v>46300</v>
      </c>
      <c r="AR774" t="s">
        <v>543</v>
      </c>
      <c r="AS774" t="s">
        <v>852</v>
      </c>
      <c r="AT774" t="s">
        <v>230</v>
      </c>
      <c r="AV774" t="s">
        <v>2117</v>
      </c>
      <c r="AW774" t="s">
        <v>880</v>
      </c>
      <c r="AX774" t="s">
        <v>222</v>
      </c>
      <c r="BA774" s="57">
        <v>46300.333333333336</v>
      </c>
      <c r="BB774" t="s">
        <v>1721</v>
      </c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str">
        <f>VLOOKUP(H774,Sheet2!$A$1:$B$270,2,FALSE)</f>
        <v>PONOROGO</v>
      </c>
    </row>
    <row r="775" spans="1:61">
      <c r="A775">
        <v>774</v>
      </c>
      <c r="B775">
        <v>1002620259</v>
      </c>
      <c r="C775">
        <v>3</v>
      </c>
      <c r="D775" t="s">
        <v>38</v>
      </c>
      <c r="E775">
        <v>5</v>
      </c>
      <c r="F775" t="s">
        <v>92</v>
      </c>
      <c r="G775" t="s">
        <v>95</v>
      </c>
      <c r="H775" t="s">
        <v>243</v>
      </c>
      <c r="I775" t="s">
        <v>212</v>
      </c>
      <c r="J775" t="s">
        <v>213</v>
      </c>
      <c r="K775" t="s">
        <v>149</v>
      </c>
      <c r="L775" t="s">
        <v>214</v>
      </c>
      <c r="M775" t="s">
        <v>1916</v>
      </c>
      <c r="N775" t="s">
        <v>215</v>
      </c>
      <c r="O775" s="57">
        <v>46297.643506944441</v>
      </c>
      <c r="P775" s="57">
        <v>46302.377002314817</v>
      </c>
      <c r="Q775">
        <v>69403259</v>
      </c>
      <c r="S775">
        <v>152604231185</v>
      </c>
      <c r="T775" t="s">
        <v>1717</v>
      </c>
      <c r="U775" t="s">
        <v>1718</v>
      </c>
      <c r="V775" t="s">
        <v>1719</v>
      </c>
      <c r="Z775">
        <v>111.450999</v>
      </c>
      <c r="AA775">
        <v>-7.928026</v>
      </c>
      <c r="AB775" t="s">
        <v>1720</v>
      </c>
      <c r="AC775" t="s">
        <v>235</v>
      </c>
      <c r="AL775" t="s">
        <v>217</v>
      </c>
      <c r="AM775" t="s">
        <v>1721</v>
      </c>
      <c r="AN775" t="s">
        <v>6</v>
      </c>
      <c r="AO775" s="57">
        <v>46063.652951388889</v>
      </c>
      <c r="AP775" s="57">
        <v>46300.333333333336</v>
      </c>
      <c r="AQ775" t="s">
        <v>838</v>
      </c>
      <c r="AR775" t="s">
        <v>12</v>
      </c>
      <c r="AS775" t="s">
        <v>852</v>
      </c>
      <c r="AT775" t="s">
        <v>230</v>
      </c>
      <c r="AV775" t="s">
        <v>1626</v>
      </c>
      <c r="AW775" t="s">
        <v>880</v>
      </c>
      <c r="AX775" t="s">
        <v>222</v>
      </c>
      <c r="BA775" s="57">
        <v>46300.333333333336</v>
      </c>
      <c r="BB775" t="s">
        <v>1721</v>
      </c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str">
        <f>VLOOKUP(H775,Sheet2!$A$1:$B$270,2,FALSE)</f>
        <v>PONOROGO</v>
      </c>
    </row>
    <row r="776" spans="1:61">
      <c r="A776">
        <v>775</v>
      </c>
      <c r="B776">
        <v>1002639508</v>
      </c>
      <c r="C776">
        <v>3</v>
      </c>
      <c r="D776" t="s">
        <v>38</v>
      </c>
      <c r="E776">
        <v>5</v>
      </c>
      <c r="F776" t="s">
        <v>92</v>
      </c>
      <c r="G776" t="s">
        <v>95</v>
      </c>
      <c r="H776" t="s">
        <v>520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46311.391446759262</v>
      </c>
      <c r="P776" s="57">
        <v>46313.407534722224</v>
      </c>
      <c r="Q776">
        <v>69411155</v>
      </c>
      <c r="S776">
        <v>152618204369</v>
      </c>
      <c r="T776" t="s">
        <v>8382</v>
      </c>
      <c r="U776" t="s">
        <v>8383</v>
      </c>
      <c r="V776" t="s">
        <v>8384</v>
      </c>
      <c r="Z776">
        <v>111.574078984558</v>
      </c>
      <c r="AA776">
        <v>-7.9741670142471497</v>
      </c>
      <c r="AB776" t="s">
        <v>8385</v>
      </c>
      <c r="AC776" t="s">
        <v>216</v>
      </c>
      <c r="AL776" t="s">
        <v>217</v>
      </c>
      <c r="AM776" t="s">
        <v>8386</v>
      </c>
      <c r="AN776" t="s">
        <v>6</v>
      </c>
      <c r="AO776" t="s">
        <v>8387</v>
      </c>
      <c r="AP776" s="57">
        <v>46312.333333333336</v>
      </c>
      <c r="AR776" t="s">
        <v>218</v>
      </c>
      <c r="AS776" t="s">
        <v>852</v>
      </c>
      <c r="AT776" t="s">
        <v>230</v>
      </c>
      <c r="AU776">
        <v>20261018</v>
      </c>
      <c r="AV776" t="s">
        <v>221</v>
      </c>
      <c r="AW776" t="s">
        <v>880</v>
      </c>
      <c r="AX776" t="s">
        <v>222</v>
      </c>
      <c r="BA776" s="57">
        <v>46312.333333333336</v>
      </c>
      <c r="BB776" t="s">
        <v>8386</v>
      </c>
      <c r="BC776">
        <v>2026</v>
      </c>
      <c r="BD776">
        <v>10</v>
      </c>
      <c r="BE776">
        <v>18</v>
      </c>
      <c r="BF776" s="6">
        <f t="shared" si="36"/>
        <v>46313</v>
      </c>
      <c r="BG776">
        <f t="shared" si="37"/>
        <v>0.66666666666424135</v>
      </c>
      <c r="BH776" t="str">
        <f t="shared" si="38"/>
        <v>COMPLY</v>
      </c>
      <c r="BI776" t="str">
        <f>VLOOKUP(H776,Sheet2!$A$1:$B$270,2,FALSE)</f>
        <v>PONOROGO</v>
      </c>
    </row>
    <row r="777" spans="1:61">
      <c r="A777">
        <v>776</v>
      </c>
      <c r="B777">
        <v>1002641860</v>
      </c>
      <c r="C777">
        <v>3</v>
      </c>
      <c r="D777" t="s">
        <v>38</v>
      </c>
      <c r="E777">
        <v>5</v>
      </c>
      <c r="F777" t="s">
        <v>92</v>
      </c>
      <c r="G777" t="s">
        <v>95</v>
      </c>
      <c r="H777" t="s">
        <v>520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46313.497627314813</v>
      </c>
      <c r="P777" s="57">
        <v>46313.559027777781</v>
      </c>
      <c r="Q777">
        <v>69412340</v>
      </c>
      <c r="S777">
        <v>152618204370</v>
      </c>
      <c r="T777" t="s">
        <v>8388</v>
      </c>
      <c r="U777" t="s">
        <v>8389</v>
      </c>
      <c r="V777" t="s">
        <v>8390</v>
      </c>
      <c r="Z777">
        <v>111.51209950447</v>
      </c>
      <c r="AA777">
        <v>-7.9214772081870599</v>
      </c>
      <c r="AB777" t="s">
        <v>8391</v>
      </c>
      <c r="AC777" t="s">
        <v>216</v>
      </c>
      <c r="AL777" t="s">
        <v>217</v>
      </c>
      <c r="AM777" t="s">
        <v>8392</v>
      </c>
      <c r="AN777" t="s">
        <v>6</v>
      </c>
      <c r="AO777" t="s">
        <v>7916</v>
      </c>
      <c r="AP777" s="57">
        <v>46314.333333333336</v>
      </c>
      <c r="AR777" t="s">
        <v>218</v>
      </c>
      <c r="AS777" t="s">
        <v>852</v>
      </c>
      <c r="AT777" t="s">
        <v>230</v>
      </c>
      <c r="AU777">
        <v>20261018</v>
      </c>
      <c r="AV777" t="s">
        <v>221</v>
      </c>
      <c r="AW777" t="s">
        <v>878</v>
      </c>
      <c r="AX777" t="s">
        <v>222</v>
      </c>
      <c r="BA777" s="57">
        <v>46314.333333333336</v>
      </c>
      <c r="BB777" t="s">
        <v>8392</v>
      </c>
      <c r="BC777">
        <v>2026</v>
      </c>
      <c r="BD777">
        <v>10</v>
      </c>
      <c r="BE777">
        <v>18</v>
      </c>
      <c r="BF777" s="6">
        <f t="shared" si="36"/>
        <v>46313</v>
      </c>
      <c r="BG777">
        <f t="shared" si="37"/>
        <v>-1.3333333333357587</v>
      </c>
      <c r="BH777" t="str">
        <f t="shared" si="38"/>
        <v>COMPLY</v>
      </c>
      <c r="BI777" t="str">
        <f>VLOOKUP(H777,Sheet2!$A$1:$B$270,2,FALSE)</f>
        <v>PONOROGO</v>
      </c>
    </row>
    <row r="778" spans="1:61">
      <c r="A778">
        <v>777</v>
      </c>
      <c r="B778">
        <v>1002629515</v>
      </c>
      <c r="C778">
        <v>3</v>
      </c>
      <c r="D778" t="s">
        <v>38</v>
      </c>
      <c r="E778">
        <v>5</v>
      </c>
      <c r="F778" t="s">
        <v>92</v>
      </c>
      <c r="G778" t="s">
        <v>95</v>
      </c>
      <c r="H778" t="s">
        <v>457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46304.489293981482</v>
      </c>
      <c r="P778" s="57">
        <v>46305.560393518521</v>
      </c>
      <c r="Q778">
        <v>69407263</v>
      </c>
      <c r="S778">
        <v>152620220542</v>
      </c>
      <c r="T778" t="s">
        <v>5043</v>
      </c>
      <c r="U778" t="s">
        <v>5044</v>
      </c>
      <c r="V778" t="s">
        <v>5045</v>
      </c>
      <c r="Z778">
        <v>111.4536485</v>
      </c>
      <c r="AA778">
        <v>-8.0063455999999995</v>
      </c>
      <c r="AB778" t="s">
        <v>5046</v>
      </c>
      <c r="AC778" t="s">
        <v>235</v>
      </c>
      <c r="AL778" t="s">
        <v>217</v>
      </c>
      <c r="AM778" t="s">
        <v>5047</v>
      </c>
      <c r="AN778" t="s">
        <v>6</v>
      </c>
      <c r="AO778" s="57">
        <v>46275.496678240743</v>
      </c>
      <c r="AP778" s="57">
        <v>46305.333333333336</v>
      </c>
      <c r="AR778" t="s">
        <v>218</v>
      </c>
      <c r="AS778" t="s">
        <v>852</v>
      </c>
      <c r="AT778" t="s">
        <v>230</v>
      </c>
      <c r="AU778">
        <v>20261010</v>
      </c>
      <c r="AV778" t="s">
        <v>221</v>
      </c>
      <c r="AW778" t="s">
        <v>876</v>
      </c>
      <c r="AX778" t="s">
        <v>222</v>
      </c>
      <c r="BA778" s="57">
        <v>46305.333333333336</v>
      </c>
      <c r="BB778" t="s">
        <v>5047</v>
      </c>
      <c r="BC778">
        <v>2026</v>
      </c>
      <c r="BD778">
        <v>10</v>
      </c>
      <c r="BE778">
        <v>10</v>
      </c>
      <c r="BF778" s="6">
        <f t="shared" si="36"/>
        <v>46305</v>
      </c>
      <c r="BG778">
        <f t="shared" si="37"/>
        <v>-0.33333333333575865</v>
      </c>
      <c r="BH778" t="str">
        <f t="shared" si="38"/>
        <v>COMPLY</v>
      </c>
      <c r="BI778" t="str">
        <f>VLOOKUP(H778,Sheet2!$A$1:$B$270,2,FALSE)</f>
        <v>PONOROGO</v>
      </c>
    </row>
    <row r="779" spans="1:61">
      <c r="A779">
        <v>778</v>
      </c>
      <c r="B779">
        <v>1002650103</v>
      </c>
      <c r="C779">
        <v>3</v>
      </c>
      <c r="D779" t="s">
        <v>38</v>
      </c>
      <c r="E779">
        <v>5</v>
      </c>
      <c r="F779" t="s">
        <v>92</v>
      </c>
      <c r="G779" t="s">
        <v>95</v>
      </c>
      <c r="H779" t="s">
        <v>466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46318.308159722219</v>
      </c>
      <c r="P779" s="57">
        <v>46318.458738425928</v>
      </c>
      <c r="Q779">
        <v>69415543</v>
      </c>
      <c r="S779">
        <v>152614209700</v>
      </c>
      <c r="T779" t="s">
        <v>12131</v>
      </c>
      <c r="U779" t="s">
        <v>12132</v>
      </c>
      <c r="V779" t="s">
        <v>12133</v>
      </c>
      <c r="Z779">
        <v>111.320892704107</v>
      </c>
      <c r="AA779">
        <v>-7.8977845126878101</v>
      </c>
      <c r="AB779" t="s">
        <v>12134</v>
      </c>
      <c r="AC779" t="s">
        <v>216</v>
      </c>
      <c r="AL779" t="s">
        <v>217</v>
      </c>
      <c r="AM779" t="s">
        <v>12135</v>
      </c>
      <c r="AN779" t="s">
        <v>6</v>
      </c>
      <c r="AO779" t="s">
        <v>12136</v>
      </c>
      <c r="AP779" s="57">
        <v>46319.333333333336</v>
      </c>
      <c r="AR779" t="s">
        <v>218</v>
      </c>
      <c r="AS779" t="s">
        <v>852</v>
      </c>
      <c r="AT779" t="s">
        <v>342</v>
      </c>
      <c r="AU779">
        <v>20261023</v>
      </c>
      <c r="AV779" t="s">
        <v>221</v>
      </c>
      <c r="AW779" t="s">
        <v>9284</v>
      </c>
      <c r="AX779" t="s">
        <v>222</v>
      </c>
      <c r="BA779" s="57">
        <v>46319.333333333336</v>
      </c>
      <c r="BB779" t="s">
        <v>12135</v>
      </c>
      <c r="BC779">
        <v>2026</v>
      </c>
      <c r="BD779">
        <v>10</v>
      </c>
      <c r="BE779">
        <v>23</v>
      </c>
      <c r="BF779" s="6">
        <f t="shared" si="36"/>
        <v>46318</v>
      </c>
      <c r="BG779">
        <f t="shared" si="37"/>
        <v>-1.3333333333357587</v>
      </c>
      <c r="BH779" t="str">
        <f t="shared" si="38"/>
        <v>COMPLY</v>
      </c>
      <c r="BI779" t="str">
        <f>VLOOKUP(H779,Sheet2!$A$1:$B$270,2,FALSE)</f>
        <v>PONOROGO</v>
      </c>
    </row>
    <row r="780" spans="1:61">
      <c r="A780">
        <v>779</v>
      </c>
      <c r="B780">
        <v>1002658169</v>
      </c>
      <c r="C780">
        <v>3</v>
      </c>
      <c r="D780" t="s">
        <v>38</v>
      </c>
      <c r="E780">
        <v>5</v>
      </c>
      <c r="F780" t="s">
        <v>92</v>
      </c>
      <c r="G780" t="s">
        <v>95</v>
      </c>
      <c r="H780" t="s">
        <v>466</v>
      </c>
      <c r="I780" t="s">
        <v>212</v>
      </c>
      <c r="J780" t="s">
        <v>213</v>
      </c>
      <c r="K780" t="s">
        <v>149</v>
      </c>
      <c r="L780" t="s">
        <v>214</v>
      </c>
      <c r="M780" t="s">
        <v>1916</v>
      </c>
      <c r="N780" t="s">
        <v>215</v>
      </c>
      <c r="O780" s="57">
        <v>46323.667187500003</v>
      </c>
      <c r="P780" s="57">
        <v>46325.415555555555</v>
      </c>
      <c r="Q780">
        <v>69418771</v>
      </c>
      <c r="S780">
        <v>152614209701</v>
      </c>
      <c r="T780" t="s">
        <v>14439</v>
      </c>
      <c r="U780" t="s">
        <v>14440</v>
      </c>
      <c r="V780" t="s">
        <v>14441</v>
      </c>
      <c r="Z780">
        <v>111.34933460000001</v>
      </c>
      <c r="AA780">
        <v>-7.8602798999999903</v>
      </c>
      <c r="AB780" t="s">
        <v>14442</v>
      </c>
      <c r="AC780" t="s">
        <v>235</v>
      </c>
      <c r="AL780" t="s">
        <v>217</v>
      </c>
      <c r="AM780" t="s">
        <v>14443</v>
      </c>
      <c r="AN780" t="s">
        <v>6</v>
      </c>
      <c r="AO780" t="s">
        <v>14444</v>
      </c>
      <c r="AP780" s="57">
        <v>46327.458333333336</v>
      </c>
      <c r="AQ780" t="s">
        <v>838</v>
      </c>
      <c r="AR780" t="s">
        <v>12</v>
      </c>
      <c r="AS780" t="s">
        <v>852</v>
      </c>
      <c r="AT780" t="s">
        <v>230</v>
      </c>
      <c r="AV780" t="s">
        <v>1626</v>
      </c>
      <c r="AW780" t="s">
        <v>877</v>
      </c>
      <c r="AX780" t="s">
        <v>222</v>
      </c>
      <c r="BA780" s="57">
        <v>46327.458333333336</v>
      </c>
      <c r="BB780" t="s">
        <v>14443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str">
        <f>VLOOKUP(H780,Sheet2!$A$1:$B$270,2,FALSE)</f>
        <v>PONOROGO</v>
      </c>
    </row>
    <row r="781" spans="1:61">
      <c r="A781">
        <v>780</v>
      </c>
      <c r="B781">
        <v>1002655984</v>
      </c>
      <c r="C781">
        <v>3</v>
      </c>
      <c r="D781" t="s">
        <v>38</v>
      </c>
      <c r="E781">
        <v>5</v>
      </c>
      <c r="F781" t="s">
        <v>90</v>
      </c>
      <c r="G781" t="s">
        <v>96</v>
      </c>
      <c r="H781" t="s">
        <v>477</v>
      </c>
      <c r="I781" t="s">
        <v>212</v>
      </c>
      <c r="J781" t="s">
        <v>213</v>
      </c>
      <c r="K781" t="s">
        <v>149</v>
      </c>
      <c r="L781" t="s">
        <v>214</v>
      </c>
      <c r="M781" t="s">
        <v>76</v>
      </c>
      <c r="N781" t="s">
        <v>215</v>
      </c>
      <c r="O781" s="57">
        <v>46322.567233796297</v>
      </c>
      <c r="P781" s="57">
        <v>46323.782858796294</v>
      </c>
      <c r="Q781">
        <v>69417978</v>
      </c>
      <c r="S781">
        <v>152638204292</v>
      </c>
      <c r="T781" t="s">
        <v>13773</v>
      </c>
      <c r="U781" t="s">
        <v>13774</v>
      </c>
      <c r="V781" t="s">
        <v>13775</v>
      </c>
      <c r="Z781">
        <v>111.757981</v>
      </c>
      <c r="AA781">
        <v>-8.1034839999999999</v>
      </c>
      <c r="AB781" t="s">
        <v>13776</v>
      </c>
      <c r="AC781" t="s">
        <v>235</v>
      </c>
      <c r="AL781" t="s">
        <v>217</v>
      </c>
      <c r="AM781" t="s">
        <v>13777</v>
      </c>
      <c r="AN781" t="s">
        <v>6</v>
      </c>
      <c r="AO781" t="s">
        <v>13778</v>
      </c>
      <c r="AP781" s="57">
        <v>46323.458333333336</v>
      </c>
      <c r="AR781" t="s">
        <v>218</v>
      </c>
      <c r="AS781" t="s">
        <v>96</v>
      </c>
      <c r="AT781" t="s">
        <v>342</v>
      </c>
      <c r="AU781">
        <v>20261028</v>
      </c>
      <c r="AV781" t="s">
        <v>221</v>
      </c>
      <c r="AW781" t="s">
        <v>5802</v>
      </c>
      <c r="AX781" t="s">
        <v>222</v>
      </c>
      <c r="BA781" s="57">
        <v>46323.458333333336</v>
      </c>
      <c r="BB781" t="s">
        <v>13777</v>
      </c>
      <c r="BC781">
        <v>2026</v>
      </c>
      <c r="BD781">
        <v>10</v>
      </c>
      <c r="BE781">
        <v>28</v>
      </c>
      <c r="BF781" s="6">
        <f t="shared" si="36"/>
        <v>46323</v>
      </c>
      <c r="BG781">
        <f t="shared" si="37"/>
        <v>-0.45833333333575865</v>
      </c>
      <c r="BH781" t="str">
        <f t="shared" si="38"/>
        <v>COMPLY</v>
      </c>
      <c r="BI781" t="str">
        <f>VLOOKUP(H781,Sheet2!$A$1:$B$270,2,FALSE)</f>
        <v>PONOROGO</v>
      </c>
    </row>
    <row r="782" spans="1:61">
      <c r="A782">
        <v>781</v>
      </c>
      <c r="B782">
        <v>1002619524</v>
      </c>
      <c r="C782">
        <v>3</v>
      </c>
      <c r="D782" t="s">
        <v>38</v>
      </c>
      <c r="E782">
        <v>5</v>
      </c>
      <c r="F782" t="s">
        <v>90</v>
      </c>
      <c r="G782" t="s">
        <v>96</v>
      </c>
      <c r="H782" t="s">
        <v>282</v>
      </c>
      <c r="I782" t="s">
        <v>212</v>
      </c>
      <c r="J782" t="s">
        <v>213</v>
      </c>
      <c r="K782" t="s">
        <v>149</v>
      </c>
      <c r="L782" t="s">
        <v>214</v>
      </c>
      <c r="M782" t="s">
        <v>76</v>
      </c>
      <c r="N782" t="s">
        <v>215</v>
      </c>
      <c r="O782" s="57">
        <v>46297.472615740742</v>
      </c>
      <c r="P782" s="57">
        <v>46297.561319444445</v>
      </c>
      <c r="Q782">
        <v>69402945</v>
      </c>
      <c r="S782">
        <v>152608207578</v>
      </c>
      <c r="T782" t="s">
        <v>1732</v>
      </c>
      <c r="U782" t="s">
        <v>1733</v>
      </c>
      <c r="V782" t="s">
        <v>1734</v>
      </c>
      <c r="Z782">
        <v>111.680812386136</v>
      </c>
      <c r="AA782">
        <v>-8.0544064244476008</v>
      </c>
      <c r="AB782" t="s">
        <v>1735</v>
      </c>
      <c r="AC782" t="s">
        <v>235</v>
      </c>
      <c r="AL782" t="s">
        <v>217</v>
      </c>
      <c r="AM782" t="s">
        <v>1736</v>
      </c>
      <c r="AN782" t="s">
        <v>6</v>
      </c>
      <c r="AO782" s="57">
        <v>46063.475972222222</v>
      </c>
      <c r="AP782" s="57">
        <v>46298.333333333336</v>
      </c>
      <c r="AR782" t="s">
        <v>218</v>
      </c>
      <c r="AS782" t="s">
        <v>96</v>
      </c>
      <c r="AT782" t="s">
        <v>230</v>
      </c>
      <c r="AU782">
        <v>20261002</v>
      </c>
      <c r="AV782" t="s">
        <v>221</v>
      </c>
      <c r="AW782" t="s">
        <v>883</v>
      </c>
      <c r="AX782" t="s">
        <v>222</v>
      </c>
      <c r="BA782" s="57">
        <v>46298.333333333336</v>
      </c>
      <c r="BB782" t="s">
        <v>1736</v>
      </c>
      <c r="BC782">
        <v>2026</v>
      </c>
      <c r="BD782">
        <v>10</v>
      </c>
      <c r="BE782">
        <v>2</v>
      </c>
      <c r="BF782" s="6">
        <f t="shared" si="36"/>
        <v>46297</v>
      </c>
      <c r="BG782">
        <f t="shared" si="37"/>
        <v>-1.3333333333357587</v>
      </c>
      <c r="BH782" t="str">
        <f t="shared" si="38"/>
        <v>COMPLY</v>
      </c>
      <c r="BI782" t="str">
        <f>VLOOKUP(H782,Sheet2!$A$1:$B$270,2,FALSE)</f>
        <v>PONOROGO</v>
      </c>
    </row>
    <row r="783" spans="1:61">
      <c r="A783">
        <v>782</v>
      </c>
      <c r="B783">
        <v>1002621009</v>
      </c>
      <c r="C783">
        <v>3</v>
      </c>
      <c r="D783" t="s">
        <v>38</v>
      </c>
      <c r="E783">
        <v>5</v>
      </c>
      <c r="F783" t="s">
        <v>90</v>
      </c>
      <c r="G783" t="s">
        <v>96</v>
      </c>
      <c r="H783" t="s">
        <v>282</v>
      </c>
      <c r="I783" t="s">
        <v>212</v>
      </c>
      <c r="J783" t="s">
        <v>213</v>
      </c>
      <c r="K783" t="s">
        <v>149</v>
      </c>
      <c r="L783" t="s">
        <v>214</v>
      </c>
      <c r="M783" t="s">
        <v>76</v>
      </c>
      <c r="N783" t="s">
        <v>215</v>
      </c>
      <c r="O783" s="57">
        <v>46298.574074074073</v>
      </c>
      <c r="P783" s="57">
        <v>46299.477696759262</v>
      </c>
      <c r="Q783">
        <v>69403628</v>
      </c>
      <c r="S783">
        <v>152608207758</v>
      </c>
      <c r="T783" t="s">
        <v>1737</v>
      </c>
      <c r="U783" t="s">
        <v>1738</v>
      </c>
      <c r="V783" t="s">
        <v>1739</v>
      </c>
      <c r="Z783">
        <v>111.702847480773</v>
      </c>
      <c r="AA783">
        <v>-8.1169431193209505</v>
      </c>
      <c r="AB783" t="s">
        <v>1740</v>
      </c>
      <c r="AC783" t="s">
        <v>235</v>
      </c>
      <c r="AL783" t="s">
        <v>217</v>
      </c>
      <c r="AM783" t="s">
        <v>1741</v>
      </c>
      <c r="AN783" t="s">
        <v>6</v>
      </c>
      <c r="AO783" s="57">
        <v>46091.580358796295</v>
      </c>
      <c r="AP783" s="57">
        <v>46299.458333333336</v>
      </c>
      <c r="AR783" t="s">
        <v>218</v>
      </c>
      <c r="AS783" t="s">
        <v>96</v>
      </c>
      <c r="AT783" t="s">
        <v>230</v>
      </c>
      <c r="AU783">
        <v>20261004</v>
      </c>
      <c r="AV783" t="s">
        <v>221</v>
      </c>
      <c r="AW783" t="s">
        <v>883</v>
      </c>
      <c r="AX783" t="s">
        <v>222</v>
      </c>
      <c r="BA783" s="57">
        <v>46299.458333333336</v>
      </c>
      <c r="BB783" t="s">
        <v>1741</v>
      </c>
      <c r="BC783">
        <v>2026</v>
      </c>
      <c r="BD783">
        <v>10</v>
      </c>
      <c r="BE783">
        <v>4</v>
      </c>
      <c r="BF783" s="6">
        <f t="shared" si="36"/>
        <v>46299</v>
      </c>
      <c r="BG783">
        <f t="shared" si="37"/>
        <v>-0.45833333333575865</v>
      </c>
      <c r="BH783" t="str">
        <f t="shared" si="38"/>
        <v>COMPLY</v>
      </c>
      <c r="BI783" t="str">
        <f>VLOOKUP(H783,Sheet2!$A$1:$B$270,2,FALSE)</f>
        <v>PONOROGO</v>
      </c>
    </row>
    <row r="784" spans="1:61">
      <c r="A784">
        <v>783</v>
      </c>
      <c r="B784">
        <v>1002624715</v>
      </c>
      <c r="C784">
        <v>3</v>
      </c>
      <c r="D784" t="s">
        <v>38</v>
      </c>
      <c r="E784">
        <v>5</v>
      </c>
      <c r="F784" t="s">
        <v>90</v>
      </c>
      <c r="G784" t="s">
        <v>96</v>
      </c>
      <c r="H784" t="s">
        <v>282</v>
      </c>
      <c r="I784" t="s">
        <v>212</v>
      </c>
      <c r="J784" t="s">
        <v>213</v>
      </c>
      <c r="K784" t="s">
        <v>149</v>
      </c>
      <c r="L784" t="s">
        <v>214</v>
      </c>
      <c r="M784" t="s">
        <v>76</v>
      </c>
      <c r="N784" t="s">
        <v>215</v>
      </c>
      <c r="O784" s="57">
        <v>46301.633055555554</v>
      </c>
      <c r="P784" s="57">
        <v>46302.692986111113</v>
      </c>
      <c r="Q784">
        <v>69405212</v>
      </c>
      <c r="S784">
        <v>152608207762</v>
      </c>
      <c r="T784" t="s">
        <v>3265</v>
      </c>
      <c r="U784" t="s">
        <v>3266</v>
      </c>
      <c r="V784" t="s">
        <v>3267</v>
      </c>
      <c r="Z784">
        <v>111.68538505807101</v>
      </c>
      <c r="AA784">
        <v>-8.0560423877890202</v>
      </c>
      <c r="AB784" t="s">
        <v>3268</v>
      </c>
      <c r="AC784" t="s">
        <v>235</v>
      </c>
      <c r="AL784" t="s">
        <v>217</v>
      </c>
      <c r="AM784" t="s">
        <v>3269</v>
      </c>
      <c r="AN784" t="s">
        <v>6</v>
      </c>
      <c r="AO784" s="57">
        <v>46183.642893518518</v>
      </c>
      <c r="AP784" s="57">
        <v>46302.625</v>
      </c>
      <c r="AR784" t="s">
        <v>218</v>
      </c>
      <c r="AS784" t="s">
        <v>96</v>
      </c>
      <c r="AT784" t="s">
        <v>342</v>
      </c>
      <c r="AU784">
        <v>20261007</v>
      </c>
      <c r="AV784" t="s">
        <v>221</v>
      </c>
      <c r="AW784" t="s">
        <v>854</v>
      </c>
      <c r="AX784" t="s">
        <v>222</v>
      </c>
      <c r="BA784" s="57">
        <v>46302.625</v>
      </c>
      <c r="BB784" t="s">
        <v>3269</v>
      </c>
      <c r="BC784">
        <v>2026</v>
      </c>
      <c r="BD784">
        <v>10</v>
      </c>
      <c r="BE784">
        <v>7</v>
      </c>
      <c r="BF784" s="6">
        <f t="shared" si="36"/>
        <v>46302</v>
      </c>
      <c r="BG784">
        <f t="shared" si="37"/>
        <v>-0.625</v>
      </c>
      <c r="BH784" t="str">
        <f t="shared" si="38"/>
        <v>COMPLY</v>
      </c>
      <c r="BI784" t="str">
        <f>VLOOKUP(H784,Sheet2!$A$1:$B$270,2,FALSE)</f>
        <v>PONOROGO</v>
      </c>
    </row>
    <row r="785" spans="1:61">
      <c r="A785">
        <v>784</v>
      </c>
      <c r="B785">
        <v>1002627670</v>
      </c>
      <c r="C785">
        <v>3</v>
      </c>
      <c r="D785" t="s">
        <v>38</v>
      </c>
      <c r="E785">
        <v>5</v>
      </c>
      <c r="F785" t="s">
        <v>90</v>
      </c>
      <c r="G785" t="s">
        <v>96</v>
      </c>
      <c r="H785" t="s">
        <v>282</v>
      </c>
      <c r="I785" t="s">
        <v>212</v>
      </c>
      <c r="J785" t="s">
        <v>213</v>
      </c>
      <c r="K785" t="s">
        <v>149</v>
      </c>
      <c r="L785" t="s">
        <v>826</v>
      </c>
      <c r="M785" t="s">
        <v>76</v>
      </c>
      <c r="N785" t="s">
        <v>215</v>
      </c>
      <c r="O785" s="57">
        <v>46303.553206018521</v>
      </c>
      <c r="P785" s="57">
        <v>46303.849664351852</v>
      </c>
      <c r="Q785">
        <v>69406472</v>
      </c>
      <c r="R785">
        <v>3557001303</v>
      </c>
      <c r="S785">
        <v>152608208119</v>
      </c>
      <c r="T785" t="s">
        <v>3920</v>
      </c>
      <c r="U785" t="s">
        <v>4519</v>
      </c>
      <c r="V785" t="s">
        <v>4520</v>
      </c>
      <c r="Z785">
        <v>111.7098003</v>
      </c>
      <c r="AA785">
        <v>-7.9373844999999896</v>
      </c>
      <c r="AB785" t="s">
        <v>4521</v>
      </c>
      <c r="AC785" t="s">
        <v>235</v>
      </c>
      <c r="AL785" t="s">
        <v>217</v>
      </c>
      <c r="AM785" t="s">
        <v>4522</v>
      </c>
      <c r="AN785" t="s">
        <v>6</v>
      </c>
      <c r="AO785" s="57">
        <v>46244.569814814815</v>
      </c>
      <c r="AP785" s="57">
        <v>46304.625</v>
      </c>
      <c r="AR785" t="s">
        <v>218</v>
      </c>
      <c r="AS785" t="s">
        <v>96</v>
      </c>
      <c r="AT785" t="s">
        <v>230</v>
      </c>
      <c r="AU785">
        <v>20261008</v>
      </c>
      <c r="AV785" t="s">
        <v>221</v>
      </c>
      <c r="AW785" t="s">
        <v>4523</v>
      </c>
      <c r="AX785" t="s">
        <v>222</v>
      </c>
      <c r="BA785" s="57">
        <v>46304.625</v>
      </c>
      <c r="BB785" t="s">
        <v>4522</v>
      </c>
      <c r="BC785">
        <v>2026</v>
      </c>
      <c r="BD785">
        <v>10</v>
      </c>
      <c r="BE785">
        <v>8</v>
      </c>
      <c r="BF785" s="6">
        <f t="shared" si="36"/>
        <v>46303</v>
      </c>
      <c r="BG785">
        <f t="shared" si="37"/>
        <v>-1.625</v>
      </c>
      <c r="BH785" t="str">
        <f t="shared" si="38"/>
        <v>COMPLY</v>
      </c>
      <c r="BI785" t="str">
        <f>VLOOKUP(H785,Sheet2!$A$1:$B$270,2,FALSE)</f>
        <v>PONOROGO</v>
      </c>
    </row>
    <row r="786" spans="1:61">
      <c r="A786">
        <v>785</v>
      </c>
      <c r="B786">
        <v>1002627673</v>
      </c>
      <c r="C786">
        <v>3</v>
      </c>
      <c r="D786" t="s">
        <v>38</v>
      </c>
      <c r="E786">
        <v>5</v>
      </c>
      <c r="F786" t="s">
        <v>90</v>
      </c>
      <c r="G786" t="s">
        <v>96</v>
      </c>
      <c r="H786" t="s">
        <v>282</v>
      </c>
      <c r="I786" t="s">
        <v>212</v>
      </c>
      <c r="J786" t="s">
        <v>213</v>
      </c>
      <c r="K786" t="s">
        <v>149</v>
      </c>
      <c r="L786" t="s">
        <v>826</v>
      </c>
      <c r="M786" t="s">
        <v>76</v>
      </c>
      <c r="N786" t="s">
        <v>215</v>
      </c>
      <c r="O786" s="57">
        <v>46303.553877314815</v>
      </c>
      <c r="P786" s="57">
        <v>46304.531099537038</v>
      </c>
      <c r="Q786">
        <v>69406475</v>
      </c>
      <c r="R786">
        <v>3556525025</v>
      </c>
      <c r="S786">
        <v>152608208120</v>
      </c>
      <c r="T786" t="s">
        <v>3920</v>
      </c>
      <c r="U786" t="s">
        <v>4524</v>
      </c>
      <c r="V786" t="s">
        <v>4525</v>
      </c>
      <c r="Z786">
        <v>111.7098003</v>
      </c>
      <c r="AA786">
        <v>-7.9373844999999896</v>
      </c>
      <c r="AB786" t="s">
        <v>4526</v>
      </c>
      <c r="AC786" t="s">
        <v>235</v>
      </c>
      <c r="AL786" t="s">
        <v>217</v>
      </c>
      <c r="AM786" t="s">
        <v>3316</v>
      </c>
      <c r="AN786" t="s">
        <v>6</v>
      </c>
      <c r="AO786" s="57">
        <v>46244.569814814815</v>
      </c>
      <c r="AP786" s="57">
        <v>46304.458333333336</v>
      </c>
      <c r="AR786" t="s">
        <v>218</v>
      </c>
      <c r="AS786" t="s">
        <v>96</v>
      </c>
      <c r="AT786" t="s">
        <v>230</v>
      </c>
      <c r="AU786">
        <v>20261009</v>
      </c>
      <c r="AV786" t="s">
        <v>221</v>
      </c>
      <c r="AW786" t="s">
        <v>4523</v>
      </c>
      <c r="AX786" t="s">
        <v>222</v>
      </c>
      <c r="BA786" s="57">
        <v>46304.458333333336</v>
      </c>
      <c r="BB786" t="s">
        <v>3316</v>
      </c>
      <c r="BC786">
        <v>2026</v>
      </c>
      <c r="BD786">
        <v>10</v>
      </c>
      <c r="BE786">
        <v>9</v>
      </c>
      <c r="BF786" s="6">
        <f t="shared" si="36"/>
        <v>46304</v>
      </c>
      <c r="BG786">
        <f t="shared" si="37"/>
        <v>-0.45833333333575865</v>
      </c>
      <c r="BH786" t="str">
        <f t="shared" si="38"/>
        <v>COMPLY</v>
      </c>
      <c r="BI786" t="str">
        <f>VLOOKUP(H786,Sheet2!$A$1:$B$270,2,FALSE)</f>
        <v>PONOROGO</v>
      </c>
    </row>
    <row r="787" spans="1:61">
      <c r="A787">
        <v>786</v>
      </c>
      <c r="B787">
        <v>1002629051</v>
      </c>
      <c r="C787">
        <v>3</v>
      </c>
      <c r="D787" t="s">
        <v>38</v>
      </c>
      <c r="E787">
        <v>5</v>
      </c>
      <c r="F787" t="s">
        <v>90</v>
      </c>
      <c r="G787" t="s">
        <v>96</v>
      </c>
      <c r="H787" t="s">
        <v>282</v>
      </c>
      <c r="I787" t="s">
        <v>212</v>
      </c>
      <c r="J787" t="s">
        <v>213</v>
      </c>
      <c r="K787" t="s">
        <v>149</v>
      </c>
      <c r="L787" t="s">
        <v>214</v>
      </c>
      <c r="M787" t="s">
        <v>76</v>
      </c>
      <c r="N787" t="s">
        <v>215</v>
      </c>
      <c r="O787" s="57">
        <v>46304.412268518521</v>
      </c>
      <c r="P787" s="57">
        <v>46305.404537037037</v>
      </c>
      <c r="Q787">
        <v>69407107</v>
      </c>
      <c r="S787">
        <v>152608208126</v>
      </c>
      <c r="T787" t="s">
        <v>5048</v>
      </c>
      <c r="U787" t="s">
        <v>5049</v>
      </c>
      <c r="V787" t="s">
        <v>5050</v>
      </c>
      <c r="Z787">
        <v>111.59029394388099</v>
      </c>
      <c r="AA787">
        <v>-8.2665129981610495</v>
      </c>
      <c r="AB787" t="s">
        <v>5051</v>
      </c>
      <c r="AC787" t="s">
        <v>216</v>
      </c>
      <c r="AL787" t="s">
        <v>217</v>
      </c>
      <c r="AM787" t="s">
        <v>5052</v>
      </c>
      <c r="AN787" t="s">
        <v>6</v>
      </c>
      <c r="AO787" s="57">
        <v>46275.413715277777</v>
      </c>
      <c r="AP787" s="57">
        <v>46305.333333333336</v>
      </c>
      <c r="AR787" t="s">
        <v>218</v>
      </c>
      <c r="AS787" t="s">
        <v>96</v>
      </c>
      <c r="AT787" t="s">
        <v>230</v>
      </c>
      <c r="AU787">
        <v>20261010</v>
      </c>
      <c r="AV787" t="s">
        <v>221</v>
      </c>
      <c r="AW787" t="s">
        <v>879</v>
      </c>
      <c r="AX787" t="s">
        <v>222</v>
      </c>
      <c r="BA787" s="57">
        <v>46305.333333333336</v>
      </c>
      <c r="BB787" t="s">
        <v>5052</v>
      </c>
      <c r="BC787">
        <v>2026</v>
      </c>
      <c r="BD787">
        <v>10</v>
      </c>
      <c r="BE787">
        <v>10</v>
      </c>
      <c r="BF787" s="6">
        <f t="shared" si="36"/>
        <v>46305</v>
      </c>
      <c r="BG787">
        <f t="shared" si="37"/>
        <v>-0.33333333333575865</v>
      </c>
      <c r="BH787" t="str">
        <f t="shared" si="38"/>
        <v>COMPLY</v>
      </c>
      <c r="BI787" t="str">
        <f>VLOOKUP(H787,Sheet2!$A$1:$B$270,2,FALSE)</f>
        <v>PONOROGO</v>
      </c>
    </row>
    <row r="788" spans="1:61">
      <c r="A788">
        <v>787</v>
      </c>
      <c r="B788">
        <v>1002642430</v>
      </c>
      <c r="C788">
        <v>3</v>
      </c>
      <c r="D788" t="s">
        <v>38</v>
      </c>
      <c r="E788">
        <v>5</v>
      </c>
      <c r="F788" t="s">
        <v>90</v>
      </c>
      <c r="G788" t="s">
        <v>96</v>
      </c>
      <c r="H788" t="s">
        <v>282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46314.406030092592</v>
      </c>
      <c r="P788" s="57">
        <v>46314.873043981483</v>
      </c>
      <c r="Q788">
        <v>69412665</v>
      </c>
      <c r="S788">
        <v>152608209563</v>
      </c>
      <c r="T788" t="s">
        <v>9518</v>
      </c>
      <c r="U788" t="s">
        <v>9519</v>
      </c>
      <c r="V788" t="s">
        <v>9520</v>
      </c>
      <c r="Z788">
        <v>111.67213852203299</v>
      </c>
      <c r="AA788">
        <v>-8.1856088328409999</v>
      </c>
      <c r="AB788" t="s">
        <v>9521</v>
      </c>
      <c r="AC788" t="s">
        <v>235</v>
      </c>
      <c r="AL788" t="s">
        <v>217</v>
      </c>
      <c r="AM788" t="s">
        <v>9522</v>
      </c>
      <c r="AN788" t="s">
        <v>6</v>
      </c>
      <c r="AO788" t="s">
        <v>9523</v>
      </c>
      <c r="AP788" s="57">
        <v>46315.458333333336</v>
      </c>
      <c r="AR788" t="s">
        <v>218</v>
      </c>
      <c r="AS788" t="s">
        <v>96</v>
      </c>
      <c r="AT788" t="s">
        <v>230</v>
      </c>
      <c r="AU788">
        <v>20261019</v>
      </c>
      <c r="AV788" t="s">
        <v>221</v>
      </c>
      <c r="AW788" t="s">
        <v>877</v>
      </c>
      <c r="AX788" t="s">
        <v>222</v>
      </c>
      <c r="BA788" s="57">
        <v>46315.458333333336</v>
      </c>
      <c r="BB788" t="s">
        <v>9522</v>
      </c>
      <c r="BC788">
        <v>2026</v>
      </c>
      <c r="BD788">
        <v>10</v>
      </c>
      <c r="BE788">
        <v>19</v>
      </c>
      <c r="BF788" s="6">
        <f t="shared" si="36"/>
        <v>46314</v>
      </c>
      <c r="BG788">
        <f t="shared" si="37"/>
        <v>-1.4583333333357587</v>
      </c>
      <c r="BH788" t="str">
        <f t="shared" si="38"/>
        <v>COMPLY</v>
      </c>
      <c r="BI788" t="str">
        <f>VLOOKUP(H788,Sheet2!$A$1:$B$270,2,FALSE)</f>
        <v>PONOROGO</v>
      </c>
    </row>
    <row r="789" spans="1:61">
      <c r="A789">
        <v>788</v>
      </c>
      <c r="B789">
        <v>1002643911</v>
      </c>
      <c r="C789">
        <v>3</v>
      </c>
      <c r="D789" t="s">
        <v>38</v>
      </c>
      <c r="E789">
        <v>5</v>
      </c>
      <c r="F789" t="s">
        <v>90</v>
      </c>
      <c r="G789" t="s">
        <v>96</v>
      </c>
      <c r="H789" t="s">
        <v>282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46314.664641203701</v>
      </c>
      <c r="P789" s="57">
        <v>46314.860520833332</v>
      </c>
      <c r="Q789">
        <v>69413177</v>
      </c>
      <c r="S789">
        <v>152608208304</v>
      </c>
      <c r="T789" t="s">
        <v>9524</v>
      </c>
      <c r="U789" t="s">
        <v>9525</v>
      </c>
      <c r="V789" t="s">
        <v>9526</v>
      </c>
      <c r="Z789">
        <v>111.58227366446999</v>
      </c>
      <c r="AA789">
        <v>-8.3038449228272295</v>
      </c>
      <c r="AB789" t="s">
        <v>9527</v>
      </c>
      <c r="AC789" t="s">
        <v>235</v>
      </c>
      <c r="AL789" t="s">
        <v>217</v>
      </c>
      <c r="AM789" t="s">
        <v>9528</v>
      </c>
      <c r="AN789" t="s">
        <v>6</v>
      </c>
      <c r="AO789" t="s">
        <v>9433</v>
      </c>
      <c r="AP789" s="57">
        <v>46315.625</v>
      </c>
      <c r="AR789" t="s">
        <v>218</v>
      </c>
      <c r="AS789" t="s">
        <v>96</v>
      </c>
      <c r="AT789" t="s">
        <v>220</v>
      </c>
      <c r="AU789">
        <v>20261019</v>
      </c>
      <c r="AV789" t="s">
        <v>221</v>
      </c>
      <c r="AW789" t="s">
        <v>9529</v>
      </c>
      <c r="AX789" t="s">
        <v>222</v>
      </c>
      <c r="BA789" s="57">
        <v>46315.625</v>
      </c>
      <c r="BB789" t="s">
        <v>9528</v>
      </c>
      <c r="BC789">
        <v>2026</v>
      </c>
      <c r="BD789">
        <v>10</v>
      </c>
      <c r="BE789">
        <v>19</v>
      </c>
      <c r="BF789" s="6">
        <f t="shared" si="36"/>
        <v>46314</v>
      </c>
      <c r="BG789">
        <f t="shared" si="37"/>
        <v>-1.625</v>
      </c>
      <c r="BH789" t="str">
        <f t="shared" si="38"/>
        <v>COMPLY</v>
      </c>
      <c r="BI789" t="str">
        <f>VLOOKUP(H789,Sheet2!$A$1:$B$270,2,FALSE)</f>
        <v>PONOROGO</v>
      </c>
    </row>
    <row r="790" spans="1:61">
      <c r="A790">
        <v>789</v>
      </c>
      <c r="B790">
        <v>1002646944</v>
      </c>
      <c r="C790">
        <v>3</v>
      </c>
      <c r="D790" t="s">
        <v>38</v>
      </c>
      <c r="E790">
        <v>5</v>
      </c>
      <c r="F790" t="s">
        <v>90</v>
      </c>
      <c r="G790" t="s">
        <v>96</v>
      </c>
      <c r="H790" t="s">
        <v>282</v>
      </c>
      <c r="I790" t="s">
        <v>212</v>
      </c>
      <c r="J790" t="s">
        <v>213</v>
      </c>
      <c r="K790" t="s">
        <v>149</v>
      </c>
      <c r="L790" t="s">
        <v>826</v>
      </c>
      <c r="M790" t="s">
        <v>76</v>
      </c>
      <c r="N790" t="s">
        <v>215</v>
      </c>
      <c r="O790" s="57">
        <v>46316.443622685183</v>
      </c>
      <c r="P790" s="57">
        <v>46316.64984953704</v>
      </c>
      <c r="Q790">
        <v>69414282</v>
      </c>
      <c r="R790">
        <v>3556525030</v>
      </c>
      <c r="S790">
        <v>152608206824</v>
      </c>
      <c r="T790" t="s">
        <v>10852</v>
      </c>
      <c r="U790" t="s">
        <v>10853</v>
      </c>
      <c r="V790" t="s">
        <v>10854</v>
      </c>
      <c r="Z790">
        <v>111.70214470000001</v>
      </c>
      <c r="AA790">
        <v>-7.9933630999999998</v>
      </c>
      <c r="AB790" t="s">
        <v>10855</v>
      </c>
      <c r="AC790" t="s">
        <v>235</v>
      </c>
      <c r="AL790" t="s">
        <v>217</v>
      </c>
      <c r="AM790" t="s">
        <v>10741</v>
      </c>
      <c r="AN790" t="s">
        <v>6</v>
      </c>
      <c r="AO790" t="s">
        <v>10856</v>
      </c>
      <c r="AP790" s="57">
        <v>46317.333333333336</v>
      </c>
      <c r="AR790" t="s">
        <v>218</v>
      </c>
      <c r="AS790" t="s">
        <v>96</v>
      </c>
      <c r="AT790" t="s">
        <v>230</v>
      </c>
      <c r="AU790">
        <v>20261021</v>
      </c>
      <c r="AV790" t="s">
        <v>221</v>
      </c>
      <c r="AW790" t="s">
        <v>5535</v>
      </c>
      <c r="AX790" t="s">
        <v>222</v>
      </c>
      <c r="BA790" s="57">
        <v>46317.333333333336</v>
      </c>
      <c r="BB790" t="s">
        <v>10741</v>
      </c>
      <c r="BC790">
        <v>2026</v>
      </c>
      <c r="BD790">
        <v>10</v>
      </c>
      <c r="BE790">
        <v>21</v>
      </c>
      <c r="BF790" s="6">
        <f t="shared" si="36"/>
        <v>46316</v>
      </c>
      <c r="BG790">
        <f t="shared" si="37"/>
        <v>-1.3333333333357587</v>
      </c>
      <c r="BH790" t="str">
        <f t="shared" si="38"/>
        <v>COMPLY</v>
      </c>
      <c r="BI790" t="str">
        <f>VLOOKUP(H790,Sheet2!$A$1:$B$270,2,FALSE)</f>
        <v>PONOROGO</v>
      </c>
    </row>
    <row r="791" spans="1:61">
      <c r="A791">
        <v>790</v>
      </c>
      <c r="B791">
        <v>1002652132</v>
      </c>
      <c r="C791">
        <v>3</v>
      </c>
      <c r="D791" t="s">
        <v>38</v>
      </c>
      <c r="E791">
        <v>5</v>
      </c>
      <c r="F791" t="s">
        <v>90</v>
      </c>
      <c r="G791" t="s">
        <v>96</v>
      </c>
      <c r="H791" t="s">
        <v>282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46319.575520833336</v>
      </c>
      <c r="P791" s="57">
        <v>46320.489340277774</v>
      </c>
      <c r="Q791">
        <v>69416388</v>
      </c>
      <c r="S791">
        <v>152608207035</v>
      </c>
      <c r="T791" t="s">
        <v>12137</v>
      </c>
      <c r="U791" t="s">
        <v>12138</v>
      </c>
      <c r="V791" t="s">
        <v>12139</v>
      </c>
      <c r="Z791">
        <v>111.565866</v>
      </c>
      <c r="AA791">
        <v>-8.3039310000000004</v>
      </c>
      <c r="AB791" t="s">
        <v>12140</v>
      </c>
      <c r="AC791" t="s">
        <v>235</v>
      </c>
      <c r="AL791" t="s">
        <v>217</v>
      </c>
      <c r="AM791" t="s">
        <v>12141</v>
      </c>
      <c r="AN791" t="s">
        <v>6</v>
      </c>
      <c r="AO791" t="s">
        <v>12142</v>
      </c>
      <c r="AP791" s="57">
        <v>46320.458333333336</v>
      </c>
      <c r="AR791" t="s">
        <v>218</v>
      </c>
      <c r="AS791" t="s">
        <v>96</v>
      </c>
      <c r="AT791" t="s">
        <v>230</v>
      </c>
      <c r="AU791">
        <v>20261025</v>
      </c>
      <c r="AV791" t="s">
        <v>221</v>
      </c>
      <c r="AW791" t="s">
        <v>923</v>
      </c>
      <c r="AX791" t="s">
        <v>222</v>
      </c>
      <c r="BA791" s="57">
        <v>46320.458333333336</v>
      </c>
      <c r="BB791" t="s">
        <v>12141</v>
      </c>
      <c r="BC791">
        <v>2026</v>
      </c>
      <c r="BD791">
        <v>10</v>
      </c>
      <c r="BE791">
        <v>25</v>
      </c>
      <c r="BF791" s="6">
        <f t="shared" si="36"/>
        <v>46320</v>
      </c>
      <c r="BG791">
        <f t="shared" si="37"/>
        <v>-0.45833333333575865</v>
      </c>
      <c r="BH791" t="str">
        <f t="shared" si="38"/>
        <v>COMPLY</v>
      </c>
      <c r="BI791" t="str">
        <f>VLOOKUP(H791,Sheet2!$A$1:$B$270,2,FALSE)</f>
        <v>PONOROGO</v>
      </c>
    </row>
    <row r="792" spans="1:61">
      <c r="A792">
        <v>791</v>
      </c>
      <c r="B792">
        <v>1002653681</v>
      </c>
      <c r="C792">
        <v>3</v>
      </c>
      <c r="D792" t="s">
        <v>38</v>
      </c>
      <c r="E792">
        <v>5</v>
      </c>
      <c r="F792" t="s">
        <v>90</v>
      </c>
      <c r="G792" t="s">
        <v>96</v>
      </c>
      <c r="H792" t="s">
        <v>282</v>
      </c>
      <c r="I792" t="s">
        <v>212</v>
      </c>
      <c r="J792" t="s">
        <v>213</v>
      </c>
      <c r="K792" t="s">
        <v>149</v>
      </c>
      <c r="L792" t="s">
        <v>826</v>
      </c>
      <c r="M792" t="s">
        <v>76</v>
      </c>
      <c r="N792" t="s">
        <v>215</v>
      </c>
      <c r="O792" s="57">
        <v>46321.502106481479</v>
      </c>
      <c r="P792" s="57">
        <v>46321.751273148147</v>
      </c>
      <c r="Q792">
        <v>69417082</v>
      </c>
      <c r="R792">
        <v>3557001306</v>
      </c>
      <c r="S792">
        <v>152608207211</v>
      </c>
      <c r="T792" t="s">
        <v>13056</v>
      </c>
      <c r="U792" t="s">
        <v>13057</v>
      </c>
      <c r="V792" t="s">
        <v>13058</v>
      </c>
      <c r="Z792">
        <v>111.693255901336</v>
      </c>
      <c r="AA792">
        <v>-7.9654347524024001</v>
      </c>
      <c r="AB792" t="s">
        <v>13059</v>
      </c>
      <c r="AC792" t="s">
        <v>235</v>
      </c>
      <c r="AL792" t="s">
        <v>217</v>
      </c>
      <c r="AM792" t="s">
        <v>13060</v>
      </c>
      <c r="AN792" t="s">
        <v>6</v>
      </c>
      <c r="AO792" t="s">
        <v>13061</v>
      </c>
      <c r="AP792" s="57">
        <v>46323.333333333336</v>
      </c>
      <c r="AR792" t="s">
        <v>218</v>
      </c>
      <c r="AS792" t="s">
        <v>96</v>
      </c>
      <c r="AT792" t="s">
        <v>230</v>
      </c>
      <c r="AU792">
        <v>20261026</v>
      </c>
      <c r="AV792" t="s">
        <v>221</v>
      </c>
      <c r="AW792" t="s">
        <v>5535</v>
      </c>
      <c r="AX792" t="s">
        <v>222</v>
      </c>
      <c r="BA792" s="57">
        <v>46323.333333333336</v>
      </c>
      <c r="BB792" t="s">
        <v>13060</v>
      </c>
      <c r="BC792">
        <v>2026</v>
      </c>
      <c r="BD792">
        <v>10</v>
      </c>
      <c r="BE792">
        <v>26</v>
      </c>
      <c r="BF792" s="6">
        <f t="shared" si="36"/>
        <v>46321</v>
      </c>
      <c r="BG792">
        <f t="shared" si="37"/>
        <v>-2.3333333333357587</v>
      </c>
      <c r="BH792" t="str">
        <f t="shared" si="38"/>
        <v>COMPLY</v>
      </c>
      <c r="BI792" t="str">
        <f>VLOOKUP(H792,Sheet2!$A$1:$B$270,2,FALSE)</f>
        <v>PONOROGO</v>
      </c>
    </row>
    <row r="793" spans="1:61">
      <c r="A793">
        <v>792</v>
      </c>
      <c r="B793">
        <v>1002656879</v>
      </c>
      <c r="C793">
        <v>3</v>
      </c>
      <c r="D793" t="s">
        <v>38</v>
      </c>
      <c r="E793">
        <v>5</v>
      </c>
      <c r="F793" t="s">
        <v>90</v>
      </c>
      <c r="G793" t="s">
        <v>96</v>
      </c>
      <c r="H793" t="s">
        <v>282</v>
      </c>
      <c r="I793" t="s">
        <v>212</v>
      </c>
      <c r="J793" t="s">
        <v>213</v>
      </c>
      <c r="K793" t="s">
        <v>149</v>
      </c>
      <c r="L793" t="s">
        <v>214</v>
      </c>
      <c r="M793" t="s">
        <v>76</v>
      </c>
      <c r="N793" t="s">
        <v>215</v>
      </c>
      <c r="O793" s="57">
        <v>46322.892245370371</v>
      </c>
      <c r="P793" s="57">
        <v>46323.685428240744</v>
      </c>
      <c r="Q793">
        <v>69418303</v>
      </c>
      <c r="S793">
        <v>152608208487</v>
      </c>
      <c r="T793" t="s">
        <v>13779</v>
      </c>
      <c r="U793" t="s">
        <v>14445</v>
      </c>
      <c r="V793" t="s">
        <v>13780</v>
      </c>
      <c r="Z793">
        <v>111.70196900000001</v>
      </c>
      <c r="AA793">
        <v>-8.1246720000000003</v>
      </c>
      <c r="AB793" t="s">
        <v>13781</v>
      </c>
      <c r="AC793" t="s">
        <v>235</v>
      </c>
      <c r="AL793" t="s">
        <v>217</v>
      </c>
      <c r="AM793" t="s">
        <v>13663</v>
      </c>
      <c r="AN793" t="s">
        <v>6</v>
      </c>
      <c r="AO793" t="s">
        <v>13782</v>
      </c>
      <c r="AP793" s="57">
        <v>46324.333333333336</v>
      </c>
      <c r="AR793" t="s">
        <v>218</v>
      </c>
      <c r="AS793" t="s">
        <v>96</v>
      </c>
      <c r="AT793" t="s">
        <v>342</v>
      </c>
      <c r="AU793">
        <v>20261028</v>
      </c>
      <c r="AV793" t="s">
        <v>221</v>
      </c>
      <c r="AW793" t="s">
        <v>4945</v>
      </c>
      <c r="AX793" t="s">
        <v>222</v>
      </c>
      <c r="BA793" s="57">
        <v>46324.333333333336</v>
      </c>
      <c r="BB793" t="s">
        <v>13663</v>
      </c>
      <c r="BC793">
        <v>2026</v>
      </c>
      <c r="BD793">
        <v>10</v>
      </c>
      <c r="BE793">
        <v>28</v>
      </c>
      <c r="BF793" s="6">
        <f t="shared" si="36"/>
        <v>46323</v>
      </c>
      <c r="BG793">
        <f t="shared" si="37"/>
        <v>-1.3333333333357587</v>
      </c>
      <c r="BH793" t="str">
        <f t="shared" si="38"/>
        <v>COMPLY</v>
      </c>
      <c r="BI793" t="str">
        <f>VLOOKUP(H793,Sheet2!$A$1:$B$270,2,FALSE)</f>
        <v>PONOROGO</v>
      </c>
    </row>
    <row r="794" spans="1:61">
      <c r="A794">
        <v>793</v>
      </c>
      <c r="B794">
        <v>1002656873</v>
      </c>
      <c r="C794">
        <v>3</v>
      </c>
      <c r="D794" t="s">
        <v>38</v>
      </c>
      <c r="E794">
        <v>5</v>
      </c>
      <c r="F794" t="s">
        <v>90</v>
      </c>
      <c r="G794" t="s">
        <v>96</v>
      </c>
      <c r="H794" t="s">
        <v>282</v>
      </c>
      <c r="I794" t="s">
        <v>212</v>
      </c>
      <c r="J794" t="s">
        <v>213</v>
      </c>
      <c r="K794" t="s">
        <v>149</v>
      </c>
      <c r="L794" t="s">
        <v>214</v>
      </c>
      <c r="M794" t="s">
        <v>76</v>
      </c>
      <c r="N794" t="s">
        <v>215</v>
      </c>
      <c r="O794" s="57">
        <v>46322.883148148147</v>
      </c>
      <c r="P794" s="57">
        <v>46324.359907407408</v>
      </c>
      <c r="Q794">
        <v>69418300</v>
      </c>
      <c r="S794">
        <v>152608208661</v>
      </c>
      <c r="T794" t="s">
        <v>13783</v>
      </c>
      <c r="U794" t="s">
        <v>14446</v>
      </c>
      <c r="V794" t="s">
        <v>13784</v>
      </c>
      <c r="Z794">
        <v>111.70802965385499</v>
      </c>
      <c r="AA794">
        <v>-8.02658042452431</v>
      </c>
      <c r="AB794" t="s">
        <v>13785</v>
      </c>
      <c r="AC794" t="s">
        <v>235</v>
      </c>
      <c r="AL794" t="s">
        <v>217</v>
      </c>
      <c r="AM794" t="s">
        <v>13663</v>
      </c>
      <c r="AN794" t="s">
        <v>6</v>
      </c>
      <c r="AO794" t="s">
        <v>13786</v>
      </c>
      <c r="AP794" s="57">
        <v>46324.333333333336</v>
      </c>
      <c r="AR794" t="s">
        <v>218</v>
      </c>
      <c r="AS794" t="s">
        <v>96</v>
      </c>
      <c r="AT794" t="s">
        <v>342</v>
      </c>
      <c r="AU794">
        <v>20261029</v>
      </c>
      <c r="AV794" t="s">
        <v>221</v>
      </c>
      <c r="AW794" t="s">
        <v>4945</v>
      </c>
      <c r="AX794" t="s">
        <v>222</v>
      </c>
      <c r="BA794" s="57">
        <v>46324.333333333336</v>
      </c>
      <c r="BB794" t="s">
        <v>13663</v>
      </c>
      <c r="BC794">
        <v>2026</v>
      </c>
      <c r="BD794">
        <v>10</v>
      </c>
      <c r="BE794">
        <v>29</v>
      </c>
      <c r="BF794" s="6">
        <f t="shared" si="36"/>
        <v>46324</v>
      </c>
      <c r="BG794">
        <f t="shared" si="37"/>
        <v>-0.33333333333575865</v>
      </c>
      <c r="BH794" t="str">
        <f t="shared" si="38"/>
        <v>COMPLY</v>
      </c>
      <c r="BI794" t="str">
        <f>VLOOKUP(H794,Sheet2!$A$1:$B$270,2,FALSE)</f>
        <v>PONOROGO</v>
      </c>
    </row>
    <row r="795" spans="1:61">
      <c r="A795">
        <v>794</v>
      </c>
      <c r="B795">
        <v>1002657495</v>
      </c>
      <c r="C795">
        <v>3</v>
      </c>
      <c r="D795" t="s">
        <v>38</v>
      </c>
      <c r="E795">
        <v>5</v>
      </c>
      <c r="F795" t="s">
        <v>90</v>
      </c>
      <c r="G795" t="s">
        <v>96</v>
      </c>
      <c r="H795" t="s">
        <v>282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46323.494317129633</v>
      </c>
      <c r="P795" s="57">
        <v>46323.821921296294</v>
      </c>
      <c r="Q795">
        <v>69418505</v>
      </c>
      <c r="S795">
        <v>152608208660</v>
      </c>
      <c r="T795" t="s">
        <v>14447</v>
      </c>
      <c r="U795" t="s">
        <v>14446</v>
      </c>
      <c r="V795" t="s">
        <v>14448</v>
      </c>
      <c r="Z795">
        <v>111.708174400015</v>
      </c>
      <c r="AA795">
        <v>-8.0269165895070707</v>
      </c>
      <c r="AB795" t="s">
        <v>14449</v>
      </c>
      <c r="AC795" t="s">
        <v>235</v>
      </c>
      <c r="AL795" t="s">
        <v>217</v>
      </c>
      <c r="AM795" t="s">
        <v>14450</v>
      </c>
      <c r="AN795" t="s">
        <v>6</v>
      </c>
      <c r="AO795" t="s">
        <v>14297</v>
      </c>
      <c r="AP795" s="57">
        <v>46324.333333333336</v>
      </c>
      <c r="AR795" t="s">
        <v>218</v>
      </c>
      <c r="AS795" t="s">
        <v>96</v>
      </c>
      <c r="AT795" t="s">
        <v>342</v>
      </c>
      <c r="AU795">
        <v>20261028</v>
      </c>
      <c r="AV795" t="s">
        <v>221</v>
      </c>
      <c r="AW795" t="s">
        <v>4945</v>
      </c>
      <c r="AX795" t="s">
        <v>222</v>
      </c>
      <c r="BA795" s="57">
        <v>46324.333333333336</v>
      </c>
      <c r="BB795" t="s">
        <v>14450</v>
      </c>
      <c r="BC795">
        <v>2026</v>
      </c>
      <c r="BD795">
        <v>10</v>
      </c>
      <c r="BE795">
        <v>28</v>
      </c>
      <c r="BF795" s="6">
        <f t="shared" si="36"/>
        <v>46323</v>
      </c>
      <c r="BG795">
        <f t="shared" si="37"/>
        <v>-1.3333333333357587</v>
      </c>
      <c r="BH795" t="str">
        <f t="shared" si="38"/>
        <v>COMPLY</v>
      </c>
      <c r="BI795" t="str">
        <f>VLOOKUP(H795,Sheet2!$A$1:$B$270,2,FALSE)</f>
        <v>PONOROGO</v>
      </c>
    </row>
    <row r="796" spans="1:61">
      <c r="A796">
        <v>795</v>
      </c>
      <c r="B796">
        <v>1002627037</v>
      </c>
      <c r="C796">
        <v>3</v>
      </c>
      <c r="D796" t="s">
        <v>38</v>
      </c>
      <c r="E796">
        <v>5</v>
      </c>
      <c r="F796" t="s">
        <v>90</v>
      </c>
      <c r="G796" t="s">
        <v>96</v>
      </c>
      <c r="H796" t="s">
        <v>282</v>
      </c>
      <c r="I796" t="s">
        <v>212</v>
      </c>
      <c r="J796" t="s">
        <v>213</v>
      </c>
      <c r="K796" t="s">
        <v>149</v>
      </c>
      <c r="L796" t="s">
        <v>214</v>
      </c>
      <c r="M796" t="s">
        <v>1916</v>
      </c>
      <c r="N796" t="s">
        <v>215</v>
      </c>
      <c r="O796" s="57">
        <v>46303.351099537038</v>
      </c>
      <c r="P796" s="57">
        <v>46304.45988425926</v>
      </c>
      <c r="Q796">
        <v>69406198</v>
      </c>
      <c r="S796">
        <v>152608208117</v>
      </c>
      <c r="T796" t="s">
        <v>3920</v>
      </c>
      <c r="U796" t="s">
        <v>3921</v>
      </c>
      <c r="V796" t="s">
        <v>3922</v>
      </c>
      <c r="Z796">
        <v>111.7098003</v>
      </c>
      <c r="AA796">
        <v>-7.9373844999999896</v>
      </c>
      <c r="AB796" t="s">
        <v>3923</v>
      </c>
      <c r="AC796" t="s">
        <v>235</v>
      </c>
      <c r="AL796" t="s">
        <v>217</v>
      </c>
      <c r="AM796" t="s">
        <v>3924</v>
      </c>
      <c r="AN796" t="s">
        <v>6</v>
      </c>
      <c r="AO796" s="57">
        <v>46244.361608796295</v>
      </c>
      <c r="AP796" s="57">
        <v>46304.333333333336</v>
      </c>
      <c r="AQ796" t="s">
        <v>841</v>
      </c>
      <c r="AR796" t="s">
        <v>12</v>
      </c>
      <c r="AS796" t="s">
        <v>96</v>
      </c>
      <c r="AT796" t="s">
        <v>220</v>
      </c>
      <c r="AV796" t="s">
        <v>1626</v>
      </c>
      <c r="AW796" t="s">
        <v>3925</v>
      </c>
      <c r="AX796" t="s">
        <v>222</v>
      </c>
      <c r="BA796" s="57">
        <v>46304.333333333336</v>
      </c>
      <c r="BB796" t="s">
        <v>3924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str">
        <f>VLOOKUP(H796,Sheet2!$A$1:$B$270,2,FALSE)</f>
        <v>PONOROGO</v>
      </c>
    </row>
    <row r="797" spans="1:61">
      <c r="A797">
        <v>796</v>
      </c>
      <c r="B797">
        <v>1002627038</v>
      </c>
      <c r="C797">
        <v>3</v>
      </c>
      <c r="D797" t="s">
        <v>38</v>
      </c>
      <c r="E797">
        <v>5</v>
      </c>
      <c r="F797" t="s">
        <v>90</v>
      </c>
      <c r="G797" t="s">
        <v>96</v>
      </c>
      <c r="H797" t="s">
        <v>282</v>
      </c>
      <c r="I797" t="s">
        <v>212</v>
      </c>
      <c r="J797" t="s">
        <v>213</v>
      </c>
      <c r="K797" t="s">
        <v>149</v>
      </c>
      <c r="L797" t="s">
        <v>214</v>
      </c>
      <c r="M797" t="s">
        <v>1916</v>
      </c>
      <c r="N797" t="s">
        <v>215</v>
      </c>
      <c r="O797" s="57">
        <v>46303.351157407407</v>
      </c>
      <c r="P797" s="57">
        <v>46304.45988425926</v>
      </c>
      <c r="Q797">
        <v>69406211</v>
      </c>
      <c r="S797">
        <v>152608208116</v>
      </c>
      <c r="T797" t="s">
        <v>3920</v>
      </c>
      <c r="U797" t="s">
        <v>3921</v>
      </c>
      <c r="V797" t="s">
        <v>3926</v>
      </c>
      <c r="Z797">
        <v>111.7098003</v>
      </c>
      <c r="AA797">
        <v>-7.9373844999999896</v>
      </c>
      <c r="AB797" t="s">
        <v>3927</v>
      </c>
      <c r="AC797" t="s">
        <v>235</v>
      </c>
      <c r="AL797" t="s">
        <v>217</v>
      </c>
      <c r="AM797" t="s">
        <v>3924</v>
      </c>
      <c r="AN797" t="s">
        <v>6</v>
      </c>
      <c r="AO797" s="57">
        <v>46244.361608796295</v>
      </c>
      <c r="AP797" s="57">
        <v>46304.333333333336</v>
      </c>
      <c r="AQ797" t="s">
        <v>841</v>
      </c>
      <c r="AR797" t="s">
        <v>12</v>
      </c>
      <c r="AS797" t="s">
        <v>96</v>
      </c>
      <c r="AT797" t="s">
        <v>220</v>
      </c>
      <c r="AV797" t="s">
        <v>1626</v>
      </c>
      <c r="AW797" t="s">
        <v>3925</v>
      </c>
      <c r="AX797" t="s">
        <v>222</v>
      </c>
      <c r="BA797" s="57">
        <v>46304.333333333336</v>
      </c>
      <c r="BB797" t="s">
        <v>3924</v>
      </c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str">
        <f>VLOOKUP(H797,Sheet2!$A$1:$B$270,2,FALSE)</f>
        <v>PONOROGO</v>
      </c>
    </row>
    <row r="798" spans="1:61">
      <c r="A798">
        <v>797</v>
      </c>
      <c r="B798">
        <v>1002619854</v>
      </c>
      <c r="C798">
        <v>3</v>
      </c>
      <c r="D798" t="s">
        <v>59</v>
      </c>
      <c r="E798">
        <v>4</v>
      </c>
      <c r="F798" t="s">
        <v>544</v>
      </c>
      <c r="G798" t="s">
        <v>798</v>
      </c>
      <c r="H798" t="s">
        <v>1742</v>
      </c>
      <c r="I798" t="s">
        <v>212</v>
      </c>
      <c r="J798" t="s">
        <v>213</v>
      </c>
      <c r="K798" t="s">
        <v>149</v>
      </c>
      <c r="M798" t="s">
        <v>1400</v>
      </c>
      <c r="N798" t="s">
        <v>563</v>
      </c>
      <c r="O798" s="57">
        <v>46297.578182870369</v>
      </c>
      <c r="P798" s="57">
        <v>46302.480474537035</v>
      </c>
      <c r="Q798">
        <v>66525052</v>
      </c>
      <c r="S798">
        <v>146143118636</v>
      </c>
      <c r="T798" t="s">
        <v>1652</v>
      </c>
      <c r="U798" t="s">
        <v>1743</v>
      </c>
      <c r="V798" t="s">
        <v>2645</v>
      </c>
      <c r="Z798">
        <v>110.153590112724</v>
      </c>
      <c r="AA798">
        <v>-7.86491983620071</v>
      </c>
      <c r="AB798" t="s">
        <v>1744</v>
      </c>
      <c r="AC798" t="s">
        <v>225</v>
      </c>
      <c r="AL798" t="s">
        <v>217</v>
      </c>
      <c r="AM798" t="s">
        <v>2646</v>
      </c>
      <c r="AN798" t="s">
        <v>6</v>
      </c>
      <c r="AO798" s="57">
        <v>46063.580127314817</v>
      </c>
      <c r="AP798" s="57">
        <v>46301.458333333336</v>
      </c>
      <c r="AR798" t="s">
        <v>14</v>
      </c>
      <c r="AS798" t="s">
        <v>1745</v>
      </c>
      <c r="AT798" t="s">
        <v>230</v>
      </c>
      <c r="AV798" t="s">
        <v>3270</v>
      </c>
      <c r="AW798" t="s">
        <v>1746</v>
      </c>
      <c r="AX798" t="s">
        <v>222</v>
      </c>
      <c r="BA798" s="57">
        <v>46301.458333333336</v>
      </c>
      <c r="BB798" t="s">
        <v>2646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:61">
      <c r="A799">
        <v>798</v>
      </c>
      <c r="B799">
        <v>1002632461</v>
      </c>
      <c r="C799">
        <v>3</v>
      </c>
      <c r="D799" t="s">
        <v>59</v>
      </c>
      <c r="E799">
        <v>4</v>
      </c>
      <c r="F799" t="s">
        <v>544</v>
      </c>
      <c r="G799" t="s">
        <v>798</v>
      </c>
      <c r="H799" t="s">
        <v>1742</v>
      </c>
      <c r="I799" t="s">
        <v>212</v>
      </c>
      <c r="J799" t="s">
        <v>213</v>
      </c>
      <c r="K799" t="s">
        <v>149</v>
      </c>
      <c r="L799" t="s">
        <v>214</v>
      </c>
      <c r="M799" t="s">
        <v>1400</v>
      </c>
      <c r="N799" t="s">
        <v>215</v>
      </c>
      <c r="O799" s="57">
        <v>46307.451168981483</v>
      </c>
      <c r="P799" s="57">
        <v>46310.809733796297</v>
      </c>
      <c r="Q799">
        <v>69408489</v>
      </c>
      <c r="S799">
        <v>146143118667</v>
      </c>
      <c r="T799" t="s">
        <v>5907</v>
      </c>
      <c r="U799" t="s">
        <v>5908</v>
      </c>
      <c r="V799" t="s">
        <v>5909</v>
      </c>
      <c r="Z799">
        <v>110.0565062</v>
      </c>
      <c r="AA799">
        <v>-7.8866111999999999</v>
      </c>
      <c r="AB799" t="s">
        <v>5910</v>
      </c>
      <c r="AC799" t="s">
        <v>235</v>
      </c>
      <c r="AL799" t="s">
        <v>217</v>
      </c>
      <c r="AM799" t="s">
        <v>5911</v>
      </c>
      <c r="AN799" t="s">
        <v>6</v>
      </c>
      <c r="AO799" s="57">
        <v>46366.455150462964</v>
      </c>
      <c r="AP799" s="57">
        <v>46308.625</v>
      </c>
      <c r="AQ799" t="s">
        <v>838</v>
      </c>
      <c r="AR799" t="s">
        <v>14</v>
      </c>
      <c r="AS799" t="s">
        <v>1745</v>
      </c>
      <c r="AT799" t="s">
        <v>230</v>
      </c>
      <c r="AV799" t="s">
        <v>7536</v>
      </c>
      <c r="AW799" t="s">
        <v>875</v>
      </c>
      <c r="AX799" t="s">
        <v>222</v>
      </c>
      <c r="BA799" s="57">
        <v>46308.625</v>
      </c>
      <c r="BB799" t="s">
        <v>5911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:61">
      <c r="A800">
        <v>799</v>
      </c>
      <c r="B800">
        <v>1002652235</v>
      </c>
      <c r="C800">
        <v>3</v>
      </c>
      <c r="D800" t="s">
        <v>59</v>
      </c>
      <c r="E800">
        <v>4</v>
      </c>
      <c r="F800" t="s">
        <v>544</v>
      </c>
      <c r="G800" t="s">
        <v>798</v>
      </c>
      <c r="H800" t="s">
        <v>1742</v>
      </c>
      <c r="I800" t="s">
        <v>212</v>
      </c>
      <c r="J800" t="s">
        <v>213</v>
      </c>
      <c r="K800" t="s">
        <v>149</v>
      </c>
      <c r="L800" t="s">
        <v>214</v>
      </c>
      <c r="M800" t="s">
        <v>1400</v>
      </c>
      <c r="N800" t="s">
        <v>215</v>
      </c>
      <c r="O800" s="57">
        <v>46319.638090277775</v>
      </c>
      <c r="P800" s="57">
        <v>46321.559212962966</v>
      </c>
      <c r="Q800">
        <v>69416440</v>
      </c>
      <c r="S800">
        <v>146143118602</v>
      </c>
      <c r="T800" t="s">
        <v>12143</v>
      </c>
      <c r="U800" t="s">
        <v>12144</v>
      </c>
      <c r="V800" t="s">
        <v>12145</v>
      </c>
      <c r="Z800">
        <v>110.0576686</v>
      </c>
      <c r="AA800">
        <v>-7.8861986999999996</v>
      </c>
      <c r="AB800" t="s">
        <v>12146</v>
      </c>
      <c r="AC800" t="s">
        <v>235</v>
      </c>
      <c r="AL800" t="s">
        <v>217</v>
      </c>
      <c r="AM800" t="s">
        <v>12147</v>
      </c>
      <c r="AN800" t="s">
        <v>6</v>
      </c>
      <c r="AO800" t="s">
        <v>12148</v>
      </c>
      <c r="AP800" s="57">
        <v>46321.458333333336</v>
      </c>
      <c r="AQ800" t="s">
        <v>838</v>
      </c>
      <c r="AR800" t="s">
        <v>14</v>
      </c>
      <c r="AS800" t="s">
        <v>1745</v>
      </c>
      <c r="AT800" t="s">
        <v>230</v>
      </c>
      <c r="AV800" t="s">
        <v>13062</v>
      </c>
      <c r="AW800" t="s">
        <v>880</v>
      </c>
      <c r="AX800" t="s">
        <v>222</v>
      </c>
      <c r="BA800" s="57">
        <v>46321.458333333336</v>
      </c>
      <c r="BB800" t="s">
        <v>12147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:61">
      <c r="A801">
        <v>800</v>
      </c>
      <c r="B801">
        <v>1002658671</v>
      </c>
      <c r="C801">
        <v>3</v>
      </c>
      <c r="D801" t="s">
        <v>59</v>
      </c>
      <c r="E801">
        <v>4</v>
      </c>
      <c r="F801" t="s">
        <v>544</v>
      </c>
      <c r="G801" t="s">
        <v>798</v>
      </c>
      <c r="H801" t="s">
        <v>1742</v>
      </c>
      <c r="I801" t="s">
        <v>212</v>
      </c>
      <c r="J801" t="s">
        <v>213</v>
      </c>
      <c r="K801" t="s">
        <v>149</v>
      </c>
      <c r="L801" t="s">
        <v>214</v>
      </c>
      <c r="M801" t="s">
        <v>224</v>
      </c>
      <c r="N801" t="s">
        <v>215</v>
      </c>
      <c r="O801" s="57">
        <v>46324.395648148151</v>
      </c>
      <c r="P801" s="57">
        <v>46325.465104166666</v>
      </c>
      <c r="Q801">
        <v>69419037</v>
      </c>
      <c r="S801">
        <v>146143118736</v>
      </c>
      <c r="T801" t="s">
        <v>15052</v>
      </c>
      <c r="U801" t="s">
        <v>15053</v>
      </c>
      <c r="V801" t="s">
        <v>15054</v>
      </c>
      <c r="Z801">
        <v>110.15766910000001</v>
      </c>
      <c r="AA801">
        <v>-7.8631443000000001</v>
      </c>
      <c r="AB801" t="s">
        <v>15055</v>
      </c>
      <c r="AC801" t="s">
        <v>235</v>
      </c>
      <c r="AL801" t="s">
        <v>217</v>
      </c>
      <c r="AM801" t="s">
        <v>15056</v>
      </c>
      <c r="AN801" t="s">
        <v>6</v>
      </c>
      <c r="AO801" t="s">
        <v>14902</v>
      </c>
      <c r="AP801" s="57">
        <v>46325.458333333336</v>
      </c>
      <c r="AR801" t="s">
        <v>18</v>
      </c>
      <c r="AS801" t="s">
        <v>1745</v>
      </c>
      <c r="AT801" t="s">
        <v>230</v>
      </c>
      <c r="AV801" t="s">
        <v>226</v>
      </c>
      <c r="AW801" t="s">
        <v>879</v>
      </c>
      <c r="AX801" t="s">
        <v>222</v>
      </c>
      <c r="BA801" s="57">
        <v>46325.458333333336</v>
      </c>
      <c r="BB801" t="s">
        <v>15056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:61">
      <c r="A802">
        <v>801</v>
      </c>
      <c r="B802">
        <v>1002625822</v>
      </c>
      <c r="C802">
        <v>3</v>
      </c>
      <c r="D802" t="s">
        <v>59</v>
      </c>
      <c r="E802">
        <v>4</v>
      </c>
      <c r="F802" t="s">
        <v>544</v>
      </c>
      <c r="G802" t="s">
        <v>798</v>
      </c>
      <c r="H802" t="s">
        <v>1742</v>
      </c>
      <c r="I802" t="s">
        <v>212</v>
      </c>
      <c r="J802" t="s">
        <v>213</v>
      </c>
      <c r="K802" t="s">
        <v>149</v>
      </c>
      <c r="M802" t="s">
        <v>76</v>
      </c>
      <c r="N802" t="s">
        <v>563</v>
      </c>
      <c r="O802" s="57">
        <v>46302.480486111112</v>
      </c>
      <c r="P802" s="57">
        <v>46302.515196759261</v>
      </c>
      <c r="Q802">
        <v>66525052</v>
      </c>
      <c r="S802">
        <v>146143118656</v>
      </c>
      <c r="T802" t="s">
        <v>1652</v>
      </c>
      <c r="U802" t="s">
        <v>3928</v>
      </c>
      <c r="V802" t="s">
        <v>3929</v>
      </c>
      <c r="Z802">
        <v>110.15910700000001</v>
      </c>
      <c r="AA802">
        <v>-7.8656689999999996</v>
      </c>
      <c r="AB802" t="s">
        <v>1744</v>
      </c>
      <c r="AC802" t="s">
        <v>225</v>
      </c>
      <c r="AL802" t="s">
        <v>217</v>
      </c>
      <c r="AM802" t="s">
        <v>3930</v>
      </c>
      <c r="AN802" t="s">
        <v>6</v>
      </c>
      <c r="AO802" s="57">
        <v>46213.486516203702</v>
      </c>
      <c r="AR802" t="s">
        <v>218</v>
      </c>
      <c r="AS802" t="s">
        <v>1745</v>
      </c>
      <c r="AT802" t="s">
        <v>230</v>
      </c>
      <c r="AU802">
        <v>20261007</v>
      </c>
      <c r="AV802" t="s">
        <v>221</v>
      </c>
      <c r="AW802" t="s">
        <v>540</v>
      </c>
      <c r="AX802" t="s">
        <v>222</v>
      </c>
      <c r="BA802" s="57">
        <v>46302.291666666664</v>
      </c>
      <c r="BB802" t="s">
        <v>3930</v>
      </c>
      <c r="BC802">
        <v>2026</v>
      </c>
      <c r="BD802">
        <v>10</v>
      </c>
      <c r="BE802">
        <v>7</v>
      </c>
      <c r="BF802" s="6">
        <f t="shared" si="36"/>
        <v>46302</v>
      </c>
      <c r="BG802">
        <f t="shared" si="37"/>
        <v>-0.29166666666424135</v>
      </c>
      <c r="BH802" t="str">
        <f t="shared" si="38"/>
        <v>COMPLY</v>
      </c>
      <c r="BI802" t="e">
        <f>VLOOKUP(H802,Sheet2!$A$1:$B$270,2,FALSE)</f>
        <v>#N/A</v>
      </c>
    </row>
    <row r="803" spans="1:61">
      <c r="A803">
        <v>802</v>
      </c>
      <c r="B803">
        <v>1002636169</v>
      </c>
      <c r="C803">
        <v>3</v>
      </c>
      <c r="D803" t="s">
        <v>59</v>
      </c>
      <c r="E803">
        <v>4</v>
      </c>
      <c r="F803" t="s">
        <v>544</v>
      </c>
      <c r="G803" t="s">
        <v>798</v>
      </c>
      <c r="H803" t="s">
        <v>1742</v>
      </c>
      <c r="I803" t="s">
        <v>212</v>
      </c>
      <c r="J803" t="s">
        <v>213</v>
      </c>
      <c r="K803" t="s">
        <v>149</v>
      </c>
      <c r="M803" t="s">
        <v>76</v>
      </c>
      <c r="N803" t="s">
        <v>563</v>
      </c>
      <c r="O803" s="57">
        <v>46309.400625000002</v>
      </c>
      <c r="P803" s="57">
        <v>46309.674479166664</v>
      </c>
      <c r="Q803">
        <v>69409838</v>
      </c>
      <c r="S803">
        <v>146143118674</v>
      </c>
      <c r="T803" t="s">
        <v>6946</v>
      </c>
      <c r="U803" t="s">
        <v>6947</v>
      </c>
      <c r="V803" t="s">
        <v>6948</v>
      </c>
      <c r="AB803" t="s">
        <v>6949</v>
      </c>
      <c r="AC803" t="s">
        <v>567</v>
      </c>
      <c r="AL803" t="s">
        <v>217</v>
      </c>
      <c r="AM803" t="s">
        <v>6950</v>
      </c>
      <c r="AN803" t="s">
        <v>6</v>
      </c>
      <c r="AO803" t="s">
        <v>6857</v>
      </c>
      <c r="AP803" s="57">
        <v>46310.333333333336</v>
      </c>
      <c r="AR803" t="s">
        <v>218</v>
      </c>
      <c r="AS803" t="s">
        <v>1745</v>
      </c>
      <c r="AT803" t="s">
        <v>230</v>
      </c>
      <c r="AU803">
        <v>20261014</v>
      </c>
      <c r="AV803" t="s">
        <v>221</v>
      </c>
      <c r="AW803" t="s">
        <v>540</v>
      </c>
      <c r="AX803" t="s">
        <v>222</v>
      </c>
      <c r="BA803" s="57">
        <v>46310.333333333336</v>
      </c>
      <c r="BB803" t="s">
        <v>6950</v>
      </c>
      <c r="BC803">
        <v>2026</v>
      </c>
      <c r="BD803">
        <v>10</v>
      </c>
      <c r="BE803">
        <v>14</v>
      </c>
      <c r="BF803" s="6">
        <f t="shared" si="36"/>
        <v>46309</v>
      </c>
      <c r="BG803">
        <f t="shared" si="37"/>
        <v>-1.3333333333357587</v>
      </c>
      <c r="BH803" t="str">
        <f t="shared" si="38"/>
        <v>COMPLY</v>
      </c>
      <c r="BI803" t="e">
        <f>VLOOKUP(H803,Sheet2!$A$1:$B$270,2,FALSE)</f>
        <v>#N/A</v>
      </c>
    </row>
    <row r="804" spans="1:61">
      <c r="A804">
        <v>803</v>
      </c>
      <c r="B804">
        <v>1002639221</v>
      </c>
      <c r="C804">
        <v>3</v>
      </c>
      <c r="D804" t="s">
        <v>59</v>
      </c>
      <c r="E804">
        <v>4</v>
      </c>
      <c r="F804" t="s">
        <v>544</v>
      </c>
      <c r="G804" t="s">
        <v>798</v>
      </c>
      <c r="H804" t="s">
        <v>1742</v>
      </c>
      <c r="I804" t="s">
        <v>212</v>
      </c>
      <c r="J804" t="s">
        <v>213</v>
      </c>
      <c r="K804" t="s">
        <v>149</v>
      </c>
      <c r="M804" t="s">
        <v>76</v>
      </c>
      <c r="N804" t="s">
        <v>215</v>
      </c>
      <c r="O804" s="57">
        <v>46310.809745370374</v>
      </c>
      <c r="P804" s="57">
        <v>46311.533148148148</v>
      </c>
      <c r="Q804">
        <v>69408489</v>
      </c>
      <c r="S804">
        <v>146143118680</v>
      </c>
      <c r="T804" t="s">
        <v>5907</v>
      </c>
      <c r="U804" t="s">
        <v>7537</v>
      </c>
      <c r="V804" t="s">
        <v>7538</v>
      </c>
      <c r="Z804">
        <v>110.056877395816</v>
      </c>
      <c r="AA804">
        <v>-7.8866248057126898</v>
      </c>
      <c r="AB804" t="s">
        <v>5910</v>
      </c>
      <c r="AC804" t="s">
        <v>283</v>
      </c>
      <c r="AL804" t="s">
        <v>217</v>
      </c>
      <c r="AM804" t="s">
        <v>7539</v>
      </c>
      <c r="AN804" t="s">
        <v>6</v>
      </c>
      <c r="AO804" t="s">
        <v>7540</v>
      </c>
      <c r="AR804" t="s">
        <v>218</v>
      </c>
      <c r="AS804" t="s">
        <v>1745</v>
      </c>
      <c r="AT804" t="s">
        <v>230</v>
      </c>
      <c r="AU804">
        <v>20261016</v>
      </c>
      <c r="AV804" t="s">
        <v>221</v>
      </c>
      <c r="AW804" t="s">
        <v>541</v>
      </c>
      <c r="AX804" t="s">
        <v>222</v>
      </c>
      <c r="BA804" s="57">
        <v>46310.291666666664</v>
      </c>
      <c r="BB804" t="s">
        <v>7539</v>
      </c>
      <c r="BC804">
        <v>2026</v>
      </c>
      <c r="BD804">
        <v>10</v>
      </c>
      <c r="BE804">
        <v>16</v>
      </c>
      <c r="BF804" s="6">
        <f t="shared" si="36"/>
        <v>46311</v>
      </c>
      <c r="BG804">
        <f t="shared" si="37"/>
        <v>0.70833333333575865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804</v>
      </c>
      <c r="B805">
        <v>1002646318</v>
      </c>
      <c r="C805">
        <v>3</v>
      </c>
      <c r="D805" t="s">
        <v>59</v>
      </c>
      <c r="E805">
        <v>4</v>
      </c>
      <c r="F805" t="s">
        <v>544</v>
      </c>
      <c r="G805" t="s">
        <v>798</v>
      </c>
      <c r="H805" t="s">
        <v>1742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46315.749872685185</v>
      </c>
      <c r="P805" s="57">
        <v>46316.602048611108</v>
      </c>
      <c r="Q805">
        <v>69414070</v>
      </c>
      <c r="S805">
        <v>146143118713</v>
      </c>
      <c r="T805" t="s">
        <v>10229</v>
      </c>
      <c r="U805" t="s">
        <v>10230</v>
      </c>
      <c r="V805" t="s">
        <v>10231</v>
      </c>
      <c r="Z805">
        <v>110.1629472</v>
      </c>
      <c r="AA805">
        <v>-7.8558237999999996</v>
      </c>
      <c r="AB805" t="s">
        <v>10232</v>
      </c>
      <c r="AC805" t="s">
        <v>235</v>
      </c>
      <c r="AL805" t="s">
        <v>217</v>
      </c>
      <c r="AM805" t="s">
        <v>10233</v>
      </c>
      <c r="AN805" t="s">
        <v>6</v>
      </c>
      <c r="AO805" t="s">
        <v>10234</v>
      </c>
      <c r="AP805" s="57">
        <v>46319.625</v>
      </c>
      <c r="AR805" t="s">
        <v>218</v>
      </c>
      <c r="AS805" t="s">
        <v>1745</v>
      </c>
      <c r="AT805" t="s">
        <v>230</v>
      </c>
      <c r="AU805">
        <v>20261021</v>
      </c>
      <c r="AV805" t="s">
        <v>221</v>
      </c>
      <c r="AW805" t="s">
        <v>877</v>
      </c>
      <c r="AX805" t="s">
        <v>222</v>
      </c>
      <c r="BA805" s="57">
        <v>46319.625</v>
      </c>
      <c r="BB805" t="s">
        <v>10233</v>
      </c>
      <c r="BC805">
        <v>2026</v>
      </c>
      <c r="BD805">
        <v>10</v>
      </c>
      <c r="BE805">
        <v>21</v>
      </c>
      <c r="BF805" s="6">
        <f t="shared" si="36"/>
        <v>46316</v>
      </c>
      <c r="BG805">
        <f t="shared" si="37"/>
        <v>-3.625</v>
      </c>
      <c r="BH805" t="str">
        <f t="shared" si="38"/>
        <v>COMPLY</v>
      </c>
      <c r="BI805" t="e">
        <f>VLOOKUP(H805,Sheet2!$A$1:$B$270,2,FALSE)</f>
        <v>#N/A</v>
      </c>
    </row>
    <row r="806" spans="1:61">
      <c r="A806">
        <v>805</v>
      </c>
      <c r="B806">
        <v>1002653935</v>
      </c>
      <c r="C806">
        <v>3</v>
      </c>
      <c r="D806" t="s">
        <v>59</v>
      </c>
      <c r="E806">
        <v>4</v>
      </c>
      <c r="F806" t="s">
        <v>544</v>
      </c>
      <c r="G806" t="s">
        <v>798</v>
      </c>
      <c r="H806" t="s">
        <v>1742</v>
      </c>
      <c r="I806" t="s">
        <v>212</v>
      </c>
      <c r="J806" t="s">
        <v>213</v>
      </c>
      <c r="K806" t="s">
        <v>149</v>
      </c>
      <c r="M806" t="s">
        <v>76</v>
      </c>
      <c r="N806" t="s">
        <v>215</v>
      </c>
      <c r="O806" s="57">
        <v>46321.559212962966</v>
      </c>
      <c r="P806" s="57">
        <v>46321.604247685187</v>
      </c>
      <c r="Q806">
        <v>69416440</v>
      </c>
      <c r="S806">
        <v>146143118728</v>
      </c>
      <c r="T806" t="s">
        <v>12143</v>
      </c>
      <c r="U806" t="s">
        <v>13063</v>
      </c>
      <c r="V806" t="s">
        <v>13064</v>
      </c>
      <c r="Z806">
        <v>110.057205</v>
      </c>
      <c r="AA806">
        <v>-7.8866550000000002</v>
      </c>
      <c r="AB806" t="s">
        <v>12146</v>
      </c>
      <c r="AC806" t="s">
        <v>283</v>
      </c>
      <c r="AL806" t="s">
        <v>217</v>
      </c>
      <c r="AM806" t="s">
        <v>13065</v>
      </c>
      <c r="AN806" t="s">
        <v>6</v>
      </c>
      <c r="AO806" t="s">
        <v>13052</v>
      </c>
      <c r="AR806" t="s">
        <v>218</v>
      </c>
      <c r="AS806" t="s">
        <v>1745</v>
      </c>
      <c r="AT806" t="s">
        <v>230</v>
      </c>
      <c r="AU806">
        <v>20261026</v>
      </c>
      <c r="AV806" t="s">
        <v>221</v>
      </c>
      <c r="AW806" t="s">
        <v>1982</v>
      </c>
      <c r="AX806" t="s">
        <v>222</v>
      </c>
      <c r="BA806" s="57">
        <v>46321.291666666664</v>
      </c>
      <c r="BB806" t="s">
        <v>13065</v>
      </c>
      <c r="BC806">
        <v>2026</v>
      </c>
      <c r="BD806">
        <v>10</v>
      </c>
      <c r="BE806">
        <v>26</v>
      </c>
      <c r="BF806" s="6">
        <f t="shared" si="36"/>
        <v>46321</v>
      </c>
      <c r="BG806">
        <f t="shared" si="37"/>
        <v>-0.29166666666424135</v>
      </c>
      <c r="BH806" t="str">
        <f t="shared" si="38"/>
        <v>COMPLY</v>
      </c>
      <c r="BI806" t="e">
        <f>VLOOKUP(H806,Sheet2!$A$1:$B$270,2,FALSE)</f>
        <v>#N/A</v>
      </c>
    </row>
    <row r="807" spans="1:61">
      <c r="A807">
        <v>806</v>
      </c>
      <c r="B807">
        <v>1002646250</v>
      </c>
      <c r="C807">
        <v>3</v>
      </c>
      <c r="D807" t="s">
        <v>59</v>
      </c>
      <c r="E807">
        <v>4</v>
      </c>
      <c r="F807" t="s">
        <v>544</v>
      </c>
      <c r="G807" t="s">
        <v>798</v>
      </c>
      <c r="H807" t="s">
        <v>1742</v>
      </c>
      <c r="I807" t="s">
        <v>212</v>
      </c>
      <c r="J807" t="s">
        <v>213</v>
      </c>
      <c r="K807" t="s">
        <v>149</v>
      </c>
      <c r="L807" t="s">
        <v>214</v>
      </c>
      <c r="M807" t="s">
        <v>1625</v>
      </c>
      <c r="N807" t="s">
        <v>215</v>
      </c>
      <c r="O807" s="57">
        <v>46315.713009259256</v>
      </c>
      <c r="P807" s="57">
        <v>46317.375324074077</v>
      </c>
      <c r="Q807">
        <v>69414039</v>
      </c>
      <c r="S807">
        <v>146143118710</v>
      </c>
      <c r="T807" t="s">
        <v>10235</v>
      </c>
      <c r="U807" t="s">
        <v>10236</v>
      </c>
      <c r="V807" t="s">
        <v>10237</v>
      </c>
      <c r="Z807">
        <v>110.208563</v>
      </c>
      <c r="AA807">
        <v>-7.9435038000000002</v>
      </c>
      <c r="AB807" t="s">
        <v>10238</v>
      </c>
      <c r="AC807" t="s">
        <v>235</v>
      </c>
      <c r="AL807" t="s">
        <v>217</v>
      </c>
      <c r="AM807" t="s">
        <v>10239</v>
      </c>
      <c r="AN807" t="s">
        <v>6</v>
      </c>
      <c r="AO807" t="s">
        <v>10240</v>
      </c>
      <c r="AP807" s="57">
        <v>46319.625</v>
      </c>
      <c r="AR807" t="s">
        <v>12</v>
      </c>
      <c r="AS807" t="s">
        <v>1745</v>
      </c>
      <c r="AT807" t="s">
        <v>230</v>
      </c>
      <c r="AV807" t="s">
        <v>10857</v>
      </c>
      <c r="AW807" t="s">
        <v>886</v>
      </c>
      <c r="AX807" t="s">
        <v>222</v>
      </c>
      <c r="BA807" s="57">
        <v>46319.625</v>
      </c>
      <c r="BB807" t="s">
        <v>10239</v>
      </c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:61">
      <c r="A808">
        <v>807</v>
      </c>
      <c r="B808">
        <v>1002628491</v>
      </c>
      <c r="C808">
        <v>3</v>
      </c>
      <c r="D808" t="s">
        <v>59</v>
      </c>
      <c r="E808">
        <v>4</v>
      </c>
      <c r="F808" t="s">
        <v>544</v>
      </c>
      <c r="G808" t="s">
        <v>1747</v>
      </c>
      <c r="H808" t="s">
        <v>1748</v>
      </c>
      <c r="I808" t="s">
        <v>212</v>
      </c>
      <c r="J808" t="s">
        <v>213</v>
      </c>
      <c r="K808" t="s">
        <v>149</v>
      </c>
      <c r="L808" t="s">
        <v>214</v>
      </c>
      <c r="M808" t="s">
        <v>1400</v>
      </c>
      <c r="N808" t="s">
        <v>215</v>
      </c>
      <c r="O808" s="57">
        <v>46303.719907407409</v>
      </c>
      <c r="P808" s="57">
        <v>46307.504918981482</v>
      </c>
      <c r="Q808">
        <v>69406840</v>
      </c>
      <c r="S808">
        <v>143135115383</v>
      </c>
      <c r="T808" t="s">
        <v>4527</v>
      </c>
      <c r="U808" t="s">
        <v>4528</v>
      </c>
      <c r="V808" t="s">
        <v>4529</v>
      </c>
      <c r="Z808">
        <v>110.7127771</v>
      </c>
      <c r="AA808">
        <v>-7.9771706</v>
      </c>
      <c r="AB808" t="s">
        <v>4530</v>
      </c>
      <c r="AC808" t="s">
        <v>235</v>
      </c>
      <c r="AL808" t="s">
        <v>217</v>
      </c>
      <c r="AM808" t="s">
        <v>4427</v>
      </c>
      <c r="AN808" t="s">
        <v>6</v>
      </c>
      <c r="AO808" s="57">
        <v>46244.72587962963</v>
      </c>
      <c r="AP808" s="57">
        <v>46304.625</v>
      </c>
      <c r="AR808" t="s">
        <v>14</v>
      </c>
      <c r="AS808" t="s">
        <v>1752</v>
      </c>
      <c r="AT808" t="s">
        <v>230</v>
      </c>
      <c r="AV808" t="s">
        <v>5915</v>
      </c>
      <c r="AW808" t="s">
        <v>877</v>
      </c>
      <c r="AX808" t="s">
        <v>222</v>
      </c>
      <c r="BA808" s="57">
        <v>46304.625</v>
      </c>
      <c r="BB808" t="s">
        <v>4427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:61">
      <c r="A809">
        <v>808</v>
      </c>
      <c r="B809">
        <v>1002642792</v>
      </c>
      <c r="C809">
        <v>3</v>
      </c>
      <c r="D809" t="s">
        <v>59</v>
      </c>
      <c r="E809">
        <v>4</v>
      </c>
      <c r="F809" t="s">
        <v>544</v>
      </c>
      <c r="G809" t="s">
        <v>1747</v>
      </c>
      <c r="H809" t="s">
        <v>1748</v>
      </c>
      <c r="I809" t="s">
        <v>212</v>
      </c>
      <c r="J809" t="s">
        <v>213</v>
      </c>
      <c r="K809" t="s">
        <v>149</v>
      </c>
      <c r="M809" t="s">
        <v>1400</v>
      </c>
      <c r="N809" t="s">
        <v>215</v>
      </c>
      <c r="O809" s="57">
        <v>46314.465636574074</v>
      </c>
      <c r="P809" s="57">
        <v>46324.536423611113</v>
      </c>
      <c r="Q809">
        <v>69412741</v>
      </c>
      <c r="S809">
        <v>143135115423</v>
      </c>
      <c r="T809" t="s">
        <v>9539</v>
      </c>
      <c r="U809" t="s">
        <v>9540</v>
      </c>
      <c r="V809" t="s">
        <v>9541</v>
      </c>
      <c r="Z809">
        <v>110.5562527</v>
      </c>
      <c r="AA809">
        <v>-8.1303821000000003</v>
      </c>
      <c r="AB809" t="s">
        <v>9542</v>
      </c>
      <c r="AC809" t="s">
        <v>284</v>
      </c>
      <c r="AL809" t="s">
        <v>217</v>
      </c>
      <c r="AM809" t="s">
        <v>9543</v>
      </c>
      <c r="AN809" t="s">
        <v>6</v>
      </c>
      <c r="AO809" t="s">
        <v>9482</v>
      </c>
      <c r="AP809" s="57">
        <v>46316.458333333336</v>
      </c>
      <c r="AQ809" t="s">
        <v>841</v>
      </c>
      <c r="AR809" t="s">
        <v>14</v>
      </c>
      <c r="AS809" t="s">
        <v>1752</v>
      </c>
      <c r="AT809" t="s">
        <v>230</v>
      </c>
      <c r="AV809" t="s">
        <v>15057</v>
      </c>
      <c r="AW809" t="s">
        <v>539</v>
      </c>
      <c r="AX809" t="s">
        <v>222</v>
      </c>
      <c r="BA809" s="57">
        <v>46316.458333333336</v>
      </c>
      <c r="BB809" t="s">
        <v>9543</v>
      </c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:61">
      <c r="A810">
        <v>809</v>
      </c>
      <c r="B810">
        <v>1002642676</v>
      </c>
      <c r="C810">
        <v>3</v>
      </c>
      <c r="D810" t="s">
        <v>59</v>
      </c>
      <c r="E810">
        <v>4</v>
      </c>
      <c r="F810" t="s">
        <v>544</v>
      </c>
      <c r="G810" t="s">
        <v>1747</v>
      </c>
      <c r="H810" t="s">
        <v>1748</v>
      </c>
      <c r="I810" t="s">
        <v>212</v>
      </c>
      <c r="J810" t="s">
        <v>213</v>
      </c>
      <c r="K810" t="s">
        <v>149</v>
      </c>
      <c r="M810" t="s">
        <v>1400</v>
      </c>
      <c r="N810" t="s">
        <v>215</v>
      </c>
      <c r="O810" s="57">
        <v>46314.443599537037</v>
      </c>
      <c r="P810" s="57">
        <v>46322.602060185185</v>
      </c>
      <c r="Q810">
        <v>69412709</v>
      </c>
      <c r="S810">
        <v>143135115422</v>
      </c>
      <c r="T810" t="s">
        <v>9536</v>
      </c>
      <c r="U810" t="s">
        <v>9537</v>
      </c>
      <c r="V810" t="s">
        <v>10858</v>
      </c>
      <c r="Z810">
        <v>110.5514907</v>
      </c>
      <c r="AA810">
        <v>-8.1316880000000005</v>
      </c>
      <c r="AB810" t="s">
        <v>9538</v>
      </c>
      <c r="AC810" t="s">
        <v>284</v>
      </c>
      <c r="AL810" t="s">
        <v>217</v>
      </c>
      <c r="AM810" t="s">
        <v>10859</v>
      </c>
      <c r="AN810" t="s">
        <v>6</v>
      </c>
      <c r="AO810" t="s">
        <v>9376</v>
      </c>
      <c r="AP810" s="57">
        <v>46320.333333333336</v>
      </c>
      <c r="AR810" t="s">
        <v>14</v>
      </c>
      <c r="AS810" t="s">
        <v>1752</v>
      </c>
      <c r="AT810" t="s">
        <v>230</v>
      </c>
      <c r="AV810" t="s">
        <v>13787</v>
      </c>
      <c r="AW810" t="s">
        <v>540</v>
      </c>
      <c r="AX810" t="s">
        <v>222</v>
      </c>
      <c r="BA810" s="57">
        <v>46320.333333333336</v>
      </c>
      <c r="BB810" t="s">
        <v>10859</v>
      </c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:61">
      <c r="A811">
        <v>810</v>
      </c>
      <c r="B811">
        <v>1002629918</v>
      </c>
      <c r="C811">
        <v>3</v>
      </c>
      <c r="D811" t="s">
        <v>59</v>
      </c>
      <c r="E811">
        <v>4</v>
      </c>
      <c r="F811" t="s">
        <v>544</v>
      </c>
      <c r="G811" t="s">
        <v>1747</v>
      </c>
      <c r="H811" t="s">
        <v>1748</v>
      </c>
      <c r="I811" t="s">
        <v>212</v>
      </c>
      <c r="J811" t="s">
        <v>213</v>
      </c>
      <c r="K811" t="s">
        <v>149</v>
      </c>
      <c r="M811" t="s">
        <v>2939</v>
      </c>
      <c r="N811" t="s">
        <v>215</v>
      </c>
      <c r="O811" s="57">
        <v>46304.605636574073</v>
      </c>
      <c r="P811" s="57">
        <v>46307.379201388889</v>
      </c>
      <c r="Q811">
        <v>69407453</v>
      </c>
      <c r="S811">
        <v>143135115388</v>
      </c>
      <c r="T811" t="s">
        <v>5053</v>
      </c>
      <c r="Z811">
        <v>110.492358939653</v>
      </c>
      <c r="AA811">
        <v>-7.83927684430894</v>
      </c>
      <c r="AB811" t="s">
        <v>5054</v>
      </c>
      <c r="AC811" t="s">
        <v>283</v>
      </c>
      <c r="AO811" s="57">
        <v>46275.611446759256</v>
      </c>
      <c r="AS811" t="s">
        <v>1752</v>
      </c>
      <c r="AT811" t="s">
        <v>230</v>
      </c>
      <c r="AV811" t="s">
        <v>2939</v>
      </c>
      <c r="AW811" t="s">
        <v>541</v>
      </c>
      <c r="AX811" t="s">
        <v>222</v>
      </c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:61">
      <c r="A812">
        <v>811</v>
      </c>
      <c r="B812">
        <v>1002629905</v>
      </c>
      <c r="C812">
        <v>3</v>
      </c>
      <c r="D812" t="s">
        <v>59</v>
      </c>
      <c r="E812">
        <v>4</v>
      </c>
      <c r="F812" t="s">
        <v>544</v>
      </c>
      <c r="G812" t="s">
        <v>1747</v>
      </c>
      <c r="H812" t="s">
        <v>1748</v>
      </c>
      <c r="I812" t="s">
        <v>212</v>
      </c>
      <c r="J812" t="s">
        <v>213</v>
      </c>
      <c r="K812" t="s">
        <v>149</v>
      </c>
      <c r="M812" t="s">
        <v>2939</v>
      </c>
      <c r="N812" t="s">
        <v>215</v>
      </c>
      <c r="O812" s="57">
        <v>46304.604155092595</v>
      </c>
      <c r="P812" s="57">
        <v>46304.663912037038</v>
      </c>
      <c r="Q812">
        <v>69407449</v>
      </c>
      <c r="S812">
        <v>143135115387</v>
      </c>
      <c r="T812" t="s">
        <v>5055</v>
      </c>
      <c r="Z812">
        <v>110.492358939653</v>
      </c>
      <c r="AA812">
        <v>-7.8392925838279499</v>
      </c>
      <c r="AB812" t="s">
        <v>5054</v>
      </c>
      <c r="AC812" t="s">
        <v>283</v>
      </c>
      <c r="AO812" s="57">
        <v>46275.611446759256</v>
      </c>
      <c r="AS812" t="s">
        <v>1752</v>
      </c>
      <c r="AT812" t="s">
        <v>230</v>
      </c>
      <c r="AV812" t="s">
        <v>2939</v>
      </c>
      <c r="AW812" t="s">
        <v>540</v>
      </c>
      <c r="AX812" t="s">
        <v>222</v>
      </c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:61">
      <c r="A813">
        <v>812</v>
      </c>
      <c r="B813">
        <v>1002620574</v>
      </c>
      <c r="C813">
        <v>3</v>
      </c>
      <c r="D813" t="s">
        <v>59</v>
      </c>
      <c r="E813">
        <v>4</v>
      </c>
      <c r="F813" t="s">
        <v>544</v>
      </c>
      <c r="G813" t="s">
        <v>1747</v>
      </c>
      <c r="H813" t="s">
        <v>1748</v>
      </c>
      <c r="I813" t="s">
        <v>212</v>
      </c>
      <c r="J813" t="s">
        <v>213</v>
      </c>
      <c r="K813" t="s">
        <v>149</v>
      </c>
      <c r="M813" t="s">
        <v>76</v>
      </c>
      <c r="N813" t="s">
        <v>215</v>
      </c>
      <c r="O813" s="57">
        <v>46297.726284722223</v>
      </c>
      <c r="P813" s="57">
        <v>46298.252743055556</v>
      </c>
      <c r="Q813">
        <v>69400821</v>
      </c>
      <c r="S813">
        <v>143135115350</v>
      </c>
      <c r="T813" t="s">
        <v>890</v>
      </c>
      <c r="U813" t="s">
        <v>1749</v>
      </c>
      <c r="V813" t="s">
        <v>1750</v>
      </c>
      <c r="Z813">
        <v>110.524376</v>
      </c>
      <c r="AA813">
        <v>-7.8376840000000003</v>
      </c>
      <c r="AB813" t="s">
        <v>891</v>
      </c>
      <c r="AC813" t="s">
        <v>567</v>
      </c>
      <c r="AL813" t="s">
        <v>217</v>
      </c>
      <c r="AM813" t="s">
        <v>1751</v>
      </c>
      <c r="AN813" t="s">
        <v>6</v>
      </c>
      <c r="AO813" s="57">
        <v>46063.736041666663</v>
      </c>
      <c r="AR813" t="s">
        <v>218</v>
      </c>
      <c r="AS813" t="s">
        <v>1752</v>
      </c>
      <c r="AT813" t="s">
        <v>230</v>
      </c>
      <c r="AU813">
        <v>20261003</v>
      </c>
      <c r="AV813" t="s">
        <v>221</v>
      </c>
      <c r="AW813" t="s">
        <v>861</v>
      </c>
      <c r="AX813" t="s">
        <v>222</v>
      </c>
      <c r="BA813" s="57">
        <v>46297.291666666664</v>
      </c>
      <c r="BB813" t="s">
        <v>1751</v>
      </c>
      <c r="BC813">
        <v>2026</v>
      </c>
      <c r="BD813">
        <v>10</v>
      </c>
      <c r="BE813">
        <v>3</v>
      </c>
      <c r="BF813" s="6">
        <f t="shared" si="36"/>
        <v>46298</v>
      </c>
      <c r="BG813">
        <f t="shared" si="37"/>
        <v>0.70833333333575865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813</v>
      </c>
      <c r="B814">
        <v>1002621285</v>
      </c>
      <c r="C814">
        <v>3</v>
      </c>
      <c r="D814" t="s">
        <v>59</v>
      </c>
      <c r="E814">
        <v>4</v>
      </c>
      <c r="F814" t="s">
        <v>544</v>
      </c>
      <c r="G814" t="s">
        <v>1747</v>
      </c>
      <c r="H814" t="s">
        <v>1748</v>
      </c>
      <c r="I814" t="s">
        <v>212</v>
      </c>
      <c r="J814" t="s">
        <v>213</v>
      </c>
      <c r="K814" t="s">
        <v>149</v>
      </c>
      <c r="M814" t="s">
        <v>76</v>
      </c>
      <c r="N814" t="s">
        <v>215</v>
      </c>
      <c r="O814" s="57">
        <v>46299.421793981484</v>
      </c>
      <c r="P814" s="57">
        <v>46301.581990740742</v>
      </c>
      <c r="Q814">
        <v>69403797</v>
      </c>
      <c r="S814">
        <v>143135115344</v>
      </c>
      <c r="T814" t="s">
        <v>1753</v>
      </c>
      <c r="U814" t="s">
        <v>1754</v>
      </c>
      <c r="V814" t="s">
        <v>1755</v>
      </c>
      <c r="Z814">
        <v>110.4004151</v>
      </c>
      <c r="AA814">
        <v>-7.9175348999999997</v>
      </c>
      <c r="AB814" t="s">
        <v>1756</v>
      </c>
      <c r="AC814" t="s">
        <v>283</v>
      </c>
      <c r="AL814" t="s">
        <v>217</v>
      </c>
      <c r="AM814" t="s">
        <v>1757</v>
      </c>
      <c r="AN814" t="s">
        <v>6</v>
      </c>
      <c r="AO814" s="57">
        <v>46122.423935185187</v>
      </c>
      <c r="AP814" s="57">
        <v>46301.333333333336</v>
      </c>
      <c r="AR814" t="s">
        <v>218</v>
      </c>
      <c r="AS814" t="s">
        <v>1752</v>
      </c>
      <c r="AT814" t="s">
        <v>230</v>
      </c>
      <c r="AU814">
        <v>20261006</v>
      </c>
      <c r="AV814" t="s">
        <v>221</v>
      </c>
      <c r="AW814" t="s">
        <v>540</v>
      </c>
      <c r="AX814" t="s">
        <v>222</v>
      </c>
      <c r="BA814" s="57">
        <v>46301.333333333336</v>
      </c>
      <c r="BB814" t="s">
        <v>1757</v>
      </c>
      <c r="BC814">
        <v>2026</v>
      </c>
      <c r="BD814">
        <v>10</v>
      </c>
      <c r="BE814">
        <v>6</v>
      </c>
      <c r="BF814" s="6">
        <f t="shared" si="36"/>
        <v>46301</v>
      </c>
      <c r="BG814">
        <f t="shared" si="37"/>
        <v>-0.33333333333575865</v>
      </c>
      <c r="BH814" t="str">
        <f t="shared" si="38"/>
        <v>COMPLY</v>
      </c>
      <c r="BI814" t="e">
        <f>VLOOKUP(H814,Sheet2!$A$1:$B$270,2,FALSE)</f>
        <v>#N/A</v>
      </c>
    </row>
    <row r="815" spans="1:61">
      <c r="A815">
        <v>814</v>
      </c>
      <c r="B815">
        <v>1002622512</v>
      </c>
      <c r="C815">
        <v>3</v>
      </c>
      <c r="D815" t="s">
        <v>59</v>
      </c>
      <c r="E815">
        <v>4</v>
      </c>
      <c r="F815" t="s">
        <v>544</v>
      </c>
      <c r="G815" t="s">
        <v>1747</v>
      </c>
      <c r="H815" t="s">
        <v>1748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46300.576782407406</v>
      </c>
      <c r="P815" s="57">
        <v>46302.50209490741</v>
      </c>
      <c r="Q815">
        <v>69404377</v>
      </c>
      <c r="S815">
        <v>143135115365</v>
      </c>
      <c r="T815" t="s">
        <v>2647</v>
      </c>
      <c r="U815" t="s">
        <v>2648</v>
      </c>
      <c r="V815" t="s">
        <v>2649</v>
      </c>
      <c r="Z815">
        <v>110.4888337</v>
      </c>
      <c r="AA815">
        <v>-8.0526675000000001</v>
      </c>
      <c r="AB815" t="s">
        <v>2650</v>
      </c>
      <c r="AC815" t="s">
        <v>235</v>
      </c>
      <c r="AL815" t="s">
        <v>217</v>
      </c>
      <c r="AM815" t="s">
        <v>2651</v>
      </c>
      <c r="AN815" t="s">
        <v>6</v>
      </c>
      <c r="AO815" s="57">
        <v>46152.601203703707</v>
      </c>
      <c r="AP815" s="57">
        <v>46302.333333333336</v>
      </c>
      <c r="AR815" t="s">
        <v>218</v>
      </c>
      <c r="AS815" t="s">
        <v>1752</v>
      </c>
      <c r="AT815" t="s">
        <v>230</v>
      </c>
      <c r="AU815">
        <v>20261007</v>
      </c>
      <c r="AV815" t="s">
        <v>221</v>
      </c>
      <c r="AW815" t="s">
        <v>880</v>
      </c>
      <c r="AX815" t="s">
        <v>222</v>
      </c>
      <c r="BA815" s="57">
        <v>46302.333333333336</v>
      </c>
      <c r="BB815" t="s">
        <v>2651</v>
      </c>
      <c r="BC815">
        <v>2026</v>
      </c>
      <c r="BD815">
        <v>10</v>
      </c>
      <c r="BE815">
        <v>7</v>
      </c>
      <c r="BF815" s="6">
        <f t="shared" si="36"/>
        <v>46302</v>
      </c>
      <c r="BG815">
        <f t="shared" si="37"/>
        <v>-0.33333333333575865</v>
      </c>
      <c r="BH815" t="str">
        <f t="shared" si="38"/>
        <v>COMPLY</v>
      </c>
      <c r="BI815" t="e">
        <f>VLOOKUP(H815,Sheet2!$A$1:$B$270,2,FALSE)</f>
        <v>#N/A</v>
      </c>
    </row>
    <row r="816" spans="1:61">
      <c r="A816">
        <v>815</v>
      </c>
      <c r="B816">
        <v>1002632730</v>
      </c>
      <c r="C816">
        <v>3</v>
      </c>
      <c r="D816" t="s">
        <v>59</v>
      </c>
      <c r="E816">
        <v>4</v>
      </c>
      <c r="F816" t="s">
        <v>544</v>
      </c>
      <c r="G816" t="s">
        <v>1747</v>
      </c>
      <c r="H816" t="s">
        <v>1748</v>
      </c>
      <c r="I816" t="s">
        <v>212</v>
      </c>
      <c r="J816" t="s">
        <v>213</v>
      </c>
      <c r="K816" t="s">
        <v>149</v>
      </c>
      <c r="M816" t="s">
        <v>76</v>
      </c>
      <c r="N816" t="s">
        <v>215</v>
      </c>
      <c r="O816" s="57">
        <v>46307.504918981482</v>
      </c>
      <c r="P816" s="57">
        <v>46307.530636574076</v>
      </c>
      <c r="Q816">
        <v>69406840</v>
      </c>
      <c r="S816">
        <v>143135115238</v>
      </c>
      <c r="T816" t="s">
        <v>4527</v>
      </c>
      <c r="U816" t="s">
        <v>5912</v>
      </c>
      <c r="V816" t="s">
        <v>5913</v>
      </c>
      <c r="Z816">
        <v>110.712315</v>
      </c>
      <c r="AA816">
        <v>-7.9770190000000003</v>
      </c>
      <c r="AB816" t="s">
        <v>4530</v>
      </c>
      <c r="AC816" t="s">
        <v>283</v>
      </c>
      <c r="AL816" t="s">
        <v>217</v>
      </c>
      <c r="AM816" t="s">
        <v>5914</v>
      </c>
      <c r="AN816" t="s">
        <v>6</v>
      </c>
      <c r="AO816" s="57">
        <v>46366.517546296294</v>
      </c>
      <c r="AR816" t="s">
        <v>218</v>
      </c>
      <c r="AS816" t="s">
        <v>1752</v>
      </c>
      <c r="AT816" t="s">
        <v>230</v>
      </c>
      <c r="AU816">
        <v>20261012</v>
      </c>
      <c r="AV816" t="s">
        <v>221</v>
      </c>
      <c r="AW816" t="s">
        <v>539</v>
      </c>
      <c r="AX816" t="s">
        <v>222</v>
      </c>
      <c r="BA816" s="57">
        <v>46307.291666666664</v>
      </c>
      <c r="BB816" t="s">
        <v>5914</v>
      </c>
      <c r="BC816">
        <v>2026</v>
      </c>
      <c r="BD816">
        <v>10</v>
      </c>
      <c r="BE816">
        <v>12</v>
      </c>
      <c r="BF816" s="6">
        <f t="shared" si="36"/>
        <v>46307</v>
      </c>
      <c r="BG816">
        <f t="shared" si="37"/>
        <v>-0.29166666666424135</v>
      </c>
      <c r="BH816" t="str">
        <f t="shared" si="38"/>
        <v>COMPLY</v>
      </c>
      <c r="BI816" t="e">
        <f>VLOOKUP(H816,Sheet2!$A$1:$B$270,2,FALSE)</f>
        <v>#N/A</v>
      </c>
    </row>
    <row r="817" spans="1:61">
      <c r="A817">
        <v>816</v>
      </c>
      <c r="B817">
        <v>1002644206</v>
      </c>
      <c r="C817">
        <v>3</v>
      </c>
      <c r="D817" t="s">
        <v>59</v>
      </c>
      <c r="E817">
        <v>4</v>
      </c>
      <c r="F817" t="s">
        <v>544</v>
      </c>
      <c r="G817" t="s">
        <v>1747</v>
      </c>
      <c r="H817" t="s">
        <v>1748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46314.726851851854</v>
      </c>
      <c r="P817" s="57">
        <v>46315.546307870369</v>
      </c>
      <c r="Q817">
        <v>69413283</v>
      </c>
      <c r="S817">
        <v>143135115424</v>
      </c>
      <c r="T817" t="s">
        <v>9530</v>
      </c>
      <c r="U817" t="s">
        <v>9531</v>
      </c>
      <c r="V817" t="s">
        <v>9532</v>
      </c>
      <c r="Z817">
        <v>110.7278865</v>
      </c>
      <c r="AA817">
        <v>-7.8652292999999904</v>
      </c>
      <c r="AB817" t="s">
        <v>9533</v>
      </c>
      <c r="AC817" t="s">
        <v>235</v>
      </c>
      <c r="AL817" t="s">
        <v>217</v>
      </c>
      <c r="AM817" t="s">
        <v>9534</v>
      </c>
      <c r="AN817" t="s">
        <v>6</v>
      </c>
      <c r="AO817" t="s">
        <v>9535</v>
      </c>
      <c r="AP817" s="57">
        <v>46316.458333333336</v>
      </c>
      <c r="AR817" t="s">
        <v>218</v>
      </c>
      <c r="AS817" t="s">
        <v>1752</v>
      </c>
      <c r="AT817" t="s">
        <v>230</v>
      </c>
      <c r="AU817">
        <v>20261020</v>
      </c>
      <c r="AV817" t="s">
        <v>221</v>
      </c>
      <c r="AW817" t="s">
        <v>877</v>
      </c>
      <c r="AX817" t="s">
        <v>222</v>
      </c>
      <c r="BA817" s="57">
        <v>46316.458333333336</v>
      </c>
      <c r="BB817" t="s">
        <v>9534</v>
      </c>
      <c r="BC817">
        <v>2026</v>
      </c>
      <c r="BD817">
        <v>10</v>
      </c>
      <c r="BE817">
        <v>20</v>
      </c>
      <c r="BF817" s="6">
        <f t="shared" si="36"/>
        <v>46315</v>
      </c>
      <c r="BG817">
        <f t="shared" si="37"/>
        <v>-1.4583333333357587</v>
      </c>
      <c r="BH817" t="str">
        <f t="shared" si="38"/>
        <v>COMPLY</v>
      </c>
      <c r="BI817" t="e">
        <f>VLOOKUP(H817,Sheet2!$A$1:$B$270,2,FALSE)</f>
        <v>#N/A</v>
      </c>
    </row>
    <row r="818" spans="1:61">
      <c r="A818">
        <v>817</v>
      </c>
      <c r="B818">
        <v>1002653654</v>
      </c>
      <c r="C818">
        <v>3</v>
      </c>
      <c r="D818" t="s">
        <v>59</v>
      </c>
      <c r="E818">
        <v>4</v>
      </c>
      <c r="F818" t="s">
        <v>544</v>
      </c>
      <c r="G818" t="s">
        <v>1747</v>
      </c>
      <c r="H818" t="s">
        <v>1748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46321.497824074075</v>
      </c>
      <c r="P818" s="57">
        <v>46323.532997685186</v>
      </c>
      <c r="Q818">
        <v>69417075</v>
      </c>
      <c r="S818">
        <v>143135112057</v>
      </c>
      <c r="T818" t="s">
        <v>13066</v>
      </c>
      <c r="U818" t="s">
        <v>13067</v>
      </c>
      <c r="V818" t="s">
        <v>13068</v>
      </c>
      <c r="Z818">
        <v>110.59478300000001</v>
      </c>
      <c r="AA818">
        <v>-7.9598839999999997</v>
      </c>
      <c r="AB818" t="s">
        <v>13069</v>
      </c>
      <c r="AC818" t="s">
        <v>235</v>
      </c>
      <c r="AL818" t="s">
        <v>217</v>
      </c>
      <c r="AM818" t="s">
        <v>13070</v>
      </c>
      <c r="AN818" t="s">
        <v>6</v>
      </c>
      <c r="AO818" t="s">
        <v>13061</v>
      </c>
      <c r="AP818" s="57">
        <v>46323.625</v>
      </c>
      <c r="AR818" t="s">
        <v>218</v>
      </c>
      <c r="AS818" t="s">
        <v>1752</v>
      </c>
      <c r="AT818" t="s">
        <v>230</v>
      </c>
      <c r="AU818">
        <v>20261028</v>
      </c>
      <c r="AV818" t="s">
        <v>221</v>
      </c>
      <c r="AW818" t="s">
        <v>878</v>
      </c>
      <c r="AX818" t="s">
        <v>222</v>
      </c>
      <c r="BA818" s="57">
        <v>46323.625</v>
      </c>
      <c r="BB818" t="s">
        <v>13070</v>
      </c>
      <c r="BC818">
        <v>2026</v>
      </c>
      <c r="BD818">
        <v>10</v>
      </c>
      <c r="BE818">
        <v>28</v>
      </c>
      <c r="BF818" s="6">
        <f t="shared" si="36"/>
        <v>46323</v>
      </c>
      <c r="BG818">
        <f t="shared" si="37"/>
        <v>-0.625</v>
      </c>
      <c r="BH818" t="str">
        <f t="shared" si="38"/>
        <v>COMPLY</v>
      </c>
      <c r="BI818" t="e">
        <f>VLOOKUP(H818,Sheet2!$A$1:$B$270,2,FALSE)</f>
        <v>#N/A</v>
      </c>
    </row>
    <row r="819" spans="1:61">
      <c r="A819">
        <v>818</v>
      </c>
      <c r="B819">
        <v>1002656177</v>
      </c>
      <c r="C819">
        <v>3</v>
      </c>
      <c r="D819" t="s">
        <v>59</v>
      </c>
      <c r="E819">
        <v>4</v>
      </c>
      <c r="F819" t="s">
        <v>544</v>
      </c>
      <c r="G819" t="s">
        <v>1747</v>
      </c>
      <c r="H819" t="s">
        <v>1748</v>
      </c>
      <c r="I819" t="s">
        <v>212</v>
      </c>
      <c r="J819" t="s">
        <v>213</v>
      </c>
      <c r="K819" t="s">
        <v>149</v>
      </c>
      <c r="M819" t="s">
        <v>76</v>
      </c>
      <c r="N819" t="s">
        <v>215</v>
      </c>
      <c r="O819" s="57">
        <v>46322.602060185185</v>
      </c>
      <c r="P819" s="57">
        <v>46322.633194444446</v>
      </c>
      <c r="Q819">
        <v>69412709</v>
      </c>
      <c r="S819">
        <v>143135115475</v>
      </c>
      <c r="T819" t="s">
        <v>9536</v>
      </c>
      <c r="U819" t="s">
        <v>9537</v>
      </c>
      <c r="V819" t="s">
        <v>13788</v>
      </c>
      <c r="Z819">
        <v>110.551348</v>
      </c>
      <c r="AA819">
        <v>-8.1320110000000003</v>
      </c>
      <c r="AB819" t="s">
        <v>9538</v>
      </c>
      <c r="AC819" t="s">
        <v>284</v>
      </c>
      <c r="AL819" t="s">
        <v>217</v>
      </c>
      <c r="AM819" t="s">
        <v>13789</v>
      </c>
      <c r="AN819" t="s">
        <v>6</v>
      </c>
      <c r="AO819" t="s">
        <v>13790</v>
      </c>
      <c r="AR819" t="s">
        <v>218</v>
      </c>
      <c r="AS819" t="s">
        <v>1752</v>
      </c>
      <c r="AT819" t="s">
        <v>230</v>
      </c>
      <c r="AU819">
        <v>20261027</v>
      </c>
      <c r="AV819" t="s">
        <v>221</v>
      </c>
      <c r="AW819" t="s">
        <v>540</v>
      </c>
      <c r="AX819" t="s">
        <v>222</v>
      </c>
      <c r="BA819" s="57">
        <v>46322.291666666664</v>
      </c>
      <c r="BB819" t="s">
        <v>13789</v>
      </c>
      <c r="BC819">
        <v>2026</v>
      </c>
      <c r="BD819">
        <v>10</v>
      </c>
      <c r="BE819">
        <v>27</v>
      </c>
      <c r="BF819" s="6">
        <f t="shared" si="36"/>
        <v>46322</v>
      </c>
      <c r="BG819">
        <f t="shared" si="37"/>
        <v>-0.29166666666424135</v>
      </c>
      <c r="BH819" t="str">
        <f t="shared" si="38"/>
        <v>COMPLY</v>
      </c>
      <c r="BI819" t="e">
        <f>VLOOKUP(H819,Sheet2!$A$1:$B$270,2,FALSE)</f>
        <v>#N/A</v>
      </c>
    </row>
    <row r="820" spans="1:61">
      <c r="A820">
        <v>819</v>
      </c>
      <c r="B820">
        <v>1002659201</v>
      </c>
      <c r="C820">
        <v>3</v>
      </c>
      <c r="D820" t="s">
        <v>59</v>
      </c>
      <c r="E820">
        <v>4</v>
      </c>
      <c r="F820" t="s">
        <v>544</v>
      </c>
      <c r="G820" t="s">
        <v>1747</v>
      </c>
      <c r="H820" t="s">
        <v>1748</v>
      </c>
      <c r="I820" t="s">
        <v>212</v>
      </c>
      <c r="J820" t="s">
        <v>213</v>
      </c>
      <c r="K820" t="s">
        <v>149</v>
      </c>
      <c r="M820" t="s">
        <v>76</v>
      </c>
      <c r="N820" t="s">
        <v>215</v>
      </c>
      <c r="O820" s="57">
        <v>46324.536435185182</v>
      </c>
      <c r="P820" s="57">
        <v>46324.565925925926</v>
      </c>
      <c r="Q820">
        <v>69412741</v>
      </c>
      <c r="S820">
        <v>143135115485</v>
      </c>
      <c r="T820" t="s">
        <v>9539</v>
      </c>
      <c r="U820" t="s">
        <v>9540</v>
      </c>
      <c r="V820" t="s">
        <v>15058</v>
      </c>
      <c r="Z820">
        <v>110.5562527</v>
      </c>
      <c r="AA820">
        <v>-8.1303821000000003</v>
      </c>
      <c r="AB820" t="s">
        <v>9542</v>
      </c>
      <c r="AC820" t="s">
        <v>284</v>
      </c>
      <c r="AL820" t="s">
        <v>217</v>
      </c>
      <c r="AM820" t="s">
        <v>15059</v>
      </c>
      <c r="AN820" t="s">
        <v>6</v>
      </c>
      <c r="AO820" t="s">
        <v>14975</v>
      </c>
      <c r="AR820" t="s">
        <v>218</v>
      </c>
      <c r="AS820" t="s">
        <v>1752</v>
      </c>
      <c r="AT820" t="s">
        <v>230</v>
      </c>
      <c r="AU820">
        <v>20261029</v>
      </c>
      <c r="AV820" t="s">
        <v>221</v>
      </c>
      <c r="AW820" t="s">
        <v>1982</v>
      </c>
      <c r="AX820" t="s">
        <v>222</v>
      </c>
      <c r="BA820" s="57">
        <v>46324.291666666664</v>
      </c>
      <c r="BB820" t="s">
        <v>15059</v>
      </c>
      <c r="BC820">
        <v>2026</v>
      </c>
      <c r="BD820">
        <v>10</v>
      </c>
      <c r="BE820">
        <v>29</v>
      </c>
      <c r="BF820" s="6">
        <f t="shared" si="36"/>
        <v>46324</v>
      </c>
      <c r="BG820">
        <f t="shared" si="37"/>
        <v>-0.29166666666424135</v>
      </c>
      <c r="BH820" t="str">
        <f t="shared" si="38"/>
        <v>COMPLY</v>
      </c>
      <c r="BI820" t="e">
        <f>VLOOKUP(H820,Sheet2!$A$1:$B$270,2,FALSE)</f>
        <v>#N/A</v>
      </c>
    </row>
    <row r="821" spans="1:61">
      <c r="A821">
        <v>820</v>
      </c>
      <c r="B821">
        <v>1002631176</v>
      </c>
      <c r="C821">
        <v>3</v>
      </c>
      <c r="D821" t="s">
        <v>59</v>
      </c>
      <c r="E821">
        <v>4</v>
      </c>
      <c r="F821" t="s">
        <v>544</v>
      </c>
      <c r="G821" t="s">
        <v>823</v>
      </c>
      <c r="H821" t="s">
        <v>5056</v>
      </c>
      <c r="I821" t="s">
        <v>212</v>
      </c>
      <c r="J821" t="s">
        <v>213</v>
      </c>
      <c r="K821" t="s">
        <v>149</v>
      </c>
      <c r="L821" t="s">
        <v>214</v>
      </c>
      <c r="M821" t="s">
        <v>76</v>
      </c>
      <c r="N821" t="s">
        <v>215</v>
      </c>
      <c r="O821" s="57">
        <v>46305.733101851853</v>
      </c>
      <c r="P821" s="57">
        <v>46307.593553240738</v>
      </c>
      <c r="Q821">
        <v>69408024</v>
      </c>
      <c r="S821">
        <v>146144118935</v>
      </c>
      <c r="T821" t="s">
        <v>5057</v>
      </c>
      <c r="U821" t="s">
        <v>5058</v>
      </c>
      <c r="V821" t="s">
        <v>5059</v>
      </c>
      <c r="Z821">
        <v>110.353712</v>
      </c>
      <c r="AA821">
        <v>-7.6522420000000002</v>
      </c>
      <c r="AB821" t="s">
        <v>5060</v>
      </c>
      <c r="AC821" t="s">
        <v>235</v>
      </c>
      <c r="AL821" t="s">
        <v>217</v>
      </c>
      <c r="AM821" t="s">
        <v>5061</v>
      </c>
      <c r="AN821" t="s">
        <v>6</v>
      </c>
      <c r="AO821" s="57">
        <v>46305.736087962963</v>
      </c>
      <c r="AP821" s="57">
        <v>46307.333333333336</v>
      </c>
      <c r="AR821" t="s">
        <v>218</v>
      </c>
      <c r="AS821" t="s">
        <v>219</v>
      </c>
      <c r="AT821" t="s">
        <v>230</v>
      </c>
      <c r="AU821">
        <v>20261012</v>
      </c>
      <c r="AV821" t="s">
        <v>221</v>
      </c>
      <c r="AW821" t="s">
        <v>880</v>
      </c>
      <c r="AX821" t="s">
        <v>222</v>
      </c>
      <c r="BA821" s="57">
        <v>46307.333333333336</v>
      </c>
      <c r="BB821" t="s">
        <v>5061</v>
      </c>
      <c r="BC821">
        <v>2026</v>
      </c>
      <c r="BD821">
        <v>10</v>
      </c>
      <c r="BE821">
        <v>12</v>
      </c>
      <c r="BF821" s="6">
        <f t="shared" si="36"/>
        <v>46307</v>
      </c>
      <c r="BG821">
        <f t="shared" si="37"/>
        <v>-0.33333333333575865</v>
      </c>
      <c r="BH821" t="str">
        <f t="shared" si="38"/>
        <v>COMPLY</v>
      </c>
      <c r="BI821" t="e">
        <f>VLOOKUP(H821,Sheet2!$A$1:$B$270,2,FALSE)</f>
        <v>#N/A</v>
      </c>
    </row>
    <row r="822" spans="1:61">
      <c r="A822">
        <v>821</v>
      </c>
      <c r="B822">
        <v>1002638931</v>
      </c>
      <c r="C822">
        <v>3</v>
      </c>
      <c r="D822" t="s">
        <v>59</v>
      </c>
      <c r="E822">
        <v>4</v>
      </c>
      <c r="F822" t="s">
        <v>544</v>
      </c>
      <c r="G822" t="s">
        <v>823</v>
      </c>
      <c r="H822" t="s">
        <v>5056</v>
      </c>
      <c r="I822" t="s">
        <v>212</v>
      </c>
      <c r="J822" t="s">
        <v>213</v>
      </c>
      <c r="K822" t="s">
        <v>149</v>
      </c>
      <c r="L822" t="s">
        <v>214</v>
      </c>
      <c r="M822" t="s">
        <v>76</v>
      </c>
      <c r="N822" t="s">
        <v>215</v>
      </c>
      <c r="O822" s="57">
        <v>46310.645543981482</v>
      </c>
      <c r="P822" s="57">
        <v>46312.373553240737</v>
      </c>
      <c r="Q822">
        <v>69410984</v>
      </c>
      <c r="S822">
        <v>146144118964</v>
      </c>
      <c r="T822" t="s">
        <v>7541</v>
      </c>
      <c r="U822" t="s">
        <v>7542</v>
      </c>
      <c r="V822" t="s">
        <v>7543</v>
      </c>
      <c r="Z822">
        <v>110.40644229999999</v>
      </c>
      <c r="AA822">
        <v>-7.69781829999999</v>
      </c>
      <c r="AB822" t="s">
        <v>7544</v>
      </c>
      <c r="AC822" t="s">
        <v>235</v>
      </c>
      <c r="AL822" t="s">
        <v>217</v>
      </c>
      <c r="AM822" t="s">
        <v>7545</v>
      </c>
      <c r="AN822" t="s">
        <v>6</v>
      </c>
      <c r="AO822" t="s">
        <v>7372</v>
      </c>
      <c r="AP822" s="57">
        <v>46313.333333333336</v>
      </c>
      <c r="AR822" t="s">
        <v>218</v>
      </c>
      <c r="AS822" t="s">
        <v>219</v>
      </c>
      <c r="AT822" t="s">
        <v>230</v>
      </c>
      <c r="AU822">
        <v>20261017</v>
      </c>
      <c r="AV822" t="s">
        <v>221</v>
      </c>
      <c r="AW822" t="s">
        <v>875</v>
      </c>
      <c r="AX822" t="s">
        <v>222</v>
      </c>
      <c r="BA822" s="57">
        <v>46313.333333333336</v>
      </c>
      <c r="BB822" t="s">
        <v>7545</v>
      </c>
      <c r="BC822">
        <v>2026</v>
      </c>
      <c r="BD822">
        <v>10</v>
      </c>
      <c r="BE822">
        <v>17</v>
      </c>
      <c r="BF822" s="6">
        <f t="shared" si="36"/>
        <v>46312</v>
      </c>
      <c r="BG822">
        <f t="shared" si="37"/>
        <v>-1.3333333333357587</v>
      </c>
      <c r="BH822" t="str">
        <f t="shared" si="38"/>
        <v>COMPLY</v>
      </c>
      <c r="BI822" t="e">
        <f>VLOOKUP(H822,Sheet2!$A$1:$B$270,2,FALSE)</f>
        <v>#N/A</v>
      </c>
    </row>
    <row r="823" spans="1:61">
      <c r="A823">
        <v>822</v>
      </c>
      <c r="B823">
        <v>1002631470</v>
      </c>
      <c r="C823">
        <v>3</v>
      </c>
      <c r="D823" t="s">
        <v>59</v>
      </c>
      <c r="E823">
        <v>4</v>
      </c>
      <c r="F823" t="s">
        <v>544</v>
      </c>
      <c r="G823" t="s">
        <v>823</v>
      </c>
      <c r="H823" t="s">
        <v>5056</v>
      </c>
      <c r="I823" t="s">
        <v>212</v>
      </c>
      <c r="J823" t="s">
        <v>213</v>
      </c>
      <c r="K823" t="s">
        <v>149</v>
      </c>
      <c r="M823" t="s">
        <v>1625</v>
      </c>
      <c r="N823" t="s">
        <v>215</v>
      </c>
      <c r="O823" s="57">
        <v>46306.449363425927</v>
      </c>
      <c r="P823" s="57">
        <v>46307.626643518517</v>
      </c>
      <c r="Q823">
        <v>69408135</v>
      </c>
      <c r="S823">
        <v>146144118939</v>
      </c>
      <c r="T823" t="s">
        <v>5062</v>
      </c>
      <c r="U823" t="s">
        <v>5063</v>
      </c>
      <c r="Z823">
        <v>110.4416751</v>
      </c>
      <c r="AA823">
        <v>-7.6486938000000002</v>
      </c>
      <c r="AB823" t="s">
        <v>5064</v>
      </c>
      <c r="AC823" t="s">
        <v>225</v>
      </c>
      <c r="AO823" s="57">
        <v>46336.454768518517</v>
      </c>
      <c r="AR823" t="s">
        <v>1630</v>
      </c>
      <c r="AS823" t="s">
        <v>219</v>
      </c>
      <c r="AT823" t="s">
        <v>230</v>
      </c>
      <c r="AV823" t="s">
        <v>5281</v>
      </c>
      <c r="AW823" t="s">
        <v>540</v>
      </c>
      <c r="AX823" t="s">
        <v>222</v>
      </c>
      <c r="AZ823" t="s">
        <v>5281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:61">
      <c r="A824">
        <v>823</v>
      </c>
      <c r="B824">
        <v>1002625674</v>
      </c>
      <c r="C824">
        <v>3</v>
      </c>
      <c r="D824" t="s">
        <v>59</v>
      </c>
      <c r="E824">
        <v>4</v>
      </c>
      <c r="F824" t="s">
        <v>544</v>
      </c>
      <c r="G824" t="s">
        <v>823</v>
      </c>
      <c r="H824" t="s">
        <v>3931</v>
      </c>
      <c r="I824" t="s">
        <v>212</v>
      </c>
      <c r="J824" t="s">
        <v>213</v>
      </c>
      <c r="K824" t="s">
        <v>149</v>
      </c>
      <c r="L824" t="s">
        <v>214</v>
      </c>
      <c r="M824" t="s">
        <v>76</v>
      </c>
      <c r="N824" t="s">
        <v>215</v>
      </c>
      <c r="O824" s="57">
        <v>46302.445532407408</v>
      </c>
      <c r="P824" s="57">
        <v>46303.548807870371</v>
      </c>
      <c r="Q824">
        <v>69405615</v>
      </c>
      <c r="S824">
        <v>146133133488</v>
      </c>
      <c r="T824" t="s">
        <v>3932</v>
      </c>
      <c r="U824" t="s">
        <v>3933</v>
      </c>
      <c r="V824" t="s">
        <v>3934</v>
      </c>
      <c r="Z824">
        <v>110.3443351</v>
      </c>
      <c r="AA824">
        <v>-7.6803337999999997</v>
      </c>
      <c r="AB824" t="s">
        <v>3935</v>
      </c>
      <c r="AC824" t="s">
        <v>235</v>
      </c>
      <c r="AL824" t="s">
        <v>217</v>
      </c>
      <c r="AM824" t="s">
        <v>3908</v>
      </c>
      <c r="AN824" t="s">
        <v>6</v>
      </c>
      <c r="AO824" s="57">
        <v>46213.455231481479</v>
      </c>
      <c r="AP824" s="57">
        <v>46303.333333333336</v>
      </c>
      <c r="AR824" t="s">
        <v>218</v>
      </c>
      <c r="AS824" t="s">
        <v>219</v>
      </c>
      <c r="AT824" t="s">
        <v>230</v>
      </c>
      <c r="AU824">
        <v>20261008</v>
      </c>
      <c r="AV824" t="s">
        <v>221</v>
      </c>
      <c r="AW824" t="s">
        <v>880</v>
      </c>
      <c r="AX824" t="s">
        <v>222</v>
      </c>
      <c r="BA824" s="57">
        <v>46303.333333333336</v>
      </c>
      <c r="BB824" t="s">
        <v>3908</v>
      </c>
      <c r="BC824">
        <v>2026</v>
      </c>
      <c r="BD824">
        <v>10</v>
      </c>
      <c r="BE824">
        <v>8</v>
      </c>
      <c r="BF824" s="6">
        <f t="shared" si="36"/>
        <v>46303</v>
      </c>
      <c r="BG824">
        <f t="shared" si="37"/>
        <v>-0.33333333333575865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1002627008</v>
      </c>
      <c r="C825">
        <v>3</v>
      </c>
      <c r="D825" t="s">
        <v>59</v>
      </c>
      <c r="E825">
        <v>4</v>
      </c>
      <c r="F825" t="s">
        <v>544</v>
      </c>
      <c r="G825" t="s">
        <v>823</v>
      </c>
      <c r="H825" t="s">
        <v>3931</v>
      </c>
      <c r="I825" t="s">
        <v>212</v>
      </c>
      <c r="J825" t="s">
        <v>213</v>
      </c>
      <c r="K825" t="s">
        <v>149</v>
      </c>
      <c r="L825" t="s">
        <v>214</v>
      </c>
      <c r="M825" t="s">
        <v>76</v>
      </c>
      <c r="N825" t="s">
        <v>215</v>
      </c>
      <c r="O825" s="57">
        <v>46303.341365740744</v>
      </c>
      <c r="P825" s="57">
        <v>46303.618981481479</v>
      </c>
      <c r="Q825">
        <v>69406207</v>
      </c>
      <c r="S825">
        <v>146133133493</v>
      </c>
      <c r="T825" t="s">
        <v>3936</v>
      </c>
      <c r="U825" t="s">
        <v>3937</v>
      </c>
      <c r="V825" t="s">
        <v>3938</v>
      </c>
      <c r="Z825">
        <v>110.322317</v>
      </c>
      <c r="AA825">
        <v>-7.7415589999999996</v>
      </c>
      <c r="AB825" t="s">
        <v>3939</v>
      </c>
      <c r="AC825" t="s">
        <v>235</v>
      </c>
      <c r="AL825" t="s">
        <v>217</v>
      </c>
      <c r="AM825" t="s">
        <v>3874</v>
      </c>
      <c r="AN825" t="s">
        <v>6</v>
      </c>
      <c r="AO825" s="57">
        <v>46244.351111111115</v>
      </c>
      <c r="AP825" s="57">
        <v>46304.333333333336</v>
      </c>
      <c r="AR825" t="s">
        <v>218</v>
      </c>
      <c r="AS825" t="s">
        <v>219</v>
      </c>
      <c r="AT825" t="s">
        <v>230</v>
      </c>
      <c r="AU825">
        <v>20261008</v>
      </c>
      <c r="AV825" t="s">
        <v>221</v>
      </c>
      <c r="AW825" t="s">
        <v>880</v>
      </c>
      <c r="AX825" t="s">
        <v>222</v>
      </c>
      <c r="BA825" s="57">
        <v>46304.333333333336</v>
      </c>
      <c r="BB825" t="s">
        <v>3874</v>
      </c>
      <c r="BC825">
        <v>2026</v>
      </c>
      <c r="BD825">
        <v>10</v>
      </c>
      <c r="BE825">
        <v>8</v>
      </c>
      <c r="BF825" s="6">
        <f t="shared" si="36"/>
        <v>46303</v>
      </c>
      <c r="BG825">
        <f t="shared" si="37"/>
        <v>-1.3333333333357587</v>
      </c>
      <c r="BH825" t="str">
        <f t="shared" si="38"/>
        <v>COMPLY</v>
      </c>
      <c r="BI825" t="e">
        <f>VLOOKUP(H825,Sheet2!$A$1:$B$270,2,FALSE)</f>
        <v>#N/A</v>
      </c>
    </row>
    <row r="826" spans="1:61">
      <c r="A826">
        <v>825</v>
      </c>
      <c r="B826">
        <v>1002627612</v>
      </c>
      <c r="C826">
        <v>3</v>
      </c>
      <c r="D826" t="s">
        <v>59</v>
      </c>
      <c r="E826">
        <v>4</v>
      </c>
      <c r="F826" t="s">
        <v>544</v>
      </c>
      <c r="G826" t="s">
        <v>823</v>
      </c>
      <c r="H826" t="s">
        <v>3931</v>
      </c>
      <c r="I826" t="s">
        <v>212</v>
      </c>
      <c r="J826" t="s">
        <v>213</v>
      </c>
      <c r="K826" t="s">
        <v>149</v>
      </c>
      <c r="L826" t="s">
        <v>214</v>
      </c>
      <c r="M826" t="s">
        <v>76</v>
      </c>
      <c r="N826" t="s">
        <v>215</v>
      </c>
      <c r="O826" s="57">
        <v>46303.536192129628</v>
      </c>
      <c r="P826" s="57">
        <v>46307.695972222224</v>
      </c>
      <c r="Q826">
        <v>69406442</v>
      </c>
      <c r="S826">
        <v>146133133516</v>
      </c>
      <c r="T826" t="s">
        <v>4531</v>
      </c>
      <c r="U826" t="s">
        <v>5916</v>
      </c>
      <c r="V826" t="s">
        <v>4533</v>
      </c>
      <c r="Z826">
        <v>110.3512882</v>
      </c>
      <c r="AA826">
        <v>-7.6815638000000002</v>
      </c>
      <c r="AB826" t="s">
        <v>4534</v>
      </c>
      <c r="AC826" t="s">
        <v>235</v>
      </c>
      <c r="AL826" t="s">
        <v>217</v>
      </c>
      <c r="AM826" t="s">
        <v>4535</v>
      </c>
      <c r="AN826" t="s">
        <v>6</v>
      </c>
      <c r="AO826" s="57">
        <v>46244.569814814815</v>
      </c>
      <c r="AP826" s="57">
        <v>46304.458333333336</v>
      </c>
      <c r="AR826" t="s">
        <v>218</v>
      </c>
      <c r="AS826" t="s">
        <v>219</v>
      </c>
      <c r="AT826" t="s">
        <v>230</v>
      </c>
      <c r="AU826">
        <v>20261012</v>
      </c>
      <c r="AV826" t="s">
        <v>221</v>
      </c>
      <c r="AW826" t="s">
        <v>877</v>
      </c>
      <c r="AX826" t="s">
        <v>222</v>
      </c>
      <c r="BA826" s="57">
        <v>46304.458333333336</v>
      </c>
      <c r="BB826" t="s">
        <v>4535</v>
      </c>
      <c r="BC826">
        <v>2026</v>
      </c>
      <c r="BD826">
        <v>10</v>
      </c>
      <c r="BE826">
        <v>12</v>
      </c>
      <c r="BF826" s="6">
        <f t="shared" si="36"/>
        <v>46307</v>
      </c>
      <c r="BG826">
        <f t="shared" si="37"/>
        <v>2.5416666666642413</v>
      </c>
      <c r="BH826" t="str">
        <f t="shared" si="38"/>
        <v>NOT COMPLY</v>
      </c>
      <c r="BI826" t="e">
        <f>VLOOKUP(H826,Sheet2!$A$1:$B$270,2,FALSE)</f>
        <v>#N/A</v>
      </c>
    </row>
    <row r="827" spans="1:61">
      <c r="A827">
        <v>826</v>
      </c>
      <c r="B827">
        <v>1002630475</v>
      </c>
      <c r="C827">
        <v>3</v>
      </c>
      <c r="D827" t="s">
        <v>59</v>
      </c>
      <c r="E827">
        <v>4</v>
      </c>
      <c r="F827" t="s">
        <v>544</v>
      </c>
      <c r="G827" t="s">
        <v>823</v>
      </c>
      <c r="H827" t="s">
        <v>3931</v>
      </c>
      <c r="I827" t="s">
        <v>212</v>
      </c>
      <c r="J827" t="s">
        <v>213</v>
      </c>
      <c r="K827" t="s">
        <v>149</v>
      </c>
      <c r="L827" t="s">
        <v>214</v>
      </c>
      <c r="M827" t="s">
        <v>76</v>
      </c>
      <c r="N827" t="s">
        <v>215</v>
      </c>
      <c r="O827" s="57">
        <v>46304.722696759258</v>
      </c>
      <c r="P827" s="57">
        <v>46305.610925925925</v>
      </c>
      <c r="Q827">
        <v>69407631</v>
      </c>
      <c r="S827">
        <v>146133133502</v>
      </c>
      <c r="T827" t="s">
        <v>5065</v>
      </c>
      <c r="U827" t="s">
        <v>5066</v>
      </c>
      <c r="V827" t="s">
        <v>5067</v>
      </c>
      <c r="Z827">
        <v>110.360885443355</v>
      </c>
      <c r="AA827">
        <v>-7.6793857759953799</v>
      </c>
      <c r="AB827" t="s">
        <v>5068</v>
      </c>
      <c r="AC827" t="s">
        <v>235</v>
      </c>
      <c r="AL827" t="s">
        <v>217</v>
      </c>
      <c r="AM827" t="s">
        <v>5069</v>
      </c>
      <c r="AN827" t="s">
        <v>6</v>
      </c>
      <c r="AO827" s="57">
        <v>46275.725983796299</v>
      </c>
      <c r="AP827" s="57">
        <v>46306.333333333336</v>
      </c>
      <c r="AR827" t="s">
        <v>218</v>
      </c>
      <c r="AS827" t="s">
        <v>219</v>
      </c>
      <c r="AT827" t="s">
        <v>230</v>
      </c>
      <c r="AU827">
        <v>20261010</v>
      </c>
      <c r="AV827" t="s">
        <v>221</v>
      </c>
      <c r="AW827" t="s">
        <v>923</v>
      </c>
      <c r="AX827" t="s">
        <v>222</v>
      </c>
      <c r="BA827" s="57">
        <v>46306.333333333336</v>
      </c>
      <c r="BB827" t="s">
        <v>5069</v>
      </c>
      <c r="BC827">
        <v>2026</v>
      </c>
      <c r="BD827">
        <v>10</v>
      </c>
      <c r="BE827">
        <v>10</v>
      </c>
      <c r="BF827" s="6">
        <f t="shared" si="36"/>
        <v>46305</v>
      </c>
      <c r="BG827">
        <f t="shared" si="37"/>
        <v>-1.3333333333357587</v>
      </c>
      <c r="BH827" t="str">
        <f t="shared" si="38"/>
        <v>COMPLY</v>
      </c>
      <c r="BI827" t="e">
        <f>VLOOKUP(H827,Sheet2!$A$1:$B$270,2,FALSE)</f>
        <v>#N/A</v>
      </c>
    </row>
    <row r="828" spans="1:61">
      <c r="A828">
        <v>827</v>
      </c>
      <c r="B828">
        <v>1002631597</v>
      </c>
      <c r="C828">
        <v>3</v>
      </c>
      <c r="D828" t="s">
        <v>59</v>
      </c>
      <c r="E828">
        <v>4</v>
      </c>
      <c r="F828" t="s">
        <v>544</v>
      </c>
      <c r="G828" t="s">
        <v>823</v>
      </c>
      <c r="H828" t="s">
        <v>3931</v>
      </c>
      <c r="I828" t="s">
        <v>212</v>
      </c>
      <c r="J828" t="s">
        <v>213</v>
      </c>
      <c r="K828" t="s">
        <v>149</v>
      </c>
      <c r="M828" t="s">
        <v>76</v>
      </c>
      <c r="N828" t="s">
        <v>215</v>
      </c>
      <c r="O828" s="57">
        <v>46306.550752314812</v>
      </c>
      <c r="P828" s="57">
        <v>46306.597766203704</v>
      </c>
      <c r="Q828">
        <v>69407735</v>
      </c>
      <c r="S828">
        <v>146133133267</v>
      </c>
      <c r="T828" t="s">
        <v>5070</v>
      </c>
      <c r="U828" t="s">
        <v>5071</v>
      </c>
      <c r="V828" t="s">
        <v>5072</v>
      </c>
      <c r="Z828">
        <v>110.378364175065</v>
      </c>
      <c r="AA828">
        <v>-7.7321904637565098</v>
      </c>
      <c r="AB828" t="s">
        <v>5073</v>
      </c>
      <c r="AC828" t="s">
        <v>283</v>
      </c>
      <c r="AL828" t="s">
        <v>217</v>
      </c>
      <c r="AM828" t="s">
        <v>5074</v>
      </c>
      <c r="AN828" t="s">
        <v>6</v>
      </c>
      <c r="AO828" s="57">
        <v>46336.559340277781</v>
      </c>
      <c r="AR828" t="s">
        <v>218</v>
      </c>
      <c r="AS828" t="s">
        <v>219</v>
      </c>
      <c r="AT828" t="s">
        <v>230</v>
      </c>
      <c r="AU828">
        <v>20261011</v>
      </c>
      <c r="AV828" t="s">
        <v>221</v>
      </c>
      <c r="AW828" t="s">
        <v>540</v>
      </c>
      <c r="AX828" t="s">
        <v>222</v>
      </c>
      <c r="BA828" s="57">
        <v>46306.291666666664</v>
      </c>
      <c r="BB828" t="s">
        <v>5074</v>
      </c>
      <c r="BC828">
        <v>2026</v>
      </c>
      <c r="BD828">
        <v>10</v>
      </c>
      <c r="BE828">
        <v>11</v>
      </c>
      <c r="BF828" s="6">
        <f t="shared" si="36"/>
        <v>46306</v>
      </c>
      <c r="BG828">
        <f t="shared" si="37"/>
        <v>-0.29166666666424135</v>
      </c>
      <c r="BH828" t="str">
        <f t="shared" si="38"/>
        <v>COMPLY</v>
      </c>
      <c r="BI828" t="e">
        <f>VLOOKUP(H828,Sheet2!$A$1:$B$270,2,FALSE)</f>
        <v>#N/A</v>
      </c>
    </row>
    <row r="829" spans="1:61">
      <c r="A829">
        <v>828</v>
      </c>
      <c r="B829">
        <v>1002648319</v>
      </c>
      <c r="C829">
        <v>3</v>
      </c>
      <c r="D829" t="s">
        <v>59</v>
      </c>
      <c r="E829">
        <v>4</v>
      </c>
      <c r="F829" t="s">
        <v>544</v>
      </c>
      <c r="G829" t="s">
        <v>823</v>
      </c>
      <c r="H829" t="s">
        <v>3931</v>
      </c>
      <c r="I829" t="s">
        <v>212</v>
      </c>
      <c r="J829" t="s">
        <v>213</v>
      </c>
      <c r="K829" t="s">
        <v>149</v>
      </c>
      <c r="L829" t="s">
        <v>214</v>
      </c>
      <c r="M829" t="s">
        <v>76</v>
      </c>
      <c r="N829" t="s">
        <v>215</v>
      </c>
      <c r="O829" s="57">
        <v>46317.329733796294</v>
      </c>
      <c r="P829" s="57">
        <v>46318.640393518515</v>
      </c>
      <c r="Q829">
        <v>69414865</v>
      </c>
      <c r="S829">
        <v>146133133595</v>
      </c>
      <c r="T829" t="s">
        <v>11480</v>
      </c>
      <c r="U829" t="s">
        <v>11481</v>
      </c>
      <c r="V829" t="s">
        <v>11482</v>
      </c>
      <c r="Z829">
        <v>110.3392925</v>
      </c>
      <c r="AA829">
        <v>-7.6837730000000004</v>
      </c>
      <c r="AB829" t="s">
        <v>11483</v>
      </c>
      <c r="AC829" t="s">
        <v>235</v>
      </c>
      <c r="AL829" t="s">
        <v>217</v>
      </c>
      <c r="AM829" t="s">
        <v>11484</v>
      </c>
      <c r="AN829" t="s">
        <v>6</v>
      </c>
      <c r="AO829" t="s">
        <v>11485</v>
      </c>
      <c r="AP829" s="57">
        <v>46318.458333333336</v>
      </c>
      <c r="AR829" t="s">
        <v>218</v>
      </c>
      <c r="AS829" t="s">
        <v>219</v>
      </c>
      <c r="AT829" t="s">
        <v>230</v>
      </c>
      <c r="AU829">
        <v>20261023</v>
      </c>
      <c r="AV829" t="s">
        <v>221</v>
      </c>
      <c r="AW829" t="s">
        <v>879</v>
      </c>
      <c r="AX829" t="s">
        <v>222</v>
      </c>
      <c r="BA829" s="57">
        <v>46318.458333333336</v>
      </c>
      <c r="BB829" t="s">
        <v>11484</v>
      </c>
      <c r="BC829">
        <v>2026</v>
      </c>
      <c r="BD829">
        <v>10</v>
      </c>
      <c r="BE829">
        <v>23</v>
      </c>
      <c r="BF829" s="6">
        <f t="shared" si="36"/>
        <v>46318</v>
      </c>
      <c r="BG829">
        <f t="shared" si="37"/>
        <v>-0.45833333333575865</v>
      </c>
      <c r="BH829" t="str">
        <f t="shared" si="38"/>
        <v>COMPLY</v>
      </c>
      <c r="BI829" t="e">
        <f>VLOOKUP(H829,Sheet2!$A$1:$B$270,2,FALSE)</f>
        <v>#N/A</v>
      </c>
    </row>
    <row r="830" spans="1:61">
      <c r="A830">
        <v>829</v>
      </c>
      <c r="B830">
        <v>1002655247</v>
      </c>
      <c r="C830">
        <v>3</v>
      </c>
      <c r="D830" t="s">
        <v>59</v>
      </c>
      <c r="E830">
        <v>4</v>
      </c>
      <c r="F830" t="s">
        <v>544</v>
      </c>
      <c r="G830" t="s">
        <v>823</v>
      </c>
      <c r="H830" t="s">
        <v>3931</v>
      </c>
      <c r="I830" t="s">
        <v>212</v>
      </c>
      <c r="J830" t="s">
        <v>213</v>
      </c>
      <c r="K830" t="s">
        <v>149</v>
      </c>
      <c r="L830" t="s">
        <v>214</v>
      </c>
      <c r="M830" t="s">
        <v>839</v>
      </c>
      <c r="N830" t="s">
        <v>215</v>
      </c>
      <c r="O830" s="57">
        <v>46322.401956018519</v>
      </c>
      <c r="P830" s="57">
        <v>46323.428680555553</v>
      </c>
      <c r="Q830">
        <v>69417661</v>
      </c>
      <c r="S830">
        <v>146133133626</v>
      </c>
      <c r="T830" t="s">
        <v>13791</v>
      </c>
      <c r="U830" t="s">
        <v>13792</v>
      </c>
      <c r="V830" t="s">
        <v>13793</v>
      </c>
      <c r="Z830">
        <v>110.348493</v>
      </c>
      <c r="AA830">
        <v>-7.7346120000000003</v>
      </c>
      <c r="AB830" t="s">
        <v>13794</v>
      </c>
      <c r="AC830" t="s">
        <v>235</v>
      </c>
      <c r="AL830" t="s">
        <v>217</v>
      </c>
      <c r="AM830" t="s">
        <v>13795</v>
      </c>
      <c r="AN830" t="s">
        <v>6</v>
      </c>
      <c r="AO830" t="s">
        <v>13577</v>
      </c>
      <c r="AP830" s="57">
        <v>46323.333333333336</v>
      </c>
      <c r="AQ830" t="s">
        <v>841</v>
      </c>
      <c r="AR830" t="s">
        <v>840</v>
      </c>
      <c r="AS830" t="s">
        <v>219</v>
      </c>
      <c r="AT830" t="s">
        <v>230</v>
      </c>
      <c r="AV830" t="s">
        <v>14451</v>
      </c>
      <c r="AW830" t="s">
        <v>877</v>
      </c>
      <c r="AX830" t="s">
        <v>222</v>
      </c>
      <c r="BA830" s="57">
        <v>46323.333333333336</v>
      </c>
      <c r="BB830" t="s">
        <v>13795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:61">
      <c r="A831">
        <v>830</v>
      </c>
      <c r="B831">
        <v>1002659966</v>
      </c>
      <c r="C831">
        <v>3</v>
      </c>
      <c r="D831" t="s">
        <v>59</v>
      </c>
      <c r="E831">
        <v>4</v>
      </c>
      <c r="F831" t="s">
        <v>544</v>
      </c>
      <c r="G831" t="s">
        <v>823</v>
      </c>
      <c r="H831" t="s">
        <v>3931</v>
      </c>
      <c r="I831" t="s">
        <v>212</v>
      </c>
      <c r="J831" t="s">
        <v>213</v>
      </c>
      <c r="K831" t="s">
        <v>149</v>
      </c>
      <c r="L831" t="s">
        <v>214</v>
      </c>
      <c r="M831" t="s">
        <v>255</v>
      </c>
      <c r="N831" t="s">
        <v>215</v>
      </c>
      <c r="O831" s="57">
        <v>46324.741539351853</v>
      </c>
      <c r="P831" s="57">
        <v>46325.555277777778</v>
      </c>
      <c r="Q831">
        <v>69419566</v>
      </c>
      <c r="S831">
        <v>146133133407</v>
      </c>
      <c r="T831" t="s">
        <v>15060</v>
      </c>
      <c r="U831" t="s">
        <v>15061</v>
      </c>
      <c r="V831" t="s">
        <v>15062</v>
      </c>
      <c r="Z831">
        <v>110.366744790607</v>
      </c>
      <c r="AA831">
        <v>-7.6962357863819397</v>
      </c>
      <c r="AB831" t="s">
        <v>15063</v>
      </c>
      <c r="AC831" t="s">
        <v>235</v>
      </c>
      <c r="AL831" t="s">
        <v>217</v>
      </c>
      <c r="AM831" t="s">
        <v>15064</v>
      </c>
      <c r="AN831" t="s">
        <v>6</v>
      </c>
      <c r="AO831" t="s">
        <v>15065</v>
      </c>
      <c r="AP831" s="57">
        <v>46325.625</v>
      </c>
      <c r="AR831" t="s">
        <v>256</v>
      </c>
      <c r="AS831" t="s">
        <v>219</v>
      </c>
      <c r="AT831" t="s">
        <v>230</v>
      </c>
      <c r="AV831" t="s">
        <v>257</v>
      </c>
      <c r="AW831" t="s">
        <v>877</v>
      </c>
      <c r="AX831" t="s">
        <v>222</v>
      </c>
      <c r="BA831" s="57">
        <v>46325.625</v>
      </c>
      <c r="BB831" t="s">
        <v>15064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:61">
      <c r="A832">
        <v>831</v>
      </c>
      <c r="B832">
        <v>1002627614</v>
      </c>
      <c r="C832">
        <v>3</v>
      </c>
      <c r="D832" t="s">
        <v>59</v>
      </c>
      <c r="E832">
        <v>4</v>
      </c>
      <c r="F832" t="s">
        <v>544</v>
      </c>
      <c r="G832" t="s">
        <v>823</v>
      </c>
      <c r="H832" t="s">
        <v>3931</v>
      </c>
      <c r="I832" t="s">
        <v>212</v>
      </c>
      <c r="J832" t="s">
        <v>213</v>
      </c>
      <c r="K832" t="s">
        <v>149</v>
      </c>
      <c r="L832" t="s">
        <v>214</v>
      </c>
      <c r="M832" t="s">
        <v>1625</v>
      </c>
      <c r="N832" t="s">
        <v>215</v>
      </c>
      <c r="O832" s="57">
        <v>46303.536423611113</v>
      </c>
      <c r="P832" s="57">
        <v>46309.591145833336</v>
      </c>
      <c r="Q832">
        <v>69406442</v>
      </c>
      <c r="S832">
        <v>146133133221</v>
      </c>
      <c r="T832" t="s">
        <v>4531</v>
      </c>
      <c r="U832" t="s">
        <v>4532</v>
      </c>
      <c r="V832" t="s">
        <v>4533</v>
      </c>
      <c r="Z832">
        <v>110.3512882</v>
      </c>
      <c r="AA832">
        <v>-7.6815638000000002</v>
      </c>
      <c r="AB832" t="s">
        <v>4534</v>
      </c>
      <c r="AC832" t="s">
        <v>235</v>
      </c>
      <c r="AL832" t="s">
        <v>217</v>
      </c>
      <c r="AM832" t="s">
        <v>4535</v>
      </c>
      <c r="AN832" t="s">
        <v>6</v>
      </c>
      <c r="AO832" s="57">
        <v>46244.569814814815</v>
      </c>
      <c r="AP832" s="57">
        <v>46304.458333333336</v>
      </c>
      <c r="AR832" t="s">
        <v>12</v>
      </c>
      <c r="AS832" t="s">
        <v>219</v>
      </c>
      <c r="AT832" t="s">
        <v>230</v>
      </c>
      <c r="AV832" t="s">
        <v>6951</v>
      </c>
      <c r="AW832" t="s">
        <v>877</v>
      </c>
      <c r="AX832" t="s">
        <v>222</v>
      </c>
      <c r="BA832" s="57">
        <v>46304.458333333336</v>
      </c>
      <c r="BB832" t="s">
        <v>4535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:61">
      <c r="A833">
        <v>832</v>
      </c>
      <c r="B833">
        <v>1002633012</v>
      </c>
      <c r="C833">
        <v>3</v>
      </c>
      <c r="D833" t="s">
        <v>59</v>
      </c>
      <c r="E833">
        <v>4</v>
      </c>
      <c r="F833" t="s">
        <v>544</v>
      </c>
      <c r="G833" t="s">
        <v>564</v>
      </c>
      <c r="H833" t="s">
        <v>5917</v>
      </c>
      <c r="I833" t="s">
        <v>212</v>
      </c>
      <c r="J833" t="s">
        <v>213</v>
      </c>
      <c r="K833" t="s">
        <v>149</v>
      </c>
      <c r="L833" t="s">
        <v>214</v>
      </c>
      <c r="M833" t="s">
        <v>1400</v>
      </c>
      <c r="N833" t="s">
        <v>215</v>
      </c>
      <c r="O833" s="57">
        <v>46307.57472222222</v>
      </c>
      <c r="P833" s="57">
        <v>46308.641215277778</v>
      </c>
      <c r="Q833">
        <v>69408666</v>
      </c>
      <c r="S833">
        <v>146131120938</v>
      </c>
      <c r="T833" t="s">
        <v>5918</v>
      </c>
      <c r="U833" t="s">
        <v>5919</v>
      </c>
      <c r="V833" t="s">
        <v>5920</v>
      </c>
      <c r="Z833">
        <v>110.42733269999999</v>
      </c>
      <c r="AA833">
        <v>-7.7663403000000004</v>
      </c>
      <c r="AB833" t="s">
        <v>5921</v>
      </c>
      <c r="AC833" t="s">
        <v>235</v>
      </c>
      <c r="AL833" t="s">
        <v>217</v>
      </c>
      <c r="AM833" t="s">
        <v>5922</v>
      </c>
      <c r="AN833" t="s">
        <v>6</v>
      </c>
      <c r="AO833" s="57">
        <v>46366.580231481479</v>
      </c>
      <c r="AP833" s="57">
        <v>46308.458333333336</v>
      </c>
      <c r="AR833" t="s">
        <v>14</v>
      </c>
      <c r="AS833" t="s">
        <v>219</v>
      </c>
      <c r="AT833" t="s">
        <v>230</v>
      </c>
      <c r="AV833" t="s">
        <v>6641</v>
      </c>
      <c r="AW833" t="s">
        <v>881</v>
      </c>
      <c r="AX833" t="s">
        <v>222</v>
      </c>
      <c r="BA833" s="57">
        <v>46308.458333333336</v>
      </c>
      <c r="BB833" t="s">
        <v>5922</v>
      </c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:61">
      <c r="A834">
        <v>833</v>
      </c>
      <c r="B834">
        <v>1002649545</v>
      </c>
      <c r="C834">
        <v>3</v>
      </c>
      <c r="D834" t="s">
        <v>59</v>
      </c>
      <c r="E834">
        <v>4</v>
      </c>
      <c r="F834" t="s">
        <v>544</v>
      </c>
      <c r="G834" t="s">
        <v>564</v>
      </c>
      <c r="H834" t="s">
        <v>5917</v>
      </c>
      <c r="I834" t="s">
        <v>212</v>
      </c>
      <c r="J834" t="s">
        <v>213</v>
      </c>
      <c r="K834" t="s">
        <v>149</v>
      </c>
      <c r="L834" t="s">
        <v>214</v>
      </c>
      <c r="M834" t="s">
        <v>1400</v>
      </c>
      <c r="N834" t="s">
        <v>215</v>
      </c>
      <c r="O834" s="57">
        <v>46317.635995370372</v>
      </c>
      <c r="P834" s="57">
        <v>46319.679050925923</v>
      </c>
      <c r="Q834">
        <v>69415259</v>
      </c>
      <c r="S834">
        <v>146131120970</v>
      </c>
      <c r="T834" t="s">
        <v>11492</v>
      </c>
      <c r="U834" t="s">
        <v>11493</v>
      </c>
      <c r="V834" t="s">
        <v>11494</v>
      </c>
      <c r="Z834">
        <v>110.412662</v>
      </c>
      <c r="AA834">
        <v>-7.780608</v>
      </c>
      <c r="AB834" t="s">
        <v>11495</v>
      </c>
      <c r="AC834" t="s">
        <v>235</v>
      </c>
      <c r="AL834" t="s">
        <v>217</v>
      </c>
      <c r="AM834" t="s">
        <v>11496</v>
      </c>
      <c r="AN834" t="s">
        <v>6</v>
      </c>
      <c r="AO834" t="s">
        <v>11444</v>
      </c>
      <c r="AP834" s="57">
        <v>46318.625</v>
      </c>
      <c r="AQ834" t="s">
        <v>841</v>
      </c>
      <c r="AR834" t="s">
        <v>14</v>
      </c>
      <c r="AS834" t="s">
        <v>219</v>
      </c>
      <c r="AT834" t="s">
        <v>230</v>
      </c>
      <c r="AV834" t="s">
        <v>12149</v>
      </c>
      <c r="AW834" t="s">
        <v>886</v>
      </c>
      <c r="AX834" t="s">
        <v>222</v>
      </c>
      <c r="BA834" s="57">
        <v>46318.625</v>
      </c>
      <c r="BB834" t="s">
        <v>11496</v>
      </c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:61">
      <c r="A835">
        <v>834</v>
      </c>
      <c r="B835">
        <v>1002659219</v>
      </c>
      <c r="C835">
        <v>3</v>
      </c>
      <c r="D835" t="s">
        <v>59</v>
      </c>
      <c r="E835">
        <v>4</v>
      </c>
      <c r="F835" t="s">
        <v>544</v>
      </c>
      <c r="G835" t="s">
        <v>564</v>
      </c>
      <c r="H835" t="s">
        <v>5917</v>
      </c>
      <c r="I835" t="s">
        <v>212</v>
      </c>
      <c r="J835" t="s">
        <v>213</v>
      </c>
      <c r="K835" t="s">
        <v>149</v>
      </c>
      <c r="M835" t="s">
        <v>1400</v>
      </c>
      <c r="N835" t="s">
        <v>215</v>
      </c>
      <c r="O835" s="57">
        <v>46324.544027777774</v>
      </c>
      <c r="P835" s="57">
        <v>46325.471643518518</v>
      </c>
      <c r="Q835">
        <v>69419252</v>
      </c>
      <c r="S835">
        <v>146131120867</v>
      </c>
      <c r="T835" t="s">
        <v>15066</v>
      </c>
      <c r="U835" t="s">
        <v>15067</v>
      </c>
      <c r="V835" t="s">
        <v>15068</v>
      </c>
      <c r="Z835">
        <v>110.41568700000001</v>
      </c>
      <c r="AA835">
        <v>-7.7772737999999997</v>
      </c>
      <c r="AB835" t="s">
        <v>15069</v>
      </c>
      <c r="AC835" t="s">
        <v>283</v>
      </c>
      <c r="AL835" t="s">
        <v>217</v>
      </c>
      <c r="AM835" t="s">
        <v>15070</v>
      </c>
      <c r="AN835" t="s">
        <v>6</v>
      </c>
      <c r="AO835" t="s">
        <v>15071</v>
      </c>
      <c r="AP835" s="57">
        <v>46325.625</v>
      </c>
      <c r="AQ835" t="s">
        <v>838</v>
      </c>
      <c r="AR835" t="s">
        <v>14</v>
      </c>
      <c r="AS835" t="s">
        <v>219</v>
      </c>
      <c r="AT835" t="s">
        <v>230</v>
      </c>
      <c r="AV835" t="s">
        <v>15072</v>
      </c>
      <c r="AW835" t="s">
        <v>540</v>
      </c>
      <c r="AX835" t="s">
        <v>222</v>
      </c>
      <c r="BA835" s="57">
        <v>46325.625</v>
      </c>
      <c r="BB835" t="s">
        <v>15070</v>
      </c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:61">
      <c r="A836">
        <v>835</v>
      </c>
      <c r="B836">
        <v>1002635406</v>
      </c>
      <c r="C836">
        <v>3</v>
      </c>
      <c r="D836" t="s">
        <v>59</v>
      </c>
      <c r="E836">
        <v>4</v>
      </c>
      <c r="F836" t="s">
        <v>544</v>
      </c>
      <c r="G836" t="s">
        <v>564</v>
      </c>
      <c r="H836" t="s">
        <v>5917</v>
      </c>
      <c r="I836" t="s">
        <v>212</v>
      </c>
      <c r="J836" t="s">
        <v>213</v>
      </c>
      <c r="K836" t="s">
        <v>149</v>
      </c>
      <c r="M836" t="s">
        <v>76</v>
      </c>
      <c r="N836" t="s">
        <v>215</v>
      </c>
      <c r="O836" s="57">
        <v>46308.641226851854</v>
      </c>
      <c r="P836" s="57">
        <v>46308.68340277778</v>
      </c>
      <c r="Q836">
        <v>69408666</v>
      </c>
      <c r="S836">
        <v>146131120941</v>
      </c>
      <c r="T836" t="s">
        <v>5918</v>
      </c>
      <c r="U836" t="s">
        <v>6638</v>
      </c>
      <c r="V836" t="s">
        <v>6639</v>
      </c>
      <c r="Z836">
        <v>110.4273788</v>
      </c>
      <c r="AA836">
        <v>-7.7656517000000003</v>
      </c>
      <c r="AB836" t="s">
        <v>5921</v>
      </c>
      <c r="AC836" t="s">
        <v>283</v>
      </c>
      <c r="AL836" t="s">
        <v>217</v>
      </c>
      <c r="AM836" t="s">
        <v>6640</v>
      </c>
      <c r="AN836" t="s">
        <v>6</v>
      </c>
      <c r="AO836" t="s">
        <v>6589</v>
      </c>
      <c r="AR836" t="s">
        <v>218</v>
      </c>
      <c r="AS836" t="s">
        <v>219</v>
      </c>
      <c r="AT836" t="s">
        <v>230</v>
      </c>
      <c r="AU836">
        <v>20261013</v>
      </c>
      <c r="AV836" t="s">
        <v>221</v>
      </c>
      <c r="AW836" t="s">
        <v>1982</v>
      </c>
      <c r="AX836" t="s">
        <v>222</v>
      </c>
      <c r="BA836" s="57">
        <v>46308.291666666664</v>
      </c>
      <c r="BB836" t="s">
        <v>6640</v>
      </c>
      <c r="BC836">
        <v>2026</v>
      </c>
      <c r="BD836">
        <v>10</v>
      </c>
      <c r="BE836">
        <v>13</v>
      </c>
      <c r="BF836" s="6">
        <f t="shared" si="39"/>
        <v>46308</v>
      </c>
      <c r="BG836">
        <f t="shared" si="40"/>
        <v>-0.29166666666424135</v>
      </c>
      <c r="BH836" t="str">
        <f t="shared" si="41"/>
        <v>COMPLY</v>
      </c>
      <c r="BI836" t="e">
        <f>VLOOKUP(H836,Sheet2!$A$1:$B$270,2,FALSE)</f>
        <v>#N/A</v>
      </c>
    </row>
    <row r="837" spans="1:61">
      <c r="A837">
        <v>836</v>
      </c>
      <c r="B837">
        <v>1002644735</v>
      </c>
      <c r="C837">
        <v>3</v>
      </c>
      <c r="D837" t="s">
        <v>59</v>
      </c>
      <c r="E837">
        <v>4</v>
      </c>
      <c r="F837" t="s">
        <v>544</v>
      </c>
      <c r="G837" t="s">
        <v>564</v>
      </c>
      <c r="H837" t="s">
        <v>5917</v>
      </c>
      <c r="I837" t="s">
        <v>212</v>
      </c>
      <c r="J837" t="s">
        <v>213</v>
      </c>
      <c r="K837" t="s">
        <v>149</v>
      </c>
      <c r="L837" t="s">
        <v>214</v>
      </c>
      <c r="M837" t="s">
        <v>76</v>
      </c>
      <c r="N837" t="s">
        <v>215</v>
      </c>
      <c r="O837" s="57">
        <v>46315.399884259263</v>
      </c>
      <c r="P837" s="57">
        <v>46316.494560185187</v>
      </c>
      <c r="Q837">
        <v>69413477</v>
      </c>
      <c r="S837">
        <v>146131116668</v>
      </c>
      <c r="T837" t="s">
        <v>10241</v>
      </c>
      <c r="U837" t="s">
        <v>10242</v>
      </c>
      <c r="V837" t="s">
        <v>10243</v>
      </c>
      <c r="Z837">
        <v>110.3983904</v>
      </c>
      <c r="AA837">
        <v>-7.7817689999999997</v>
      </c>
      <c r="AB837" t="s">
        <v>10244</v>
      </c>
      <c r="AC837" t="s">
        <v>235</v>
      </c>
      <c r="AL837" t="s">
        <v>217</v>
      </c>
      <c r="AM837" t="s">
        <v>10245</v>
      </c>
      <c r="AN837" t="s">
        <v>6</v>
      </c>
      <c r="AO837" t="s">
        <v>10075</v>
      </c>
      <c r="AP837" s="57">
        <v>46316.333333333336</v>
      </c>
      <c r="AR837" t="s">
        <v>218</v>
      </c>
      <c r="AS837" t="s">
        <v>219</v>
      </c>
      <c r="AT837" t="s">
        <v>230</v>
      </c>
      <c r="AU837">
        <v>20261021</v>
      </c>
      <c r="AV837" t="s">
        <v>221</v>
      </c>
      <c r="AW837" t="s">
        <v>875</v>
      </c>
      <c r="AX837" t="s">
        <v>222</v>
      </c>
      <c r="BA837" s="57">
        <v>46316.333333333336</v>
      </c>
      <c r="BB837" t="s">
        <v>10245</v>
      </c>
      <c r="BC837">
        <v>2026</v>
      </c>
      <c r="BD837">
        <v>10</v>
      </c>
      <c r="BE837">
        <v>21</v>
      </c>
      <c r="BF837" s="6">
        <f t="shared" si="39"/>
        <v>46316</v>
      </c>
      <c r="BG837">
        <f t="shared" si="40"/>
        <v>-0.33333333333575865</v>
      </c>
      <c r="BH837" t="str">
        <f t="shared" si="41"/>
        <v>COMPLY</v>
      </c>
      <c r="BI837" t="e">
        <f>VLOOKUP(H837,Sheet2!$A$1:$B$270,2,FALSE)</f>
        <v>#N/A</v>
      </c>
    </row>
    <row r="838" spans="1:61">
      <c r="A838">
        <v>837</v>
      </c>
      <c r="B838">
        <v>1002650035</v>
      </c>
      <c r="C838">
        <v>3</v>
      </c>
      <c r="D838" t="s">
        <v>59</v>
      </c>
      <c r="E838">
        <v>4</v>
      </c>
      <c r="F838" t="s">
        <v>544</v>
      </c>
      <c r="G838" t="s">
        <v>564</v>
      </c>
      <c r="H838" t="s">
        <v>5917</v>
      </c>
      <c r="I838" t="s">
        <v>212</v>
      </c>
      <c r="J838" t="s">
        <v>213</v>
      </c>
      <c r="K838" t="s">
        <v>149</v>
      </c>
      <c r="L838" t="s">
        <v>214</v>
      </c>
      <c r="M838" t="s">
        <v>76</v>
      </c>
      <c r="N838" t="s">
        <v>215</v>
      </c>
      <c r="O838" s="57">
        <v>46317.785300925927</v>
      </c>
      <c r="P838" s="57">
        <v>46318.593321759261</v>
      </c>
      <c r="Q838">
        <v>69415511</v>
      </c>
      <c r="S838">
        <v>146131120830</v>
      </c>
      <c r="T838" t="s">
        <v>11486</v>
      </c>
      <c r="U838" t="s">
        <v>11487</v>
      </c>
      <c r="V838" t="s">
        <v>11488</v>
      </c>
      <c r="Z838">
        <v>110.4053116</v>
      </c>
      <c r="AA838">
        <v>-7.7612804000000004</v>
      </c>
      <c r="AB838" t="s">
        <v>11489</v>
      </c>
      <c r="AC838" t="s">
        <v>235</v>
      </c>
      <c r="AL838" t="s">
        <v>217</v>
      </c>
      <c r="AM838" t="s">
        <v>11490</v>
      </c>
      <c r="AN838" t="s">
        <v>6</v>
      </c>
      <c r="AO838" t="s">
        <v>11491</v>
      </c>
      <c r="AP838" s="57">
        <v>46319.333333333336</v>
      </c>
      <c r="AR838" t="s">
        <v>218</v>
      </c>
      <c r="AS838" t="s">
        <v>219</v>
      </c>
      <c r="AT838" t="s">
        <v>230</v>
      </c>
      <c r="AU838">
        <v>20261023</v>
      </c>
      <c r="AV838" t="s">
        <v>221</v>
      </c>
      <c r="AW838" t="s">
        <v>923</v>
      </c>
      <c r="AX838" t="s">
        <v>222</v>
      </c>
      <c r="BA838" s="57">
        <v>46319.333333333336</v>
      </c>
      <c r="BB838" t="s">
        <v>11490</v>
      </c>
      <c r="BC838">
        <v>2026</v>
      </c>
      <c r="BD838">
        <v>10</v>
      </c>
      <c r="BE838">
        <v>23</v>
      </c>
      <c r="BF838" s="6">
        <f t="shared" si="39"/>
        <v>46318</v>
      </c>
      <c r="BG838">
        <f t="shared" si="40"/>
        <v>-1.3333333333357587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1002652295</v>
      </c>
      <c r="C839">
        <v>3</v>
      </c>
      <c r="D839" t="s">
        <v>59</v>
      </c>
      <c r="E839">
        <v>4</v>
      </c>
      <c r="F839" t="s">
        <v>544</v>
      </c>
      <c r="G839" t="s">
        <v>564</v>
      </c>
      <c r="H839" t="s">
        <v>5917</v>
      </c>
      <c r="I839" t="s">
        <v>212</v>
      </c>
      <c r="J839" t="s">
        <v>213</v>
      </c>
      <c r="K839" t="s">
        <v>149</v>
      </c>
      <c r="M839" t="s">
        <v>76</v>
      </c>
      <c r="N839" t="s">
        <v>215</v>
      </c>
      <c r="O839" s="57">
        <v>46319.679062499999</v>
      </c>
      <c r="P839" s="57">
        <v>46319.763807870368</v>
      </c>
      <c r="Q839">
        <v>69415259</v>
      </c>
      <c r="S839">
        <v>146131120986</v>
      </c>
      <c r="T839" t="s">
        <v>11492</v>
      </c>
      <c r="U839" t="s">
        <v>12150</v>
      </c>
      <c r="V839" t="s">
        <v>12151</v>
      </c>
      <c r="Z839">
        <v>110.412828326225</v>
      </c>
      <c r="AA839">
        <v>-7.7803479498107597</v>
      </c>
      <c r="AB839" t="s">
        <v>11495</v>
      </c>
      <c r="AC839" t="s">
        <v>229</v>
      </c>
      <c r="AL839" t="s">
        <v>217</v>
      </c>
      <c r="AM839" t="s">
        <v>12152</v>
      </c>
      <c r="AN839" t="s">
        <v>6</v>
      </c>
      <c r="AO839" t="s">
        <v>11930</v>
      </c>
      <c r="AR839" t="s">
        <v>218</v>
      </c>
      <c r="AS839" t="s">
        <v>219</v>
      </c>
      <c r="AT839" t="s">
        <v>230</v>
      </c>
      <c r="AU839">
        <v>20261024</v>
      </c>
      <c r="AV839" t="s">
        <v>221</v>
      </c>
      <c r="AW839" t="s">
        <v>1982</v>
      </c>
      <c r="AX839" t="s">
        <v>222</v>
      </c>
      <c r="BA839" s="57">
        <v>46319.291666666664</v>
      </c>
      <c r="BB839" t="s">
        <v>12152</v>
      </c>
      <c r="BC839">
        <v>2026</v>
      </c>
      <c r="BD839">
        <v>10</v>
      </c>
      <c r="BE839">
        <v>24</v>
      </c>
      <c r="BF839" s="6">
        <f t="shared" si="39"/>
        <v>46319</v>
      </c>
      <c r="BG839">
        <f t="shared" si="40"/>
        <v>-0.29166666666424135</v>
      </c>
      <c r="BH839" t="str">
        <f t="shared" si="41"/>
        <v>COMPLY</v>
      </c>
      <c r="BI839" t="e">
        <f>VLOOKUP(H839,Sheet2!$A$1:$B$270,2,FALSE)</f>
        <v>#N/A</v>
      </c>
    </row>
    <row r="840" spans="1:61">
      <c r="A840">
        <v>839</v>
      </c>
      <c r="B840">
        <v>1002654329</v>
      </c>
      <c r="C840">
        <v>3</v>
      </c>
      <c r="D840" t="s">
        <v>59</v>
      </c>
      <c r="E840">
        <v>4</v>
      </c>
      <c r="F840" t="s">
        <v>544</v>
      </c>
      <c r="G840" t="s">
        <v>564</v>
      </c>
      <c r="H840" t="s">
        <v>5917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46321.6172337963</v>
      </c>
      <c r="P840" s="57">
        <v>46322.518553240741</v>
      </c>
      <c r="Q840">
        <v>69417292</v>
      </c>
      <c r="S840">
        <v>146131120993</v>
      </c>
      <c r="T840" t="s">
        <v>13071</v>
      </c>
      <c r="U840" t="s">
        <v>13072</v>
      </c>
      <c r="V840" t="s">
        <v>13073</v>
      </c>
      <c r="Z840">
        <v>110.4262623</v>
      </c>
      <c r="AA840">
        <v>-7.7836590999999897</v>
      </c>
      <c r="AB840" t="s">
        <v>13074</v>
      </c>
      <c r="AC840" t="s">
        <v>235</v>
      </c>
      <c r="AL840" t="s">
        <v>217</v>
      </c>
      <c r="AM840" t="s">
        <v>13075</v>
      </c>
      <c r="AN840" t="s">
        <v>6</v>
      </c>
      <c r="AO840" t="s">
        <v>12941</v>
      </c>
      <c r="AP840" s="57">
        <v>46322.458333333336</v>
      </c>
      <c r="AR840" t="s">
        <v>218</v>
      </c>
      <c r="AS840" t="s">
        <v>219</v>
      </c>
      <c r="AT840" t="s">
        <v>230</v>
      </c>
      <c r="AU840">
        <v>20261027</v>
      </c>
      <c r="AV840" t="s">
        <v>221</v>
      </c>
      <c r="AW840" t="s">
        <v>877</v>
      </c>
      <c r="AX840" t="s">
        <v>222</v>
      </c>
      <c r="BA840" s="57">
        <v>46322.458333333336</v>
      </c>
      <c r="BB840" t="s">
        <v>13075</v>
      </c>
      <c r="BC840">
        <v>2026</v>
      </c>
      <c r="BD840">
        <v>10</v>
      </c>
      <c r="BE840">
        <v>27</v>
      </c>
      <c r="BF840" s="6">
        <f t="shared" si="39"/>
        <v>46322</v>
      </c>
      <c r="BG840">
        <f t="shared" si="40"/>
        <v>-0.45833333333575865</v>
      </c>
      <c r="BH840" t="str">
        <f t="shared" si="41"/>
        <v>COMPLY</v>
      </c>
      <c r="BI840" t="e">
        <f>VLOOKUP(H840,Sheet2!$A$1:$B$270,2,FALSE)</f>
        <v>#N/A</v>
      </c>
    </row>
    <row r="841" spans="1:61">
      <c r="A841">
        <v>840</v>
      </c>
      <c r="B841">
        <v>1002658454</v>
      </c>
      <c r="C841">
        <v>3</v>
      </c>
      <c r="D841" t="s">
        <v>59</v>
      </c>
      <c r="E841">
        <v>4</v>
      </c>
      <c r="F841" t="s">
        <v>544</v>
      </c>
      <c r="G841" t="s">
        <v>564</v>
      </c>
      <c r="H841" t="s">
        <v>5917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46323.872766203705</v>
      </c>
      <c r="P841" s="57">
        <v>46324.857881944445</v>
      </c>
      <c r="Q841">
        <v>69418919</v>
      </c>
      <c r="S841">
        <v>146131121009</v>
      </c>
      <c r="T841" t="s">
        <v>14452</v>
      </c>
      <c r="U841" t="s">
        <v>15073</v>
      </c>
      <c r="V841" t="s">
        <v>14453</v>
      </c>
      <c r="Z841">
        <v>110.40807439264201</v>
      </c>
      <c r="AA841">
        <v>-7.7654016882820098</v>
      </c>
      <c r="AB841" t="s">
        <v>14454</v>
      </c>
      <c r="AC841" t="s">
        <v>235</v>
      </c>
      <c r="AL841" t="s">
        <v>217</v>
      </c>
      <c r="AM841" t="s">
        <v>14455</v>
      </c>
      <c r="AN841" t="s">
        <v>6</v>
      </c>
      <c r="AO841" t="s">
        <v>14456</v>
      </c>
      <c r="AP841" s="57">
        <v>46325.333333333336</v>
      </c>
      <c r="AR841" t="s">
        <v>218</v>
      </c>
      <c r="AS841" t="s">
        <v>219</v>
      </c>
      <c r="AT841" t="s">
        <v>230</v>
      </c>
      <c r="AU841">
        <v>20261029</v>
      </c>
      <c r="AV841" t="s">
        <v>221</v>
      </c>
      <c r="AW841" t="s">
        <v>879</v>
      </c>
      <c r="AX841" t="s">
        <v>222</v>
      </c>
      <c r="BA841" s="57">
        <v>46325.333333333336</v>
      </c>
      <c r="BB841" t="s">
        <v>14455</v>
      </c>
      <c r="BC841">
        <v>2026</v>
      </c>
      <c r="BD841">
        <v>10</v>
      </c>
      <c r="BE841">
        <v>29</v>
      </c>
      <c r="BF841" s="6">
        <f t="shared" si="39"/>
        <v>46324</v>
      </c>
      <c r="BG841">
        <f t="shared" si="40"/>
        <v>-1.3333333333357587</v>
      </c>
      <c r="BH841" t="str">
        <f t="shared" si="41"/>
        <v>COMPLY</v>
      </c>
      <c r="BI841" t="e">
        <f>VLOOKUP(H841,Sheet2!$A$1:$B$270,2,FALSE)</f>
        <v>#N/A</v>
      </c>
    </row>
    <row r="842" spans="1:61">
      <c r="A842">
        <v>841</v>
      </c>
      <c r="B842">
        <v>1002630984</v>
      </c>
      <c r="C842">
        <v>3</v>
      </c>
      <c r="D842" t="s">
        <v>59</v>
      </c>
      <c r="E842">
        <v>4</v>
      </c>
      <c r="F842" t="s">
        <v>544</v>
      </c>
      <c r="G842" t="s">
        <v>564</v>
      </c>
      <c r="H842" t="s">
        <v>1758</v>
      </c>
      <c r="I842" t="s">
        <v>212</v>
      </c>
      <c r="J842" t="s">
        <v>213</v>
      </c>
      <c r="K842" t="s">
        <v>149</v>
      </c>
      <c r="L842" t="s">
        <v>214</v>
      </c>
      <c r="M842" t="s">
        <v>1400</v>
      </c>
      <c r="N842" t="s">
        <v>215</v>
      </c>
      <c r="O842" s="57">
        <v>46305.596990740742</v>
      </c>
      <c r="P842" s="57">
        <v>46315.494722222225</v>
      </c>
      <c r="Q842">
        <v>69407924</v>
      </c>
      <c r="S842">
        <v>146130139359</v>
      </c>
      <c r="T842" t="s">
        <v>5084</v>
      </c>
      <c r="U842" t="s">
        <v>5085</v>
      </c>
      <c r="V842" t="s">
        <v>5086</v>
      </c>
      <c r="Z842">
        <v>110.3843134</v>
      </c>
      <c r="AA842">
        <v>-7.7488346000000003</v>
      </c>
      <c r="AB842" t="s">
        <v>5087</v>
      </c>
      <c r="AC842" t="s">
        <v>235</v>
      </c>
      <c r="AL842" t="s">
        <v>217</v>
      </c>
      <c r="AM842" t="s">
        <v>5088</v>
      </c>
      <c r="AN842" t="s">
        <v>6</v>
      </c>
      <c r="AO842" s="57">
        <v>46305.600752314815</v>
      </c>
      <c r="AP842" s="57">
        <v>46307.333333333336</v>
      </c>
      <c r="AQ842" t="s">
        <v>1495</v>
      </c>
      <c r="AR842" t="s">
        <v>14</v>
      </c>
      <c r="AS842" t="s">
        <v>1764</v>
      </c>
      <c r="AT842" t="s">
        <v>230</v>
      </c>
      <c r="AV842" t="s">
        <v>9544</v>
      </c>
      <c r="AW842" t="s">
        <v>923</v>
      </c>
      <c r="AX842" t="s">
        <v>222</v>
      </c>
      <c r="BA842" s="57">
        <v>46307.333333333336</v>
      </c>
      <c r="BB842" t="s">
        <v>5088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:61">
      <c r="A843">
        <v>842</v>
      </c>
      <c r="B843">
        <v>1002630979</v>
      </c>
      <c r="C843">
        <v>3</v>
      </c>
      <c r="D843" t="s">
        <v>59</v>
      </c>
      <c r="E843">
        <v>4</v>
      </c>
      <c r="F843" t="s">
        <v>544</v>
      </c>
      <c r="G843" t="s">
        <v>564</v>
      </c>
      <c r="H843" t="s">
        <v>1758</v>
      </c>
      <c r="I843" t="s">
        <v>212</v>
      </c>
      <c r="J843" t="s">
        <v>213</v>
      </c>
      <c r="K843" t="s">
        <v>149</v>
      </c>
      <c r="L843" t="s">
        <v>214</v>
      </c>
      <c r="M843" t="s">
        <v>1400</v>
      </c>
      <c r="N843" t="s">
        <v>215</v>
      </c>
      <c r="O843" s="57">
        <v>46305.593506944446</v>
      </c>
      <c r="P843" s="57">
        <v>46308.406678240739</v>
      </c>
      <c r="Q843">
        <v>69407936</v>
      </c>
      <c r="S843">
        <v>146130139358</v>
      </c>
      <c r="T843" t="s">
        <v>5089</v>
      </c>
      <c r="U843" t="s">
        <v>5090</v>
      </c>
      <c r="V843" t="s">
        <v>5091</v>
      </c>
      <c r="Z843">
        <v>110.388608</v>
      </c>
      <c r="AA843">
        <v>-7.7113471999999996</v>
      </c>
      <c r="AB843" t="s">
        <v>5092</v>
      </c>
      <c r="AC843" t="s">
        <v>235</v>
      </c>
      <c r="AL843" t="s">
        <v>217</v>
      </c>
      <c r="AM843" t="s">
        <v>5093</v>
      </c>
      <c r="AN843" t="s">
        <v>6</v>
      </c>
      <c r="AO843" s="57">
        <v>46305.600752314815</v>
      </c>
      <c r="AP843" s="57">
        <v>46306.458333333336</v>
      </c>
      <c r="AQ843" t="s">
        <v>1495</v>
      </c>
      <c r="AR843" t="s">
        <v>14</v>
      </c>
      <c r="AS843" t="s">
        <v>1764</v>
      </c>
      <c r="AT843" t="s">
        <v>230</v>
      </c>
      <c r="AV843" t="s">
        <v>5926</v>
      </c>
      <c r="AW843" t="s">
        <v>880</v>
      </c>
      <c r="AX843" t="s">
        <v>222</v>
      </c>
      <c r="BA843" s="57">
        <v>46306.458333333336</v>
      </c>
      <c r="BB843" t="s">
        <v>5093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:61">
      <c r="A844">
        <v>843</v>
      </c>
      <c r="B844">
        <v>1002630963</v>
      </c>
      <c r="C844">
        <v>3</v>
      </c>
      <c r="D844" t="s">
        <v>59</v>
      </c>
      <c r="E844">
        <v>4</v>
      </c>
      <c r="F844" t="s">
        <v>544</v>
      </c>
      <c r="G844" t="s">
        <v>564</v>
      </c>
      <c r="H844" t="s">
        <v>1758</v>
      </c>
      <c r="I844" t="s">
        <v>212</v>
      </c>
      <c r="J844" t="s">
        <v>213</v>
      </c>
      <c r="K844" t="s">
        <v>149</v>
      </c>
      <c r="L844" t="s">
        <v>214</v>
      </c>
      <c r="M844" t="s">
        <v>1400</v>
      </c>
      <c r="N844" t="s">
        <v>215</v>
      </c>
      <c r="O844" s="57">
        <v>46305.585277777776</v>
      </c>
      <c r="P844" s="57">
        <v>46308.445</v>
      </c>
      <c r="Q844">
        <v>69407926</v>
      </c>
      <c r="S844">
        <v>146130139356</v>
      </c>
      <c r="T844" t="s">
        <v>5094</v>
      </c>
      <c r="U844" t="s">
        <v>5090</v>
      </c>
      <c r="V844" t="s">
        <v>5095</v>
      </c>
      <c r="Z844">
        <v>110.388608</v>
      </c>
      <c r="AA844">
        <v>-7.7113471999999996</v>
      </c>
      <c r="AB844" t="s">
        <v>5096</v>
      </c>
      <c r="AC844" t="s">
        <v>235</v>
      </c>
      <c r="AL844" t="s">
        <v>217</v>
      </c>
      <c r="AM844" t="s">
        <v>5097</v>
      </c>
      <c r="AN844" t="s">
        <v>6</v>
      </c>
      <c r="AO844" s="57">
        <v>46305.590451388889</v>
      </c>
      <c r="AP844" s="57">
        <v>46306.458333333336</v>
      </c>
      <c r="AQ844" t="s">
        <v>1495</v>
      </c>
      <c r="AR844" t="s">
        <v>14</v>
      </c>
      <c r="AS844" t="s">
        <v>1764</v>
      </c>
      <c r="AT844" t="s">
        <v>230</v>
      </c>
      <c r="AV844" t="s">
        <v>5927</v>
      </c>
      <c r="AW844" t="s">
        <v>880</v>
      </c>
      <c r="AX844" t="s">
        <v>222</v>
      </c>
      <c r="BA844" s="57">
        <v>46306.458333333336</v>
      </c>
      <c r="BB844" t="s">
        <v>5097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:61">
      <c r="A845">
        <v>844</v>
      </c>
      <c r="B845">
        <v>1002630639</v>
      </c>
      <c r="C845">
        <v>3</v>
      </c>
      <c r="D845" t="s">
        <v>59</v>
      </c>
      <c r="E845">
        <v>4</v>
      </c>
      <c r="F845" t="s">
        <v>544</v>
      </c>
      <c r="G845" t="s">
        <v>564</v>
      </c>
      <c r="H845" t="s">
        <v>1758</v>
      </c>
      <c r="I845" t="s">
        <v>212</v>
      </c>
      <c r="J845" t="s">
        <v>213</v>
      </c>
      <c r="K845" t="s">
        <v>149</v>
      </c>
      <c r="L845" t="s">
        <v>214</v>
      </c>
      <c r="M845" t="s">
        <v>1400</v>
      </c>
      <c r="N845" t="s">
        <v>215</v>
      </c>
      <c r="O845" s="57">
        <v>46305.386516203704</v>
      </c>
      <c r="P845" s="57">
        <v>46306.550740740742</v>
      </c>
      <c r="Q845">
        <v>69407735</v>
      </c>
      <c r="S845">
        <v>146130139351</v>
      </c>
      <c r="T845" t="s">
        <v>5070</v>
      </c>
      <c r="U845" t="s">
        <v>5080</v>
      </c>
      <c r="V845" t="s">
        <v>5081</v>
      </c>
      <c r="Z845">
        <v>110.378162435485</v>
      </c>
      <c r="AA845">
        <v>-7.7328022168811898</v>
      </c>
      <c r="AB845" t="s">
        <v>5073</v>
      </c>
      <c r="AC845" t="s">
        <v>235</v>
      </c>
      <c r="AL845" t="s">
        <v>217</v>
      </c>
      <c r="AM845" t="s">
        <v>5082</v>
      </c>
      <c r="AN845" t="s">
        <v>6</v>
      </c>
      <c r="AO845" s="57">
        <v>46305.402870370373</v>
      </c>
      <c r="AP845" s="57">
        <v>46306.333333333336</v>
      </c>
      <c r="AR845" t="s">
        <v>14</v>
      </c>
      <c r="AS845" t="s">
        <v>1764</v>
      </c>
      <c r="AT845" t="s">
        <v>230</v>
      </c>
      <c r="AV845" t="s">
        <v>5083</v>
      </c>
      <c r="AW845" t="s">
        <v>880</v>
      </c>
      <c r="AX845" t="s">
        <v>222</v>
      </c>
      <c r="BA845" s="57">
        <v>46306.333333333336</v>
      </c>
      <c r="BB845" t="s">
        <v>5082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:61">
      <c r="A846">
        <v>845</v>
      </c>
      <c r="B846">
        <v>1002650791</v>
      </c>
      <c r="C846">
        <v>3</v>
      </c>
      <c r="D846" t="s">
        <v>59</v>
      </c>
      <c r="E846">
        <v>4</v>
      </c>
      <c r="F846" t="s">
        <v>544</v>
      </c>
      <c r="G846" t="s">
        <v>564</v>
      </c>
      <c r="H846" t="s">
        <v>1758</v>
      </c>
      <c r="I846" t="s">
        <v>212</v>
      </c>
      <c r="J846" t="s">
        <v>213</v>
      </c>
      <c r="K846" t="s">
        <v>149</v>
      </c>
      <c r="L846" t="s">
        <v>214</v>
      </c>
      <c r="M846" t="s">
        <v>1400</v>
      </c>
      <c r="N846" t="s">
        <v>215</v>
      </c>
      <c r="O846" s="57">
        <v>46318.485995370371</v>
      </c>
      <c r="P846" s="57">
        <v>46321.559212962966</v>
      </c>
      <c r="Q846">
        <v>69415815</v>
      </c>
      <c r="S846">
        <v>146130139090</v>
      </c>
      <c r="T846" t="s">
        <v>12153</v>
      </c>
      <c r="U846" t="s">
        <v>12154</v>
      </c>
      <c r="V846" t="s">
        <v>12155</v>
      </c>
      <c r="Z846">
        <v>110.4004101</v>
      </c>
      <c r="AA846">
        <v>-7.7099492999999999</v>
      </c>
      <c r="AB846" t="s">
        <v>12156</v>
      </c>
      <c r="AC846" t="s">
        <v>235</v>
      </c>
      <c r="AL846" t="s">
        <v>217</v>
      </c>
      <c r="AM846" t="s">
        <v>12157</v>
      </c>
      <c r="AN846" t="s">
        <v>6</v>
      </c>
      <c r="AO846" t="s">
        <v>12158</v>
      </c>
      <c r="AP846" s="57">
        <v>46319.458333333336</v>
      </c>
      <c r="AR846" t="s">
        <v>14</v>
      </c>
      <c r="AS846" t="s">
        <v>1764</v>
      </c>
      <c r="AT846" t="s">
        <v>230</v>
      </c>
      <c r="AV846" t="s">
        <v>13076</v>
      </c>
      <c r="AW846" t="s">
        <v>879</v>
      </c>
      <c r="AX846" t="s">
        <v>222</v>
      </c>
      <c r="BA846" s="57">
        <v>46319.458333333336</v>
      </c>
      <c r="BB846" t="s">
        <v>12157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:61">
      <c r="A847">
        <v>846</v>
      </c>
      <c r="B847">
        <v>1002619790</v>
      </c>
      <c r="C847">
        <v>3</v>
      </c>
      <c r="D847" t="s">
        <v>59</v>
      </c>
      <c r="E847">
        <v>4</v>
      </c>
      <c r="F847" t="s">
        <v>544</v>
      </c>
      <c r="G847" t="s">
        <v>564</v>
      </c>
      <c r="H847" t="s">
        <v>1758</v>
      </c>
      <c r="I847" t="s">
        <v>212</v>
      </c>
      <c r="J847" t="s">
        <v>213</v>
      </c>
      <c r="K847" t="s">
        <v>149</v>
      </c>
      <c r="L847" t="s">
        <v>214</v>
      </c>
      <c r="M847" t="s">
        <v>76</v>
      </c>
      <c r="N847" t="s">
        <v>215</v>
      </c>
      <c r="O847" s="57">
        <v>46297.561574074076</v>
      </c>
      <c r="P847" s="57">
        <v>46298.494745370372</v>
      </c>
      <c r="Q847">
        <v>69403066</v>
      </c>
      <c r="S847">
        <v>146130139241</v>
      </c>
      <c r="T847" t="s">
        <v>1759</v>
      </c>
      <c r="U847" t="s">
        <v>1766</v>
      </c>
      <c r="V847" t="s">
        <v>1767</v>
      </c>
      <c r="Z847">
        <v>110.4014473</v>
      </c>
      <c r="AA847">
        <v>-7.7561092</v>
      </c>
      <c r="AB847" t="s">
        <v>1768</v>
      </c>
      <c r="AC847" t="s">
        <v>235</v>
      </c>
      <c r="AL847" t="s">
        <v>217</v>
      </c>
      <c r="AM847" t="s">
        <v>1769</v>
      </c>
      <c r="AN847" t="s">
        <v>6</v>
      </c>
      <c r="AO847" s="57">
        <v>46063.569363425922</v>
      </c>
      <c r="AP847" s="57">
        <v>46298.458333333336</v>
      </c>
      <c r="AR847" t="s">
        <v>218</v>
      </c>
      <c r="AS847" t="s">
        <v>1764</v>
      </c>
      <c r="AT847" t="s">
        <v>230</v>
      </c>
      <c r="AU847">
        <v>20261003</v>
      </c>
      <c r="AV847" t="s">
        <v>221</v>
      </c>
      <c r="AW847" t="s">
        <v>1765</v>
      </c>
      <c r="AX847" t="s">
        <v>222</v>
      </c>
      <c r="BA847" s="57">
        <v>46298.458333333336</v>
      </c>
      <c r="BB847" t="s">
        <v>1769</v>
      </c>
      <c r="BC847">
        <v>2026</v>
      </c>
      <c r="BD847">
        <v>10</v>
      </c>
      <c r="BE847">
        <v>3</v>
      </c>
      <c r="BF847" s="6">
        <f t="shared" si="39"/>
        <v>46298</v>
      </c>
      <c r="BG847">
        <f t="shared" si="40"/>
        <v>-0.45833333333575865</v>
      </c>
      <c r="BH847" t="str">
        <f t="shared" si="41"/>
        <v>COMPLY</v>
      </c>
      <c r="BI847" t="e">
        <f>VLOOKUP(H847,Sheet2!$A$1:$B$270,2,FALSE)</f>
        <v>#N/A</v>
      </c>
    </row>
    <row r="848" spans="1:61">
      <c r="A848">
        <v>847</v>
      </c>
      <c r="B848">
        <v>1002619746</v>
      </c>
      <c r="C848">
        <v>3</v>
      </c>
      <c r="D848" t="s">
        <v>59</v>
      </c>
      <c r="E848">
        <v>4</v>
      </c>
      <c r="F848" t="s">
        <v>544</v>
      </c>
      <c r="G848" t="s">
        <v>564</v>
      </c>
      <c r="H848" t="s">
        <v>1758</v>
      </c>
      <c r="I848" t="s">
        <v>212</v>
      </c>
      <c r="J848" t="s">
        <v>213</v>
      </c>
      <c r="K848" t="s">
        <v>149</v>
      </c>
      <c r="M848" t="s">
        <v>76</v>
      </c>
      <c r="N848" t="s">
        <v>563</v>
      </c>
      <c r="O848" s="57">
        <v>46297.553981481484</v>
      </c>
      <c r="P848" s="57">
        <v>46301.590914351851</v>
      </c>
      <c r="Q848">
        <v>66525052</v>
      </c>
      <c r="S848">
        <v>146130139224</v>
      </c>
      <c r="T848" t="s">
        <v>1652</v>
      </c>
      <c r="U848" t="s">
        <v>1770</v>
      </c>
      <c r="V848" t="s">
        <v>2652</v>
      </c>
      <c r="Z848">
        <v>110.359377637005</v>
      </c>
      <c r="AA848">
        <v>-7.8487890590002802</v>
      </c>
      <c r="AB848" t="s">
        <v>1654</v>
      </c>
      <c r="AC848" t="s">
        <v>225</v>
      </c>
      <c r="AL848" t="s">
        <v>217</v>
      </c>
      <c r="AM848" t="s">
        <v>2653</v>
      </c>
      <c r="AN848" t="s">
        <v>6</v>
      </c>
      <c r="AO848" s="57">
        <v>46063.559317129628</v>
      </c>
      <c r="AP848" s="57">
        <v>46301.458333333336</v>
      </c>
      <c r="AR848" t="s">
        <v>218</v>
      </c>
      <c r="AS848" t="s">
        <v>1764</v>
      </c>
      <c r="AT848" t="s">
        <v>230</v>
      </c>
      <c r="AU848">
        <v>20261006</v>
      </c>
      <c r="AV848" t="s">
        <v>221</v>
      </c>
      <c r="AW848" t="s">
        <v>540</v>
      </c>
      <c r="AX848" t="s">
        <v>222</v>
      </c>
      <c r="BA848" s="57">
        <v>46301.458333333336</v>
      </c>
      <c r="BB848" t="s">
        <v>2653</v>
      </c>
      <c r="BC848">
        <v>2026</v>
      </c>
      <c r="BD848">
        <v>10</v>
      </c>
      <c r="BE848">
        <v>6</v>
      </c>
      <c r="BF848" s="6">
        <f t="shared" si="39"/>
        <v>46301</v>
      </c>
      <c r="BG848">
        <f t="shared" si="40"/>
        <v>-0.45833333333575865</v>
      </c>
      <c r="BH848" t="str">
        <f t="shared" si="41"/>
        <v>COMPLY</v>
      </c>
      <c r="BI848" t="e">
        <f>VLOOKUP(H848,Sheet2!$A$1:$B$270,2,FALSE)</f>
        <v>#N/A</v>
      </c>
    </row>
    <row r="849" spans="1:61">
      <c r="A849">
        <v>848</v>
      </c>
      <c r="B849">
        <v>1002625624</v>
      </c>
      <c r="C849">
        <v>3</v>
      </c>
      <c r="D849" t="s">
        <v>59</v>
      </c>
      <c r="E849">
        <v>4</v>
      </c>
      <c r="F849" t="s">
        <v>544</v>
      </c>
      <c r="G849" t="s">
        <v>564</v>
      </c>
      <c r="H849" t="s">
        <v>1758</v>
      </c>
      <c r="I849" t="s">
        <v>212</v>
      </c>
      <c r="J849" t="s">
        <v>213</v>
      </c>
      <c r="K849" t="s">
        <v>149</v>
      </c>
      <c r="L849" t="s">
        <v>214</v>
      </c>
      <c r="M849" t="s">
        <v>76</v>
      </c>
      <c r="N849" t="s">
        <v>215</v>
      </c>
      <c r="O849" s="57">
        <v>46302.436574074076</v>
      </c>
      <c r="P849" s="57">
        <v>46302.693564814814</v>
      </c>
      <c r="Q849">
        <v>69405589</v>
      </c>
      <c r="S849">
        <v>146130139311</v>
      </c>
      <c r="T849" t="s">
        <v>3940</v>
      </c>
      <c r="U849" t="s">
        <v>3941</v>
      </c>
      <c r="V849" t="s">
        <v>3942</v>
      </c>
      <c r="Z849">
        <v>110.385324</v>
      </c>
      <c r="AA849">
        <v>-7.7345306000000003</v>
      </c>
      <c r="AB849" t="s">
        <v>3943</v>
      </c>
      <c r="AC849" t="s">
        <v>235</v>
      </c>
      <c r="AL849" t="s">
        <v>217</v>
      </c>
      <c r="AM849" t="s">
        <v>3908</v>
      </c>
      <c r="AN849" t="s">
        <v>6</v>
      </c>
      <c r="AO849" s="57">
        <v>46213.444687499999</v>
      </c>
      <c r="AP849" s="57">
        <v>46303.333333333336</v>
      </c>
      <c r="AR849" t="s">
        <v>218</v>
      </c>
      <c r="AS849" t="s">
        <v>1764</v>
      </c>
      <c r="AT849" t="s">
        <v>230</v>
      </c>
      <c r="AU849">
        <v>20261007</v>
      </c>
      <c r="AV849" t="s">
        <v>221</v>
      </c>
      <c r="AW849" t="s">
        <v>3944</v>
      </c>
      <c r="AX849" t="s">
        <v>222</v>
      </c>
      <c r="BA849" s="57">
        <v>46303.333333333336</v>
      </c>
      <c r="BB849" t="s">
        <v>3908</v>
      </c>
      <c r="BC849">
        <v>2026</v>
      </c>
      <c r="BD849">
        <v>10</v>
      </c>
      <c r="BE849">
        <v>7</v>
      </c>
      <c r="BF849" s="6">
        <f t="shared" si="39"/>
        <v>46302</v>
      </c>
      <c r="BG849">
        <f t="shared" si="40"/>
        <v>-1.3333333333357587</v>
      </c>
      <c r="BH849" t="str">
        <f t="shared" si="41"/>
        <v>COMPLY</v>
      </c>
      <c r="BI849" t="e">
        <f>VLOOKUP(H849,Sheet2!$A$1:$B$270,2,FALSE)</f>
        <v>#N/A</v>
      </c>
    </row>
    <row r="850" spans="1:61">
      <c r="A850">
        <v>849</v>
      </c>
      <c r="B850">
        <v>1002629752</v>
      </c>
      <c r="C850">
        <v>3</v>
      </c>
      <c r="D850" t="s">
        <v>59</v>
      </c>
      <c r="E850">
        <v>4</v>
      </c>
      <c r="F850" t="s">
        <v>544</v>
      </c>
      <c r="G850" t="s">
        <v>564</v>
      </c>
      <c r="H850" t="s">
        <v>1758</v>
      </c>
      <c r="I850" t="s">
        <v>212</v>
      </c>
      <c r="J850" t="s">
        <v>213</v>
      </c>
      <c r="K850" t="s">
        <v>149</v>
      </c>
      <c r="L850" t="s">
        <v>214</v>
      </c>
      <c r="M850" t="s">
        <v>76</v>
      </c>
      <c r="N850" t="s">
        <v>215</v>
      </c>
      <c r="O850" s="57">
        <v>46304.578182870369</v>
      </c>
      <c r="P850" s="57">
        <v>46305.449282407404</v>
      </c>
      <c r="Q850">
        <v>69407388</v>
      </c>
      <c r="S850">
        <v>146130139348</v>
      </c>
      <c r="T850" t="s">
        <v>5075</v>
      </c>
      <c r="U850" t="s">
        <v>5076</v>
      </c>
      <c r="V850" t="s">
        <v>5077</v>
      </c>
      <c r="Z850">
        <v>110.44305300000001</v>
      </c>
      <c r="AA850">
        <v>-7.7524800000000003</v>
      </c>
      <c r="AB850" t="s">
        <v>5078</v>
      </c>
      <c r="AC850" t="s">
        <v>235</v>
      </c>
      <c r="AL850" t="s">
        <v>217</v>
      </c>
      <c r="AM850" t="s">
        <v>5079</v>
      </c>
      <c r="AN850" t="s">
        <v>6</v>
      </c>
      <c r="AO850" s="57">
        <v>46275.579988425925</v>
      </c>
      <c r="AP850" s="57">
        <v>46305.458333333336</v>
      </c>
      <c r="AR850" t="s">
        <v>218</v>
      </c>
      <c r="AS850" t="s">
        <v>1764</v>
      </c>
      <c r="AT850" t="s">
        <v>230</v>
      </c>
      <c r="AU850">
        <v>20261010</v>
      </c>
      <c r="AV850" t="s">
        <v>221</v>
      </c>
      <c r="AW850" t="s">
        <v>875</v>
      </c>
      <c r="AX850" t="s">
        <v>222</v>
      </c>
      <c r="BA850" s="57">
        <v>46305.458333333336</v>
      </c>
      <c r="BB850" t="s">
        <v>5079</v>
      </c>
      <c r="BC850">
        <v>2026</v>
      </c>
      <c r="BD850">
        <v>10</v>
      </c>
      <c r="BE850">
        <v>10</v>
      </c>
      <c r="BF850" s="6">
        <f t="shared" si="39"/>
        <v>46305</v>
      </c>
      <c r="BG850">
        <f t="shared" si="40"/>
        <v>-0.45833333333575865</v>
      </c>
      <c r="BH850" t="str">
        <f t="shared" si="41"/>
        <v>COMPLY</v>
      </c>
      <c r="BI850" t="e">
        <f>VLOOKUP(H850,Sheet2!$A$1:$B$270,2,FALSE)</f>
        <v>#N/A</v>
      </c>
    </row>
    <row r="851" spans="1:61">
      <c r="A851">
        <v>850</v>
      </c>
      <c r="B851">
        <v>1002634498</v>
      </c>
      <c r="C851">
        <v>3</v>
      </c>
      <c r="D851" t="s">
        <v>59</v>
      </c>
      <c r="E851">
        <v>4</v>
      </c>
      <c r="F851" t="s">
        <v>544</v>
      </c>
      <c r="G851" t="s">
        <v>564</v>
      </c>
      <c r="H851" t="s">
        <v>1758</v>
      </c>
      <c r="I851" t="s">
        <v>212</v>
      </c>
      <c r="J851" t="s">
        <v>213</v>
      </c>
      <c r="K851" t="s">
        <v>149</v>
      </c>
      <c r="M851" t="s">
        <v>76</v>
      </c>
      <c r="N851" t="s">
        <v>215</v>
      </c>
      <c r="O851" s="57">
        <v>46308.445</v>
      </c>
      <c r="P851" s="57">
        <v>46308.612974537034</v>
      </c>
      <c r="Q851">
        <v>69407926</v>
      </c>
      <c r="S851">
        <v>146130139385</v>
      </c>
      <c r="T851" t="s">
        <v>5094</v>
      </c>
      <c r="U851" t="s">
        <v>5923</v>
      </c>
      <c r="V851" t="s">
        <v>5928</v>
      </c>
      <c r="Z851">
        <v>110.38889301802701</v>
      </c>
      <c r="AA851">
        <v>-7.7108290923525198</v>
      </c>
      <c r="AB851" t="s">
        <v>5096</v>
      </c>
      <c r="AC851" t="s">
        <v>283</v>
      </c>
      <c r="AL851" t="s">
        <v>217</v>
      </c>
      <c r="AM851" t="s">
        <v>5929</v>
      </c>
      <c r="AN851" t="s">
        <v>6</v>
      </c>
      <c r="AO851" t="s">
        <v>5818</v>
      </c>
      <c r="AR851" t="s">
        <v>218</v>
      </c>
      <c r="AS851" t="s">
        <v>1764</v>
      </c>
      <c r="AT851" t="s">
        <v>230</v>
      </c>
      <c r="AU851">
        <v>20261013</v>
      </c>
      <c r="AV851" t="s">
        <v>221</v>
      </c>
      <c r="AW851" t="s">
        <v>540</v>
      </c>
      <c r="AX851" t="s">
        <v>222</v>
      </c>
      <c r="BA851" s="57">
        <v>46308.291666666664</v>
      </c>
      <c r="BB851" t="s">
        <v>5929</v>
      </c>
      <c r="BC851">
        <v>2026</v>
      </c>
      <c r="BD851">
        <v>10</v>
      </c>
      <c r="BE851">
        <v>13</v>
      </c>
      <c r="BF851" s="6">
        <f t="shared" si="39"/>
        <v>46308</v>
      </c>
      <c r="BG851">
        <f t="shared" si="40"/>
        <v>-0.29166666666424135</v>
      </c>
      <c r="BH851" t="str">
        <f t="shared" si="41"/>
        <v>COMPLY</v>
      </c>
      <c r="BI851" t="e">
        <f>VLOOKUP(H851,Sheet2!$A$1:$B$270,2,FALSE)</f>
        <v>#N/A</v>
      </c>
    </row>
    <row r="852" spans="1:61">
      <c r="A852">
        <v>851</v>
      </c>
      <c r="B852">
        <v>1002634245</v>
      </c>
      <c r="C852">
        <v>3</v>
      </c>
      <c r="D852" t="s">
        <v>59</v>
      </c>
      <c r="E852">
        <v>4</v>
      </c>
      <c r="F852" t="s">
        <v>544</v>
      </c>
      <c r="G852" t="s">
        <v>564</v>
      </c>
      <c r="H852" t="s">
        <v>1758</v>
      </c>
      <c r="I852" t="s">
        <v>212</v>
      </c>
      <c r="J852" t="s">
        <v>213</v>
      </c>
      <c r="K852" t="s">
        <v>149</v>
      </c>
      <c r="M852" t="s">
        <v>76</v>
      </c>
      <c r="N852" t="s">
        <v>215</v>
      </c>
      <c r="O852" s="57">
        <v>46308.406678240739</v>
      </c>
      <c r="P852" s="57">
        <v>46308.440729166665</v>
      </c>
      <c r="Q852">
        <v>69407936</v>
      </c>
      <c r="S852">
        <v>146130139383</v>
      </c>
      <c r="T852" t="s">
        <v>5089</v>
      </c>
      <c r="U852" t="s">
        <v>5923</v>
      </c>
      <c r="V852" t="s">
        <v>5924</v>
      </c>
      <c r="Z852">
        <v>110.38887579999999</v>
      </c>
      <c r="AA852">
        <v>-7.710826</v>
      </c>
      <c r="AB852" t="s">
        <v>5092</v>
      </c>
      <c r="AC852" t="s">
        <v>283</v>
      </c>
      <c r="AL852" t="s">
        <v>217</v>
      </c>
      <c r="AM852" t="s">
        <v>5925</v>
      </c>
      <c r="AN852" t="s">
        <v>6</v>
      </c>
      <c r="AO852" t="s">
        <v>5813</v>
      </c>
      <c r="AR852" t="s">
        <v>218</v>
      </c>
      <c r="AS852" t="s">
        <v>1764</v>
      </c>
      <c r="AT852" t="s">
        <v>230</v>
      </c>
      <c r="AU852">
        <v>20261013</v>
      </c>
      <c r="AV852" t="s">
        <v>221</v>
      </c>
      <c r="AW852" t="s">
        <v>1982</v>
      </c>
      <c r="AX852" t="s">
        <v>222</v>
      </c>
      <c r="BA852" s="57">
        <v>46308.291666666664</v>
      </c>
      <c r="BB852" t="s">
        <v>5925</v>
      </c>
      <c r="BC852">
        <v>2026</v>
      </c>
      <c r="BD852">
        <v>10</v>
      </c>
      <c r="BE852">
        <v>13</v>
      </c>
      <c r="BF852" s="6">
        <f t="shared" si="39"/>
        <v>46308</v>
      </c>
      <c r="BG852">
        <f t="shared" si="40"/>
        <v>-0.29166666666424135</v>
      </c>
      <c r="BH852" t="str">
        <f t="shared" si="41"/>
        <v>COMPLY</v>
      </c>
      <c r="BI852" t="e">
        <f>VLOOKUP(H852,Sheet2!$A$1:$B$270,2,FALSE)</f>
        <v>#N/A</v>
      </c>
    </row>
    <row r="853" spans="1:61">
      <c r="A853">
        <v>852</v>
      </c>
      <c r="B853">
        <v>1002636747</v>
      </c>
      <c r="C853">
        <v>3</v>
      </c>
      <c r="D853" t="s">
        <v>59</v>
      </c>
      <c r="E853">
        <v>4</v>
      </c>
      <c r="F853" t="s">
        <v>544</v>
      </c>
      <c r="G853" t="s">
        <v>564</v>
      </c>
      <c r="H853" t="s">
        <v>1758</v>
      </c>
      <c r="I853" t="s">
        <v>212</v>
      </c>
      <c r="J853" t="s">
        <v>213</v>
      </c>
      <c r="K853" t="s">
        <v>149</v>
      </c>
      <c r="M853" t="s">
        <v>76</v>
      </c>
      <c r="N853" t="s">
        <v>215</v>
      </c>
      <c r="O853" s="57">
        <v>46309.552974537037</v>
      </c>
      <c r="P853" s="57">
        <v>46310.641597222224</v>
      </c>
      <c r="Q853">
        <v>69410116</v>
      </c>
      <c r="S853">
        <v>146130139404</v>
      </c>
      <c r="T853" t="s">
        <v>6952</v>
      </c>
      <c r="U853" t="s">
        <v>6953</v>
      </c>
      <c r="V853" t="s">
        <v>6954</v>
      </c>
      <c r="Z853">
        <v>110.37854</v>
      </c>
      <c r="AA853">
        <v>-7.7482518000000002</v>
      </c>
      <c r="AB853" t="s">
        <v>6955</v>
      </c>
      <c r="AC853" t="s">
        <v>283</v>
      </c>
      <c r="AL853" t="s">
        <v>217</v>
      </c>
      <c r="AM853" t="s">
        <v>6956</v>
      </c>
      <c r="AN853" t="s">
        <v>6</v>
      </c>
      <c r="AO853" t="s">
        <v>6851</v>
      </c>
      <c r="AP853" s="57">
        <v>46311.333333333336</v>
      </c>
      <c r="AR853" t="s">
        <v>218</v>
      </c>
      <c r="AS853" t="s">
        <v>1764</v>
      </c>
      <c r="AT853" t="s">
        <v>230</v>
      </c>
      <c r="AU853">
        <v>20261015</v>
      </c>
      <c r="AV853" t="s">
        <v>221</v>
      </c>
      <c r="AW853" t="s">
        <v>539</v>
      </c>
      <c r="AX853" t="s">
        <v>222</v>
      </c>
      <c r="BA853" s="57">
        <v>46311.333333333336</v>
      </c>
      <c r="BB853" t="s">
        <v>6956</v>
      </c>
      <c r="BC853">
        <v>2026</v>
      </c>
      <c r="BD853">
        <v>10</v>
      </c>
      <c r="BE853">
        <v>15</v>
      </c>
      <c r="BF853" s="6">
        <f t="shared" si="39"/>
        <v>46310</v>
      </c>
      <c r="BG853">
        <f t="shared" si="40"/>
        <v>-1.3333333333357587</v>
      </c>
      <c r="BH853" t="str">
        <f t="shared" si="41"/>
        <v>COMPLY</v>
      </c>
      <c r="BI853" t="e">
        <f>VLOOKUP(H853,Sheet2!$A$1:$B$270,2,FALSE)</f>
        <v>#N/A</v>
      </c>
    </row>
    <row r="854" spans="1:61">
      <c r="A854">
        <v>853</v>
      </c>
      <c r="B854">
        <v>1002645257</v>
      </c>
      <c r="C854">
        <v>3</v>
      </c>
      <c r="D854" t="s">
        <v>59</v>
      </c>
      <c r="E854">
        <v>4</v>
      </c>
      <c r="F854" t="s">
        <v>544</v>
      </c>
      <c r="G854" t="s">
        <v>564</v>
      </c>
      <c r="H854" t="s">
        <v>1758</v>
      </c>
      <c r="I854" t="s">
        <v>212</v>
      </c>
      <c r="J854" t="s">
        <v>213</v>
      </c>
      <c r="K854" t="s">
        <v>149</v>
      </c>
      <c r="M854" t="s">
        <v>76</v>
      </c>
      <c r="N854" t="s">
        <v>215</v>
      </c>
      <c r="O854" s="57">
        <v>46315.494733796295</v>
      </c>
      <c r="P854" s="57">
        <v>46315.54954861111</v>
      </c>
      <c r="Q854">
        <v>69407924</v>
      </c>
      <c r="S854">
        <v>146130139477</v>
      </c>
      <c r="T854" t="s">
        <v>5084</v>
      </c>
      <c r="U854" t="s">
        <v>10246</v>
      </c>
      <c r="V854" t="s">
        <v>10247</v>
      </c>
      <c r="Z854">
        <v>110.3844</v>
      </c>
      <c r="AA854">
        <v>-7.7489999999999997</v>
      </c>
      <c r="AB854" t="s">
        <v>5087</v>
      </c>
      <c r="AC854" t="s">
        <v>283</v>
      </c>
      <c r="AL854" t="s">
        <v>217</v>
      </c>
      <c r="AM854" t="s">
        <v>10248</v>
      </c>
      <c r="AN854" t="s">
        <v>6</v>
      </c>
      <c r="AO854" t="s">
        <v>10249</v>
      </c>
      <c r="AR854" t="s">
        <v>218</v>
      </c>
      <c r="AS854" t="s">
        <v>1764</v>
      </c>
      <c r="AT854" t="s">
        <v>230</v>
      </c>
      <c r="AU854">
        <v>20261020</v>
      </c>
      <c r="AV854" t="s">
        <v>221</v>
      </c>
      <c r="AW854" t="s">
        <v>541</v>
      </c>
      <c r="AX854" t="s">
        <v>222</v>
      </c>
      <c r="BA854" s="57">
        <v>46315.291666666664</v>
      </c>
      <c r="BB854" t="s">
        <v>10248</v>
      </c>
      <c r="BC854">
        <v>2026</v>
      </c>
      <c r="BD854">
        <v>10</v>
      </c>
      <c r="BE854">
        <v>20</v>
      </c>
      <c r="BF854" s="6">
        <f t="shared" si="39"/>
        <v>46315</v>
      </c>
      <c r="BG854">
        <f t="shared" si="40"/>
        <v>-0.29166666666424135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1002646556</v>
      </c>
      <c r="C855">
        <v>3</v>
      </c>
      <c r="D855" t="s">
        <v>59</v>
      </c>
      <c r="E855">
        <v>4</v>
      </c>
      <c r="F855" t="s">
        <v>544</v>
      </c>
      <c r="G855" t="s">
        <v>564</v>
      </c>
      <c r="H855" t="s">
        <v>1758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46316.367175925923</v>
      </c>
      <c r="P855" s="57">
        <v>46316.644236111111</v>
      </c>
      <c r="Q855">
        <v>69414171</v>
      </c>
      <c r="S855">
        <v>146130139483</v>
      </c>
      <c r="T855" t="s">
        <v>10860</v>
      </c>
      <c r="U855" t="s">
        <v>10861</v>
      </c>
      <c r="V855" t="s">
        <v>10862</v>
      </c>
      <c r="Z855">
        <v>110.38114</v>
      </c>
      <c r="AA855">
        <v>-7.732291</v>
      </c>
      <c r="AB855" t="s">
        <v>10863</v>
      </c>
      <c r="AC855" t="s">
        <v>235</v>
      </c>
      <c r="AL855" t="s">
        <v>217</v>
      </c>
      <c r="AM855" t="s">
        <v>10864</v>
      </c>
      <c r="AN855" t="s">
        <v>6</v>
      </c>
      <c r="AO855" t="s">
        <v>10753</v>
      </c>
      <c r="AP855" s="57">
        <v>46317.458333333336</v>
      </c>
      <c r="AR855" t="s">
        <v>218</v>
      </c>
      <c r="AS855" t="s">
        <v>1764</v>
      </c>
      <c r="AT855" t="s">
        <v>230</v>
      </c>
      <c r="AU855">
        <v>20261021</v>
      </c>
      <c r="AV855" t="s">
        <v>221</v>
      </c>
      <c r="AW855" t="s">
        <v>802</v>
      </c>
      <c r="AX855" t="s">
        <v>222</v>
      </c>
      <c r="BA855" s="57">
        <v>46317.458333333336</v>
      </c>
      <c r="BB855" t="s">
        <v>10864</v>
      </c>
      <c r="BC855">
        <v>2026</v>
      </c>
      <c r="BD855">
        <v>10</v>
      </c>
      <c r="BE855">
        <v>21</v>
      </c>
      <c r="BF855" s="6">
        <f t="shared" si="39"/>
        <v>46316</v>
      </c>
      <c r="BG855">
        <f t="shared" si="40"/>
        <v>-1.4583333333357587</v>
      </c>
      <c r="BH855" t="str">
        <f t="shared" si="41"/>
        <v>COMPLY</v>
      </c>
      <c r="BI855" t="e">
        <f>VLOOKUP(H855,Sheet2!$A$1:$B$270,2,FALSE)</f>
        <v>#N/A</v>
      </c>
    </row>
    <row r="856" spans="1:61">
      <c r="A856">
        <v>855</v>
      </c>
      <c r="B856">
        <v>1002652071</v>
      </c>
      <c r="C856">
        <v>3</v>
      </c>
      <c r="D856" t="s">
        <v>59</v>
      </c>
      <c r="E856">
        <v>4</v>
      </c>
      <c r="F856" t="s">
        <v>544</v>
      </c>
      <c r="G856" t="s">
        <v>564</v>
      </c>
      <c r="H856" t="s">
        <v>1758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46319.538078703707</v>
      </c>
      <c r="P856" s="57">
        <v>46319.770833333336</v>
      </c>
      <c r="Q856">
        <v>69416349</v>
      </c>
      <c r="S856">
        <v>146130139500</v>
      </c>
      <c r="T856" t="s">
        <v>12159</v>
      </c>
      <c r="U856" t="s">
        <v>5085</v>
      </c>
      <c r="V856" t="s">
        <v>12160</v>
      </c>
      <c r="Z856">
        <v>110.384406</v>
      </c>
      <c r="AA856">
        <v>-7.7486610000000002</v>
      </c>
      <c r="AB856" t="s">
        <v>12161</v>
      </c>
      <c r="AC856" t="s">
        <v>235</v>
      </c>
      <c r="AL856" t="s">
        <v>217</v>
      </c>
      <c r="AM856" t="s">
        <v>12162</v>
      </c>
      <c r="AN856" t="s">
        <v>6</v>
      </c>
      <c r="AO856" t="s">
        <v>12163</v>
      </c>
      <c r="AP856" s="57">
        <v>46320.458333333336</v>
      </c>
      <c r="AR856" t="s">
        <v>218</v>
      </c>
      <c r="AS856" t="s">
        <v>1764</v>
      </c>
      <c r="AT856" t="s">
        <v>230</v>
      </c>
      <c r="AU856">
        <v>20261024</v>
      </c>
      <c r="AV856" t="s">
        <v>221</v>
      </c>
      <c r="AW856" t="s">
        <v>923</v>
      </c>
      <c r="AX856" t="s">
        <v>222</v>
      </c>
      <c r="BA856" s="57">
        <v>46320.458333333336</v>
      </c>
      <c r="BB856" t="s">
        <v>12162</v>
      </c>
      <c r="BC856">
        <v>2026</v>
      </c>
      <c r="BD856">
        <v>10</v>
      </c>
      <c r="BE856">
        <v>24</v>
      </c>
      <c r="BF856" s="6">
        <f t="shared" si="39"/>
        <v>46319</v>
      </c>
      <c r="BG856">
        <f t="shared" si="40"/>
        <v>-1.4583333333357587</v>
      </c>
      <c r="BH856" t="str">
        <f t="shared" si="41"/>
        <v>COMPLY</v>
      </c>
      <c r="BI856" t="e">
        <f>VLOOKUP(H856,Sheet2!$A$1:$B$270,2,FALSE)</f>
        <v>#N/A</v>
      </c>
    </row>
    <row r="857" spans="1:61">
      <c r="A857">
        <v>856</v>
      </c>
      <c r="B857">
        <v>1002653938</v>
      </c>
      <c r="C857">
        <v>3</v>
      </c>
      <c r="D857" t="s">
        <v>59</v>
      </c>
      <c r="E857">
        <v>4</v>
      </c>
      <c r="F857" t="s">
        <v>544</v>
      </c>
      <c r="G857" t="s">
        <v>564</v>
      </c>
      <c r="H857" t="s">
        <v>1758</v>
      </c>
      <c r="I857" t="s">
        <v>212</v>
      </c>
      <c r="J857" t="s">
        <v>213</v>
      </c>
      <c r="K857" t="s">
        <v>149</v>
      </c>
      <c r="M857" t="s">
        <v>76</v>
      </c>
      <c r="N857" t="s">
        <v>215</v>
      </c>
      <c r="O857" s="57">
        <v>46321.559212962966</v>
      </c>
      <c r="P857" s="57">
        <v>46321.634456018517</v>
      </c>
      <c r="Q857">
        <v>69415815</v>
      </c>
      <c r="S857">
        <v>146130139509</v>
      </c>
      <c r="T857" t="s">
        <v>12153</v>
      </c>
      <c r="U857" t="s">
        <v>13077</v>
      </c>
      <c r="V857" t="s">
        <v>13078</v>
      </c>
      <c r="Z857">
        <v>110.400280909082</v>
      </c>
      <c r="AA857">
        <v>-7.7094553114114399</v>
      </c>
      <c r="AB857" t="s">
        <v>12156</v>
      </c>
      <c r="AC857" t="s">
        <v>283</v>
      </c>
      <c r="AL857" t="s">
        <v>217</v>
      </c>
      <c r="AM857" t="s">
        <v>13079</v>
      </c>
      <c r="AN857" t="s">
        <v>6</v>
      </c>
      <c r="AO857" t="s">
        <v>13052</v>
      </c>
      <c r="AR857" t="s">
        <v>218</v>
      </c>
      <c r="AS857" t="s">
        <v>1764</v>
      </c>
      <c r="AT857" t="s">
        <v>230</v>
      </c>
      <c r="AU857">
        <v>20261026</v>
      </c>
      <c r="AV857" t="s">
        <v>221</v>
      </c>
      <c r="AW857" t="s">
        <v>851</v>
      </c>
      <c r="AX857" t="s">
        <v>222</v>
      </c>
      <c r="BA857" s="57">
        <v>46321.291666666664</v>
      </c>
      <c r="BB857" t="s">
        <v>13079</v>
      </c>
      <c r="BC857">
        <v>2026</v>
      </c>
      <c r="BD857">
        <v>10</v>
      </c>
      <c r="BE857">
        <v>26</v>
      </c>
      <c r="BF857" s="6">
        <f t="shared" si="39"/>
        <v>46321</v>
      </c>
      <c r="BG857">
        <f t="shared" si="40"/>
        <v>-0.29166666666424135</v>
      </c>
      <c r="BH857" t="str">
        <f t="shared" si="41"/>
        <v>COMPLY</v>
      </c>
      <c r="BI857" t="e">
        <f>VLOOKUP(H857,Sheet2!$A$1:$B$270,2,FALSE)</f>
        <v>#N/A</v>
      </c>
    </row>
    <row r="858" spans="1:61">
      <c r="A858">
        <v>857</v>
      </c>
      <c r="B858">
        <v>1002659604</v>
      </c>
      <c r="C858">
        <v>3</v>
      </c>
      <c r="D858" t="s">
        <v>59</v>
      </c>
      <c r="E858">
        <v>4</v>
      </c>
      <c r="F858" t="s">
        <v>544</v>
      </c>
      <c r="G858" t="s">
        <v>564</v>
      </c>
      <c r="H858" t="s">
        <v>1758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46324.625520833331</v>
      </c>
      <c r="P858" s="57">
        <v>46325.546423611115</v>
      </c>
      <c r="Q858">
        <v>69419402</v>
      </c>
      <c r="S858">
        <v>146130139160</v>
      </c>
      <c r="T858" t="s">
        <v>15074</v>
      </c>
      <c r="U858" t="s">
        <v>15075</v>
      </c>
      <c r="V858" t="s">
        <v>15076</v>
      </c>
      <c r="Z858">
        <v>110.43423300000001</v>
      </c>
      <c r="AA858">
        <v>-7.7308729999999999</v>
      </c>
      <c r="AB858" t="s">
        <v>15077</v>
      </c>
      <c r="AC858" t="s">
        <v>235</v>
      </c>
      <c r="AL858" t="s">
        <v>217</v>
      </c>
      <c r="AM858" t="s">
        <v>15078</v>
      </c>
      <c r="AN858" t="s">
        <v>6</v>
      </c>
      <c r="AO858" t="s">
        <v>14957</v>
      </c>
      <c r="AP858" s="57">
        <v>46326.333333333336</v>
      </c>
      <c r="AR858" t="s">
        <v>218</v>
      </c>
      <c r="AS858" t="s">
        <v>1764</v>
      </c>
      <c r="AT858" t="s">
        <v>230</v>
      </c>
      <c r="AU858">
        <v>20261030</v>
      </c>
      <c r="AV858" t="s">
        <v>221</v>
      </c>
      <c r="AW858" t="s">
        <v>876</v>
      </c>
      <c r="AX858" t="s">
        <v>222</v>
      </c>
      <c r="BA858" s="57">
        <v>46326.333333333336</v>
      </c>
      <c r="BB858" t="s">
        <v>15078</v>
      </c>
      <c r="BC858">
        <v>2026</v>
      </c>
      <c r="BD858">
        <v>10</v>
      </c>
      <c r="BE858">
        <v>30</v>
      </c>
      <c r="BF858" s="6">
        <f t="shared" si="39"/>
        <v>46325</v>
      </c>
      <c r="BG858">
        <f t="shared" si="40"/>
        <v>-1.3333333333357587</v>
      </c>
      <c r="BH858" t="str">
        <f t="shared" si="41"/>
        <v>COMPLY</v>
      </c>
      <c r="BI858" t="e">
        <f>VLOOKUP(H858,Sheet2!$A$1:$B$270,2,FALSE)</f>
        <v>#N/A</v>
      </c>
    </row>
    <row r="859" spans="1:61">
      <c r="A859">
        <v>858</v>
      </c>
      <c r="B859">
        <v>1002659725</v>
      </c>
      <c r="C859">
        <v>3</v>
      </c>
      <c r="D859" t="s">
        <v>59</v>
      </c>
      <c r="E859">
        <v>4</v>
      </c>
      <c r="F859" t="s">
        <v>544</v>
      </c>
      <c r="G859" t="s">
        <v>564</v>
      </c>
      <c r="H859" t="s">
        <v>1758</v>
      </c>
      <c r="I859" t="s">
        <v>212</v>
      </c>
      <c r="J859" t="s">
        <v>213</v>
      </c>
      <c r="K859" t="s">
        <v>149</v>
      </c>
      <c r="L859" t="s">
        <v>214</v>
      </c>
      <c r="M859" t="s">
        <v>76</v>
      </c>
      <c r="N859" t="s">
        <v>215</v>
      </c>
      <c r="O859" s="57">
        <v>46324.656759259262</v>
      </c>
      <c r="P859" s="57">
        <v>46325.528807870367</v>
      </c>
      <c r="Q859">
        <v>69419447</v>
      </c>
      <c r="S859">
        <v>146130139194</v>
      </c>
      <c r="T859" t="s">
        <v>15079</v>
      </c>
      <c r="U859" t="s">
        <v>15080</v>
      </c>
      <c r="V859" t="s">
        <v>15081</v>
      </c>
      <c r="Z859">
        <v>110.43423300000001</v>
      </c>
      <c r="AA859">
        <v>-7.7308729999999999</v>
      </c>
      <c r="AB859" t="s">
        <v>15082</v>
      </c>
      <c r="AC859" t="s">
        <v>235</v>
      </c>
      <c r="AL859" t="s">
        <v>217</v>
      </c>
      <c r="AM859" t="s">
        <v>15083</v>
      </c>
      <c r="AN859" t="s">
        <v>6</v>
      </c>
      <c r="AO859" t="s">
        <v>15084</v>
      </c>
      <c r="AP859" s="57">
        <v>46325.625</v>
      </c>
      <c r="AR859" t="s">
        <v>218</v>
      </c>
      <c r="AS859" t="s">
        <v>1764</v>
      </c>
      <c r="AT859" t="s">
        <v>230</v>
      </c>
      <c r="AU859">
        <v>20261030</v>
      </c>
      <c r="AV859" t="s">
        <v>221</v>
      </c>
      <c r="AW859" t="s">
        <v>878</v>
      </c>
      <c r="AX859" t="s">
        <v>222</v>
      </c>
      <c r="BA859" s="57">
        <v>46325.625</v>
      </c>
      <c r="BB859" t="s">
        <v>15083</v>
      </c>
      <c r="BC859">
        <v>2026</v>
      </c>
      <c r="BD859">
        <v>10</v>
      </c>
      <c r="BE859">
        <v>30</v>
      </c>
      <c r="BF859" s="6">
        <f t="shared" si="39"/>
        <v>46325</v>
      </c>
      <c r="BG859">
        <f t="shared" si="40"/>
        <v>-0.625</v>
      </c>
      <c r="BH859" t="str">
        <f t="shared" si="41"/>
        <v>COMPLY</v>
      </c>
      <c r="BI859" t="e">
        <f>VLOOKUP(H859,Sheet2!$A$1:$B$270,2,FALSE)</f>
        <v>#N/A</v>
      </c>
    </row>
    <row r="860" spans="1:61">
      <c r="A860">
        <v>859</v>
      </c>
      <c r="B860">
        <v>1002658485</v>
      </c>
      <c r="C860">
        <v>3</v>
      </c>
      <c r="D860" t="s">
        <v>59</v>
      </c>
      <c r="E860">
        <v>4</v>
      </c>
      <c r="F860" t="s">
        <v>544</v>
      </c>
      <c r="G860" t="s">
        <v>564</v>
      </c>
      <c r="H860" t="s">
        <v>1758</v>
      </c>
      <c r="I860" t="s">
        <v>212</v>
      </c>
      <c r="J860" t="s">
        <v>213</v>
      </c>
      <c r="K860" t="s">
        <v>149</v>
      </c>
      <c r="L860" t="s">
        <v>214</v>
      </c>
      <c r="M860" t="s">
        <v>12206</v>
      </c>
      <c r="N860" t="s">
        <v>215</v>
      </c>
      <c r="O860" s="57">
        <v>46324.335995370369</v>
      </c>
      <c r="P860" s="57">
        <v>46325.336354166669</v>
      </c>
      <c r="Q860">
        <v>69418941</v>
      </c>
      <c r="S860">
        <v>146130139530</v>
      </c>
      <c r="T860" t="s">
        <v>15085</v>
      </c>
      <c r="U860" t="s">
        <v>15086</v>
      </c>
      <c r="V860" t="s">
        <v>15087</v>
      </c>
      <c r="Z860">
        <v>110.42842</v>
      </c>
      <c r="AA860">
        <v>-7.7604949999999997</v>
      </c>
      <c r="AB860" t="s">
        <v>15088</v>
      </c>
      <c r="AC860" t="s">
        <v>235</v>
      </c>
      <c r="AL860" t="s">
        <v>217</v>
      </c>
      <c r="AM860" t="s">
        <v>14968</v>
      </c>
      <c r="AN860" t="s">
        <v>6</v>
      </c>
      <c r="AO860" t="s">
        <v>15089</v>
      </c>
      <c r="AP860" s="57">
        <v>46325.333333333336</v>
      </c>
      <c r="AR860" t="s">
        <v>325</v>
      </c>
      <c r="AS860" t="s">
        <v>1764</v>
      </c>
      <c r="AT860" t="s">
        <v>230</v>
      </c>
      <c r="AV860" t="s">
        <v>15090</v>
      </c>
      <c r="AW860" t="s">
        <v>877</v>
      </c>
      <c r="AX860" t="s">
        <v>222</v>
      </c>
      <c r="BA860" s="57">
        <v>46325.333333333336</v>
      </c>
      <c r="BB860" t="s">
        <v>14968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:61">
      <c r="A861">
        <v>860</v>
      </c>
      <c r="B861">
        <v>1002619607</v>
      </c>
      <c r="C861">
        <v>3</v>
      </c>
      <c r="D861" t="s">
        <v>59</v>
      </c>
      <c r="E861">
        <v>4</v>
      </c>
      <c r="F861" t="s">
        <v>544</v>
      </c>
      <c r="G861" t="s">
        <v>564</v>
      </c>
      <c r="H861" t="s">
        <v>1758</v>
      </c>
      <c r="I861" t="s">
        <v>212</v>
      </c>
      <c r="J861" t="s">
        <v>213</v>
      </c>
      <c r="K861" t="s">
        <v>149</v>
      </c>
      <c r="L861" t="s">
        <v>214</v>
      </c>
      <c r="M861" t="s">
        <v>1916</v>
      </c>
      <c r="N861" t="s">
        <v>215</v>
      </c>
      <c r="O861" s="57">
        <v>46297.490682870368</v>
      </c>
      <c r="P861" s="57">
        <v>46300.459965277776</v>
      </c>
      <c r="Q861">
        <v>69402988</v>
      </c>
      <c r="S861">
        <v>146130139222</v>
      </c>
      <c r="T861" t="s">
        <v>1759</v>
      </c>
      <c r="U861" t="s">
        <v>1760</v>
      </c>
      <c r="V861" t="s">
        <v>1761</v>
      </c>
      <c r="Z861">
        <v>110.4014988</v>
      </c>
      <c r="AA861">
        <v>-7.7561086000000001</v>
      </c>
      <c r="AB861" t="s">
        <v>1762</v>
      </c>
      <c r="AC861" t="s">
        <v>235</v>
      </c>
      <c r="AL861" t="s">
        <v>217</v>
      </c>
      <c r="AM861" t="s">
        <v>1763</v>
      </c>
      <c r="AN861" t="s">
        <v>6</v>
      </c>
      <c r="AO861" s="57">
        <v>46063.507453703707</v>
      </c>
      <c r="AP861" s="57">
        <v>46298.458333333336</v>
      </c>
      <c r="AQ861" t="s">
        <v>841</v>
      </c>
      <c r="AR861" t="s">
        <v>12</v>
      </c>
      <c r="AS861" t="s">
        <v>1764</v>
      </c>
      <c r="AT861" t="s">
        <v>230</v>
      </c>
      <c r="AV861" t="s">
        <v>1626</v>
      </c>
      <c r="AW861" t="s">
        <v>1765</v>
      </c>
      <c r="AX861" t="s">
        <v>222</v>
      </c>
      <c r="BA861" s="57">
        <v>46298.458333333336</v>
      </c>
      <c r="BB861" t="s">
        <v>1763</v>
      </c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:61">
      <c r="A862">
        <v>861</v>
      </c>
      <c r="B862">
        <v>1002621010</v>
      </c>
      <c r="C862">
        <v>3</v>
      </c>
      <c r="D862" t="s">
        <v>59</v>
      </c>
      <c r="E862">
        <v>4</v>
      </c>
      <c r="F862" t="s">
        <v>544</v>
      </c>
      <c r="G862" t="s">
        <v>564</v>
      </c>
      <c r="H862" t="s">
        <v>804</v>
      </c>
      <c r="I862" t="s">
        <v>212</v>
      </c>
      <c r="J862" t="s">
        <v>213</v>
      </c>
      <c r="K862" t="s">
        <v>149</v>
      </c>
      <c r="L862" t="s">
        <v>214</v>
      </c>
      <c r="M862" t="s">
        <v>1400</v>
      </c>
      <c r="N862" t="s">
        <v>215</v>
      </c>
      <c r="O862" s="57">
        <v>46298.57471064815</v>
      </c>
      <c r="P862" s="57">
        <v>46300.477384259262</v>
      </c>
      <c r="Q862">
        <v>69403630</v>
      </c>
      <c r="S862">
        <v>146113147714</v>
      </c>
      <c r="T862" t="s">
        <v>1771</v>
      </c>
      <c r="U862" t="s">
        <v>1772</v>
      </c>
      <c r="V862" t="s">
        <v>1773</v>
      </c>
      <c r="Z862">
        <v>110.36532459999999</v>
      </c>
      <c r="AA862">
        <v>-7.7608699999999997</v>
      </c>
      <c r="AB862" t="s">
        <v>1774</v>
      </c>
      <c r="AC862" t="s">
        <v>235</v>
      </c>
      <c r="AL862" t="s">
        <v>217</v>
      </c>
      <c r="AM862" t="s">
        <v>1775</v>
      </c>
      <c r="AN862" t="s">
        <v>6</v>
      </c>
      <c r="AO862" s="57">
        <v>46091.580358796295</v>
      </c>
      <c r="AP862" s="57">
        <v>46299.458333333336</v>
      </c>
      <c r="AR862" t="s">
        <v>14</v>
      </c>
      <c r="AS862" t="s">
        <v>219</v>
      </c>
      <c r="AT862" t="s">
        <v>230</v>
      </c>
      <c r="AV862" t="s">
        <v>2654</v>
      </c>
      <c r="AW862" t="s">
        <v>880</v>
      </c>
      <c r="AX862" t="s">
        <v>222</v>
      </c>
      <c r="BA862" s="57">
        <v>46299.458333333336</v>
      </c>
      <c r="BB862" t="s">
        <v>1775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:61">
      <c r="A863">
        <v>862</v>
      </c>
      <c r="B863">
        <v>1002630643</v>
      </c>
      <c r="C863">
        <v>3</v>
      </c>
      <c r="D863" t="s">
        <v>59</v>
      </c>
      <c r="E863">
        <v>4</v>
      </c>
      <c r="F863" t="s">
        <v>544</v>
      </c>
      <c r="G863" t="s">
        <v>564</v>
      </c>
      <c r="H863" t="s">
        <v>804</v>
      </c>
      <c r="I863" t="s">
        <v>212</v>
      </c>
      <c r="J863" t="s">
        <v>213</v>
      </c>
      <c r="K863" t="s">
        <v>149</v>
      </c>
      <c r="L863" t="s">
        <v>214</v>
      </c>
      <c r="M863" t="s">
        <v>1400</v>
      </c>
      <c r="N863" t="s">
        <v>215</v>
      </c>
      <c r="O863" s="57">
        <v>46305.388645833336</v>
      </c>
      <c r="P863" s="57">
        <v>46306.658958333333</v>
      </c>
      <c r="Q863">
        <v>69407736</v>
      </c>
      <c r="S863">
        <v>146113147838</v>
      </c>
      <c r="T863" t="s">
        <v>5098</v>
      </c>
      <c r="U863" t="s">
        <v>5103</v>
      </c>
      <c r="V863" t="s">
        <v>5104</v>
      </c>
      <c r="Z863">
        <v>110.3581772</v>
      </c>
      <c r="AA863">
        <v>-7.7597253999999998</v>
      </c>
      <c r="AB863" t="s">
        <v>5101</v>
      </c>
      <c r="AC863" t="s">
        <v>235</v>
      </c>
      <c r="AL863" t="s">
        <v>217</v>
      </c>
      <c r="AM863" t="s">
        <v>5105</v>
      </c>
      <c r="AN863" t="s">
        <v>6</v>
      </c>
      <c r="AO863" s="57">
        <v>46305.402870370373</v>
      </c>
      <c r="AP863" s="57">
        <v>46307.333333333336</v>
      </c>
      <c r="AR863" t="s">
        <v>14</v>
      </c>
      <c r="AS863" t="s">
        <v>219</v>
      </c>
      <c r="AT863" t="s">
        <v>230</v>
      </c>
      <c r="AV863" t="s">
        <v>5106</v>
      </c>
      <c r="AW863" t="s">
        <v>5107</v>
      </c>
      <c r="AX863" t="s">
        <v>222</v>
      </c>
      <c r="BA863" s="57">
        <v>46307.333333333336</v>
      </c>
      <c r="BB863" t="s">
        <v>5105</v>
      </c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:61">
      <c r="A864">
        <v>863</v>
      </c>
      <c r="B864">
        <v>1002636760</v>
      </c>
      <c r="C864">
        <v>3</v>
      </c>
      <c r="D864" t="s">
        <v>59</v>
      </c>
      <c r="E864">
        <v>4</v>
      </c>
      <c r="F864" t="s">
        <v>544</v>
      </c>
      <c r="G864" t="s">
        <v>564</v>
      </c>
      <c r="H864" t="s">
        <v>804</v>
      </c>
      <c r="I864" t="s">
        <v>212</v>
      </c>
      <c r="J864" t="s">
        <v>213</v>
      </c>
      <c r="K864" t="s">
        <v>149</v>
      </c>
      <c r="M864" t="s">
        <v>1400</v>
      </c>
      <c r="N864" t="s">
        <v>215</v>
      </c>
      <c r="O864" s="57">
        <v>46309.558657407404</v>
      </c>
      <c r="P864" s="57">
        <v>46311.65</v>
      </c>
      <c r="Q864">
        <v>69410119</v>
      </c>
      <c r="S864">
        <v>146113147859</v>
      </c>
      <c r="T864" t="s">
        <v>6959</v>
      </c>
      <c r="U864" t="s">
        <v>6960</v>
      </c>
      <c r="V864" t="s">
        <v>6961</v>
      </c>
      <c r="Z864">
        <v>110.3474184</v>
      </c>
      <c r="AA864">
        <v>-7.7451913000000001</v>
      </c>
      <c r="AB864" t="s">
        <v>6962</v>
      </c>
      <c r="AC864" t="s">
        <v>284</v>
      </c>
      <c r="AL864" t="s">
        <v>217</v>
      </c>
      <c r="AM864" t="s">
        <v>6963</v>
      </c>
      <c r="AN864" t="s">
        <v>6</v>
      </c>
      <c r="AO864" t="s">
        <v>6842</v>
      </c>
      <c r="AR864" t="s">
        <v>14</v>
      </c>
      <c r="AS864" t="s">
        <v>219</v>
      </c>
      <c r="AT864" t="s">
        <v>230</v>
      </c>
      <c r="AV864" t="s">
        <v>8397</v>
      </c>
      <c r="AW864" t="s">
        <v>6964</v>
      </c>
      <c r="AX864" t="s">
        <v>222</v>
      </c>
      <c r="BA864" s="57">
        <v>46310.625</v>
      </c>
      <c r="BB864" t="s">
        <v>6963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:61">
      <c r="A865">
        <v>864</v>
      </c>
      <c r="B865">
        <v>1002639658</v>
      </c>
      <c r="C865">
        <v>3</v>
      </c>
      <c r="D865" t="s">
        <v>59</v>
      </c>
      <c r="E865">
        <v>4</v>
      </c>
      <c r="F865" t="s">
        <v>544</v>
      </c>
      <c r="G865" t="s">
        <v>564</v>
      </c>
      <c r="H865" t="s">
        <v>804</v>
      </c>
      <c r="I865" t="s">
        <v>212</v>
      </c>
      <c r="J865" t="s">
        <v>213</v>
      </c>
      <c r="K865" t="s">
        <v>149</v>
      </c>
      <c r="L865" t="s">
        <v>214</v>
      </c>
      <c r="M865" t="s">
        <v>1400</v>
      </c>
      <c r="N865" t="s">
        <v>215</v>
      </c>
      <c r="O865" s="57">
        <v>46311.422638888886</v>
      </c>
      <c r="P865" s="57">
        <v>46312.635300925926</v>
      </c>
      <c r="Q865">
        <v>69411223</v>
      </c>
      <c r="S865">
        <v>146113148002</v>
      </c>
      <c r="T865" t="s">
        <v>8398</v>
      </c>
      <c r="U865" t="s">
        <v>8399</v>
      </c>
      <c r="V865" t="s">
        <v>8400</v>
      </c>
      <c r="Z865">
        <v>110.3408788</v>
      </c>
      <c r="AA865">
        <v>-7.8004946000000004</v>
      </c>
      <c r="AB865" t="s">
        <v>8401</v>
      </c>
      <c r="AC865" t="s">
        <v>235</v>
      </c>
      <c r="AL865" t="s">
        <v>217</v>
      </c>
      <c r="AM865" t="s">
        <v>8402</v>
      </c>
      <c r="AN865" t="s">
        <v>6</v>
      </c>
      <c r="AO865" t="s">
        <v>7922</v>
      </c>
      <c r="AP865" s="57">
        <v>46312.333333333336</v>
      </c>
      <c r="AR865" t="s">
        <v>14</v>
      </c>
      <c r="AS865" t="s">
        <v>219</v>
      </c>
      <c r="AT865" t="s">
        <v>230</v>
      </c>
      <c r="AV865" t="s">
        <v>8403</v>
      </c>
      <c r="AW865" t="s">
        <v>236</v>
      </c>
      <c r="AX865" t="s">
        <v>222</v>
      </c>
      <c r="BA865" s="57">
        <v>46312.333333333336</v>
      </c>
      <c r="BB865" t="s">
        <v>8402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:61">
      <c r="A866">
        <v>865</v>
      </c>
      <c r="B866">
        <v>1002641411</v>
      </c>
      <c r="C866">
        <v>3</v>
      </c>
      <c r="D866" t="s">
        <v>59</v>
      </c>
      <c r="E866">
        <v>4</v>
      </c>
      <c r="F866" t="s">
        <v>544</v>
      </c>
      <c r="G866" t="s">
        <v>564</v>
      </c>
      <c r="H866" t="s">
        <v>804</v>
      </c>
      <c r="I866" t="s">
        <v>212</v>
      </c>
      <c r="J866" t="s">
        <v>213</v>
      </c>
      <c r="K866" t="s">
        <v>149</v>
      </c>
      <c r="L866" t="s">
        <v>214</v>
      </c>
      <c r="M866" t="s">
        <v>1400</v>
      </c>
      <c r="N866" t="s">
        <v>215</v>
      </c>
      <c r="O866" s="57">
        <v>46312.5781712963</v>
      </c>
      <c r="P866" s="57">
        <v>46314.624699074076</v>
      </c>
      <c r="Q866">
        <v>69412104</v>
      </c>
      <c r="S866">
        <v>146113148012</v>
      </c>
      <c r="T866" t="s">
        <v>8404</v>
      </c>
      <c r="U866" t="s">
        <v>8405</v>
      </c>
      <c r="V866" t="s">
        <v>8406</v>
      </c>
      <c r="Z866">
        <v>110.3894789</v>
      </c>
      <c r="AA866">
        <v>-7.7726615999999904</v>
      </c>
      <c r="AB866" t="s">
        <v>8407</v>
      </c>
      <c r="AC866" t="s">
        <v>235</v>
      </c>
      <c r="AL866" t="s">
        <v>217</v>
      </c>
      <c r="AM866" t="s">
        <v>8408</v>
      </c>
      <c r="AN866" t="s">
        <v>6</v>
      </c>
      <c r="AO866" t="s">
        <v>8262</v>
      </c>
      <c r="AP866" s="57">
        <v>46313.458333333336</v>
      </c>
      <c r="AR866" t="s">
        <v>14</v>
      </c>
      <c r="AS866" t="s">
        <v>219</v>
      </c>
      <c r="AT866" t="s">
        <v>342</v>
      </c>
      <c r="AV866" t="s">
        <v>8409</v>
      </c>
      <c r="AW866" t="s">
        <v>5941</v>
      </c>
      <c r="AX866" t="s">
        <v>222</v>
      </c>
      <c r="BA866" s="57">
        <v>46313.458333333336</v>
      </c>
      <c r="BB866" t="s">
        <v>8408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:61">
      <c r="A867">
        <v>866</v>
      </c>
      <c r="B867">
        <v>1002656435</v>
      </c>
      <c r="C867">
        <v>3</v>
      </c>
      <c r="D867" t="s">
        <v>59</v>
      </c>
      <c r="E867">
        <v>4</v>
      </c>
      <c r="F867" t="s">
        <v>544</v>
      </c>
      <c r="G867" t="s">
        <v>564</v>
      </c>
      <c r="H867" t="s">
        <v>804</v>
      </c>
      <c r="I867" t="s">
        <v>212</v>
      </c>
      <c r="J867" t="s">
        <v>213</v>
      </c>
      <c r="K867" t="s">
        <v>149</v>
      </c>
      <c r="L867" t="s">
        <v>214</v>
      </c>
      <c r="M867" t="s">
        <v>1400</v>
      </c>
      <c r="N867" t="s">
        <v>215</v>
      </c>
      <c r="O867" s="57">
        <v>46322.647812499999</v>
      </c>
      <c r="P867" s="57">
        <v>46324.539942129632</v>
      </c>
      <c r="Q867">
        <v>69418133</v>
      </c>
      <c r="S867">
        <v>146113148150</v>
      </c>
      <c r="T867" t="s">
        <v>13796</v>
      </c>
      <c r="U867" t="s">
        <v>13797</v>
      </c>
      <c r="V867" t="s">
        <v>13798</v>
      </c>
      <c r="Z867">
        <v>110.3885551</v>
      </c>
      <c r="AA867">
        <v>-7.7739273999999998</v>
      </c>
      <c r="AB867" t="s">
        <v>13799</v>
      </c>
      <c r="AC867" t="s">
        <v>235</v>
      </c>
      <c r="AL867" t="s">
        <v>217</v>
      </c>
      <c r="AM867" t="s">
        <v>13800</v>
      </c>
      <c r="AN867" t="s">
        <v>6</v>
      </c>
      <c r="AO867" t="s">
        <v>13658</v>
      </c>
      <c r="AP867" s="57">
        <v>46323.625</v>
      </c>
      <c r="AR867" t="s">
        <v>14</v>
      </c>
      <c r="AS867" t="s">
        <v>219</v>
      </c>
      <c r="AT867" t="s">
        <v>230</v>
      </c>
      <c r="AV867" t="s">
        <v>15091</v>
      </c>
      <c r="AW867" t="s">
        <v>882</v>
      </c>
      <c r="AX867" t="s">
        <v>222</v>
      </c>
      <c r="BA867" s="57">
        <v>46323.625</v>
      </c>
      <c r="BB867" t="s">
        <v>13800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:61">
      <c r="A868">
        <v>867</v>
      </c>
      <c r="B868">
        <v>1002657104</v>
      </c>
      <c r="C868">
        <v>3</v>
      </c>
      <c r="D868" t="s">
        <v>59</v>
      </c>
      <c r="E868">
        <v>4</v>
      </c>
      <c r="F868" t="s">
        <v>544</v>
      </c>
      <c r="G868" t="s">
        <v>564</v>
      </c>
      <c r="H868" t="s">
        <v>804</v>
      </c>
      <c r="I868" t="s">
        <v>212</v>
      </c>
      <c r="J868" t="s">
        <v>213</v>
      </c>
      <c r="K868" t="s">
        <v>149</v>
      </c>
      <c r="M868" t="s">
        <v>1400</v>
      </c>
      <c r="N868" t="s">
        <v>215</v>
      </c>
      <c r="O868" s="57">
        <v>46323.405092592591</v>
      </c>
      <c r="P868" s="57">
        <v>46324.709537037037</v>
      </c>
      <c r="Q868">
        <v>69418377</v>
      </c>
      <c r="S868">
        <v>146113148162</v>
      </c>
      <c r="T868" t="s">
        <v>14457</v>
      </c>
      <c r="U868" t="s">
        <v>13802</v>
      </c>
      <c r="V868" t="s">
        <v>14458</v>
      </c>
      <c r="Z868">
        <v>110.3813727</v>
      </c>
      <c r="AA868">
        <v>-7.7941247999999996</v>
      </c>
      <c r="AB868" t="s">
        <v>14459</v>
      </c>
      <c r="AC868" t="s">
        <v>283</v>
      </c>
      <c r="AL868" t="s">
        <v>217</v>
      </c>
      <c r="AM868" t="s">
        <v>14460</v>
      </c>
      <c r="AN868" t="s">
        <v>6</v>
      </c>
      <c r="AO868" t="s">
        <v>14396</v>
      </c>
      <c r="AP868" s="57">
        <v>46324.625</v>
      </c>
      <c r="AR868" t="s">
        <v>14</v>
      </c>
      <c r="AS868" t="s">
        <v>219</v>
      </c>
      <c r="AT868" t="s">
        <v>230</v>
      </c>
      <c r="AV868" t="s">
        <v>15092</v>
      </c>
      <c r="AW868" t="s">
        <v>541</v>
      </c>
      <c r="AX868" t="s">
        <v>222</v>
      </c>
      <c r="BA868" s="57">
        <v>46324.625</v>
      </c>
      <c r="BB868" t="s">
        <v>14460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:61">
      <c r="A869">
        <v>868</v>
      </c>
      <c r="B869">
        <v>1002634358</v>
      </c>
      <c r="C869">
        <v>3</v>
      </c>
      <c r="D869" t="s">
        <v>59</v>
      </c>
      <c r="E869">
        <v>4</v>
      </c>
      <c r="F869" t="s">
        <v>544</v>
      </c>
      <c r="G869" t="s">
        <v>564</v>
      </c>
      <c r="H869" t="s">
        <v>804</v>
      </c>
      <c r="I869" t="s">
        <v>212</v>
      </c>
      <c r="J869" t="s">
        <v>213</v>
      </c>
      <c r="K869" t="s">
        <v>149</v>
      </c>
      <c r="M869" t="s">
        <v>836</v>
      </c>
      <c r="N869" t="s">
        <v>215</v>
      </c>
      <c r="O869" s="57">
        <v>46308.423935185187</v>
      </c>
      <c r="P869" s="57">
        <v>46309.536273148151</v>
      </c>
      <c r="Q869">
        <v>69388325</v>
      </c>
      <c r="S869">
        <v>146113147879</v>
      </c>
      <c r="T869" t="s">
        <v>5930</v>
      </c>
      <c r="U869" t="s">
        <v>5931</v>
      </c>
      <c r="V869" t="s">
        <v>5932</v>
      </c>
      <c r="Z869">
        <v>110.36719645812801</v>
      </c>
      <c r="AA869">
        <v>-7.7909847752985497</v>
      </c>
      <c r="AB869" t="s">
        <v>5933</v>
      </c>
      <c r="AC869" t="s">
        <v>216</v>
      </c>
      <c r="AL869" t="s">
        <v>217</v>
      </c>
      <c r="AM869" t="s">
        <v>5934</v>
      </c>
      <c r="AN869" t="s">
        <v>6</v>
      </c>
      <c r="AO869" t="s">
        <v>5935</v>
      </c>
      <c r="AQ869" t="s">
        <v>841</v>
      </c>
      <c r="AR869" t="s">
        <v>14</v>
      </c>
      <c r="AS869" t="s">
        <v>219</v>
      </c>
      <c r="AT869" t="s">
        <v>230</v>
      </c>
      <c r="AV869" t="s">
        <v>837</v>
      </c>
      <c r="AW869" t="s">
        <v>559</v>
      </c>
      <c r="AX869" t="s">
        <v>222</v>
      </c>
      <c r="BA869" s="57">
        <v>46308.291666666664</v>
      </c>
      <c r="BB869" t="s">
        <v>5934</v>
      </c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:61">
      <c r="A870">
        <v>869</v>
      </c>
      <c r="B870">
        <v>1002617775</v>
      </c>
      <c r="C870">
        <v>3</v>
      </c>
      <c r="D870" t="s">
        <v>59</v>
      </c>
      <c r="E870">
        <v>4</v>
      </c>
      <c r="F870" t="s">
        <v>544</v>
      </c>
      <c r="G870" t="s">
        <v>564</v>
      </c>
      <c r="H870" t="s">
        <v>804</v>
      </c>
      <c r="I870" t="s">
        <v>212</v>
      </c>
      <c r="J870" t="s">
        <v>213</v>
      </c>
      <c r="K870" t="s">
        <v>149</v>
      </c>
      <c r="M870" t="s">
        <v>76</v>
      </c>
      <c r="N870" t="s">
        <v>215</v>
      </c>
      <c r="O870" s="57">
        <v>46296.539918981478</v>
      </c>
      <c r="P870" s="57">
        <v>46296.659224537034</v>
      </c>
      <c r="Q870">
        <v>69400815</v>
      </c>
      <c r="S870">
        <v>143113104149</v>
      </c>
      <c r="T870" t="s">
        <v>890</v>
      </c>
      <c r="U870" t="s">
        <v>1034</v>
      </c>
      <c r="V870" t="s">
        <v>1035</v>
      </c>
      <c r="Z870">
        <v>110.3636611</v>
      </c>
      <c r="AA870">
        <v>-7.7659193999999996</v>
      </c>
      <c r="AB870" t="s">
        <v>891</v>
      </c>
      <c r="AC870" t="s">
        <v>567</v>
      </c>
      <c r="AL870" t="s">
        <v>217</v>
      </c>
      <c r="AM870" t="s">
        <v>1036</v>
      </c>
      <c r="AN870" t="s">
        <v>6</v>
      </c>
      <c r="AO870" s="57">
        <v>46032.559305555558</v>
      </c>
      <c r="AR870" t="s">
        <v>218</v>
      </c>
      <c r="AS870" t="s">
        <v>219</v>
      </c>
      <c r="AT870" t="s">
        <v>230</v>
      </c>
      <c r="AU870">
        <v>20261001</v>
      </c>
      <c r="AV870" t="s">
        <v>221</v>
      </c>
      <c r="AW870" t="s">
        <v>539</v>
      </c>
      <c r="AX870" t="s">
        <v>222</v>
      </c>
      <c r="BA870" s="57">
        <v>46296.291666666664</v>
      </c>
      <c r="BB870" t="s">
        <v>1036</v>
      </c>
      <c r="BC870">
        <v>2026</v>
      </c>
      <c r="BD870">
        <v>10</v>
      </c>
      <c r="BE870">
        <v>1</v>
      </c>
      <c r="BF870" s="6">
        <f t="shared" si="39"/>
        <v>46296</v>
      </c>
      <c r="BG870">
        <f t="shared" si="40"/>
        <v>-0.29166666666424135</v>
      </c>
      <c r="BH870" t="str">
        <f t="shared" si="41"/>
        <v>COMPLY</v>
      </c>
      <c r="BI870" t="e">
        <f>VLOOKUP(H870,Sheet2!$A$1:$B$270,2,FALSE)</f>
        <v>#N/A</v>
      </c>
    </row>
    <row r="871" spans="1:61">
      <c r="A871">
        <v>870</v>
      </c>
      <c r="B871">
        <v>1002620627</v>
      </c>
      <c r="C871">
        <v>3</v>
      </c>
      <c r="D871" t="s">
        <v>59</v>
      </c>
      <c r="E871">
        <v>4</v>
      </c>
      <c r="F871" t="s">
        <v>544</v>
      </c>
      <c r="G871" t="s">
        <v>564</v>
      </c>
      <c r="H871" t="s">
        <v>804</v>
      </c>
      <c r="I871" t="s">
        <v>212</v>
      </c>
      <c r="J871" t="s">
        <v>213</v>
      </c>
      <c r="K871" t="s">
        <v>149</v>
      </c>
      <c r="L871" t="s">
        <v>214</v>
      </c>
      <c r="M871" t="s">
        <v>76</v>
      </c>
      <c r="N871" t="s">
        <v>215</v>
      </c>
      <c r="O871" s="57">
        <v>46297.759432870371</v>
      </c>
      <c r="P871" s="57">
        <v>46299.291527777779</v>
      </c>
      <c r="Q871">
        <v>69403389</v>
      </c>
      <c r="S871">
        <v>146113147717</v>
      </c>
      <c r="T871" t="s">
        <v>1776</v>
      </c>
      <c r="U871" t="s">
        <v>1777</v>
      </c>
      <c r="V871" t="s">
        <v>1778</v>
      </c>
      <c r="Z871">
        <v>110.372945528836</v>
      </c>
      <c r="AA871">
        <v>-7.7803581842852303</v>
      </c>
      <c r="AB871" t="s">
        <v>1779</v>
      </c>
      <c r="AC871" t="s">
        <v>235</v>
      </c>
      <c r="AL871" t="s">
        <v>217</v>
      </c>
      <c r="AM871" t="s">
        <v>1780</v>
      </c>
      <c r="AN871" t="s">
        <v>6</v>
      </c>
      <c r="AO871" s="57">
        <v>46063.767569444448</v>
      </c>
      <c r="AP871" s="57">
        <v>46298.625</v>
      </c>
      <c r="AR871" t="s">
        <v>218</v>
      </c>
      <c r="AS871" t="s">
        <v>219</v>
      </c>
      <c r="AT871" t="s">
        <v>230</v>
      </c>
      <c r="AU871">
        <v>20261004</v>
      </c>
      <c r="AV871" t="s">
        <v>221</v>
      </c>
      <c r="AW871" t="s">
        <v>877</v>
      </c>
      <c r="AX871" t="s">
        <v>222</v>
      </c>
      <c r="BA871" s="57">
        <v>46298.625</v>
      </c>
      <c r="BB871" t="s">
        <v>1780</v>
      </c>
      <c r="BC871">
        <v>2026</v>
      </c>
      <c r="BD871">
        <v>10</v>
      </c>
      <c r="BE871">
        <v>4</v>
      </c>
      <c r="BF871" s="6">
        <f t="shared" si="39"/>
        <v>46299</v>
      </c>
      <c r="BG871">
        <f t="shared" si="40"/>
        <v>0.375</v>
      </c>
      <c r="BH871" t="str">
        <f t="shared" si="41"/>
        <v>COMPLY</v>
      </c>
      <c r="BI871" t="e">
        <f>VLOOKUP(H871,Sheet2!$A$1:$B$270,2,FALSE)</f>
        <v>#N/A</v>
      </c>
    </row>
    <row r="872" spans="1:61">
      <c r="A872">
        <v>871</v>
      </c>
      <c r="B872">
        <v>1002622168</v>
      </c>
      <c r="C872">
        <v>3</v>
      </c>
      <c r="D872" t="s">
        <v>59</v>
      </c>
      <c r="E872">
        <v>4</v>
      </c>
      <c r="F872" t="s">
        <v>544</v>
      </c>
      <c r="G872" t="s">
        <v>564</v>
      </c>
      <c r="H872" t="s">
        <v>804</v>
      </c>
      <c r="I872" t="s">
        <v>212</v>
      </c>
      <c r="J872" t="s">
        <v>213</v>
      </c>
      <c r="K872" t="s">
        <v>149</v>
      </c>
      <c r="M872" t="s">
        <v>76</v>
      </c>
      <c r="N872" t="s">
        <v>215</v>
      </c>
      <c r="O872" s="57">
        <v>46300.477384259262</v>
      </c>
      <c r="P872" s="57">
        <v>46300.65315972222</v>
      </c>
      <c r="Q872">
        <v>69403630</v>
      </c>
      <c r="S872">
        <v>146113147730</v>
      </c>
      <c r="T872" t="s">
        <v>1771</v>
      </c>
      <c r="U872" t="s">
        <v>2655</v>
      </c>
      <c r="V872" t="s">
        <v>2656</v>
      </c>
      <c r="Z872">
        <v>110.365796769173</v>
      </c>
      <c r="AA872">
        <v>-7.7612480389433003</v>
      </c>
      <c r="AB872" t="s">
        <v>1774</v>
      </c>
      <c r="AC872" t="s">
        <v>283</v>
      </c>
      <c r="AL872" t="s">
        <v>217</v>
      </c>
      <c r="AM872" t="s">
        <v>2657</v>
      </c>
      <c r="AN872" t="s">
        <v>6</v>
      </c>
      <c r="AO872" s="57">
        <v>46152.486157407409</v>
      </c>
      <c r="AR872" t="s">
        <v>218</v>
      </c>
      <c r="AS872" t="s">
        <v>219</v>
      </c>
      <c r="AT872" t="s">
        <v>230</v>
      </c>
      <c r="AU872">
        <v>20261005</v>
      </c>
      <c r="AV872" t="s">
        <v>221</v>
      </c>
      <c r="AW872" t="s">
        <v>1982</v>
      </c>
      <c r="AX872" t="s">
        <v>222</v>
      </c>
      <c r="BA872" s="57">
        <v>46300.291666666664</v>
      </c>
      <c r="BB872" t="s">
        <v>2657</v>
      </c>
      <c r="BC872">
        <v>2026</v>
      </c>
      <c r="BD872">
        <v>10</v>
      </c>
      <c r="BE872">
        <v>5</v>
      </c>
      <c r="BF872" s="6">
        <f t="shared" si="39"/>
        <v>46300</v>
      </c>
      <c r="BG872">
        <f t="shared" si="40"/>
        <v>-0.29166666666424135</v>
      </c>
      <c r="BH872" t="str">
        <f t="shared" si="41"/>
        <v>COMPLY</v>
      </c>
      <c r="BI872" t="e">
        <f>VLOOKUP(H872,Sheet2!$A$1:$B$270,2,FALSE)</f>
        <v>#N/A</v>
      </c>
    </row>
    <row r="873" spans="1:61">
      <c r="A873">
        <v>872</v>
      </c>
      <c r="B873">
        <v>1002623543</v>
      </c>
      <c r="C873">
        <v>3</v>
      </c>
      <c r="D873" t="s">
        <v>59</v>
      </c>
      <c r="E873">
        <v>4</v>
      </c>
      <c r="F873" t="s">
        <v>544</v>
      </c>
      <c r="G873" t="s">
        <v>564</v>
      </c>
      <c r="H873" t="s">
        <v>804</v>
      </c>
      <c r="I873" t="s">
        <v>212</v>
      </c>
      <c r="J873" t="s">
        <v>213</v>
      </c>
      <c r="K873" t="s">
        <v>149</v>
      </c>
      <c r="M873" t="s">
        <v>76</v>
      </c>
      <c r="N873" t="s">
        <v>215</v>
      </c>
      <c r="O873" s="57">
        <v>46301.383356481485</v>
      </c>
      <c r="P873" s="57">
        <v>46302.629930555559</v>
      </c>
      <c r="Q873">
        <v>69404725</v>
      </c>
      <c r="S873">
        <v>146113147780</v>
      </c>
      <c r="T873" t="s">
        <v>3271</v>
      </c>
      <c r="U873" t="s">
        <v>3945</v>
      </c>
      <c r="V873" t="s">
        <v>3272</v>
      </c>
      <c r="Z873">
        <v>110.38149660000001</v>
      </c>
      <c r="AA873">
        <v>-7.7583415999999996</v>
      </c>
      <c r="AB873" t="s">
        <v>3273</v>
      </c>
      <c r="AC873" t="s">
        <v>225</v>
      </c>
      <c r="AL873" t="s">
        <v>217</v>
      </c>
      <c r="AM873" t="s">
        <v>3274</v>
      </c>
      <c r="AN873" t="s">
        <v>6</v>
      </c>
      <c r="AO873" s="57">
        <v>46183.392407407409</v>
      </c>
      <c r="AP873" s="57">
        <v>46303.333333333336</v>
      </c>
      <c r="AR873" t="s">
        <v>218</v>
      </c>
      <c r="AS873" t="s">
        <v>219</v>
      </c>
      <c r="AT873" t="s">
        <v>230</v>
      </c>
      <c r="AU873">
        <v>20261007</v>
      </c>
      <c r="AV873" t="s">
        <v>221</v>
      </c>
      <c r="AW873" t="s">
        <v>540</v>
      </c>
      <c r="AX873" t="s">
        <v>222</v>
      </c>
      <c r="BA873" s="57">
        <v>46303.333333333336</v>
      </c>
      <c r="BB873" t="s">
        <v>3274</v>
      </c>
      <c r="BC873">
        <v>2026</v>
      </c>
      <c r="BD873">
        <v>10</v>
      </c>
      <c r="BE873">
        <v>7</v>
      </c>
      <c r="BF873" s="6">
        <f t="shared" si="39"/>
        <v>46302</v>
      </c>
      <c r="BG873">
        <f t="shared" si="40"/>
        <v>-1.3333333333357587</v>
      </c>
      <c r="BH873" t="str">
        <f t="shared" si="41"/>
        <v>COMPLY</v>
      </c>
      <c r="BI873" t="e">
        <f>VLOOKUP(H873,Sheet2!$A$1:$B$270,2,FALSE)</f>
        <v>#N/A</v>
      </c>
    </row>
    <row r="874" spans="1:61">
      <c r="A874">
        <v>873</v>
      </c>
      <c r="B874">
        <v>1002626628</v>
      </c>
      <c r="C874">
        <v>3</v>
      </c>
      <c r="D874" t="s">
        <v>59</v>
      </c>
      <c r="E874">
        <v>4</v>
      </c>
      <c r="F874" t="s">
        <v>544</v>
      </c>
      <c r="G874" t="s">
        <v>564</v>
      </c>
      <c r="H874" t="s">
        <v>804</v>
      </c>
      <c r="I874" t="s">
        <v>212</v>
      </c>
      <c r="J874" t="s">
        <v>213</v>
      </c>
      <c r="K874" t="s">
        <v>149</v>
      </c>
      <c r="L874" t="s">
        <v>826</v>
      </c>
      <c r="M874" t="s">
        <v>76</v>
      </c>
      <c r="N874" t="s">
        <v>215</v>
      </c>
      <c r="O874" s="57">
        <v>46302.655972222223</v>
      </c>
      <c r="P874" s="57">
        <v>46304.723553240743</v>
      </c>
      <c r="Q874">
        <v>69406025</v>
      </c>
      <c r="R874">
        <v>2742250851</v>
      </c>
      <c r="S874">
        <v>146113147791</v>
      </c>
      <c r="T874" t="s">
        <v>1918</v>
      </c>
      <c r="U874" t="s">
        <v>4536</v>
      </c>
      <c r="V874" t="s">
        <v>3946</v>
      </c>
      <c r="Z874">
        <v>110.3616208</v>
      </c>
      <c r="AA874">
        <v>-7.7663930999999904</v>
      </c>
      <c r="AB874" t="s">
        <v>3947</v>
      </c>
      <c r="AC874" t="s">
        <v>235</v>
      </c>
      <c r="AL874" t="s">
        <v>217</v>
      </c>
      <c r="AM874" t="s">
        <v>3948</v>
      </c>
      <c r="AN874" t="s">
        <v>6</v>
      </c>
      <c r="AO874" s="57">
        <v>46213.66333333333</v>
      </c>
      <c r="AP874" s="57">
        <v>46305.333333333336</v>
      </c>
      <c r="AR874" t="s">
        <v>218</v>
      </c>
      <c r="AS874" t="s">
        <v>219</v>
      </c>
      <c r="AT874" t="s">
        <v>230</v>
      </c>
      <c r="AU874">
        <v>20261009</v>
      </c>
      <c r="AV874" t="s">
        <v>221</v>
      </c>
      <c r="AW874" t="s">
        <v>3949</v>
      </c>
      <c r="AX874" t="s">
        <v>222</v>
      </c>
      <c r="BA874" s="57">
        <v>46305.333333333336</v>
      </c>
      <c r="BB874" t="s">
        <v>3948</v>
      </c>
      <c r="BC874">
        <v>2026</v>
      </c>
      <c r="BD874">
        <v>10</v>
      </c>
      <c r="BE874">
        <v>9</v>
      </c>
      <c r="BF874" s="6">
        <f t="shared" si="39"/>
        <v>46304</v>
      </c>
      <c r="BG874">
        <f t="shared" si="40"/>
        <v>-1.3333333333357587</v>
      </c>
      <c r="BH874" t="str">
        <f t="shared" si="41"/>
        <v>COMPLY</v>
      </c>
      <c r="BI874" t="e">
        <f>VLOOKUP(H874,Sheet2!$A$1:$B$270,2,FALSE)</f>
        <v>#N/A</v>
      </c>
    </row>
    <row r="875" spans="1:61">
      <c r="A875">
        <v>874</v>
      </c>
      <c r="B875">
        <v>1002631696</v>
      </c>
      <c r="C875">
        <v>3</v>
      </c>
      <c r="D875" t="s">
        <v>59</v>
      </c>
      <c r="E875">
        <v>4</v>
      </c>
      <c r="F875" t="s">
        <v>544</v>
      </c>
      <c r="G875" t="s">
        <v>564</v>
      </c>
      <c r="H875" t="s">
        <v>804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46306.658958333333</v>
      </c>
      <c r="P875" s="57">
        <v>46306.714062500003</v>
      </c>
      <c r="Q875">
        <v>69407736</v>
      </c>
      <c r="S875">
        <v>146113147850</v>
      </c>
      <c r="T875" t="s">
        <v>5098</v>
      </c>
      <c r="U875" t="s">
        <v>5099</v>
      </c>
      <c r="V875" t="s">
        <v>5100</v>
      </c>
      <c r="Z875">
        <v>110.358397341128</v>
      </c>
      <c r="AA875">
        <v>-7.7609293220517301</v>
      </c>
      <c r="AB875" t="s">
        <v>5101</v>
      </c>
      <c r="AC875" t="s">
        <v>283</v>
      </c>
      <c r="AL875" t="s">
        <v>217</v>
      </c>
      <c r="AM875" t="s">
        <v>5102</v>
      </c>
      <c r="AN875" t="s">
        <v>6</v>
      </c>
      <c r="AO875" s="57">
        <v>46336.663576388892</v>
      </c>
      <c r="AR875" t="s">
        <v>218</v>
      </c>
      <c r="AS875" t="s">
        <v>219</v>
      </c>
      <c r="AT875" t="s">
        <v>230</v>
      </c>
      <c r="AU875">
        <v>20261011</v>
      </c>
      <c r="AV875" t="s">
        <v>221</v>
      </c>
      <c r="AW875" t="s">
        <v>540</v>
      </c>
      <c r="AX875" t="s">
        <v>222</v>
      </c>
      <c r="BA875" s="57">
        <v>46306.291666666664</v>
      </c>
      <c r="BB875" t="s">
        <v>5102</v>
      </c>
      <c r="BC875">
        <v>2026</v>
      </c>
      <c r="BD875">
        <v>10</v>
      </c>
      <c r="BE875">
        <v>11</v>
      </c>
      <c r="BF875" s="6">
        <f t="shared" si="39"/>
        <v>46306</v>
      </c>
      <c r="BG875">
        <f t="shared" si="40"/>
        <v>-0.29166666666424135</v>
      </c>
      <c r="BH875" t="str">
        <f t="shared" si="41"/>
        <v>COMPLY</v>
      </c>
      <c r="BI875" t="e">
        <f>VLOOKUP(H875,Sheet2!$A$1:$B$270,2,FALSE)</f>
        <v>#N/A</v>
      </c>
    </row>
    <row r="876" spans="1:61">
      <c r="A876">
        <v>875</v>
      </c>
      <c r="B876">
        <v>1002633244</v>
      </c>
      <c r="C876">
        <v>3</v>
      </c>
      <c r="D876" t="s">
        <v>59</v>
      </c>
      <c r="E876">
        <v>4</v>
      </c>
      <c r="F876" t="s">
        <v>544</v>
      </c>
      <c r="G876" t="s">
        <v>564</v>
      </c>
      <c r="H876" t="s">
        <v>804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46307.616377314815</v>
      </c>
      <c r="P876" s="57">
        <v>46309.248541666668</v>
      </c>
      <c r="Q876">
        <v>69408763</v>
      </c>
      <c r="S876">
        <v>146113147887</v>
      </c>
      <c r="T876" t="s">
        <v>5936</v>
      </c>
      <c r="U876" t="s">
        <v>5937</v>
      </c>
      <c r="V876" t="s">
        <v>5938</v>
      </c>
      <c r="Z876">
        <v>110.379432147955</v>
      </c>
      <c r="AA876">
        <v>-7.7639174972430496</v>
      </c>
      <c r="AB876" t="s">
        <v>5939</v>
      </c>
      <c r="AC876" t="s">
        <v>235</v>
      </c>
      <c r="AL876" t="s">
        <v>217</v>
      </c>
      <c r="AM876" t="s">
        <v>5940</v>
      </c>
      <c r="AN876" t="s">
        <v>6</v>
      </c>
      <c r="AO876" s="57">
        <v>46366.642951388887</v>
      </c>
      <c r="AP876" s="57">
        <v>46309.458333333336</v>
      </c>
      <c r="AR876" t="s">
        <v>218</v>
      </c>
      <c r="AS876" t="s">
        <v>219</v>
      </c>
      <c r="AT876" t="s">
        <v>342</v>
      </c>
      <c r="AU876">
        <v>20261014</v>
      </c>
      <c r="AV876" t="s">
        <v>221</v>
      </c>
      <c r="AW876" t="s">
        <v>5941</v>
      </c>
      <c r="AX876" t="s">
        <v>222</v>
      </c>
      <c r="BA876" s="57">
        <v>46309.458333333336</v>
      </c>
      <c r="BB876" t="s">
        <v>5940</v>
      </c>
      <c r="BC876">
        <v>2026</v>
      </c>
      <c r="BD876">
        <v>10</v>
      </c>
      <c r="BE876">
        <v>14</v>
      </c>
      <c r="BF876" s="6">
        <f t="shared" si="39"/>
        <v>46309</v>
      </c>
      <c r="BG876">
        <f t="shared" si="40"/>
        <v>-0.45833333333575865</v>
      </c>
      <c r="BH876" t="str">
        <f t="shared" si="41"/>
        <v>COMPLY</v>
      </c>
      <c r="BI876" t="e">
        <f>VLOOKUP(H876,Sheet2!$A$1:$B$270,2,FALSE)</f>
        <v>#N/A</v>
      </c>
    </row>
    <row r="877" spans="1:61">
      <c r="A877">
        <v>876</v>
      </c>
      <c r="B877">
        <v>1002636791</v>
      </c>
      <c r="C877">
        <v>3</v>
      </c>
      <c r="D877" t="s">
        <v>59</v>
      </c>
      <c r="E877">
        <v>4</v>
      </c>
      <c r="F877" t="s">
        <v>544</v>
      </c>
      <c r="G877" t="s">
        <v>564</v>
      </c>
      <c r="H877" t="s">
        <v>804</v>
      </c>
      <c r="I877" t="s">
        <v>212</v>
      </c>
      <c r="J877" t="s">
        <v>213</v>
      </c>
      <c r="K877" t="s">
        <v>149</v>
      </c>
      <c r="M877" t="s">
        <v>76</v>
      </c>
      <c r="N877" t="s">
        <v>215</v>
      </c>
      <c r="O877" s="57">
        <v>46309.562407407408</v>
      </c>
      <c r="P877" s="57">
        <v>46310.521909722222</v>
      </c>
      <c r="Q877">
        <v>69388325</v>
      </c>
      <c r="S877">
        <v>146113147901</v>
      </c>
      <c r="T877" t="s">
        <v>5930</v>
      </c>
      <c r="U877" t="s">
        <v>6957</v>
      </c>
      <c r="V877" t="s">
        <v>6958</v>
      </c>
      <c r="Z877">
        <v>110.36719650000001</v>
      </c>
      <c r="AA877">
        <v>-7.7909848000000004</v>
      </c>
      <c r="AB877" t="s">
        <v>5933</v>
      </c>
      <c r="AC877" t="s">
        <v>216</v>
      </c>
      <c r="AL877" t="s">
        <v>217</v>
      </c>
      <c r="AM877" t="s">
        <v>5934</v>
      </c>
      <c r="AN877" t="s">
        <v>6</v>
      </c>
      <c r="AO877" t="s">
        <v>6842</v>
      </c>
      <c r="AR877" t="s">
        <v>218</v>
      </c>
      <c r="AS877" t="s">
        <v>219</v>
      </c>
      <c r="AT877" t="s">
        <v>230</v>
      </c>
      <c r="AU877">
        <v>20261015</v>
      </c>
      <c r="AV877" t="s">
        <v>221</v>
      </c>
      <c r="AW877" t="s">
        <v>539</v>
      </c>
      <c r="AX877" t="s">
        <v>222</v>
      </c>
      <c r="BA877" s="57">
        <v>46309.291666666664</v>
      </c>
      <c r="BB877" t="s">
        <v>5934</v>
      </c>
      <c r="BC877">
        <v>2026</v>
      </c>
      <c r="BD877">
        <v>10</v>
      </c>
      <c r="BE877">
        <v>15</v>
      </c>
      <c r="BF877" s="6">
        <f t="shared" si="39"/>
        <v>46310</v>
      </c>
      <c r="BG877">
        <f t="shared" si="40"/>
        <v>0.70833333333575865</v>
      </c>
      <c r="BH877" t="str">
        <f t="shared" si="41"/>
        <v>COMPLY</v>
      </c>
      <c r="BI877" t="e">
        <f>VLOOKUP(H877,Sheet2!$A$1:$B$270,2,FALSE)</f>
        <v>#N/A</v>
      </c>
    </row>
    <row r="878" spans="1:61">
      <c r="A878">
        <v>877</v>
      </c>
      <c r="B878">
        <v>1002640547</v>
      </c>
      <c r="C878">
        <v>3</v>
      </c>
      <c r="D878" t="s">
        <v>59</v>
      </c>
      <c r="E878">
        <v>4</v>
      </c>
      <c r="F878" t="s">
        <v>544</v>
      </c>
      <c r="G878" t="s">
        <v>564</v>
      </c>
      <c r="H878" t="s">
        <v>804</v>
      </c>
      <c r="I878" t="s">
        <v>212</v>
      </c>
      <c r="J878" t="s">
        <v>213</v>
      </c>
      <c r="K878" t="s">
        <v>149</v>
      </c>
      <c r="M878" t="s">
        <v>76</v>
      </c>
      <c r="N878" t="s">
        <v>215</v>
      </c>
      <c r="O878" s="57">
        <v>46311.650011574071</v>
      </c>
      <c r="P878" s="57">
        <v>46312.24423611111</v>
      </c>
      <c r="Q878">
        <v>69410119</v>
      </c>
      <c r="S878">
        <v>146113148006</v>
      </c>
      <c r="T878" t="s">
        <v>6959</v>
      </c>
      <c r="U878" t="s">
        <v>8393</v>
      </c>
      <c r="V878" t="s">
        <v>8394</v>
      </c>
      <c r="Z878">
        <v>110.3474003</v>
      </c>
      <c r="AA878">
        <v>-7.7455723000000001</v>
      </c>
      <c r="AB878" t="s">
        <v>6962</v>
      </c>
      <c r="AC878" t="s">
        <v>284</v>
      </c>
      <c r="AL878" t="s">
        <v>217</v>
      </c>
      <c r="AM878" t="s">
        <v>8395</v>
      </c>
      <c r="AN878" t="s">
        <v>6</v>
      </c>
      <c r="AO878" t="s">
        <v>8218</v>
      </c>
      <c r="AR878" t="s">
        <v>218</v>
      </c>
      <c r="AS878" t="s">
        <v>219</v>
      </c>
      <c r="AT878" t="s">
        <v>230</v>
      </c>
      <c r="AU878">
        <v>20261017</v>
      </c>
      <c r="AV878" t="s">
        <v>221</v>
      </c>
      <c r="AW878" t="s">
        <v>8396</v>
      </c>
      <c r="AX878" t="s">
        <v>222</v>
      </c>
      <c r="BA878" s="57">
        <v>46311.291666666664</v>
      </c>
      <c r="BB878" t="s">
        <v>8395</v>
      </c>
      <c r="BC878">
        <v>2026</v>
      </c>
      <c r="BD878">
        <v>10</v>
      </c>
      <c r="BE878">
        <v>17</v>
      </c>
      <c r="BF878" s="6">
        <f t="shared" si="39"/>
        <v>46312</v>
      </c>
      <c r="BG878">
        <f t="shared" si="40"/>
        <v>0.70833333333575865</v>
      </c>
      <c r="BH878" t="str">
        <f t="shared" si="41"/>
        <v>COMPLY</v>
      </c>
      <c r="BI878" t="e">
        <f>VLOOKUP(H878,Sheet2!$A$1:$B$270,2,FALSE)</f>
        <v>#N/A</v>
      </c>
    </row>
    <row r="879" spans="1:61">
      <c r="A879">
        <v>878</v>
      </c>
      <c r="B879">
        <v>1002643563</v>
      </c>
      <c r="C879">
        <v>3</v>
      </c>
      <c r="D879" t="s">
        <v>59</v>
      </c>
      <c r="E879">
        <v>4</v>
      </c>
      <c r="F879" t="s">
        <v>544</v>
      </c>
      <c r="G879" t="s">
        <v>564</v>
      </c>
      <c r="H879" t="s">
        <v>804</v>
      </c>
      <c r="I879" t="s">
        <v>212</v>
      </c>
      <c r="J879" t="s">
        <v>213</v>
      </c>
      <c r="K879" t="s">
        <v>149</v>
      </c>
      <c r="M879" t="s">
        <v>76</v>
      </c>
      <c r="N879" t="s">
        <v>215</v>
      </c>
      <c r="O879" s="57">
        <v>46314.624699074076</v>
      </c>
      <c r="P879" s="57">
        <v>46314.668425925927</v>
      </c>
      <c r="Q879">
        <v>69412104</v>
      </c>
      <c r="S879">
        <v>146113148040</v>
      </c>
      <c r="T879" t="s">
        <v>8404</v>
      </c>
      <c r="U879" t="s">
        <v>9545</v>
      </c>
      <c r="V879" t="s">
        <v>9546</v>
      </c>
      <c r="Z879">
        <v>110.38951400000001</v>
      </c>
      <c r="AA879">
        <v>-7.772926</v>
      </c>
      <c r="AB879" t="s">
        <v>8407</v>
      </c>
      <c r="AC879" t="s">
        <v>283</v>
      </c>
      <c r="AL879" t="s">
        <v>217</v>
      </c>
      <c r="AM879" t="s">
        <v>9547</v>
      </c>
      <c r="AN879" t="s">
        <v>6</v>
      </c>
      <c r="AO879" t="s">
        <v>9502</v>
      </c>
      <c r="AR879" t="s">
        <v>218</v>
      </c>
      <c r="AS879" t="s">
        <v>219</v>
      </c>
      <c r="AT879" t="s">
        <v>342</v>
      </c>
      <c r="AU879">
        <v>20261019</v>
      </c>
      <c r="AV879" t="s">
        <v>221</v>
      </c>
      <c r="AW879" t="s">
        <v>540</v>
      </c>
      <c r="AX879" t="s">
        <v>222</v>
      </c>
      <c r="BA879" s="57">
        <v>46314.291666666664</v>
      </c>
      <c r="BB879" t="s">
        <v>9547</v>
      </c>
      <c r="BC879">
        <v>2026</v>
      </c>
      <c r="BD879">
        <v>10</v>
      </c>
      <c r="BE879">
        <v>19</v>
      </c>
      <c r="BF879" s="6">
        <f t="shared" si="39"/>
        <v>46314</v>
      </c>
      <c r="BG879">
        <f t="shared" si="40"/>
        <v>-0.29166666666424135</v>
      </c>
      <c r="BH879" t="str">
        <f t="shared" si="41"/>
        <v>COMPLY</v>
      </c>
      <c r="BI879" t="e">
        <f>VLOOKUP(H879,Sheet2!$A$1:$B$270,2,FALSE)</f>
        <v>#N/A</v>
      </c>
    </row>
    <row r="880" spans="1:61">
      <c r="A880">
        <v>879</v>
      </c>
      <c r="B880">
        <v>1002646737</v>
      </c>
      <c r="C880">
        <v>3</v>
      </c>
      <c r="D880" t="s">
        <v>59</v>
      </c>
      <c r="E880">
        <v>4</v>
      </c>
      <c r="F880" t="s">
        <v>544</v>
      </c>
      <c r="G880" t="s">
        <v>564</v>
      </c>
      <c r="H880" t="s">
        <v>804</v>
      </c>
      <c r="I880" t="s">
        <v>212</v>
      </c>
      <c r="J880" t="s">
        <v>213</v>
      </c>
      <c r="K880" t="s">
        <v>149</v>
      </c>
      <c r="L880" t="s">
        <v>214</v>
      </c>
      <c r="M880" t="s">
        <v>76</v>
      </c>
      <c r="N880" t="s">
        <v>215</v>
      </c>
      <c r="O880" s="57">
        <v>46316.404745370368</v>
      </c>
      <c r="P880" s="57">
        <v>46317.520532407405</v>
      </c>
      <c r="Q880">
        <v>69414232</v>
      </c>
      <c r="S880">
        <v>146113148064</v>
      </c>
      <c r="T880" t="s">
        <v>10865</v>
      </c>
      <c r="U880" t="s">
        <v>10866</v>
      </c>
      <c r="V880" t="s">
        <v>10867</v>
      </c>
      <c r="Z880">
        <v>110.3684167</v>
      </c>
      <c r="AA880">
        <v>-7.7725051000000001</v>
      </c>
      <c r="AB880" t="s">
        <v>10868</v>
      </c>
      <c r="AC880" t="s">
        <v>235</v>
      </c>
      <c r="AL880" t="s">
        <v>217</v>
      </c>
      <c r="AM880" t="s">
        <v>10869</v>
      </c>
      <c r="AN880" t="s">
        <v>6</v>
      </c>
      <c r="AO880" t="s">
        <v>10793</v>
      </c>
      <c r="AP880" s="57">
        <v>46318.333333333336</v>
      </c>
      <c r="AR880" t="s">
        <v>218</v>
      </c>
      <c r="AS880" t="s">
        <v>219</v>
      </c>
      <c r="AT880" t="s">
        <v>230</v>
      </c>
      <c r="AU880">
        <v>20261022</v>
      </c>
      <c r="AV880" t="s">
        <v>221</v>
      </c>
      <c r="AW880" t="s">
        <v>236</v>
      </c>
      <c r="AX880" t="s">
        <v>222</v>
      </c>
      <c r="BA880" s="57">
        <v>46318.333333333336</v>
      </c>
      <c r="BB880" t="s">
        <v>10869</v>
      </c>
      <c r="BC880">
        <v>2026</v>
      </c>
      <c r="BD880">
        <v>10</v>
      </c>
      <c r="BE880">
        <v>22</v>
      </c>
      <c r="BF880" s="6">
        <f t="shared" si="39"/>
        <v>46317</v>
      </c>
      <c r="BG880">
        <f t="shared" si="40"/>
        <v>-1.3333333333357587</v>
      </c>
      <c r="BH880" t="str">
        <f t="shared" si="41"/>
        <v>COMPLY</v>
      </c>
      <c r="BI880" t="e">
        <f>VLOOKUP(H880,Sheet2!$A$1:$B$270,2,FALSE)</f>
        <v>#N/A</v>
      </c>
    </row>
    <row r="881" spans="1:61">
      <c r="A881">
        <v>880</v>
      </c>
      <c r="B881">
        <v>1002651749</v>
      </c>
      <c r="C881">
        <v>3</v>
      </c>
      <c r="D881" t="s">
        <v>59</v>
      </c>
      <c r="E881">
        <v>4</v>
      </c>
      <c r="F881" t="s">
        <v>544</v>
      </c>
      <c r="G881" t="s">
        <v>564</v>
      </c>
      <c r="H881" t="s">
        <v>804</v>
      </c>
      <c r="I881" t="s">
        <v>212</v>
      </c>
      <c r="J881" t="s">
        <v>213</v>
      </c>
      <c r="K881" t="s">
        <v>149</v>
      </c>
      <c r="L881" t="s">
        <v>214</v>
      </c>
      <c r="M881" t="s">
        <v>76</v>
      </c>
      <c r="N881" t="s">
        <v>215</v>
      </c>
      <c r="O881" s="57">
        <v>46318.743587962963</v>
      </c>
      <c r="P881" s="57">
        <v>46319.573298611111</v>
      </c>
      <c r="Q881">
        <v>69416156</v>
      </c>
      <c r="S881">
        <v>146113148116</v>
      </c>
      <c r="T881" t="s">
        <v>12164</v>
      </c>
      <c r="U881" t="s">
        <v>12165</v>
      </c>
      <c r="V881" t="s">
        <v>12166</v>
      </c>
      <c r="Z881">
        <v>110.39740778955699</v>
      </c>
      <c r="AA881">
        <v>-7.7633235474604003</v>
      </c>
      <c r="AB881" t="s">
        <v>12167</v>
      </c>
      <c r="AC881" t="s">
        <v>235</v>
      </c>
      <c r="AL881" t="s">
        <v>217</v>
      </c>
      <c r="AM881" t="s">
        <v>12168</v>
      </c>
      <c r="AN881" t="s">
        <v>6</v>
      </c>
      <c r="AO881" t="s">
        <v>11894</v>
      </c>
      <c r="AP881" s="57">
        <v>46320.458333333336</v>
      </c>
      <c r="AR881" t="s">
        <v>218</v>
      </c>
      <c r="AS881" t="s">
        <v>219</v>
      </c>
      <c r="AT881" t="s">
        <v>230</v>
      </c>
      <c r="AU881">
        <v>20261024</v>
      </c>
      <c r="AV881" t="s">
        <v>221</v>
      </c>
      <c r="AW881" t="s">
        <v>877</v>
      </c>
      <c r="AX881" t="s">
        <v>222</v>
      </c>
      <c r="BA881" s="57">
        <v>46320.458333333336</v>
      </c>
      <c r="BB881" t="s">
        <v>12168</v>
      </c>
      <c r="BC881">
        <v>2026</v>
      </c>
      <c r="BD881">
        <v>10</v>
      </c>
      <c r="BE881">
        <v>24</v>
      </c>
      <c r="BF881" s="6">
        <f t="shared" si="39"/>
        <v>46319</v>
      </c>
      <c r="BG881">
        <f t="shared" si="40"/>
        <v>-1.4583333333357587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1002653954</v>
      </c>
      <c r="C882">
        <v>3</v>
      </c>
      <c r="D882" t="s">
        <v>59</v>
      </c>
      <c r="E882">
        <v>4</v>
      </c>
      <c r="F882" t="s">
        <v>544</v>
      </c>
      <c r="G882" t="s">
        <v>564</v>
      </c>
      <c r="H882" t="s">
        <v>804</v>
      </c>
      <c r="I882" t="s">
        <v>212</v>
      </c>
      <c r="J882" t="s">
        <v>213</v>
      </c>
      <c r="K882" t="s">
        <v>149</v>
      </c>
      <c r="L882" t="s">
        <v>214</v>
      </c>
      <c r="M882" t="s">
        <v>76</v>
      </c>
      <c r="N882" t="s">
        <v>215</v>
      </c>
      <c r="O882" s="57">
        <v>46321.561006944445</v>
      </c>
      <c r="P882" s="57">
        <v>46322.523136574076</v>
      </c>
      <c r="Q882">
        <v>69417177</v>
      </c>
      <c r="S882">
        <v>146113148138</v>
      </c>
      <c r="T882" t="s">
        <v>13080</v>
      </c>
      <c r="U882" t="s">
        <v>13081</v>
      </c>
      <c r="V882" t="s">
        <v>13082</v>
      </c>
      <c r="Z882">
        <v>110.3945868</v>
      </c>
      <c r="AA882">
        <v>-7.7743502999999903</v>
      </c>
      <c r="AB882" t="s">
        <v>13083</v>
      </c>
      <c r="AC882" t="s">
        <v>235</v>
      </c>
      <c r="AL882" t="s">
        <v>217</v>
      </c>
      <c r="AM882" t="s">
        <v>13084</v>
      </c>
      <c r="AN882" t="s">
        <v>6</v>
      </c>
      <c r="AO882" t="s">
        <v>13052</v>
      </c>
      <c r="AP882" s="57">
        <v>46322.458333333336</v>
      </c>
      <c r="AR882" t="s">
        <v>218</v>
      </c>
      <c r="AS882" t="s">
        <v>219</v>
      </c>
      <c r="AT882" t="s">
        <v>230</v>
      </c>
      <c r="AU882">
        <v>20261027</v>
      </c>
      <c r="AV882" t="s">
        <v>221</v>
      </c>
      <c r="AW882" t="s">
        <v>883</v>
      </c>
      <c r="AX882" t="s">
        <v>222</v>
      </c>
      <c r="BA882" s="57">
        <v>46322.458333333336</v>
      </c>
      <c r="BB882" t="s">
        <v>13084</v>
      </c>
      <c r="BC882">
        <v>2026</v>
      </c>
      <c r="BD882">
        <v>10</v>
      </c>
      <c r="BE882">
        <v>27</v>
      </c>
      <c r="BF882" s="6">
        <f t="shared" si="39"/>
        <v>46322</v>
      </c>
      <c r="BG882">
        <f t="shared" si="40"/>
        <v>-0.45833333333575865</v>
      </c>
      <c r="BH882" t="str">
        <f t="shared" si="41"/>
        <v>COMPLY</v>
      </c>
      <c r="BI882" t="e">
        <f>VLOOKUP(H882,Sheet2!$A$1:$B$270,2,FALSE)</f>
        <v>#N/A</v>
      </c>
    </row>
    <row r="883" spans="1:61">
      <c r="A883">
        <v>882</v>
      </c>
      <c r="B883">
        <v>1002659910</v>
      </c>
      <c r="C883">
        <v>3</v>
      </c>
      <c r="D883" t="s">
        <v>59</v>
      </c>
      <c r="E883">
        <v>4</v>
      </c>
      <c r="F883" t="s">
        <v>544</v>
      </c>
      <c r="G883" t="s">
        <v>564</v>
      </c>
      <c r="H883" t="s">
        <v>804</v>
      </c>
      <c r="I883" t="s">
        <v>212</v>
      </c>
      <c r="J883" t="s">
        <v>213</v>
      </c>
      <c r="K883" t="s">
        <v>149</v>
      </c>
      <c r="M883" t="s">
        <v>76</v>
      </c>
      <c r="N883" t="s">
        <v>215</v>
      </c>
      <c r="O883" s="57">
        <v>46324.709537037037</v>
      </c>
      <c r="P883" s="57">
        <v>46325.357048611113</v>
      </c>
      <c r="Q883">
        <v>69418377</v>
      </c>
      <c r="S883">
        <v>146113148194</v>
      </c>
      <c r="T883" t="s">
        <v>14457</v>
      </c>
      <c r="U883" t="s">
        <v>15093</v>
      </c>
      <c r="V883" t="s">
        <v>15094</v>
      </c>
      <c r="Z883">
        <v>110.38127710000001</v>
      </c>
      <c r="AA883">
        <v>-7.7940649999999998</v>
      </c>
      <c r="AB883" t="s">
        <v>14459</v>
      </c>
      <c r="AC883" t="s">
        <v>283</v>
      </c>
      <c r="AL883" t="s">
        <v>217</v>
      </c>
      <c r="AM883" t="s">
        <v>15095</v>
      </c>
      <c r="AN883" t="s">
        <v>6</v>
      </c>
      <c r="AO883" t="s">
        <v>15096</v>
      </c>
      <c r="AR883" t="s">
        <v>218</v>
      </c>
      <c r="AS883" t="s">
        <v>219</v>
      </c>
      <c r="AT883" t="s">
        <v>230</v>
      </c>
      <c r="AU883">
        <v>20261030</v>
      </c>
      <c r="AV883" t="s">
        <v>221</v>
      </c>
      <c r="AW883" t="s">
        <v>540</v>
      </c>
      <c r="AX883" t="s">
        <v>222</v>
      </c>
      <c r="BA883" s="57">
        <v>46324.291666666664</v>
      </c>
      <c r="BB883" t="s">
        <v>15095</v>
      </c>
      <c r="BC883">
        <v>2026</v>
      </c>
      <c r="BD883">
        <v>10</v>
      </c>
      <c r="BE883">
        <v>30</v>
      </c>
      <c r="BF883" s="6">
        <f t="shared" si="39"/>
        <v>46325</v>
      </c>
      <c r="BG883">
        <f t="shared" si="40"/>
        <v>0.70833333333575865</v>
      </c>
      <c r="BH883" t="str">
        <f t="shared" si="41"/>
        <v>COMPLY</v>
      </c>
      <c r="BI883" t="e">
        <f>VLOOKUP(H883,Sheet2!$A$1:$B$270,2,FALSE)</f>
        <v>#N/A</v>
      </c>
    </row>
    <row r="884" spans="1:61">
      <c r="A884">
        <v>883</v>
      </c>
      <c r="B884">
        <v>1002659213</v>
      </c>
      <c r="C884">
        <v>3</v>
      </c>
      <c r="D884" t="s">
        <v>59</v>
      </c>
      <c r="E884">
        <v>4</v>
      </c>
      <c r="F884" t="s">
        <v>544</v>
      </c>
      <c r="G884" t="s">
        <v>564</v>
      </c>
      <c r="H884" t="s">
        <v>804</v>
      </c>
      <c r="I884" t="s">
        <v>212</v>
      </c>
      <c r="J884" t="s">
        <v>213</v>
      </c>
      <c r="K884" t="s">
        <v>149</v>
      </c>
      <c r="M884" t="s">
        <v>76</v>
      </c>
      <c r="N884" t="s">
        <v>215</v>
      </c>
      <c r="O884" s="57">
        <v>46324.539953703701</v>
      </c>
      <c r="P884" s="57">
        <v>46325.357488425929</v>
      </c>
      <c r="Q884">
        <v>69418133</v>
      </c>
      <c r="S884">
        <v>146113148185</v>
      </c>
      <c r="T884" t="s">
        <v>13796</v>
      </c>
      <c r="U884" t="s">
        <v>15097</v>
      </c>
      <c r="V884" t="s">
        <v>15098</v>
      </c>
      <c r="Z884">
        <v>110.389174</v>
      </c>
      <c r="AA884">
        <v>-7.7744030000000004</v>
      </c>
      <c r="AB884" t="s">
        <v>13799</v>
      </c>
      <c r="AC884" t="s">
        <v>283</v>
      </c>
      <c r="AL884" t="s">
        <v>217</v>
      </c>
      <c r="AM884" t="s">
        <v>15099</v>
      </c>
      <c r="AN884" t="s">
        <v>6</v>
      </c>
      <c r="AO884" t="s">
        <v>15071</v>
      </c>
      <c r="AR884" t="s">
        <v>218</v>
      </c>
      <c r="AS884" t="s">
        <v>219</v>
      </c>
      <c r="AT884" t="s">
        <v>230</v>
      </c>
      <c r="AU884">
        <v>20261030</v>
      </c>
      <c r="AV884" t="s">
        <v>221</v>
      </c>
      <c r="AW884" t="s">
        <v>1982</v>
      </c>
      <c r="AX884" t="s">
        <v>222</v>
      </c>
      <c r="BA884" s="57">
        <v>46324.291666666664</v>
      </c>
      <c r="BB884" t="s">
        <v>15099</v>
      </c>
      <c r="BC884">
        <v>2026</v>
      </c>
      <c r="BD884">
        <v>10</v>
      </c>
      <c r="BE884">
        <v>30</v>
      </c>
      <c r="BF884" s="6">
        <f t="shared" si="39"/>
        <v>46325</v>
      </c>
      <c r="BG884">
        <f t="shared" si="40"/>
        <v>0.70833333333575865</v>
      </c>
      <c r="BH884" t="str">
        <f t="shared" si="41"/>
        <v>COMPLY</v>
      </c>
      <c r="BI884" t="e">
        <f>VLOOKUP(H884,Sheet2!$A$1:$B$270,2,FALSE)</f>
        <v>#N/A</v>
      </c>
    </row>
    <row r="885" spans="1:61">
      <c r="A885">
        <v>884</v>
      </c>
      <c r="B885">
        <v>1002657087</v>
      </c>
      <c r="C885">
        <v>3</v>
      </c>
      <c r="D885" t="s">
        <v>59</v>
      </c>
      <c r="E885">
        <v>4</v>
      </c>
      <c r="F885" t="s">
        <v>544</v>
      </c>
      <c r="G885" t="s">
        <v>564</v>
      </c>
      <c r="H885" t="s">
        <v>804</v>
      </c>
      <c r="I885" t="s">
        <v>212</v>
      </c>
      <c r="J885" t="s">
        <v>213</v>
      </c>
      <c r="K885" t="s">
        <v>149</v>
      </c>
      <c r="M885" t="s">
        <v>11681</v>
      </c>
      <c r="N885" t="s">
        <v>215</v>
      </c>
      <c r="O885" s="57">
        <v>46323.401284722226</v>
      </c>
      <c r="P885" s="57">
        <v>46323.402870370373</v>
      </c>
      <c r="Q885">
        <v>69418357</v>
      </c>
      <c r="S885">
        <v>146113148161</v>
      </c>
      <c r="T885" t="s">
        <v>14461</v>
      </c>
      <c r="U885" t="s">
        <v>13802</v>
      </c>
      <c r="Z885">
        <v>110.38138077393801</v>
      </c>
      <c r="AA885">
        <v>-7.7941795174998996</v>
      </c>
      <c r="AB885" t="s">
        <v>13803</v>
      </c>
      <c r="AC885" t="s">
        <v>283</v>
      </c>
      <c r="AO885" t="s">
        <v>14462</v>
      </c>
      <c r="AR885" t="s">
        <v>325</v>
      </c>
      <c r="AS885" t="s">
        <v>219</v>
      </c>
      <c r="AT885" t="s">
        <v>230</v>
      </c>
      <c r="AV885" t="s">
        <v>11685</v>
      </c>
      <c r="AW885" t="s">
        <v>540</v>
      </c>
      <c r="AX885" t="s">
        <v>222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:61">
      <c r="A886">
        <v>885</v>
      </c>
      <c r="B886">
        <v>1002656402</v>
      </c>
      <c r="C886">
        <v>3</v>
      </c>
      <c r="D886" t="s">
        <v>59</v>
      </c>
      <c r="E886">
        <v>4</v>
      </c>
      <c r="F886" t="s">
        <v>544</v>
      </c>
      <c r="G886" t="s">
        <v>564</v>
      </c>
      <c r="H886" t="s">
        <v>804</v>
      </c>
      <c r="I886" t="s">
        <v>212</v>
      </c>
      <c r="J886" t="s">
        <v>213</v>
      </c>
      <c r="K886" t="s">
        <v>149</v>
      </c>
      <c r="M886" t="s">
        <v>1625</v>
      </c>
      <c r="N886" t="s">
        <v>215</v>
      </c>
      <c r="O886" s="57">
        <v>46322.6408912037</v>
      </c>
      <c r="P886" s="57">
        <v>46322.711423611108</v>
      </c>
      <c r="Q886">
        <v>69418126</v>
      </c>
      <c r="S886">
        <v>146113148149</v>
      </c>
      <c r="T886" t="s">
        <v>13801</v>
      </c>
      <c r="U886" t="s">
        <v>13802</v>
      </c>
      <c r="Z886">
        <v>110.3813567</v>
      </c>
      <c r="AA886">
        <v>-7.7941212000000002</v>
      </c>
      <c r="AB886" t="s">
        <v>13803</v>
      </c>
      <c r="AC886" t="s">
        <v>283</v>
      </c>
      <c r="AO886" t="s">
        <v>13573</v>
      </c>
      <c r="AR886" t="s">
        <v>1630</v>
      </c>
      <c r="AS886" t="s">
        <v>219</v>
      </c>
      <c r="AT886" t="s">
        <v>230</v>
      </c>
      <c r="AV886" t="s">
        <v>3101</v>
      </c>
      <c r="AW886" t="s">
        <v>540</v>
      </c>
      <c r="AX886" t="s">
        <v>222</v>
      </c>
      <c r="AZ886" t="s">
        <v>3101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:61">
      <c r="A887">
        <v>886</v>
      </c>
      <c r="B887">
        <v>1002655945</v>
      </c>
      <c r="C887">
        <v>3</v>
      </c>
      <c r="D887" t="s">
        <v>59</v>
      </c>
      <c r="E887">
        <v>4</v>
      </c>
      <c r="F887" t="s">
        <v>544</v>
      </c>
      <c r="G887" t="s">
        <v>564</v>
      </c>
      <c r="H887" t="s">
        <v>804</v>
      </c>
      <c r="I887" t="s">
        <v>212</v>
      </c>
      <c r="J887" t="s">
        <v>213</v>
      </c>
      <c r="K887" t="s">
        <v>149</v>
      </c>
      <c r="M887" t="s">
        <v>1625</v>
      </c>
      <c r="N887" t="s">
        <v>215</v>
      </c>
      <c r="O887" s="57">
        <v>46322.562256944446</v>
      </c>
      <c r="P887" s="57">
        <v>46322.704571759263</v>
      </c>
      <c r="Q887">
        <v>69417972</v>
      </c>
      <c r="S887">
        <v>146113148125</v>
      </c>
      <c r="T887" t="s">
        <v>13804</v>
      </c>
      <c r="U887" t="s">
        <v>13805</v>
      </c>
      <c r="Z887">
        <v>110.3610111</v>
      </c>
      <c r="AA887">
        <v>-7.7771343999999996</v>
      </c>
      <c r="AB887" t="s">
        <v>13806</v>
      </c>
      <c r="AC887" t="s">
        <v>283</v>
      </c>
      <c r="AO887" t="s">
        <v>13778</v>
      </c>
      <c r="AR887" t="s">
        <v>1630</v>
      </c>
      <c r="AS887" t="s">
        <v>219</v>
      </c>
      <c r="AT887" t="s">
        <v>230</v>
      </c>
      <c r="AV887" t="s">
        <v>13807</v>
      </c>
      <c r="AW887" t="s">
        <v>540</v>
      </c>
      <c r="AX887" t="s">
        <v>222</v>
      </c>
      <c r="AZ887" t="s">
        <v>13807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:61">
      <c r="A888">
        <v>887</v>
      </c>
      <c r="B888">
        <v>1002627187</v>
      </c>
      <c r="C888">
        <v>3</v>
      </c>
      <c r="D888" t="s">
        <v>59</v>
      </c>
      <c r="E888">
        <v>4</v>
      </c>
      <c r="F888" t="s">
        <v>544</v>
      </c>
      <c r="G888" t="s">
        <v>798</v>
      </c>
      <c r="H888" t="s">
        <v>801</v>
      </c>
      <c r="I888" t="s">
        <v>212</v>
      </c>
      <c r="J888" t="s">
        <v>213</v>
      </c>
      <c r="K888" t="s">
        <v>149</v>
      </c>
      <c r="M888" t="s">
        <v>1400</v>
      </c>
      <c r="N888" t="s">
        <v>563</v>
      </c>
      <c r="O888" s="57">
        <v>46303.38853009259</v>
      </c>
      <c r="P888" s="57">
        <v>46315.433715277781</v>
      </c>
      <c r="Q888">
        <v>69406243</v>
      </c>
      <c r="S888">
        <v>146129129240</v>
      </c>
      <c r="T888" t="s">
        <v>2663</v>
      </c>
      <c r="U888" t="s">
        <v>3958</v>
      </c>
      <c r="V888" t="s">
        <v>4537</v>
      </c>
      <c r="Z888">
        <v>110.3228313</v>
      </c>
      <c r="AA888">
        <v>-7.8909713000000004</v>
      </c>
      <c r="AB888" t="s">
        <v>2665</v>
      </c>
      <c r="AC888" t="s">
        <v>225</v>
      </c>
      <c r="AL888" t="s">
        <v>217</v>
      </c>
      <c r="AM888" t="s">
        <v>4538</v>
      </c>
      <c r="AN888" t="s">
        <v>6</v>
      </c>
      <c r="AO888" s="57">
        <v>46244.392905092594</v>
      </c>
      <c r="AP888" s="57">
        <v>46310.333333333336</v>
      </c>
      <c r="AR888" t="s">
        <v>14</v>
      </c>
      <c r="AS888" t="s">
        <v>219</v>
      </c>
      <c r="AT888" t="s">
        <v>230</v>
      </c>
      <c r="AV888" t="s">
        <v>9548</v>
      </c>
      <c r="AW888" t="s">
        <v>3959</v>
      </c>
      <c r="AX888" t="s">
        <v>222</v>
      </c>
      <c r="BA888" s="57">
        <v>46310.333333333336</v>
      </c>
      <c r="BB888" t="s">
        <v>4538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:61">
      <c r="A889">
        <v>888</v>
      </c>
      <c r="B889">
        <v>1002638357</v>
      </c>
      <c r="C889">
        <v>3</v>
      </c>
      <c r="D889" t="s">
        <v>59</v>
      </c>
      <c r="E889">
        <v>4</v>
      </c>
      <c r="F889" t="s">
        <v>544</v>
      </c>
      <c r="G889" t="s">
        <v>798</v>
      </c>
      <c r="H889" t="s">
        <v>801</v>
      </c>
      <c r="I889" t="s">
        <v>212</v>
      </c>
      <c r="J889" t="s">
        <v>213</v>
      </c>
      <c r="K889" t="s">
        <v>149</v>
      </c>
      <c r="L889" t="s">
        <v>214</v>
      </c>
      <c r="M889" t="s">
        <v>1400</v>
      </c>
      <c r="N889" t="s">
        <v>215</v>
      </c>
      <c r="O889" s="57">
        <v>46310.52685185185</v>
      </c>
      <c r="P889" s="57">
        <v>46314.464178240742</v>
      </c>
      <c r="Q889">
        <v>69410758</v>
      </c>
      <c r="S889">
        <v>146129129308</v>
      </c>
      <c r="T889" t="s">
        <v>7546</v>
      </c>
      <c r="U889" t="s">
        <v>7547</v>
      </c>
      <c r="V889" t="s">
        <v>7548</v>
      </c>
      <c r="Z889">
        <v>110.3359592</v>
      </c>
      <c r="AA889">
        <v>-7.8827464999999997</v>
      </c>
      <c r="AB889" t="s">
        <v>7549</v>
      </c>
      <c r="AC889" t="s">
        <v>235</v>
      </c>
      <c r="AL889" t="s">
        <v>217</v>
      </c>
      <c r="AM889" t="s">
        <v>7550</v>
      </c>
      <c r="AN889" t="s">
        <v>6</v>
      </c>
      <c r="AO889" t="s">
        <v>7378</v>
      </c>
      <c r="AP889" s="57">
        <v>46311.625</v>
      </c>
      <c r="AR889" t="s">
        <v>14</v>
      </c>
      <c r="AS889" t="s">
        <v>219</v>
      </c>
      <c r="AT889" t="s">
        <v>230</v>
      </c>
      <c r="AV889" t="s">
        <v>8410</v>
      </c>
      <c r="AW889" t="s">
        <v>875</v>
      </c>
      <c r="AX889" t="s">
        <v>222</v>
      </c>
      <c r="BA889" s="57">
        <v>46311.625</v>
      </c>
      <c r="BB889" t="s">
        <v>7550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:61">
      <c r="A890">
        <v>889</v>
      </c>
      <c r="B890">
        <v>1002618747</v>
      </c>
      <c r="C890">
        <v>3</v>
      </c>
      <c r="D890" t="s">
        <v>59</v>
      </c>
      <c r="E890">
        <v>4</v>
      </c>
      <c r="F890" t="s">
        <v>544</v>
      </c>
      <c r="G890" t="s">
        <v>798</v>
      </c>
      <c r="H890" t="s">
        <v>801</v>
      </c>
      <c r="I890" t="s">
        <v>212</v>
      </c>
      <c r="J890" t="s">
        <v>213</v>
      </c>
      <c r="K890" t="s">
        <v>149</v>
      </c>
      <c r="L890" t="s">
        <v>214</v>
      </c>
      <c r="M890" t="s">
        <v>76</v>
      </c>
      <c r="N890" t="s">
        <v>215</v>
      </c>
      <c r="O890" s="57">
        <v>46296.735115740739</v>
      </c>
      <c r="P890" s="57">
        <v>46297.495671296296</v>
      </c>
      <c r="Q890">
        <v>69402653</v>
      </c>
      <c r="S890">
        <v>146129129175</v>
      </c>
      <c r="T890" t="s">
        <v>1037</v>
      </c>
      <c r="U890" t="s">
        <v>1038</v>
      </c>
      <c r="V890" t="s">
        <v>1039</v>
      </c>
      <c r="Z890">
        <v>110.388488</v>
      </c>
      <c r="AA890">
        <v>-7.8944103999999999</v>
      </c>
      <c r="AB890" t="s">
        <v>1040</v>
      </c>
      <c r="AC890" t="s">
        <v>235</v>
      </c>
      <c r="AL890" t="s">
        <v>217</v>
      </c>
      <c r="AM890" t="s">
        <v>1041</v>
      </c>
      <c r="AN890" t="s">
        <v>6</v>
      </c>
      <c r="AO890" s="57">
        <v>46032.736354166664</v>
      </c>
      <c r="AP890" s="57">
        <v>46298.333333333336</v>
      </c>
      <c r="AR890" t="s">
        <v>218</v>
      </c>
      <c r="AS890" t="s">
        <v>219</v>
      </c>
      <c r="AT890" t="s">
        <v>230</v>
      </c>
      <c r="AU890">
        <v>20261002</v>
      </c>
      <c r="AV890" t="s">
        <v>221</v>
      </c>
      <c r="AW890" t="s">
        <v>881</v>
      </c>
      <c r="AX890" t="s">
        <v>222</v>
      </c>
      <c r="BA890" s="57">
        <v>46298.333333333336</v>
      </c>
      <c r="BB890" t="s">
        <v>1041</v>
      </c>
      <c r="BC890">
        <v>2026</v>
      </c>
      <c r="BD890">
        <v>10</v>
      </c>
      <c r="BE890">
        <v>2</v>
      </c>
      <c r="BF890" s="6">
        <f t="shared" si="39"/>
        <v>46297</v>
      </c>
      <c r="BG890">
        <f t="shared" si="40"/>
        <v>-1.3333333333357587</v>
      </c>
      <c r="BH890" t="str">
        <f t="shared" si="41"/>
        <v>COMPLY</v>
      </c>
      <c r="BI890" t="e">
        <f>VLOOKUP(H890,Sheet2!$A$1:$B$270,2,FALSE)</f>
        <v>#N/A</v>
      </c>
    </row>
    <row r="891" spans="1:61">
      <c r="A891">
        <v>890</v>
      </c>
      <c r="B891">
        <v>1002623279</v>
      </c>
      <c r="C891">
        <v>3</v>
      </c>
      <c r="D891" t="s">
        <v>59</v>
      </c>
      <c r="E891">
        <v>4</v>
      </c>
      <c r="F891" t="s">
        <v>544</v>
      </c>
      <c r="G891" t="s">
        <v>798</v>
      </c>
      <c r="H891" t="s">
        <v>801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46300.767777777779</v>
      </c>
      <c r="P891" s="57">
        <v>46301.581250000003</v>
      </c>
      <c r="Q891">
        <v>69404619</v>
      </c>
      <c r="S891">
        <v>146129129212</v>
      </c>
      <c r="T891" t="s">
        <v>2658</v>
      </c>
      <c r="U891" t="s">
        <v>2659</v>
      </c>
      <c r="V891" t="s">
        <v>2660</v>
      </c>
      <c r="Z891">
        <v>110.2965112</v>
      </c>
      <c r="AA891">
        <v>-7.8891610999999999</v>
      </c>
      <c r="AB891" t="s">
        <v>2661</v>
      </c>
      <c r="AC891" t="s">
        <v>235</v>
      </c>
      <c r="AL891" t="s">
        <v>217</v>
      </c>
      <c r="AM891" t="s">
        <v>2662</v>
      </c>
      <c r="AN891" t="s">
        <v>6</v>
      </c>
      <c r="AO891" s="57">
        <v>46152.778229166666</v>
      </c>
      <c r="AP891" s="57">
        <v>46302.333333333336</v>
      </c>
      <c r="AR891" t="s">
        <v>218</v>
      </c>
      <c r="AS891" t="s">
        <v>219</v>
      </c>
      <c r="AT891" t="s">
        <v>230</v>
      </c>
      <c r="AU891">
        <v>20261006</v>
      </c>
      <c r="AV891" t="s">
        <v>221</v>
      </c>
      <c r="AW891" t="s">
        <v>879</v>
      </c>
      <c r="AX891" t="s">
        <v>222</v>
      </c>
      <c r="BA891" s="57">
        <v>46302.333333333336</v>
      </c>
      <c r="BB891" t="s">
        <v>2662</v>
      </c>
      <c r="BC891">
        <v>2026</v>
      </c>
      <c r="BD891">
        <v>10</v>
      </c>
      <c r="BE891">
        <v>6</v>
      </c>
      <c r="BF891" s="6">
        <f t="shared" si="39"/>
        <v>46301</v>
      </c>
      <c r="BG891">
        <f t="shared" si="40"/>
        <v>-1.3333333333357587</v>
      </c>
      <c r="BH891" t="str">
        <f t="shared" si="41"/>
        <v>COMPLY</v>
      </c>
      <c r="BI891" t="e">
        <f>VLOOKUP(H891,Sheet2!$A$1:$B$270,2,FALSE)</f>
        <v>#N/A</v>
      </c>
    </row>
    <row r="892" spans="1:61">
      <c r="A892">
        <v>891</v>
      </c>
      <c r="B892">
        <v>1002625042</v>
      </c>
      <c r="C892">
        <v>3</v>
      </c>
      <c r="D892" t="s">
        <v>59</v>
      </c>
      <c r="E892">
        <v>4</v>
      </c>
      <c r="F892" t="s">
        <v>544</v>
      </c>
      <c r="G892" t="s">
        <v>798</v>
      </c>
      <c r="H892" t="s">
        <v>801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46301.701099537036</v>
      </c>
      <c r="P892" s="57">
        <v>46302.615752314814</v>
      </c>
      <c r="Q892">
        <v>69405347</v>
      </c>
      <c r="S892">
        <v>146129129223</v>
      </c>
      <c r="T892" t="s">
        <v>3275</v>
      </c>
      <c r="U892" t="s">
        <v>2659</v>
      </c>
      <c r="V892" t="s">
        <v>3276</v>
      </c>
      <c r="Z892">
        <v>110.2965112</v>
      </c>
      <c r="AA892">
        <v>-7.8891610999999999</v>
      </c>
      <c r="AB892" t="s">
        <v>3277</v>
      </c>
      <c r="AC892" t="s">
        <v>235</v>
      </c>
      <c r="AL892" t="s">
        <v>217</v>
      </c>
      <c r="AM892" t="s">
        <v>3142</v>
      </c>
      <c r="AN892" t="s">
        <v>6</v>
      </c>
      <c r="AO892" s="57">
        <v>46183.705092592594</v>
      </c>
      <c r="AP892" s="57">
        <v>46302.625</v>
      </c>
      <c r="AR892" t="s">
        <v>218</v>
      </c>
      <c r="AS892" t="s">
        <v>219</v>
      </c>
      <c r="AT892" t="s">
        <v>230</v>
      </c>
      <c r="AU892">
        <v>20261007</v>
      </c>
      <c r="AV892" t="s">
        <v>221</v>
      </c>
      <c r="AW892" t="s">
        <v>879</v>
      </c>
      <c r="AX892" t="s">
        <v>222</v>
      </c>
      <c r="BA892" s="57">
        <v>46302.625</v>
      </c>
      <c r="BB892" t="s">
        <v>3142</v>
      </c>
      <c r="BC892">
        <v>2026</v>
      </c>
      <c r="BD892">
        <v>10</v>
      </c>
      <c r="BE892">
        <v>7</v>
      </c>
      <c r="BF892" s="6">
        <f t="shared" si="39"/>
        <v>46302</v>
      </c>
      <c r="BG892">
        <f t="shared" si="40"/>
        <v>-0.625</v>
      </c>
      <c r="BH892" t="str">
        <f t="shared" si="41"/>
        <v>COMPLY</v>
      </c>
      <c r="BI892" t="e">
        <f>VLOOKUP(H892,Sheet2!$A$1:$B$270,2,FALSE)</f>
        <v>#N/A</v>
      </c>
    </row>
    <row r="893" spans="1:61">
      <c r="A893">
        <v>892</v>
      </c>
      <c r="B893">
        <v>1002626005</v>
      </c>
      <c r="C893">
        <v>3</v>
      </c>
      <c r="D893" t="s">
        <v>59</v>
      </c>
      <c r="E893">
        <v>4</v>
      </c>
      <c r="F893" t="s">
        <v>544</v>
      </c>
      <c r="G893" t="s">
        <v>798</v>
      </c>
      <c r="H893" t="s">
        <v>801</v>
      </c>
      <c r="I893" t="s">
        <v>212</v>
      </c>
      <c r="J893" t="s">
        <v>213</v>
      </c>
      <c r="K893" t="s">
        <v>149</v>
      </c>
      <c r="L893" t="s">
        <v>214</v>
      </c>
      <c r="M893" t="s">
        <v>76</v>
      </c>
      <c r="N893" t="s">
        <v>215</v>
      </c>
      <c r="O893" s="57">
        <v>46302.531018518515</v>
      </c>
      <c r="P893" s="57">
        <v>46303.670347222222</v>
      </c>
      <c r="Q893">
        <v>69405784</v>
      </c>
      <c r="S893">
        <v>146129129230</v>
      </c>
      <c r="T893" t="s">
        <v>3953</v>
      </c>
      <c r="U893" t="s">
        <v>3954</v>
      </c>
      <c r="V893" t="s">
        <v>3955</v>
      </c>
      <c r="Z893">
        <v>110.3523733</v>
      </c>
      <c r="AA893">
        <v>-7.8519937999999998</v>
      </c>
      <c r="AB893" t="s">
        <v>3956</v>
      </c>
      <c r="AC893" t="s">
        <v>235</v>
      </c>
      <c r="AL893" t="s">
        <v>217</v>
      </c>
      <c r="AM893" t="s">
        <v>3957</v>
      </c>
      <c r="AN893" t="s">
        <v>6</v>
      </c>
      <c r="AO893" s="57">
        <v>46213.538645833331</v>
      </c>
      <c r="AP893" s="57">
        <v>46303.458333333336</v>
      </c>
      <c r="AR893" t="s">
        <v>218</v>
      </c>
      <c r="AS893" t="s">
        <v>219</v>
      </c>
      <c r="AT893" t="s">
        <v>230</v>
      </c>
      <c r="AU893">
        <v>20261008</v>
      </c>
      <c r="AV893" t="s">
        <v>221</v>
      </c>
      <c r="AW893" t="s">
        <v>875</v>
      </c>
      <c r="AX893" t="s">
        <v>222</v>
      </c>
      <c r="BA893" s="57">
        <v>46303.458333333336</v>
      </c>
      <c r="BB893" t="s">
        <v>3957</v>
      </c>
      <c r="BC893">
        <v>2026</v>
      </c>
      <c r="BD893">
        <v>10</v>
      </c>
      <c r="BE893">
        <v>8</v>
      </c>
      <c r="BF893" s="6">
        <f t="shared" si="39"/>
        <v>46303</v>
      </c>
      <c r="BG893">
        <f t="shared" si="40"/>
        <v>-0.45833333333575865</v>
      </c>
      <c r="BH893" t="str">
        <f t="shared" si="41"/>
        <v>COMPLY</v>
      </c>
      <c r="BI893" t="e">
        <f>VLOOKUP(H893,Sheet2!$A$1:$B$270,2,FALSE)</f>
        <v>#N/A</v>
      </c>
    </row>
    <row r="894" spans="1:61">
      <c r="A894">
        <v>893</v>
      </c>
      <c r="B894">
        <v>1002625247</v>
      </c>
      <c r="C894">
        <v>3</v>
      </c>
      <c r="D894" t="s">
        <v>59</v>
      </c>
      <c r="E894">
        <v>4</v>
      </c>
      <c r="F894" t="s">
        <v>544</v>
      </c>
      <c r="G894" t="s">
        <v>798</v>
      </c>
      <c r="H894" t="s">
        <v>801</v>
      </c>
      <c r="I894" t="s">
        <v>212</v>
      </c>
      <c r="J894" t="s">
        <v>213</v>
      </c>
      <c r="K894" t="s">
        <v>149</v>
      </c>
      <c r="L894" t="s">
        <v>214</v>
      </c>
      <c r="M894" t="s">
        <v>76</v>
      </c>
      <c r="N894" t="s">
        <v>215</v>
      </c>
      <c r="O894" s="57">
        <v>46302.312268518515</v>
      </c>
      <c r="P894" s="57">
        <v>46302.684918981482</v>
      </c>
      <c r="Q894">
        <v>69405419</v>
      </c>
      <c r="S894">
        <v>146129129227</v>
      </c>
      <c r="T894" t="s">
        <v>3950</v>
      </c>
      <c r="U894" t="s">
        <v>2659</v>
      </c>
      <c r="V894" t="s">
        <v>3951</v>
      </c>
      <c r="Z894">
        <v>110.2965112</v>
      </c>
      <c r="AA894">
        <v>-7.8891610999999999</v>
      </c>
      <c r="AB894" t="s">
        <v>3952</v>
      </c>
      <c r="AC894" t="s">
        <v>235</v>
      </c>
      <c r="AL894" t="s">
        <v>217</v>
      </c>
      <c r="AM894" t="s">
        <v>3770</v>
      </c>
      <c r="AN894" t="s">
        <v>6</v>
      </c>
      <c r="AO894" s="57">
        <v>46213.319502314815</v>
      </c>
      <c r="AP894" s="57">
        <v>46303.458333333336</v>
      </c>
      <c r="AR894" t="s">
        <v>218</v>
      </c>
      <c r="AS894" t="s">
        <v>219</v>
      </c>
      <c r="AT894" t="s">
        <v>230</v>
      </c>
      <c r="AU894">
        <v>20261007</v>
      </c>
      <c r="AV894" t="s">
        <v>221</v>
      </c>
      <c r="AW894" t="s">
        <v>879</v>
      </c>
      <c r="AX894" t="s">
        <v>222</v>
      </c>
      <c r="BA894" s="57">
        <v>46303.458333333336</v>
      </c>
      <c r="BB894" t="s">
        <v>3770</v>
      </c>
      <c r="BC894">
        <v>2026</v>
      </c>
      <c r="BD894">
        <v>10</v>
      </c>
      <c r="BE894">
        <v>7</v>
      </c>
      <c r="BF894" s="6">
        <f t="shared" si="39"/>
        <v>46302</v>
      </c>
      <c r="BG894">
        <f t="shared" si="40"/>
        <v>-1.4583333333357587</v>
      </c>
      <c r="BH894" t="str">
        <f t="shared" si="41"/>
        <v>COMPLY</v>
      </c>
      <c r="BI894" t="e">
        <f>VLOOKUP(H894,Sheet2!$A$1:$B$270,2,FALSE)</f>
        <v>#N/A</v>
      </c>
    </row>
    <row r="895" spans="1:61">
      <c r="A895">
        <v>894</v>
      </c>
      <c r="B895">
        <v>1002643456</v>
      </c>
      <c r="C895">
        <v>3</v>
      </c>
      <c r="D895" t="s">
        <v>59</v>
      </c>
      <c r="E895">
        <v>4</v>
      </c>
      <c r="F895" t="s">
        <v>544</v>
      </c>
      <c r="G895" t="s">
        <v>798</v>
      </c>
      <c r="H895" t="s">
        <v>801</v>
      </c>
      <c r="I895" t="s">
        <v>212</v>
      </c>
      <c r="J895" t="s">
        <v>213</v>
      </c>
      <c r="K895" t="s">
        <v>149</v>
      </c>
      <c r="L895" t="s">
        <v>214</v>
      </c>
      <c r="M895" t="s">
        <v>76</v>
      </c>
      <c r="N895" t="s">
        <v>215</v>
      </c>
      <c r="O895" s="57">
        <v>46314.603935185187</v>
      </c>
      <c r="P895" s="57">
        <v>46314.7190625</v>
      </c>
      <c r="Q895">
        <v>69413034</v>
      </c>
      <c r="S895">
        <v>146129129346</v>
      </c>
      <c r="T895" t="s">
        <v>9549</v>
      </c>
      <c r="U895" t="s">
        <v>2659</v>
      </c>
      <c r="V895" t="s">
        <v>9550</v>
      </c>
      <c r="Z895">
        <v>110.2962283</v>
      </c>
      <c r="AA895">
        <v>-7.8884305000000001</v>
      </c>
      <c r="AB895" t="s">
        <v>9551</v>
      </c>
      <c r="AC895" t="s">
        <v>235</v>
      </c>
      <c r="AL895" t="s">
        <v>217</v>
      </c>
      <c r="AM895" t="s">
        <v>9552</v>
      </c>
      <c r="AN895" t="s">
        <v>6</v>
      </c>
      <c r="AO895" t="s">
        <v>9553</v>
      </c>
      <c r="AP895" s="57">
        <v>46315.458333333336</v>
      </c>
      <c r="AR895" t="s">
        <v>218</v>
      </c>
      <c r="AS895" t="s">
        <v>219</v>
      </c>
      <c r="AT895" t="s">
        <v>230</v>
      </c>
      <c r="AU895">
        <v>20261019</v>
      </c>
      <c r="AV895" t="s">
        <v>221</v>
      </c>
      <c r="AW895" t="s">
        <v>923</v>
      </c>
      <c r="AX895" t="s">
        <v>222</v>
      </c>
      <c r="BA895" s="57">
        <v>46315.458333333336</v>
      </c>
      <c r="BB895" t="s">
        <v>9552</v>
      </c>
      <c r="BC895">
        <v>2026</v>
      </c>
      <c r="BD895">
        <v>10</v>
      </c>
      <c r="BE895">
        <v>19</v>
      </c>
      <c r="BF895" s="6">
        <f t="shared" si="39"/>
        <v>46314</v>
      </c>
      <c r="BG895">
        <f t="shared" si="40"/>
        <v>-1.4583333333357587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1002642797</v>
      </c>
      <c r="C896">
        <v>3</v>
      </c>
      <c r="D896" t="s">
        <v>59</v>
      </c>
      <c r="E896">
        <v>4</v>
      </c>
      <c r="F896" t="s">
        <v>544</v>
      </c>
      <c r="G896" t="s">
        <v>798</v>
      </c>
      <c r="H896" t="s">
        <v>801</v>
      </c>
      <c r="I896" t="s">
        <v>212</v>
      </c>
      <c r="J896" t="s">
        <v>213</v>
      </c>
      <c r="K896" t="s">
        <v>149</v>
      </c>
      <c r="M896" t="s">
        <v>76</v>
      </c>
      <c r="N896" t="s">
        <v>215</v>
      </c>
      <c r="O896" s="57">
        <v>46314.464189814818</v>
      </c>
      <c r="P896" s="57">
        <v>46314.512337962966</v>
      </c>
      <c r="Q896">
        <v>69410758</v>
      </c>
      <c r="S896">
        <v>146129129343</v>
      </c>
      <c r="T896" t="s">
        <v>7546</v>
      </c>
      <c r="U896" t="s">
        <v>9554</v>
      </c>
      <c r="V896" t="s">
        <v>9555</v>
      </c>
      <c r="Z896">
        <v>110.335702</v>
      </c>
      <c r="AA896">
        <v>-7.8822710000000002</v>
      </c>
      <c r="AB896" t="s">
        <v>7549</v>
      </c>
      <c r="AC896" t="s">
        <v>283</v>
      </c>
      <c r="AL896" t="s">
        <v>217</v>
      </c>
      <c r="AM896" t="s">
        <v>9556</v>
      </c>
      <c r="AN896" t="s">
        <v>6</v>
      </c>
      <c r="AO896" t="s">
        <v>9482</v>
      </c>
      <c r="AR896" t="s">
        <v>218</v>
      </c>
      <c r="AS896" t="s">
        <v>219</v>
      </c>
      <c r="AT896" t="s">
        <v>230</v>
      </c>
      <c r="AU896">
        <v>20261019</v>
      </c>
      <c r="AV896" t="s">
        <v>221</v>
      </c>
      <c r="AW896" t="s">
        <v>539</v>
      </c>
      <c r="AX896" t="s">
        <v>222</v>
      </c>
      <c r="BA896" s="57">
        <v>46314.291666666664</v>
      </c>
      <c r="BB896" t="s">
        <v>9556</v>
      </c>
      <c r="BC896">
        <v>2026</v>
      </c>
      <c r="BD896">
        <v>10</v>
      </c>
      <c r="BE896">
        <v>19</v>
      </c>
      <c r="BF896" s="6">
        <f t="shared" si="39"/>
        <v>46314</v>
      </c>
      <c r="BG896">
        <f t="shared" si="40"/>
        <v>-0.29166666666424135</v>
      </c>
      <c r="BH896" t="str">
        <f t="shared" si="41"/>
        <v>COMPLY</v>
      </c>
      <c r="BI896" t="e">
        <f>VLOOKUP(H896,Sheet2!$A$1:$B$270,2,FALSE)</f>
        <v>#N/A</v>
      </c>
    </row>
    <row r="897" spans="1:61">
      <c r="A897">
        <v>896</v>
      </c>
      <c r="B897">
        <v>1002644900</v>
      </c>
      <c r="C897">
        <v>3</v>
      </c>
      <c r="D897" t="s">
        <v>59</v>
      </c>
      <c r="E897">
        <v>4</v>
      </c>
      <c r="F897" t="s">
        <v>544</v>
      </c>
      <c r="G897" t="s">
        <v>798</v>
      </c>
      <c r="H897" t="s">
        <v>801</v>
      </c>
      <c r="I897" t="s">
        <v>212</v>
      </c>
      <c r="J897" t="s">
        <v>213</v>
      </c>
      <c r="K897" t="s">
        <v>149</v>
      </c>
      <c r="M897" t="s">
        <v>76</v>
      </c>
      <c r="N897" t="s">
        <v>563</v>
      </c>
      <c r="O897" s="57">
        <v>46315.433715277781</v>
      </c>
      <c r="P897" s="57">
        <v>46315.472060185188</v>
      </c>
      <c r="Q897">
        <v>69406243</v>
      </c>
      <c r="S897">
        <v>146129129023</v>
      </c>
      <c r="T897" t="s">
        <v>2663</v>
      </c>
      <c r="U897" t="s">
        <v>10250</v>
      </c>
      <c r="V897" t="s">
        <v>10251</v>
      </c>
      <c r="Z897">
        <v>110.344392</v>
      </c>
      <c r="AA897">
        <v>-7.8469239999999996</v>
      </c>
      <c r="AB897" t="s">
        <v>2665</v>
      </c>
      <c r="AC897" t="s">
        <v>225</v>
      </c>
      <c r="AL897" t="s">
        <v>217</v>
      </c>
      <c r="AM897" t="s">
        <v>10252</v>
      </c>
      <c r="AN897" t="s">
        <v>6</v>
      </c>
      <c r="AO897" t="s">
        <v>10104</v>
      </c>
      <c r="AR897" t="s">
        <v>218</v>
      </c>
      <c r="AS897" t="s">
        <v>219</v>
      </c>
      <c r="AT897" t="s">
        <v>230</v>
      </c>
      <c r="AU897">
        <v>20261020</v>
      </c>
      <c r="AV897" t="s">
        <v>221</v>
      </c>
      <c r="AW897" t="s">
        <v>3959</v>
      </c>
      <c r="AX897" t="s">
        <v>222</v>
      </c>
      <c r="BA897" s="57">
        <v>46315.291666666664</v>
      </c>
      <c r="BB897" t="s">
        <v>10252</v>
      </c>
      <c r="BC897">
        <v>2026</v>
      </c>
      <c r="BD897">
        <v>10</v>
      </c>
      <c r="BE897">
        <v>20</v>
      </c>
      <c r="BF897" s="6">
        <f t="shared" si="39"/>
        <v>46315</v>
      </c>
      <c r="BG897">
        <f t="shared" si="40"/>
        <v>-0.29166666666424135</v>
      </c>
      <c r="BH897" t="str">
        <f t="shared" si="41"/>
        <v>COMPLY</v>
      </c>
      <c r="BI897" t="e">
        <f>VLOOKUP(H897,Sheet2!$A$1:$B$270,2,FALSE)</f>
        <v>#N/A</v>
      </c>
    </row>
    <row r="898" spans="1:61">
      <c r="A898">
        <v>897</v>
      </c>
      <c r="B898">
        <v>1002645306</v>
      </c>
      <c r="C898">
        <v>3</v>
      </c>
      <c r="D898" t="s">
        <v>59</v>
      </c>
      <c r="E898">
        <v>4</v>
      </c>
      <c r="F898" t="s">
        <v>544</v>
      </c>
      <c r="G898" t="s">
        <v>798</v>
      </c>
      <c r="H898" t="s">
        <v>801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46315.510289351849</v>
      </c>
      <c r="P898" s="57">
        <v>46316.356666666667</v>
      </c>
      <c r="Q898">
        <v>69413696</v>
      </c>
      <c r="S898">
        <v>146129129365</v>
      </c>
      <c r="T898" t="s">
        <v>10253</v>
      </c>
      <c r="U898" t="s">
        <v>10254</v>
      </c>
      <c r="V898" t="s">
        <v>10255</v>
      </c>
      <c r="Z898">
        <v>110.3405922</v>
      </c>
      <c r="AA898">
        <v>-7.846285</v>
      </c>
      <c r="AB898" t="s">
        <v>10256</v>
      </c>
      <c r="AC898" t="s">
        <v>235</v>
      </c>
      <c r="AL898" t="s">
        <v>217</v>
      </c>
      <c r="AM898" t="s">
        <v>9927</v>
      </c>
      <c r="AN898" t="s">
        <v>6</v>
      </c>
      <c r="AO898" t="s">
        <v>10108</v>
      </c>
      <c r="AP898" s="57">
        <v>46316.625</v>
      </c>
      <c r="AR898" t="s">
        <v>218</v>
      </c>
      <c r="AS898" t="s">
        <v>219</v>
      </c>
      <c r="AT898" t="s">
        <v>230</v>
      </c>
      <c r="AU898">
        <v>20261021</v>
      </c>
      <c r="AV898" t="s">
        <v>221</v>
      </c>
      <c r="AW898" t="s">
        <v>2980</v>
      </c>
      <c r="AX898" t="s">
        <v>222</v>
      </c>
      <c r="BA898" s="57">
        <v>46316.625</v>
      </c>
      <c r="BB898" t="s">
        <v>9927</v>
      </c>
      <c r="BC898">
        <v>2026</v>
      </c>
      <c r="BD898">
        <v>10</v>
      </c>
      <c r="BE898">
        <v>21</v>
      </c>
      <c r="BF898" s="6">
        <f t="shared" ref="BF898:BF961" si="42">DATE(BC898,BD898,BE898)</f>
        <v>46316</v>
      </c>
      <c r="BG898">
        <f t="shared" ref="BG898:BG961" si="43">BF898-BA898</f>
        <v>-0.625</v>
      </c>
      <c r="BH898" t="str">
        <f t="shared" ref="BH898:BH961" si="44">IF(BG898=1,"COMPLY",IF(BG898&lt;1,"COMPLY","NOT COMPLY"))</f>
        <v>COMPLY</v>
      </c>
      <c r="BI898" t="e">
        <f>VLOOKUP(H898,Sheet2!$A$1:$B$270,2,FALSE)</f>
        <v>#N/A</v>
      </c>
    </row>
    <row r="899" spans="1:61">
      <c r="A899">
        <v>898</v>
      </c>
      <c r="B899">
        <v>1002657632</v>
      </c>
      <c r="C899">
        <v>3</v>
      </c>
      <c r="D899" t="s">
        <v>59</v>
      </c>
      <c r="E899">
        <v>4</v>
      </c>
      <c r="F899" t="s">
        <v>544</v>
      </c>
      <c r="G899" t="s">
        <v>798</v>
      </c>
      <c r="H899" t="s">
        <v>801</v>
      </c>
      <c r="I899" t="s">
        <v>212</v>
      </c>
      <c r="J899" t="s">
        <v>213</v>
      </c>
      <c r="K899" t="s">
        <v>149</v>
      </c>
      <c r="L899" t="s">
        <v>214</v>
      </c>
      <c r="M899" t="s">
        <v>76</v>
      </c>
      <c r="N899" t="s">
        <v>215</v>
      </c>
      <c r="O899" s="57">
        <v>46323.550520833334</v>
      </c>
      <c r="P899" s="57">
        <v>46323.688564814816</v>
      </c>
      <c r="Q899">
        <v>69418561</v>
      </c>
      <c r="S899">
        <v>146129129438</v>
      </c>
      <c r="T899" t="s">
        <v>14463</v>
      </c>
      <c r="U899" t="s">
        <v>14464</v>
      </c>
      <c r="V899" t="s">
        <v>14465</v>
      </c>
      <c r="Z899">
        <v>110.2692493</v>
      </c>
      <c r="AA899">
        <v>-7.9499475999999998</v>
      </c>
      <c r="AB899" t="s">
        <v>14466</v>
      </c>
      <c r="AC899" t="s">
        <v>235</v>
      </c>
      <c r="AL899" t="s">
        <v>217</v>
      </c>
      <c r="AM899" t="s">
        <v>14467</v>
      </c>
      <c r="AN899" t="s">
        <v>6</v>
      </c>
      <c r="AO899" t="s">
        <v>14468</v>
      </c>
      <c r="AP899" s="57">
        <v>46325.333333333336</v>
      </c>
      <c r="AR899" t="s">
        <v>218</v>
      </c>
      <c r="AS899" t="s">
        <v>219</v>
      </c>
      <c r="AT899" t="s">
        <v>230</v>
      </c>
      <c r="AU899">
        <v>20261028</v>
      </c>
      <c r="AV899" t="s">
        <v>221</v>
      </c>
      <c r="AW899" t="s">
        <v>877</v>
      </c>
      <c r="AX899" t="s">
        <v>222</v>
      </c>
      <c r="BA899" s="57">
        <v>46325.333333333336</v>
      </c>
      <c r="BB899" t="s">
        <v>14467</v>
      </c>
      <c r="BC899">
        <v>2026</v>
      </c>
      <c r="BD899">
        <v>10</v>
      </c>
      <c r="BE899">
        <v>28</v>
      </c>
      <c r="BF899" s="6">
        <f t="shared" si="42"/>
        <v>46323</v>
      </c>
      <c r="BG899">
        <f t="shared" si="43"/>
        <v>-2.3333333333357587</v>
      </c>
      <c r="BH899" t="str">
        <f t="shared" si="44"/>
        <v>COMPLY</v>
      </c>
      <c r="BI899" t="e">
        <f>VLOOKUP(H899,Sheet2!$A$1:$B$270,2,FALSE)</f>
        <v>#N/A</v>
      </c>
    </row>
    <row r="900" spans="1:61">
      <c r="A900">
        <v>899</v>
      </c>
      <c r="B900">
        <v>1002657526</v>
      </c>
      <c r="C900">
        <v>3</v>
      </c>
      <c r="D900" t="s">
        <v>59</v>
      </c>
      <c r="E900">
        <v>4</v>
      </c>
      <c r="F900" t="s">
        <v>544</v>
      </c>
      <c r="G900" t="s">
        <v>798</v>
      </c>
      <c r="H900" t="s">
        <v>801</v>
      </c>
      <c r="I900" t="s">
        <v>212</v>
      </c>
      <c r="J900" t="s">
        <v>213</v>
      </c>
      <c r="K900" t="s">
        <v>149</v>
      </c>
      <c r="L900" t="s">
        <v>214</v>
      </c>
      <c r="M900" t="s">
        <v>76</v>
      </c>
      <c r="N900" t="s">
        <v>215</v>
      </c>
      <c r="O900" s="57">
        <v>46323.50267361111</v>
      </c>
      <c r="P900" s="57">
        <v>46323.622210648151</v>
      </c>
      <c r="Q900">
        <v>69418513</v>
      </c>
      <c r="S900">
        <v>146129129435</v>
      </c>
      <c r="T900" t="s">
        <v>14469</v>
      </c>
      <c r="U900" t="s">
        <v>14470</v>
      </c>
      <c r="V900" t="s">
        <v>14471</v>
      </c>
      <c r="Z900">
        <v>110.30165820000001</v>
      </c>
      <c r="AA900">
        <v>-7.8928558000000004</v>
      </c>
      <c r="AB900" t="s">
        <v>14472</v>
      </c>
      <c r="AC900" t="s">
        <v>235</v>
      </c>
      <c r="AL900" t="s">
        <v>217</v>
      </c>
      <c r="AM900" t="s">
        <v>14473</v>
      </c>
      <c r="AN900" t="s">
        <v>6</v>
      </c>
      <c r="AO900" t="s">
        <v>14328</v>
      </c>
      <c r="AP900" s="57">
        <v>46324.625</v>
      </c>
      <c r="AR900" t="s">
        <v>218</v>
      </c>
      <c r="AS900" t="s">
        <v>219</v>
      </c>
      <c r="AT900" t="s">
        <v>230</v>
      </c>
      <c r="AU900">
        <v>20261028</v>
      </c>
      <c r="AV900" t="s">
        <v>221</v>
      </c>
      <c r="AW900" t="s">
        <v>2046</v>
      </c>
      <c r="AX900" t="s">
        <v>222</v>
      </c>
      <c r="BA900" s="57">
        <v>46324.625</v>
      </c>
      <c r="BB900" t="s">
        <v>14473</v>
      </c>
      <c r="BC900">
        <v>2026</v>
      </c>
      <c r="BD900">
        <v>10</v>
      </c>
      <c r="BE900">
        <v>28</v>
      </c>
      <c r="BF900" s="6">
        <f t="shared" si="42"/>
        <v>46323</v>
      </c>
      <c r="BG900">
        <f t="shared" si="43"/>
        <v>-1.625</v>
      </c>
      <c r="BH900" t="str">
        <f t="shared" si="44"/>
        <v>COMPLY</v>
      </c>
      <c r="BI900" t="e">
        <f>VLOOKUP(H900,Sheet2!$A$1:$B$270,2,FALSE)</f>
        <v>#N/A</v>
      </c>
    </row>
    <row r="901" spans="1:61">
      <c r="A901">
        <v>900</v>
      </c>
      <c r="B901">
        <v>1002623004</v>
      </c>
      <c r="C901">
        <v>3</v>
      </c>
      <c r="D901" t="s">
        <v>59</v>
      </c>
      <c r="E901">
        <v>4</v>
      </c>
      <c r="F901" t="s">
        <v>544</v>
      </c>
      <c r="G901" t="s">
        <v>798</v>
      </c>
      <c r="H901" t="s">
        <v>801</v>
      </c>
      <c r="I901" t="s">
        <v>212</v>
      </c>
      <c r="J901" t="s">
        <v>213</v>
      </c>
      <c r="K901" t="s">
        <v>149</v>
      </c>
      <c r="M901" t="s">
        <v>1625</v>
      </c>
      <c r="N901" t="s">
        <v>563</v>
      </c>
      <c r="O901" s="57">
        <v>46300.666168981479</v>
      </c>
      <c r="P901" s="57">
        <v>46300.726956018516</v>
      </c>
      <c r="Q901">
        <v>69404541</v>
      </c>
      <c r="S901">
        <v>146129129203</v>
      </c>
      <c r="T901" t="s">
        <v>2663</v>
      </c>
      <c r="U901" t="s">
        <v>2664</v>
      </c>
      <c r="Z901">
        <v>110.3443769</v>
      </c>
      <c r="AA901">
        <v>-7.8467229999999999</v>
      </c>
      <c r="AB901" t="s">
        <v>2665</v>
      </c>
      <c r="AC901" t="s">
        <v>225</v>
      </c>
      <c r="AO901" s="57">
        <v>46152.684560185182</v>
      </c>
      <c r="AR901" t="s">
        <v>1630</v>
      </c>
      <c r="AS901" t="s">
        <v>219</v>
      </c>
      <c r="AT901" t="s">
        <v>230</v>
      </c>
      <c r="AV901" t="s">
        <v>2666</v>
      </c>
      <c r="AW901" t="s">
        <v>2667</v>
      </c>
      <c r="AX901" t="s">
        <v>222</v>
      </c>
      <c r="AZ901" t="s">
        <v>2666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:61">
      <c r="A902">
        <v>901</v>
      </c>
      <c r="B902">
        <v>1002640795</v>
      </c>
      <c r="C902">
        <v>3</v>
      </c>
      <c r="D902" t="s">
        <v>59</v>
      </c>
      <c r="E902">
        <v>4</v>
      </c>
      <c r="F902" t="s">
        <v>544</v>
      </c>
      <c r="G902" t="s">
        <v>798</v>
      </c>
      <c r="H902" t="s">
        <v>801</v>
      </c>
      <c r="I902" t="s">
        <v>212</v>
      </c>
      <c r="J902" t="s">
        <v>213</v>
      </c>
      <c r="K902" t="s">
        <v>149</v>
      </c>
      <c r="L902" t="s">
        <v>826</v>
      </c>
      <c r="M902" t="s">
        <v>1916</v>
      </c>
      <c r="N902" t="s">
        <v>215</v>
      </c>
      <c r="O902" s="57">
        <v>46311.706030092595</v>
      </c>
      <c r="P902" s="57">
        <v>46316.8358912037</v>
      </c>
      <c r="Q902">
        <v>69411770</v>
      </c>
      <c r="R902">
        <v>2745040067</v>
      </c>
      <c r="S902">
        <v>146129129324</v>
      </c>
      <c r="T902" t="s">
        <v>8411</v>
      </c>
      <c r="U902" t="s">
        <v>8412</v>
      </c>
      <c r="V902" t="s">
        <v>8413</v>
      </c>
      <c r="Z902">
        <v>110.3710883</v>
      </c>
      <c r="AA902">
        <v>-7.870336</v>
      </c>
      <c r="AB902" t="s">
        <v>8414</v>
      </c>
      <c r="AC902" t="s">
        <v>235</v>
      </c>
      <c r="AL902" t="s">
        <v>217</v>
      </c>
      <c r="AM902" t="s">
        <v>8415</v>
      </c>
      <c r="AN902" t="s">
        <v>6</v>
      </c>
      <c r="AO902" t="s">
        <v>7996</v>
      </c>
      <c r="AP902" s="57">
        <v>46314.333333333336</v>
      </c>
      <c r="AQ902" t="s">
        <v>838</v>
      </c>
      <c r="AR902" t="s">
        <v>12</v>
      </c>
      <c r="AS902" t="s">
        <v>219</v>
      </c>
      <c r="AT902" t="s">
        <v>230</v>
      </c>
      <c r="AV902" t="s">
        <v>1626</v>
      </c>
      <c r="AW902" t="s">
        <v>868</v>
      </c>
      <c r="AX902" t="s">
        <v>222</v>
      </c>
      <c r="BA902" s="57">
        <v>46314.333333333336</v>
      </c>
      <c r="BB902" t="s">
        <v>8415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:61">
      <c r="A903">
        <v>902</v>
      </c>
      <c r="B903">
        <v>1002625534</v>
      </c>
      <c r="C903">
        <v>3</v>
      </c>
      <c r="D903" t="s">
        <v>59</v>
      </c>
      <c r="E903">
        <v>4</v>
      </c>
      <c r="F903" t="s">
        <v>544</v>
      </c>
      <c r="G903" t="s">
        <v>823</v>
      </c>
      <c r="H903" t="s">
        <v>824</v>
      </c>
      <c r="I903" t="s">
        <v>212</v>
      </c>
      <c r="J903" t="s">
        <v>213</v>
      </c>
      <c r="K903" t="s">
        <v>149</v>
      </c>
      <c r="M903" t="s">
        <v>1400</v>
      </c>
      <c r="N903" t="s">
        <v>215</v>
      </c>
      <c r="O903" s="57">
        <v>46302.418819444443</v>
      </c>
      <c r="P903" s="57">
        <v>46321.7499537037</v>
      </c>
      <c r="Q903">
        <v>69405547</v>
      </c>
      <c r="S903">
        <v>146136130650</v>
      </c>
      <c r="T903" t="s">
        <v>3960</v>
      </c>
      <c r="U903" t="s">
        <v>3961</v>
      </c>
      <c r="V903" t="s">
        <v>3962</v>
      </c>
      <c r="Z903">
        <v>110.3190778</v>
      </c>
      <c r="AA903">
        <v>-7.8015078999999998</v>
      </c>
      <c r="AB903" t="s">
        <v>3963</v>
      </c>
      <c r="AC903" t="s">
        <v>283</v>
      </c>
      <c r="AL903" t="s">
        <v>217</v>
      </c>
      <c r="AM903" t="s">
        <v>3964</v>
      </c>
      <c r="AN903" t="s">
        <v>6</v>
      </c>
      <c r="AO903" s="57">
        <v>46213.434340277781</v>
      </c>
      <c r="AP903" s="57">
        <v>46304.625</v>
      </c>
      <c r="AQ903" t="s">
        <v>841</v>
      </c>
      <c r="AR903" t="s">
        <v>14</v>
      </c>
      <c r="AS903" t="s">
        <v>219</v>
      </c>
      <c r="AT903" t="s">
        <v>230</v>
      </c>
      <c r="AV903" t="s">
        <v>13085</v>
      </c>
      <c r="AW903" t="s">
        <v>1982</v>
      </c>
      <c r="AX903" t="s">
        <v>222</v>
      </c>
      <c r="BA903" s="57">
        <v>46304.625</v>
      </c>
      <c r="BB903" t="s">
        <v>3964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:61">
      <c r="A904">
        <v>903</v>
      </c>
      <c r="B904">
        <v>1002628835</v>
      </c>
      <c r="C904">
        <v>3</v>
      </c>
      <c r="D904" t="s">
        <v>59</v>
      </c>
      <c r="E904">
        <v>4</v>
      </c>
      <c r="F904" t="s">
        <v>544</v>
      </c>
      <c r="G904" t="s">
        <v>823</v>
      </c>
      <c r="H904" t="s">
        <v>824</v>
      </c>
      <c r="I904" t="s">
        <v>212</v>
      </c>
      <c r="J904" t="s">
        <v>213</v>
      </c>
      <c r="K904" t="s">
        <v>149</v>
      </c>
      <c r="L904" t="s">
        <v>214</v>
      </c>
      <c r="M904" t="s">
        <v>1400</v>
      </c>
      <c r="N904" t="s">
        <v>215</v>
      </c>
      <c r="O904" s="57">
        <v>46304.37060185185</v>
      </c>
      <c r="P904" s="57">
        <v>46309.520474537036</v>
      </c>
      <c r="Q904">
        <v>69407025</v>
      </c>
      <c r="S904">
        <v>146136130668</v>
      </c>
      <c r="T904" t="s">
        <v>5108</v>
      </c>
      <c r="U904" t="s">
        <v>5109</v>
      </c>
      <c r="V904" t="s">
        <v>5110</v>
      </c>
      <c r="Z904">
        <v>110.207413</v>
      </c>
      <c r="AA904">
        <v>-7.7409080000000001</v>
      </c>
      <c r="AB904" t="s">
        <v>5111</v>
      </c>
      <c r="AC904" t="s">
        <v>235</v>
      </c>
      <c r="AL904" t="s">
        <v>217</v>
      </c>
      <c r="AM904" t="s">
        <v>5052</v>
      </c>
      <c r="AN904" t="s">
        <v>6</v>
      </c>
      <c r="AO904" s="57">
        <v>46275.372141203705</v>
      </c>
      <c r="AP904" s="57">
        <v>46305.333333333336</v>
      </c>
      <c r="AQ904" t="s">
        <v>1495</v>
      </c>
      <c r="AR904" t="s">
        <v>14</v>
      </c>
      <c r="AS904" t="s">
        <v>219</v>
      </c>
      <c r="AT904" t="s">
        <v>230</v>
      </c>
      <c r="AV904" t="s">
        <v>6642</v>
      </c>
      <c r="AW904" t="s">
        <v>877</v>
      </c>
      <c r="AX904" t="s">
        <v>222</v>
      </c>
      <c r="BA904" s="57">
        <v>46305.333333333336</v>
      </c>
      <c r="BB904" t="s">
        <v>5052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:61">
      <c r="A905">
        <v>904</v>
      </c>
      <c r="B905">
        <v>1002658344</v>
      </c>
      <c r="C905">
        <v>3</v>
      </c>
      <c r="D905" t="s">
        <v>59</v>
      </c>
      <c r="E905">
        <v>4</v>
      </c>
      <c r="F905" t="s">
        <v>544</v>
      </c>
      <c r="G905" t="s">
        <v>823</v>
      </c>
      <c r="H905" t="s">
        <v>824</v>
      </c>
      <c r="I905" t="s">
        <v>212</v>
      </c>
      <c r="J905" t="s">
        <v>213</v>
      </c>
      <c r="K905" t="s">
        <v>149</v>
      </c>
      <c r="L905" t="s">
        <v>214</v>
      </c>
      <c r="M905" t="s">
        <v>224</v>
      </c>
      <c r="N905" t="s">
        <v>215</v>
      </c>
      <c r="O905" s="57">
        <v>46323.738020833334</v>
      </c>
      <c r="P905" s="57">
        <v>46325.482222222221</v>
      </c>
      <c r="Q905">
        <v>69418855</v>
      </c>
      <c r="S905">
        <v>146136130600</v>
      </c>
      <c r="T905" t="s">
        <v>14474</v>
      </c>
      <c r="U905" t="s">
        <v>14475</v>
      </c>
      <c r="V905" t="s">
        <v>14476</v>
      </c>
      <c r="Z905">
        <v>110.2262589</v>
      </c>
      <c r="AA905">
        <v>-7.7715335999999997</v>
      </c>
      <c r="AB905" t="s">
        <v>14477</v>
      </c>
      <c r="AC905" t="s">
        <v>235</v>
      </c>
      <c r="AL905" t="s">
        <v>217</v>
      </c>
      <c r="AM905" t="s">
        <v>14478</v>
      </c>
      <c r="AN905" t="s">
        <v>6</v>
      </c>
      <c r="AO905" t="s">
        <v>14479</v>
      </c>
      <c r="AP905" s="57">
        <v>46325.458333333336</v>
      </c>
      <c r="AR905" t="s">
        <v>18</v>
      </c>
      <c r="AS905" t="s">
        <v>219</v>
      </c>
      <c r="AT905" t="s">
        <v>230</v>
      </c>
      <c r="AV905" t="s">
        <v>226</v>
      </c>
      <c r="AW905" t="s">
        <v>877</v>
      </c>
      <c r="AX905" t="s">
        <v>222</v>
      </c>
      <c r="BA905" s="57">
        <v>46325.458333333336</v>
      </c>
      <c r="BB905" t="s">
        <v>14478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:61">
      <c r="A906">
        <v>905</v>
      </c>
      <c r="B906">
        <v>1002617109</v>
      </c>
      <c r="C906">
        <v>3</v>
      </c>
      <c r="D906" t="s">
        <v>59</v>
      </c>
      <c r="E906">
        <v>4</v>
      </c>
      <c r="F906" t="s">
        <v>544</v>
      </c>
      <c r="G906" t="s">
        <v>823</v>
      </c>
      <c r="H906" t="s">
        <v>824</v>
      </c>
      <c r="I906" t="s">
        <v>212</v>
      </c>
      <c r="J906" t="s">
        <v>213</v>
      </c>
      <c r="K906" t="s">
        <v>149</v>
      </c>
      <c r="L906" t="s">
        <v>214</v>
      </c>
      <c r="M906" t="s">
        <v>76</v>
      </c>
      <c r="N906" t="s">
        <v>215</v>
      </c>
      <c r="O906" s="57">
        <v>46296.399062500001</v>
      </c>
      <c r="P906" s="57">
        <v>46297.600300925929</v>
      </c>
      <c r="Q906">
        <v>69402094</v>
      </c>
      <c r="S906">
        <v>146136130327</v>
      </c>
      <c r="T906" t="s">
        <v>1042</v>
      </c>
      <c r="U906" t="s">
        <v>1043</v>
      </c>
      <c r="V906" t="s">
        <v>1044</v>
      </c>
      <c r="Z906">
        <v>110.2913688</v>
      </c>
      <c r="AA906">
        <v>-7.7564986999999999</v>
      </c>
      <c r="AB906" t="s">
        <v>1045</v>
      </c>
      <c r="AC906" t="s">
        <v>235</v>
      </c>
      <c r="AL906" t="s">
        <v>217</v>
      </c>
      <c r="AM906" t="s">
        <v>1046</v>
      </c>
      <c r="AN906" t="s">
        <v>6</v>
      </c>
      <c r="AO906" s="57">
        <v>46032.413738425923</v>
      </c>
      <c r="AP906" s="57">
        <v>46297.333333333336</v>
      </c>
      <c r="AR906" t="s">
        <v>218</v>
      </c>
      <c r="AS906" t="s">
        <v>219</v>
      </c>
      <c r="AT906" t="s">
        <v>230</v>
      </c>
      <c r="AU906">
        <v>20261002</v>
      </c>
      <c r="AV906" t="s">
        <v>221</v>
      </c>
      <c r="AW906" t="s">
        <v>875</v>
      </c>
      <c r="AX906" t="s">
        <v>222</v>
      </c>
      <c r="BA906" s="57">
        <v>46297.333333333336</v>
      </c>
      <c r="BB906" t="s">
        <v>1046</v>
      </c>
      <c r="BC906">
        <v>2026</v>
      </c>
      <c r="BD906">
        <v>10</v>
      </c>
      <c r="BE906">
        <v>2</v>
      </c>
      <c r="BF906" s="6">
        <f t="shared" si="42"/>
        <v>46297</v>
      </c>
      <c r="BG906">
        <f t="shared" si="43"/>
        <v>-0.33333333333575865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1002621359</v>
      </c>
      <c r="C907">
        <v>3</v>
      </c>
      <c r="D907" t="s">
        <v>59</v>
      </c>
      <c r="E907">
        <v>4</v>
      </c>
      <c r="F907" t="s">
        <v>544</v>
      </c>
      <c r="G907" t="s">
        <v>823</v>
      </c>
      <c r="H907" t="s">
        <v>824</v>
      </c>
      <c r="I907" t="s">
        <v>212</v>
      </c>
      <c r="J907" t="s">
        <v>213</v>
      </c>
      <c r="K907" t="s">
        <v>149</v>
      </c>
      <c r="L907" t="s">
        <v>214</v>
      </c>
      <c r="M907" t="s">
        <v>76</v>
      </c>
      <c r="N907" t="s">
        <v>215</v>
      </c>
      <c r="O907" s="57">
        <v>46299.520601851851</v>
      </c>
      <c r="P907" s="57">
        <v>46300.623576388891</v>
      </c>
      <c r="Q907">
        <v>69403875</v>
      </c>
      <c r="S907">
        <v>146136130628</v>
      </c>
      <c r="T907" t="s">
        <v>1781</v>
      </c>
      <c r="U907" t="s">
        <v>1782</v>
      </c>
      <c r="V907" t="s">
        <v>1783</v>
      </c>
      <c r="Z907">
        <v>110.273017</v>
      </c>
      <c r="AA907">
        <v>-7.7166509999999997</v>
      </c>
      <c r="AB907" t="s">
        <v>1784</v>
      </c>
      <c r="AC907" t="s">
        <v>235</v>
      </c>
      <c r="AL907" t="s">
        <v>217</v>
      </c>
      <c r="AM907" t="s">
        <v>1785</v>
      </c>
      <c r="AN907" t="s">
        <v>6</v>
      </c>
      <c r="AO907" s="57">
        <v>46122.528171296297</v>
      </c>
      <c r="AP907" s="57">
        <v>46300.458333333336</v>
      </c>
      <c r="AR907" t="s">
        <v>218</v>
      </c>
      <c r="AS907" t="s">
        <v>219</v>
      </c>
      <c r="AT907" t="s">
        <v>230</v>
      </c>
      <c r="AU907">
        <v>20261005</v>
      </c>
      <c r="AV907" t="s">
        <v>221</v>
      </c>
      <c r="AW907" t="s">
        <v>877</v>
      </c>
      <c r="AX907" t="s">
        <v>222</v>
      </c>
      <c r="BA907" s="57">
        <v>46300.458333333336</v>
      </c>
      <c r="BB907" t="s">
        <v>1785</v>
      </c>
      <c r="BC907">
        <v>2026</v>
      </c>
      <c r="BD907">
        <v>10</v>
      </c>
      <c r="BE907">
        <v>5</v>
      </c>
      <c r="BF907" s="6">
        <f t="shared" si="42"/>
        <v>46300</v>
      </c>
      <c r="BG907">
        <f t="shared" si="43"/>
        <v>-0.45833333333575865</v>
      </c>
      <c r="BH907" t="str">
        <f t="shared" si="44"/>
        <v>COMPLY</v>
      </c>
      <c r="BI907" t="e">
        <f>VLOOKUP(H907,Sheet2!$A$1:$B$270,2,FALSE)</f>
        <v>#N/A</v>
      </c>
    </row>
    <row r="908" spans="1:61">
      <c r="A908">
        <v>907</v>
      </c>
      <c r="B908">
        <v>1002636653</v>
      </c>
      <c r="C908">
        <v>3</v>
      </c>
      <c r="D908" t="s">
        <v>59</v>
      </c>
      <c r="E908">
        <v>4</v>
      </c>
      <c r="F908" t="s">
        <v>544</v>
      </c>
      <c r="G908" t="s">
        <v>823</v>
      </c>
      <c r="H908" t="s">
        <v>824</v>
      </c>
      <c r="I908" t="s">
        <v>212</v>
      </c>
      <c r="J908" t="s">
        <v>213</v>
      </c>
      <c r="K908" t="s">
        <v>149</v>
      </c>
      <c r="M908" t="s">
        <v>76</v>
      </c>
      <c r="N908" t="s">
        <v>215</v>
      </c>
      <c r="O908" s="57">
        <v>46309.520486111112</v>
      </c>
      <c r="P908" s="57">
        <v>46309.669652777775</v>
      </c>
      <c r="Q908">
        <v>69407025</v>
      </c>
      <c r="S908">
        <v>146136130474</v>
      </c>
      <c r="T908" t="s">
        <v>5108</v>
      </c>
      <c r="U908" t="s">
        <v>6965</v>
      </c>
      <c r="V908" t="s">
        <v>6966</v>
      </c>
      <c r="Z908">
        <v>110.20796315699</v>
      </c>
      <c r="AA908">
        <v>-7.7411410422918099</v>
      </c>
      <c r="AB908" t="s">
        <v>5111</v>
      </c>
      <c r="AC908" t="s">
        <v>283</v>
      </c>
      <c r="AL908" t="s">
        <v>217</v>
      </c>
      <c r="AM908" t="s">
        <v>6967</v>
      </c>
      <c r="AN908" t="s">
        <v>6</v>
      </c>
      <c r="AO908" t="s">
        <v>6932</v>
      </c>
      <c r="AR908" t="s">
        <v>218</v>
      </c>
      <c r="AS908" t="s">
        <v>219</v>
      </c>
      <c r="AT908" t="s">
        <v>230</v>
      </c>
      <c r="AU908">
        <v>20261014</v>
      </c>
      <c r="AV908" t="s">
        <v>221</v>
      </c>
      <c r="AW908" t="s">
        <v>559</v>
      </c>
      <c r="AX908" t="s">
        <v>222</v>
      </c>
      <c r="BA908" s="57">
        <v>46309.291666666664</v>
      </c>
      <c r="BB908" t="s">
        <v>6967</v>
      </c>
      <c r="BC908">
        <v>2026</v>
      </c>
      <c r="BD908">
        <v>10</v>
      </c>
      <c r="BE908">
        <v>14</v>
      </c>
      <c r="BF908" s="6">
        <f t="shared" si="42"/>
        <v>46309</v>
      </c>
      <c r="BG908">
        <f t="shared" si="43"/>
        <v>-0.29166666666424135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1002646175</v>
      </c>
      <c r="C909">
        <v>3</v>
      </c>
      <c r="D909" t="s">
        <v>59</v>
      </c>
      <c r="E909">
        <v>4</v>
      </c>
      <c r="F909" t="s">
        <v>544</v>
      </c>
      <c r="G909" t="s">
        <v>823</v>
      </c>
      <c r="H909" t="s">
        <v>824</v>
      </c>
      <c r="I909" t="s">
        <v>212</v>
      </c>
      <c r="J909" t="s">
        <v>213</v>
      </c>
      <c r="K909" t="s">
        <v>149</v>
      </c>
      <c r="M909" t="s">
        <v>76</v>
      </c>
      <c r="N909" t="s">
        <v>215</v>
      </c>
      <c r="O909" s="57">
        <v>46315.693391203706</v>
      </c>
      <c r="P909" s="57">
        <v>46316.676203703704</v>
      </c>
      <c r="Q909">
        <v>69414023</v>
      </c>
      <c r="R909">
        <v>2745043044</v>
      </c>
      <c r="S909">
        <v>146136130760</v>
      </c>
      <c r="T909" t="s">
        <v>10257</v>
      </c>
      <c r="U909" t="s">
        <v>10258</v>
      </c>
      <c r="V909" t="s">
        <v>10259</v>
      </c>
      <c r="Z909">
        <v>110.293561</v>
      </c>
      <c r="AA909">
        <v>-7.7487933</v>
      </c>
      <c r="AB909" t="s">
        <v>10260</v>
      </c>
      <c r="AC909" t="s">
        <v>284</v>
      </c>
      <c r="AL909" t="s">
        <v>217</v>
      </c>
      <c r="AM909" t="s">
        <v>10261</v>
      </c>
      <c r="AN909" t="s">
        <v>6</v>
      </c>
      <c r="AO909" t="s">
        <v>10073</v>
      </c>
      <c r="AP909" s="57">
        <v>46317.333333333336</v>
      </c>
      <c r="AR909" t="s">
        <v>218</v>
      </c>
      <c r="AS909" t="s">
        <v>219</v>
      </c>
      <c r="AT909" t="s">
        <v>230</v>
      </c>
      <c r="AU909">
        <v>20261021</v>
      </c>
      <c r="AV909" t="s">
        <v>221</v>
      </c>
      <c r="AW909" t="s">
        <v>1585</v>
      </c>
      <c r="AX909" t="s">
        <v>222</v>
      </c>
      <c r="BA909" s="57">
        <v>46317.333333333336</v>
      </c>
      <c r="BB909" t="s">
        <v>10261</v>
      </c>
      <c r="BC909">
        <v>2026</v>
      </c>
      <c r="BD909">
        <v>10</v>
      </c>
      <c r="BE909">
        <v>21</v>
      </c>
      <c r="BF909" s="6">
        <f t="shared" si="42"/>
        <v>46316</v>
      </c>
      <c r="BG909">
        <f t="shared" si="43"/>
        <v>-1.3333333333357587</v>
      </c>
      <c r="BH909" t="str">
        <f t="shared" si="44"/>
        <v>COMPLY</v>
      </c>
      <c r="BI909" t="e">
        <f>VLOOKUP(H909,Sheet2!$A$1:$B$270,2,FALSE)</f>
        <v>#N/A</v>
      </c>
    </row>
    <row r="910" spans="1:61">
      <c r="A910">
        <v>909</v>
      </c>
      <c r="B910">
        <v>1002647384</v>
      </c>
      <c r="C910">
        <v>3</v>
      </c>
      <c r="D910" t="s">
        <v>59</v>
      </c>
      <c r="E910">
        <v>4</v>
      </c>
      <c r="F910" t="s">
        <v>544</v>
      </c>
      <c r="G910" t="s">
        <v>823</v>
      </c>
      <c r="H910" t="s">
        <v>824</v>
      </c>
      <c r="I910" t="s">
        <v>212</v>
      </c>
      <c r="J910" t="s">
        <v>213</v>
      </c>
      <c r="K910" t="s">
        <v>149</v>
      </c>
      <c r="L910" t="s">
        <v>214</v>
      </c>
      <c r="M910" t="s">
        <v>76</v>
      </c>
      <c r="N910" t="s">
        <v>215</v>
      </c>
      <c r="O910" s="57">
        <v>46316.558923611112</v>
      </c>
      <c r="P910" s="57">
        <v>46317.598958333336</v>
      </c>
      <c r="Q910">
        <v>69414510</v>
      </c>
      <c r="S910">
        <v>146136130771</v>
      </c>
      <c r="T910" t="s">
        <v>10870</v>
      </c>
      <c r="U910" t="s">
        <v>10871</v>
      </c>
      <c r="V910" t="s">
        <v>10872</v>
      </c>
      <c r="Z910">
        <v>110.3292095</v>
      </c>
      <c r="AA910">
        <v>-7.7996743000000004</v>
      </c>
      <c r="AB910" t="s">
        <v>10873</v>
      </c>
      <c r="AC910" t="s">
        <v>235</v>
      </c>
      <c r="AL910" t="s">
        <v>217</v>
      </c>
      <c r="AM910" t="s">
        <v>10874</v>
      </c>
      <c r="AN910" t="s">
        <v>6</v>
      </c>
      <c r="AO910" t="s">
        <v>10785</v>
      </c>
      <c r="AP910" s="57">
        <v>46317.625</v>
      </c>
      <c r="AR910" t="s">
        <v>218</v>
      </c>
      <c r="AS910" t="s">
        <v>219</v>
      </c>
      <c r="AT910" t="s">
        <v>230</v>
      </c>
      <c r="AU910">
        <v>20261022</v>
      </c>
      <c r="AV910" t="s">
        <v>221</v>
      </c>
      <c r="AW910" t="s">
        <v>880</v>
      </c>
      <c r="AX910" t="s">
        <v>222</v>
      </c>
      <c r="BA910" s="57">
        <v>46317.625</v>
      </c>
      <c r="BB910" t="s">
        <v>10874</v>
      </c>
      <c r="BC910">
        <v>2026</v>
      </c>
      <c r="BD910">
        <v>10</v>
      </c>
      <c r="BE910">
        <v>22</v>
      </c>
      <c r="BF910" s="6">
        <f t="shared" si="42"/>
        <v>46317</v>
      </c>
      <c r="BG910">
        <f t="shared" si="43"/>
        <v>-0.625</v>
      </c>
      <c r="BH910" t="str">
        <f t="shared" si="44"/>
        <v>COMPLY</v>
      </c>
      <c r="BI910" t="e">
        <f>VLOOKUP(H910,Sheet2!$A$1:$B$270,2,FALSE)</f>
        <v>#N/A</v>
      </c>
    </row>
    <row r="911" spans="1:61">
      <c r="A911">
        <v>910</v>
      </c>
      <c r="B911">
        <v>1002650022</v>
      </c>
      <c r="C911">
        <v>3</v>
      </c>
      <c r="D911" t="s">
        <v>59</v>
      </c>
      <c r="E911">
        <v>4</v>
      </c>
      <c r="F911" t="s">
        <v>544</v>
      </c>
      <c r="G911" t="s">
        <v>823</v>
      </c>
      <c r="H911" t="s">
        <v>824</v>
      </c>
      <c r="I911" t="s">
        <v>212</v>
      </c>
      <c r="J911" t="s">
        <v>213</v>
      </c>
      <c r="K911" t="s">
        <v>149</v>
      </c>
      <c r="L911" t="s">
        <v>214</v>
      </c>
      <c r="M911" t="s">
        <v>76</v>
      </c>
      <c r="N911" t="s">
        <v>215</v>
      </c>
      <c r="O911" s="57">
        <v>46317.773425925923</v>
      </c>
      <c r="P911" s="57">
        <v>46318.587743055556</v>
      </c>
      <c r="Q911">
        <v>69415484</v>
      </c>
      <c r="S911">
        <v>146136130787</v>
      </c>
      <c r="T911" t="s">
        <v>11497</v>
      </c>
      <c r="U911" t="s">
        <v>12169</v>
      </c>
      <c r="V911" t="s">
        <v>11498</v>
      </c>
      <c r="Z911">
        <v>110.31976210000001</v>
      </c>
      <c r="AA911">
        <v>-7.7744324999999996</v>
      </c>
      <c r="AB911" t="s">
        <v>11499</v>
      </c>
      <c r="AC911" t="s">
        <v>235</v>
      </c>
      <c r="AL911" t="s">
        <v>217</v>
      </c>
      <c r="AM911" t="s">
        <v>11500</v>
      </c>
      <c r="AN911" t="s">
        <v>6</v>
      </c>
      <c r="AO911" t="s">
        <v>11501</v>
      </c>
      <c r="AP911" s="57">
        <v>46319.333333333336</v>
      </c>
      <c r="AR911" t="s">
        <v>218</v>
      </c>
      <c r="AS911" t="s">
        <v>219</v>
      </c>
      <c r="AT911" t="s">
        <v>230</v>
      </c>
      <c r="AU911">
        <v>20261023</v>
      </c>
      <c r="AV911" t="s">
        <v>221</v>
      </c>
      <c r="AW911" t="s">
        <v>877</v>
      </c>
      <c r="AX911" t="s">
        <v>222</v>
      </c>
      <c r="BA911" s="57">
        <v>46319.333333333336</v>
      </c>
      <c r="BB911" t="s">
        <v>11500</v>
      </c>
      <c r="BC911">
        <v>2026</v>
      </c>
      <c r="BD911">
        <v>10</v>
      </c>
      <c r="BE911">
        <v>23</v>
      </c>
      <c r="BF911" s="6">
        <f t="shared" si="42"/>
        <v>46318</v>
      </c>
      <c r="BG911">
        <f t="shared" si="43"/>
        <v>-1.3333333333357587</v>
      </c>
      <c r="BH911" t="str">
        <f t="shared" si="44"/>
        <v>COMPLY</v>
      </c>
      <c r="BI911" t="e">
        <f>VLOOKUP(H911,Sheet2!$A$1:$B$270,2,FALSE)</f>
        <v>#N/A</v>
      </c>
    </row>
    <row r="912" spans="1:61">
      <c r="A912">
        <v>911</v>
      </c>
      <c r="B912">
        <v>1002653253</v>
      </c>
      <c r="C912">
        <v>3</v>
      </c>
      <c r="D912" t="s">
        <v>59</v>
      </c>
      <c r="E912">
        <v>4</v>
      </c>
      <c r="F912" t="s">
        <v>544</v>
      </c>
      <c r="G912" t="s">
        <v>823</v>
      </c>
      <c r="H912" t="s">
        <v>824</v>
      </c>
      <c r="I912" t="s">
        <v>212</v>
      </c>
      <c r="J912" t="s">
        <v>213</v>
      </c>
      <c r="K912" t="s">
        <v>149</v>
      </c>
      <c r="L912" t="s">
        <v>214</v>
      </c>
      <c r="M912" t="s">
        <v>76</v>
      </c>
      <c r="N912" t="s">
        <v>215</v>
      </c>
      <c r="O912" s="57">
        <v>46321.44153935185</v>
      </c>
      <c r="P912" s="57">
        <v>46322.492685185185</v>
      </c>
      <c r="Q912">
        <v>69416929</v>
      </c>
      <c r="S912">
        <v>146136130798</v>
      </c>
      <c r="T912" t="s">
        <v>13090</v>
      </c>
      <c r="U912" t="s">
        <v>13091</v>
      </c>
      <c r="V912" t="s">
        <v>13092</v>
      </c>
      <c r="Z912">
        <v>110.2578803</v>
      </c>
      <c r="AA912">
        <v>-7.8011213000000001</v>
      </c>
      <c r="AB912" t="s">
        <v>13093</v>
      </c>
      <c r="AC912" t="s">
        <v>235</v>
      </c>
      <c r="AL912" t="s">
        <v>217</v>
      </c>
      <c r="AM912" t="s">
        <v>13094</v>
      </c>
      <c r="AN912" t="s">
        <v>6</v>
      </c>
      <c r="AO912" t="s">
        <v>13095</v>
      </c>
      <c r="AP912" s="57">
        <v>46322.458333333336</v>
      </c>
      <c r="AR912" t="s">
        <v>218</v>
      </c>
      <c r="AS912" t="s">
        <v>219</v>
      </c>
      <c r="AT912" t="s">
        <v>230</v>
      </c>
      <c r="AU912">
        <v>20261027</v>
      </c>
      <c r="AV912" t="s">
        <v>221</v>
      </c>
      <c r="AW912" t="s">
        <v>2046</v>
      </c>
      <c r="AX912" t="s">
        <v>222</v>
      </c>
      <c r="BA912" s="57">
        <v>46322.458333333336</v>
      </c>
      <c r="BB912" t="s">
        <v>13094</v>
      </c>
      <c r="BC912">
        <v>2026</v>
      </c>
      <c r="BD912">
        <v>10</v>
      </c>
      <c r="BE912">
        <v>27</v>
      </c>
      <c r="BF912" s="6">
        <f t="shared" si="42"/>
        <v>46322</v>
      </c>
      <c r="BG912">
        <f t="shared" si="43"/>
        <v>-0.45833333333575865</v>
      </c>
      <c r="BH912" t="str">
        <f t="shared" si="44"/>
        <v>COMPLY</v>
      </c>
      <c r="BI912" t="e">
        <f>VLOOKUP(H912,Sheet2!$A$1:$B$270,2,FALSE)</f>
        <v>#N/A</v>
      </c>
    </row>
    <row r="913" spans="1:61">
      <c r="A913">
        <v>912</v>
      </c>
      <c r="B913">
        <v>1002654831</v>
      </c>
      <c r="C913">
        <v>3</v>
      </c>
      <c r="D913" t="s">
        <v>59</v>
      </c>
      <c r="E913">
        <v>4</v>
      </c>
      <c r="F913" t="s">
        <v>544</v>
      </c>
      <c r="G913" t="s">
        <v>823</v>
      </c>
      <c r="H913" t="s">
        <v>824</v>
      </c>
      <c r="I913" t="s">
        <v>212</v>
      </c>
      <c r="J913" t="s">
        <v>213</v>
      </c>
      <c r="K913" t="s">
        <v>149</v>
      </c>
      <c r="M913" t="s">
        <v>76</v>
      </c>
      <c r="N913" t="s">
        <v>215</v>
      </c>
      <c r="O913" s="57">
        <v>46321.7499537037</v>
      </c>
      <c r="P913" s="57">
        <v>46322.34412037037</v>
      </c>
      <c r="Q913">
        <v>69405547</v>
      </c>
      <c r="S913">
        <v>146136130802</v>
      </c>
      <c r="T913" t="s">
        <v>3960</v>
      </c>
      <c r="U913" t="s">
        <v>13086</v>
      </c>
      <c r="V913" t="s">
        <v>13087</v>
      </c>
      <c r="Z913">
        <v>110.317899</v>
      </c>
      <c r="AA913">
        <v>-7.801857</v>
      </c>
      <c r="AB913" t="s">
        <v>3963</v>
      </c>
      <c r="AC913" t="s">
        <v>283</v>
      </c>
      <c r="AL913" t="s">
        <v>217</v>
      </c>
      <c r="AM913" t="s">
        <v>13088</v>
      </c>
      <c r="AN913" t="s">
        <v>6</v>
      </c>
      <c r="AO913" t="s">
        <v>13089</v>
      </c>
      <c r="AR913" t="s">
        <v>218</v>
      </c>
      <c r="AS913" t="s">
        <v>219</v>
      </c>
      <c r="AT913" t="s">
        <v>230</v>
      </c>
      <c r="AU913">
        <v>20261027</v>
      </c>
      <c r="AV913" t="s">
        <v>221</v>
      </c>
      <c r="AW913" t="s">
        <v>4338</v>
      </c>
      <c r="AX913" t="s">
        <v>222</v>
      </c>
      <c r="BA913" s="57">
        <v>46321.291666666664</v>
      </c>
      <c r="BB913" t="s">
        <v>13088</v>
      </c>
      <c r="BC913">
        <v>2026</v>
      </c>
      <c r="BD913">
        <v>10</v>
      </c>
      <c r="BE913">
        <v>27</v>
      </c>
      <c r="BF913" s="6">
        <f t="shared" si="42"/>
        <v>46322</v>
      </c>
      <c r="BG913">
        <f t="shared" si="43"/>
        <v>0.70833333333575865</v>
      </c>
      <c r="BH913" t="str">
        <f t="shared" si="44"/>
        <v>COMPLY</v>
      </c>
      <c r="BI913" t="e">
        <f>VLOOKUP(H913,Sheet2!$A$1:$B$270,2,FALSE)</f>
        <v>#N/A</v>
      </c>
    </row>
    <row r="914" spans="1:61">
      <c r="A914">
        <v>913</v>
      </c>
      <c r="B914">
        <v>1002649798</v>
      </c>
      <c r="C914">
        <v>3</v>
      </c>
      <c r="D914" t="s">
        <v>59</v>
      </c>
      <c r="E914">
        <v>4</v>
      </c>
      <c r="F914" t="s">
        <v>544</v>
      </c>
      <c r="G914" t="s">
        <v>823</v>
      </c>
      <c r="H914" t="s">
        <v>11502</v>
      </c>
      <c r="I914" t="s">
        <v>212</v>
      </c>
      <c r="J914" t="s">
        <v>213</v>
      </c>
      <c r="K914" t="s">
        <v>149</v>
      </c>
      <c r="L914" t="s">
        <v>214</v>
      </c>
      <c r="M914" t="s">
        <v>76</v>
      </c>
      <c r="N914" t="s">
        <v>215</v>
      </c>
      <c r="O914" s="57">
        <v>46317.672800925924</v>
      </c>
      <c r="P914" s="57">
        <v>46318.578217592592</v>
      </c>
      <c r="Q914">
        <v>69415405</v>
      </c>
      <c r="S914">
        <v>146145133260</v>
      </c>
      <c r="T914" t="s">
        <v>11503</v>
      </c>
      <c r="U914" t="s">
        <v>12170</v>
      </c>
      <c r="V914" t="s">
        <v>11504</v>
      </c>
      <c r="Z914">
        <v>110.49939740000001</v>
      </c>
      <c r="AA914">
        <v>-7.7283530999999996</v>
      </c>
      <c r="AB914" t="s">
        <v>11505</v>
      </c>
      <c r="AC914" t="s">
        <v>235</v>
      </c>
      <c r="AL914" t="s">
        <v>217</v>
      </c>
      <c r="AM914" t="s">
        <v>11506</v>
      </c>
      <c r="AN914" t="s">
        <v>6</v>
      </c>
      <c r="AO914" t="s">
        <v>11460</v>
      </c>
      <c r="AP914" s="57">
        <v>46320.458333333336</v>
      </c>
      <c r="AR914" t="s">
        <v>218</v>
      </c>
      <c r="AS914" t="s">
        <v>11507</v>
      </c>
      <c r="AT914" t="s">
        <v>230</v>
      </c>
      <c r="AU914">
        <v>20261023</v>
      </c>
      <c r="AV914" t="s">
        <v>221</v>
      </c>
      <c r="AW914" t="s">
        <v>2046</v>
      </c>
      <c r="AX914" t="s">
        <v>222</v>
      </c>
      <c r="BA914" s="57">
        <v>46320.458333333336</v>
      </c>
      <c r="BB914" t="s">
        <v>11506</v>
      </c>
      <c r="BC914">
        <v>2026</v>
      </c>
      <c r="BD914">
        <v>10</v>
      </c>
      <c r="BE914">
        <v>23</v>
      </c>
      <c r="BF914" s="6">
        <f t="shared" si="42"/>
        <v>46318</v>
      </c>
      <c r="BG914">
        <f t="shared" si="43"/>
        <v>-2.4583333333357587</v>
      </c>
      <c r="BH914" t="str">
        <f t="shared" si="44"/>
        <v>COMPLY</v>
      </c>
      <c r="BI914" t="e">
        <f>VLOOKUP(H914,Sheet2!$A$1:$B$270,2,FALSE)</f>
        <v>#N/A</v>
      </c>
    </row>
    <row r="915" spans="1:61">
      <c r="A915">
        <v>914</v>
      </c>
      <c r="B915">
        <v>1002655877</v>
      </c>
      <c r="C915">
        <v>3</v>
      </c>
      <c r="D915" t="s">
        <v>59</v>
      </c>
      <c r="E915">
        <v>4</v>
      </c>
      <c r="F915" t="s">
        <v>544</v>
      </c>
      <c r="G915" t="s">
        <v>823</v>
      </c>
      <c r="H915" t="s">
        <v>11502</v>
      </c>
      <c r="I915" t="s">
        <v>212</v>
      </c>
      <c r="J915" t="s">
        <v>213</v>
      </c>
      <c r="K915" t="s">
        <v>149</v>
      </c>
      <c r="L915" t="s">
        <v>214</v>
      </c>
      <c r="M915" t="s">
        <v>76</v>
      </c>
      <c r="N915" t="s">
        <v>215</v>
      </c>
      <c r="O915" s="57">
        <v>46322.547743055555</v>
      </c>
      <c r="P915" s="57">
        <v>46325.247476851851</v>
      </c>
      <c r="Q915">
        <v>69417938</v>
      </c>
      <c r="S915">
        <v>146145133299</v>
      </c>
      <c r="T915" t="s">
        <v>13808</v>
      </c>
      <c r="U915" t="s">
        <v>15100</v>
      </c>
      <c r="V915" t="s">
        <v>13809</v>
      </c>
      <c r="Z915">
        <v>110.490526</v>
      </c>
      <c r="AA915">
        <v>-7.7462720000000003</v>
      </c>
      <c r="AB915" t="s">
        <v>13810</v>
      </c>
      <c r="AC915" t="s">
        <v>235</v>
      </c>
      <c r="AL915" t="s">
        <v>217</v>
      </c>
      <c r="AM915" t="s">
        <v>13811</v>
      </c>
      <c r="AN915" t="s">
        <v>6</v>
      </c>
      <c r="AO915" t="s">
        <v>13637</v>
      </c>
      <c r="AP915" s="57">
        <v>46327.333333333336</v>
      </c>
      <c r="AR915" t="s">
        <v>218</v>
      </c>
      <c r="AS915" t="s">
        <v>11507</v>
      </c>
      <c r="AT915" t="s">
        <v>230</v>
      </c>
      <c r="AU915">
        <v>20261030</v>
      </c>
      <c r="AV915" t="s">
        <v>221</v>
      </c>
      <c r="AW915" t="s">
        <v>875</v>
      </c>
      <c r="AX915" t="s">
        <v>222</v>
      </c>
      <c r="BA915" s="57">
        <v>46327.333333333336</v>
      </c>
      <c r="BB915" t="s">
        <v>13811</v>
      </c>
      <c r="BC915">
        <v>2026</v>
      </c>
      <c r="BD915">
        <v>10</v>
      </c>
      <c r="BE915">
        <v>30</v>
      </c>
      <c r="BF915" s="6">
        <f t="shared" si="42"/>
        <v>46325</v>
      </c>
      <c r="BG915">
        <f t="shared" si="43"/>
        <v>-2.3333333333357587</v>
      </c>
      <c r="BH915" t="str">
        <f t="shared" si="44"/>
        <v>COMPLY</v>
      </c>
      <c r="BI915" t="e">
        <f>VLOOKUP(H915,Sheet2!$A$1:$B$270,2,FALSE)</f>
        <v>#N/A</v>
      </c>
    </row>
    <row r="916" spans="1:61">
      <c r="A916">
        <v>915</v>
      </c>
      <c r="B916">
        <v>1002636502</v>
      </c>
      <c r="C916">
        <v>3</v>
      </c>
      <c r="D916" t="s">
        <v>59</v>
      </c>
      <c r="E916">
        <v>4</v>
      </c>
      <c r="F916" t="s">
        <v>544</v>
      </c>
      <c r="G916" t="s">
        <v>564</v>
      </c>
      <c r="H916" t="s">
        <v>3278</v>
      </c>
      <c r="I916" t="s">
        <v>212</v>
      </c>
      <c r="J916" t="s">
        <v>213</v>
      </c>
      <c r="K916" t="s">
        <v>149</v>
      </c>
      <c r="L916" t="s">
        <v>214</v>
      </c>
      <c r="M916" t="s">
        <v>1400</v>
      </c>
      <c r="N916" t="s">
        <v>215</v>
      </c>
      <c r="O916" s="57">
        <v>46309.476168981484</v>
      </c>
      <c r="P916" s="57">
        <v>46311.481157407405</v>
      </c>
      <c r="Q916">
        <v>69410013</v>
      </c>
      <c r="S916">
        <v>143132122752</v>
      </c>
      <c r="T916" t="s">
        <v>6968</v>
      </c>
      <c r="U916" t="s">
        <v>6969</v>
      </c>
      <c r="V916" t="s">
        <v>6970</v>
      </c>
      <c r="Z916">
        <v>110.4175953</v>
      </c>
      <c r="AA916">
        <v>-7.8272710999999999</v>
      </c>
      <c r="AB916" t="s">
        <v>6971</v>
      </c>
      <c r="AC916" t="s">
        <v>235</v>
      </c>
      <c r="AL916" t="s">
        <v>217</v>
      </c>
      <c r="AM916" t="s">
        <v>6972</v>
      </c>
      <c r="AN916" t="s">
        <v>6</v>
      </c>
      <c r="AO916" t="s">
        <v>6973</v>
      </c>
      <c r="AP916" s="57">
        <v>46310.333333333336</v>
      </c>
      <c r="AQ916" t="s">
        <v>841</v>
      </c>
      <c r="AR916" t="s">
        <v>14</v>
      </c>
      <c r="AS916" t="s">
        <v>3284</v>
      </c>
      <c r="AT916" t="s">
        <v>230</v>
      </c>
      <c r="AV916" t="s">
        <v>8419</v>
      </c>
      <c r="AW916" t="s">
        <v>879</v>
      </c>
      <c r="AX916" t="s">
        <v>222</v>
      </c>
      <c r="BA916" s="57">
        <v>46310.333333333336</v>
      </c>
      <c r="BB916" t="s">
        <v>6972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:61">
      <c r="A917">
        <v>916</v>
      </c>
      <c r="B917">
        <v>1002651732</v>
      </c>
      <c r="C917">
        <v>3</v>
      </c>
      <c r="D917" t="s">
        <v>59</v>
      </c>
      <c r="E917">
        <v>4</v>
      </c>
      <c r="F917" t="s">
        <v>544</v>
      </c>
      <c r="G917" t="s">
        <v>564</v>
      </c>
      <c r="H917" t="s">
        <v>3278</v>
      </c>
      <c r="I917" t="s">
        <v>212</v>
      </c>
      <c r="J917" t="s">
        <v>213</v>
      </c>
      <c r="K917" t="s">
        <v>149</v>
      </c>
      <c r="L917" t="s">
        <v>214</v>
      </c>
      <c r="M917" t="s">
        <v>1400</v>
      </c>
      <c r="N917" t="s">
        <v>215</v>
      </c>
      <c r="O917" s="57">
        <v>46318.729675925926</v>
      </c>
      <c r="P917" s="57">
        <v>46322.642696759256</v>
      </c>
      <c r="Q917">
        <v>69416165</v>
      </c>
      <c r="S917">
        <v>143132124060</v>
      </c>
      <c r="T917" t="s">
        <v>12171</v>
      </c>
      <c r="U917" t="s">
        <v>12172</v>
      </c>
      <c r="V917" t="s">
        <v>12173</v>
      </c>
      <c r="Z917">
        <v>110.43208629999999</v>
      </c>
      <c r="AA917">
        <v>-7.8260889999999996</v>
      </c>
      <c r="AB917" t="s">
        <v>12174</v>
      </c>
      <c r="AC917" t="s">
        <v>235</v>
      </c>
      <c r="AL917" t="s">
        <v>217</v>
      </c>
      <c r="AM917" t="s">
        <v>12175</v>
      </c>
      <c r="AN917" t="s">
        <v>6</v>
      </c>
      <c r="AO917" t="s">
        <v>12176</v>
      </c>
      <c r="AP917" s="57">
        <v>46319.625</v>
      </c>
      <c r="AR917" t="s">
        <v>14</v>
      </c>
      <c r="AS917" t="s">
        <v>3284</v>
      </c>
      <c r="AT917" t="s">
        <v>230</v>
      </c>
      <c r="AV917" t="s">
        <v>13812</v>
      </c>
      <c r="AW917" t="s">
        <v>2980</v>
      </c>
      <c r="AX917" t="s">
        <v>222</v>
      </c>
      <c r="BA917" s="57">
        <v>46319.625</v>
      </c>
      <c r="BB917" t="s">
        <v>12175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:61">
      <c r="A918">
        <v>917</v>
      </c>
      <c r="B918">
        <v>1002630945</v>
      </c>
      <c r="C918">
        <v>3</v>
      </c>
      <c r="D918" t="s">
        <v>59</v>
      </c>
      <c r="E918">
        <v>4</v>
      </c>
      <c r="F918" t="s">
        <v>544</v>
      </c>
      <c r="G918" t="s">
        <v>564</v>
      </c>
      <c r="H918" t="s">
        <v>3278</v>
      </c>
      <c r="I918" t="s">
        <v>212</v>
      </c>
      <c r="J918" t="s">
        <v>213</v>
      </c>
      <c r="K918" t="s">
        <v>149</v>
      </c>
      <c r="L918" t="s">
        <v>214</v>
      </c>
      <c r="M918" t="s">
        <v>76</v>
      </c>
      <c r="N918" t="s">
        <v>215</v>
      </c>
      <c r="O918" s="57">
        <v>46305.57267361111</v>
      </c>
      <c r="P918" s="57">
        <v>46306.676759259259</v>
      </c>
      <c r="Q918">
        <v>69407900</v>
      </c>
      <c r="S918">
        <v>143132122653</v>
      </c>
      <c r="T918" t="s">
        <v>5112</v>
      </c>
      <c r="U918" t="s">
        <v>5113</v>
      </c>
      <c r="V918" t="s">
        <v>5114</v>
      </c>
      <c r="Z918">
        <v>110.418888</v>
      </c>
      <c r="AA918">
        <v>-7.80704349999999</v>
      </c>
      <c r="AB918" t="s">
        <v>5115</v>
      </c>
      <c r="AC918" t="s">
        <v>235</v>
      </c>
      <c r="AL918" t="s">
        <v>217</v>
      </c>
      <c r="AM918" t="s">
        <v>5116</v>
      </c>
      <c r="AN918" t="s">
        <v>6</v>
      </c>
      <c r="AO918" s="57">
        <v>46305.580347222225</v>
      </c>
      <c r="AP918" s="57">
        <v>46307.625</v>
      </c>
      <c r="AR918" t="s">
        <v>218</v>
      </c>
      <c r="AS918" t="s">
        <v>3284</v>
      </c>
      <c r="AT918" t="s">
        <v>230</v>
      </c>
      <c r="AU918">
        <v>20261011</v>
      </c>
      <c r="AV918" t="s">
        <v>221</v>
      </c>
      <c r="AW918" t="s">
        <v>877</v>
      </c>
      <c r="AX918" t="s">
        <v>222</v>
      </c>
      <c r="BA918" s="57">
        <v>46307.625</v>
      </c>
      <c r="BB918" t="s">
        <v>5116</v>
      </c>
      <c r="BC918">
        <v>2026</v>
      </c>
      <c r="BD918">
        <v>10</v>
      </c>
      <c r="BE918">
        <v>11</v>
      </c>
      <c r="BF918" s="6">
        <f t="shared" si="42"/>
        <v>46306</v>
      </c>
      <c r="BG918">
        <f t="shared" si="43"/>
        <v>-1.625</v>
      </c>
      <c r="BH918" t="str">
        <f t="shared" si="44"/>
        <v>COMPLY</v>
      </c>
      <c r="BI918" t="e">
        <f>VLOOKUP(H918,Sheet2!$A$1:$B$270,2,FALSE)</f>
        <v>#N/A</v>
      </c>
    </row>
    <row r="919" spans="1:61">
      <c r="A919">
        <v>918</v>
      </c>
      <c r="B919">
        <v>1002635421</v>
      </c>
      <c r="C919">
        <v>3</v>
      </c>
      <c r="D919" t="s">
        <v>59</v>
      </c>
      <c r="E919">
        <v>4</v>
      </c>
      <c r="F919" t="s">
        <v>544</v>
      </c>
      <c r="G919" t="s">
        <v>564</v>
      </c>
      <c r="H919" t="s">
        <v>3278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46308.642766203702</v>
      </c>
      <c r="P919" s="57">
        <v>46309.570254629631</v>
      </c>
      <c r="Q919">
        <v>69409550</v>
      </c>
      <c r="S919">
        <v>143132122912</v>
      </c>
      <c r="T919" t="s">
        <v>6643</v>
      </c>
      <c r="U919" t="s">
        <v>6644</v>
      </c>
      <c r="V919" t="s">
        <v>6645</v>
      </c>
      <c r="Z919">
        <v>110.47174836190899</v>
      </c>
      <c r="AA919">
        <v>-7.8363809497296399</v>
      </c>
      <c r="AB919" t="s">
        <v>6646</v>
      </c>
      <c r="AC919" t="s">
        <v>235</v>
      </c>
      <c r="AL919" t="s">
        <v>217</v>
      </c>
      <c r="AM919" t="s">
        <v>6647</v>
      </c>
      <c r="AN919" t="s">
        <v>6</v>
      </c>
      <c r="AO919" t="s">
        <v>6648</v>
      </c>
      <c r="AP919" s="57">
        <v>46309.625</v>
      </c>
      <c r="AR919" t="s">
        <v>218</v>
      </c>
      <c r="AS919" t="s">
        <v>3284</v>
      </c>
      <c r="AT919" t="s">
        <v>230</v>
      </c>
      <c r="AU919">
        <v>20261014</v>
      </c>
      <c r="AV919" t="s">
        <v>221</v>
      </c>
      <c r="AW919" t="s">
        <v>880</v>
      </c>
      <c r="AX919" t="s">
        <v>222</v>
      </c>
      <c r="BA919" s="57">
        <v>46309.625</v>
      </c>
      <c r="BB919" t="s">
        <v>6647</v>
      </c>
      <c r="BC919">
        <v>2026</v>
      </c>
      <c r="BD919">
        <v>10</v>
      </c>
      <c r="BE919">
        <v>14</v>
      </c>
      <c r="BF919" s="6">
        <f t="shared" si="42"/>
        <v>46309</v>
      </c>
      <c r="BG919">
        <f t="shared" si="43"/>
        <v>-0.625</v>
      </c>
      <c r="BH919" t="str">
        <f t="shared" si="44"/>
        <v>COMPLY</v>
      </c>
      <c r="BI919" t="e">
        <f>VLOOKUP(H919,Sheet2!$A$1:$B$270,2,FALSE)</f>
        <v>#N/A</v>
      </c>
    </row>
    <row r="920" spans="1:61">
      <c r="A920">
        <v>919</v>
      </c>
      <c r="B920">
        <v>1002639945</v>
      </c>
      <c r="C920">
        <v>3</v>
      </c>
      <c r="D920" t="s">
        <v>59</v>
      </c>
      <c r="E920">
        <v>4</v>
      </c>
      <c r="F920" t="s">
        <v>544</v>
      </c>
      <c r="G920" t="s">
        <v>564</v>
      </c>
      <c r="H920" t="s">
        <v>3278</v>
      </c>
      <c r="I920" t="s">
        <v>212</v>
      </c>
      <c r="J920" t="s">
        <v>213</v>
      </c>
      <c r="K920" t="s">
        <v>149</v>
      </c>
      <c r="M920" t="s">
        <v>76</v>
      </c>
      <c r="N920" t="s">
        <v>215</v>
      </c>
      <c r="O920" s="57">
        <v>46311.481168981481</v>
      </c>
      <c r="P920" s="57">
        <v>46311.646701388891</v>
      </c>
      <c r="Q920">
        <v>69410013</v>
      </c>
      <c r="S920">
        <v>143132123341</v>
      </c>
      <c r="T920" t="s">
        <v>6968</v>
      </c>
      <c r="U920" t="s">
        <v>8416</v>
      </c>
      <c r="V920" t="s">
        <v>8417</v>
      </c>
      <c r="Z920">
        <v>110.417535351704</v>
      </c>
      <c r="AA920">
        <v>-7.8280342506929799</v>
      </c>
      <c r="AB920" t="s">
        <v>6971</v>
      </c>
      <c r="AC920" t="s">
        <v>283</v>
      </c>
      <c r="AL920" t="s">
        <v>217</v>
      </c>
      <c r="AM920" t="s">
        <v>8418</v>
      </c>
      <c r="AN920" t="s">
        <v>6</v>
      </c>
      <c r="AO920" t="s">
        <v>8070</v>
      </c>
      <c r="AR920" t="s">
        <v>218</v>
      </c>
      <c r="AS920" t="s">
        <v>3284</v>
      </c>
      <c r="AT920" t="s">
        <v>230</v>
      </c>
      <c r="AU920">
        <v>20261016</v>
      </c>
      <c r="AV920" t="s">
        <v>221</v>
      </c>
      <c r="AW920" t="s">
        <v>1473</v>
      </c>
      <c r="AX920" t="s">
        <v>222</v>
      </c>
      <c r="BA920" s="57">
        <v>46311.291666666664</v>
      </c>
      <c r="BB920" t="s">
        <v>8418</v>
      </c>
      <c r="BC920">
        <v>2026</v>
      </c>
      <c r="BD920">
        <v>10</v>
      </c>
      <c r="BE920">
        <v>16</v>
      </c>
      <c r="BF920" s="6">
        <f t="shared" si="42"/>
        <v>46311</v>
      </c>
      <c r="BG920">
        <f t="shared" si="43"/>
        <v>-0.29166666666424135</v>
      </c>
      <c r="BH920" t="str">
        <f t="shared" si="44"/>
        <v>COMPLY</v>
      </c>
      <c r="BI920" t="e">
        <f>VLOOKUP(H920,Sheet2!$A$1:$B$270,2,FALSE)</f>
        <v>#N/A</v>
      </c>
    </row>
    <row r="921" spans="1:61">
      <c r="A921">
        <v>920</v>
      </c>
      <c r="B921">
        <v>1002649529</v>
      </c>
      <c r="C921">
        <v>3</v>
      </c>
      <c r="D921" t="s">
        <v>59</v>
      </c>
      <c r="E921">
        <v>4</v>
      </c>
      <c r="F921" t="s">
        <v>544</v>
      </c>
      <c r="G921" t="s">
        <v>564</v>
      </c>
      <c r="H921" t="s">
        <v>3278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46317.63386574074</v>
      </c>
      <c r="P921" s="57">
        <v>46318.611168981479</v>
      </c>
      <c r="Q921">
        <v>69415281</v>
      </c>
      <c r="S921">
        <v>143132124054</v>
      </c>
      <c r="T921" t="s">
        <v>11508</v>
      </c>
      <c r="U921" t="s">
        <v>11509</v>
      </c>
      <c r="V921" t="s">
        <v>11510</v>
      </c>
      <c r="Z921">
        <v>110.4073906</v>
      </c>
      <c r="AA921">
        <v>-7.8297874999999904</v>
      </c>
      <c r="AB921" t="s">
        <v>11511</v>
      </c>
      <c r="AC921" t="s">
        <v>235</v>
      </c>
      <c r="AL921" t="s">
        <v>217</v>
      </c>
      <c r="AM921" t="s">
        <v>11512</v>
      </c>
      <c r="AN921" t="s">
        <v>6</v>
      </c>
      <c r="AO921" t="s">
        <v>11444</v>
      </c>
      <c r="AP921" s="57">
        <v>46319.333333333336</v>
      </c>
      <c r="AR921" t="s">
        <v>218</v>
      </c>
      <c r="AS921" t="s">
        <v>3284</v>
      </c>
      <c r="AT921" t="s">
        <v>342</v>
      </c>
      <c r="AU921">
        <v>20261023</v>
      </c>
      <c r="AV921" t="s">
        <v>221</v>
      </c>
      <c r="AW921" t="s">
        <v>2322</v>
      </c>
      <c r="AX921" t="s">
        <v>222</v>
      </c>
      <c r="BA921" s="57">
        <v>46319.333333333336</v>
      </c>
      <c r="BB921" t="s">
        <v>11512</v>
      </c>
      <c r="BC921">
        <v>2026</v>
      </c>
      <c r="BD921">
        <v>10</v>
      </c>
      <c r="BE921">
        <v>23</v>
      </c>
      <c r="BF921" s="6">
        <f t="shared" si="42"/>
        <v>46318</v>
      </c>
      <c r="BG921">
        <f t="shared" si="43"/>
        <v>-1.3333333333357587</v>
      </c>
      <c r="BH921" t="str">
        <f t="shared" si="44"/>
        <v>COMPLY</v>
      </c>
      <c r="BI921" t="e">
        <f>VLOOKUP(H921,Sheet2!$A$1:$B$270,2,FALSE)</f>
        <v>#N/A</v>
      </c>
    </row>
    <row r="922" spans="1:61">
      <c r="A922">
        <v>921</v>
      </c>
      <c r="B922">
        <v>1002656410</v>
      </c>
      <c r="C922">
        <v>3</v>
      </c>
      <c r="D922" t="s">
        <v>59</v>
      </c>
      <c r="E922">
        <v>4</v>
      </c>
      <c r="F922" t="s">
        <v>544</v>
      </c>
      <c r="G922" t="s">
        <v>564</v>
      </c>
      <c r="H922" t="s">
        <v>3278</v>
      </c>
      <c r="I922" t="s">
        <v>212</v>
      </c>
      <c r="J922" t="s">
        <v>213</v>
      </c>
      <c r="K922" t="s">
        <v>149</v>
      </c>
      <c r="M922" t="s">
        <v>76</v>
      </c>
      <c r="N922" t="s">
        <v>215</v>
      </c>
      <c r="O922" s="57">
        <v>46322.642696759256</v>
      </c>
      <c r="P922" s="57">
        <v>46322.703576388885</v>
      </c>
      <c r="Q922">
        <v>69416165</v>
      </c>
      <c r="S922">
        <v>143132124089</v>
      </c>
      <c r="T922" t="s">
        <v>12171</v>
      </c>
      <c r="U922" t="s">
        <v>13813</v>
      </c>
      <c r="V922" t="s">
        <v>13814</v>
      </c>
      <c r="Z922">
        <v>110.4315</v>
      </c>
      <c r="AA922">
        <v>-7.8257000000000003</v>
      </c>
      <c r="AB922" t="s">
        <v>12174</v>
      </c>
      <c r="AC922" t="s">
        <v>283</v>
      </c>
      <c r="AL922" t="s">
        <v>217</v>
      </c>
      <c r="AM922" t="s">
        <v>13815</v>
      </c>
      <c r="AN922" t="s">
        <v>6</v>
      </c>
      <c r="AO922" t="s">
        <v>13658</v>
      </c>
      <c r="AR922" t="s">
        <v>218</v>
      </c>
      <c r="AS922" t="s">
        <v>3284</v>
      </c>
      <c r="AT922" t="s">
        <v>230</v>
      </c>
      <c r="AU922">
        <v>20261027</v>
      </c>
      <c r="AV922" t="s">
        <v>221</v>
      </c>
      <c r="AW922" t="s">
        <v>540</v>
      </c>
      <c r="AX922" t="s">
        <v>222</v>
      </c>
      <c r="BA922" s="57">
        <v>46322.291666666664</v>
      </c>
      <c r="BB922" t="s">
        <v>13815</v>
      </c>
      <c r="BC922">
        <v>2026</v>
      </c>
      <c r="BD922">
        <v>10</v>
      </c>
      <c r="BE922">
        <v>27</v>
      </c>
      <c r="BF922" s="6">
        <f t="shared" si="42"/>
        <v>46322</v>
      </c>
      <c r="BG922">
        <f t="shared" si="43"/>
        <v>-0.29166666666424135</v>
      </c>
      <c r="BH922" t="str">
        <f t="shared" si="44"/>
        <v>COMPLY</v>
      </c>
      <c r="BI922" t="e">
        <f>VLOOKUP(H922,Sheet2!$A$1:$B$270,2,FALSE)</f>
        <v>#N/A</v>
      </c>
    </row>
    <row r="923" spans="1:61">
      <c r="A923">
        <v>922</v>
      </c>
      <c r="B923">
        <v>1002624669</v>
      </c>
      <c r="C923">
        <v>3</v>
      </c>
      <c r="D923" t="s">
        <v>59</v>
      </c>
      <c r="E923">
        <v>4</v>
      </c>
      <c r="F923" t="s">
        <v>544</v>
      </c>
      <c r="G923" t="s">
        <v>564</v>
      </c>
      <c r="H923" t="s">
        <v>3278</v>
      </c>
      <c r="I923" t="s">
        <v>212</v>
      </c>
      <c r="J923" t="s">
        <v>213</v>
      </c>
      <c r="K923" t="s">
        <v>149</v>
      </c>
      <c r="L923" t="s">
        <v>214</v>
      </c>
      <c r="M923" t="s">
        <v>1625</v>
      </c>
      <c r="N923" t="s">
        <v>215</v>
      </c>
      <c r="O923" s="57">
        <v>46301.624062499999</v>
      </c>
      <c r="P923" s="57">
        <v>46304.936990740738</v>
      </c>
      <c r="Q923">
        <v>69405225</v>
      </c>
      <c r="S923">
        <v>143132123971</v>
      </c>
      <c r="T923" t="s">
        <v>3279</v>
      </c>
      <c r="U923" t="s">
        <v>3280</v>
      </c>
      <c r="V923" t="s">
        <v>3281</v>
      </c>
      <c r="Z923">
        <v>110.4926066</v>
      </c>
      <c r="AA923">
        <v>-7.8392400000000002</v>
      </c>
      <c r="AB923" t="s">
        <v>3282</v>
      </c>
      <c r="AC923" t="s">
        <v>235</v>
      </c>
      <c r="AL923" t="s">
        <v>217</v>
      </c>
      <c r="AM923" t="s">
        <v>3283</v>
      </c>
      <c r="AN923" t="s">
        <v>6</v>
      </c>
      <c r="AO923" s="57">
        <v>46183.642893518518</v>
      </c>
      <c r="AP923" s="57">
        <v>46304.333333333336</v>
      </c>
      <c r="AR923" t="s">
        <v>12</v>
      </c>
      <c r="AS923" t="s">
        <v>3284</v>
      </c>
      <c r="AT923" t="s">
        <v>230</v>
      </c>
      <c r="AV923" t="s">
        <v>1626</v>
      </c>
      <c r="AW923" t="s">
        <v>878</v>
      </c>
      <c r="AX923" t="s">
        <v>222</v>
      </c>
      <c r="BA923" s="57">
        <v>46304.333333333336</v>
      </c>
      <c r="BB923" t="s">
        <v>3283</v>
      </c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:61">
      <c r="A924">
        <v>923</v>
      </c>
      <c r="B924">
        <v>1002627319</v>
      </c>
      <c r="C924">
        <v>3</v>
      </c>
      <c r="D924" t="s">
        <v>59</v>
      </c>
      <c r="E924">
        <v>4</v>
      </c>
      <c r="F924" t="s">
        <v>544</v>
      </c>
      <c r="G924" t="s">
        <v>564</v>
      </c>
      <c r="H924" t="s">
        <v>3278</v>
      </c>
      <c r="I924" t="s">
        <v>212</v>
      </c>
      <c r="J924" t="s">
        <v>213</v>
      </c>
      <c r="K924" t="s">
        <v>149</v>
      </c>
      <c r="M924" t="s">
        <v>1625</v>
      </c>
      <c r="N924" t="s">
        <v>215</v>
      </c>
      <c r="O924" s="57">
        <v>46303.417673611111</v>
      </c>
      <c r="P924" s="57">
        <v>46307.564166666663</v>
      </c>
      <c r="Q924">
        <v>69406325</v>
      </c>
      <c r="S924">
        <v>143132123755</v>
      </c>
      <c r="T924" t="s">
        <v>3965</v>
      </c>
      <c r="U924" t="s">
        <v>3966</v>
      </c>
      <c r="Z924">
        <v>110.3960024</v>
      </c>
      <c r="AA924">
        <v>-7.8354938000000001</v>
      </c>
      <c r="AB924" t="s">
        <v>3967</v>
      </c>
      <c r="AC924" t="s">
        <v>283</v>
      </c>
      <c r="AO924" s="57">
        <v>46244.435104166667</v>
      </c>
      <c r="AR924" t="s">
        <v>1630</v>
      </c>
      <c r="AS924" t="s">
        <v>3284</v>
      </c>
      <c r="AT924" t="s">
        <v>230</v>
      </c>
      <c r="AV924" t="s">
        <v>4103</v>
      </c>
      <c r="AW924" t="s">
        <v>540</v>
      </c>
      <c r="AX924" t="s">
        <v>222</v>
      </c>
      <c r="AZ924" t="s">
        <v>4103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:61">
      <c r="A925">
        <v>924</v>
      </c>
      <c r="B925">
        <v>1002630666</v>
      </c>
      <c r="C925">
        <v>3</v>
      </c>
      <c r="D925" t="s">
        <v>59</v>
      </c>
      <c r="E925">
        <v>4</v>
      </c>
      <c r="F925" t="s">
        <v>544</v>
      </c>
      <c r="G925" t="s">
        <v>564</v>
      </c>
      <c r="H925" t="s">
        <v>3278</v>
      </c>
      <c r="I925" t="s">
        <v>212</v>
      </c>
      <c r="J925" t="s">
        <v>213</v>
      </c>
      <c r="K925" t="s">
        <v>149</v>
      </c>
      <c r="M925" t="s">
        <v>1625</v>
      </c>
      <c r="N925" t="s">
        <v>215</v>
      </c>
      <c r="O925" s="57">
        <v>46305.404456018521</v>
      </c>
      <c r="P925" s="57">
        <v>46307.565081018518</v>
      </c>
      <c r="Q925">
        <v>69407758</v>
      </c>
      <c r="S925">
        <v>143132122456</v>
      </c>
      <c r="T925" t="s">
        <v>3965</v>
      </c>
      <c r="U925" t="s">
        <v>3966</v>
      </c>
      <c r="Z925">
        <v>110.3959996</v>
      </c>
      <c r="AA925">
        <v>-7.8355005999999996</v>
      </c>
      <c r="AB925" t="s">
        <v>5117</v>
      </c>
      <c r="AC925" t="s">
        <v>283</v>
      </c>
      <c r="AO925" s="57">
        <v>46305.413564814815</v>
      </c>
      <c r="AR925" t="s">
        <v>1630</v>
      </c>
      <c r="AS925" t="s">
        <v>3284</v>
      </c>
      <c r="AT925" t="s">
        <v>230</v>
      </c>
      <c r="AV925" t="s">
        <v>4103</v>
      </c>
      <c r="AW925" t="s">
        <v>539</v>
      </c>
      <c r="AX925" t="s">
        <v>222</v>
      </c>
      <c r="AZ925" t="s">
        <v>4103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:61">
      <c r="A926">
        <v>925</v>
      </c>
      <c r="B926">
        <v>1002650131</v>
      </c>
      <c r="C926">
        <v>3</v>
      </c>
      <c r="D926" t="s">
        <v>59</v>
      </c>
      <c r="E926">
        <v>4</v>
      </c>
      <c r="F926" t="s">
        <v>544</v>
      </c>
      <c r="G926" t="s">
        <v>564</v>
      </c>
      <c r="H926" t="s">
        <v>3278</v>
      </c>
      <c r="I926" t="s">
        <v>212</v>
      </c>
      <c r="J926" t="s">
        <v>213</v>
      </c>
      <c r="K926" t="s">
        <v>149</v>
      </c>
      <c r="L926" t="s">
        <v>214</v>
      </c>
      <c r="M926" t="s">
        <v>1916</v>
      </c>
      <c r="N926" t="s">
        <v>215</v>
      </c>
      <c r="O926" s="57">
        <v>46318.335300925923</v>
      </c>
      <c r="P926" s="57">
        <v>46321.391412037039</v>
      </c>
      <c r="Q926">
        <v>69415557</v>
      </c>
      <c r="S926">
        <v>143132124058</v>
      </c>
      <c r="T926" t="s">
        <v>12177</v>
      </c>
      <c r="U926" t="s">
        <v>12178</v>
      </c>
      <c r="V926" t="s">
        <v>12179</v>
      </c>
      <c r="Z926">
        <v>110.4068446</v>
      </c>
      <c r="AA926">
        <v>-7.8261629999999904</v>
      </c>
      <c r="AB926" t="s">
        <v>12180</v>
      </c>
      <c r="AC926" t="s">
        <v>235</v>
      </c>
      <c r="AL926" t="s">
        <v>217</v>
      </c>
      <c r="AM926" t="s">
        <v>12181</v>
      </c>
      <c r="AN926" t="s">
        <v>6</v>
      </c>
      <c r="AO926" t="s">
        <v>12182</v>
      </c>
      <c r="AP926" s="57">
        <v>46319.333333333336</v>
      </c>
      <c r="AQ926" t="s">
        <v>841</v>
      </c>
      <c r="AR926" t="s">
        <v>12</v>
      </c>
      <c r="AS926" t="s">
        <v>3284</v>
      </c>
      <c r="AT926" t="s">
        <v>342</v>
      </c>
      <c r="AV926" t="s">
        <v>1626</v>
      </c>
      <c r="AW926" t="s">
        <v>4945</v>
      </c>
      <c r="AX926" t="s">
        <v>222</v>
      </c>
      <c r="BA926" s="57">
        <v>46319.333333333336</v>
      </c>
      <c r="BB926" t="s">
        <v>12181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:61">
      <c r="A927">
        <v>926</v>
      </c>
      <c r="B927">
        <v>1002619759</v>
      </c>
      <c r="C927">
        <v>3</v>
      </c>
      <c r="D927" t="s">
        <v>59</v>
      </c>
      <c r="E927">
        <v>4</v>
      </c>
      <c r="F927" t="s">
        <v>544</v>
      </c>
      <c r="G927" t="s">
        <v>564</v>
      </c>
      <c r="H927" t="s">
        <v>1786</v>
      </c>
      <c r="I927" t="s">
        <v>212</v>
      </c>
      <c r="J927" t="s">
        <v>213</v>
      </c>
      <c r="K927" t="s">
        <v>149</v>
      </c>
      <c r="M927" t="s">
        <v>1400</v>
      </c>
      <c r="N927" t="s">
        <v>563</v>
      </c>
      <c r="O927" s="57">
        <v>46297.55773148148</v>
      </c>
      <c r="P927" s="57">
        <v>46317.504687499997</v>
      </c>
      <c r="Q927">
        <v>66525052</v>
      </c>
      <c r="S927">
        <v>141114228716</v>
      </c>
      <c r="T927" t="s">
        <v>1652</v>
      </c>
      <c r="U927" t="s">
        <v>1805</v>
      </c>
      <c r="V927" t="s">
        <v>2668</v>
      </c>
      <c r="Z927">
        <v>110.3846544</v>
      </c>
      <c r="AA927">
        <v>-7.7162696999999998</v>
      </c>
      <c r="AB927" t="s">
        <v>1806</v>
      </c>
      <c r="AC927" t="s">
        <v>225</v>
      </c>
      <c r="AL927" t="s">
        <v>217</v>
      </c>
      <c r="AM927" t="s">
        <v>2669</v>
      </c>
      <c r="AN927" t="s">
        <v>6</v>
      </c>
      <c r="AO927" s="57">
        <v>46063.559317129628</v>
      </c>
      <c r="AP927" s="57">
        <v>46302.333333333336</v>
      </c>
      <c r="AR927" t="s">
        <v>14</v>
      </c>
      <c r="AS927" t="s">
        <v>219</v>
      </c>
      <c r="AT927" t="s">
        <v>230</v>
      </c>
      <c r="AV927" t="s">
        <v>10875</v>
      </c>
      <c r="AW927" t="s">
        <v>1473</v>
      </c>
      <c r="AX927" t="s">
        <v>222</v>
      </c>
      <c r="BA927" s="57">
        <v>46302.333333333336</v>
      </c>
      <c r="BB927" t="s">
        <v>2669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:61">
      <c r="A928">
        <v>927</v>
      </c>
      <c r="B928">
        <v>1002620787</v>
      </c>
      <c r="C928">
        <v>3</v>
      </c>
      <c r="D928" t="s">
        <v>59</v>
      </c>
      <c r="E928">
        <v>4</v>
      </c>
      <c r="F928" t="s">
        <v>544</v>
      </c>
      <c r="G928" t="s">
        <v>564</v>
      </c>
      <c r="H928" t="s">
        <v>1786</v>
      </c>
      <c r="I928" t="s">
        <v>212</v>
      </c>
      <c r="J928" t="s">
        <v>213</v>
      </c>
      <c r="K928" t="s">
        <v>149</v>
      </c>
      <c r="L928" t="s">
        <v>214</v>
      </c>
      <c r="M928" t="s">
        <v>1400</v>
      </c>
      <c r="N928" t="s">
        <v>215</v>
      </c>
      <c r="O928" s="57">
        <v>46298.405277777776</v>
      </c>
      <c r="P928" s="57">
        <v>46299.588090277779</v>
      </c>
      <c r="Q928">
        <v>69403494</v>
      </c>
      <c r="S928">
        <v>141114228736</v>
      </c>
      <c r="T928" t="s">
        <v>1787</v>
      </c>
      <c r="U928" t="s">
        <v>1788</v>
      </c>
      <c r="V928" t="s">
        <v>1789</v>
      </c>
      <c r="Z928">
        <v>110.39032</v>
      </c>
      <c r="AA928">
        <v>-7.8497149999999998</v>
      </c>
      <c r="AB928" t="s">
        <v>1790</v>
      </c>
      <c r="AC928" t="s">
        <v>235</v>
      </c>
      <c r="AL928" t="s">
        <v>217</v>
      </c>
      <c r="AM928" t="s">
        <v>1606</v>
      </c>
      <c r="AN928" t="s">
        <v>6</v>
      </c>
      <c r="AO928" s="57">
        <v>46091.413935185185</v>
      </c>
      <c r="AP928" s="57">
        <v>46299.333333333336</v>
      </c>
      <c r="AQ928" t="s">
        <v>838</v>
      </c>
      <c r="AR928" t="s">
        <v>14</v>
      </c>
      <c r="AS928" t="s">
        <v>219</v>
      </c>
      <c r="AT928" t="s">
        <v>230</v>
      </c>
      <c r="AV928" t="s">
        <v>1791</v>
      </c>
      <c r="AW928" t="s">
        <v>880</v>
      </c>
      <c r="AX928" t="s">
        <v>222</v>
      </c>
      <c r="BA928" s="57">
        <v>46299.333333333336</v>
      </c>
      <c r="BB928" t="s">
        <v>1606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:61">
      <c r="A929">
        <v>928</v>
      </c>
      <c r="B929">
        <v>1002631919</v>
      </c>
      <c r="C929">
        <v>3</v>
      </c>
      <c r="D929" t="s">
        <v>59</v>
      </c>
      <c r="E929">
        <v>4</v>
      </c>
      <c r="F929" t="s">
        <v>544</v>
      </c>
      <c r="G929" t="s">
        <v>564</v>
      </c>
      <c r="H929" t="s">
        <v>1786</v>
      </c>
      <c r="I929" t="s">
        <v>212</v>
      </c>
      <c r="J929" t="s">
        <v>213</v>
      </c>
      <c r="K929" t="s">
        <v>149</v>
      </c>
      <c r="L929" t="s">
        <v>214</v>
      </c>
      <c r="M929" t="s">
        <v>1400</v>
      </c>
      <c r="N929" t="s">
        <v>215</v>
      </c>
      <c r="O929" s="57">
        <v>46307.349062499998</v>
      </c>
      <c r="P929" s="57">
        <v>46308.576909722222</v>
      </c>
      <c r="Q929">
        <v>69408308</v>
      </c>
      <c r="S929">
        <v>141114228817</v>
      </c>
      <c r="T929" t="s">
        <v>5942</v>
      </c>
      <c r="U929" t="s">
        <v>5943</v>
      </c>
      <c r="V929" t="s">
        <v>5944</v>
      </c>
      <c r="Z929">
        <v>110.3866</v>
      </c>
      <c r="AA929">
        <v>-7.8152999999999997</v>
      </c>
      <c r="AB929" t="s">
        <v>5945</v>
      </c>
      <c r="AC929" t="s">
        <v>235</v>
      </c>
      <c r="AL929" t="s">
        <v>217</v>
      </c>
      <c r="AM929" t="s">
        <v>5853</v>
      </c>
      <c r="AN929" t="s">
        <v>6</v>
      </c>
      <c r="AO929" s="57">
        <v>46366.350844907407</v>
      </c>
      <c r="AP929" s="57">
        <v>46308.333333333336</v>
      </c>
      <c r="AR929" t="s">
        <v>14</v>
      </c>
      <c r="AS929" t="s">
        <v>219</v>
      </c>
      <c r="AT929" t="s">
        <v>230</v>
      </c>
      <c r="AV929" t="s">
        <v>5946</v>
      </c>
      <c r="AW929" t="s">
        <v>881</v>
      </c>
      <c r="AX929" t="s">
        <v>222</v>
      </c>
      <c r="BA929" s="57">
        <v>46308.333333333336</v>
      </c>
      <c r="BB929" t="s">
        <v>5853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:61">
      <c r="A930">
        <v>929</v>
      </c>
      <c r="B930">
        <v>1002636102</v>
      </c>
      <c r="C930">
        <v>3</v>
      </c>
      <c r="D930" t="s">
        <v>59</v>
      </c>
      <c r="E930">
        <v>4</v>
      </c>
      <c r="F930" t="s">
        <v>544</v>
      </c>
      <c r="G930" t="s">
        <v>564</v>
      </c>
      <c r="H930" t="s">
        <v>1786</v>
      </c>
      <c r="I930" t="s">
        <v>212</v>
      </c>
      <c r="J930" t="s">
        <v>213</v>
      </c>
      <c r="K930" t="s">
        <v>149</v>
      </c>
      <c r="L930" t="s">
        <v>214</v>
      </c>
      <c r="M930" t="s">
        <v>1400</v>
      </c>
      <c r="N930" t="s">
        <v>215</v>
      </c>
      <c r="O930" s="57">
        <v>46309.385185185187</v>
      </c>
      <c r="P930" s="57">
        <v>46310.400254629632</v>
      </c>
      <c r="Q930">
        <v>69409824</v>
      </c>
      <c r="S930">
        <v>141114228856</v>
      </c>
      <c r="T930" t="s">
        <v>6974</v>
      </c>
      <c r="U930" t="s">
        <v>6975</v>
      </c>
      <c r="V930" t="s">
        <v>6976</v>
      </c>
      <c r="Z930">
        <v>110.38354200000001</v>
      </c>
      <c r="AA930">
        <v>-7.8430530000000003</v>
      </c>
      <c r="AB930" t="s">
        <v>6977</v>
      </c>
      <c r="AC930" t="s">
        <v>235</v>
      </c>
      <c r="AL930" t="s">
        <v>217</v>
      </c>
      <c r="AM930" t="s">
        <v>6978</v>
      </c>
      <c r="AN930" t="s">
        <v>6</v>
      </c>
      <c r="AO930" t="s">
        <v>6862</v>
      </c>
      <c r="AP930" s="57">
        <v>46310.458333333336</v>
      </c>
      <c r="AR930" t="s">
        <v>14</v>
      </c>
      <c r="AS930" t="s">
        <v>219</v>
      </c>
      <c r="AT930" t="s">
        <v>230</v>
      </c>
      <c r="AV930" t="s">
        <v>7554</v>
      </c>
      <c r="AW930" t="s">
        <v>923</v>
      </c>
      <c r="AX930" t="s">
        <v>222</v>
      </c>
      <c r="BA930" s="57">
        <v>46310.458333333336</v>
      </c>
      <c r="BB930" t="s">
        <v>6978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:61">
      <c r="A931">
        <v>930</v>
      </c>
      <c r="B931">
        <v>1002618870</v>
      </c>
      <c r="C931">
        <v>3</v>
      </c>
      <c r="D931" t="s">
        <v>59</v>
      </c>
      <c r="E931">
        <v>4</v>
      </c>
      <c r="F931" t="s">
        <v>544</v>
      </c>
      <c r="G931" t="s">
        <v>564</v>
      </c>
      <c r="H931" t="s">
        <v>1786</v>
      </c>
      <c r="I931" t="s">
        <v>212</v>
      </c>
      <c r="J931" t="s">
        <v>213</v>
      </c>
      <c r="K931" t="s">
        <v>149</v>
      </c>
      <c r="L931" t="s">
        <v>214</v>
      </c>
      <c r="M931" t="s">
        <v>836</v>
      </c>
      <c r="N931" t="s">
        <v>215</v>
      </c>
      <c r="O931" s="57">
        <v>46297.301851851851</v>
      </c>
      <c r="P931" s="57">
        <v>46302.451608796298</v>
      </c>
      <c r="Q931">
        <v>69402695</v>
      </c>
      <c r="S931">
        <v>141114228709</v>
      </c>
      <c r="T931" t="s">
        <v>1109</v>
      </c>
      <c r="U931" t="s">
        <v>1792</v>
      </c>
      <c r="V931" t="s">
        <v>1793</v>
      </c>
      <c r="Z931">
        <v>110.367363</v>
      </c>
      <c r="AA931">
        <v>-7.8350629999999999</v>
      </c>
      <c r="AB931" t="s">
        <v>1794</v>
      </c>
      <c r="AC931" t="s">
        <v>235</v>
      </c>
      <c r="AL931" t="s">
        <v>217</v>
      </c>
      <c r="AM931" t="s">
        <v>1795</v>
      </c>
      <c r="AN931" t="s">
        <v>6</v>
      </c>
      <c r="AO931" s="57">
        <v>46063.319722222222</v>
      </c>
      <c r="AP931" s="57">
        <v>46300.333333333336</v>
      </c>
      <c r="AQ931" t="s">
        <v>841</v>
      </c>
      <c r="AR931" t="s">
        <v>14</v>
      </c>
      <c r="AS931" t="s">
        <v>219</v>
      </c>
      <c r="AT931" t="s">
        <v>230</v>
      </c>
      <c r="AV931" t="s">
        <v>837</v>
      </c>
      <c r="AW931" t="s">
        <v>877</v>
      </c>
      <c r="AX931" t="s">
        <v>222</v>
      </c>
      <c r="BA931" s="57">
        <v>46300.333333333336</v>
      </c>
      <c r="BB931" t="s">
        <v>1795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:61">
      <c r="A932">
        <v>931</v>
      </c>
      <c r="B932">
        <v>1002646956</v>
      </c>
      <c r="C932">
        <v>3</v>
      </c>
      <c r="D932" t="s">
        <v>59</v>
      </c>
      <c r="E932">
        <v>4</v>
      </c>
      <c r="F932" t="s">
        <v>544</v>
      </c>
      <c r="G932" t="s">
        <v>564</v>
      </c>
      <c r="H932" t="s">
        <v>1786</v>
      </c>
      <c r="I932" t="s">
        <v>212</v>
      </c>
      <c r="J932" t="s">
        <v>213</v>
      </c>
      <c r="K932" t="s">
        <v>149</v>
      </c>
      <c r="L932" t="s">
        <v>214</v>
      </c>
      <c r="M932" t="s">
        <v>836</v>
      </c>
      <c r="N932" t="s">
        <v>215</v>
      </c>
      <c r="O932" s="57">
        <v>46316.44635416667</v>
      </c>
      <c r="P932" s="57">
        <v>46321.586064814815</v>
      </c>
      <c r="Q932">
        <v>69414294</v>
      </c>
      <c r="S932">
        <v>141114228925</v>
      </c>
      <c r="T932" t="s">
        <v>10876</v>
      </c>
      <c r="U932" t="s">
        <v>10877</v>
      </c>
      <c r="V932" t="s">
        <v>10878</v>
      </c>
      <c r="Z932">
        <v>110.31898099999999</v>
      </c>
      <c r="AA932">
        <v>-7.8065360000000004</v>
      </c>
      <c r="AB932" t="s">
        <v>10879</v>
      </c>
      <c r="AC932" t="s">
        <v>235</v>
      </c>
      <c r="AL932" t="s">
        <v>217</v>
      </c>
      <c r="AM932" t="s">
        <v>10880</v>
      </c>
      <c r="AN932" t="s">
        <v>6</v>
      </c>
      <c r="AO932" t="s">
        <v>10881</v>
      </c>
      <c r="AP932" s="57">
        <v>46317.333333333336</v>
      </c>
      <c r="AQ932" t="s">
        <v>841</v>
      </c>
      <c r="AR932" t="s">
        <v>14</v>
      </c>
      <c r="AS932" t="s">
        <v>219</v>
      </c>
      <c r="AT932" t="s">
        <v>230</v>
      </c>
      <c r="AV932" t="s">
        <v>837</v>
      </c>
      <c r="AW932" t="s">
        <v>883</v>
      </c>
      <c r="AX932" t="s">
        <v>222</v>
      </c>
      <c r="BA932" s="57">
        <v>46317.333333333336</v>
      </c>
      <c r="BB932" t="s">
        <v>10880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:61">
      <c r="A933">
        <v>932</v>
      </c>
      <c r="B933">
        <v>1002620237</v>
      </c>
      <c r="C933">
        <v>3</v>
      </c>
      <c r="D933" t="s">
        <v>59</v>
      </c>
      <c r="E933">
        <v>4</v>
      </c>
      <c r="F933" t="s">
        <v>544</v>
      </c>
      <c r="G933" t="s">
        <v>564</v>
      </c>
      <c r="H933" t="s">
        <v>1786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46297.640740740739</v>
      </c>
      <c r="P933" s="57">
        <v>46299.38009259259</v>
      </c>
      <c r="Q933">
        <v>69403257</v>
      </c>
      <c r="S933">
        <v>141114228725</v>
      </c>
      <c r="T933" t="s">
        <v>1796</v>
      </c>
      <c r="U933" t="s">
        <v>1797</v>
      </c>
      <c r="V933" t="s">
        <v>1798</v>
      </c>
      <c r="Z933">
        <v>110.3393294</v>
      </c>
      <c r="AA933">
        <v>-7.8040548000000003</v>
      </c>
      <c r="AB933" t="s">
        <v>1799</v>
      </c>
      <c r="AC933" t="s">
        <v>235</v>
      </c>
      <c r="AL933" t="s">
        <v>217</v>
      </c>
      <c r="AM933" t="s">
        <v>1800</v>
      </c>
      <c r="AN933" t="s">
        <v>6</v>
      </c>
      <c r="AO933" s="57">
        <v>46063.652951388889</v>
      </c>
      <c r="AP933" s="57">
        <v>46298.625</v>
      </c>
      <c r="AR933" t="s">
        <v>218</v>
      </c>
      <c r="AS933" t="s">
        <v>219</v>
      </c>
      <c r="AT933" t="s">
        <v>230</v>
      </c>
      <c r="AU933">
        <v>20261004</v>
      </c>
      <c r="AV933" t="s">
        <v>221</v>
      </c>
      <c r="AW933" t="s">
        <v>880</v>
      </c>
      <c r="AX933" t="s">
        <v>222</v>
      </c>
      <c r="BA933" s="57">
        <v>46298.625</v>
      </c>
      <c r="BB933" t="s">
        <v>1800</v>
      </c>
      <c r="BC933">
        <v>2026</v>
      </c>
      <c r="BD933">
        <v>10</v>
      </c>
      <c r="BE933">
        <v>4</v>
      </c>
      <c r="BF933" s="6">
        <f t="shared" si="42"/>
        <v>46299</v>
      </c>
      <c r="BG933">
        <f t="shared" si="43"/>
        <v>0.375</v>
      </c>
      <c r="BH933" t="str">
        <f t="shared" si="44"/>
        <v>COMPLY</v>
      </c>
      <c r="BI933" t="e">
        <f>VLOOKUP(H933,Sheet2!$A$1:$B$270,2,FALSE)</f>
        <v>#N/A</v>
      </c>
    </row>
    <row r="934" spans="1:61">
      <c r="A934">
        <v>933</v>
      </c>
      <c r="B934">
        <v>1002621413</v>
      </c>
      <c r="C934">
        <v>3</v>
      </c>
      <c r="D934" t="s">
        <v>59</v>
      </c>
      <c r="E934">
        <v>4</v>
      </c>
      <c r="F934" t="s">
        <v>544</v>
      </c>
      <c r="G934" t="s">
        <v>564</v>
      </c>
      <c r="H934" t="s">
        <v>1786</v>
      </c>
      <c r="I934" t="s">
        <v>212</v>
      </c>
      <c r="J934" t="s">
        <v>213</v>
      </c>
      <c r="K934" t="s">
        <v>149</v>
      </c>
      <c r="M934" t="s">
        <v>76</v>
      </c>
      <c r="N934" t="s">
        <v>215</v>
      </c>
      <c r="O934" s="57">
        <v>46299.588090277779</v>
      </c>
      <c r="P934" s="57">
        <v>46299.635277777779</v>
      </c>
      <c r="Q934">
        <v>69403494</v>
      </c>
      <c r="S934">
        <v>141114228754</v>
      </c>
      <c r="T934" t="s">
        <v>1787</v>
      </c>
      <c r="U934" t="s">
        <v>1801</v>
      </c>
      <c r="V934" t="s">
        <v>1802</v>
      </c>
      <c r="Z934">
        <v>110.390576304908</v>
      </c>
      <c r="AA934">
        <v>-7.8499844072432996</v>
      </c>
      <c r="AB934" t="s">
        <v>1790</v>
      </c>
      <c r="AC934" t="s">
        <v>283</v>
      </c>
      <c r="AL934" t="s">
        <v>217</v>
      </c>
      <c r="AM934" t="s">
        <v>1803</v>
      </c>
      <c r="AN934" t="s">
        <v>6</v>
      </c>
      <c r="AO934" s="57">
        <v>46122.590717592589</v>
      </c>
      <c r="AR934" t="s">
        <v>218</v>
      </c>
      <c r="AS934" t="s">
        <v>219</v>
      </c>
      <c r="AT934" t="s">
        <v>230</v>
      </c>
      <c r="AU934">
        <v>20261004</v>
      </c>
      <c r="AV934" t="s">
        <v>221</v>
      </c>
      <c r="AW934" t="s">
        <v>1804</v>
      </c>
      <c r="AX934" t="s">
        <v>222</v>
      </c>
      <c r="BA934" s="57">
        <v>46299.291666666664</v>
      </c>
      <c r="BB934" t="s">
        <v>1803</v>
      </c>
      <c r="BC934">
        <v>2026</v>
      </c>
      <c r="BD934">
        <v>10</v>
      </c>
      <c r="BE934">
        <v>4</v>
      </c>
      <c r="BF934" s="6">
        <f t="shared" si="42"/>
        <v>46299</v>
      </c>
      <c r="BG934">
        <f t="shared" si="43"/>
        <v>-0.29166666666424135</v>
      </c>
      <c r="BH934" t="str">
        <f t="shared" si="44"/>
        <v>COMPLY</v>
      </c>
      <c r="BI934" t="e">
        <f>VLOOKUP(H934,Sheet2!$A$1:$B$270,2,FALSE)</f>
        <v>#N/A</v>
      </c>
    </row>
    <row r="935" spans="1:61">
      <c r="A935">
        <v>934</v>
      </c>
      <c r="B935">
        <v>1002631148</v>
      </c>
      <c r="C935">
        <v>3</v>
      </c>
      <c r="D935" t="s">
        <v>59</v>
      </c>
      <c r="E935">
        <v>4</v>
      </c>
      <c r="F935" t="s">
        <v>544</v>
      </c>
      <c r="G935" t="s">
        <v>564</v>
      </c>
      <c r="H935" t="s">
        <v>1786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46305.715682870374</v>
      </c>
      <c r="P935" s="57">
        <v>46307.447511574072</v>
      </c>
      <c r="Q935">
        <v>69408038</v>
      </c>
      <c r="S935">
        <v>141114228430</v>
      </c>
      <c r="T935" t="s">
        <v>5118</v>
      </c>
      <c r="U935" t="s">
        <v>5119</v>
      </c>
      <c r="V935" t="s">
        <v>5120</v>
      </c>
      <c r="Z935">
        <v>110.3717336</v>
      </c>
      <c r="AA935">
        <v>-7.8306649000000004</v>
      </c>
      <c r="AB935" t="s">
        <v>5121</v>
      </c>
      <c r="AC935" t="s">
        <v>235</v>
      </c>
      <c r="AL935" t="s">
        <v>217</v>
      </c>
      <c r="AM935" t="s">
        <v>5122</v>
      </c>
      <c r="AN935" t="s">
        <v>6</v>
      </c>
      <c r="AO935" s="57">
        <v>46305.725659722222</v>
      </c>
      <c r="AP935" s="57">
        <v>46306.625</v>
      </c>
      <c r="AR935" t="s">
        <v>218</v>
      </c>
      <c r="AS935" t="s">
        <v>219</v>
      </c>
      <c r="AT935" t="s">
        <v>230</v>
      </c>
      <c r="AU935">
        <v>20261012</v>
      </c>
      <c r="AV935" t="s">
        <v>221</v>
      </c>
      <c r="AW935" t="s">
        <v>2046</v>
      </c>
      <c r="AX935" t="s">
        <v>222</v>
      </c>
      <c r="BA935" s="57">
        <v>46306.625</v>
      </c>
      <c r="BB935" t="s">
        <v>5122</v>
      </c>
      <c r="BC935">
        <v>2026</v>
      </c>
      <c r="BD935">
        <v>10</v>
      </c>
      <c r="BE935">
        <v>12</v>
      </c>
      <c r="BF935" s="6">
        <f t="shared" si="42"/>
        <v>46307</v>
      </c>
      <c r="BG935">
        <f t="shared" si="43"/>
        <v>0.375</v>
      </c>
      <c r="BH935" t="str">
        <f t="shared" si="44"/>
        <v>COMPLY</v>
      </c>
      <c r="BI935" t="e">
        <f>VLOOKUP(H935,Sheet2!$A$1:$B$270,2,FALSE)</f>
        <v>#N/A</v>
      </c>
    </row>
    <row r="936" spans="1:61">
      <c r="A936">
        <v>935</v>
      </c>
      <c r="B936">
        <v>1002632278</v>
      </c>
      <c r="C936">
        <v>3</v>
      </c>
      <c r="D936" t="s">
        <v>59</v>
      </c>
      <c r="E936">
        <v>4</v>
      </c>
      <c r="F936" t="s">
        <v>544</v>
      </c>
      <c r="G936" t="s">
        <v>564</v>
      </c>
      <c r="H936" t="s">
        <v>1786</v>
      </c>
      <c r="I936" t="s">
        <v>212</v>
      </c>
      <c r="J936" t="s">
        <v>213</v>
      </c>
      <c r="K936" t="s">
        <v>149</v>
      </c>
      <c r="M936" t="s">
        <v>76</v>
      </c>
      <c r="N936" t="s">
        <v>215</v>
      </c>
      <c r="O936" s="57">
        <v>46307.423888888887</v>
      </c>
      <c r="P936" s="57">
        <v>46309.450115740743</v>
      </c>
      <c r="Q936">
        <v>69408430</v>
      </c>
      <c r="S936">
        <v>141114228819</v>
      </c>
      <c r="T936" t="s">
        <v>5954</v>
      </c>
      <c r="U936" t="s">
        <v>5955</v>
      </c>
      <c r="V936" t="s">
        <v>6649</v>
      </c>
      <c r="Z936">
        <v>110.3938132</v>
      </c>
      <c r="AA936">
        <v>-7.8312825000000004</v>
      </c>
      <c r="AB936" t="s">
        <v>5956</v>
      </c>
      <c r="AC936" t="s">
        <v>283</v>
      </c>
      <c r="AL936" t="s">
        <v>217</v>
      </c>
      <c r="AM936" t="s">
        <v>6650</v>
      </c>
      <c r="AN936" t="s">
        <v>6</v>
      </c>
      <c r="AO936" s="57">
        <v>46366.434120370373</v>
      </c>
      <c r="AP936" s="57">
        <v>46310.333333333336</v>
      </c>
      <c r="AR936" t="s">
        <v>218</v>
      </c>
      <c r="AS936" t="s">
        <v>219</v>
      </c>
      <c r="AT936" t="s">
        <v>230</v>
      </c>
      <c r="AU936">
        <v>20261014</v>
      </c>
      <c r="AV936" t="s">
        <v>221</v>
      </c>
      <c r="AW936" t="s">
        <v>540</v>
      </c>
      <c r="AX936" t="s">
        <v>222</v>
      </c>
      <c r="BA936" s="57">
        <v>46310.333333333336</v>
      </c>
      <c r="BB936" t="s">
        <v>6650</v>
      </c>
      <c r="BC936">
        <v>2026</v>
      </c>
      <c r="BD936">
        <v>10</v>
      </c>
      <c r="BE936">
        <v>14</v>
      </c>
      <c r="BF936" s="6">
        <f t="shared" si="42"/>
        <v>46309</v>
      </c>
      <c r="BG936">
        <f t="shared" si="43"/>
        <v>-1.3333333333357587</v>
      </c>
      <c r="BH936" t="str">
        <f t="shared" si="44"/>
        <v>COMPLY</v>
      </c>
      <c r="BI936" t="e">
        <f>VLOOKUP(H936,Sheet2!$A$1:$B$270,2,FALSE)</f>
        <v>#N/A</v>
      </c>
    </row>
    <row r="937" spans="1:61">
      <c r="A937">
        <v>936</v>
      </c>
      <c r="B937">
        <v>1002633738</v>
      </c>
      <c r="C937">
        <v>3</v>
      </c>
      <c r="D937" t="s">
        <v>59</v>
      </c>
      <c r="E937">
        <v>4</v>
      </c>
      <c r="F937" t="s">
        <v>544</v>
      </c>
      <c r="G937" t="s">
        <v>564</v>
      </c>
      <c r="H937" t="s">
        <v>1786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46307.719895833332</v>
      </c>
      <c r="P937" s="57">
        <v>46308.693842592591</v>
      </c>
      <c r="Q937">
        <v>69408949</v>
      </c>
      <c r="S937">
        <v>141114228840</v>
      </c>
      <c r="T937" t="s">
        <v>5942</v>
      </c>
      <c r="U937" t="s">
        <v>5947</v>
      </c>
      <c r="V937" t="s">
        <v>5948</v>
      </c>
      <c r="Z937">
        <v>110.3866</v>
      </c>
      <c r="AA937">
        <v>-7.8152999999999997</v>
      </c>
      <c r="AB937" t="s">
        <v>5949</v>
      </c>
      <c r="AC937" t="s">
        <v>235</v>
      </c>
      <c r="AL937" t="s">
        <v>217</v>
      </c>
      <c r="AM937" t="s">
        <v>5950</v>
      </c>
      <c r="AN937" t="s">
        <v>6</v>
      </c>
      <c r="AO937" s="57">
        <v>46366.726111111115</v>
      </c>
      <c r="AP937" s="57">
        <v>46308.625</v>
      </c>
      <c r="AR937" t="s">
        <v>218</v>
      </c>
      <c r="AS937" t="s">
        <v>219</v>
      </c>
      <c r="AT937" t="s">
        <v>230</v>
      </c>
      <c r="AU937">
        <v>20261013</v>
      </c>
      <c r="AV937" t="s">
        <v>221</v>
      </c>
      <c r="AW937" t="s">
        <v>881</v>
      </c>
      <c r="AX937" t="s">
        <v>222</v>
      </c>
      <c r="BA937" s="57">
        <v>46308.625</v>
      </c>
      <c r="BB937" t="s">
        <v>5950</v>
      </c>
      <c r="BC937">
        <v>2026</v>
      </c>
      <c r="BD937">
        <v>10</v>
      </c>
      <c r="BE937">
        <v>13</v>
      </c>
      <c r="BF937" s="6">
        <f t="shared" si="42"/>
        <v>46308</v>
      </c>
      <c r="BG937">
        <f t="shared" si="43"/>
        <v>-0.625</v>
      </c>
      <c r="BH937" t="str">
        <f t="shared" si="44"/>
        <v>COMPLY</v>
      </c>
      <c r="BI937" t="e">
        <f>VLOOKUP(H937,Sheet2!$A$1:$B$270,2,FALSE)</f>
        <v>#N/A</v>
      </c>
    </row>
    <row r="938" spans="1:61">
      <c r="A938">
        <v>937</v>
      </c>
      <c r="B938">
        <v>1002635089</v>
      </c>
      <c r="C938">
        <v>3</v>
      </c>
      <c r="D938" t="s">
        <v>59</v>
      </c>
      <c r="E938">
        <v>4</v>
      </c>
      <c r="F938" t="s">
        <v>544</v>
      </c>
      <c r="G938" t="s">
        <v>564</v>
      </c>
      <c r="H938" t="s">
        <v>1786</v>
      </c>
      <c r="I938" t="s">
        <v>212</v>
      </c>
      <c r="J938" t="s">
        <v>213</v>
      </c>
      <c r="K938" t="s">
        <v>149</v>
      </c>
      <c r="M938" t="s">
        <v>76</v>
      </c>
      <c r="N938" t="s">
        <v>215</v>
      </c>
      <c r="O938" s="57">
        <v>46308.576909722222</v>
      </c>
      <c r="P938" s="57">
        <v>46309.248541666668</v>
      </c>
      <c r="Q938">
        <v>69408308</v>
      </c>
      <c r="S938">
        <v>141114228838</v>
      </c>
      <c r="T938" t="s">
        <v>5942</v>
      </c>
      <c r="U938" t="s">
        <v>5951</v>
      </c>
      <c r="V938" t="s">
        <v>5952</v>
      </c>
      <c r="Z938">
        <v>110.387879556874</v>
      </c>
      <c r="AA938">
        <v>-7.80629669146483</v>
      </c>
      <c r="AB938" t="s">
        <v>5945</v>
      </c>
      <c r="AC938" t="s">
        <v>283</v>
      </c>
      <c r="AL938" t="s">
        <v>217</v>
      </c>
      <c r="AM938" t="s">
        <v>5953</v>
      </c>
      <c r="AN938" t="s">
        <v>6</v>
      </c>
      <c r="AO938" t="s">
        <v>5753</v>
      </c>
      <c r="AR938" t="s">
        <v>218</v>
      </c>
      <c r="AS938" t="s">
        <v>219</v>
      </c>
      <c r="AT938" t="s">
        <v>230</v>
      </c>
      <c r="AU938">
        <v>20261014</v>
      </c>
      <c r="AV938" t="s">
        <v>221</v>
      </c>
      <c r="AW938" t="s">
        <v>540</v>
      </c>
      <c r="AX938" t="s">
        <v>222</v>
      </c>
      <c r="BA938" s="57">
        <v>46308.291666666664</v>
      </c>
      <c r="BB938" t="s">
        <v>5953</v>
      </c>
      <c r="BC938">
        <v>2026</v>
      </c>
      <c r="BD938">
        <v>10</v>
      </c>
      <c r="BE938">
        <v>14</v>
      </c>
      <c r="BF938" s="6">
        <f t="shared" si="42"/>
        <v>46309</v>
      </c>
      <c r="BG938">
        <f t="shared" si="43"/>
        <v>0.70833333333575865</v>
      </c>
      <c r="BH938" t="str">
        <f t="shared" si="44"/>
        <v>COMPLY</v>
      </c>
      <c r="BI938" t="e">
        <f>VLOOKUP(H938,Sheet2!$A$1:$B$270,2,FALSE)</f>
        <v>#N/A</v>
      </c>
    </row>
    <row r="939" spans="1:61">
      <c r="A939">
        <v>938</v>
      </c>
      <c r="B939">
        <v>1002637851</v>
      </c>
      <c r="C939">
        <v>3</v>
      </c>
      <c r="D939" t="s">
        <v>59</v>
      </c>
      <c r="E939">
        <v>4</v>
      </c>
      <c r="F939" t="s">
        <v>544</v>
      </c>
      <c r="G939" t="s">
        <v>564</v>
      </c>
      <c r="H939" t="s">
        <v>1786</v>
      </c>
      <c r="I939" t="s">
        <v>212</v>
      </c>
      <c r="J939" t="s">
        <v>213</v>
      </c>
      <c r="K939" t="s">
        <v>149</v>
      </c>
      <c r="M939" t="s">
        <v>76</v>
      </c>
      <c r="N939" t="s">
        <v>215</v>
      </c>
      <c r="O939" s="57">
        <v>46310.400266203702</v>
      </c>
      <c r="P939" s="57">
        <v>46310.510162037041</v>
      </c>
      <c r="Q939">
        <v>69409824</v>
      </c>
      <c r="S939">
        <v>141114228865</v>
      </c>
      <c r="T939" t="s">
        <v>6974</v>
      </c>
      <c r="U939" t="s">
        <v>7551</v>
      </c>
      <c r="V939" t="s">
        <v>7552</v>
      </c>
      <c r="Z939">
        <v>110.38386199999999</v>
      </c>
      <c r="AA939">
        <v>-7.8427100000000003</v>
      </c>
      <c r="AB939" t="s">
        <v>6977</v>
      </c>
      <c r="AC939" t="s">
        <v>283</v>
      </c>
      <c r="AL939" t="s">
        <v>217</v>
      </c>
      <c r="AM939" t="s">
        <v>7553</v>
      </c>
      <c r="AN939" t="s">
        <v>6</v>
      </c>
      <c r="AO939" t="s">
        <v>7400</v>
      </c>
      <c r="AR939" t="s">
        <v>218</v>
      </c>
      <c r="AS939" t="s">
        <v>219</v>
      </c>
      <c r="AT939" t="s">
        <v>230</v>
      </c>
      <c r="AU939">
        <v>20261015</v>
      </c>
      <c r="AV939" t="s">
        <v>221</v>
      </c>
      <c r="AW939" t="s">
        <v>539</v>
      </c>
      <c r="AX939" t="s">
        <v>222</v>
      </c>
      <c r="BA939" s="57">
        <v>46310.291666666664</v>
      </c>
      <c r="BB939" t="s">
        <v>7553</v>
      </c>
      <c r="BC939">
        <v>2026</v>
      </c>
      <c r="BD939">
        <v>10</v>
      </c>
      <c r="BE939">
        <v>15</v>
      </c>
      <c r="BF939" s="6">
        <f t="shared" si="42"/>
        <v>46310</v>
      </c>
      <c r="BG939">
        <f t="shared" si="43"/>
        <v>-0.29166666666424135</v>
      </c>
      <c r="BH939" t="str">
        <f t="shared" si="44"/>
        <v>COMPLY</v>
      </c>
      <c r="BI939" t="e">
        <f>VLOOKUP(H939,Sheet2!$A$1:$B$270,2,FALSE)</f>
        <v>#N/A</v>
      </c>
    </row>
    <row r="940" spans="1:61">
      <c r="A940">
        <v>939</v>
      </c>
      <c r="B940">
        <v>1002641487</v>
      </c>
      <c r="C940">
        <v>3</v>
      </c>
      <c r="D940" t="s">
        <v>59</v>
      </c>
      <c r="E940">
        <v>4</v>
      </c>
      <c r="F940" t="s">
        <v>544</v>
      </c>
      <c r="G940" t="s">
        <v>564</v>
      </c>
      <c r="H940" t="s">
        <v>1786</v>
      </c>
      <c r="I940" t="s">
        <v>212</v>
      </c>
      <c r="J940" t="s">
        <v>213</v>
      </c>
      <c r="K940" t="s">
        <v>149</v>
      </c>
      <c r="M940" t="s">
        <v>76</v>
      </c>
      <c r="N940" t="s">
        <v>215</v>
      </c>
      <c r="O940" s="57">
        <v>46312.635300925926</v>
      </c>
      <c r="P940" s="57">
        <v>46312.669594907406</v>
      </c>
      <c r="Q940">
        <v>69411223</v>
      </c>
      <c r="S940">
        <v>141114228884</v>
      </c>
      <c r="T940" t="s">
        <v>8398</v>
      </c>
      <c r="U940" t="s">
        <v>8420</v>
      </c>
      <c r="V940" t="s">
        <v>8421</v>
      </c>
      <c r="Z940">
        <v>110.344879666967</v>
      </c>
      <c r="AA940">
        <v>-7.8008455337713496</v>
      </c>
      <c r="AB940" t="s">
        <v>8401</v>
      </c>
      <c r="AC940" t="s">
        <v>283</v>
      </c>
      <c r="AL940" t="s">
        <v>217</v>
      </c>
      <c r="AM940" t="s">
        <v>8422</v>
      </c>
      <c r="AN940" t="s">
        <v>6</v>
      </c>
      <c r="AO940" t="s">
        <v>8423</v>
      </c>
      <c r="AR940" t="s">
        <v>218</v>
      </c>
      <c r="AS940" t="s">
        <v>219</v>
      </c>
      <c r="AT940" t="s">
        <v>230</v>
      </c>
      <c r="AU940">
        <v>20261017</v>
      </c>
      <c r="AV940" t="s">
        <v>221</v>
      </c>
      <c r="AW940" t="s">
        <v>3528</v>
      </c>
      <c r="AX940" t="s">
        <v>222</v>
      </c>
      <c r="BA940" s="57">
        <v>46312.291666666664</v>
      </c>
      <c r="BB940" t="s">
        <v>8422</v>
      </c>
      <c r="BC940">
        <v>2026</v>
      </c>
      <c r="BD940">
        <v>10</v>
      </c>
      <c r="BE940">
        <v>17</v>
      </c>
      <c r="BF940" s="6">
        <f t="shared" si="42"/>
        <v>46312</v>
      </c>
      <c r="BG940">
        <f t="shared" si="43"/>
        <v>-0.29166666666424135</v>
      </c>
      <c r="BH940" t="str">
        <f t="shared" si="44"/>
        <v>COMPLY</v>
      </c>
      <c r="BI940" t="e">
        <f>VLOOKUP(H940,Sheet2!$A$1:$B$270,2,FALSE)</f>
        <v>#N/A</v>
      </c>
    </row>
    <row r="941" spans="1:61">
      <c r="A941">
        <v>940</v>
      </c>
      <c r="B941">
        <v>1002645434</v>
      </c>
      <c r="C941">
        <v>3</v>
      </c>
      <c r="D941" t="s">
        <v>59</v>
      </c>
      <c r="E941">
        <v>4</v>
      </c>
      <c r="F941" t="s">
        <v>544</v>
      </c>
      <c r="G941" t="s">
        <v>564</v>
      </c>
      <c r="H941" t="s">
        <v>1786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46315.554745370369</v>
      </c>
      <c r="P941" s="57">
        <v>46315.697557870371</v>
      </c>
      <c r="Q941">
        <v>69413787</v>
      </c>
      <c r="S941">
        <v>141114228916</v>
      </c>
      <c r="T941" t="s">
        <v>10262</v>
      </c>
      <c r="U941" t="s">
        <v>10263</v>
      </c>
      <c r="V941" t="s">
        <v>10264</v>
      </c>
      <c r="Z941">
        <v>110.3730475</v>
      </c>
      <c r="AA941">
        <v>-7.8077098999999999</v>
      </c>
      <c r="AB941" t="s">
        <v>10265</v>
      </c>
      <c r="AC941" t="s">
        <v>235</v>
      </c>
      <c r="AL941" t="s">
        <v>217</v>
      </c>
      <c r="AM941" t="s">
        <v>10266</v>
      </c>
      <c r="AN941" t="s">
        <v>6</v>
      </c>
      <c r="AO941" t="s">
        <v>10148</v>
      </c>
      <c r="AP941" s="57">
        <v>46317.333333333336</v>
      </c>
      <c r="AR941" t="s">
        <v>218</v>
      </c>
      <c r="AS941" t="s">
        <v>219</v>
      </c>
      <c r="AT941" t="s">
        <v>230</v>
      </c>
      <c r="AU941">
        <v>20261020</v>
      </c>
      <c r="AV941" t="s">
        <v>221</v>
      </c>
      <c r="AW941" t="s">
        <v>1765</v>
      </c>
      <c r="AX941" t="s">
        <v>222</v>
      </c>
      <c r="BA941" s="57">
        <v>46317.333333333336</v>
      </c>
      <c r="BB941" t="s">
        <v>10266</v>
      </c>
      <c r="BC941">
        <v>2026</v>
      </c>
      <c r="BD941">
        <v>10</v>
      </c>
      <c r="BE941">
        <v>20</v>
      </c>
      <c r="BF941" s="6">
        <f t="shared" si="42"/>
        <v>46315</v>
      </c>
      <c r="BG941">
        <f t="shared" si="43"/>
        <v>-2.3333333333357587</v>
      </c>
      <c r="BH941" t="str">
        <f t="shared" si="44"/>
        <v>COMPLY</v>
      </c>
      <c r="BI941" t="e">
        <f>VLOOKUP(H941,Sheet2!$A$1:$B$270,2,FALSE)</f>
        <v>#N/A</v>
      </c>
    </row>
    <row r="942" spans="1:61">
      <c r="A942">
        <v>941</v>
      </c>
      <c r="B942">
        <v>1002648194</v>
      </c>
      <c r="C942">
        <v>3</v>
      </c>
      <c r="D942" t="s">
        <v>59</v>
      </c>
      <c r="E942">
        <v>4</v>
      </c>
      <c r="F942" t="s">
        <v>544</v>
      </c>
      <c r="G942" t="s">
        <v>564</v>
      </c>
      <c r="H942" t="s">
        <v>1786</v>
      </c>
      <c r="I942" t="s">
        <v>212</v>
      </c>
      <c r="J942" t="s">
        <v>213</v>
      </c>
      <c r="K942" t="s">
        <v>149</v>
      </c>
      <c r="L942" t="s">
        <v>214</v>
      </c>
      <c r="M942" t="s">
        <v>76</v>
      </c>
      <c r="N942" t="s">
        <v>215</v>
      </c>
      <c r="O942" s="57">
        <v>46316.745659722219</v>
      </c>
      <c r="P942" s="57">
        <v>46317.628946759258</v>
      </c>
      <c r="Q942">
        <v>69414789</v>
      </c>
      <c r="S942">
        <v>141114228938</v>
      </c>
      <c r="T942" t="s">
        <v>10882</v>
      </c>
      <c r="U942" t="s">
        <v>10883</v>
      </c>
      <c r="V942" t="s">
        <v>10884</v>
      </c>
      <c r="Z942">
        <v>110.36740229999999</v>
      </c>
      <c r="AA942">
        <v>-7.8266823350000001</v>
      </c>
      <c r="AB942" t="s">
        <v>10885</v>
      </c>
      <c r="AC942" t="s">
        <v>235</v>
      </c>
      <c r="AL942" t="s">
        <v>217</v>
      </c>
      <c r="AM942" t="s">
        <v>10886</v>
      </c>
      <c r="AN942" t="s">
        <v>6</v>
      </c>
      <c r="AO942" t="s">
        <v>10887</v>
      </c>
      <c r="AP942" s="57">
        <v>46317.625</v>
      </c>
      <c r="AR942" t="s">
        <v>218</v>
      </c>
      <c r="AS942" t="s">
        <v>219</v>
      </c>
      <c r="AT942" t="s">
        <v>230</v>
      </c>
      <c r="AU942">
        <v>20261022</v>
      </c>
      <c r="AV942" t="s">
        <v>221</v>
      </c>
      <c r="AW942" t="s">
        <v>877</v>
      </c>
      <c r="AX942" t="s">
        <v>222</v>
      </c>
      <c r="BA942" s="57">
        <v>46317.625</v>
      </c>
      <c r="BB942" t="s">
        <v>10886</v>
      </c>
      <c r="BC942">
        <v>2026</v>
      </c>
      <c r="BD942">
        <v>10</v>
      </c>
      <c r="BE942">
        <v>22</v>
      </c>
      <c r="BF942" s="6">
        <f t="shared" si="42"/>
        <v>46317</v>
      </c>
      <c r="BG942">
        <f t="shared" si="43"/>
        <v>-0.625</v>
      </c>
      <c r="BH942" t="str">
        <f t="shared" si="44"/>
        <v>COMPLY</v>
      </c>
      <c r="BI942" t="e">
        <f>VLOOKUP(H942,Sheet2!$A$1:$B$270,2,FALSE)</f>
        <v>#N/A</v>
      </c>
    </row>
    <row r="943" spans="1:61">
      <c r="A943">
        <v>942</v>
      </c>
      <c r="B943">
        <v>1002647648</v>
      </c>
      <c r="C943">
        <v>3</v>
      </c>
      <c r="D943" t="s">
        <v>59</v>
      </c>
      <c r="E943">
        <v>4</v>
      </c>
      <c r="F943" t="s">
        <v>544</v>
      </c>
      <c r="G943" t="s">
        <v>564</v>
      </c>
      <c r="H943" t="s">
        <v>1786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46316.608842592592</v>
      </c>
      <c r="P943" s="57">
        <v>46318.246655092589</v>
      </c>
      <c r="Q943">
        <v>69414592</v>
      </c>
      <c r="S943">
        <v>141114228935</v>
      </c>
      <c r="T943" t="s">
        <v>8429</v>
      </c>
      <c r="U943" t="s">
        <v>8430</v>
      </c>
      <c r="V943" t="s">
        <v>10888</v>
      </c>
      <c r="Z943">
        <v>110.387495</v>
      </c>
      <c r="AA943">
        <v>-7.8220200000000002</v>
      </c>
      <c r="AB943" t="s">
        <v>10889</v>
      </c>
      <c r="AC943" t="s">
        <v>235</v>
      </c>
      <c r="AL943" t="s">
        <v>217</v>
      </c>
      <c r="AM943" t="s">
        <v>10851</v>
      </c>
      <c r="AN943" t="s">
        <v>6</v>
      </c>
      <c r="AO943" t="s">
        <v>10890</v>
      </c>
      <c r="AP943" s="57">
        <v>46317.458333333336</v>
      </c>
      <c r="AR943" t="s">
        <v>218</v>
      </c>
      <c r="AS943" t="s">
        <v>219</v>
      </c>
      <c r="AT943" t="s">
        <v>230</v>
      </c>
      <c r="AU943">
        <v>20261023</v>
      </c>
      <c r="AV943" t="s">
        <v>221</v>
      </c>
      <c r="AW943" t="s">
        <v>877</v>
      </c>
      <c r="AX943" t="s">
        <v>222</v>
      </c>
      <c r="BA943" s="57">
        <v>46317.458333333336</v>
      </c>
      <c r="BB943" t="s">
        <v>10851</v>
      </c>
      <c r="BC943">
        <v>2026</v>
      </c>
      <c r="BD943">
        <v>10</v>
      </c>
      <c r="BE943">
        <v>23</v>
      </c>
      <c r="BF943" s="6">
        <f t="shared" si="42"/>
        <v>46318</v>
      </c>
      <c r="BG943">
        <f t="shared" si="43"/>
        <v>0.54166666666424135</v>
      </c>
      <c r="BH943" t="str">
        <f t="shared" si="44"/>
        <v>COMPLY</v>
      </c>
      <c r="BI943" t="e">
        <f>VLOOKUP(H943,Sheet2!$A$1:$B$270,2,FALSE)</f>
        <v>#N/A</v>
      </c>
    </row>
    <row r="944" spans="1:61">
      <c r="A944">
        <v>943</v>
      </c>
      <c r="B944">
        <v>1002648971</v>
      </c>
      <c r="C944">
        <v>3</v>
      </c>
      <c r="D944" t="s">
        <v>59</v>
      </c>
      <c r="E944">
        <v>4</v>
      </c>
      <c r="F944" t="s">
        <v>544</v>
      </c>
      <c r="G944" t="s">
        <v>564</v>
      </c>
      <c r="H944" t="s">
        <v>1786</v>
      </c>
      <c r="I944" t="s">
        <v>212</v>
      </c>
      <c r="J944" t="s">
        <v>213</v>
      </c>
      <c r="K944" t="s">
        <v>149</v>
      </c>
      <c r="M944" t="s">
        <v>76</v>
      </c>
      <c r="N944" t="s">
        <v>563</v>
      </c>
      <c r="O944" s="57">
        <v>46317.504699074074</v>
      </c>
      <c r="P944" s="57">
        <v>46317.57366898148</v>
      </c>
      <c r="Q944">
        <v>66525052</v>
      </c>
      <c r="S944">
        <v>141114228600</v>
      </c>
      <c r="T944" t="s">
        <v>1652</v>
      </c>
      <c r="U944" t="s">
        <v>11513</v>
      </c>
      <c r="V944" t="s">
        <v>11514</v>
      </c>
      <c r="Z944">
        <v>110.3587165</v>
      </c>
      <c r="AA944">
        <v>-7.8499935000000001</v>
      </c>
      <c r="AB944" t="s">
        <v>1806</v>
      </c>
      <c r="AC944" t="s">
        <v>225</v>
      </c>
      <c r="AL944" t="s">
        <v>217</v>
      </c>
      <c r="AM944" t="s">
        <v>11515</v>
      </c>
      <c r="AN944" t="s">
        <v>6</v>
      </c>
      <c r="AO944" t="s">
        <v>11516</v>
      </c>
      <c r="AR944" t="s">
        <v>218</v>
      </c>
      <c r="AS944" t="s">
        <v>219</v>
      </c>
      <c r="AT944" t="s">
        <v>230</v>
      </c>
      <c r="AU944">
        <v>20261022</v>
      </c>
      <c r="AV944" t="s">
        <v>221</v>
      </c>
      <c r="AW944" t="s">
        <v>3528</v>
      </c>
      <c r="AX944" t="s">
        <v>222</v>
      </c>
      <c r="BA944" s="57">
        <v>46317.291666666664</v>
      </c>
      <c r="BB944" t="s">
        <v>11515</v>
      </c>
      <c r="BC944">
        <v>2026</v>
      </c>
      <c r="BD944">
        <v>10</v>
      </c>
      <c r="BE944">
        <v>22</v>
      </c>
      <c r="BF944" s="6">
        <f t="shared" si="42"/>
        <v>46317</v>
      </c>
      <c r="BG944">
        <f t="shared" si="43"/>
        <v>-0.29166666666424135</v>
      </c>
      <c r="BH944" t="str">
        <f t="shared" si="44"/>
        <v>COMPLY</v>
      </c>
      <c r="BI944" t="e">
        <f>VLOOKUP(H944,Sheet2!$A$1:$B$270,2,FALSE)</f>
        <v>#N/A</v>
      </c>
    </row>
    <row r="945" spans="1:61">
      <c r="A945">
        <v>944</v>
      </c>
      <c r="B945">
        <v>1002649282</v>
      </c>
      <c r="C945">
        <v>3</v>
      </c>
      <c r="D945" t="s">
        <v>59</v>
      </c>
      <c r="E945">
        <v>4</v>
      </c>
      <c r="F945" t="s">
        <v>544</v>
      </c>
      <c r="G945" t="s">
        <v>564</v>
      </c>
      <c r="H945" t="s">
        <v>1786</v>
      </c>
      <c r="I945" t="s">
        <v>212</v>
      </c>
      <c r="J945" t="s">
        <v>213</v>
      </c>
      <c r="K945" t="s">
        <v>149</v>
      </c>
      <c r="M945" t="s">
        <v>76</v>
      </c>
      <c r="N945" t="s">
        <v>215</v>
      </c>
      <c r="O945" s="57">
        <v>46317.596516203703</v>
      </c>
      <c r="P945" s="57">
        <v>46318.833622685182</v>
      </c>
      <c r="Q945">
        <v>69415142</v>
      </c>
      <c r="R945">
        <v>2742251975</v>
      </c>
      <c r="S945">
        <v>141114228948</v>
      </c>
      <c r="T945" t="s">
        <v>11517</v>
      </c>
      <c r="U945" t="s">
        <v>12183</v>
      </c>
      <c r="V945" t="s">
        <v>11518</v>
      </c>
      <c r="Z945">
        <v>110.3707153</v>
      </c>
      <c r="AA945">
        <v>-7.8199820999999998</v>
      </c>
      <c r="AB945" t="s">
        <v>11519</v>
      </c>
      <c r="AC945" t="s">
        <v>284</v>
      </c>
      <c r="AL945" t="s">
        <v>217</v>
      </c>
      <c r="AM945" t="s">
        <v>11520</v>
      </c>
      <c r="AN945" t="s">
        <v>6</v>
      </c>
      <c r="AO945" t="s">
        <v>11450</v>
      </c>
      <c r="AP945" s="57">
        <v>46321.333333333336</v>
      </c>
      <c r="AR945" t="s">
        <v>218</v>
      </c>
      <c r="AS945" t="s">
        <v>219</v>
      </c>
      <c r="AT945" t="s">
        <v>230</v>
      </c>
      <c r="AU945">
        <v>20261023</v>
      </c>
      <c r="AV945" t="s">
        <v>221</v>
      </c>
      <c r="AW945" t="s">
        <v>559</v>
      </c>
      <c r="AX945" t="s">
        <v>222</v>
      </c>
      <c r="BA945" s="57">
        <v>46321.333333333336</v>
      </c>
      <c r="BB945" t="s">
        <v>11520</v>
      </c>
      <c r="BC945">
        <v>2026</v>
      </c>
      <c r="BD945">
        <v>10</v>
      </c>
      <c r="BE945">
        <v>23</v>
      </c>
      <c r="BF945" s="6">
        <f t="shared" si="42"/>
        <v>46318</v>
      </c>
      <c r="BG945">
        <f t="shared" si="43"/>
        <v>-3.3333333333357587</v>
      </c>
      <c r="BH945" t="str">
        <f t="shared" si="44"/>
        <v>COMPLY</v>
      </c>
      <c r="BI945" t="e">
        <f>VLOOKUP(H945,Sheet2!$A$1:$B$270,2,FALSE)</f>
        <v>#N/A</v>
      </c>
    </row>
    <row r="946" spans="1:61">
      <c r="A946">
        <v>945</v>
      </c>
      <c r="B946">
        <v>1002649920</v>
      </c>
      <c r="C946">
        <v>3</v>
      </c>
      <c r="D946" t="s">
        <v>59</v>
      </c>
      <c r="E946">
        <v>4</v>
      </c>
      <c r="F946" t="s">
        <v>544</v>
      </c>
      <c r="G946" t="s">
        <v>564</v>
      </c>
      <c r="H946" t="s">
        <v>1786</v>
      </c>
      <c r="I946" t="s">
        <v>212</v>
      </c>
      <c r="J946" t="s">
        <v>213</v>
      </c>
      <c r="K946" t="s">
        <v>149</v>
      </c>
      <c r="L946" t="s">
        <v>826</v>
      </c>
      <c r="M946" t="s">
        <v>76</v>
      </c>
      <c r="N946" t="s">
        <v>215</v>
      </c>
      <c r="O946" s="57">
        <v>46317.706759259258</v>
      </c>
      <c r="P946" s="57">
        <v>46318.66034722222</v>
      </c>
      <c r="Q946">
        <v>69415444</v>
      </c>
      <c r="R946">
        <v>2745060353</v>
      </c>
      <c r="S946">
        <v>141114228957</v>
      </c>
      <c r="T946" t="s">
        <v>11521</v>
      </c>
      <c r="U946" t="s">
        <v>11522</v>
      </c>
      <c r="V946" t="s">
        <v>11523</v>
      </c>
      <c r="Z946">
        <v>110.369744</v>
      </c>
      <c r="AA946">
        <v>-7.8189520000000003</v>
      </c>
      <c r="AB946" t="s">
        <v>11524</v>
      </c>
      <c r="AC946" t="s">
        <v>235</v>
      </c>
      <c r="AL946" t="s">
        <v>217</v>
      </c>
      <c r="AM946" t="s">
        <v>11525</v>
      </c>
      <c r="AN946" t="s">
        <v>6</v>
      </c>
      <c r="AO946" t="s">
        <v>11383</v>
      </c>
      <c r="AP946" s="57">
        <v>46319.333333333336</v>
      </c>
      <c r="AR946" t="s">
        <v>218</v>
      </c>
      <c r="AS946" t="s">
        <v>219</v>
      </c>
      <c r="AT946" t="s">
        <v>230</v>
      </c>
      <c r="AU946">
        <v>20261023</v>
      </c>
      <c r="AV946" t="s">
        <v>221</v>
      </c>
      <c r="AW946" t="s">
        <v>1922</v>
      </c>
      <c r="AX946" t="s">
        <v>222</v>
      </c>
      <c r="BA946" s="57">
        <v>46319.333333333336</v>
      </c>
      <c r="BB946" t="s">
        <v>11525</v>
      </c>
      <c r="BC946">
        <v>2026</v>
      </c>
      <c r="BD946">
        <v>10</v>
      </c>
      <c r="BE946">
        <v>23</v>
      </c>
      <c r="BF946" s="6">
        <f t="shared" si="42"/>
        <v>46318</v>
      </c>
      <c r="BG946">
        <f t="shared" si="43"/>
        <v>-1.3333333333357587</v>
      </c>
      <c r="BH946" t="str">
        <f t="shared" si="44"/>
        <v>COMPLY</v>
      </c>
      <c r="BI946" t="e">
        <f>VLOOKUP(H946,Sheet2!$A$1:$B$270,2,FALSE)</f>
        <v>#N/A</v>
      </c>
    </row>
    <row r="947" spans="1:61">
      <c r="A947">
        <v>946</v>
      </c>
      <c r="B947">
        <v>1002657883</v>
      </c>
      <c r="C947">
        <v>3</v>
      </c>
      <c r="D947" t="s">
        <v>59</v>
      </c>
      <c r="E947">
        <v>4</v>
      </c>
      <c r="F947" t="s">
        <v>544</v>
      </c>
      <c r="G947" t="s">
        <v>564</v>
      </c>
      <c r="H947" t="s">
        <v>1786</v>
      </c>
      <c r="I947" t="s">
        <v>212</v>
      </c>
      <c r="J947" t="s">
        <v>213</v>
      </c>
      <c r="K947" t="s">
        <v>149</v>
      </c>
      <c r="M947" t="s">
        <v>238</v>
      </c>
      <c r="N947" t="s">
        <v>215</v>
      </c>
      <c r="O947" s="57">
        <v>46323.601469907408</v>
      </c>
      <c r="P947" s="57">
        <v>46325.462511574071</v>
      </c>
      <c r="Q947">
        <v>69418639</v>
      </c>
      <c r="S947">
        <v>141114132514</v>
      </c>
      <c r="T947" t="s">
        <v>14480</v>
      </c>
      <c r="U947" t="s">
        <v>14481</v>
      </c>
      <c r="V947" t="s">
        <v>15101</v>
      </c>
      <c r="Z947">
        <v>110.389619097859</v>
      </c>
      <c r="AA947">
        <v>-7.8594682637372903</v>
      </c>
      <c r="AB947" t="s">
        <v>14482</v>
      </c>
      <c r="AC947" t="s">
        <v>284</v>
      </c>
      <c r="AL947" t="s">
        <v>217</v>
      </c>
      <c r="AM947" t="s">
        <v>15102</v>
      </c>
      <c r="AN947" t="s">
        <v>6</v>
      </c>
      <c r="AO947" t="s">
        <v>14483</v>
      </c>
      <c r="AR947" t="s">
        <v>239</v>
      </c>
      <c r="AS947" t="s">
        <v>219</v>
      </c>
      <c r="AT947" t="s">
        <v>230</v>
      </c>
      <c r="AV947" t="s">
        <v>238</v>
      </c>
      <c r="AW947" t="s">
        <v>541</v>
      </c>
      <c r="AX947" t="s">
        <v>222</v>
      </c>
      <c r="BA947" s="57">
        <v>46328.458333333336</v>
      </c>
      <c r="BB947" t="s">
        <v>15102</v>
      </c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:61">
      <c r="A948">
        <v>947</v>
      </c>
      <c r="B948">
        <v>1002654501</v>
      </c>
      <c r="C948">
        <v>3</v>
      </c>
      <c r="D948" t="s">
        <v>59</v>
      </c>
      <c r="E948">
        <v>4</v>
      </c>
      <c r="F948" t="s">
        <v>544</v>
      </c>
      <c r="G948" t="s">
        <v>564</v>
      </c>
      <c r="H948" t="s">
        <v>1786</v>
      </c>
      <c r="I948" t="s">
        <v>212</v>
      </c>
      <c r="J948" t="s">
        <v>213</v>
      </c>
      <c r="K948" t="s">
        <v>149</v>
      </c>
      <c r="L948" t="s">
        <v>214</v>
      </c>
      <c r="M948" t="s">
        <v>2112</v>
      </c>
      <c r="N948" t="s">
        <v>215</v>
      </c>
      <c r="O948" s="57">
        <v>46321.648923611108</v>
      </c>
      <c r="P948" s="57">
        <v>46323.725034722222</v>
      </c>
      <c r="Q948">
        <v>69412211</v>
      </c>
      <c r="T948" t="s">
        <v>8424</v>
      </c>
      <c r="V948" t="s">
        <v>8426</v>
      </c>
      <c r="Z948">
        <v>110.357485</v>
      </c>
      <c r="AA948">
        <v>-7.828646</v>
      </c>
      <c r="AB948" t="s">
        <v>8427</v>
      </c>
      <c r="AC948" t="s">
        <v>235</v>
      </c>
      <c r="AL948" t="s">
        <v>217</v>
      </c>
      <c r="AM948" t="s">
        <v>7601</v>
      </c>
      <c r="AN948" t="s">
        <v>6</v>
      </c>
      <c r="AO948" t="s">
        <v>13096</v>
      </c>
      <c r="AP948" s="57">
        <v>46314</v>
      </c>
      <c r="AR948" t="s">
        <v>543</v>
      </c>
      <c r="AS948" t="s">
        <v>219</v>
      </c>
      <c r="AT948" t="s">
        <v>230</v>
      </c>
      <c r="AV948" t="s">
        <v>2117</v>
      </c>
      <c r="AW948" t="s">
        <v>878</v>
      </c>
      <c r="AX948" t="s">
        <v>222</v>
      </c>
      <c r="BA948" s="57">
        <v>46314.333333333336</v>
      </c>
      <c r="BB948" t="s">
        <v>7601</v>
      </c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:61">
      <c r="A949">
        <v>948</v>
      </c>
      <c r="B949">
        <v>1002640114</v>
      </c>
      <c r="C949">
        <v>3</v>
      </c>
      <c r="D949" t="s">
        <v>59</v>
      </c>
      <c r="E949">
        <v>4</v>
      </c>
      <c r="F949" t="s">
        <v>544</v>
      </c>
      <c r="G949" t="s">
        <v>564</v>
      </c>
      <c r="H949" t="s">
        <v>1786</v>
      </c>
      <c r="I949" t="s">
        <v>212</v>
      </c>
      <c r="J949" t="s">
        <v>213</v>
      </c>
      <c r="K949" t="s">
        <v>149</v>
      </c>
      <c r="L949" t="s">
        <v>214</v>
      </c>
      <c r="M949" t="s">
        <v>1916</v>
      </c>
      <c r="N949" t="s">
        <v>215</v>
      </c>
      <c r="O949" s="57">
        <v>46311.555335648147</v>
      </c>
      <c r="P949" s="57">
        <v>46314.589803240742</v>
      </c>
      <c r="Q949">
        <v>69411473</v>
      </c>
      <c r="S949">
        <v>141114228875</v>
      </c>
      <c r="T949" t="s">
        <v>8429</v>
      </c>
      <c r="U949" t="s">
        <v>8430</v>
      </c>
      <c r="V949" t="s">
        <v>8431</v>
      </c>
      <c r="Z949">
        <v>110.387495</v>
      </c>
      <c r="AA949">
        <v>-7.8220200000000002</v>
      </c>
      <c r="AB949" t="s">
        <v>8432</v>
      </c>
      <c r="AC949" t="s">
        <v>235</v>
      </c>
      <c r="AL949" t="s">
        <v>217</v>
      </c>
      <c r="AM949" t="s">
        <v>8433</v>
      </c>
      <c r="AN949" t="s">
        <v>6</v>
      </c>
      <c r="AO949" t="s">
        <v>7960</v>
      </c>
      <c r="AP949" s="57">
        <v>46312.458333333336</v>
      </c>
      <c r="AQ949" t="s">
        <v>841</v>
      </c>
      <c r="AR949" t="s">
        <v>12</v>
      </c>
      <c r="AS949" t="s">
        <v>219</v>
      </c>
      <c r="AT949" t="s">
        <v>230</v>
      </c>
      <c r="AV949" t="s">
        <v>1626</v>
      </c>
      <c r="AW949" t="s">
        <v>877</v>
      </c>
      <c r="AX949" t="s">
        <v>222</v>
      </c>
      <c r="BA949" s="57">
        <v>46312.458333333336</v>
      </c>
      <c r="BB949" t="s">
        <v>8433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:61">
      <c r="A950">
        <v>949</v>
      </c>
      <c r="B950">
        <v>1002641588</v>
      </c>
      <c r="C950">
        <v>3</v>
      </c>
      <c r="D950" t="s">
        <v>59</v>
      </c>
      <c r="E950">
        <v>4</v>
      </c>
      <c r="F950" t="s">
        <v>544</v>
      </c>
      <c r="G950" t="s">
        <v>564</v>
      </c>
      <c r="H950" t="s">
        <v>1786</v>
      </c>
      <c r="I950" t="s">
        <v>212</v>
      </c>
      <c r="J950" t="s">
        <v>213</v>
      </c>
      <c r="K950" t="s">
        <v>149</v>
      </c>
      <c r="L950" t="s">
        <v>214</v>
      </c>
      <c r="M950" t="s">
        <v>1916</v>
      </c>
      <c r="N950" t="s">
        <v>215</v>
      </c>
      <c r="O950" s="57">
        <v>46312.703865740739</v>
      </c>
      <c r="P950" s="57">
        <v>46321.649525462963</v>
      </c>
      <c r="Q950">
        <v>69412211</v>
      </c>
      <c r="S950">
        <v>141114228541</v>
      </c>
      <c r="T950" t="s">
        <v>8424</v>
      </c>
      <c r="U950" t="s">
        <v>8425</v>
      </c>
      <c r="V950" t="s">
        <v>8426</v>
      </c>
      <c r="Z950">
        <v>110.357485</v>
      </c>
      <c r="AA950">
        <v>-7.828646</v>
      </c>
      <c r="AB950" t="s">
        <v>8427</v>
      </c>
      <c r="AC950" t="s">
        <v>235</v>
      </c>
      <c r="AL950" t="s">
        <v>217</v>
      </c>
      <c r="AM950" t="s">
        <v>7601</v>
      </c>
      <c r="AN950" t="s">
        <v>6</v>
      </c>
      <c r="AO950" t="s">
        <v>8428</v>
      </c>
      <c r="AP950" s="57">
        <v>46314.333333333336</v>
      </c>
      <c r="AQ950" t="s">
        <v>838</v>
      </c>
      <c r="AR950" t="s">
        <v>12</v>
      </c>
      <c r="AS950" t="s">
        <v>219</v>
      </c>
      <c r="AT950" t="s">
        <v>230</v>
      </c>
      <c r="AV950" t="s">
        <v>1626</v>
      </c>
      <c r="AW950" t="s">
        <v>878</v>
      </c>
      <c r="AX950" t="s">
        <v>222</v>
      </c>
      <c r="BA950" s="57">
        <v>46314.333333333336</v>
      </c>
      <c r="BB950" t="s">
        <v>7601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:61">
      <c r="A951">
        <v>950</v>
      </c>
      <c r="B951">
        <v>1002622415</v>
      </c>
      <c r="C951">
        <v>3</v>
      </c>
      <c r="D951" t="s">
        <v>55</v>
      </c>
      <c r="E951">
        <v>5</v>
      </c>
      <c r="F951" t="s">
        <v>227</v>
      </c>
      <c r="G951" t="s">
        <v>121</v>
      </c>
      <c r="H951" t="s">
        <v>480</v>
      </c>
      <c r="I951" t="s">
        <v>212</v>
      </c>
      <c r="J951" t="s">
        <v>213</v>
      </c>
      <c r="K951" t="s">
        <v>149</v>
      </c>
      <c r="M951" t="s">
        <v>1400</v>
      </c>
      <c r="N951" t="s">
        <v>215</v>
      </c>
      <c r="O951" s="57">
        <v>46300.55909722222</v>
      </c>
      <c r="P951" s="57">
        <v>46308.682349537034</v>
      </c>
      <c r="Q951">
        <v>69404338</v>
      </c>
      <c r="S951">
        <v>152439202415</v>
      </c>
      <c r="T951" t="s">
        <v>2670</v>
      </c>
      <c r="U951" t="s">
        <v>2671</v>
      </c>
      <c r="V951" t="s">
        <v>2672</v>
      </c>
      <c r="Z951">
        <v>112.906099</v>
      </c>
      <c r="AA951">
        <v>-6.8949543999999996</v>
      </c>
      <c r="AB951" t="s">
        <v>2673</v>
      </c>
      <c r="AC951" t="s">
        <v>284</v>
      </c>
      <c r="AL951" t="s">
        <v>217</v>
      </c>
      <c r="AM951" t="s">
        <v>2674</v>
      </c>
      <c r="AN951" t="s">
        <v>6</v>
      </c>
      <c r="AO951" s="57">
        <v>46152.569618055553</v>
      </c>
      <c r="AP951" s="57">
        <v>46301.458333333336</v>
      </c>
      <c r="AR951" t="s">
        <v>14</v>
      </c>
      <c r="AS951" t="s">
        <v>219</v>
      </c>
      <c r="AT951" t="s">
        <v>230</v>
      </c>
      <c r="AV951" t="s">
        <v>6655</v>
      </c>
      <c r="AW951" t="s">
        <v>540</v>
      </c>
      <c r="AX951" t="s">
        <v>222</v>
      </c>
      <c r="BA951" s="57">
        <v>46301.458333333336</v>
      </c>
      <c r="BB951" t="s">
        <v>2674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str">
        <f>VLOOKUP(H951,Sheet2!$A$1:$B$270,2,FALSE)</f>
        <v>MADURA</v>
      </c>
    </row>
    <row r="952" spans="1:61">
      <c r="A952">
        <v>951</v>
      </c>
      <c r="B952">
        <v>1002629511</v>
      </c>
      <c r="C952">
        <v>3</v>
      </c>
      <c r="D952" t="s">
        <v>55</v>
      </c>
      <c r="E952">
        <v>5</v>
      </c>
      <c r="F952" t="s">
        <v>227</v>
      </c>
      <c r="G952" t="s">
        <v>121</v>
      </c>
      <c r="H952" t="s">
        <v>480</v>
      </c>
      <c r="I952" t="s">
        <v>212</v>
      </c>
      <c r="J952" t="s">
        <v>213</v>
      </c>
      <c r="K952" t="s">
        <v>149</v>
      </c>
      <c r="M952" t="s">
        <v>76</v>
      </c>
      <c r="N952" t="s">
        <v>215</v>
      </c>
      <c r="O952" s="57">
        <v>46304.490324074075</v>
      </c>
      <c r="P952" s="57">
        <v>46305.730023148149</v>
      </c>
      <c r="Q952">
        <v>69407261</v>
      </c>
      <c r="S952">
        <v>152439202611</v>
      </c>
      <c r="T952" t="s">
        <v>5123</v>
      </c>
      <c r="U952" t="s">
        <v>5124</v>
      </c>
      <c r="V952" t="s">
        <v>5125</v>
      </c>
      <c r="Z952">
        <v>112.903994</v>
      </c>
      <c r="AA952">
        <v>-6.8948577999999996</v>
      </c>
      <c r="AB952" t="s">
        <v>5126</v>
      </c>
      <c r="AC952" t="s">
        <v>229</v>
      </c>
      <c r="AL952" t="s">
        <v>217</v>
      </c>
      <c r="AM952" t="s">
        <v>5127</v>
      </c>
      <c r="AN952" t="s">
        <v>6</v>
      </c>
      <c r="AO952" s="57">
        <v>46275.496678240743</v>
      </c>
      <c r="AP952" s="57">
        <v>46305.458333333336</v>
      </c>
      <c r="AR952" t="s">
        <v>218</v>
      </c>
      <c r="AS952" t="s">
        <v>219</v>
      </c>
      <c r="AT952" t="s">
        <v>230</v>
      </c>
      <c r="AU952">
        <v>20261010</v>
      </c>
      <c r="AV952" t="s">
        <v>221</v>
      </c>
      <c r="AW952" t="s">
        <v>539</v>
      </c>
      <c r="AX952" t="s">
        <v>222</v>
      </c>
      <c r="BA952" s="57">
        <v>46305.458333333336</v>
      </c>
      <c r="BB952" t="s">
        <v>5127</v>
      </c>
      <c r="BC952">
        <v>2026</v>
      </c>
      <c r="BD952">
        <v>10</v>
      </c>
      <c r="BE952">
        <v>10</v>
      </c>
      <c r="BF952" s="6">
        <f t="shared" si="42"/>
        <v>46305</v>
      </c>
      <c r="BG952">
        <f t="shared" si="43"/>
        <v>-0.45833333333575865</v>
      </c>
      <c r="BH952" t="str">
        <f t="shared" si="44"/>
        <v>COMPLY</v>
      </c>
      <c r="BI952" t="str">
        <f>VLOOKUP(H952,Sheet2!$A$1:$B$270,2,FALSE)</f>
        <v>MADURA</v>
      </c>
    </row>
    <row r="953" spans="1:61">
      <c r="A953">
        <v>952</v>
      </c>
      <c r="B953">
        <v>1002630165</v>
      </c>
      <c r="C953">
        <v>3</v>
      </c>
      <c r="D953" t="s">
        <v>55</v>
      </c>
      <c r="E953">
        <v>5</v>
      </c>
      <c r="F953" t="s">
        <v>227</v>
      </c>
      <c r="G953" t="s">
        <v>121</v>
      </c>
      <c r="H953" t="s">
        <v>480</v>
      </c>
      <c r="I953" t="s">
        <v>212</v>
      </c>
      <c r="J953" t="s">
        <v>213</v>
      </c>
      <c r="K953" t="s">
        <v>149</v>
      </c>
      <c r="M953" t="s">
        <v>76</v>
      </c>
      <c r="N953" t="s">
        <v>215</v>
      </c>
      <c r="O953" s="57">
        <v>46304.645173611112</v>
      </c>
      <c r="P953" s="57">
        <v>46305.62127314815</v>
      </c>
      <c r="Q953">
        <v>69407529</v>
      </c>
      <c r="S953">
        <v>152439202716</v>
      </c>
      <c r="T953" t="s">
        <v>5128</v>
      </c>
      <c r="U953" t="s">
        <v>5129</v>
      </c>
      <c r="V953" t="s">
        <v>5130</v>
      </c>
      <c r="Z953">
        <v>112.885705</v>
      </c>
      <c r="AA953">
        <v>-6.9727617000000004</v>
      </c>
      <c r="AB953" t="s">
        <v>5131</v>
      </c>
      <c r="AC953" t="s">
        <v>284</v>
      </c>
      <c r="AL953" t="s">
        <v>217</v>
      </c>
      <c r="AM953" t="s">
        <v>5132</v>
      </c>
      <c r="AN953" t="s">
        <v>6</v>
      </c>
      <c r="AO953" s="57">
        <v>46275.653252314813</v>
      </c>
      <c r="AP953" s="57">
        <v>46305.625</v>
      </c>
      <c r="AR953" t="s">
        <v>218</v>
      </c>
      <c r="AS953" t="s">
        <v>219</v>
      </c>
      <c r="AT953" t="s">
        <v>230</v>
      </c>
      <c r="AU953">
        <v>20261010</v>
      </c>
      <c r="AV953" t="s">
        <v>221</v>
      </c>
      <c r="AW953" t="s">
        <v>540</v>
      </c>
      <c r="AX953" t="s">
        <v>222</v>
      </c>
      <c r="BA953" s="57">
        <v>46305.625</v>
      </c>
      <c r="BB953" t="s">
        <v>5132</v>
      </c>
      <c r="BC953">
        <v>2026</v>
      </c>
      <c r="BD953">
        <v>10</v>
      </c>
      <c r="BE953">
        <v>10</v>
      </c>
      <c r="BF953" s="6">
        <f t="shared" si="42"/>
        <v>46305</v>
      </c>
      <c r="BG953">
        <f t="shared" si="43"/>
        <v>-0.625</v>
      </c>
      <c r="BH953" t="str">
        <f t="shared" si="44"/>
        <v>COMPLY</v>
      </c>
      <c r="BI953" t="str">
        <f>VLOOKUP(H953,Sheet2!$A$1:$B$270,2,FALSE)</f>
        <v>MADURA</v>
      </c>
    </row>
    <row r="954" spans="1:61">
      <c r="A954">
        <v>953</v>
      </c>
      <c r="B954">
        <v>1002635615</v>
      </c>
      <c r="C954">
        <v>3</v>
      </c>
      <c r="D954" t="s">
        <v>55</v>
      </c>
      <c r="E954">
        <v>5</v>
      </c>
      <c r="F954" t="s">
        <v>227</v>
      </c>
      <c r="G954" t="s">
        <v>121</v>
      </c>
      <c r="H954" t="s">
        <v>480</v>
      </c>
      <c r="I954" t="s">
        <v>212</v>
      </c>
      <c r="J954" t="s">
        <v>213</v>
      </c>
      <c r="K954" t="s">
        <v>149</v>
      </c>
      <c r="M954" t="s">
        <v>76</v>
      </c>
      <c r="N954" t="s">
        <v>215</v>
      </c>
      <c r="O954" s="57">
        <v>46308.682349537034</v>
      </c>
      <c r="P954" s="57">
        <v>46308.77070601852</v>
      </c>
      <c r="Q954">
        <v>69404338</v>
      </c>
      <c r="S954">
        <v>152439202839</v>
      </c>
      <c r="T954" t="s">
        <v>2670</v>
      </c>
      <c r="U954" t="s">
        <v>6651</v>
      </c>
      <c r="V954" t="s">
        <v>6652</v>
      </c>
      <c r="Z954">
        <v>112.909524203101</v>
      </c>
      <c r="AA954">
        <v>-6.89477908661169</v>
      </c>
      <c r="AB954" t="s">
        <v>2673</v>
      </c>
      <c r="AC954" t="s">
        <v>284</v>
      </c>
      <c r="AL954" t="s">
        <v>217</v>
      </c>
      <c r="AM954" t="s">
        <v>6653</v>
      </c>
      <c r="AN954" t="s">
        <v>6</v>
      </c>
      <c r="AO954" t="s">
        <v>6654</v>
      </c>
      <c r="AR954" t="s">
        <v>218</v>
      </c>
      <c r="AS954" t="s">
        <v>219</v>
      </c>
      <c r="AT954" t="s">
        <v>230</v>
      </c>
      <c r="AU954">
        <v>20261013</v>
      </c>
      <c r="AV954" t="s">
        <v>221</v>
      </c>
      <c r="AW954" t="s">
        <v>861</v>
      </c>
      <c r="AX954" t="s">
        <v>222</v>
      </c>
      <c r="BA954" s="57">
        <v>46308.291666666664</v>
      </c>
      <c r="BB954" t="s">
        <v>6653</v>
      </c>
      <c r="BC954">
        <v>2026</v>
      </c>
      <c r="BD954">
        <v>10</v>
      </c>
      <c r="BE954">
        <v>13</v>
      </c>
      <c r="BF954" s="6">
        <f t="shared" si="42"/>
        <v>46308</v>
      </c>
      <c r="BG954">
        <f t="shared" si="43"/>
        <v>-0.29166666666424135</v>
      </c>
      <c r="BH954" t="str">
        <f t="shared" si="44"/>
        <v>COMPLY</v>
      </c>
      <c r="BI954" t="str">
        <f>VLOOKUP(H954,Sheet2!$A$1:$B$270,2,FALSE)</f>
        <v>MADURA</v>
      </c>
    </row>
    <row r="955" spans="1:61">
      <c r="A955">
        <v>954</v>
      </c>
      <c r="B955">
        <v>1002625032</v>
      </c>
      <c r="C955">
        <v>3</v>
      </c>
      <c r="D955" t="s">
        <v>55</v>
      </c>
      <c r="E955">
        <v>5</v>
      </c>
      <c r="F955" t="s">
        <v>227</v>
      </c>
      <c r="G955" t="s">
        <v>121</v>
      </c>
      <c r="H955" t="s">
        <v>375</v>
      </c>
      <c r="I955" t="s">
        <v>212</v>
      </c>
      <c r="J955" t="s">
        <v>213</v>
      </c>
      <c r="K955" t="s">
        <v>149</v>
      </c>
      <c r="M955" t="s">
        <v>1400</v>
      </c>
      <c r="N955" t="s">
        <v>215</v>
      </c>
      <c r="O955" s="57">
        <v>46301.699884259258</v>
      </c>
      <c r="P955" s="57">
        <v>46309.74255787037</v>
      </c>
      <c r="Q955">
        <v>69405319</v>
      </c>
      <c r="S955">
        <v>152435910707</v>
      </c>
      <c r="T955" t="s">
        <v>3285</v>
      </c>
      <c r="U955" t="s">
        <v>3286</v>
      </c>
      <c r="V955" t="s">
        <v>3287</v>
      </c>
      <c r="Z955">
        <v>112.798074689283</v>
      </c>
      <c r="AA955">
        <v>-7.0598232391478897</v>
      </c>
      <c r="AB955" t="s">
        <v>3288</v>
      </c>
      <c r="AC955" t="s">
        <v>229</v>
      </c>
      <c r="AL955" t="s">
        <v>217</v>
      </c>
      <c r="AM955" t="s">
        <v>3289</v>
      </c>
      <c r="AN955" t="s">
        <v>6</v>
      </c>
      <c r="AO955" s="57">
        <v>46183.705092592594</v>
      </c>
      <c r="AP955" s="57">
        <v>46303.458333333336</v>
      </c>
      <c r="AQ955" t="s">
        <v>841</v>
      </c>
      <c r="AR955" t="s">
        <v>14</v>
      </c>
      <c r="AS955" t="s">
        <v>219</v>
      </c>
      <c r="AT955" t="s">
        <v>230</v>
      </c>
      <c r="AV955" t="s">
        <v>6983</v>
      </c>
      <c r="AW955" t="s">
        <v>539</v>
      </c>
      <c r="AX955" t="s">
        <v>222</v>
      </c>
      <c r="BA955" s="57">
        <v>46303.458333333336</v>
      </c>
      <c r="BB955" t="s">
        <v>3289</v>
      </c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str">
        <f>VLOOKUP(H955,Sheet2!$A$1:$B$270,2,FALSE)</f>
        <v>MADURA</v>
      </c>
    </row>
    <row r="956" spans="1:61">
      <c r="A956">
        <v>955</v>
      </c>
      <c r="B956">
        <v>1002637329</v>
      </c>
      <c r="C956">
        <v>3</v>
      </c>
      <c r="D956" t="s">
        <v>55</v>
      </c>
      <c r="E956">
        <v>5</v>
      </c>
      <c r="F956" t="s">
        <v>227</v>
      </c>
      <c r="G956" t="s">
        <v>121</v>
      </c>
      <c r="H956" t="s">
        <v>375</v>
      </c>
      <c r="I956" t="s">
        <v>212</v>
      </c>
      <c r="J956" t="s">
        <v>213</v>
      </c>
      <c r="K956" t="s">
        <v>149</v>
      </c>
      <c r="M956" t="s">
        <v>1400</v>
      </c>
      <c r="N956" t="s">
        <v>215</v>
      </c>
      <c r="O956" s="57">
        <v>46309.691076388888</v>
      </c>
      <c r="P956" s="57">
        <v>46313.387546296297</v>
      </c>
      <c r="Q956">
        <v>69410372</v>
      </c>
      <c r="S956">
        <v>152435910421</v>
      </c>
      <c r="T956" t="s">
        <v>6984</v>
      </c>
      <c r="U956" t="s">
        <v>6985</v>
      </c>
      <c r="V956" t="s">
        <v>6986</v>
      </c>
      <c r="Z956">
        <v>112.74436059999999</v>
      </c>
      <c r="AA956">
        <v>-7.0292304999999997</v>
      </c>
      <c r="AB956" t="s">
        <v>6987</v>
      </c>
      <c r="AC956" t="s">
        <v>284</v>
      </c>
      <c r="AL956" t="s">
        <v>217</v>
      </c>
      <c r="AM956" t="s">
        <v>6988</v>
      </c>
      <c r="AN956" t="s">
        <v>6</v>
      </c>
      <c r="AO956" t="s">
        <v>6828</v>
      </c>
      <c r="AP956" s="57">
        <v>46310.625</v>
      </c>
      <c r="AQ956" t="s">
        <v>841</v>
      </c>
      <c r="AR956" t="s">
        <v>14</v>
      </c>
      <c r="AS956" t="s">
        <v>219</v>
      </c>
      <c r="AT956" t="s">
        <v>230</v>
      </c>
      <c r="AV956" t="s">
        <v>8444</v>
      </c>
      <c r="AW956" t="s">
        <v>559</v>
      </c>
      <c r="AX956" t="s">
        <v>222</v>
      </c>
      <c r="BA956" s="57">
        <v>46310.625</v>
      </c>
      <c r="BB956" t="s">
        <v>6988</v>
      </c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str">
        <f>VLOOKUP(H956,Sheet2!$A$1:$B$270,2,FALSE)</f>
        <v>MADURA</v>
      </c>
    </row>
    <row r="957" spans="1:61">
      <c r="A957">
        <v>956</v>
      </c>
      <c r="B957">
        <v>1002650926</v>
      </c>
      <c r="C957">
        <v>3</v>
      </c>
      <c r="D957" t="s">
        <v>55</v>
      </c>
      <c r="E957">
        <v>5</v>
      </c>
      <c r="F957" t="s">
        <v>227</v>
      </c>
      <c r="G957" t="s">
        <v>121</v>
      </c>
      <c r="H957" t="s">
        <v>375</v>
      </c>
      <c r="I957" t="s">
        <v>212</v>
      </c>
      <c r="J957" t="s">
        <v>213</v>
      </c>
      <c r="K957" t="s">
        <v>149</v>
      </c>
      <c r="M957" t="s">
        <v>1400</v>
      </c>
      <c r="N957" t="s">
        <v>215</v>
      </c>
      <c r="O957" s="57">
        <v>46318.553819444445</v>
      </c>
      <c r="P957" s="57">
        <v>46324.48510416667</v>
      </c>
      <c r="Q957">
        <v>69415908</v>
      </c>
      <c r="S957">
        <v>152435910968</v>
      </c>
      <c r="T957" t="s">
        <v>12196</v>
      </c>
      <c r="U957" t="s">
        <v>12197</v>
      </c>
      <c r="V957" t="s">
        <v>12198</v>
      </c>
      <c r="Z957">
        <v>112.700592621342</v>
      </c>
      <c r="AA957">
        <v>-7.0415353229295201</v>
      </c>
      <c r="AB957" t="s">
        <v>12199</v>
      </c>
      <c r="AC957" t="s">
        <v>229</v>
      </c>
      <c r="AL957" t="s">
        <v>217</v>
      </c>
      <c r="AM957" t="s">
        <v>12200</v>
      </c>
      <c r="AN957" t="s">
        <v>6</v>
      </c>
      <c r="AO957" t="s">
        <v>12019</v>
      </c>
      <c r="AP957" s="57">
        <v>46319.458333333336</v>
      </c>
      <c r="AQ957" t="s">
        <v>841</v>
      </c>
      <c r="AR957" t="s">
        <v>14</v>
      </c>
      <c r="AS957" t="s">
        <v>219</v>
      </c>
      <c r="AT957" t="s">
        <v>230</v>
      </c>
      <c r="AV957" t="s">
        <v>15103</v>
      </c>
      <c r="AW957" t="s">
        <v>1828</v>
      </c>
      <c r="AX957" t="s">
        <v>222</v>
      </c>
      <c r="BA957" s="57">
        <v>46319.458333333336</v>
      </c>
      <c r="BB957" t="s">
        <v>12200</v>
      </c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str">
        <f>VLOOKUP(H957,Sheet2!$A$1:$B$270,2,FALSE)</f>
        <v>MADURA</v>
      </c>
    </row>
    <row r="958" spans="1:61">
      <c r="A958">
        <v>957</v>
      </c>
      <c r="B958">
        <v>1002651387</v>
      </c>
      <c r="C958">
        <v>3</v>
      </c>
      <c r="D958" t="s">
        <v>55</v>
      </c>
      <c r="E958">
        <v>5</v>
      </c>
      <c r="F958" t="s">
        <v>227</v>
      </c>
      <c r="G958" t="s">
        <v>121</v>
      </c>
      <c r="H958" t="s">
        <v>375</v>
      </c>
      <c r="I958" t="s">
        <v>212</v>
      </c>
      <c r="J958" t="s">
        <v>213</v>
      </c>
      <c r="K958" t="s">
        <v>149</v>
      </c>
      <c r="M958" t="s">
        <v>1400</v>
      </c>
      <c r="N958" t="s">
        <v>215</v>
      </c>
      <c r="O958" s="57">
        <v>46318.640752314815</v>
      </c>
      <c r="P958" s="57">
        <v>46322.350335648145</v>
      </c>
      <c r="Q958">
        <v>69416048</v>
      </c>
      <c r="S958">
        <v>152435910974</v>
      </c>
      <c r="T958" t="s">
        <v>12201</v>
      </c>
      <c r="U958" t="s">
        <v>12202</v>
      </c>
      <c r="V958" t="s">
        <v>12203</v>
      </c>
      <c r="Z958">
        <v>112.734963476939</v>
      </c>
      <c r="AA958">
        <v>-7.0392373039572798</v>
      </c>
      <c r="AB958" t="s">
        <v>12204</v>
      </c>
      <c r="AC958" t="s">
        <v>229</v>
      </c>
      <c r="AL958" t="s">
        <v>217</v>
      </c>
      <c r="AM958" t="s">
        <v>12205</v>
      </c>
      <c r="AN958" t="s">
        <v>6</v>
      </c>
      <c r="AO958" t="s">
        <v>11918</v>
      </c>
      <c r="AP958" s="57">
        <v>46319.625</v>
      </c>
      <c r="AQ958" t="s">
        <v>1495</v>
      </c>
      <c r="AR958" t="s">
        <v>14</v>
      </c>
      <c r="AS958" t="s">
        <v>219</v>
      </c>
      <c r="AT958" t="s">
        <v>230</v>
      </c>
      <c r="AV958" t="s">
        <v>13097</v>
      </c>
      <c r="AW958" t="s">
        <v>539</v>
      </c>
      <c r="AX958" t="s">
        <v>222</v>
      </c>
      <c r="BA958" s="57">
        <v>46319.625</v>
      </c>
      <c r="BB958" t="s">
        <v>12205</v>
      </c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str">
        <f>VLOOKUP(H958,Sheet2!$A$1:$B$270,2,FALSE)</f>
        <v>MADURA</v>
      </c>
    </row>
    <row r="959" spans="1:61">
      <c r="A959">
        <v>958</v>
      </c>
      <c r="B959">
        <v>1002652439</v>
      </c>
      <c r="C959">
        <v>3</v>
      </c>
      <c r="D959" t="s">
        <v>55</v>
      </c>
      <c r="E959">
        <v>5</v>
      </c>
      <c r="F959" t="s">
        <v>227</v>
      </c>
      <c r="G959" t="s">
        <v>121</v>
      </c>
      <c r="H959" t="s">
        <v>375</v>
      </c>
      <c r="I959" t="s">
        <v>212</v>
      </c>
      <c r="J959" t="s">
        <v>213</v>
      </c>
      <c r="K959" t="s">
        <v>149</v>
      </c>
      <c r="M959" t="s">
        <v>1400</v>
      </c>
      <c r="N959" t="s">
        <v>215</v>
      </c>
      <c r="O959" s="57">
        <v>46320.385208333333</v>
      </c>
      <c r="P959" s="57">
        <v>46324.489907407406</v>
      </c>
      <c r="Q959">
        <v>69416604</v>
      </c>
      <c r="S959">
        <v>152435910989</v>
      </c>
      <c r="T959" t="s">
        <v>12184</v>
      </c>
      <c r="U959" t="s">
        <v>12185</v>
      </c>
      <c r="V959" t="s">
        <v>12186</v>
      </c>
      <c r="Z959">
        <v>112.71983539999999</v>
      </c>
      <c r="AA959">
        <v>-7.0876093999999998</v>
      </c>
      <c r="AB959" t="s">
        <v>12187</v>
      </c>
      <c r="AC959" t="s">
        <v>229</v>
      </c>
      <c r="AL959" t="s">
        <v>217</v>
      </c>
      <c r="AM959" t="s">
        <v>12188</v>
      </c>
      <c r="AN959" t="s">
        <v>6</v>
      </c>
      <c r="AO959" t="s">
        <v>12189</v>
      </c>
      <c r="AP959" s="57">
        <v>46321.333333333336</v>
      </c>
      <c r="AQ959" t="s">
        <v>841</v>
      </c>
      <c r="AR959" t="s">
        <v>14</v>
      </c>
      <c r="AS959" t="s">
        <v>219</v>
      </c>
      <c r="AT959" t="s">
        <v>220</v>
      </c>
      <c r="AV959" t="s">
        <v>15104</v>
      </c>
      <c r="AW959" t="s">
        <v>577</v>
      </c>
      <c r="AX959" t="s">
        <v>222</v>
      </c>
      <c r="BA959" s="57">
        <v>46321.333333333336</v>
      </c>
      <c r="BB959" t="s">
        <v>12188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str">
        <f>VLOOKUP(H959,Sheet2!$A$1:$B$270,2,FALSE)</f>
        <v>MADURA</v>
      </c>
    </row>
    <row r="960" spans="1:61">
      <c r="A960">
        <v>959</v>
      </c>
      <c r="B960">
        <v>1002656909</v>
      </c>
      <c r="C960">
        <v>3</v>
      </c>
      <c r="D960" t="s">
        <v>55</v>
      </c>
      <c r="E960">
        <v>5</v>
      </c>
      <c r="F960" t="s">
        <v>227</v>
      </c>
      <c r="G960" t="s">
        <v>121</v>
      </c>
      <c r="H960" t="s">
        <v>375</v>
      </c>
      <c r="I960" t="s">
        <v>212</v>
      </c>
      <c r="J960" t="s">
        <v>213</v>
      </c>
      <c r="K960" t="s">
        <v>149</v>
      </c>
      <c r="M960" t="s">
        <v>836</v>
      </c>
      <c r="N960" t="s">
        <v>215</v>
      </c>
      <c r="O960" s="57">
        <v>46323.349560185183</v>
      </c>
      <c r="P960" s="57">
        <v>46324.479837962965</v>
      </c>
      <c r="Q960">
        <v>69415908</v>
      </c>
      <c r="S960">
        <v>152435911004</v>
      </c>
      <c r="T960" t="s">
        <v>12196</v>
      </c>
      <c r="U960" t="s">
        <v>14484</v>
      </c>
      <c r="Z960">
        <v>112.701077956764</v>
      </c>
      <c r="AA960">
        <v>-7.0410788445244901</v>
      </c>
      <c r="AB960" t="s">
        <v>12199</v>
      </c>
      <c r="AC960" t="s">
        <v>229</v>
      </c>
      <c r="AL960" t="s">
        <v>217</v>
      </c>
      <c r="AM960" t="s">
        <v>14485</v>
      </c>
      <c r="AN960" t="s">
        <v>6</v>
      </c>
      <c r="AO960" t="s">
        <v>14486</v>
      </c>
      <c r="AR960" t="s">
        <v>14</v>
      </c>
      <c r="AS960" t="s">
        <v>219</v>
      </c>
      <c r="AT960" t="s">
        <v>230</v>
      </c>
      <c r="AV960" t="s">
        <v>837</v>
      </c>
      <c r="AW960" t="s">
        <v>539</v>
      </c>
      <c r="AX960" t="s">
        <v>222</v>
      </c>
      <c r="BA960" s="57">
        <v>46323.291666666664</v>
      </c>
      <c r="BB960" t="s">
        <v>14485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str">
        <f>VLOOKUP(H960,Sheet2!$A$1:$B$270,2,FALSE)</f>
        <v>MADURA</v>
      </c>
    </row>
    <row r="961" spans="1:61">
      <c r="A961">
        <v>960</v>
      </c>
      <c r="B961">
        <v>1002619519</v>
      </c>
      <c r="C961">
        <v>3</v>
      </c>
      <c r="D961" t="s">
        <v>55</v>
      </c>
      <c r="E961">
        <v>5</v>
      </c>
      <c r="F961" t="s">
        <v>227</v>
      </c>
      <c r="G961" t="s">
        <v>121</v>
      </c>
      <c r="H961" t="s">
        <v>375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46297.470543981479</v>
      </c>
      <c r="P961" s="57">
        <v>46298.723553240743</v>
      </c>
      <c r="Q961">
        <v>69402942</v>
      </c>
      <c r="S961">
        <v>152435910665</v>
      </c>
      <c r="T961" t="s">
        <v>1807</v>
      </c>
      <c r="U961" t="s">
        <v>1808</v>
      </c>
      <c r="V961" t="s">
        <v>1809</v>
      </c>
      <c r="Z961">
        <v>112.7520674</v>
      </c>
      <c r="AA961">
        <v>-7.0912961000000001</v>
      </c>
      <c r="AB961" t="s">
        <v>1810</v>
      </c>
      <c r="AC961" t="s">
        <v>216</v>
      </c>
      <c r="AL961" t="s">
        <v>217</v>
      </c>
      <c r="AM961" t="s">
        <v>1811</v>
      </c>
      <c r="AN961" t="s">
        <v>6</v>
      </c>
      <c r="AO961" s="57">
        <v>46063.475972222222</v>
      </c>
      <c r="AP961" s="57">
        <v>46298.333333333336</v>
      </c>
      <c r="AR961" t="s">
        <v>218</v>
      </c>
      <c r="AS961" t="s">
        <v>219</v>
      </c>
      <c r="AT961" t="s">
        <v>220</v>
      </c>
      <c r="AU961">
        <v>20261003</v>
      </c>
      <c r="AV961" t="s">
        <v>221</v>
      </c>
      <c r="AW961" t="s">
        <v>1812</v>
      </c>
      <c r="AX961" t="s">
        <v>222</v>
      </c>
      <c r="BA961" s="57">
        <v>46298.333333333336</v>
      </c>
      <c r="BB961" t="s">
        <v>1811</v>
      </c>
      <c r="BC961">
        <v>2026</v>
      </c>
      <c r="BD961">
        <v>10</v>
      </c>
      <c r="BE961">
        <v>3</v>
      </c>
      <c r="BF961" s="6">
        <f t="shared" si="42"/>
        <v>46298</v>
      </c>
      <c r="BG961">
        <f t="shared" si="43"/>
        <v>-0.33333333333575865</v>
      </c>
      <c r="BH961" t="str">
        <f t="shared" si="44"/>
        <v>COMPLY</v>
      </c>
      <c r="BI961" t="str">
        <f>VLOOKUP(H961,Sheet2!$A$1:$B$270,2,FALSE)</f>
        <v>MADURA</v>
      </c>
    </row>
    <row r="962" spans="1:61">
      <c r="A962">
        <v>961</v>
      </c>
      <c r="B962">
        <v>1002637440</v>
      </c>
      <c r="C962">
        <v>3</v>
      </c>
      <c r="D962" t="s">
        <v>55</v>
      </c>
      <c r="E962">
        <v>5</v>
      </c>
      <c r="F962" t="s">
        <v>227</v>
      </c>
      <c r="G962" t="s">
        <v>121</v>
      </c>
      <c r="H962" t="s">
        <v>375</v>
      </c>
      <c r="I962" t="s">
        <v>212</v>
      </c>
      <c r="J962" t="s">
        <v>213</v>
      </c>
      <c r="K962" t="s">
        <v>149</v>
      </c>
      <c r="M962" t="s">
        <v>76</v>
      </c>
      <c r="N962" t="s">
        <v>215</v>
      </c>
      <c r="O962" s="57">
        <v>46309.742569444446</v>
      </c>
      <c r="P962" s="57">
        <v>46309.850914351853</v>
      </c>
      <c r="Q962">
        <v>69405319</v>
      </c>
      <c r="S962">
        <v>152435910796</v>
      </c>
      <c r="T962" t="s">
        <v>3285</v>
      </c>
      <c r="U962" t="s">
        <v>6979</v>
      </c>
      <c r="V962" t="s">
        <v>6980</v>
      </c>
      <c r="Z962">
        <v>112.79893314746199</v>
      </c>
      <c r="AA962">
        <v>-7.0602183833860996</v>
      </c>
      <c r="AB962" t="s">
        <v>3288</v>
      </c>
      <c r="AC962" t="s">
        <v>229</v>
      </c>
      <c r="AL962" t="s">
        <v>217</v>
      </c>
      <c r="AM962" t="s">
        <v>6981</v>
      </c>
      <c r="AN962" t="s">
        <v>6</v>
      </c>
      <c r="AO962" t="s">
        <v>6945</v>
      </c>
      <c r="AR962" t="s">
        <v>218</v>
      </c>
      <c r="AS962" t="s">
        <v>219</v>
      </c>
      <c r="AT962" t="s">
        <v>230</v>
      </c>
      <c r="AU962">
        <v>20261014</v>
      </c>
      <c r="AV962" t="s">
        <v>221</v>
      </c>
      <c r="AW962" t="s">
        <v>6982</v>
      </c>
      <c r="AX962" t="s">
        <v>222</v>
      </c>
      <c r="BA962" s="57">
        <v>46309.291666666664</v>
      </c>
      <c r="BB962" t="s">
        <v>6981</v>
      </c>
      <c r="BC962">
        <v>2026</v>
      </c>
      <c r="BD962">
        <v>10</v>
      </c>
      <c r="BE962">
        <v>14</v>
      </c>
      <c r="BF962" s="6">
        <f t="shared" ref="BF962:BF1025" si="45">DATE(BC962,BD962,BE962)</f>
        <v>46309</v>
      </c>
      <c r="BG962">
        <f t="shared" ref="BG962:BG1025" si="46">BF962-BA962</f>
        <v>-0.29166666666424135</v>
      </c>
      <c r="BH962" t="str">
        <f t="shared" ref="BH962:BH1025" si="47">IF(BG962=1,"COMPLY",IF(BG962&lt;1,"COMPLY","NOT COMPLY"))</f>
        <v>COMPLY</v>
      </c>
      <c r="BI962" t="str">
        <f>VLOOKUP(H962,Sheet2!$A$1:$B$270,2,FALSE)</f>
        <v>MADURA</v>
      </c>
    </row>
    <row r="963" spans="1:61">
      <c r="A963">
        <v>962</v>
      </c>
      <c r="B963">
        <v>1002640873</v>
      </c>
      <c r="C963">
        <v>3</v>
      </c>
      <c r="D963" t="s">
        <v>55</v>
      </c>
      <c r="E963">
        <v>5</v>
      </c>
      <c r="F963" t="s">
        <v>227</v>
      </c>
      <c r="G963" t="s">
        <v>121</v>
      </c>
      <c r="H963" t="s">
        <v>375</v>
      </c>
      <c r="I963" t="s">
        <v>212</v>
      </c>
      <c r="J963" t="s">
        <v>213</v>
      </c>
      <c r="K963" t="s">
        <v>149</v>
      </c>
      <c r="L963" t="s">
        <v>214</v>
      </c>
      <c r="M963" t="s">
        <v>76</v>
      </c>
      <c r="N963" t="s">
        <v>215</v>
      </c>
      <c r="O963" s="57">
        <v>46311.743460648147</v>
      </c>
      <c r="P963" s="57">
        <v>46312.675729166665</v>
      </c>
      <c r="Q963">
        <v>69411807</v>
      </c>
      <c r="S963">
        <v>152435910827</v>
      </c>
      <c r="T963" t="s">
        <v>8434</v>
      </c>
      <c r="U963" t="s">
        <v>8435</v>
      </c>
      <c r="V963" t="s">
        <v>8436</v>
      </c>
      <c r="Z963">
        <v>112.903756946325</v>
      </c>
      <c r="AA963">
        <v>-7.07414111396354</v>
      </c>
      <c r="AB963" t="s">
        <v>8437</v>
      </c>
      <c r="AC963" t="s">
        <v>216</v>
      </c>
      <c r="AL963" t="s">
        <v>217</v>
      </c>
      <c r="AM963" t="s">
        <v>8438</v>
      </c>
      <c r="AN963" t="s">
        <v>6</v>
      </c>
      <c r="AO963" t="s">
        <v>8439</v>
      </c>
      <c r="AP963" s="57">
        <v>46312.625</v>
      </c>
      <c r="AR963" t="s">
        <v>218</v>
      </c>
      <c r="AS963" t="s">
        <v>219</v>
      </c>
      <c r="AT963" t="s">
        <v>220</v>
      </c>
      <c r="AU963">
        <v>20261017</v>
      </c>
      <c r="AV963" t="s">
        <v>221</v>
      </c>
      <c r="AW963" t="s">
        <v>1812</v>
      </c>
      <c r="AX963" t="s">
        <v>222</v>
      </c>
      <c r="BA963" s="57">
        <v>46312.625</v>
      </c>
      <c r="BB963" t="s">
        <v>8438</v>
      </c>
      <c r="BC963">
        <v>2026</v>
      </c>
      <c r="BD963">
        <v>10</v>
      </c>
      <c r="BE963">
        <v>17</v>
      </c>
      <c r="BF963" s="6">
        <f t="shared" si="45"/>
        <v>46312</v>
      </c>
      <c r="BG963">
        <f t="shared" si="46"/>
        <v>-0.625</v>
      </c>
      <c r="BH963" t="str">
        <f t="shared" si="47"/>
        <v>COMPLY</v>
      </c>
      <c r="BI963" t="str">
        <f>VLOOKUP(H963,Sheet2!$A$1:$B$270,2,FALSE)</f>
        <v>MADURA</v>
      </c>
    </row>
    <row r="964" spans="1:61">
      <c r="A964">
        <v>963</v>
      </c>
      <c r="B964">
        <v>1002641757</v>
      </c>
      <c r="C964">
        <v>3</v>
      </c>
      <c r="D964" t="s">
        <v>55</v>
      </c>
      <c r="E964">
        <v>5</v>
      </c>
      <c r="F964" t="s">
        <v>227</v>
      </c>
      <c r="G964" t="s">
        <v>121</v>
      </c>
      <c r="H964" t="s">
        <v>375</v>
      </c>
      <c r="I964" t="s">
        <v>212</v>
      </c>
      <c r="J964" t="s">
        <v>213</v>
      </c>
      <c r="K964" t="s">
        <v>149</v>
      </c>
      <c r="M964" t="s">
        <v>76</v>
      </c>
      <c r="N964" t="s">
        <v>215</v>
      </c>
      <c r="O964" s="57">
        <v>46313.387557870374</v>
      </c>
      <c r="P964" s="57">
        <v>46313.69390046296</v>
      </c>
      <c r="Q964">
        <v>69410372</v>
      </c>
      <c r="S964">
        <v>152435910851</v>
      </c>
      <c r="T964" t="s">
        <v>6984</v>
      </c>
      <c r="U964" t="s">
        <v>8440</v>
      </c>
      <c r="V964" t="s">
        <v>8441</v>
      </c>
      <c r="Z964">
        <v>112.74692662139201</v>
      </c>
      <c r="AA964">
        <v>-7.0292298799500097</v>
      </c>
      <c r="AB964" t="s">
        <v>6987</v>
      </c>
      <c r="AC964" t="s">
        <v>284</v>
      </c>
      <c r="AL964" t="s">
        <v>217</v>
      </c>
      <c r="AM964" t="s">
        <v>8442</v>
      </c>
      <c r="AN964" t="s">
        <v>6</v>
      </c>
      <c r="AO964" t="s">
        <v>8443</v>
      </c>
      <c r="AR964" t="s">
        <v>218</v>
      </c>
      <c r="AS964" t="s">
        <v>219</v>
      </c>
      <c r="AT964" t="s">
        <v>230</v>
      </c>
      <c r="AU964">
        <v>20261018</v>
      </c>
      <c r="AV964" t="s">
        <v>221</v>
      </c>
      <c r="AW964" t="s">
        <v>539</v>
      </c>
      <c r="AX964" t="s">
        <v>222</v>
      </c>
      <c r="BA964" s="57">
        <v>46313.291666666664</v>
      </c>
      <c r="BB964" t="s">
        <v>8442</v>
      </c>
      <c r="BC964">
        <v>2026</v>
      </c>
      <c r="BD964">
        <v>10</v>
      </c>
      <c r="BE964">
        <v>18</v>
      </c>
      <c r="BF964" s="6">
        <f t="shared" si="45"/>
        <v>46313</v>
      </c>
      <c r="BG964">
        <f t="shared" si="46"/>
        <v>-0.29166666666424135</v>
      </c>
      <c r="BH964" t="str">
        <f t="shared" si="47"/>
        <v>COMPLY</v>
      </c>
      <c r="BI964" t="str">
        <f>VLOOKUP(H964,Sheet2!$A$1:$B$270,2,FALSE)</f>
        <v>MADURA</v>
      </c>
    </row>
    <row r="965" spans="1:61">
      <c r="A965">
        <v>964</v>
      </c>
      <c r="B965">
        <v>1002652338</v>
      </c>
      <c r="C965">
        <v>3</v>
      </c>
      <c r="D965" t="s">
        <v>55</v>
      </c>
      <c r="E965">
        <v>5</v>
      </c>
      <c r="F965" t="s">
        <v>227</v>
      </c>
      <c r="G965" t="s">
        <v>121</v>
      </c>
      <c r="H965" t="s">
        <v>375</v>
      </c>
      <c r="I965" t="s">
        <v>212</v>
      </c>
      <c r="J965" t="s">
        <v>213</v>
      </c>
      <c r="K965" t="s">
        <v>149</v>
      </c>
      <c r="M965" t="s">
        <v>76</v>
      </c>
      <c r="N965" t="s">
        <v>215</v>
      </c>
      <c r="O965" s="57">
        <v>46319.72792824074</v>
      </c>
      <c r="P965" s="57">
        <v>46320.584201388891</v>
      </c>
      <c r="Q965">
        <v>69416528</v>
      </c>
      <c r="S965">
        <v>152435910983</v>
      </c>
      <c r="T965" t="s">
        <v>12190</v>
      </c>
      <c r="U965" t="s">
        <v>12191</v>
      </c>
      <c r="V965" t="s">
        <v>12192</v>
      </c>
      <c r="Z965">
        <v>112.78585320000001</v>
      </c>
      <c r="AA965">
        <v>-7.0543721000000001</v>
      </c>
      <c r="AB965" t="s">
        <v>12193</v>
      </c>
      <c r="AC965" t="s">
        <v>229</v>
      </c>
      <c r="AL965" t="s">
        <v>217</v>
      </c>
      <c r="AM965" t="s">
        <v>12194</v>
      </c>
      <c r="AN965" t="s">
        <v>6</v>
      </c>
      <c r="AO965" t="s">
        <v>12195</v>
      </c>
      <c r="AP965" s="57">
        <v>46320.625</v>
      </c>
      <c r="AR965" t="s">
        <v>218</v>
      </c>
      <c r="AS965" t="s">
        <v>219</v>
      </c>
      <c r="AT965" t="s">
        <v>220</v>
      </c>
      <c r="AU965">
        <v>20261025</v>
      </c>
      <c r="AV965" t="s">
        <v>221</v>
      </c>
      <c r="AW965" t="s">
        <v>861</v>
      </c>
      <c r="AX965" t="s">
        <v>222</v>
      </c>
      <c r="BA965" s="57">
        <v>46320.625</v>
      </c>
      <c r="BB965" t="s">
        <v>12194</v>
      </c>
      <c r="BC965">
        <v>2026</v>
      </c>
      <c r="BD965">
        <v>10</v>
      </c>
      <c r="BE965">
        <v>25</v>
      </c>
      <c r="BF965" s="6">
        <f t="shared" si="45"/>
        <v>46320</v>
      </c>
      <c r="BG965">
        <f t="shared" si="46"/>
        <v>-0.625</v>
      </c>
      <c r="BH965" t="str">
        <f t="shared" si="47"/>
        <v>COMPLY</v>
      </c>
      <c r="BI965" t="str">
        <f>VLOOKUP(H965,Sheet2!$A$1:$B$270,2,FALSE)</f>
        <v>MADURA</v>
      </c>
    </row>
    <row r="966" spans="1:61">
      <c r="A966">
        <v>965</v>
      </c>
      <c r="B966">
        <v>1002654692</v>
      </c>
      <c r="C966">
        <v>3</v>
      </c>
      <c r="D966" t="s">
        <v>55</v>
      </c>
      <c r="E966">
        <v>5</v>
      </c>
      <c r="F966" t="s">
        <v>227</v>
      </c>
      <c r="G966" t="s">
        <v>121</v>
      </c>
      <c r="H966" t="s">
        <v>375</v>
      </c>
      <c r="I966" t="s">
        <v>212</v>
      </c>
      <c r="J966" t="s">
        <v>213</v>
      </c>
      <c r="K966" t="s">
        <v>149</v>
      </c>
      <c r="M966" t="s">
        <v>76</v>
      </c>
      <c r="N966" t="s">
        <v>215</v>
      </c>
      <c r="O966" s="57">
        <v>46321.691724537035</v>
      </c>
      <c r="P966" s="57">
        <v>46321.789652777778</v>
      </c>
      <c r="Q966">
        <v>69397654</v>
      </c>
      <c r="S966">
        <v>152435220516</v>
      </c>
      <c r="T966" t="s">
        <v>13098</v>
      </c>
      <c r="U966" t="s">
        <v>6979</v>
      </c>
      <c r="V966" t="s">
        <v>13099</v>
      </c>
      <c r="Z966">
        <v>112.79893314746199</v>
      </c>
      <c r="AA966">
        <v>-7.0602183833860996</v>
      </c>
      <c r="AB966" t="s">
        <v>13100</v>
      </c>
      <c r="AC966" t="s">
        <v>229</v>
      </c>
      <c r="AL966" t="s">
        <v>217</v>
      </c>
      <c r="AM966" t="s">
        <v>13101</v>
      </c>
      <c r="AN966" t="s">
        <v>6</v>
      </c>
      <c r="AO966" t="s">
        <v>12958</v>
      </c>
      <c r="AR966" t="s">
        <v>218</v>
      </c>
      <c r="AS966" t="s">
        <v>219</v>
      </c>
      <c r="AT966" t="s">
        <v>230</v>
      </c>
      <c r="AU966">
        <v>20261026</v>
      </c>
      <c r="AV966" t="s">
        <v>221</v>
      </c>
      <c r="AW966" t="s">
        <v>577</v>
      </c>
      <c r="AX966" t="s">
        <v>222</v>
      </c>
      <c r="BA966" s="57">
        <v>46321.291666666664</v>
      </c>
      <c r="BB966" t="s">
        <v>13101</v>
      </c>
      <c r="BC966">
        <v>2026</v>
      </c>
      <c r="BD966">
        <v>10</v>
      </c>
      <c r="BE966">
        <v>26</v>
      </c>
      <c r="BF966" s="6">
        <f t="shared" si="45"/>
        <v>46321</v>
      </c>
      <c r="BG966">
        <f t="shared" si="46"/>
        <v>-0.29166666666424135</v>
      </c>
      <c r="BH966" t="str">
        <f t="shared" si="47"/>
        <v>COMPLY</v>
      </c>
      <c r="BI966" t="str">
        <f>VLOOKUP(H966,Sheet2!$A$1:$B$270,2,FALSE)</f>
        <v>MADURA</v>
      </c>
    </row>
    <row r="967" spans="1:61">
      <c r="A967">
        <v>966</v>
      </c>
      <c r="B967">
        <v>1002655005</v>
      </c>
      <c r="C967">
        <v>3</v>
      </c>
      <c r="D967" t="s">
        <v>55</v>
      </c>
      <c r="E967">
        <v>5</v>
      </c>
      <c r="F967" t="s">
        <v>227</v>
      </c>
      <c r="G967" t="s">
        <v>121</v>
      </c>
      <c r="H967" t="s">
        <v>375</v>
      </c>
      <c r="I967" t="s">
        <v>212</v>
      </c>
      <c r="J967" t="s">
        <v>213</v>
      </c>
      <c r="K967" t="s">
        <v>149</v>
      </c>
      <c r="M967" t="s">
        <v>76</v>
      </c>
      <c r="N967" t="s">
        <v>215</v>
      </c>
      <c r="O967" s="57">
        <v>46322.350347222222</v>
      </c>
      <c r="P967" s="57">
        <v>46322.487812500003</v>
      </c>
      <c r="Q967">
        <v>69416048</v>
      </c>
      <c r="S967">
        <v>152435220774</v>
      </c>
      <c r="T967" t="s">
        <v>12201</v>
      </c>
      <c r="U967" t="s">
        <v>13816</v>
      </c>
      <c r="V967" t="s">
        <v>13817</v>
      </c>
      <c r="Z967">
        <v>112.734591368472</v>
      </c>
      <c r="AA967">
        <v>-7.03887782018242</v>
      </c>
      <c r="AB967" t="s">
        <v>12204</v>
      </c>
      <c r="AC967" t="s">
        <v>229</v>
      </c>
      <c r="AL967" t="s">
        <v>217</v>
      </c>
      <c r="AM967" t="s">
        <v>13818</v>
      </c>
      <c r="AN967" t="s">
        <v>6</v>
      </c>
      <c r="AO967" t="s">
        <v>13692</v>
      </c>
      <c r="AR967" t="s">
        <v>218</v>
      </c>
      <c r="AS967" t="s">
        <v>219</v>
      </c>
      <c r="AT967" t="s">
        <v>230</v>
      </c>
      <c r="AU967">
        <v>20261027</v>
      </c>
      <c r="AV967" t="s">
        <v>221</v>
      </c>
      <c r="AW967" t="s">
        <v>861</v>
      </c>
      <c r="AX967" t="s">
        <v>222</v>
      </c>
      <c r="BA967" s="57">
        <v>46322.291666666664</v>
      </c>
      <c r="BB967" t="s">
        <v>13818</v>
      </c>
      <c r="BC967">
        <v>2026</v>
      </c>
      <c r="BD967">
        <v>10</v>
      </c>
      <c r="BE967">
        <v>27</v>
      </c>
      <c r="BF967" s="6">
        <f t="shared" si="45"/>
        <v>46322</v>
      </c>
      <c r="BG967">
        <f t="shared" si="46"/>
        <v>-0.29166666666424135</v>
      </c>
      <c r="BH967" t="str">
        <f t="shared" si="47"/>
        <v>COMPLY</v>
      </c>
      <c r="BI967" t="str">
        <f>VLOOKUP(H967,Sheet2!$A$1:$B$270,2,FALSE)</f>
        <v>MADURA</v>
      </c>
    </row>
    <row r="968" spans="1:61">
      <c r="A968">
        <v>967</v>
      </c>
      <c r="B968">
        <v>1002659035</v>
      </c>
      <c r="C968">
        <v>3</v>
      </c>
      <c r="D968" t="s">
        <v>55</v>
      </c>
      <c r="E968">
        <v>5</v>
      </c>
      <c r="F968" t="s">
        <v>227</v>
      </c>
      <c r="G968" t="s">
        <v>121</v>
      </c>
      <c r="H968" t="s">
        <v>375</v>
      </c>
      <c r="I968" t="s">
        <v>212</v>
      </c>
      <c r="J968" t="s">
        <v>213</v>
      </c>
      <c r="K968" t="s">
        <v>149</v>
      </c>
      <c r="M968" t="s">
        <v>76</v>
      </c>
      <c r="N968" t="s">
        <v>215</v>
      </c>
      <c r="O968" s="57">
        <v>46324.485115740739</v>
      </c>
      <c r="P968" s="57">
        <v>46324.85533564815</v>
      </c>
      <c r="Q968">
        <v>69415908</v>
      </c>
      <c r="S968">
        <v>152435911023</v>
      </c>
      <c r="T968" t="s">
        <v>12196</v>
      </c>
      <c r="U968" t="s">
        <v>15105</v>
      </c>
      <c r="V968" t="s">
        <v>15106</v>
      </c>
      <c r="Z968">
        <v>112.697067315071</v>
      </c>
      <c r="AA968">
        <v>-7.0415667588844197</v>
      </c>
      <c r="AB968" t="s">
        <v>12199</v>
      </c>
      <c r="AC968" t="s">
        <v>229</v>
      </c>
      <c r="AL968" t="s">
        <v>217</v>
      </c>
      <c r="AM968" t="s">
        <v>14485</v>
      </c>
      <c r="AN968" t="s">
        <v>6</v>
      </c>
      <c r="AO968" t="s">
        <v>15107</v>
      </c>
      <c r="AR968" t="s">
        <v>218</v>
      </c>
      <c r="AS968" t="s">
        <v>219</v>
      </c>
      <c r="AT968" t="s">
        <v>230</v>
      </c>
      <c r="AU968">
        <v>20261029</v>
      </c>
      <c r="AV968" t="s">
        <v>221</v>
      </c>
      <c r="AW968" t="s">
        <v>861</v>
      </c>
      <c r="AX968" t="s">
        <v>222</v>
      </c>
      <c r="BA968" s="57">
        <v>46324.291666666664</v>
      </c>
      <c r="BB968" t="s">
        <v>14485</v>
      </c>
      <c r="BC968">
        <v>2026</v>
      </c>
      <c r="BD968">
        <v>10</v>
      </c>
      <c r="BE968">
        <v>29</v>
      </c>
      <c r="BF968" s="6">
        <f t="shared" si="45"/>
        <v>46324</v>
      </c>
      <c r="BG968">
        <f t="shared" si="46"/>
        <v>-0.29166666666424135</v>
      </c>
      <c r="BH968" t="str">
        <f t="shared" si="47"/>
        <v>COMPLY</v>
      </c>
      <c r="BI968" t="str">
        <f>VLOOKUP(H968,Sheet2!$A$1:$B$270,2,FALSE)</f>
        <v>MADURA</v>
      </c>
    </row>
    <row r="969" spans="1:61">
      <c r="A969">
        <v>968</v>
      </c>
      <c r="B969">
        <v>1002659052</v>
      </c>
      <c r="C969">
        <v>3</v>
      </c>
      <c r="D969" t="s">
        <v>55</v>
      </c>
      <c r="E969">
        <v>5</v>
      </c>
      <c r="F969" t="s">
        <v>227</v>
      </c>
      <c r="G969" t="s">
        <v>121</v>
      </c>
      <c r="H969" t="s">
        <v>375</v>
      </c>
      <c r="I969" t="s">
        <v>212</v>
      </c>
      <c r="J969" t="s">
        <v>213</v>
      </c>
      <c r="K969" t="s">
        <v>149</v>
      </c>
      <c r="M969" t="s">
        <v>76</v>
      </c>
      <c r="N969" t="s">
        <v>215</v>
      </c>
      <c r="O969" s="57">
        <v>46324.489907407406</v>
      </c>
      <c r="P969" s="57">
        <v>46324.72896990741</v>
      </c>
      <c r="Q969">
        <v>69416604</v>
      </c>
      <c r="S969">
        <v>152435911024</v>
      </c>
      <c r="T969" t="s">
        <v>12184</v>
      </c>
      <c r="U969" t="s">
        <v>12185</v>
      </c>
      <c r="V969" t="s">
        <v>15108</v>
      </c>
      <c r="Z969">
        <v>112.73701523936801</v>
      </c>
      <c r="AA969">
        <v>-7.0914761490257803</v>
      </c>
      <c r="AB969" t="s">
        <v>12187</v>
      </c>
      <c r="AC969" t="s">
        <v>229</v>
      </c>
      <c r="AL969" t="s">
        <v>217</v>
      </c>
      <c r="AM969" t="s">
        <v>15109</v>
      </c>
      <c r="AN969" t="s">
        <v>6</v>
      </c>
      <c r="AO969" t="s">
        <v>15110</v>
      </c>
      <c r="AR969" t="s">
        <v>218</v>
      </c>
      <c r="AS969" t="s">
        <v>219</v>
      </c>
      <c r="AT969" t="s">
        <v>220</v>
      </c>
      <c r="AU969">
        <v>20261029</v>
      </c>
      <c r="AV969" t="s">
        <v>221</v>
      </c>
      <c r="AW969" t="s">
        <v>577</v>
      </c>
      <c r="AX969" t="s">
        <v>222</v>
      </c>
      <c r="BA969" s="57">
        <v>46324.291666666664</v>
      </c>
      <c r="BB969" t="s">
        <v>15109</v>
      </c>
      <c r="BC969">
        <v>2026</v>
      </c>
      <c r="BD969">
        <v>10</v>
      </c>
      <c r="BE969">
        <v>29</v>
      </c>
      <c r="BF969" s="6">
        <f t="shared" si="45"/>
        <v>46324</v>
      </c>
      <c r="BG969">
        <f t="shared" si="46"/>
        <v>-0.29166666666424135</v>
      </c>
      <c r="BH969" t="str">
        <f t="shared" si="47"/>
        <v>COMPLY</v>
      </c>
      <c r="BI969" t="str">
        <f>VLOOKUP(H969,Sheet2!$A$1:$B$270,2,FALSE)</f>
        <v>MADURA</v>
      </c>
    </row>
    <row r="970" spans="1:61">
      <c r="A970">
        <v>969</v>
      </c>
      <c r="B970">
        <v>1002659969</v>
      </c>
      <c r="C970">
        <v>3</v>
      </c>
      <c r="D970" t="s">
        <v>55</v>
      </c>
      <c r="E970">
        <v>5</v>
      </c>
      <c r="F970" t="s">
        <v>227</v>
      </c>
      <c r="G970" t="s">
        <v>121</v>
      </c>
      <c r="H970" t="s">
        <v>375</v>
      </c>
      <c r="I970" t="s">
        <v>212</v>
      </c>
      <c r="J970" t="s">
        <v>213</v>
      </c>
      <c r="K970" t="s">
        <v>149</v>
      </c>
      <c r="L970" t="s">
        <v>214</v>
      </c>
      <c r="M970" t="s">
        <v>238</v>
      </c>
      <c r="N970" t="s">
        <v>215</v>
      </c>
      <c r="O970" s="57">
        <v>46324.743576388886</v>
      </c>
      <c r="P970" s="57">
        <v>46324.744456018518</v>
      </c>
      <c r="Q970">
        <v>69419570</v>
      </c>
      <c r="S970">
        <v>152435911031</v>
      </c>
      <c r="T970" t="s">
        <v>15111</v>
      </c>
      <c r="U970" t="s">
        <v>15112</v>
      </c>
      <c r="V970" t="s">
        <v>15113</v>
      </c>
      <c r="Z970">
        <v>112.725922</v>
      </c>
      <c r="AA970">
        <v>-7.0392130000000002</v>
      </c>
      <c r="AB970" t="s">
        <v>15114</v>
      </c>
      <c r="AC970" t="s">
        <v>235</v>
      </c>
      <c r="AL970" t="s">
        <v>217</v>
      </c>
      <c r="AM970" t="s">
        <v>15115</v>
      </c>
      <c r="AN970" t="s">
        <v>6</v>
      </c>
      <c r="AO970" t="s">
        <v>15065</v>
      </c>
      <c r="AP970" s="57">
        <v>46325.625</v>
      </c>
      <c r="AR970" t="s">
        <v>239</v>
      </c>
      <c r="AS970" t="s">
        <v>219</v>
      </c>
      <c r="AT970" t="s">
        <v>230</v>
      </c>
      <c r="AV970" t="s">
        <v>238</v>
      </c>
      <c r="AW970" t="s">
        <v>875</v>
      </c>
      <c r="AX970" t="s">
        <v>222</v>
      </c>
      <c r="BA970" s="57">
        <v>46325.625</v>
      </c>
      <c r="BB970" t="s">
        <v>15115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MADURA</v>
      </c>
    </row>
    <row r="971" spans="1:61">
      <c r="A971">
        <v>970</v>
      </c>
      <c r="B971">
        <v>1002648600</v>
      </c>
      <c r="C971">
        <v>3</v>
      </c>
      <c r="D971" t="s">
        <v>55</v>
      </c>
      <c r="E971">
        <v>5</v>
      </c>
      <c r="F971" t="s">
        <v>227</v>
      </c>
      <c r="G971" t="s">
        <v>121</v>
      </c>
      <c r="H971" t="s">
        <v>375</v>
      </c>
      <c r="I971" t="s">
        <v>212</v>
      </c>
      <c r="J971" t="s">
        <v>213</v>
      </c>
      <c r="K971" t="s">
        <v>149</v>
      </c>
      <c r="M971" t="s">
        <v>12206</v>
      </c>
      <c r="N971" t="s">
        <v>563</v>
      </c>
      <c r="O971" s="57">
        <v>46317.415671296294</v>
      </c>
      <c r="P971" s="57">
        <v>46318.641180555554</v>
      </c>
      <c r="Q971">
        <v>66525052</v>
      </c>
      <c r="S971">
        <v>152435910940</v>
      </c>
      <c r="T971" t="s">
        <v>1652</v>
      </c>
      <c r="U971" t="s">
        <v>11526</v>
      </c>
      <c r="V971" t="s">
        <v>11527</v>
      </c>
      <c r="Z971">
        <v>112.75459004728501</v>
      </c>
      <c r="AA971">
        <v>-7.0272096046517598</v>
      </c>
      <c r="AB971" t="s">
        <v>11528</v>
      </c>
      <c r="AC971" t="s">
        <v>225</v>
      </c>
      <c r="AL971" t="s">
        <v>217</v>
      </c>
      <c r="AM971" t="s">
        <v>11529</v>
      </c>
      <c r="AN971" t="s">
        <v>6</v>
      </c>
      <c r="AO971" t="s">
        <v>11360</v>
      </c>
      <c r="AP971" s="57">
        <v>46318.625</v>
      </c>
      <c r="AR971" t="s">
        <v>325</v>
      </c>
      <c r="AS971" t="s">
        <v>219</v>
      </c>
      <c r="AT971" t="s">
        <v>230</v>
      </c>
      <c r="AV971" t="s">
        <v>12207</v>
      </c>
      <c r="AW971" t="s">
        <v>3528</v>
      </c>
      <c r="AX971" t="s">
        <v>222</v>
      </c>
      <c r="BA971" s="57">
        <v>46318.625</v>
      </c>
      <c r="BB971" t="s">
        <v>11529</v>
      </c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str">
        <f>VLOOKUP(H971,Sheet2!$A$1:$B$270,2,FALSE)</f>
        <v>MADURA</v>
      </c>
    </row>
    <row r="972" spans="1:61">
      <c r="A972">
        <v>971</v>
      </c>
      <c r="B972">
        <v>1002643443</v>
      </c>
      <c r="C972">
        <v>3</v>
      </c>
      <c r="D972" t="s">
        <v>55</v>
      </c>
      <c r="E972">
        <v>5</v>
      </c>
      <c r="F972" t="s">
        <v>227</v>
      </c>
      <c r="G972" t="s">
        <v>121</v>
      </c>
      <c r="H972" t="s">
        <v>375</v>
      </c>
      <c r="I972" t="s">
        <v>212</v>
      </c>
      <c r="J972" t="s">
        <v>213</v>
      </c>
      <c r="K972" t="s">
        <v>149</v>
      </c>
      <c r="M972" t="s">
        <v>1625</v>
      </c>
      <c r="N972" t="s">
        <v>215</v>
      </c>
      <c r="O972" s="57">
        <v>46314.603472222225</v>
      </c>
      <c r="P972" s="57">
        <v>46315.326932870368</v>
      </c>
      <c r="Q972">
        <v>69412960</v>
      </c>
      <c r="S972">
        <v>152435910882</v>
      </c>
      <c r="T972" t="s">
        <v>9557</v>
      </c>
      <c r="U972" t="s">
        <v>9558</v>
      </c>
      <c r="Z972">
        <v>113.0728367</v>
      </c>
      <c r="AA972">
        <v>-7.1214316999999996</v>
      </c>
      <c r="AB972" t="s">
        <v>9559</v>
      </c>
      <c r="AC972" t="s">
        <v>229</v>
      </c>
      <c r="AO972" t="s">
        <v>9553</v>
      </c>
      <c r="AR972" t="s">
        <v>1630</v>
      </c>
      <c r="AS972" t="s">
        <v>219</v>
      </c>
      <c r="AT972" t="s">
        <v>230</v>
      </c>
      <c r="AV972" t="s">
        <v>9560</v>
      </c>
      <c r="AW972" t="s">
        <v>2451</v>
      </c>
      <c r="AX972" t="s">
        <v>222</v>
      </c>
      <c r="AZ972" t="s">
        <v>9560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str">
        <f>VLOOKUP(H972,Sheet2!$A$1:$B$270,2,FALSE)</f>
        <v>MADURA</v>
      </c>
    </row>
    <row r="973" spans="1:61">
      <c r="A973">
        <v>972</v>
      </c>
      <c r="B973">
        <v>1002650271</v>
      </c>
      <c r="C973">
        <v>3</v>
      </c>
      <c r="D973" t="s">
        <v>55</v>
      </c>
      <c r="E973">
        <v>5</v>
      </c>
      <c r="F973" t="s">
        <v>227</v>
      </c>
      <c r="G973" t="s">
        <v>121</v>
      </c>
      <c r="H973" t="s">
        <v>375</v>
      </c>
      <c r="I973" t="s">
        <v>212</v>
      </c>
      <c r="J973" t="s">
        <v>213</v>
      </c>
      <c r="K973" t="s">
        <v>149</v>
      </c>
      <c r="M973" t="s">
        <v>1625</v>
      </c>
      <c r="N973" t="s">
        <v>215</v>
      </c>
      <c r="O973" s="57">
        <v>46318.381168981483</v>
      </c>
      <c r="P973" s="57">
        <v>46318.434733796297</v>
      </c>
      <c r="Q973">
        <v>69415597</v>
      </c>
      <c r="S973">
        <v>152435910963</v>
      </c>
      <c r="T973" t="s">
        <v>12208</v>
      </c>
      <c r="U973" t="s">
        <v>12209</v>
      </c>
      <c r="Z973">
        <v>112.73204957108899</v>
      </c>
      <c r="AA973">
        <v>-7.0404133223410996</v>
      </c>
      <c r="AB973" t="s">
        <v>12210</v>
      </c>
      <c r="AC973" t="s">
        <v>229</v>
      </c>
      <c r="AO973" t="s">
        <v>11962</v>
      </c>
      <c r="AR973" t="s">
        <v>1630</v>
      </c>
      <c r="AS973" t="s">
        <v>219</v>
      </c>
      <c r="AT973" t="s">
        <v>230</v>
      </c>
      <c r="AV973" t="s">
        <v>12211</v>
      </c>
      <c r="AW973" t="s">
        <v>559</v>
      </c>
      <c r="AX973" t="s">
        <v>222</v>
      </c>
      <c r="AZ973" t="s">
        <v>12211</v>
      </c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str">
        <f>VLOOKUP(H973,Sheet2!$A$1:$B$270,2,FALSE)</f>
        <v>MADURA</v>
      </c>
    </row>
    <row r="974" spans="1:61">
      <c r="A974">
        <v>973</v>
      </c>
      <c r="B974">
        <v>1002621239</v>
      </c>
      <c r="C974">
        <v>3</v>
      </c>
      <c r="D974" t="s">
        <v>55</v>
      </c>
      <c r="E974">
        <v>5</v>
      </c>
      <c r="F974" t="s">
        <v>227</v>
      </c>
      <c r="G974" t="s">
        <v>121</v>
      </c>
      <c r="H974" t="s">
        <v>324</v>
      </c>
      <c r="I974" t="s">
        <v>212</v>
      </c>
      <c r="J974" t="s">
        <v>213</v>
      </c>
      <c r="K974" t="s">
        <v>149</v>
      </c>
      <c r="L974" t="s">
        <v>214</v>
      </c>
      <c r="M974" t="s">
        <v>1400</v>
      </c>
      <c r="N974" t="s">
        <v>215</v>
      </c>
      <c r="O974" s="57">
        <v>46299.353182870371</v>
      </c>
      <c r="P974" s="57">
        <v>46307.5703125</v>
      </c>
      <c r="Q974">
        <v>69403764</v>
      </c>
      <c r="S974">
        <v>152459201650</v>
      </c>
      <c r="T974" t="s">
        <v>1813</v>
      </c>
      <c r="U974" t="s">
        <v>1814</v>
      </c>
      <c r="V974" t="s">
        <v>1815</v>
      </c>
      <c r="Z974">
        <v>113.100963011384</v>
      </c>
      <c r="AA974">
        <v>-7.0686880701344297</v>
      </c>
      <c r="AB974" t="s">
        <v>1816</v>
      </c>
      <c r="AC974" t="s">
        <v>216</v>
      </c>
      <c r="AL974" t="s">
        <v>217</v>
      </c>
      <c r="AM974" t="s">
        <v>1817</v>
      </c>
      <c r="AN974" t="s">
        <v>6</v>
      </c>
      <c r="AO974" s="57">
        <v>46122.36136574074</v>
      </c>
      <c r="AP974" s="57">
        <v>46300.333333333336</v>
      </c>
      <c r="AQ974" t="s">
        <v>841</v>
      </c>
      <c r="AR974" t="s">
        <v>14</v>
      </c>
      <c r="AS974" t="s">
        <v>219</v>
      </c>
      <c r="AT974" t="s">
        <v>220</v>
      </c>
      <c r="AV974" t="s">
        <v>5960</v>
      </c>
      <c r="AW974" t="s">
        <v>833</v>
      </c>
      <c r="AX974" t="s">
        <v>222</v>
      </c>
      <c r="BA974" s="57">
        <v>46300.333333333336</v>
      </c>
      <c r="BB974" t="s">
        <v>1817</v>
      </c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str">
        <f>VLOOKUP(H974,Sheet2!$A$1:$B$270,2,FALSE)</f>
        <v>MADURA</v>
      </c>
    </row>
    <row r="975" spans="1:61">
      <c r="A975">
        <v>974</v>
      </c>
      <c r="B975">
        <v>1002632973</v>
      </c>
      <c r="C975">
        <v>3</v>
      </c>
      <c r="D975" t="s">
        <v>55</v>
      </c>
      <c r="E975">
        <v>5</v>
      </c>
      <c r="F975" t="s">
        <v>227</v>
      </c>
      <c r="G975" t="s">
        <v>121</v>
      </c>
      <c r="H975" t="s">
        <v>324</v>
      </c>
      <c r="I975" t="s">
        <v>212</v>
      </c>
      <c r="J975" t="s">
        <v>213</v>
      </c>
      <c r="K975" t="s">
        <v>149</v>
      </c>
      <c r="M975" t="s">
        <v>76</v>
      </c>
      <c r="N975" t="s">
        <v>215</v>
      </c>
      <c r="O975" s="57">
        <v>46307.570324074077</v>
      </c>
      <c r="P975" s="57">
        <v>46307.598425925928</v>
      </c>
      <c r="Q975">
        <v>69403764</v>
      </c>
      <c r="S975">
        <v>152459202007</v>
      </c>
      <c r="T975" t="s">
        <v>1813</v>
      </c>
      <c r="U975" t="s">
        <v>5957</v>
      </c>
      <c r="V975" t="s">
        <v>5958</v>
      </c>
      <c r="Z975">
        <v>113.06633340044399</v>
      </c>
      <c r="AA975">
        <v>-7.1264435673844098</v>
      </c>
      <c r="AB975" t="s">
        <v>1816</v>
      </c>
      <c r="AC975" t="s">
        <v>216</v>
      </c>
      <c r="AL975" t="s">
        <v>217</v>
      </c>
      <c r="AM975" t="s">
        <v>5959</v>
      </c>
      <c r="AN975" t="s">
        <v>6</v>
      </c>
      <c r="AO975" s="57">
        <v>46366.580231481479</v>
      </c>
      <c r="AR975" t="s">
        <v>218</v>
      </c>
      <c r="AS975" t="s">
        <v>219</v>
      </c>
      <c r="AT975" t="s">
        <v>220</v>
      </c>
      <c r="AU975">
        <v>20261012</v>
      </c>
      <c r="AV975" t="s">
        <v>221</v>
      </c>
      <c r="AW975" t="s">
        <v>541</v>
      </c>
      <c r="AX975" t="s">
        <v>222</v>
      </c>
      <c r="BA975" s="57">
        <v>46307.291666666664</v>
      </c>
      <c r="BB975" t="s">
        <v>5959</v>
      </c>
      <c r="BC975">
        <v>2026</v>
      </c>
      <c r="BD975">
        <v>10</v>
      </c>
      <c r="BE975">
        <v>12</v>
      </c>
      <c r="BF975" s="6">
        <f t="shared" si="45"/>
        <v>46307</v>
      </c>
      <c r="BG975">
        <f t="shared" si="46"/>
        <v>-0.29166666666424135</v>
      </c>
      <c r="BH975" t="str">
        <f t="shared" si="47"/>
        <v>COMPLY</v>
      </c>
      <c r="BI975" t="str">
        <f>VLOOKUP(H975,Sheet2!$A$1:$B$270,2,FALSE)</f>
        <v>MADURA</v>
      </c>
    </row>
    <row r="976" spans="1:61">
      <c r="A976">
        <v>975</v>
      </c>
      <c r="B976">
        <v>1002644512</v>
      </c>
      <c r="C976">
        <v>3</v>
      </c>
      <c r="D976" t="s">
        <v>55</v>
      </c>
      <c r="E976">
        <v>5</v>
      </c>
      <c r="F976" t="s">
        <v>227</v>
      </c>
      <c r="G976" t="s">
        <v>121</v>
      </c>
      <c r="H976" t="s">
        <v>324</v>
      </c>
      <c r="I976" t="s">
        <v>212</v>
      </c>
      <c r="J976" t="s">
        <v>213</v>
      </c>
      <c r="K976" t="s">
        <v>149</v>
      </c>
      <c r="M976" t="s">
        <v>76</v>
      </c>
      <c r="N976" t="s">
        <v>215</v>
      </c>
      <c r="O976" s="57">
        <v>46315.360648148147</v>
      </c>
      <c r="P976" s="57">
        <v>46319.646134259259</v>
      </c>
      <c r="Q976">
        <v>69413394</v>
      </c>
      <c r="S976">
        <v>152459201109</v>
      </c>
      <c r="T976" t="s">
        <v>10267</v>
      </c>
      <c r="U976" t="s">
        <v>10268</v>
      </c>
      <c r="V976" t="s">
        <v>12218</v>
      </c>
      <c r="Z976">
        <v>113.0651075</v>
      </c>
      <c r="AA976">
        <v>-7.1270626000000004</v>
      </c>
      <c r="AB976" t="s">
        <v>10269</v>
      </c>
      <c r="AC976" t="s">
        <v>229</v>
      </c>
      <c r="AL976" t="s">
        <v>217</v>
      </c>
      <c r="AM976" t="s">
        <v>12219</v>
      </c>
      <c r="AN976" t="s">
        <v>6</v>
      </c>
      <c r="AO976" t="s">
        <v>10112</v>
      </c>
      <c r="AP976" s="57">
        <v>46319.333333333336</v>
      </c>
      <c r="AR976" t="s">
        <v>218</v>
      </c>
      <c r="AS976" t="s">
        <v>219</v>
      </c>
      <c r="AT976" t="s">
        <v>220</v>
      </c>
      <c r="AU976">
        <v>20261024</v>
      </c>
      <c r="AV976" t="s">
        <v>221</v>
      </c>
      <c r="AW976" t="s">
        <v>1570</v>
      </c>
      <c r="AX976" t="s">
        <v>222</v>
      </c>
      <c r="BA976" s="57">
        <v>46319.333333333336</v>
      </c>
      <c r="BB976" t="s">
        <v>12219</v>
      </c>
      <c r="BC976">
        <v>2026</v>
      </c>
      <c r="BD976">
        <v>10</v>
      </c>
      <c r="BE976">
        <v>24</v>
      </c>
      <c r="BF976" s="6">
        <f t="shared" si="45"/>
        <v>46319</v>
      </c>
      <c r="BG976">
        <f t="shared" si="46"/>
        <v>-0.33333333333575865</v>
      </c>
      <c r="BH976" t="str">
        <f t="shared" si="47"/>
        <v>COMPLY</v>
      </c>
      <c r="BI976" t="str">
        <f>VLOOKUP(H976,Sheet2!$A$1:$B$270,2,FALSE)</f>
        <v>MADURA</v>
      </c>
    </row>
    <row r="977" spans="1:61">
      <c r="A977">
        <v>976</v>
      </c>
      <c r="B977">
        <v>1002652444</v>
      </c>
      <c r="C977">
        <v>3</v>
      </c>
      <c r="D977" t="s">
        <v>55</v>
      </c>
      <c r="E977">
        <v>5</v>
      </c>
      <c r="F977" t="s">
        <v>227</v>
      </c>
      <c r="G977" t="s">
        <v>121</v>
      </c>
      <c r="H977" t="s">
        <v>324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46320.394270833334</v>
      </c>
      <c r="P977" s="57">
        <v>46321.722800925927</v>
      </c>
      <c r="Q977">
        <v>69416580</v>
      </c>
      <c r="S977">
        <v>152459201293</v>
      </c>
      <c r="T977" t="s">
        <v>12212</v>
      </c>
      <c r="U977" t="s">
        <v>12213</v>
      </c>
      <c r="V977" t="s">
        <v>12214</v>
      </c>
      <c r="Z977">
        <v>113.03055999999999</v>
      </c>
      <c r="AA977">
        <v>-7.088838</v>
      </c>
      <c r="AB977" t="s">
        <v>12215</v>
      </c>
      <c r="AC977" t="s">
        <v>235</v>
      </c>
      <c r="AL977" t="s">
        <v>217</v>
      </c>
      <c r="AM977" t="s">
        <v>12216</v>
      </c>
      <c r="AN977" t="s">
        <v>6</v>
      </c>
      <c r="AO977" t="s">
        <v>12217</v>
      </c>
      <c r="AP977" s="57">
        <v>46321.333333333336</v>
      </c>
      <c r="AR977" t="s">
        <v>218</v>
      </c>
      <c r="AS977" t="s">
        <v>219</v>
      </c>
      <c r="AT977" t="s">
        <v>230</v>
      </c>
      <c r="AU977">
        <v>20261026</v>
      </c>
      <c r="AV977" t="s">
        <v>221</v>
      </c>
      <c r="AW977" t="s">
        <v>876</v>
      </c>
      <c r="AX977" t="s">
        <v>222</v>
      </c>
      <c r="BA977" s="57">
        <v>46321.333333333336</v>
      </c>
      <c r="BB977" t="s">
        <v>12216</v>
      </c>
      <c r="BC977">
        <v>2026</v>
      </c>
      <c r="BD977">
        <v>10</v>
      </c>
      <c r="BE977">
        <v>26</v>
      </c>
      <c r="BF977" s="6">
        <f t="shared" si="45"/>
        <v>46321</v>
      </c>
      <c r="BG977">
        <f t="shared" si="46"/>
        <v>-0.33333333333575865</v>
      </c>
      <c r="BH977" t="str">
        <f t="shared" si="47"/>
        <v>COMPLY</v>
      </c>
      <c r="BI977" t="str">
        <f>VLOOKUP(H977,Sheet2!$A$1:$B$270,2,FALSE)</f>
        <v>MADURA</v>
      </c>
    </row>
    <row r="978" spans="1:61">
      <c r="A978">
        <v>977</v>
      </c>
      <c r="B978">
        <v>1002658913</v>
      </c>
      <c r="C978">
        <v>3</v>
      </c>
      <c r="D978" t="s">
        <v>55</v>
      </c>
      <c r="E978">
        <v>5</v>
      </c>
      <c r="F978" t="s">
        <v>227</v>
      </c>
      <c r="G978" t="s">
        <v>121</v>
      </c>
      <c r="H978" t="s">
        <v>324</v>
      </c>
      <c r="I978" t="s">
        <v>212</v>
      </c>
      <c r="J978" t="s">
        <v>213</v>
      </c>
      <c r="K978" t="s">
        <v>149</v>
      </c>
      <c r="M978" t="s">
        <v>238</v>
      </c>
      <c r="N978" t="s">
        <v>215</v>
      </c>
      <c r="O978" s="57">
        <v>46324.455613425926</v>
      </c>
      <c r="P978" s="57">
        <v>46325.537581018521</v>
      </c>
      <c r="Q978">
        <v>69419116</v>
      </c>
      <c r="S978">
        <v>152459201476</v>
      </c>
      <c r="T978" t="s">
        <v>15116</v>
      </c>
      <c r="U978" t="s">
        <v>15117</v>
      </c>
      <c r="V978" t="s">
        <v>15118</v>
      </c>
      <c r="Z978">
        <v>113.0727603</v>
      </c>
      <c r="AA978">
        <v>-7.1209642000000004</v>
      </c>
      <c r="AB978" t="s">
        <v>15119</v>
      </c>
      <c r="AC978" t="s">
        <v>229</v>
      </c>
      <c r="AL978" t="s">
        <v>217</v>
      </c>
      <c r="AM978" t="s">
        <v>15120</v>
      </c>
      <c r="AN978" t="s">
        <v>6</v>
      </c>
      <c r="AO978" t="s">
        <v>14947</v>
      </c>
      <c r="AR978" t="s">
        <v>239</v>
      </c>
      <c r="AS978" t="s">
        <v>219</v>
      </c>
      <c r="AT978" t="s">
        <v>230</v>
      </c>
      <c r="AV978" t="s">
        <v>238</v>
      </c>
      <c r="AW978" t="s">
        <v>1982</v>
      </c>
      <c r="AX978" t="s">
        <v>222</v>
      </c>
      <c r="BA978" s="57">
        <v>46328.333333333336</v>
      </c>
      <c r="BB978" t="s">
        <v>15120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MADURA</v>
      </c>
    </row>
    <row r="979" spans="1:61">
      <c r="A979">
        <v>978</v>
      </c>
      <c r="B979">
        <v>1002658930</v>
      </c>
      <c r="C979">
        <v>3</v>
      </c>
      <c r="D979" t="s">
        <v>55</v>
      </c>
      <c r="E979">
        <v>5</v>
      </c>
      <c r="F979" t="s">
        <v>227</v>
      </c>
      <c r="G979" t="s">
        <v>121</v>
      </c>
      <c r="H979" t="s">
        <v>324</v>
      </c>
      <c r="I979" t="s">
        <v>212</v>
      </c>
      <c r="J979" t="s">
        <v>213</v>
      </c>
      <c r="K979" t="s">
        <v>149</v>
      </c>
      <c r="M979" t="s">
        <v>238</v>
      </c>
      <c r="N979" t="s">
        <v>215</v>
      </c>
      <c r="O979" s="57">
        <v>46324.460231481484</v>
      </c>
      <c r="P979" s="57">
        <v>46325.534791666665</v>
      </c>
      <c r="Q979">
        <v>69419144</v>
      </c>
      <c r="S979">
        <v>152459201477</v>
      </c>
      <c r="T979" t="s">
        <v>15121</v>
      </c>
      <c r="U979" t="s">
        <v>9562</v>
      </c>
      <c r="V979" t="s">
        <v>15122</v>
      </c>
      <c r="Z979">
        <v>113.10091009999999</v>
      </c>
      <c r="AA979">
        <v>-7.0652337999999997</v>
      </c>
      <c r="AB979" t="s">
        <v>15123</v>
      </c>
      <c r="AC979" t="s">
        <v>229</v>
      </c>
      <c r="AL979" t="s">
        <v>217</v>
      </c>
      <c r="AM979" t="s">
        <v>15124</v>
      </c>
      <c r="AN979" t="s">
        <v>6</v>
      </c>
      <c r="AO979" t="s">
        <v>14947</v>
      </c>
      <c r="AR979" t="s">
        <v>239</v>
      </c>
      <c r="AS979" t="s">
        <v>219</v>
      </c>
      <c r="AT979" t="s">
        <v>230</v>
      </c>
      <c r="AV979" t="s">
        <v>238</v>
      </c>
      <c r="AW979" t="s">
        <v>8021</v>
      </c>
      <c r="AX979" t="s">
        <v>222</v>
      </c>
      <c r="BA979" s="57">
        <v>46326.458333333336</v>
      </c>
      <c r="BB979" t="s">
        <v>15124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MADURA</v>
      </c>
    </row>
    <row r="980" spans="1:61">
      <c r="A980">
        <v>979</v>
      </c>
      <c r="B980">
        <v>1002643383</v>
      </c>
      <c r="C980">
        <v>3</v>
      </c>
      <c r="D980" t="s">
        <v>55</v>
      </c>
      <c r="E980">
        <v>5</v>
      </c>
      <c r="F980" t="s">
        <v>227</v>
      </c>
      <c r="G980" t="s">
        <v>121</v>
      </c>
      <c r="H980" t="s">
        <v>324</v>
      </c>
      <c r="I980" t="s">
        <v>212</v>
      </c>
      <c r="J980" t="s">
        <v>213</v>
      </c>
      <c r="K980" t="s">
        <v>149</v>
      </c>
      <c r="M980" t="s">
        <v>1625</v>
      </c>
      <c r="N980" t="s">
        <v>215</v>
      </c>
      <c r="O980" s="57">
        <v>46314.591666666667</v>
      </c>
      <c r="P980" s="57">
        <v>46314.684537037036</v>
      </c>
      <c r="Q980">
        <v>69413019</v>
      </c>
      <c r="S980">
        <v>152459200933</v>
      </c>
      <c r="T980" t="s">
        <v>9561</v>
      </c>
      <c r="U980" t="s">
        <v>9562</v>
      </c>
      <c r="Z980">
        <v>113.1008628</v>
      </c>
      <c r="AA980">
        <v>-7.0656087000000003</v>
      </c>
      <c r="AB980" t="s">
        <v>9563</v>
      </c>
      <c r="AC980" t="s">
        <v>229</v>
      </c>
      <c r="AO980" t="s">
        <v>9372</v>
      </c>
      <c r="AR980" t="s">
        <v>1630</v>
      </c>
      <c r="AS980" t="s">
        <v>219</v>
      </c>
      <c r="AT980" t="s">
        <v>230</v>
      </c>
      <c r="AV980" t="s">
        <v>9564</v>
      </c>
      <c r="AW980" t="s">
        <v>540</v>
      </c>
      <c r="AX980" t="s">
        <v>222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str">
        <f>VLOOKUP(H980,Sheet2!$A$1:$B$270,2,FALSE)</f>
        <v>MADURA</v>
      </c>
    </row>
    <row r="981" spans="1:61">
      <c r="A981">
        <v>980</v>
      </c>
      <c r="B981">
        <v>1002656064</v>
      </c>
      <c r="C981">
        <v>3</v>
      </c>
      <c r="D981" t="s">
        <v>55</v>
      </c>
      <c r="E981">
        <v>5</v>
      </c>
      <c r="F981" t="s">
        <v>227</v>
      </c>
      <c r="G981" t="s">
        <v>121</v>
      </c>
      <c r="H981" t="s">
        <v>324</v>
      </c>
      <c r="I981" t="s">
        <v>212</v>
      </c>
      <c r="J981" t="s">
        <v>213</v>
      </c>
      <c r="K981" t="s">
        <v>149</v>
      </c>
      <c r="M981" t="s">
        <v>1625</v>
      </c>
      <c r="N981" t="s">
        <v>215</v>
      </c>
      <c r="O981" s="57">
        <v>46322.580543981479</v>
      </c>
      <c r="P981" s="57">
        <v>46322.732569444444</v>
      </c>
      <c r="Q981">
        <v>69418000</v>
      </c>
      <c r="S981">
        <v>152459201473</v>
      </c>
      <c r="T981" t="s">
        <v>13819</v>
      </c>
      <c r="U981" t="s">
        <v>13820</v>
      </c>
      <c r="Z981">
        <v>113.0728367</v>
      </c>
      <c r="AA981">
        <v>-7.1214316999999996</v>
      </c>
      <c r="AB981" t="s">
        <v>13821</v>
      </c>
      <c r="AC981" t="s">
        <v>229</v>
      </c>
      <c r="AO981" t="s">
        <v>13600</v>
      </c>
      <c r="AR981" t="s">
        <v>1630</v>
      </c>
      <c r="AS981" t="s">
        <v>219</v>
      </c>
      <c r="AT981" t="s">
        <v>230</v>
      </c>
      <c r="AV981" t="s">
        <v>13822</v>
      </c>
      <c r="AW981" t="s">
        <v>8021</v>
      </c>
      <c r="AX981" t="s">
        <v>222</v>
      </c>
      <c r="AZ981" t="s">
        <v>13822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MADURA</v>
      </c>
    </row>
    <row r="982" spans="1:61">
      <c r="A982">
        <v>981</v>
      </c>
      <c r="B982">
        <v>1002620621</v>
      </c>
      <c r="C982">
        <v>3</v>
      </c>
      <c r="D982" t="s">
        <v>55</v>
      </c>
      <c r="E982">
        <v>5</v>
      </c>
      <c r="F982" t="s">
        <v>227</v>
      </c>
      <c r="G982" t="s">
        <v>121</v>
      </c>
      <c r="H982" t="s">
        <v>442</v>
      </c>
      <c r="I982" t="s">
        <v>212</v>
      </c>
      <c r="J982" t="s">
        <v>213</v>
      </c>
      <c r="K982" t="s">
        <v>149</v>
      </c>
      <c r="M982" t="s">
        <v>1400</v>
      </c>
      <c r="N982" t="s">
        <v>215</v>
      </c>
      <c r="O982" s="57">
        <v>46297.754895833335</v>
      </c>
      <c r="P982" s="57">
        <v>46300.630011574074</v>
      </c>
      <c r="Q982">
        <v>69403384</v>
      </c>
      <c r="S982">
        <v>152436205726</v>
      </c>
      <c r="T982" t="s">
        <v>1823</v>
      </c>
      <c r="U982" t="s">
        <v>1824</v>
      </c>
      <c r="V982" t="s">
        <v>1825</v>
      </c>
      <c r="Z982">
        <v>112.8932922</v>
      </c>
      <c r="AA982">
        <v>-7.1542700000000004</v>
      </c>
      <c r="AB982" t="s">
        <v>1826</v>
      </c>
      <c r="AC982" t="s">
        <v>229</v>
      </c>
      <c r="AL982" t="s">
        <v>217</v>
      </c>
      <c r="AM982" t="s">
        <v>1827</v>
      </c>
      <c r="AN982" t="s">
        <v>6</v>
      </c>
      <c r="AO982" s="57">
        <v>46063.757476851853</v>
      </c>
      <c r="AP982" s="57">
        <v>46299.458333333336</v>
      </c>
      <c r="AR982" t="s">
        <v>14</v>
      </c>
      <c r="AS982" t="s">
        <v>219</v>
      </c>
      <c r="AT982" t="s">
        <v>220</v>
      </c>
      <c r="AV982" t="s">
        <v>2675</v>
      </c>
      <c r="AW982" t="s">
        <v>1828</v>
      </c>
      <c r="AX982" t="s">
        <v>222</v>
      </c>
      <c r="BA982" s="57">
        <v>46299.458333333336</v>
      </c>
      <c r="BB982" t="s">
        <v>1827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str">
        <f>VLOOKUP(H982,Sheet2!$A$1:$B$270,2,FALSE)</f>
        <v>MADURA</v>
      </c>
    </row>
    <row r="983" spans="1:61">
      <c r="A983">
        <v>982</v>
      </c>
      <c r="B983">
        <v>1002620451</v>
      </c>
      <c r="C983">
        <v>3</v>
      </c>
      <c r="D983" t="s">
        <v>55</v>
      </c>
      <c r="E983">
        <v>5</v>
      </c>
      <c r="F983" t="s">
        <v>227</v>
      </c>
      <c r="G983" t="s">
        <v>121</v>
      </c>
      <c r="H983" t="s">
        <v>442</v>
      </c>
      <c r="I983" t="s">
        <v>212</v>
      </c>
      <c r="J983" t="s">
        <v>213</v>
      </c>
      <c r="K983" t="s">
        <v>149</v>
      </c>
      <c r="M983" t="s">
        <v>76</v>
      </c>
      <c r="N983" t="s">
        <v>215</v>
      </c>
      <c r="O983" s="57">
        <v>46297.690555555557</v>
      </c>
      <c r="P983" s="57">
        <v>46300.755798611113</v>
      </c>
      <c r="Q983">
        <v>69403303</v>
      </c>
      <c r="S983">
        <v>152436205724</v>
      </c>
      <c r="T983" t="s">
        <v>1818</v>
      </c>
      <c r="U983" t="s">
        <v>1819</v>
      </c>
      <c r="V983" t="s">
        <v>1820</v>
      </c>
      <c r="Z983">
        <v>112.721456166957</v>
      </c>
      <c r="AA983">
        <v>-7.1255792169147698</v>
      </c>
      <c r="AB983" t="s">
        <v>1821</v>
      </c>
      <c r="AC983" t="s">
        <v>229</v>
      </c>
      <c r="AL983" t="s">
        <v>217</v>
      </c>
      <c r="AM983" t="s">
        <v>1822</v>
      </c>
      <c r="AN983" t="s">
        <v>6</v>
      </c>
      <c r="AO983" s="57">
        <v>46063.694699074076</v>
      </c>
      <c r="AP983" s="57">
        <v>46300.333333333336</v>
      </c>
      <c r="AR983" t="s">
        <v>218</v>
      </c>
      <c r="AS983" t="s">
        <v>219</v>
      </c>
      <c r="AT983" t="s">
        <v>230</v>
      </c>
      <c r="AU983">
        <v>20261005</v>
      </c>
      <c r="AV983" t="s">
        <v>221</v>
      </c>
      <c r="AW983" t="s">
        <v>540</v>
      </c>
      <c r="AX983" t="s">
        <v>222</v>
      </c>
      <c r="BA983" s="57">
        <v>46300.333333333336</v>
      </c>
      <c r="BB983" t="s">
        <v>1822</v>
      </c>
      <c r="BC983">
        <v>2026</v>
      </c>
      <c r="BD983">
        <v>10</v>
      </c>
      <c r="BE983">
        <v>5</v>
      </c>
      <c r="BF983" s="6">
        <f t="shared" si="45"/>
        <v>46300</v>
      </c>
      <c r="BG983">
        <f t="shared" si="46"/>
        <v>-0.33333333333575865</v>
      </c>
      <c r="BH983" t="str">
        <f t="shared" si="47"/>
        <v>COMPLY</v>
      </c>
      <c r="BI983" t="str">
        <f>VLOOKUP(H983,Sheet2!$A$1:$B$270,2,FALSE)</f>
        <v>MADURA</v>
      </c>
    </row>
    <row r="984" spans="1:61">
      <c r="A984">
        <v>983</v>
      </c>
      <c r="B984">
        <v>1002622783</v>
      </c>
      <c r="C984">
        <v>3</v>
      </c>
      <c r="D984" t="s">
        <v>55</v>
      </c>
      <c r="E984">
        <v>5</v>
      </c>
      <c r="F984" t="s">
        <v>227</v>
      </c>
      <c r="G984" t="s">
        <v>121</v>
      </c>
      <c r="H984" t="s">
        <v>442</v>
      </c>
      <c r="I984" t="s">
        <v>212</v>
      </c>
      <c r="J984" t="s">
        <v>213</v>
      </c>
      <c r="K984" t="s">
        <v>149</v>
      </c>
      <c r="M984" t="s">
        <v>76</v>
      </c>
      <c r="N984" t="s">
        <v>215</v>
      </c>
      <c r="O984" s="57">
        <v>46300.630023148151</v>
      </c>
      <c r="P984" s="57">
        <v>46300.756030092591</v>
      </c>
      <c r="Q984">
        <v>69403384</v>
      </c>
      <c r="S984">
        <v>152436205811</v>
      </c>
      <c r="T984" t="s">
        <v>1823</v>
      </c>
      <c r="U984" t="s">
        <v>2676</v>
      </c>
      <c r="V984" t="s">
        <v>2677</v>
      </c>
      <c r="Z984">
        <v>112.891474557712</v>
      </c>
      <c r="AA984">
        <v>-7.1536113354964499</v>
      </c>
      <c r="AB984" t="s">
        <v>1826</v>
      </c>
      <c r="AC984" t="s">
        <v>229</v>
      </c>
      <c r="AL984" t="s">
        <v>217</v>
      </c>
      <c r="AM984" t="s">
        <v>2678</v>
      </c>
      <c r="AN984" t="s">
        <v>6</v>
      </c>
      <c r="AO984" s="57">
        <v>46152.632743055554</v>
      </c>
      <c r="AR984" t="s">
        <v>218</v>
      </c>
      <c r="AS984" t="s">
        <v>219</v>
      </c>
      <c r="AT984" t="s">
        <v>220</v>
      </c>
      <c r="AU984">
        <v>20261005</v>
      </c>
      <c r="AV984" t="s">
        <v>221</v>
      </c>
      <c r="AW984" t="s">
        <v>576</v>
      </c>
      <c r="AX984" t="s">
        <v>222</v>
      </c>
      <c r="BA984" s="57">
        <v>46300.291666666664</v>
      </c>
      <c r="BB984" t="s">
        <v>2678</v>
      </c>
      <c r="BC984">
        <v>2026</v>
      </c>
      <c r="BD984">
        <v>10</v>
      </c>
      <c r="BE984">
        <v>5</v>
      </c>
      <c r="BF984" s="6">
        <f t="shared" si="45"/>
        <v>46300</v>
      </c>
      <c r="BG984">
        <f t="shared" si="46"/>
        <v>-0.29166666666424135</v>
      </c>
      <c r="BH984" t="str">
        <f t="shared" si="47"/>
        <v>COMPLY</v>
      </c>
      <c r="BI984" t="str">
        <f>VLOOKUP(H984,Sheet2!$A$1:$B$270,2,FALSE)</f>
        <v>MADURA</v>
      </c>
    </row>
    <row r="985" spans="1:61">
      <c r="A985">
        <v>984</v>
      </c>
      <c r="B985">
        <v>1002623690</v>
      </c>
      <c r="C985">
        <v>3</v>
      </c>
      <c r="D985" t="s">
        <v>55</v>
      </c>
      <c r="E985">
        <v>5</v>
      </c>
      <c r="F985" t="s">
        <v>227</v>
      </c>
      <c r="G985" t="s">
        <v>121</v>
      </c>
      <c r="H985" t="s">
        <v>442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46301.413599537038</v>
      </c>
      <c r="P985" s="57">
        <v>46301.68787037037</v>
      </c>
      <c r="Q985">
        <v>69404757</v>
      </c>
      <c r="S985">
        <v>152436205813</v>
      </c>
      <c r="T985" t="s">
        <v>3290</v>
      </c>
      <c r="U985" t="s">
        <v>3291</v>
      </c>
      <c r="V985" t="s">
        <v>3292</v>
      </c>
      <c r="Z985">
        <v>112.7200565</v>
      </c>
      <c r="AA985">
        <v>-7.1267005999999897</v>
      </c>
      <c r="AB985" t="s">
        <v>3293</v>
      </c>
      <c r="AC985" t="s">
        <v>235</v>
      </c>
      <c r="AL985" t="s">
        <v>217</v>
      </c>
      <c r="AM985" t="s">
        <v>3294</v>
      </c>
      <c r="AN985" t="s">
        <v>6</v>
      </c>
      <c r="AO985" s="57">
        <v>46183.424027777779</v>
      </c>
      <c r="AP985" s="57">
        <v>46302.333333333336</v>
      </c>
      <c r="AR985" t="s">
        <v>218</v>
      </c>
      <c r="AS985" t="s">
        <v>219</v>
      </c>
      <c r="AT985" t="s">
        <v>230</v>
      </c>
      <c r="AU985">
        <v>20261006</v>
      </c>
      <c r="AV985" t="s">
        <v>221</v>
      </c>
      <c r="AW985" t="s">
        <v>882</v>
      </c>
      <c r="AX985" t="s">
        <v>222</v>
      </c>
      <c r="BA985" s="57">
        <v>46302.333333333336</v>
      </c>
      <c r="BB985" t="s">
        <v>3294</v>
      </c>
      <c r="BC985">
        <v>2026</v>
      </c>
      <c r="BD985">
        <v>10</v>
      </c>
      <c r="BE985">
        <v>6</v>
      </c>
      <c r="BF985" s="6">
        <f t="shared" si="45"/>
        <v>46301</v>
      </c>
      <c r="BG985">
        <f t="shared" si="46"/>
        <v>-1.3333333333357587</v>
      </c>
      <c r="BH985" t="str">
        <f t="shared" si="47"/>
        <v>COMPLY</v>
      </c>
      <c r="BI985" t="str">
        <f>VLOOKUP(H985,Sheet2!$A$1:$B$270,2,FALSE)</f>
        <v>MADURA</v>
      </c>
    </row>
    <row r="986" spans="1:61">
      <c r="A986">
        <v>985</v>
      </c>
      <c r="B986">
        <v>1002652274</v>
      </c>
      <c r="C986">
        <v>3</v>
      </c>
      <c r="D986" t="s">
        <v>55</v>
      </c>
      <c r="E986">
        <v>5</v>
      </c>
      <c r="F986" t="s">
        <v>227</v>
      </c>
      <c r="G986" t="s">
        <v>121</v>
      </c>
      <c r="H986" t="s">
        <v>442</v>
      </c>
      <c r="I986" t="s">
        <v>212</v>
      </c>
      <c r="J986" t="s">
        <v>213</v>
      </c>
      <c r="K986" t="s">
        <v>149</v>
      </c>
      <c r="M986" t="s">
        <v>76</v>
      </c>
      <c r="N986" t="s">
        <v>215</v>
      </c>
      <c r="O986" s="57">
        <v>46319.664768518516</v>
      </c>
      <c r="P986" s="57">
        <v>46320.621782407405</v>
      </c>
      <c r="Q986">
        <v>69416477</v>
      </c>
      <c r="S986">
        <v>152436205343</v>
      </c>
      <c r="T986" t="s">
        <v>12220</v>
      </c>
      <c r="U986" t="s">
        <v>12221</v>
      </c>
      <c r="V986" t="s">
        <v>12222</v>
      </c>
      <c r="Z986">
        <v>112.72486638535101</v>
      </c>
      <c r="AA986">
        <v>-7.1254923063302096</v>
      </c>
      <c r="AB986" t="s">
        <v>12223</v>
      </c>
      <c r="AC986" t="s">
        <v>229</v>
      </c>
      <c r="AL986" t="s">
        <v>217</v>
      </c>
      <c r="AM986" t="s">
        <v>12224</v>
      </c>
      <c r="AN986" t="s">
        <v>6</v>
      </c>
      <c r="AO986" t="s">
        <v>12225</v>
      </c>
      <c r="AP986" s="57">
        <v>46320.625</v>
      </c>
      <c r="AR986" t="s">
        <v>218</v>
      </c>
      <c r="AS986" t="s">
        <v>219</v>
      </c>
      <c r="AT986" t="s">
        <v>230</v>
      </c>
      <c r="AU986">
        <v>20261025</v>
      </c>
      <c r="AV986" t="s">
        <v>221</v>
      </c>
      <c r="AW986" t="s">
        <v>539</v>
      </c>
      <c r="AX986" t="s">
        <v>222</v>
      </c>
      <c r="BA986" s="57">
        <v>46320.625</v>
      </c>
      <c r="BB986" t="s">
        <v>12224</v>
      </c>
      <c r="BC986">
        <v>2026</v>
      </c>
      <c r="BD986">
        <v>10</v>
      </c>
      <c r="BE986">
        <v>25</v>
      </c>
      <c r="BF986" s="6">
        <f t="shared" si="45"/>
        <v>46320</v>
      </c>
      <c r="BG986">
        <f t="shared" si="46"/>
        <v>-0.625</v>
      </c>
      <c r="BH986" t="str">
        <f t="shared" si="47"/>
        <v>COMPLY</v>
      </c>
      <c r="BI986" t="str">
        <f>VLOOKUP(H986,Sheet2!$A$1:$B$270,2,FALSE)</f>
        <v>MADURA</v>
      </c>
    </row>
    <row r="987" spans="1:61">
      <c r="A987">
        <v>986</v>
      </c>
      <c r="B987">
        <v>1002651352</v>
      </c>
      <c r="C987">
        <v>3</v>
      </c>
      <c r="D987" t="s">
        <v>55</v>
      </c>
      <c r="E987">
        <v>5</v>
      </c>
      <c r="F987" t="s">
        <v>227</v>
      </c>
      <c r="G987" t="s">
        <v>121</v>
      </c>
      <c r="H987" t="s">
        <v>479</v>
      </c>
      <c r="I987" t="s">
        <v>212</v>
      </c>
      <c r="J987" t="s">
        <v>213</v>
      </c>
      <c r="K987" t="s">
        <v>149</v>
      </c>
      <c r="L987" t="s">
        <v>214</v>
      </c>
      <c r="M987" t="s">
        <v>1400</v>
      </c>
      <c r="N987" t="s">
        <v>215</v>
      </c>
      <c r="O987" s="57">
        <v>46318.635231481479</v>
      </c>
      <c r="P987" s="57">
        <v>46321.457673611112</v>
      </c>
      <c r="Q987">
        <v>69416004</v>
      </c>
      <c r="S987">
        <v>152458900166</v>
      </c>
      <c r="T987" t="s">
        <v>12226</v>
      </c>
      <c r="U987" t="s">
        <v>12227</v>
      </c>
      <c r="V987" t="s">
        <v>12228</v>
      </c>
      <c r="Z987">
        <v>113.028474971652</v>
      </c>
      <c r="AA987">
        <v>-6.8843740008269503</v>
      </c>
      <c r="AB987" t="s">
        <v>12229</v>
      </c>
      <c r="AC987" t="s">
        <v>216</v>
      </c>
      <c r="AL987" t="s">
        <v>217</v>
      </c>
      <c r="AM987" t="s">
        <v>12061</v>
      </c>
      <c r="AN987" t="s">
        <v>6</v>
      </c>
      <c r="AO987" t="s">
        <v>11918</v>
      </c>
      <c r="AP987" s="57">
        <v>46319.625</v>
      </c>
      <c r="AQ987" t="s">
        <v>841</v>
      </c>
      <c r="AR987" t="s">
        <v>14</v>
      </c>
      <c r="AS987" t="s">
        <v>219</v>
      </c>
      <c r="AT987" t="s">
        <v>230</v>
      </c>
      <c r="AV987" t="s">
        <v>13102</v>
      </c>
      <c r="AW987" t="s">
        <v>923</v>
      </c>
      <c r="AX987" t="s">
        <v>222</v>
      </c>
      <c r="BA987" s="57">
        <v>46319.625</v>
      </c>
      <c r="BB987" t="s">
        <v>12061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MADURA</v>
      </c>
    </row>
    <row r="988" spans="1:61">
      <c r="A988">
        <v>987</v>
      </c>
      <c r="B988">
        <v>1002639164</v>
      </c>
      <c r="C988">
        <v>3</v>
      </c>
      <c r="D988" t="s">
        <v>55</v>
      </c>
      <c r="E988">
        <v>5</v>
      </c>
      <c r="F988" t="s">
        <v>227</v>
      </c>
      <c r="G988" t="s">
        <v>121</v>
      </c>
      <c r="H988" t="s">
        <v>479</v>
      </c>
      <c r="I988" t="s">
        <v>212</v>
      </c>
      <c r="J988" t="s">
        <v>213</v>
      </c>
      <c r="K988" t="s">
        <v>149</v>
      </c>
      <c r="M988" t="s">
        <v>76</v>
      </c>
      <c r="N988" t="s">
        <v>215</v>
      </c>
      <c r="O988" s="57">
        <v>46310.715937499997</v>
      </c>
      <c r="P988" s="57">
        <v>46312.737881944442</v>
      </c>
      <c r="Q988">
        <v>69411049</v>
      </c>
      <c r="S988">
        <v>152458900165</v>
      </c>
      <c r="T988" t="s">
        <v>7555</v>
      </c>
      <c r="U988" t="s">
        <v>7556</v>
      </c>
      <c r="V988" t="s">
        <v>8445</v>
      </c>
      <c r="Z988">
        <v>113.0850411</v>
      </c>
      <c r="AA988">
        <v>-6.8889123999999997</v>
      </c>
      <c r="AB988" t="s">
        <v>7557</v>
      </c>
      <c r="AC988" t="s">
        <v>229</v>
      </c>
      <c r="AL988" t="s">
        <v>217</v>
      </c>
      <c r="AM988" t="s">
        <v>8446</v>
      </c>
      <c r="AN988" t="s">
        <v>6</v>
      </c>
      <c r="AO988" t="s">
        <v>7558</v>
      </c>
      <c r="AP988" s="57">
        <v>46312.458333333336</v>
      </c>
      <c r="AR988" t="s">
        <v>218</v>
      </c>
      <c r="AS988" t="s">
        <v>219</v>
      </c>
      <c r="AT988" t="s">
        <v>220</v>
      </c>
      <c r="AU988">
        <v>20261017</v>
      </c>
      <c r="AV988" t="s">
        <v>221</v>
      </c>
      <c r="AW988" t="s">
        <v>541</v>
      </c>
      <c r="AX988" t="s">
        <v>222</v>
      </c>
      <c r="BA988" s="57">
        <v>46312.458333333336</v>
      </c>
      <c r="BB988" t="s">
        <v>8446</v>
      </c>
      <c r="BC988">
        <v>2026</v>
      </c>
      <c r="BD988">
        <v>10</v>
      </c>
      <c r="BE988">
        <v>17</v>
      </c>
      <c r="BF988" s="6">
        <f t="shared" si="45"/>
        <v>46312</v>
      </c>
      <c r="BG988">
        <f t="shared" si="46"/>
        <v>-0.45833333333575865</v>
      </c>
      <c r="BH988" t="str">
        <f t="shared" si="47"/>
        <v>COMPLY</v>
      </c>
      <c r="BI988" t="str">
        <f>VLOOKUP(H988,Sheet2!$A$1:$B$270,2,FALSE)</f>
        <v>MADURA</v>
      </c>
    </row>
    <row r="989" spans="1:61">
      <c r="A989">
        <v>988</v>
      </c>
      <c r="B989">
        <v>1002652836</v>
      </c>
      <c r="C989">
        <v>3</v>
      </c>
      <c r="D989" t="s">
        <v>55</v>
      </c>
      <c r="E989">
        <v>5</v>
      </c>
      <c r="F989" t="s">
        <v>227</v>
      </c>
      <c r="G989" t="s">
        <v>121</v>
      </c>
      <c r="H989" t="s">
        <v>479</v>
      </c>
      <c r="I989" t="s">
        <v>212</v>
      </c>
      <c r="J989" t="s">
        <v>213</v>
      </c>
      <c r="K989" t="s">
        <v>149</v>
      </c>
      <c r="M989" t="s">
        <v>76</v>
      </c>
      <c r="N989" t="s">
        <v>215</v>
      </c>
      <c r="O989" s="57">
        <v>46321.457685185182</v>
      </c>
      <c r="P989" s="57">
        <v>46321.596678240741</v>
      </c>
      <c r="Q989">
        <v>69416004</v>
      </c>
      <c r="S989">
        <v>152458900169</v>
      </c>
      <c r="T989" t="s">
        <v>12226</v>
      </c>
      <c r="U989" t="s">
        <v>13103</v>
      </c>
      <c r="V989" t="s">
        <v>13104</v>
      </c>
      <c r="Z989">
        <v>113.028102</v>
      </c>
      <c r="AA989">
        <v>-6.8843819999999996</v>
      </c>
      <c r="AB989" t="s">
        <v>12229</v>
      </c>
      <c r="AC989" t="s">
        <v>216</v>
      </c>
      <c r="AL989" t="s">
        <v>217</v>
      </c>
      <c r="AM989" t="s">
        <v>13105</v>
      </c>
      <c r="AN989" t="s">
        <v>6</v>
      </c>
      <c r="AO989" t="s">
        <v>13106</v>
      </c>
      <c r="AR989" t="s">
        <v>218</v>
      </c>
      <c r="AS989" t="s">
        <v>219</v>
      </c>
      <c r="AT989" t="s">
        <v>230</v>
      </c>
      <c r="AU989">
        <v>20261026</v>
      </c>
      <c r="AV989" t="s">
        <v>221</v>
      </c>
      <c r="AW989" t="s">
        <v>540</v>
      </c>
      <c r="AX989" t="s">
        <v>222</v>
      </c>
      <c r="BA989" s="57">
        <v>46321.291666666664</v>
      </c>
      <c r="BB989" t="s">
        <v>13105</v>
      </c>
      <c r="BC989">
        <v>2026</v>
      </c>
      <c r="BD989">
        <v>10</v>
      </c>
      <c r="BE989">
        <v>26</v>
      </c>
      <c r="BF989" s="6">
        <f t="shared" si="45"/>
        <v>46321</v>
      </c>
      <c r="BG989">
        <f t="shared" si="46"/>
        <v>-0.29166666666424135</v>
      </c>
      <c r="BH989" t="str">
        <f t="shared" si="47"/>
        <v>COMPLY</v>
      </c>
      <c r="BI989" t="str">
        <f>VLOOKUP(H989,Sheet2!$A$1:$B$270,2,FALSE)</f>
        <v>MADURA</v>
      </c>
    </row>
    <row r="990" spans="1:61">
      <c r="A990">
        <v>989</v>
      </c>
      <c r="B990">
        <v>1002627263</v>
      </c>
      <c r="C990">
        <v>3</v>
      </c>
      <c r="D990" t="s">
        <v>55</v>
      </c>
      <c r="E990">
        <v>5</v>
      </c>
      <c r="F990" t="s">
        <v>227</v>
      </c>
      <c r="G990" t="s">
        <v>121</v>
      </c>
      <c r="H990" t="s">
        <v>435</v>
      </c>
      <c r="I990" t="s">
        <v>212</v>
      </c>
      <c r="J990" t="s">
        <v>213</v>
      </c>
      <c r="K990" t="s">
        <v>149</v>
      </c>
      <c r="L990" t="s">
        <v>214</v>
      </c>
      <c r="M990" t="s">
        <v>1400</v>
      </c>
      <c r="N990" t="s">
        <v>215</v>
      </c>
      <c r="O990" s="57">
        <v>46303.403171296297</v>
      </c>
      <c r="P990" s="57">
        <v>46306.470694444448</v>
      </c>
      <c r="Q990">
        <v>69406289</v>
      </c>
      <c r="S990">
        <v>152438209044</v>
      </c>
      <c r="T990" t="s">
        <v>3968</v>
      </c>
      <c r="U990" t="s">
        <v>3969</v>
      </c>
      <c r="V990" t="s">
        <v>3970</v>
      </c>
      <c r="Z990">
        <v>113.334747701883</v>
      </c>
      <c r="AA990">
        <v>-7.0517742082461101</v>
      </c>
      <c r="AB990" t="s">
        <v>3971</v>
      </c>
      <c r="AC990" t="s">
        <v>216</v>
      </c>
      <c r="AL990" t="s">
        <v>217</v>
      </c>
      <c r="AM990" t="s">
        <v>3972</v>
      </c>
      <c r="AN990" t="s">
        <v>6</v>
      </c>
      <c r="AO990" s="57">
        <v>46244.413414351853</v>
      </c>
      <c r="AP990" s="57">
        <v>46304.333333333336</v>
      </c>
      <c r="AQ990" t="s">
        <v>841</v>
      </c>
      <c r="AR990" t="s">
        <v>14</v>
      </c>
      <c r="AS990" t="s">
        <v>219</v>
      </c>
      <c r="AT990" t="s">
        <v>230</v>
      </c>
      <c r="AV990" t="s">
        <v>5136</v>
      </c>
      <c r="AW990" t="s">
        <v>876</v>
      </c>
      <c r="AX990" t="s">
        <v>222</v>
      </c>
      <c r="BA990" s="57">
        <v>46304.333333333336</v>
      </c>
      <c r="BB990" t="s">
        <v>3972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MADURA</v>
      </c>
    </row>
    <row r="991" spans="1:61">
      <c r="A991">
        <v>990</v>
      </c>
      <c r="B991">
        <v>1002631494</v>
      </c>
      <c r="C991">
        <v>3</v>
      </c>
      <c r="D991" t="s">
        <v>55</v>
      </c>
      <c r="E991">
        <v>5</v>
      </c>
      <c r="F991" t="s">
        <v>227</v>
      </c>
      <c r="G991" t="s">
        <v>121</v>
      </c>
      <c r="H991" t="s">
        <v>435</v>
      </c>
      <c r="I991" t="s">
        <v>212</v>
      </c>
      <c r="J991" t="s">
        <v>213</v>
      </c>
      <c r="K991" t="s">
        <v>149</v>
      </c>
      <c r="M991" t="s">
        <v>76</v>
      </c>
      <c r="N991" t="s">
        <v>215</v>
      </c>
      <c r="O991" s="57">
        <v>46306.470706018517</v>
      </c>
      <c r="P991" s="57">
        <v>46306.560613425929</v>
      </c>
      <c r="Q991">
        <v>69406289</v>
      </c>
      <c r="S991">
        <v>152438201864</v>
      </c>
      <c r="T991" t="s">
        <v>3968</v>
      </c>
      <c r="U991" t="s">
        <v>5133</v>
      </c>
      <c r="V991" t="s">
        <v>5134</v>
      </c>
      <c r="Z991">
        <v>113.334802289289</v>
      </c>
      <c r="AA991">
        <v>-7.0517824483006502</v>
      </c>
      <c r="AB991" t="s">
        <v>3971</v>
      </c>
      <c r="AC991" t="s">
        <v>216</v>
      </c>
      <c r="AL991" t="s">
        <v>217</v>
      </c>
      <c r="AM991" t="s">
        <v>5135</v>
      </c>
      <c r="AN991" t="s">
        <v>6</v>
      </c>
      <c r="AO991" s="57">
        <v>46336.476030092592</v>
      </c>
      <c r="AR991" t="s">
        <v>218</v>
      </c>
      <c r="AS991" t="s">
        <v>219</v>
      </c>
      <c r="AT991" t="s">
        <v>230</v>
      </c>
      <c r="AU991">
        <v>20261011</v>
      </c>
      <c r="AV991" t="s">
        <v>221</v>
      </c>
      <c r="AW991" t="s">
        <v>541</v>
      </c>
      <c r="AX991" t="s">
        <v>222</v>
      </c>
      <c r="BA991" s="57">
        <v>46306.291666666664</v>
      </c>
      <c r="BB991" t="s">
        <v>5135</v>
      </c>
      <c r="BC991">
        <v>2026</v>
      </c>
      <c r="BD991">
        <v>10</v>
      </c>
      <c r="BE991">
        <v>11</v>
      </c>
      <c r="BF991" s="6">
        <f t="shared" si="45"/>
        <v>46306</v>
      </c>
      <c r="BG991">
        <f t="shared" si="46"/>
        <v>-0.29166666666424135</v>
      </c>
      <c r="BH991" t="str">
        <f t="shared" si="47"/>
        <v>COMPLY</v>
      </c>
      <c r="BI991" t="str">
        <f>VLOOKUP(H991,Sheet2!$A$1:$B$270,2,FALSE)</f>
        <v>MADURA</v>
      </c>
    </row>
    <row r="992" spans="1:61">
      <c r="A992">
        <v>991</v>
      </c>
      <c r="B992">
        <v>1002656831</v>
      </c>
      <c r="C992">
        <v>3</v>
      </c>
      <c r="D992" t="s">
        <v>55</v>
      </c>
      <c r="E992">
        <v>5</v>
      </c>
      <c r="F992" t="s">
        <v>227</v>
      </c>
      <c r="G992" t="s">
        <v>121</v>
      </c>
      <c r="H992" t="s">
        <v>435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46322.810995370368</v>
      </c>
      <c r="P992" s="57">
        <v>46324.642650462964</v>
      </c>
      <c r="Q992">
        <v>69418270</v>
      </c>
      <c r="S992">
        <v>152438202417</v>
      </c>
      <c r="T992" t="s">
        <v>13823</v>
      </c>
      <c r="U992" t="s">
        <v>13824</v>
      </c>
      <c r="V992" t="s">
        <v>13825</v>
      </c>
      <c r="Z992">
        <v>113.426165767014</v>
      </c>
      <c r="AA992">
        <v>-6.9595844566243397</v>
      </c>
      <c r="AB992" t="s">
        <v>13826</v>
      </c>
      <c r="AC992" t="s">
        <v>216</v>
      </c>
      <c r="AL992" t="s">
        <v>217</v>
      </c>
      <c r="AM992" t="s">
        <v>13707</v>
      </c>
      <c r="AN992" t="s">
        <v>6</v>
      </c>
      <c r="AO992" t="s">
        <v>13827</v>
      </c>
      <c r="AP992" s="57">
        <v>46324.333333333336</v>
      </c>
      <c r="AR992" t="s">
        <v>218</v>
      </c>
      <c r="AS992" t="s">
        <v>219</v>
      </c>
      <c r="AT992" t="s">
        <v>230</v>
      </c>
      <c r="AU992">
        <v>20261029</v>
      </c>
      <c r="AV992" t="s">
        <v>221</v>
      </c>
      <c r="AW992" t="s">
        <v>876</v>
      </c>
      <c r="AX992" t="s">
        <v>222</v>
      </c>
      <c r="BA992" s="57">
        <v>46324.333333333336</v>
      </c>
      <c r="BB992" t="s">
        <v>13707</v>
      </c>
      <c r="BC992">
        <v>2026</v>
      </c>
      <c r="BD992">
        <v>10</v>
      </c>
      <c r="BE992">
        <v>29</v>
      </c>
      <c r="BF992" s="6">
        <f t="shared" si="45"/>
        <v>46324</v>
      </c>
      <c r="BG992">
        <f t="shared" si="46"/>
        <v>-0.33333333333575865</v>
      </c>
      <c r="BH992" t="str">
        <f t="shared" si="47"/>
        <v>COMPLY</v>
      </c>
      <c r="BI992" t="str">
        <f>VLOOKUP(H992,Sheet2!$A$1:$B$270,2,FALSE)</f>
        <v>MADURA</v>
      </c>
    </row>
    <row r="993" spans="1:61">
      <c r="A993">
        <v>992</v>
      </c>
      <c r="B993">
        <v>1002645283</v>
      </c>
      <c r="C993">
        <v>3</v>
      </c>
      <c r="D993" t="s">
        <v>55</v>
      </c>
      <c r="E993">
        <v>5</v>
      </c>
      <c r="F993" t="s">
        <v>227</v>
      </c>
      <c r="G993" t="s">
        <v>121</v>
      </c>
      <c r="H993" t="s">
        <v>332</v>
      </c>
      <c r="I993" t="s">
        <v>212</v>
      </c>
      <c r="J993" t="s">
        <v>213</v>
      </c>
      <c r="K993" t="s">
        <v>149</v>
      </c>
      <c r="M993" t="s">
        <v>1400</v>
      </c>
      <c r="N993" t="s">
        <v>215</v>
      </c>
      <c r="O993" s="57">
        <v>46315.502916666665</v>
      </c>
      <c r="P993" s="57">
        <v>46323.432546296295</v>
      </c>
      <c r="Q993">
        <v>69413687</v>
      </c>
      <c r="S993">
        <v>152434914879</v>
      </c>
      <c r="T993" t="s">
        <v>10276</v>
      </c>
      <c r="U993" t="s">
        <v>10277</v>
      </c>
      <c r="V993" t="s">
        <v>12235</v>
      </c>
      <c r="Z993">
        <v>113.2519231</v>
      </c>
      <c r="AA993">
        <v>-7.1953864999999997</v>
      </c>
      <c r="AB993" t="s">
        <v>10278</v>
      </c>
      <c r="AC993" t="s">
        <v>229</v>
      </c>
      <c r="AL993" t="s">
        <v>217</v>
      </c>
      <c r="AM993" t="s">
        <v>12236</v>
      </c>
      <c r="AN993" t="s">
        <v>6</v>
      </c>
      <c r="AO993" t="s">
        <v>10108</v>
      </c>
      <c r="AP993" s="57">
        <v>46319.625</v>
      </c>
      <c r="AR993" t="s">
        <v>14</v>
      </c>
      <c r="AS993" t="s">
        <v>333</v>
      </c>
      <c r="AT993" t="s">
        <v>230</v>
      </c>
      <c r="AV993" t="s">
        <v>14487</v>
      </c>
      <c r="AW993" t="s">
        <v>541</v>
      </c>
      <c r="AX993" t="s">
        <v>222</v>
      </c>
      <c r="BA993" s="57">
        <v>46319.625</v>
      </c>
      <c r="BB993" t="s">
        <v>12236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str">
        <f>VLOOKUP(H993,Sheet2!$A$1:$B$270,2,FALSE)</f>
        <v>MADURA</v>
      </c>
    </row>
    <row r="994" spans="1:61">
      <c r="A994">
        <v>993</v>
      </c>
      <c r="B994">
        <v>1002654275</v>
      </c>
      <c r="C994">
        <v>3</v>
      </c>
      <c r="D994" t="s">
        <v>55</v>
      </c>
      <c r="E994">
        <v>5</v>
      </c>
      <c r="F994" t="s">
        <v>227</v>
      </c>
      <c r="G994" t="s">
        <v>121</v>
      </c>
      <c r="H994" t="s">
        <v>332</v>
      </c>
      <c r="I994" t="s">
        <v>212</v>
      </c>
      <c r="J994" t="s">
        <v>213</v>
      </c>
      <c r="K994" t="s">
        <v>149</v>
      </c>
      <c r="M994" t="s">
        <v>836</v>
      </c>
      <c r="N994" t="s">
        <v>215</v>
      </c>
      <c r="O994" s="57">
        <v>46321.607465277775</v>
      </c>
      <c r="P994" s="57">
        <v>46323.427453703705</v>
      </c>
      <c r="Q994">
        <v>69413687</v>
      </c>
      <c r="S994">
        <v>152434913064</v>
      </c>
      <c r="T994" t="s">
        <v>10276</v>
      </c>
      <c r="U994" t="s">
        <v>13107</v>
      </c>
      <c r="V994" t="s">
        <v>13108</v>
      </c>
      <c r="Z994">
        <v>113.17986000000001</v>
      </c>
      <c r="AA994">
        <v>-7.0587999999999997</v>
      </c>
      <c r="AB994" t="s">
        <v>10278</v>
      </c>
      <c r="AC994" t="s">
        <v>229</v>
      </c>
      <c r="AL994" t="s">
        <v>217</v>
      </c>
      <c r="AM994" t="s">
        <v>13109</v>
      </c>
      <c r="AN994" t="s">
        <v>6</v>
      </c>
      <c r="AO994" t="s">
        <v>13046</v>
      </c>
      <c r="AQ994" t="s">
        <v>841</v>
      </c>
      <c r="AR994" t="s">
        <v>14</v>
      </c>
      <c r="AS994" t="s">
        <v>333</v>
      </c>
      <c r="AT994" t="s">
        <v>230</v>
      </c>
      <c r="AV994" t="s">
        <v>837</v>
      </c>
      <c r="AW994" t="s">
        <v>539</v>
      </c>
      <c r="AX994" t="s">
        <v>222</v>
      </c>
      <c r="BA994" s="57">
        <v>46321.291666666664</v>
      </c>
      <c r="BB994" t="s">
        <v>13109</v>
      </c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str">
        <f>VLOOKUP(H994,Sheet2!$A$1:$B$270,2,FALSE)</f>
        <v>MADURA</v>
      </c>
    </row>
    <row r="995" spans="1:61">
      <c r="A995">
        <v>994</v>
      </c>
      <c r="B995">
        <v>1002621763</v>
      </c>
      <c r="C995">
        <v>3</v>
      </c>
      <c r="D995" t="s">
        <v>55</v>
      </c>
      <c r="E995">
        <v>5</v>
      </c>
      <c r="F995" t="s">
        <v>227</v>
      </c>
      <c r="G995" t="s">
        <v>121</v>
      </c>
      <c r="H995" t="s">
        <v>332</v>
      </c>
      <c r="I995" t="s">
        <v>212</v>
      </c>
      <c r="J995" t="s">
        <v>213</v>
      </c>
      <c r="K995" t="s">
        <v>149</v>
      </c>
      <c r="M995" t="s">
        <v>76</v>
      </c>
      <c r="N995" t="s">
        <v>215</v>
      </c>
      <c r="O995" s="57">
        <v>46300.401192129626</v>
      </c>
      <c r="P995" s="57">
        <v>46301.614340277774</v>
      </c>
      <c r="Q995">
        <v>69404064</v>
      </c>
      <c r="S995">
        <v>152434914046</v>
      </c>
      <c r="T995" t="s">
        <v>2679</v>
      </c>
      <c r="U995" t="s">
        <v>2680</v>
      </c>
      <c r="V995" t="s">
        <v>2681</v>
      </c>
      <c r="Z995">
        <v>113.2519231</v>
      </c>
      <c r="AA995">
        <v>-7.1953864999999997</v>
      </c>
      <c r="AB995" t="s">
        <v>2682</v>
      </c>
      <c r="AC995" t="s">
        <v>229</v>
      </c>
      <c r="AL995" t="s">
        <v>217</v>
      </c>
      <c r="AM995" t="s">
        <v>2683</v>
      </c>
      <c r="AN995" t="s">
        <v>6</v>
      </c>
      <c r="AO995" s="57">
        <v>46152.40284722222</v>
      </c>
      <c r="AP995" s="57">
        <v>46301.333333333336</v>
      </c>
      <c r="AR995" t="s">
        <v>218</v>
      </c>
      <c r="AS995" t="s">
        <v>333</v>
      </c>
      <c r="AT995" t="s">
        <v>230</v>
      </c>
      <c r="AU995">
        <v>20261006</v>
      </c>
      <c r="AV995" t="s">
        <v>221</v>
      </c>
      <c r="AW995" t="s">
        <v>577</v>
      </c>
      <c r="AX995" t="s">
        <v>222</v>
      </c>
      <c r="BA995" s="57">
        <v>46301.333333333336</v>
      </c>
      <c r="BB995" t="s">
        <v>2683</v>
      </c>
      <c r="BC995">
        <v>2026</v>
      </c>
      <c r="BD995">
        <v>10</v>
      </c>
      <c r="BE995">
        <v>6</v>
      </c>
      <c r="BF995" s="6">
        <f t="shared" si="45"/>
        <v>46301</v>
      </c>
      <c r="BG995">
        <f t="shared" si="46"/>
        <v>-0.33333333333575865</v>
      </c>
      <c r="BH995" t="str">
        <f t="shared" si="47"/>
        <v>COMPLY</v>
      </c>
      <c r="BI995" t="str">
        <f>VLOOKUP(H995,Sheet2!$A$1:$B$270,2,FALSE)</f>
        <v>MADURA</v>
      </c>
    </row>
    <row r="996" spans="1:61">
      <c r="A996">
        <v>995</v>
      </c>
      <c r="B996">
        <v>1002639571</v>
      </c>
      <c r="C996">
        <v>3</v>
      </c>
      <c r="D996" t="s">
        <v>55</v>
      </c>
      <c r="E996">
        <v>5</v>
      </c>
      <c r="F996" t="s">
        <v>227</v>
      </c>
      <c r="G996" t="s">
        <v>121</v>
      </c>
      <c r="H996" t="s">
        <v>332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46311.403240740743</v>
      </c>
      <c r="P996" s="57">
        <v>46312.768622685187</v>
      </c>
      <c r="Q996">
        <v>69411196</v>
      </c>
      <c r="S996">
        <v>152434914760</v>
      </c>
      <c r="T996" t="s">
        <v>8447</v>
      </c>
      <c r="U996" t="s">
        <v>8448</v>
      </c>
      <c r="V996" t="s">
        <v>8449</v>
      </c>
      <c r="Z996">
        <v>113.25111889999999</v>
      </c>
      <c r="AA996">
        <v>-7.1384007</v>
      </c>
      <c r="AB996" t="s">
        <v>8450</v>
      </c>
      <c r="AC996" t="s">
        <v>216</v>
      </c>
      <c r="AL996" t="s">
        <v>217</v>
      </c>
      <c r="AM996" t="s">
        <v>7610</v>
      </c>
      <c r="AN996" t="s">
        <v>6</v>
      </c>
      <c r="AO996" t="s">
        <v>7953</v>
      </c>
      <c r="AP996" s="57">
        <v>46312.333333333336</v>
      </c>
      <c r="AR996" t="s">
        <v>218</v>
      </c>
      <c r="AS996" t="s">
        <v>333</v>
      </c>
      <c r="AT996" t="s">
        <v>220</v>
      </c>
      <c r="AU996">
        <v>20261017</v>
      </c>
      <c r="AV996" t="s">
        <v>221</v>
      </c>
      <c r="AW996" t="s">
        <v>871</v>
      </c>
      <c r="AX996" t="s">
        <v>222</v>
      </c>
      <c r="BA996" s="57">
        <v>46312.333333333336</v>
      </c>
      <c r="BB996" t="s">
        <v>7610</v>
      </c>
      <c r="BC996">
        <v>2026</v>
      </c>
      <c r="BD996">
        <v>10</v>
      </c>
      <c r="BE996">
        <v>17</v>
      </c>
      <c r="BF996" s="6">
        <f t="shared" si="45"/>
        <v>46312</v>
      </c>
      <c r="BG996">
        <f t="shared" si="46"/>
        <v>-0.33333333333575865</v>
      </c>
      <c r="BH996" t="str">
        <f t="shared" si="47"/>
        <v>COMPLY</v>
      </c>
      <c r="BI996" t="str">
        <f>VLOOKUP(H996,Sheet2!$A$1:$B$270,2,FALSE)</f>
        <v>MADURA</v>
      </c>
    </row>
    <row r="997" spans="1:61">
      <c r="A997">
        <v>996</v>
      </c>
      <c r="B997">
        <v>1002642347</v>
      </c>
      <c r="C997">
        <v>3</v>
      </c>
      <c r="D997" t="s">
        <v>55</v>
      </c>
      <c r="E997">
        <v>5</v>
      </c>
      <c r="F997" t="s">
        <v>227</v>
      </c>
      <c r="G997" t="s">
        <v>121</v>
      </c>
      <c r="H997" t="s">
        <v>332</v>
      </c>
      <c r="I997" t="s">
        <v>212</v>
      </c>
      <c r="J997" t="s">
        <v>213</v>
      </c>
      <c r="K997" t="s">
        <v>149</v>
      </c>
      <c r="M997" t="s">
        <v>76</v>
      </c>
      <c r="N997" t="s">
        <v>215</v>
      </c>
      <c r="O997" s="57">
        <v>46314.391898148147</v>
      </c>
      <c r="P997" s="57">
        <v>46315.872893518521</v>
      </c>
      <c r="Q997">
        <v>69412612</v>
      </c>
      <c r="S997">
        <v>152434914837</v>
      </c>
      <c r="T997" t="s">
        <v>9565</v>
      </c>
      <c r="U997" t="s">
        <v>9566</v>
      </c>
      <c r="V997" t="s">
        <v>9567</v>
      </c>
      <c r="Z997">
        <v>113.1507548</v>
      </c>
      <c r="AA997">
        <v>-7.1742543000000003</v>
      </c>
      <c r="AB997" t="s">
        <v>9568</v>
      </c>
      <c r="AC997" t="s">
        <v>229</v>
      </c>
      <c r="AL997" t="s">
        <v>217</v>
      </c>
      <c r="AM997" t="s">
        <v>9569</v>
      </c>
      <c r="AN997" t="s">
        <v>6</v>
      </c>
      <c r="AO997" t="s">
        <v>9410</v>
      </c>
      <c r="AP997" s="57">
        <v>46315.333333333336</v>
      </c>
      <c r="AR997" t="s">
        <v>218</v>
      </c>
      <c r="AS997" t="s">
        <v>333</v>
      </c>
      <c r="AT997" t="s">
        <v>220</v>
      </c>
      <c r="AU997">
        <v>20261020</v>
      </c>
      <c r="AV997" t="s">
        <v>221</v>
      </c>
      <c r="AW997" t="s">
        <v>577</v>
      </c>
      <c r="AX997" t="s">
        <v>222</v>
      </c>
      <c r="BA997" s="57">
        <v>46315.333333333336</v>
      </c>
      <c r="BB997" t="s">
        <v>9569</v>
      </c>
      <c r="BC997">
        <v>2026</v>
      </c>
      <c r="BD997">
        <v>10</v>
      </c>
      <c r="BE997">
        <v>20</v>
      </c>
      <c r="BF997" s="6">
        <f t="shared" si="45"/>
        <v>46315</v>
      </c>
      <c r="BG997">
        <f t="shared" si="46"/>
        <v>-0.33333333333575865</v>
      </c>
      <c r="BH997" t="str">
        <f t="shared" si="47"/>
        <v>COMPLY</v>
      </c>
      <c r="BI997" t="str">
        <f>VLOOKUP(H997,Sheet2!$A$1:$B$270,2,FALSE)</f>
        <v>MADURA</v>
      </c>
    </row>
    <row r="998" spans="1:61">
      <c r="A998">
        <v>997</v>
      </c>
      <c r="B998">
        <v>1002643283</v>
      </c>
      <c r="C998">
        <v>3</v>
      </c>
      <c r="D998" t="s">
        <v>55</v>
      </c>
      <c r="E998">
        <v>5</v>
      </c>
      <c r="F998" t="s">
        <v>227</v>
      </c>
      <c r="G998" t="s">
        <v>121</v>
      </c>
      <c r="H998" t="s">
        <v>332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46314.576099537036</v>
      </c>
      <c r="P998" s="57">
        <v>46316.849363425928</v>
      </c>
      <c r="Q998">
        <v>69412988</v>
      </c>
      <c r="S998">
        <v>152434914850</v>
      </c>
      <c r="T998" t="s">
        <v>9570</v>
      </c>
      <c r="U998" t="s">
        <v>9571</v>
      </c>
      <c r="V998" t="s">
        <v>9572</v>
      </c>
      <c r="Z998">
        <v>113.20256575942</v>
      </c>
      <c r="AA998">
        <v>-7.2200359532093401</v>
      </c>
      <c r="AB998" t="s">
        <v>9573</v>
      </c>
      <c r="AC998" t="s">
        <v>216</v>
      </c>
      <c r="AL998" t="s">
        <v>217</v>
      </c>
      <c r="AM998" t="s">
        <v>9574</v>
      </c>
      <c r="AN998" t="s">
        <v>6</v>
      </c>
      <c r="AO998" t="s">
        <v>9438</v>
      </c>
      <c r="AP998" s="57">
        <v>46315.458333333336</v>
      </c>
      <c r="AR998" t="s">
        <v>218</v>
      </c>
      <c r="AS998" t="s">
        <v>333</v>
      </c>
      <c r="AT998" t="s">
        <v>230</v>
      </c>
      <c r="AU998">
        <v>20261021</v>
      </c>
      <c r="AV998" t="s">
        <v>221</v>
      </c>
      <c r="AW998" t="s">
        <v>877</v>
      </c>
      <c r="AX998" t="s">
        <v>222</v>
      </c>
      <c r="BA998" s="57">
        <v>46315.458333333336</v>
      </c>
      <c r="BB998" t="s">
        <v>9574</v>
      </c>
      <c r="BC998">
        <v>2026</v>
      </c>
      <c r="BD998">
        <v>10</v>
      </c>
      <c r="BE998">
        <v>21</v>
      </c>
      <c r="BF998" s="6">
        <f t="shared" si="45"/>
        <v>46316</v>
      </c>
      <c r="BG998">
        <f t="shared" si="46"/>
        <v>0.54166666666424135</v>
      </c>
      <c r="BH998" t="str">
        <f t="shared" si="47"/>
        <v>COMPLY</v>
      </c>
      <c r="BI998" t="str">
        <f>VLOOKUP(H998,Sheet2!$A$1:$B$270,2,FALSE)</f>
        <v>MADURA</v>
      </c>
    </row>
    <row r="999" spans="1:61">
      <c r="A999">
        <v>998</v>
      </c>
      <c r="B999">
        <v>1002645582</v>
      </c>
      <c r="C999">
        <v>3</v>
      </c>
      <c r="D999" t="s">
        <v>55</v>
      </c>
      <c r="E999">
        <v>5</v>
      </c>
      <c r="F999" t="s">
        <v>227</v>
      </c>
      <c r="G999" t="s">
        <v>121</v>
      </c>
      <c r="H999" t="s">
        <v>332</v>
      </c>
      <c r="I999" t="s">
        <v>212</v>
      </c>
      <c r="J999" t="s">
        <v>213</v>
      </c>
      <c r="K999" t="s">
        <v>149</v>
      </c>
      <c r="M999" t="s">
        <v>76</v>
      </c>
      <c r="N999" t="s">
        <v>215</v>
      </c>
      <c r="O999" s="57">
        <v>46315.588402777779</v>
      </c>
      <c r="P999" s="57">
        <v>46316.602592592593</v>
      </c>
      <c r="Q999">
        <v>69413817</v>
      </c>
      <c r="S999">
        <v>152434914882</v>
      </c>
      <c r="T999" t="s">
        <v>10270</v>
      </c>
      <c r="U999" t="s">
        <v>10271</v>
      </c>
      <c r="V999" t="s">
        <v>10272</v>
      </c>
      <c r="Z999">
        <v>113.2519231</v>
      </c>
      <c r="AA999">
        <v>-7.1953864999999997</v>
      </c>
      <c r="AB999" t="s">
        <v>10273</v>
      </c>
      <c r="AC999" t="s">
        <v>229</v>
      </c>
      <c r="AL999" t="s">
        <v>217</v>
      </c>
      <c r="AM999" t="s">
        <v>10274</v>
      </c>
      <c r="AN999" t="s">
        <v>6</v>
      </c>
      <c r="AO999" t="s">
        <v>10275</v>
      </c>
      <c r="AP999" s="57">
        <v>46316.625</v>
      </c>
      <c r="AR999" t="s">
        <v>218</v>
      </c>
      <c r="AS999" t="s">
        <v>333</v>
      </c>
      <c r="AT999" t="s">
        <v>230</v>
      </c>
      <c r="AU999">
        <v>20261021</v>
      </c>
      <c r="AV999" t="s">
        <v>221</v>
      </c>
      <c r="AW999" t="s">
        <v>1473</v>
      </c>
      <c r="AX999" t="s">
        <v>222</v>
      </c>
      <c r="BA999" s="57">
        <v>46316.625</v>
      </c>
      <c r="BB999" t="s">
        <v>10274</v>
      </c>
      <c r="BC999">
        <v>2026</v>
      </c>
      <c r="BD999">
        <v>10</v>
      </c>
      <c r="BE999">
        <v>21</v>
      </c>
      <c r="BF999" s="6">
        <f t="shared" si="45"/>
        <v>46316</v>
      </c>
      <c r="BG999">
        <f t="shared" si="46"/>
        <v>-0.625</v>
      </c>
      <c r="BH999" t="str">
        <f t="shared" si="47"/>
        <v>COMPLY</v>
      </c>
      <c r="BI999" t="str">
        <f>VLOOKUP(H999,Sheet2!$A$1:$B$270,2,FALSE)</f>
        <v>MADURA</v>
      </c>
    </row>
    <row r="1000" spans="1:61">
      <c r="A1000">
        <v>999</v>
      </c>
      <c r="B1000">
        <v>1002646489</v>
      </c>
      <c r="C1000">
        <v>3</v>
      </c>
      <c r="D1000" t="s">
        <v>55</v>
      </c>
      <c r="E1000">
        <v>5</v>
      </c>
      <c r="F1000" t="s">
        <v>227</v>
      </c>
      <c r="G1000" t="s">
        <v>121</v>
      </c>
      <c r="H1000" t="s">
        <v>332</v>
      </c>
      <c r="I1000" t="s">
        <v>212</v>
      </c>
      <c r="J1000" t="s">
        <v>213</v>
      </c>
      <c r="K1000" t="s">
        <v>149</v>
      </c>
      <c r="M1000" t="s">
        <v>76</v>
      </c>
      <c r="N1000" t="s">
        <v>215</v>
      </c>
      <c r="O1000" s="57">
        <v>46316.350173611114</v>
      </c>
      <c r="P1000" s="57">
        <v>46317.664270833331</v>
      </c>
      <c r="Q1000">
        <v>69414144</v>
      </c>
      <c r="S1000">
        <v>152434914908</v>
      </c>
      <c r="T1000" t="s">
        <v>10891</v>
      </c>
      <c r="U1000" t="s">
        <v>10892</v>
      </c>
      <c r="V1000" t="s">
        <v>10893</v>
      </c>
      <c r="Z1000">
        <v>113.2059659</v>
      </c>
      <c r="AA1000">
        <v>-7.0521073000000003</v>
      </c>
      <c r="AB1000" t="s">
        <v>10894</v>
      </c>
      <c r="AC1000" t="s">
        <v>229</v>
      </c>
      <c r="AL1000" t="s">
        <v>217</v>
      </c>
      <c r="AM1000" t="s">
        <v>10895</v>
      </c>
      <c r="AN1000" t="s">
        <v>6</v>
      </c>
      <c r="AO1000" t="s">
        <v>10896</v>
      </c>
      <c r="AP1000" s="57">
        <v>46317.625</v>
      </c>
      <c r="AR1000" t="s">
        <v>218</v>
      </c>
      <c r="AS1000" t="s">
        <v>333</v>
      </c>
      <c r="AT1000" t="s">
        <v>230</v>
      </c>
      <c r="AU1000">
        <v>20261022</v>
      </c>
      <c r="AV1000" t="s">
        <v>221</v>
      </c>
      <c r="AW1000" t="s">
        <v>559</v>
      </c>
      <c r="AX1000" t="s">
        <v>222</v>
      </c>
      <c r="BA1000" s="57">
        <v>46317.625</v>
      </c>
      <c r="BB1000" t="s">
        <v>10895</v>
      </c>
      <c r="BC1000">
        <v>2026</v>
      </c>
      <c r="BD1000">
        <v>10</v>
      </c>
      <c r="BE1000">
        <v>22</v>
      </c>
      <c r="BF1000" s="6">
        <f t="shared" si="45"/>
        <v>46317</v>
      </c>
      <c r="BG1000">
        <f t="shared" si="46"/>
        <v>-0.625</v>
      </c>
      <c r="BH1000" t="str">
        <f t="shared" si="47"/>
        <v>COMPLY</v>
      </c>
      <c r="BI1000" t="str">
        <f>VLOOKUP(H1000,Sheet2!$A$1:$B$270,2,FALSE)</f>
        <v>MADURA</v>
      </c>
    </row>
    <row r="1001" spans="1:61">
      <c r="A1001">
        <v>1000</v>
      </c>
      <c r="B1001">
        <v>1002647367</v>
      </c>
      <c r="C1001">
        <v>3</v>
      </c>
      <c r="D1001" t="s">
        <v>55</v>
      </c>
      <c r="E1001">
        <v>5</v>
      </c>
      <c r="F1001" t="s">
        <v>227</v>
      </c>
      <c r="G1001" t="s">
        <v>121</v>
      </c>
      <c r="H1001" t="s">
        <v>332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46316.556076388886</v>
      </c>
      <c r="P1001" s="57">
        <v>46317.638275462959</v>
      </c>
      <c r="Q1001">
        <v>69414507</v>
      </c>
      <c r="S1001">
        <v>152434914917</v>
      </c>
      <c r="T1001" t="s">
        <v>10897</v>
      </c>
      <c r="U1001" t="s">
        <v>10898</v>
      </c>
      <c r="V1001" t="s">
        <v>10899</v>
      </c>
      <c r="Z1001">
        <v>113.275331743061</v>
      </c>
      <c r="AA1001">
        <v>-7.1834185910131598</v>
      </c>
      <c r="AB1001" t="s">
        <v>10900</v>
      </c>
      <c r="AC1001" t="s">
        <v>216</v>
      </c>
      <c r="AL1001" t="s">
        <v>217</v>
      </c>
      <c r="AM1001" t="s">
        <v>10901</v>
      </c>
      <c r="AN1001" t="s">
        <v>6</v>
      </c>
      <c r="AO1001" t="s">
        <v>10824</v>
      </c>
      <c r="AP1001" s="57">
        <v>46317.458333333336</v>
      </c>
      <c r="AR1001" t="s">
        <v>218</v>
      </c>
      <c r="AS1001" t="s">
        <v>333</v>
      </c>
      <c r="AT1001" t="s">
        <v>220</v>
      </c>
      <c r="AU1001">
        <v>20261022</v>
      </c>
      <c r="AV1001" t="s">
        <v>221</v>
      </c>
      <c r="AW1001" t="s">
        <v>833</v>
      </c>
      <c r="AX1001" t="s">
        <v>222</v>
      </c>
      <c r="BA1001" s="57">
        <v>46317.458333333336</v>
      </c>
      <c r="BB1001" t="s">
        <v>10901</v>
      </c>
      <c r="BC1001">
        <v>2026</v>
      </c>
      <c r="BD1001">
        <v>10</v>
      </c>
      <c r="BE1001">
        <v>22</v>
      </c>
      <c r="BF1001" s="6">
        <f t="shared" si="45"/>
        <v>46317</v>
      </c>
      <c r="BG1001">
        <f t="shared" si="46"/>
        <v>-0.45833333333575865</v>
      </c>
      <c r="BH1001" t="str">
        <f t="shared" si="47"/>
        <v>COMPLY</v>
      </c>
      <c r="BI1001" t="str">
        <f>VLOOKUP(H1001,Sheet2!$A$1:$B$270,2,FALSE)</f>
        <v>MADURA</v>
      </c>
    </row>
    <row r="1002" spans="1:61">
      <c r="A1002">
        <v>1001</v>
      </c>
      <c r="B1002">
        <v>1002650974</v>
      </c>
      <c r="C1002">
        <v>3</v>
      </c>
      <c r="D1002" t="s">
        <v>55</v>
      </c>
      <c r="E1002">
        <v>5</v>
      </c>
      <c r="F1002" t="s">
        <v>227</v>
      </c>
      <c r="G1002" t="s">
        <v>121</v>
      </c>
      <c r="H1002" t="s">
        <v>332</v>
      </c>
      <c r="I1002" t="s">
        <v>212</v>
      </c>
      <c r="J1002" t="s">
        <v>213</v>
      </c>
      <c r="K1002" t="s">
        <v>149</v>
      </c>
      <c r="M1002" t="s">
        <v>76</v>
      </c>
      <c r="N1002" t="s">
        <v>215</v>
      </c>
      <c r="O1002" s="57">
        <v>46318.565138888887</v>
      </c>
      <c r="P1002" s="57">
        <v>46319.767974537041</v>
      </c>
      <c r="Q1002">
        <v>69415913</v>
      </c>
      <c r="S1002">
        <v>152434914422</v>
      </c>
      <c r="T1002" t="s">
        <v>12230</v>
      </c>
      <c r="U1002" t="s">
        <v>12231</v>
      </c>
      <c r="V1002" t="s">
        <v>12232</v>
      </c>
      <c r="Z1002">
        <v>113.243836679577</v>
      </c>
      <c r="AA1002">
        <v>-7.2023849561085198</v>
      </c>
      <c r="AB1002" t="s">
        <v>12233</v>
      </c>
      <c r="AC1002" t="s">
        <v>229</v>
      </c>
      <c r="AL1002" t="s">
        <v>217</v>
      </c>
      <c r="AM1002" t="s">
        <v>12234</v>
      </c>
      <c r="AN1002" t="s">
        <v>6</v>
      </c>
      <c r="AO1002" t="s">
        <v>11863</v>
      </c>
      <c r="AP1002" s="57">
        <v>46319.458333333336</v>
      </c>
      <c r="AR1002" t="s">
        <v>218</v>
      </c>
      <c r="AS1002" t="s">
        <v>333</v>
      </c>
      <c r="AT1002" t="s">
        <v>230</v>
      </c>
      <c r="AU1002">
        <v>20261024</v>
      </c>
      <c r="AV1002" t="s">
        <v>221</v>
      </c>
      <c r="AW1002" t="s">
        <v>540</v>
      </c>
      <c r="AX1002" t="s">
        <v>222</v>
      </c>
      <c r="BA1002" s="57">
        <v>46319.458333333336</v>
      </c>
      <c r="BB1002" t="s">
        <v>12234</v>
      </c>
      <c r="BC1002">
        <v>2026</v>
      </c>
      <c r="BD1002">
        <v>10</v>
      </c>
      <c r="BE1002">
        <v>24</v>
      </c>
      <c r="BF1002" s="6">
        <f t="shared" si="45"/>
        <v>46319</v>
      </c>
      <c r="BG1002">
        <f t="shared" si="46"/>
        <v>-0.45833333333575865</v>
      </c>
      <c r="BH1002" t="str">
        <f t="shared" si="47"/>
        <v>COMPLY</v>
      </c>
      <c r="BI1002" t="str">
        <f>VLOOKUP(H1002,Sheet2!$A$1:$B$270,2,FALSE)</f>
        <v>MADURA</v>
      </c>
    </row>
    <row r="1003" spans="1:61">
      <c r="A1003">
        <v>1002</v>
      </c>
      <c r="B1003">
        <v>1002657227</v>
      </c>
      <c r="C1003">
        <v>3</v>
      </c>
      <c r="D1003" t="s">
        <v>55</v>
      </c>
      <c r="E1003">
        <v>5</v>
      </c>
      <c r="F1003" t="s">
        <v>227</v>
      </c>
      <c r="G1003" t="s">
        <v>121</v>
      </c>
      <c r="H1003" t="s">
        <v>332</v>
      </c>
      <c r="I1003" t="s">
        <v>212</v>
      </c>
      <c r="J1003" t="s">
        <v>213</v>
      </c>
      <c r="K1003" t="s">
        <v>149</v>
      </c>
      <c r="M1003" t="s">
        <v>76</v>
      </c>
      <c r="N1003" t="s">
        <v>215</v>
      </c>
      <c r="O1003" s="57">
        <v>46323.432557870372</v>
      </c>
      <c r="P1003" s="57">
        <v>46323.550856481481</v>
      </c>
      <c r="Q1003">
        <v>69413687</v>
      </c>
      <c r="S1003">
        <v>152434913632</v>
      </c>
      <c r="T1003" t="s">
        <v>10276</v>
      </c>
      <c r="U1003" t="s">
        <v>10277</v>
      </c>
      <c r="V1003" t="s">
        <v>14488</v>
      </c>
      <c r="Z1003">
        <v>113.207784820028</v>
      </c>
      <c r="AA1003">
        <v>-7.0519537318538701</v>
      </c>
      <c r="AB1003" t="s">
        <v>10278</v>
      </c>
      <c r="AC1003" t="s">
        <v>229</v>
      </c>
      <c r="AL1003" t="s">
        <v>217</v>
      </c>
      <c r="AM1003" t="s">
        <v>13109</v>
      </c>
      <c r="AN1003" t="s">
        <v>6</v>
      </c>
      <c r="AO1003" t="s">
        <v>14489</v>
      </c>
      <c r="AR1003" t="s">
        <v>218</v>
      </c>
      <c r="AS1003" t="s">
        <v>333</v>
      </c>
      <c r="AT1003" t="s">
        <v>230</v>
      </c>
      <c r="AU1003">
        <v>20261028</v>
      </c>
      <c r="AV1003" t="s">
        <v>221</v>
      </c>
      <c r="AW1003" t="s">
        <v>577</v>
      </c>
      <c r="AX1003" t="s">
        <v>222</v>
      </c>
      <c r="BA1003" s="57">
        <v>46323.291666666664</v>
      </c>
      <c r="BB1003" t="s">
        <v>13109</v>
      </c>
      <c r="BC1003">
        <v>2026</v>
      </c>
      <c r="BD1003">
        <v>10</v>
      </c>
      <c r="BE1003">
        <v>28</v>
      </c>
      <c r="BF1003" s="6">
        <f t="shared" si="45"/>
        <v>46323</v>
      </c>
      <c r="BG1003">
        <f t="shared" si="46"/>
        <v>-0.29166666666424135</v>
      </c>
      <c r="BH1003" t="str">
        <f t="shared" si="47"/>
        <v>COMPLY</v>
      </c>
      <c r="BI1003" t="str">
        <f>VLOOKUP(H1003,Sheet2!$A$1:$B$270,2,FALSE)</f>
        <v>MADURA</v>
      </c>
    </row>
    <row r="1004" spans="1:61">
      <c r="A1004">
        <v>1003</v>
      </c>
      <c r="B1004">
        <v>1002634569</v>
      </c>
      <c r="C1004">
        <v>3</v>
      </c>
      <c r="D1004" t="s">
        <v>55</v>
      </c>
      <c r="E1004">
        <v>5</v>
      </c>
      <c r="F1004" t="s">
        <v>227</v>
      </c>
      <c r="G1004" t="s">
        <v>121</v>
      </c>
      <c r="H1004" t="s">
        <v>332</v>
      </c>
      <c r="I1004" t="s">
        <v>212</v>
      </c>
      <c r="J1004" t="s">
        <v>213</v>
      </c>
      <c r="K1004" t="s">
        <v>149</v>
      </c>
      <c r="L1004" t="s">
        <v>214</v>
      </c>
      <c r="M1004" t="s">
        <v>279</v>
      </c>
      <c r="N1004" t="s">
        <v>215</v>
      </c>
      <c r="O1004" s="57">
        <v>46308.453877314816</v>
      </c>
      <c r="P1004" s="57">
        <v>46308.748796296299</v>
      </c>
      <c r="Q1004">
        <v>69409226</v>
      </c>
      <c r="S1004">
        <v>152434914682</v>
      </c>
      <c r="T1004" t="s">
        <v>5961</v>
      </c>
      <c r="U1004" t="s">
        <v>5962</v>
      </c>
      <c r="V1004" t="s">
        <v>5963</v>
      </c>
      <c r="Z1004">
        <v>113.3471083</v>
      </c>
      <c r="AA1004">
        <v>-7.1752307999999898</v>
      </c>
      <c r="AB1004" t="s">
        <v>5964</v>
      </c>
      <c r="AC1004" t="s">
        <v>235</v>
      </c>
      <c r="AL1004" t="s">
        <v>217</v>
      </c>
      <c r="AM1004" t="s">
        <v>5965</v>
      </c>
      <c r="AN1004" t="s">
        <v>6</v>
      </c>
      <c r="AO1004" t="s">
        <v>5818</v>
      </c>
      <c r="AP1004" s="57">
        <v>46309.333333333336</v>
      </c>
      <c r="AR1004" t="s">
        <v>239</v>
      </c>
      <c r="AS1004" t="s">
        <v>333</v>
      </c>
      <c r="AT1004" t="s">
        <v>230</v>
      </c>
      <c r="AV1004" t="s">
        <v>799</v>
      </c>
      <c r="AW1004" t="s">
        <v>879</v>
      </c>
      <c r="AX1004" t="s">
        <v>222</v>
      </c>
      <c r="BA1004" s="57">
        <v>46309.333333333336</v>
      </c>
      <c r="BB1004" t="s">
        <v>5965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str">
        <f>VLOOKUP(H1004,Sheet2!$A$1:$B$270,2,FALSE)</f>
        <v>MADURA</v>
      </c>
    </row>
    <row r="1005" spans="1:61">
      <c r="A1005">
        <v>1004</v>
      </c>
      <c r="B1005">
        <v>1002659121</v>
      </c>
      <c r="C1005">
        <v>3</v>
      </c>
      <c r="D1005" t="s">
        <v>55</v>
      </c>
      <c r="E1005">
        <v>5</v>
      </c>
      <c r="F1005" t="s">
        <v>227</v>
      </c>
      <c r="G1005" t="s">
        <v>121</v>
      </c>
      <c r="H1005" t="s">
        <v>332</v>
      </c>
      <c r="I1005" t="s">
        <v>212</v>
      </c>
      <c r="J1005" t="s">
        <v>213</v>
      </c>
      <c r="K1005" t="s">
        <v>149</v>
      </c>
      <c r="M1005" t="s">
        <v>1617</v>
      </c>
      <c r="N1005" t="s">
        <v>215</v>
      </c>
      <c r="O1005" s="57">
        <v>46324.507638888892</v>
      </c>
      <c r="P1005" s="57">
        <v>46324.798101851855</v>
      </c>
      <c r="Q1005">
        <v>69419220</v>
      </c>
      <c r="S1005">
        <v>152434913816</v>
      </c>
      <c r="T1005" t="s">
        <v>15125</v>
      </c>
      <c r="U1005" t="s">
        <v>15126</v>
      </c>
      <c r="Z1005">
        <v>113.211407657951</v>
      </c>
      <c r="AA1005">
        <v>-7.0743786468847398</v>
      </c>
      <c r="AB1005" t="s">
        <v>15127</v>
      </c>
      <c r="AC1005" t="s">
        <v>229</v>
      </c>
      <c r="AO1005" t="s">
        <v>15128</v>
      </c>
      <c r="AR1005" t="s">
        <v>5</v>
      </c>
      <c r="AS1005" t="s">
        <v>333</v>
      </c>
      <c r="AT1005" t="s">
        <v>230</v>
      </c>
      <c r="AV1005" t="s">
        <v>15129</v>
      </c>
      <c r="AW1005" t="s">
        <v>540</v>
      </c>
      <c r="AX1005" t="s">
        <v>222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str">
        <f>VLOOKUP(H1005,Sheet2!$A$1:$B$270,2,FALSE)</f>
        <v>MADURA</v>
      </c>
    </row>
    <row r="1006" spans="1:61">
      <c r="A1006">
        <v>1005</v>
      </c>
      <c r="B1006">
        <v>1002645341</v>
      </c>
      <c r="C1006">
        <v>3</v>
      </c>
      <c r="D1006" t="s">
        <v>55</v>
      </c>
      <c r="E1006">
        <v>5</v>
      </c>
      <c r="F1006" t="s">
        <v>227</v>
      </c>
      <c r="G1006" t="s">
        <v>121</v>
      </c>
      <c r="H1006" t="s">
        <v>332</v>
      </c>
      <c r="I1006" t="s">
        <v>212</v>
      </c>
      <c r="J1006" t="s">
        <v>213</v>
      </c>
      <c r="K1006" t="s">
        <v>149</v>
      </c>
      <c r="M1006" t="s">
        <v>1625</v>
      </c>
      <c r="N1006" t="s">
        <v>215</v>
      </c>
      <c r="O1006" s="57">
        <v>46315.52375</v>
      </c>
      <c r="P1006" s="57">
        <v>46316.496550925927</v>
      </c>
      <c r="Q1006">
        <v>69413733</v>
      </c>
      <c r="S1006">
        <v>152434914881</v>
      </c>
      <c r="T1006" t="s">
        <v>10279</v>
      </c>
      <c r="U1006" t="s">
        <v>10277</v>
      </c>
      <c r="Z1006">
        <v>113.2519231</v>
      </c>
      <c r="AA1006">
        <v>-7.1953864999999997</v>
      </c>
      <c r="AB1006" t="s">
        <v>10280</v>
      </c>
      <c r="AC1006" t="s">
        <v>229</v>
      </c>
      <c r="AO1006" t="s">
        <v>10108</v>
      </c>
      <c r="AR1006" t="s">
        <v>1630</v>
      </c>
      <c r="AS1006" t="s">
        <v>333</v>
      </c>
      <c r="AT1006" t="s">
        <v>230</v>
      </c>
      <c r="AV1006" t="s">
        <v>4441</v>
      </c>
      <c r="AW1006" t="s">
        <v>540</v>
      </c>
      <c r="AX1006" t="s">
        <v>222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str">
        <f>VLOOKUP(H1006,Sheet2!$A$1:$B$270,2,FALSE)</f>
        <v>MADURA</v>
      </c>
    </row>
    <row r="1007" spans="1:61">
      <c r="A1007">
        <v>1006</v>
      </c>
      <c r="B1007">
        <v>1002648526</v>
      </c>
      <c r="C1007">
        <v>3</v>
      </c>
      <c r="D1007" t="s">
        <v>55</v>
      </c>
      <c r="E1007">
        <v>5</v>
      </c>
      <c r="F1007" t="s">
        <v>227</v>
      </c>
      <c r="G1007" t="s">
        <v>121</v>
      </c>
      <c r="H1007" t="s">
        <v>332</v>
      </c>
      <c r="I1007" t="s">
        <v>212</v>
      </c>
      <c r="J1007" t="s">
        <v>213</v>
      </c>
      <c r="K1007" t="s">
        <v>149</v>
      </c>
      <c r="M1007" t="s">
        <v>1625</v>
      </c>
      <c r="N1007" t="s">
        <v>215</v>
      </c>
      <c r="O1007" s="57">
        <v>46317.397916666669</v>
      </c>
      <c r="P1007" s="57">
        <v>46317.552303240744</v>
      </c>
      <c r="Q1007">
        <v>69414923</v>
      </c>
      <c r="S1007">
        <v>152434914937</v>
      </c>
      <c r="T1007" t="s">
        <v>11530</v>
      </c>
      <c r="U1007" t="s">
        <v>11531</v>
      </c>
      <c r="Z1007">
        <v>113.2519231</v>
      </c>
      <c r="AA1007">
        <v>-7.1953864999999997</v>
      </c>
      <c r="AB1007" t="s">
        <v>11532</v>
      </c>
      <c r="AC1007" t="s">
        <v>229</v>
      </c>
      <c r="AO1007" t="s">
        <v>11413</v>
      </c>
      <c r="AR1007" t="s">
        <v>1630</v>
      </c>
      <c r="AS1007" t="s">
        <v>333</v>
      </c>
      <c r="AT1007" t="s">
        <v>230</v>
      </c>
      <c r="AV1007" t="s">
        <v>6797</v>
      </c>
      <c r="AW1007" t="s">
        <v>540</v>
      </c>
      <c r="AX1007" t="s">
        <v>222</v>
      </c>
      <c r="AZ1007" t="s">
        <v>6797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MADURA</v>
      </c>
    </row>
    <row r="1008" spans="1:61">
      <c r="A1008">
        <v>1007</v>
      </c>
      <c r="B1008">
        <v>1002651569</v>
      </c>
      <c r="C1008">
        <v>3</v>
      </c>
      <c r="D1008" t="s">
        <v>55</v>
      </c>
      <c r="E1008">
        <v>5</v>
      </c>
      <c r="F1008" t="s">
        <v>227</v>
      </c>
      <c r="G1008" t="s">
        <v>121</v>
      </c>
      <c r="H1008" t="s">
        <v>332</v>
      </c>
      <c r="I1008" t="s">
        <v>212</v>
      </c>
      <c r="J1008" t="s">
        <v>213</v>
      </c>
      <c r="K1008" t="s">
        <v>149</v>
      </c>
      <c r="M1008" t="s">
        <v>1625</v>
      </c>
      <c r="N1008" t="s">
        <v>215</v>
      </c>
      <c r="O1008" s="57">
        <v>46318.675671296296</v>
      </c>
      <c r="P1008" s="57">
        <v>46319.702233796299</v>
      </c>
      <c r="Q1008">
        <v>69416084</v>
      </c>
      <c r="S1008">
        <v>152434914962</v>
      </c>
      <c r="T1008" t="s">
        <v>12237</v>
      </c>
      <c r="U1008" t="s">
        <v>10892</v>
      </c>
      <c r="Z1008">
        <v>113.2519231</v>
      </c>
      <c r="AA1008">
        <v>-7.1953864999999997</v>
      </c>
      <c r="AB1008" t="s">
        <v>12238</v>
      </c>
      <c r="AC1008" t="s">
        <v>229</v>
      </c>
      <c r="AO1008" t="s">
        <v>12056</v>
      </c>
      <c r="AR1008" t="s">
        <v>1630</v>
      </c>
      <c r="AS1008" t="s">
        <v>333</v>
      </c>
      <c r="AT1008" t="s">
        <v>230</v>
      </c>
      <c r="AV1008" t="s">
        <v>9236</v>
      </c>
      <c r="AW1008" t="s">
        <v>541</v>
      </c>
      <c r="AX1008" t="s">
        <v>222</v>
      </c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str">
        <f>VLOOKUP(H1008,Sheet2!$A$1:$B$270,2,FALSE)</f>
        <v>MADURA</v>
      </c>
    </row>
    <row r="1009" spans="1:61">
      <c r="A1009">
        <v>1008</v>
      </c>
      <c r="B1009">
        <v>1002653412</v>
      </c>
      <c r="C1009">
        <v>3</v>
      </c>
      <c r="D1009" t="s">
        <v>55</v>
      </c>
      <c r="E1009">
        <v>5</v>
      </c>
      <c r="F1009" t="s">
        <v>227</v>
      </c>
      <c r="G1009" t="s">
        <v>121</v>
      </c>
      <c r="H1009" t="s">
        <v>332</v>
      </c>
      <c r="I1009" t="s">
        <v>212</v>
      </c>
      <c r="J1009" t="s">
        <v>213</v>
      </c>
      <c r="K1009" t="s">
        <v>149</v>
      </c>
      <c r="M1009" t="s">
        <v>1625</v>
      </c>
      <c r="N1009" t="s">
        <v>215</v>
      </c>
      <c r="O1009" s="57">
        <v>46321.468842592592</v>
      </c>
      <c r="P1009" s="57">
        <v>46322.55164351852</v>
      </c>
      <c r="Q1009">
        <v>69416961</v>
      </c>
      <c r="S1009">
        <v>152434914990</v>
      </c>
      <c r="T1009" t="s">
        <v>13110</v>
      </c>
      <c r="U1009" t="s">
        <v>10892</v>
      </c>
      <c r="Z1009">
        <v>113.2519231</v>
      </c>
      <c r="AA1009">
        <v>-7.1953864999999997</v>
      </c>
      <c r="AB1009" t="s">
        <v>13111</v>
      </c>
      <c r="AC1009" t="s">
        <v>229</v>
      </c>
      <c r="AO1009" t="s">
        <v>12963</v>
      </c>
      <c r="AR1009" t="s">
        <v>1630</v>
      </c>
      <c r="AS1009" t="s">
        <v>333</v>
      </c>
      <c r="AT1009" t="s">
        <v>230</v>
      </c>
      <c r="AV1009" t="s">
        <v>5180</v>
      </c>
      <c r="AW1009" t="s">
        <v>13112</v>
      </c>
      <c r="AX1009" t="s">
        <v>222</v>
      </c>
      <c r="AZ1009" t="s">
        <v>5180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MADURA</v>
      </c>
    </row>
    <row r="1010" spans="1:61">
      <c r="A1010">
        <v>1009</v>
      </c>
      <c r="B1010">
        <v>1002657855</v>
      </c>
      <c r="C1010">
        <v>3</v>
      </c>
      <c r="D1010" t="s">
        <v>55</v>
      </c>
      <c r="E1010">
        <v>5</v>
      </c>
      <c r="F1010" t="s">
        <v>227</v>
      </c>
      <c r="G1010" t="s">
        <v>121</v>
      </c>
      <c r="H1010" t="s">
        <v>332</v>
      </c>
      <c r="I1010" t="s">
        <v>212</v>
      </c>
      <c r="J1010" t="s">
        <v>213</v>
      </c>
      <c r="K1010" t="s">
        <v>149</v>
      </c>
      <c r="M1010" t="s">
        <v>1625</v>
      </c>
      <c r="N1010" t="s">
        <v>215</v>
      </c>
      <c r="O1010" s="57">
        <v>46323.596736111111</v>
      </c>
      <c r="P1010" s="57">
        <v>46323.778854166667</v>
      </c>
      <c r="Q1010">
        <v>69418634</v>
      </c>
      <c r="S1010">
        <v>152434913693</v>
      </c>
      <c r="T1010" t="s">
        <v>14490</v>
      </c>
      <c r="U1010" t="s">
        <v>2680</v>
      </c>
      <c r="Z1010">
        <v>113.2519231</v>
      </c>
      <c r="AA1010">
        <v>-7.1953864999999997</v>
      </c>
      <c r="AB1010" t="s">
        <v>14491</v>
      </c>
      <c r="AC1010" t="s">
        <v>229</v>
      </c>
      <c r="AO1010" t="s">
        <v>14354</v>
      </c>
      <c r="AR1010" t="s">
        <v>1630</v>
      </c>
      <c r="AS1010" t="s">
        <v>333</v>
      </c>
      <c r="AT1010" t="s">
        <v>230</v>
      </c>
      <c r="AV1010" t="s">
        <v>3996</v>
      </c>
      <c r="AW1010" t="s">
        <v>541</v>
      </c>
      <c r="AX1010" t="s">
        <v>222</v>
      </c>
      <c r="AZ1010" t="s">
        <v>3996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str">
        <f>VLOOKUP(H1010,Sheet2!$A$1:$B$270,2,FALSE)</f>
        <v>MADURA</v>
      </c>
    </row>
    <row r="1011" spans="1:61">
      <c r="A1011">
        <v>1010</v>
      </c>
      <c r="B1011">
        <v>1002630858</v>
      </c>
      <c r="C1011">
        <v>3</v>
      </c>
      <c r="D1011" t="s">
        <v>55</v>
      </c>
      <c r="E1011">
        <v>5</v>
      </c>
      <c r="F1011" t="s">
        <v>227</v>
      </c>
      <c r="G1011" t="s">
        <v>121</v>
      </c>
      <c r="H1011" t="s">
        <v>277</v>
      </c>
      <c r="I1011" t="s">
        <v>212</v>
      </c>
      <c r="J1011" t="s">
        <v>213</v>
      </c>
      <c r="K1011" t="s">
        <v>149</v>
      </c>
      <c r="L1011" t="s">
        <v>214</v>
      </c>
      <c r="M1011" t="s">
        <v>76</v>
      </c>
      <c r="N1011" t="s">
        <v>215</v>
      </c>
      <c r="O1011" s="57">
        <v>46305.513599537036</v>
      </c>
      <c r="P1011" s="57">
        <v>46306.834363425929</v>
      </c>
      <c r="Q1011">
        <v>69407875</v>
      </c>
      <c r="S1011">
        <v>152437905914</v>
      </c>
      <c r="T1011" t="s">
        <v>5137</v>
      </c>
      <c r="U1011" t="s">
        <v>5138</v>
      </c>
      <c r="V1011" t="s">
        <v>5139</v>
      </c>
      <c r="Z1011">
        <v>113.28251400000001</v>
      </c>
      <c r="AA1011">
        <v>-6.9111269999999996</v>
      </c>
      <c r="AB1011" t="s">
        <v>5140</v>
      </c>
      <c r="AC1011" t="s">
        <v>235</v>
      </c>
      <c r="AL1011" t="s">
        <v>217</v>
      </c>
      <c r="AM1011" t="s">
        <v>5141</v>
      </c>
      <c r="AN1011" t="s">
        <v>6</v>
      </c>
      <c r="AO1011" s="57">
        <v>46305.517337962963</v>
      </c>
      <c r="AP1011" s="57">
        <v>46306.458333333336</v>
      </c>
      <c r="AR1011" t="s">
        <v>218</v>
      </c>
      <c r="AS1011" t="s">
        <v>219</v>
      </c>
      <c r="AT1011" t="s">
        <v>230</v>
      </c>
      <c r="AU1011">
        <v>20261011</v>
      </c>
      <c r="AV1011" t="s">
        <v>221</v>
      </c>
      <c r="AW1011" t="s">
        <v>879</v>
      </c>
      <c r="AX1011" t="s">
        <v>222</v>
      </c>
      <c r="BA1011" s="57">
        <v>46306.458333333336</v>
      </c>
      <c r="BB1011" t="s">
        <v>5141</v>
      </c>
      <c r="BC1011">
        <v>2026</v>
      </c>
      <c r="BD1011">
        <v>10</v>
      </c>
      <c r="BE1011">
        <v>11</v>
      </c>
      <c r="BF1011" s="6">
        <f t="shared" si="45"/>
        <v>46306</v>
      </c>
      <c r="BG1011">
        <f t="shared" si="46"/>
        <v>-0.45833333333575865</v>
      </c>
      <c r="BH1011" t="str">
        <f t="shared" si="47"/>
        <v>COMPLY</v>
      </c>
      <c r="BI1011" t="str">
        <f>VLOOKUP(H1011,Sheet2!$A$1:$B$270,2,FALSE)</f>
        <v>MADURA</v>
      </c>
    </row>
    <row r="1012" spans="1:61">
      <c r="A1012">
        <v>1011</v>
      </c>
      <c r="B1012">
        <v>1002633983</v>
      </c>
      <c r="C1012">
        <v>3</v>
      </c>
      <c r="D1012" t="s">
        <v>55</v>
      </c>
      <c r="E1012">
        <v>5</v>
      </c>
      <c r="F1012" t="s">
        <v>227</v>
      </c>
      <c r="G1012" t="s">
        <v>121</v>
      </c>
      <c r="H1012" t="s">
        <v>277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46308.351099537038</v>
      </c>
      <c r="P1012" s="57">
        <v>46309.578831018516</v>
      </c>
      <c r="Q1012">
        <v>69409019</v>
      </c>
      <c r="S1012">
        <v>152437905925</v>
      </c>
      <c r="T1012" t="s">
        <v>5966</v>
      </c>
      <c r="U1012" t="s">
        <v>5967</v>
      </c>
      <c r="V1012" t="s">
        <v>5968</v>
      </c>
      <c r="Z1012">
        <v>113.316304</v>
      </c>
      <c r="AA1012">
        <v>-6.975034</v>
      </c>
      <c r="AB1012" t="s">
        <v>5969</v>
      </c>
      <c r="AC1012" t="s">
        <v>235</v>
      </c>
      <c r="AL1012" t="s">
        <v>217</v>
      </c>
      <c r="AM1012" t="s">
        <v>5970</v>
      </c>
      <c r="AN1012" t="s">
        <v>6</v>
      </c>
      <c r="AO1012" t="s">
        <v>5971</v>
      </c>
      <c r="AP1012" s="57">
        <v>46309.333333333336</v>
      </c>
      <c r="AR1012" t="s">
        <v>218</v>
      </c>
      <c r="AS1012" t="s">
        <v>219</v>
      </c>
      <c r="AT1012" t="s">
        <v>230</v>
      </c>
      <c r="AU1012">
        <v>20261014</v>
      </c>
      <c r="AV1012" t="s">
        <v>221</v>
      </c>
      <c r="AW1012" t="s">
        <v>879</v>
      </c>
      <c r="AX1012" t="s">
        <v>222</v>
      </c>
      <c r="BA1012" s="57">
        <v>46309.333333333336</v>
      </c>
      <c r="BB1012" t="s">
        <v>5970</v>
      </c>
      <c r="BC1012">
        <v>2026</v>
      </c>
      <c r="BD1012">
        <v>10</v>
      </c>
      <c r="BE1012">
        <v>14</v>
      </c>
      <c r="BF1012" s="6">
        <f t="shared" si="45"/>
        <v>46309</v>
      </c>
      <c r="BG1012">
        <f t="shared" si="46"/>
        <v>-0.33333333333575865</v>
      </c>
      <c r="BH1012" t="str">
        <f t="shared" si="47"/>
        <v>COMPLY</v>
      </c>
      <c r="BI1012" t="str">
        <f>VLOOKUP(H1012,Sheet2!$A$1:$B$270,2,FALSE)</f>
        <v>MADURA</v>
      </c>
    </row>
    <row r="1013" spans="1:61">
      <c r="A1013">
        <v>1012</v>
      </c>
      <c r="B1013">
        <v>1002637186</v>
      </c>
      <c r="C1013">
        <v>3</v>
      </c>
      <c r="D1013" t="s">
        <v>55</v>
      </c>
      <c r="E1013">
        <v>5</v>
      </c>
      <c r="F1013" t="s">
        <v>227</v>
      </c>
      <c r="G1013" t="s">
        <v>121</v>
      </c>
      <c r="H1013" t="s">
        <v>277</v>
      </c>
      <c r="I1013" t="s">
        <v>212</v>
      </c>
      <c r="J1013" t="s">
        <v>213</v>
      </c>
      <c r="K1013" t="s">
        <v>149</v>
      </c>
      <c r="M1013" t="s">
        <v>76</v>
      </c>
      <c r="N1013" t="s">
        <v>215</v>
      </c>
      <c r="O1013" s="57">
        <v>46309.657754629632</v>
      </c>
      <c r="P1013" s="57">
        <v>46310.534317129626</v>
      </c>
      <c r="Q1013">
        <v>69410279</v>
      </c>
      <c r="S1013">
        <v>152437905935</v>
      </c>
      <c r="T1013" t="s">
        <v>6989</v>
      </c>
      <c r="U1013" t="s">
        <v>6990</v>
      </c>
      <c r="V1013" t="s">
        <v>6991</v>
      </c>
      <c r="Z1013">
        <v>113.1968652</v>
      </c>
      <c r="AA1013">
        <v>-6.9011772999999996</v>
      </c>
      <c r="AB1013" t="s">
        <v>6992</v>
      </c>
      <c r="AC1013" t="s">
        <v>229</v>
      </c>
      <c r="AL1013" t="s">
        <v>217</v>
      </c>
      <c r="AM1013" t="s">
        <v>6993</v>
      </c>
      <c r="AN1013" t="s">
        <v>6</v>
      </c>
      <c r="AO1013" t="s">
        <v>6994</v>
      </c>
      <c r="AP1013" s="57">
        <v>46310.625</v>
      </c>
      <c r="AR1013" t="s">
        <v>218</v>
      </c>
      <c r="AS1013" t="s">
        <v>219</v>
      </c>
      <c r="AT1013" t="s">
        <v>220</v>
      </c>
      <c r="AU1013">
        <v>20261015</v>
      </c>
      <c r="AV1013" t="s">
        <v>221</v>
      </c>
      <c r="AW1013" t="s">
        <v>576</v>
      </c>
      <c r="AX1013" t="s">
        <v>222</v>
      </c>
      <c r="BA1013" s="57">
        <v>46310.625</v>
      </c>
      <c r="BB1013" t="s">
        <v>6993</v>
      </c>
      <c r="BC1013">
        <v>2026</v>
      </c>
      <c r="BD1013">
        <v>10</v>
      </c>
      <c r="BE1013">
        <v>15</v>
      </c>
      <c r="BF1013" s="6">
        <f t="shared" si="45"/>
        <v>46310</v>
      </c>
      <c r="BG1013">
        <f t="shared" si="46"/>
        <v>-0.625</v>
      </c>
      <c r="BH1013" t="str">
        <f t="shared" si="47"/>
        <v>COMPLY</v>
      </c>
      <c r="BI1013" t="str">
        <f>VLOOKUP(H1013,Sheet2!$A$1:$B$270,2,FALSE)</f>
        <v>MADURA</v>
      </c>
    </row>
    <row r="1014" spans="1:61">
      <c r="A1014">
        <v>1013</v>
      </c>
      <c r="B1014">
        <v>1002639017</v>
      </c>
      <c r="C1014">
        <v>3</v>
      </c>
      <c r="D1014" t="s">
        <v>55</v>
      </c>
      <c r="E1014">
        <v>5</v>
      </c>
      <c r="F1014" t="s">
        <v>227</v>
      </c>
      <c r="G1014" t="s">
        <v>121</v>
      </c>
      <c r="H1014" t="s">
        <v>277</v>
      </c>
      <c r="I1014" t="s">
        <v>212</v>
      </c>
      <c r="J1014" t="s">
        <v>213</v>
      </c>
      <c r="K1014" t="s">
        <v>149</v>
      </c>
      <c r="M1014" t="s">
        <v>76</v>
      </c>
      <c r="N1014" t="s">
        <v>215</v>
      </c>
      <c r="O1014" s="57">
        <v>46310.66474537037</v>
      </c>
      <c r="P1014" s="57">
        <v>46312.675740740742</v>
      </c>
      <c r="Q1014">
        <v>69411009</v>
      </c>
      <c r="S1014">
        <v>152437905943</v>
      </c>
      <c r="T1014" t="s">
        <v>7559</v>
      </c>
      <c r="U1014" t="s">
        <v>7560</v>
      </c>
      <c r="V1014" t="s">
        <v>8451</v>
      </c>
      <c r="Z1014">
        <v>113.238499</v>
      </c>
      <c r="AA1014">
        <v>-7.1351614000000003</v>
      </c>
      <c r="AB1014" t="s">
        <v>7561</v>
      </c>
      <c r="AC1014" t="s">
        <v>229</v>
      </c>
      <c r="AL1014" t="s">
        <v>217</v>
      </c>
      <c r="AM1014" t="s">
        <v>8452</v>
      </c>
      <c r="AN1014" t="s">
        <v>6</v>
      </c>
      <c r="AO1014" t="s">
        <v>7562</v>
      </c>
      <c r="AP1014" s="57">
        <v>46312.458333333336</v>
      </c>
      <c r="AR1014" t="s">
        <v>218</v>
      </c>
      <c r="AS1014" t="s">
        <v>219</v>
      </c>
      <c r="AT1014" t="s">
        <v>220</v>
      </c>
      <c r="AU1014">
        <v>20261017</v>
      </c>
      <c r="AV1014" t="s">
        <v>221</v>
      </c>
      <c r="AW1014" t="s">
        <v>540</v>
      </c>
      <c r="AX1014" t="s">
        <v>222</v>
      </c>
      <c r="BA1014" s="57">
        <v>46312.458333333336</v>
      </c>
      <c r="BB1014" t="s">
        <v>8452</v>
      </c>
      <c r="BC1014">
        <v>2026</v>
      </c>
      <c r="BD1014">
        <v>10</v>
      </c>
      <c r="BE1014">
        <v>17</v>
      </c>
      <c r="BF1014" s="6">
        <f t="shared" si="45"/>
        <v>46312</v>
      </c>
      <c r="BG1014">
        <f t="shared" si="46"/>
        <v>-0.45833333333575865</v>
      </c>
      <c r="BH1014" t="str">
        <f t="shared" si="47"/>
        <v>COMPLY</v>
      </c>
      <c r="BI1014" t="str">
        <f>VLOOKUP(H1014,Sheet2!$A$1:$B$270,2,FALSE)</f>
        <v>MADURA</v>
      </c>
    </row>
    <row r="1015" spans="1:61">
      <c r="A1015">
        <v>1014</v>
      </c>
      <c r="B1015">
        <v>1002639615</v>
      </c>
      <c r="C1015">
        <v>3</v>
      </c>
      <c r="D1015" t="s">
        <v>55</v>
      </c>
      <c r="E1015">
        <v>5</v>
      </c>
      <c r="F1015" t="s">
        <v>227</v>
      </c>
      <c r="G1015" t="s">
        <v>121</v>
      </c>
      <c r="H1015" t="s">
        <v>277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46311.413611111115</v>
      </c>
      <c r="P1015" s="57">
        <v>46312.529108796298</v>
      </c>
      <c r="Q1015">
        <v>69411213</v>
      </c>
      <c r="S1015">
        <v>152437905950</v>
      </c>
      <c r="T1015" t="s">
        <v>8453</v>
      </c>
      <c r="U1015" t="s">
        <v>8454</v>
      </c>
      <c r="V1015" t="s">
        <v>8455</v>
      </c>
      <c r="Z1015">
        <v>113.25669106095999</v>
      </c>
      <c r="AA1015">
        <v>-6.9454559736452399</v>
      </c>
      <c r="AB1015" t="s">
        <v>8456</v>
      </c>
      <c r="AC1015" t="s">
        <v>216</v>
      </c>
      <c r="AL1015" t="s">
        <v>217</v>
      </c>
      <c r="AM1015" t="s">
        <v>8064</v>
      </c>
      <c r="AN1015" t="s">
        <v>6</v>
      </c>
      <c r="AO1015" t="s">
        <v>7922</v>
      </c>
      <c r="AP1015" s="57">
        <v>46312.333333333336</v>
      </c>
      <c r="AR1015" t="s">
        <v>218</v>
      </c>
      <c r="AS1015" t="s">
        <v>219</v>
      </c>
      <c r="AT1015" t="s">
        <v>220</v>
      </c>
      <c r="AU1015">
        <v>20261017</v>
      </c>
      <c r="AV1015" t="s">
        <v>221</v>
      </c>
      <c r="AW1015" t="s">
        <v>5571</v>
      </c>
      <c r="AX1015" t="s">
        <v>222</v>
      </c>
      <c r="BA1015" s="57">
        <v>46312.333333333336</v>
      </c>
      <c r="BB1015" t="s">
        <v>8064</v>
      </c>
      <c r="BC1015">
        <v>2026</v>
      </c>
      <c r="BD1015">
        <v>10</v>
      </c>
      <c r="BE1015">
        <v>17</v>
      </c>
      <c r="BF1015" s="6">
        <f t="shared" si="45"/>
        <v>46312</v>
      </c>
      <c r="BG1015">
        <f t="shared" si="46"/>
        <v>-0.33333333333575865</v>
      </c>
      <c r="BH1015" t="str">
        <f t="shared" si="47"/>
        <v>COMPLY</v>
      </c>
      <c r="BI1015" t="str">
        <f>VLOOKUP(H1015,Sheet2!$A$1:$B$270,2,FALSE)</f>
        <v>MADURA</v>
      </c>
    </row>
    <row r="1016" spans="1:61">
      <c r="A1016">
        <v>1015</v>
      </c>
      <c r="B1016">
        <v>1002641137</v>
      </c>
      <c r="C1016">
        <v>3</v>
      </c>
      <c r="D1016" t="s">
        <v>55</v>
      </c>
      <c r="E1016">
        <v>5</v>
      </c>
      <c r="F1016" t="s">
        <v>227</v>
      </c>
      <c r="G1016" t="s">
        <v>121</v>
      </c>
      <c r="H1016" t="s">
        <v>277</v>
      </c>
      <c r="I1016" t="s">
        <v>212</v>
      </c>
      <c r="J1016" t="s">
        <v>213</v>
      </c>
      <c r="K1016" t="s">
        <v>149</v>
      </c>
      <c r="L1016" t="s">
        <v>214</v>
      </c>
      <c r="M1016" t="s">
        <v>76</v>
      </c>
      <c r="N1016" t="s">
        <v>215</v>
      </c>
      <c r="O1016" s="57">
        <v>46312.397685185184</v>
      </c>
      <c r="P1016" s="57">
        <v>46313.830208333333</v>
      </c>
      <c r="Q1016">
        <v>69411927</v>
      </c>
      <c r="S1016">
        <v>152437905958</v>
      </c>
      <c r="T1016" t="s">
        <v>8457</v>
      </c>
      <c r="U1016" t="s">
        <v>8458</v>
      </c>
      <c r="V1016" t="s">
        <v>8459</v>
      </c>
      <c r="Z1016">
        <v>113.28108407557001</v>
      </c>
      <c r="AA1016">
        <v>-6.9988562208863403</v>
      </c>
      <c r="AB1016" t="s">
        <v>8460</v>
      </c>
      <c r="AC1016" t="s">
        <v>216</v>
      </c>
      <c r="AL1016" t="s">
        <v>217</v>
      </c>
      <c r="AM1016" t="s">
        <v>8461</v>
      </c>
      <c r="AN1016" t="s">
        <v>6</v>
      </c>
      <c r="AO1016" t="s">
        <v>8340</v>
      </c>
      <c r="AP1016" s="57">
        <v>46313.333333333336</v>
      </c>
      <c r="AR1016" t="s">
        <v>218</v>
      </c>
      <c r="AS1016" t="s">
        <v>219</v>
      </c>
      <c r="AT1016" t="s">
        <v>220</v>
      </c>
      <c r="AU1016">
        <v>20261018</v>
      </c>
      <c r="AV1016" t="s">
        <v>221</v>
      </c>
      <c r="AW1016" t="s">
        <v>833</v>
      </c>
      <c r="AX1016" t="s">
        <v>222</v>
      </c>
      <c r="BA1016" s="57">
        <v>46313.333333333336</v>
      </c>
      <c r="BB1016" t="s">
        <v>8461</v>
      </c>
      <c r="BC1016">
        <v>2026</v>
      </c>
      <c r="BD1016">
        <v>10</v>
      </c>
      <c r="BE1016">
        <v>18</v>
      </c>
      <c r="BF1016" s="6">
        <f t="shared" si="45"/>
        <v>46313</v>
      </c>
      <c r="BG1016">
        <f t="shared" si="46"/>
        <v>-0.33333333333575865</v>
      </c>
      <c r="BH1016" t="str">
        <f t="shared" si="47"/>
        <v>COMPLY</v>
      </c>
      <c r="BI1016" t="str">
        <f>VLOOKUP(H1016,Sheet2!$A$1:$B$270,2,FALSE)</f>
        <v>MADURA</v>
      </c>
    </row>
    <row r="1017" spans="1:61">
      <c r="A1017">
        <v>1016</v>
      </c>
      <c r="B1017">
        <v>1002641508</v>
      </c>
      <c r="C1017">
        <v>3</v>
      </c>
      <c r="D1017" t="s">
        <v>55</v>
      </c>
      <c r="E1017">
        <v>5</v>
      </c>
      <c r="F1017" t="s">
        <v>227</v>
      </c>
      <c r="G1017" t="s">
        <v>121</v>
      </c>
      <c r="H1017" t="s">
        <v>277</v>
      </c>
      <c r="I1017" t="s">
        <v>212</v>
      </c>
      <c r="J1017" t="s">
        <v>213</v>
      </c>
      <c r="K1017" t="s">
        <v>149</v>
      </c>
      <c r="M1017" t="s">
        <v>76</v>
      </c>
      <c r="N1017" t="s">
        <v>215</v>
      </c>
      <c r="O1017" s="57">
        <v>46312.652175925927</v>
      </c>
      <c r="P1017" s="57">
        <v>46313.578796296293</v>
      </c>
      <c r="Q1017">
        <v>69412165</v>
      </c>
      <c r="S1017">
        <v>152437905962</v>
      </c>
      <c r="T1017" t="s">
        <v>8462</v>
      </c>
      <c r="U1017" t="s">
        <v>8463</v>
      </c>
      <c r="V1017" t="s">
        <v>8464</v>
      </c>
      <c r="Z1017">
        <v>113.3846334</v>
      </c>
      <c r="AA1017">
        <v>-6.8882317999999998</v>
      </c>
      <c r="AB1017" t="s">
        <v>8465</v>
      </c>
      <c r="AC1017" t="s">
        <v>229</v>
      </c>
      <c r="AL1017" t="s">
        <v>217</v>
      </c>
      <c r="AM1017" t="s">
        <v>8466</v>
      </c>
      <c r="AN1017" t="s">
        <v>6</v>
      </c>
      <c r="AO1017" t="s">
        <v>8467</v>
      </c>
      <c r="AP1017" s="57">
        <v>46313.625</v>
      </c>
      <c r="AR1017" t="s">
        <v>218</v>
      </c>
      <c r="AS1017" t="s">
        <v>219</v>
      </c>
      <c r="AT1017" t="s">
        <v>220</v>
      </c>
      <c r="AU1017">
        <v>20261018</v>
      </c>
      <c r="AV1017" t="s">
        <v>221</v>
      </c>
      <c r="AW1017" t="s">
        <v>540</v>
      </c>
      <c r="AX1017" t="s">
        <v>222</v>
      </c>
      <c r="BA1017" s="57">
        <v>46313.625</v>
      </c>
      <c r="BB1017" t="s">
        <v>8466</v>
      </c>
      <c r="BC1017">
        <v>2026</v>
      </c>
      <c r="BD1017">
        <v>10</v>
      </c>
      <c r="BE1017">
        <v>18</v>
      </c>
      <c r="BF1017" s="6">
        <f t="shared" si="45"/>
        <v>46313</v>
      </c>
      <c r="BG1017">
        <f t="shared" si="46"/>
        <v>-0.625</v>
      </c>
      <c r="BH1017" t="str">
        <f t="shared" si="47"/>
        <v>COMPLY</v>
      </c>
      <c r="BI1017" t="str">
        <f>VLOOKUP(H1017,Sheet2!$A$1:$B$270,2,FALSE)</f>
        <v>MADURA</v>
      </c>
    </row>
    <row r="1018" spans="1:61">
      <c r="A1018">
        <v>1017</v>
      </c>
      <c r="B1018">
        <v>1002642431</v>
      </c>
      <c r="C1018">
        <v>3</v>
      </c>
      <c r="D1018" t="s">
        <v>55</v>
      </c>
      <c r="E1018">
        <v>5</v>
      </c>
      <c r="F1018" t="s">
        <v>227</v>
      </c>
      <c r="G1018" t="s">
        <v>121</v>
      </c>
      <c r="H1018" t="s">
        <v>277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46314.406030092592</v>
      </c>
      <c r="P1018" s="57">
        <v>46315.564247685186</v>
      </c>
      <c r="Q1018">
        <v>69412642</v>
      </c>
      <c r="S1018">
        <v>152437905965</v>
      </c>
      <c r="T1018" t="s">
        <v>9575</v>
      </c>
      <c r="U1018" t="s">
        <v>9576</v>
      </c>
      <c r="V1018" t="s">
        <v>9577</v>
      </c>
      <c r="Z1018">
        <v>113.266111649572</v>
      </c>
      <c r="AA1018">
        <v>-6.9860657292563504</v>
      </c>
      <c r="AB1018" t="s">
        <v>9578</v>
      </c>
      <c r="AC1018" t="s">
        <v>216</v>
      </c>
      <c r="AL1018" t="s">
        <v>217</v>
      </c>
      <c r="AM1018" t="s">
        <v>9579</v>
      </c>
      <c r="AN1018" t="s">
        <v>6</v>
      </c>
      <c r="AO1018" t="s">
        <v>9523</v>
      </c>
      <c r="AP1018" s="57">
        <v>46315.333333333336</v>
      </c>
      <c r="AR1018" t="s">
        <v>218</v>
      </c>
      <c r="AS1018" t="s">
        <v>219</v>
      </c>
      <c r="AT1018" t="s">
        <v>220</v>
      </c>
      <c r="AU1018">
        <v>20261020</v>
      </c>
      <c r="AV1018" t="s">
        <v>221</v>
      </c>
      <c r="AW1018" t="s">
        <v>833</v>
      </c>
      <c r="AX1018" t="s">
        <v>222</v>
      </c>
      <c r="BA1018" s="57">
        <v>46315.333333333336</v>
      </c>
      <c r="BB1018" t="s">
        <v>9579</v>
      </c>
      <c r="BC1018">
        <v>2026</v>
      </c>
      <c r="BD1018">
        <v>10</v>
      </c>
      <c r="BE1018">
        <v>20</v>
      </c>
      <c r="BF1018" s="6">
        <f t="shared" si="45"/>
        <v>46315</v>
      </c>
      <c r="BG1018">
        <f t="shared" si="46"/>
        <v>-0.33333333333575865</v>
      </c>
      <c r="BH1018" t="str">
        <f t="shared" si="47"/>
        <v>COMPLY</v>
      </c>
      <c r="BI1018" t="str">
        <f>VLOOKUP(H1018,Sheet2!$A$1:$B$270,2,FALSE)</f>
        <v>MADURA</v>
      </c>
    </row>
    <row r="1019" spans="1:61">
      <c r="A1019">
        <v>1018</v>
      </c>
      <c r="B1019">
        <v>1002649697</v>
      </c>
      <c r="C1019">
        <v>3</v>
      </c>
      <c r="D1019" t="s">
        <v>55</v>
      </c>
      <c r="E1019">
        <v>5</v>
      </c>
      <c r="F1019" t="s">
        <v>227</v>
      </c>
      <c r="G1019" t="s">
        <v>121</v>
      </c>
      <c r="H1019" t="s">
        <v>277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46317.658217592594</v>
      </c>
      <c r="P1019" s="57">
        <v>46318.680543981478</v>
      </c>
      <c r="Q1019">
        <v>69415349</v>
      </c>
      <c r="S1019">
        <v>152437905983</v>
      </c>
      <c r="T1019" t="s">
        <v>11533</v>
      </c>
      <c r="U1019" t="s">
        <v>11534</v>
      </c>
      <c r="V1019" t="s">
        <v>11535</v>
      </c>
      <c r="Z1019">
        <v>113.275889977812</v>
      </c>
      <c r="AA1019">
        <v>-6.9896148886771003</v>
      </c>
      <c r="AB1019" t="s">
        <v>11536</v>
      </c>
      <c r="AC1019" t="s">
        <v>216</v>
      </c>
      <c r="AL1019" t="s">
        <v>217</v>
      </c>
      <c r="AM1019" t="s">
        <v>11537</v>
      </c>
      <c r="AN1019" t="s">
        <v>6</v>
      </c>
      <c r="AO1019" t="s">
        <v>11432</v>
      </c>
      <c r="AP1019" s="57">
        <v>46318.625</v>
      </c>
      <c r="AR1019" t="s">
        <v>218</v>
      </c>
      <c r="AS1019" t="s">
        <v>219</v>
      </c>
      <c r="AT1019" t="s">
        <v>230</v>
      </c>
      <c r="AU1019">
        <v>20261023</v>
      </c>
      <c r="AV1019" t="s">
        <v>221</v>
      </c>
      <c r="AW1019" t="s">
        <v>923</v>
      </c>
      <c r="AX1019" t="s">
        <v>222</v>
      </c>
      <c r="BA1019" s="57">
        <v>46318.625</v>
      </c>
      <c r="BB1019" t="s">
        <v>11537</v>
      </c>
      <c r="BC1019">
        <v>2026</v>
      </c>
      <c r="BD1019">
        <v>10</v>
      </c>
      <c r="BE1019">
        <v>23</v>
      </c>
      <c r="BF1019" s="6">
        <f t="shared" si="45"/>
        <v>46318</v>
      </c>
      <c r="BG1019">
        <f t="shared" si="46"/>
        <v>-0.625</v>
      </c>
      <c r="BH1019" t="str">
        <f t="shared" si="47"/>
        <v>COMPLY</v>
      </c>
      <c r="BI1019" t="str">
        <f>VLOOKUP(H1019,Sheet2!$A$1:$B$270,2,FALSE)</f>
        <v>MADURA</v>
      </c>
    </row>
    <row r="1020" spans="1:61">
      <c r="A1020">
        <v>1019</v>
      </c>
      <c r="B1020">
        <v>1002619611</v>
      </c>
      <c r="C1020">
        <v>3</v>
      </c>
      <c r="D1020" t="s">
        <v>55</v>
      </c>
      <c r="E1020">
        <v>5</v>
      </c>
      <c r="F1020" t="s">
        <v>227</v>
      </c>
      <c r="G1020" t="s">
        <v>127</v>
      </c>
      <c r="H1020" t="s">
        <v>228</v>
      </c>
      <c r="I1020" t="s">
        <v>212</v>
      </c>
      <c r="J1020" t="s">
        <v>213</v>
      </c>
      <c r="K1020" t="s">
        <v>149</v>
      </c>
      <c r="L1020" t="s">
        <v>214</v>
      </c>
      <c r="M1020" t="s">
        <v>1400</v>
      </c>
      <c r="N1020" t="s">
        <v>215</v>
      </c>
      <c r="O1020" s="57">
        <v>46297.491423611114</v>
      </c>
      <c r="P1020" s="57">
        <v>46301.496388888889</v>
      </c>
      <c r="Q1020">
        <v>69402992</v>
      </c>
      <c r="S1020">
        <v>152426929016</v>
      </c>
      <c r="T1020" t="s">
        <v>1839</v>
      </c>
      <c r="U1020" t="s">
        <v>1840</v>
      </c>
      <c r="V1020" t="s">
        <v>1841</v>
      </c>
      <c r="Z1020">
        <v>113.4595856</v>
      </c>
      <c r="AA1020">
        <v>-7.1504399000000003</v>
      </c>
      <c r="AB1020" t="s">
        <v>1842</v>
      </c>
      <c r="AC1020" t="s">
        <v>216</v>
      </c>
      <c r="AL1020" t="s">
        <v>217</v>
      </c>
      <c r="AM1020" t="s">
        <v>1843</v>
      </c>
      <c r="AN1020" t="s">
        <v>6</v>
      </c>
      <c r="AO1020" s="57">
        <v>46063.507453703707</v>
      </c>
      <c r="AP1020" s="57">
        <v>46298.333333333336</v>
      </c>
      <c r="AR1020" t="s">
        <v>14</v>
      </c>
      <c r="AS1020" t="s">
        <v>127</v>
      </c>
      <c r="AT1020" t="s">
        <v>220</v>
      </c>
      <c r="AV1020" t="s">
        <v>2684</v>
      </c>
      <c r="AW1020" t="s">
        <v>1479</v>
      </c>
      <c r="AX1020" t="s">
        <v>222</v>
      </c>
      <c r="BA1020" s="57">
        <v>46298.333333333336</v>
      </c>
      <c r="BB1020" t="s">
        <v>1843</v>
      </c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str">
        <f>VLOOKUP(H1020,Sheet2!$A$1:$B$270,2,FALSE)</f>
        <v>MADURA</v>
      </c>
    </row>
    <row r="1021" spans="1:61">
      <c r="A1021">
        <v>1020</v>
      </c>
      <c r="B1021">
        <v>1002619236</v>
      </c>
      <c r="C1021">
        <v>3</v>
      </c>
      <c r="D1021" t="s">
        <v>55</v>
      </c>
      <c r="E1021">
        <v>5</v>
      </c>
      <c r="F1021" t="s">
        <v>227</v>
      </c>
      <c r="G1021" t="s">
        <v>127</v>
      </c>
      <c r="H1021" t="s">
        <v>228</v>
      </c>
      <c r="I1021" t="s">
        <v>212</v>
      </c>
      <c r="J1021" t="s">
        <v>213</v>
      </c>
      <c r="K1021" t="s">
        <v>149</v>
      </c>
      <c r="L1021" t="s">
        <v>214</v>
      </c>
      <c r="M1021" t="s">
        <v>1400</v>
      </c>
      <c r="N1021" t="s">
        <v>215</v>
      </c>
      <c r="O1021" s="57">
        <v>46297.417824074073</v>
      </c>
      <c r="P1021" s="57">
        <v>46300.583437499998</v>
      </c>
      <c r="Q1021">
        <v>69402830</v>
      </c>
      <c r="S1021">
        <v>152426929011</v>
      </c>
      <c r="T1021" t="s">
        <v>1844</v>
      </c>
      <c r="U1021" t="s">
        <v>1830</v>
      </c>
      <c r="V1021" t="s">
        <v>1845</v>
      </c>
      <c r="Z1021">
        <v>113.512112125754</v>
      </c>
      <c r="AA1021">
        <v>-7.0988139258168896</v>
      </c>
      <c r="AB1021" t="s">
        <v>1846</v>
      </c>
      <c r="AC1021" t="s">
        <v>216</v>
      </c>
      <c r="AL1021" t="s">
        <v>217</v>
      </c>
      <c r="AM1021" t="s">
        <v>1847</v>
      </c>
      <c r="AN1021" t="s">
        <v>6</v>
      </c>
      <c r="AO1021" s="57">
        <v>46063.42392361111</v>
      </c>
      <c r="AP1021" s="57">
        <v>46298.333333333336</v>
      </c>
      <c r="AQ1021" t="s">
        <v>841</v>
      </c>
      <c r="AR1021" t="s">
        <v>14</v>
      </c>
      <c r="AS1021" t="s">
        <v>127</v>
      </c>
      <c r="AT1021" t="s">
        <v>230</v>
      </c>
      <c r="AV1021" t="s">
        <v>2685</v>
      </c>
      <c r="AW1021" t="s">
        <v>1848</v>
      </c>
      <c r="AX1021" t="s">
        <v>222</v>
      </c>
      <c r="BA1021" s="57">
        <v>46298.333333333336</v>
      </c>
      <c r="BB1021" t="s">
        <v>1847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str">
        <f>VLOOKUP(H1021,Sheet2!$A$1:$B$270,2,FALSE)</f>
        <v>MADURA</v>
      </c>
    </row>
    <row r="1022" spans="1:61">
      <c r="A1022">
        <v>1021</v>
      </c>
      <c r="B1022">
        <v>1002620828</v>
      </c>
      <c r="C1022">
        <v>3</v>
      </c>
      <c r="D1022" t="s">
        <v>55</v>
      </c>
      <c r="E1022">
        <v>5</v>
      </c>
      <c r="F1022" t="s">
        <v>227</v>
      </c>
      <c r="G1022" t="s">
        <v>127</v>
      </c>
      <c r="H1022" t="s">
        <v>228</v>
      </c>
      <c r="I1022" t="s">
        <v>212</v>
      </c>
      <c r="J1022" t="s">
        <v>213</v>
      </c>
      <c r="K1022" t="s">
        <v>149</v>
      </c>
      <c r="L1022" t="s">
        <v>214</v>
      </c>
      <c r="M1022" t="s">
        <v>1400</v>
      </c>
      <c r="N1022" t="s">
        <v>215</v>
      </c>
      <c r="O1022" s="57">
        <v>46298.438680555555</v>
      </c>
      <c r="P1022" s="57">
        <v>46300.795659722222</v>
      </c>
      <c r="Q1022">
        <v>69403515</v>
      </c>
      <c r="S1022">
        <v>152426929025</v>
      </c>
      <c r="T1022" t="s">
        <v>1849</v>
      </c>
      <c r="U1022" t="s">
        <v>1850</v>
      </c>
      <c r="V1022" t="s">
        <v>1851</v>
      </c>
      <c r="Z1022">
        <v>113.48979439999999</v>
      </c>
      <c r="AA1022">
        <v>-7.0546943000000004</v>
      </c>
      <c r="AB1022" t="s">
        <v>1852</v>
      </c>
      <c r="AC1022" t="s">
        <v>216</v>
      </c>
      <c r="AL1022" t="s">
        <v>217</v>
      </c>
      <c r="AM1022" t="s">
        <v>1606</v>
      </c>
      <c r="AN1022" t="s">
        <v>6</v>
      </c>
      <c r="AO1022" s="57">
        <v>46091.444571759261</v>
      </c>
      <c r="AP1022" s="57">
        <v>46299.333333333336</v>
      </c>
      <c r="AR1022" t="s">
        <v>14</v>
      </c>
      <c r="AS1022" t="s">
        <v>127</v>
      </c>
      <c r="AT1022" t="s">
        <v>220</v>
      </c>
      <c r="AV1022" t="s">
        <v>2686</v>
      </c>
      <c r="AW1022" t="s">
        <v>1479</v>
      </c>
      <c r="AX1022" t="s">
        <v>222</v>
      </c>
      <c r="BA1022" s="57">
        <v>46299.333333333336</v>
      </c>
      <c r="BB1022" t="s">
        <v>1606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str">
        <f>VLOOKUP(H1022,Sheet2!$A$1:$B$270,2,FALSE)</f>
        <v>MADURA</v>
      </c>
    </row>
    <row r="1023" spans="1:61">
      <c r="A1023">
        <v>1022</v>
      </c>
      <c r="B1023">
        <v>1002642916</v>
      </c>
      <c r="C1023">
        <v>3</v>
      </c>
      <c r="D1023" t="s">
        <v>55</v>
      </c>
      <c r="E1023">
        <v>5</v>
      </c>
      <c r="F1023" t="s">
        <v>227</v>
      </c>
      <c r="G1023" t="s">
        <v>127</v>
      </c>
      <c r="H1023" t="s">
        <v>228</v>
      </c>
      <c r="I1023" t="s">
        <v>212</v>
      </c>
      <c r="J1023" t="s">
        <v>213</v>
      </c>
      <c r="K1023" t="s">
        <v>149</v>
      </c>
      <c r="L1023" t="s">
        <v>214</v>
      </c>
      <c r="M1023" t="s">
        <v>1400</v>
      </c>
      <c r="N1023" t="s">
        <v>215</v>
      </c>
      <c r="O1023" s="57">
        <v>46314.486504629633</v>
      </c>
      <c r="P1023" s="57">
        <v>46316.669687499998</v>
      </c>
      <c r="Q1023">
        <v>69412818</v>
      </c>
      <c r="S1023">
        <v>152426929254</v>
      </c>
      <c r="T1023" t="s">
        <v>9580</v>
      </c>
      <c r="U1023" t="s">
        <v>7564</v>
      </c>
      <c r="V1023" t="s">
        <v>9581</v>
      </c>
      <c r="Z1023">
        <v>113.465032987296</v>
      </c>
      <c r="AA1023">
        <v>-7.1021419725609398</v>
      </c>
      <c r="AB1023" t="s">
        <v>9582</v>
      </c>
      <c r="AC1023" t="s">
        <v>216</v>
      </c>
      <c r="AL1023" t="s">
        <v>217</v>
      </c>
      <c r="AM1023" t="s">
        <v>9463</v>
      </c>
      <c r="AN1023" t="s">
        <v>6</v>
      </c>
      <c r="AO1023" t="s">
        <v>9416</v>
      </c>
      <c r="AP1023" s="57">
        <v>46315.333333333336</v>
      </c>
      <c r="AR1023" t="s">
        <v>14</v>
      </c>
      <c r="AS1023" t="s">
        <v>127</v>
      </c>
      <c r="AT1023" t="s">
        <v>230</v>
      </c>
      <c r="AV1023" t="s">
        <v>10902</v>
      </c>
      <c r="AW1023" t="s">
        <v>878</v>
      </c>
      <c r="AX1023" t="s">
        <v>222</v>
      </c>
      <c r="BA1023" s="57">
        <v>46315.333333333336</v>
      </c>
      <c r="BB1023" t="s">
        <v>9463</v>
      </c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str">
        <f>VLOOKUP(H1023,Sheet2!$A$1:$B$270,2,FALSE)</f>
        <v>MADURA</v>
      </c>
    </row>
    <row r="1024" spans="1:61">
      <c r="A1024">
        <v>1023</v>
      </c>
      <c r="B1024">
        <v>1002651214</v>
      </c>
      <c r="C1024">
        <v>3</v>
      </c>
      <c r="D1024" t="s">
        <v>55</v>
      </c>
      <c r="E1024">
        <v>5</v>
      </c>
      <c r="F1024" t="s">
        <v>227</v>
      </c>
      <c r="G1024" t="s">
        <v>127</v>
      </c>
      <c r="H1024" t="s">
        <v>228</v>
      </c>
      <c r="I1024" t="s">
        <v>212</v>
      </c>
      <c r="J1024" t="s">
        <v>213</v>
      </c>
      <c r="K1024" t="s">
        <v>149</v>
      </c>
      <c r="M1024" t="s">
        <v>1400</v>
      </c>
      <c r="N1024" t="s">
        <v>215</v>
      </c>
      <c r="O1024" s="57">
        <v>46318.610162037039</v>
      </c>
      <c r="P1024" s="57">
        <v>46321.474641203706</v>
      </c>
      <c r="Q1024">
        <v>69415977</v>
      </c>
      <c r="S1024">
        <v>152426929335</v>
      </c>
      <c r="T1024" t="s">
        <v>12245</v>
      </c>
      <c r="U1024" t="s">
        <v>12246</v>
      </c>
      <c r="V1024" t="s">
        <v>12247</v>
      </c>
      <c r="Z1024">
        <v>113.3995487</v>
      </c>
      <c r="AA1024">
        <v>-7.1620676000000003</v>
      </c>
      <c r="AB1024" t="s">
        <v>12248</v>
      </c>
      <c r="AC1024" t="s">
        <v>229</v>
      </c>
      <c r="AL1024" t="s">
        <v>217</v>
      </c>
      <c r="AM1024" t="s">
        <v>12249</v>
      </c>
      <c r="AN1024" t="s">
        <v>6</v>
      </c>
      <c r="AO1024" t="s">
        <v>12250</v>
      </c>
      <c r="AP1024" s="57">
        <v>46319.625</v>
      </c>
      <c r="AQ1024" t="s">
        <v>841</v>
      </c>
      <c r="AR1024" t="s">
        <v>14</v>
      </c>
      <c r="AS1024" t="s">
        <v>127</v>
      </c>
      <c r="AT1024" t="s">
        <v>220</v>
      </c>
      <c r="AV1024" t="s">
        <v>13113</v>
      </c>
      <c r="AW1024" t="s">
        <v>577</v>
      </c>
      <c r="AX1024" t="s">
        <v>222</v>
      </c>
      <c r="BA1024" s="57">
        <v>46319.625</v>
      </c>
      <c r="BB1024" t="s">
        <v>12249</v>
      </c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str">
        <f>VLOOKUP(H1024,Sheet2!$A$1:$B$270,2,FALSE)</f>
        <v>MADURA</v>
      </c>
    </row>
    <row r="1025" spans="1:61">
      <c r="A1025">
        <v>1024</v>
      </c>
      <c r="B1025">
        <v>1002652490</v>
      </c>
      <c r="C1025">
        <v>3</v>
      </c>
      <c r="D1025" t="s">
        <v>55</v>
      </c>
      <c r="E1025">
        <v>5</v>
      </c>
      <c r="F1025" t="s">
        <v>227</v>
      </c>
      <c r="G1025" t="s">
        <v>127</v>
      </c>
      <c r="H1025" t="s">
        <v>228</v>
      </c>
      <c r="I1025" t="s">
        <v>212</v>
      </c>
      <c r="J1025" t="s">
        <v>213</v>
      </c>
      <c r="K1025" t="s">
        <v>149</v>
      </c>
      <c r="L1025" t="s">
        <v>214</v>
      </c>
      <c r="M1025" t="s">
        <v>1400</v>
      </c>
      <c r="N1025" t="s">
        <v>215</v>
      </c>
      <c r="O1025" s="57">
        <v>46320.448425925926</v>
      </c>
      <c r="P1025" s="57">
        <v>46322.720208333332</v>
      </c>
      <c r="Q1025">
        <v>69416630</v>
      </c>
      <c r="S1025">
        <v>152426929355</v>
      </c>
      <c r="T1025" t="s">
        <v>12239</v>
      </c>
      <c r="U1025" t="s">
        <v>12240</v>
      </c>
      <c r="V1025" t="s">
        <v>12241</v>
      </c>
      <c r="Z1025">
        <v>113.461665138602</v>
      </c>
      <c r="AA1025">
        <v>-7.1065908643671198</v>
      </c>
      <c r="AB1025" t="s">
        <v>12242</v>
      </c>
      <c r="AC1025" t="s">
        <v>216</v>
      </c>
      <c r="AL1025" t="s">
        <v>217</v>
      </c>
      <c r="AM1025" t="s">
        <v>12243</v>
      </c>
      <c r="AN1025" t="s">
        <v>6</v>
      </c>
      <c r="AO1025" t="s">
        <v>12244</v>
      </c>
      <c r="AP1025" s="57">
        <v>46321.333333333336</v>
      </c>
      <c r="AR1025" t="s">
        <v>14</v>
      </c>
      <c r="AS1025" t="s">
        <v>127</v>
      </c>
      <c r="AT1025" t="s">
        <v>220</v>
      </c>
      <c r="AV1025" t="s">
        <v>13828</v>
      </c>
      <c r="AW1025" t="s">
        <v>5571</v>
      </c>
      <c r="AX1025" t="s">
        <v>222</v>
      </c>
      <c r="BA1025" s="57">
        <v>46321.333333333336</v>
      </c>
      <c r="BB1025" t="s">
        <v>12243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str">
        <f>VLOOKUP(H1025,Sheet2!$A$1:$B$270,2,FALSE)</f>
        <v>MADURA</v>
      </c>
    </row>
    <row r="1026" spans="1:61">
      <c r="A1026">
        <v>1025</v>
      </c>
      <c r="B1026">
        <v>1002621257</v>
      </c>
      <c r="C1026">
        <v>3</v>
      </c>
      <c r="D1026" t="s">
        <v>55</v>
      </c>
      <c r="E1026">
        <v>5</v>
      </c>
      <c r="F1026" t="s">
        <v>227</v>
      </c>
      <c r="G1026" t="s">
        <v>127</v>
      </c>
      <c r="H1026" t="s">
        <v>228</v>
      </c>
      <c r="I1026" t="s">
        <v>212</v>
      </c>
      <c r="J1026" t="s">
        <v>213</v>
      </c>
      <c r="K1026" t="s">
        <v>149</v>
      </c>
      <c r="L1026" t="s">
        <v>214</v>
      </c>
      <c r="M1026" t="s">
        <v>836</v>
      </c>
      <c r="N1026" t="s">
        <v>215</v>
      </c>
      <c r="O1026" s="57">
        <v>46299.388599537036</v>
      </c>
      <c r="P1026" s="57">
        <v>46300.417638888888</v>
      </c>
      <c r="Q1026">
        <v>69403810</v>
      </c>
      <c r="S1026">
        <v>152426929035</v>
      </c>
      <c r="T1026" t="s">
        <v>1829</v>
      </c>
      <c r="U1026" t="s">
        <v>1830</v>
      </c>
      <c r="V1026" t="s">
        <v>1831</v>
      </c>
      <c r="Z1026">
        <v>113.5122076</v>
      </c>
      <c r="AA1026">
        <v>-7.0985389999999997</v>
      </c>
      <c r="AB1026" t="s">
        <v>1832</v>
      </c>
      <c r="AC1026" t="s">
        <v>216</v>
      </c>
      <c r="AL1026" t="s">
        <v>217</v>
      </c>
      <c r="AM1026" t="s">
        <v>1833</v>
      </c>
      <c r="AN1026" t="s">
        <v>6</v>
      </c>
      <c r="AO1026" s="57">
        <v>46122.392488425925</v>
      </c>
      <c r="AP1026" s="57">
        <v>46300.333333333336</v>
      </c>
      <c r="AQ1026" t="s">
        <v>841</v>
      </c>
      <c r="AR1026" t="s">
        <v>14</v>
      </c>
      <c r="AS1026" t="s">
        <v>127</v>
      </c>
      <c r="AT1026" t="s">
        <v>220</v>
      </c>
      <c r="AV1026" t="s">
        <v>837</v>
      </c>
      <c r="AW1026" t="s">
        <v>1479</v>
      </c>
      <c r="AX1026" t="s">
        <v>222</v>
      </c>
      <c r="BA1026" s="57">
        <v>46300.333333333336</v>
      </c>
      <c r="BB1026" t="s">
        <v>1833</v>
      </c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str">
        <f>VLOOKUP(H1026,Sheet2!$A$1:$B$270,2,FALSE)</f>
        <v>MADURA</v>
      </c>
    </row>
    <row r="1027" spans="1:61">
      <c r="A1027">
        <v>1026</v>
      </c>
      <c r="B1027">
        <v>1002638095</v>
      </c>
      <c r="C1027">
        <v>3</v>
      </c>
      <c r="D1027" t="s">
        <v>55</v>
      </c>
      <c r="E1027">
        <v>5</v>
      </c>
      <c r="F1027" t="s">
        <v>227</v>
      </c>
      <c r="G1027" t="s">
        <v>127</v>
      </c>
      <c r="H1027" t="s">
        <v>228</v>
      </c>
      <c r="I1027" t="s">
        <v>212</v>
      </c>
      <c r="J1027" t="s">
        <v>213</v>
      </c>
      <c r="K1027" t="s">
        <v>149</v>
      </c>
      <c r="L1027" t="s">
        <v>214</v>
      </c>
      <c r="M1027" t="s">
        <v>836</v>
      </c>
      <c r="N1027" t="s">
        <v>215</v>
      </c>
      <c r="O1027" s="57">
        <v>46310.453182870369</v>
      </c>
      <c r="P1027" s="57">
        <v>46315.790856481479</v>
      </c>
      <c r="Q1027">
        <v>69410655</v>
      </c>
      <c r="S1027">
        <v>152426929189</v>
      </c>
      <c r="T1027" t="s">
        <v>7563</v>
      </c>
      <c r="U1027" t="s">
        <v>7564</v>
      </c>
      <c r="V1027" t="s">
        <v>7565</v>
      </c>
      <c r="Z1027">
        <v>113.46511</v>
      </c>
      <c r="AA1027">
        <v>-7.1020690000000002</v>
      </c>
      <c r="AB1027" t="s">
        <v>7566</v>
      </c>
      <c r="AC1027" t="s">
        <v>235</v>
      </c>
      <c r="AL1027" t="s">
        <v>217</v>
      </c>
      <c r="AM1027" t="s">
        <v>7567</v>
      </c>
      <c r="AN1027" t="s">
        <v>6</v>
      </c>
      <c r="AO1027" t="s">
        <v>7568</v>
      </c>
      <c r="AP1027" s="57">
        <v>46311.333333333336</v>
      </c>
      <c r="AQ1027" t="s">
        <v>841</v>
      </c>
      <c r="AR1027" t="s">
        <v>14</v>
      </c>
      <c r="AS1027" t="s">
        <v>127</v>
      </c>
      <c r="AT1027" t="s">
        <v>230</v>
      </c>
      <c r="AV1027" t="s">
        <v>837</v>
      </c>
      <c r="AW1027" t="s">
        <v>923</v>
      </c>
      <c r="AX1027" t="s">
        <v>222</v>
      </c>
      <c r="BA1027" s="57">
        <v>46311.333333333336</v>
      </c>
      <c r="BB1027" t="s">
        <v>7567</v>
      </c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str">
        <f>VLOOKUP(H1027,Sheet2!$A$1:$B$270,2,FALSE)</f>
        <v>MADURA</v>
      </c>
    </row>
    <row r="1028" spans="1:61">
      <c r="A1028">
        <v>1027</v>
      </c>
      <c r="B1028">
        <v>1002617805</v>
      </c>
      <c r="C1028">
        <v>3</v>
      </c>
      <c r="D1028" t="s">
        <v>55</v>
      </c>
      <c r="E1028">
        <v>5</v>
      </c>
      <c r="F1028" t="s">
        <v>227</v>
      </c>
      <c r="G1028" t="s">
        <v>127</v>
      </c>
      <c r="H1028" t="s">
        <v>228</v>
      </c>
      <c r="I1028" t="s">
        <v>212</v>
      </c>
      <c r="J1028" t="s">
        <v>213</v>
      </c>
      <c r="K1028" t="s">
        <v>149</v>
      </c>
      <c r="L1028" t="s">
        <v>214</v>
      </c>
      <c r="M1028" t="s">
        <v>76</v>
      </c>
      <c r="N1028" t="s">
        <v>215</v>
      </c>
      <c r="O1028" s="57">
        <v>46296.549062500002</v>
      </c>
      <c r="P1028" s="57">
        <v>46296.781111111108</v>
      </c>
      <c r="Q1028">
        <v>69402337</v>
      </c>
      <c r="S1028">
        <v>152426927954</v>
      </c>
      <c r="T1028" t="s">
        <v>1047</v>
      </c>
      <c r="U1028" t="s">
        <v>1048</v>
      </c>
      <c r="V1028" t="s">
        <v>1049</v>
      </c>
      <c r="Z1028">
        <v>113.49644410000001</v>
      </c>
      <c r="AA1028">
        <v>-7.1762366000000002</v>
      </c>
      <c r="AB1028" t="s">
        <v>1050</v>
      </c>
      <c r="AC1028" t="s">
        <v>216</v>
      </c>
      <c r="AL1028" t="s">
        <v>217</v>
      </c>
      <c r="AM1028" t="s">
        <v>1051</v>
      </c>
      <c r="AN1028" t="s">
        <v>6</v>
      </c>
      <c r="AO1028" s="57">
        <v>46032.559305555558</v>
      </c>
      <c r="AP1028" s="57">
        <v>46297.458333333336</v>
      </c>
      <c r="AR1028" t="s">
        <v>218</v>
      </c>
      <c r="AS1028" t="s">
        <v>127</v>
      </c>
      <c r="AT1028" t="s">
        <v>220</v>
      </c>
      <c r="AU1028">
        <v>20261001</v>
      </c>
      <c r="AV1028" t="s">
        <v>221</v>
      </c>
      <c r="AW1028" t="s">
        <v>874</v>
      </c>
      <c r="AX1028" t="s">
        <v>222</v>
      </c>
      <c r="BA1028" s="57">
        <v>46297.458333333336</v>
      </c>
      <c r="BB1028" t="s">
        <v>1051</v>
      </c>
      <c r="BC1028">
        <v>2026</v>
      </c>
      <c r="BD1028">
        <v>10</v>
      </c>
      <c r="BE1028">
        <v>1</v>
      </c>
      <c r="BF1028" s="6">
        <f t="shared" si="48"/>
        <v>46296</v>
      </c>
      <c r="BG1028">
        <f t="shared" si="49"/>
        <v>-1.4583333333357587</v>
      </c>
      <c r="BH1028" t="str">
        <f t="shared" si="50"/>
        <v>COMPLY</v>
      </c>
      <c r="BI1028" t="str">
        <f>VLOOKUP(H1028,Sheet2!$A$1:$B$270,2,FALSE)</f>
        <v>MADURA</v>
      </c>
    </row>
    <row r="1029" spans="1:61">
      <c r="A1029">
        <v>1028</v>
      </c>
      <c r="B1029">
        <v>1002618796</v>
      </c>
      <c r="C1029">
        <v>3</v>
      </c>
      <c r="D1029" t="s">
        <v>55</v>
      </c>
      <c r="E1029">
        <v>5</v>
      </c>
      <c r="F1029" t="s">
        <v>227</v>
      </c>
      <c r="G1029" t="s">
        <v>127</v>
      </c>
      <c r="H1029" t="s">
        <v>228</v>
      </c>
      <c r="I1029" t="s">
        <v>212</v>
      </c>
      <c r="J1029" t="s">
        <v>213</v>
      </c>
      <c r="K1029" t="s">
        <v>149</v>
      </c>
      <c r="L1029" t="s">
        <v>214</v>
      </c>
      <c r="M1029" t="s">
        <v>76</v>
      </c>
      <c r="N1029" t="s">
        <v>215</v>
      </c>
      <c r="O1029" s="57">
        <v>46296.77684027778</v>
      </c>
      <c r="P1029" s="57">
        <v>46297.622916666667</v>
      </c>
      <c r="Q1029">
        <v>69402671</v>
      </c>
      <c r="S1029">
        <v>152426929004</v>
      </c>
      <c r="T1029" t="s">
        <v>911</v>
      </c>
      <c r="U1029" t="s">
        <v>1052</v>
      </c>
      <c r="V1029" t="s">
        <v>1053</v>
      </c>
      <c r="Z1029">
        <v>113.49806908518001</v>
      </c>
      <c r="AA1029">
        <v>-7.2094180077046204</v>
      </c>
      <c r="AB1029" t="s">
        <v>1054</v>
      </c>
      <c r="AC1029" t="s">
        <v>216</v>
      </c>
      <c r="AL1029" t="s">
        <v>217</v>
      </c>
      <c r="AM1029" t="s">
        <v>1055</v>
      </c>
      <c r="AN1029" t="s">
        <v>6</v>
      </c>
      <c r="AO1029" s="57">
        <v>46032.777997685182</v>
      </c>
      <c r="AP1029" s="57">
        <v>46297.625</v>
      </c>
      <c r="AR1029" t="s">
        <v>218</v>
      </c>
      <c r="AS1029" t="s">
        <v>127</v>
      </c>
      <c r="AT1029" t="s">
        <v>220</v>
      </c>
      <c r="AU1029">
        <v>20261002</v>
      </c>
      <c r="AV1029" t="s">
        <v>221</v>
      </c>
      <c r="AW1029" t="s">
        <v>833</v>
      </c>
      <c r="AX1029" t="s">
        <v>222</v>
      </c>
      <c r="BA1029" s="57">
        <v>46297.625</v>
      </c>
      <c r="BB1029" t="s">
        <v>1055</v>
      </c>
      <c r="BC1029">
        <v>2026</v>
      </c>
      <c r="BD1029">
        <v>10</v>
      </c>
      <c r="BE1029">
        <v>2</v>
      </c>
      <c r="BF1029" s="6">
        <f t="shared" si="48"/>
        <v>46297</v>
      </c>
      <c r="BG1029">
        <f t="shared" si="49"/>
        <v>-0.625</v>
      </c>
      <c r="BH1029" t="str">
        <f t="shared" si="50"/>
        <v>COMPLY</v>
      </c>
      <c r="BI1029" t="str">
        <f>VLOOKUP(H1029,Sheet2!$A$1:$B$270,2,FALSE)</f>
        <v>MADURA</v>
      </c>
    </row>
    <row r="1030" spans="1:61">
      <c r="A1030">
        <v>1029</v>
      </c>
      <c r="B1030">
        <v>1002619245</v>
      </c>
      <c r="C1030">
        <v>3</v>
      </c>
      <c r="D1030" t="s">
        <v>55</v>
      </c>
      <c r="E1030">
        <v>5</v>
      </c>
      <c r="F1030" t="s">
        <v>227</v>
      </c>
      <c r="G1030" t="s">
        <v>127</v>
      </c>
      <c r="H1030" t="s">
        <v>228</v>
      </c>
      <c r="I1030" t="s">
        <v>212</v>
      </c>
      <c r="J1030" t="s">
        <v>213</v>
      </c>
      <c r="K1030" t="s">
        <v>149</v>
      </c>
      <c r="L1030" t="s">
        <v>214</v>
      </c>
      <c r="M1030" t="s">
        <v>76</v>
      </c>
      <c r="N1030" t="s">
        <v>215</v>
      </c>
      <c r="O1030" s="57">
        <v>46297.419907407406</v>
      </c>
      <c r="P1030" s="57">
        <v>46297.788761574076</v>
      </c>
      <c r="Q1030">
        <v>69402839</v>
      </c>
      <c r="S1030">
        <v>152426929012</v>
      </c>
      <c r="T1030" t="s">
        <v>1834</v>
      </c>
      <c r="U1030" t="s">
        <v>1835</v>
      </c>
      <c r="V1030" t="s">
        <v>1836</v>
      </c>
      <c r="Z1030">
        <v>113.5561798</v>
      </c>
      <c r="AA1030">
        <v>-7.1313855999999998</v>
      </c>
      <c r="AB1030" t="s">
        <v>1837</v>
      </c>
      <c r="AC1030" t="s">
        <v>216</v>
      </c>
      <c r="AL1030" t="s">
        <v>217</v>
      </c>
      <c r="AM1030" t="s">
        <v>1838</v>
      </c>
      <c r="AN1030" t="s">
        <v>6</v>
      </c>
      <c r="AO1030" s="57">
        <v>46063.42392361111</v>
      </c>
      <c r="AP1030" s="57">
        <v>46298.333333333336</v>
      </c>
      <c r="AR1030" t="s">
        <v>218</v>
      </c>
      <c r="AS1030" t="s">
        <v>127</v>
      </c>
      <c r="AT1030" t="s">
        <v>220</v>
      </c>
      <c r="AU1030">
        <v>20261002</v>
      </c>
      <c r="AV1030" t="s">
        <v>221</v>
      </c>
      <c r="AW1030" t="s">
        <v>833</v>
      </c>
      <c r="AX1030" t="s">
        <v>222</v>
      </c>
      <c r="BA1030" s="57">
        <v>46298.333333333336</v>
      </c>
      <c r="BB1030" t="s">
        <v>1838</v>
      </c>
      <c r="BC1030">
        <v>2026</v>
      </c>
      <c r="BD1030">
        <v>10</v>
      </c>
      <c r="BE1030">
        <v>2</v>
      </c>
      <c r="BF1030" s="6">
        <f t="shared" si="48"/>
        <v>46297</v>
      </c>
      <c r="BG1030">
        <f t="shared" si="49"/>
        <v>-1.3333333333357587</v>
      </c>
      <c r="BH1030" t="str">
        <f t="shared" si="50"/>
        <v>COMPLY</v>
      </c>
      <c r="BI1030" t="str">
        <f>VLOOKUP(H1030,Sheet2!$A$1:$B$270,2,FALSE)</f>
        <v>MADURA</v>
      </c>
    </row>
    <row r="1031" spans="1:61">
      <c r="A1031">
        <v>1030</v>
      </c>
      <c r="B1031">
        <v>1002622548</v>
      </c>
      <c r="C1031">
        <v>3</v>
      </c>
      <c r="D1031" t="s">
        <v>55</v>
      </c>
      <c r="E1031">
        <v>5</v>
      </c>
      <c r="F1031" t="s">
        <v>227</v>
      </c>
      <c r="G1031" t="s">
        <v>127</v>
      </c>
      <c r="H1031" t="s">
        <v>228</v>
      </c>
      <c r="I1031" t="s">
        <v>212</v>
      </c>
      <c r="J1031" t="s">
        <v>213</v>
      </c>
      <c r="K1031" t="s">
        <v>149</v>
      </c>
      <c r="M1031" t="s">
        <v>76</v>
      </c>
      <c r="N1031" t="s">
        <v>215</v>
      </c>
      <c r="O1031" s="57">
        <v>46300.583449074074</v>
      </c>
      <c r="P1031" s="57">
        <v>46300.6562962963</v>
      </c>
      <c r="Q1031">
        <v>69402830</v>
      </c>
      <c r="S1031">
        <v>152426929046</v>
      </c>
      <c r="T1031" t="s">
        <v>1844</v>
      </c>
      <c r="U1031" t="s">
        <v>2687</v>
      </c>
      <c r="V1031" t="s">
        <v>2688</v>
      </c>
      <c r="Z1031">
        <v>113.511814148215</v>
      </c>
      <c r="AA1031">
        <v>-7.0988542199014297</v>
      </c>
      <c r="AB1031" t="s">
        <v>1846</v>
      </c>
      <c r="AC1031" t="s">
        <v>216</v>
      </c>
      <c r="AL1031" t="s">
        <v>217</v>
      </c>
      <c r="AM1031" t="s">
        <v>2689</v>
      </c>
      <c r="AN1031" t="s">
        <v>6</v>
      </c>
      <c r="AO1031" s="57">
        <v>46152.601203703707</v>
      </c>
      <c r="AR1031" t="s">
        <v>218</v>
      </c>
      <c r="AS1031" t="s">
        <v>127</v>
      </c>
      <c r="AT1031" t="s">
        <v>230</v>
      </c>
      <c r="AU1031">
        <v>20261005</v>
      </c>
      <c r="AV1031" t="s">
        <v>221</v>
      </c>
      <c r="AW1031" t="s">
        <v>2690</v>
      </c>
      <c r="AX1031" t="s">
        <v>222</v>
      </c>
      <c r="BA1031" s="57">
        <v>46300.291666666664</v>
      </c>
      <c r="BB1031" t="s">
        <v>2689</v>
      </c>
      <c r="BC1031">
        <v>2026</v>
      </c>
      <c r="BD1031">
        <v>10</v>
      </c>
      <c r="BE1031">
        <v>5</v>
      </c>
      <c r="BF1031" s="6">
        <f t="shared" si="48"/>
        <v>46300</v>
      </c>
      <c r="BG1031">
        <f t="shared" si="49"/>
        <v>-0.29166666666424135</v>
      </c>
      <c r="BH1031" t="str">
        <f t="shared" si="50"/>
        <v>COMPLY</v>
      </c>
      <c r="BI1031" t="str">
        <f>VLOOKUP(H1031,Sheet2!$A$1:$B$270,2,FALSE)</f>
        <v>MADURA</v>
      </c>
    </row>
    <row r="1032" spans="1:61">
      <c r="A1032">
        <v>1031</v>
      </c>
      <c r="B1032">
        <v>1002623299</v>
      </c>
      <c r="C1032">
        <v>3</v>
      </c>
      <c r="D1032" t="s">
        <v>55</v>
      </c>
      <c r="E1032">
        <v>5</v>
      </c>
      <c r="F1032" t="s">
        <v>227</v>
      </c>
      <c r="G1032" t="s">
        <v>127</v>
      </c>
      <c r="H1032" t="s">
        <v>228</v>
      </c>
      <c r="I1032" t="s">
        <v>212</v>
      </c>
      <c r="J1032" t="s">
        <v>213</v>
      </c>
      <c r="K1032" t="s">
        <v>149</v>
      </c>
      <c r="M1032" t="s">
        <v>76</v>
      </c>
      <c r="N1032" t="s">
        <v>215</v>
      </c>
      <c r="O1032" s="57">
        <v>46300.795659722222</v>
      </c>
      <c r="P1032" s="57">
        <v>46300.889351851853</v>
      </c>
      <c r="Q1032">
        <v>69403515</v>
      </c>
      <c r="S1032">
        <v>152426929054</v>
      </c>
      <c r="T1032" t="s">
        <v>1849</v>
      </c>
      <c r="U1032" t="s">
        <v>2691</v>
      </c>
      <c r="V1032" t="s">
        <v>2692</v>
      </c>
      <c r="Z1032">
        <v>113.489784403176</v>
      </c>
      <c r="AA1032">
        <v>-7.0534656918604997</v>
      </c>
      <c r="AB1032" t="s">
        <v>1852</v>
      </c>
      <c r="AC1032" t="s">
        <v>216</v>
      </c>
      <c r="AL1032" t="s">
        <v>217</v>
      </c>
      <c r="AM1032" t="s">
        <v>1803</v>
      </c>
      <c r="AN1032" t="s">
        <v>6</v>
      </c>
      <c r="AO1032" s="57">
        <v>46152.809282407405</v>
      </c>
      <c r="AR1032" t="s">
        <v>218</v>
      </c>
      <c r="AS1032" t="s">
        <v>127</v>
      </c>
      <c r="AT1032" t="s">
        <v>220</v>
      </c>
      <c r="AU1032">
        <v>20261005</v>
      </c>
      <c r="AV1032" t="s">
        <v>221</v>
      </c>
      <c r="AW1032" t="s">
        <v>2693</v>
      </c>
      <c r="AX1032" t="s">
        <v>222</v>
      </c>
      <c r="BA1032" s="57">
        <v>46300.291666666664</v>
      </c>
      <c r="BB1032" t="s">
        <v>1803</v>
      </c>
      <c r="BC1032">
        <v>2026</v>
      </c>
      <c r="BD1032">
        <v>10</v>
      </c>
      <c r="BE1032">
        <v>5</v>
      </c>
      <c r="BF1032" s="6">
        <f t="shared" si="48"/>
        <v>46300</v>
      </c>
      <c r="BG1032">
        <f t="shared" si="49"/>
        <v>-0.29166666666424135</v>
      </c>
      <c r="BH1032" t="str">
        <f t="shared" si="50"/>
        <v>COMPLY</v>
      </c>
      <c r="BI1032" t="str">
        <f>VLOOKUP(H1032,Sheet2!$A$1:$B$270,2,FALSE)</f>
        <v>MADURA</v>
      </c>
    </row>
    <row r="1033" spans="1:61">
      <c r="A1033">
        <v>1032</v>
      </c>
      <c r="B1033">
        <v>1002624082</v>
      </c>
      <c r="C1033">
        <v>3</v>
      </c>
      <c r="D1033" t="s">
        <v>55</v>
      </c>
      <c r="E1033">
        <v>5</v>
      </c>
      <c r="F1033" t="s">
        <v>227</v>
      </c>
      <c r="G1033" t="s">
        <v>127</v>
      </c>
      <c r="H1033" t="s">
        <v>228</v>
      </c>
      <c r="I1033" t="s">
        <v>212</v>
      </c>
      <c r="J1033" t="s">
        <v>213</v>
      </c>
      <c r="K1033" t="s">
        <v>149</v>
      </c>
      <c r="M1033" t="s">
        <v>76</v>
      </c>
      <c r="N1033" t="s">
        <v>215</v>
      </c>
      <c r="O1033" s="57">
        <v>46301.496400462966</v>
      </c>
      <c r="P1033" s="57">
        <v>46301.568020833336</v>
      </c>
      <c r="Q1033">
        <v>69402992</v>
      </c>
      <c r="S1033">
        <v>152426929064</v>
      </c>
      <c r="T1033" t="s">
        <v>1839</v>
      </c>
      <c r="U1033" t="s">
        <v>3295</v>
      </c>
      <c r="V1033" t="s">
        <v>3296</v>
      </c>
      <c r="Z1033">
        <v>113.478144303219</v>
      </c>
      <c r="AA1033">
        <v>-7.0797667469769499</v>
      </c>
      <c r="AB1033" t="s">
        <v>1842</v>
      </c>
      <c r="AC1033" t="s">
        <v>216</v>
      </c>
      <c r="AL1033" t="s">
        <v>217</v>
      </c>
      <c r="AM1033" t="s">
        <v>3297</v>
      </c>
      <c r="AN1033" t="s">
        <v>6</v>
      </c>
      <c r="AO1033" s="57">
        <v>46183.517812500002</v>
      </c>
      <c r="AR1033" t="s">
        <v>218</v>
      </c>
      <c r="AS1033" t="s">
        <v>127</v>
      </c>
      <c r="AT1033" t="s">
        <v>220</v>
      </c>
      <c r="AU1033">
        <v>20261006</v>
      </c>
      <c r="AV1033" t="s">
        <v>221</v>
      </c>
      <c r="AW1033" t="s">
        <v>540</v>
      </c>
      <c r="AX1033" t="s">
        <v>222</v>
      </c>
      <c r="BA1033" s="57">
        <v>46301.291666666664</v>
      </c>
      <c r="BB1033" t="s">
        <v>3297</v>
      </c>
      <c r="BC1033">
        <v>2026</v>
      </c>
      <c r="BD1033">
        <v>10</v>
      </c>
      <c r="BE1033">
        <v>6</v>
      </c>
      <c r="BF1033" s="6">
        <f t="shared" si="48"/>
        <v>46301</v>
      </c>
      <c r="BG1033">
        <f t="shared" si="49"/>
        <v>-0.29166666666424135</v>
      </c>
      <c r="BH1033" t="str">
        <f t="shared" si="50"/>
        <v>COMPLY</v>
      </c>
      <c r="BI1033" t="str">
        <f>VLOOKUP(H1033,Sheet2!$A$1:$B$270,2,FALSE)</f>
        <v>MADURA</v>
      </c>
    </row>
    <row r="1034" spans="1:61">
      <c r="A1034">
        <v>1033</v>
      </c>
      <c r="B1034">
        <v>1002626919</v>
      </c>
      <c r="C1034">
        <v>3</v>
      </c>
      <c r="D1034" t="s">
        <v>55</v>
      </c>
      <c r="E1034">
        <v>5</v>
      </c>
      <c r="F1034" t="s">
        <v>227</v>
      </c>
      <c r="G1034" t="s">
        <v>127</v>
      </c>
      <c r="H1034" t="s">
        <v>228</v>
      </c>
      <c r="I1034" t="s">
        <v>212</v>
      </c>
      <c r="J1034" t="s">
        <v>213</v>
      </c>
      <c r="K1034" t="s">
        <v>149</v>
      </c>
      <c r="L1034" t="s">
        <v>214</v>
      </c>
      <c r="M1034" t="s">
        <v>76</v>
      </c>
      <c r="N1034" t="s">
        <v>215</v>
      </c>
      <c r="O1034" s="57">
        <v>46302.767812500002</v>
      </c>
      <c r="P1034" s="57">
        <v>46303.730069444442</v>
      </c>
      <c r="Q1034">
        <v>69406167</v>
      </c>
      <c r="S1034">
        <v>152426929083</v>
      </c>
      <c r="T1034" t="s">
        <v>3973</v>
      </c>
      <c r="U1034" t="s">
        <v>3974</v>
      </c>
      <c r="V1034" t="s">
        <v>3975</v>
      </c>
      <c r="Z1034">
        <v>113.402395024895</v>
      </c>
      <c r="AA1034">
        <v>-7.1207201019845101</v>
      </c>
      <c r="AB1034" t="s">
        <v>3976</v>
      </c>
      <c r="AC1034" t="s">
        <v>216</v>
      </c>
      <c r="AL1034" t="s">
        <v>217</v>
      </c>
      <c r="AM1034" t="s">
        <v>3977</v>
      </c>
      <c r="AN1034" t="s">
        <v>6</v>
      </c>
      <c r="AO1034" s="57">
        <v>46213.778194444443</v>
      </c>
      <c r="AP1034" s="57">
        <v>46304.333333333336</v>
      </c>
      <c r="AR1034" t="s">
        <v>218</v>
      </c>
      <c r="AS1034" t="s">
        <v>127</v>
      </c>
      <c r="AT1034" t="s">
        <v>220</v>
      </c>
      <c r="AU1034">
        <v>20261008</v>
      </c>
      <c r="AV1034" t="s">
        <v>221</v>
      </c>
      <c r="AW1034" t="s">
        <v>3978</v>
      </c>
      <c r="AX1034" t="s">
        <v>222</v>
      </c>
      <c r="BA1034" s="57">
        <v>46304.333333333336</v>
      </c>
      <c r="BB1034" t="s">
        <v>3977</v>
      </c>
      <c r="BC1034">
        <v>2026</v>
      </c>
      <c r="BD1034">
        <v>10</v>
      </c>
      <c r="BE1034">
        <v>8</v>
      </c>
      <c r="BF1034" s="6">
        <f t="shared" si="48"/>
        <v>46303</v>
      </c>
      <c r="BG1034">
        <f t="shared" si="49"/>
        <v>-1.3333333333357587</v>
      </c>
      <c r="BH1034" t="str">
        <f t="shared" si="50"/>
        <v>COMPLY</v>
      </c>
      <c r="BI1034" t="str">
        <f>VLOOKUP(H1034,Sheet2!$A$1:$B$270,2,FALSE)</f>
        <v>MADURA</v>
      </c>
    </row>
    <row r="1035" spans="1:61">
      <c r="A1035">
        <v>1034</v>
      </c>
      <c r="B1035">
        <v>1002628513</v>
      </c>
      <c r="C1035">
        <v>3</v>
      </c>
      <c r="D1035" t="s">
        <v>55</v>
      </c>
      <c r="E1035">
        <v>5</v>
      </c>
      <c r="F1035" t="s">
        <v>227</v>
      </c>
      <c r="G1035" t="s">
        <v>127</v>
      </c>
      <c r="H1035" t="s">
        <v>228</v>
      </c>
      <c r="I1035" t="s">
        <v>212</v>
      </c>
      <c r="J1035" t="s">
        <v>213</v>
      </c>
      <c r="K1035" t="s">
        <v>149</v>
      </c>
      <c r="L1035" t="s">
        <v>214</v>
      </c>
      <c r="M1035" t="s">
        <v>76</v>
      </c>
      <c r="N1035" t="s">
        <v>215</v>
      </c>
      <c r="O1035" s="57">
        <v>46303.726863425924</v>
      </c>
      <c r="P1035" s="57">
        <v>46304.658460648148</v>
      </c>
      <c r="Q1035">
        <v>69406852</v>
      </c>
      <c r="S1035">
        <v>152426929096</v>
      </c>
      <c r="T1035" t="s">
        <v>4539</v>
      </c>
      <c r="U1035" t="s">
        <v>4540</v>
      </c>
      <c r="V1035" t="s">
        <v>4541</v>
      </c>
      <c r="Z1035">
        <v>113.44705740000001</v>
      </c>
      <c r="AA1035">
        <v>-7.2189056000000003</v>
      </c>
      <c r="AB1035" t="s">
        <v>4542</v>
      </c>
      <c r="AC1035" t="s">
        <v>216</v>
      </c>
      <c r="AL1035" t="s">
        <v>217</v>
      </c>
      <c r="AM1035" t="s">
        <v>4543</v>
      </c>
      <c r="AN1035" t="s">
        <v>6</v>
      </c>
      <c r="AO1035" s="57">
        <v>46244.736145833333</v>
      </c>
      <c r="AP1035" s="57">
        <v>46304.625</v>
      </c>
      <c r="AR1035" t="s">
        <v>218</v>
      </c>
      <c r="AS1035" t="s">
        <v>127</v>
      </c>
      <c r="AT1035" t="s">
        <v>230</v>
      </c>
      <c r="AU1035">
        <v>20261009</v>
      </c>
      <c r="AV1035" t="s">
        <v>221</v>
      </c>
      <c r="AW1035" t="s">
        <v>876</v>
      </c>
      <c r="AX1035" t="s">
        <v>222</v>
      </c>
      <c r="BA1035" s="57">
        <v>46304.625</v>
      </c>
      <c r="BB1035" t="s">
        <v>4543</v>
      </c>
      <c r="BC1035">
        <v>2026</v>
      </c>
      <c r="BD1035">
        <v>10</v>
      </c>
      <c r="BE1035">
        <v>9</v>
      </c>
      <c r="BF1035" s="6">
        <f t="shared" si="48"/>
        <v>46304</v>
      </c>
      <c r="BG1035">
        <f t="shared" si="49"/>
        <v>-0.625</v>
      </c>
      <c r="BH1035" t="str">
        <f t="shared" si="50"/>
        <v>COMPLY</v>
      </c>
      <c r="BI1035" t="str">
        <f>VLOOKUP(H1035,Sheet2!$A$1:$B$270,2,FALSE)</f>
        <v>MADURA</v>
      </c>
    </row>
    <row r="1036" spans="1:61">
      <c r="A1036">
        <v>1035</v>
      </c>
      <c r="B1036">
        <v>1002630369</v>
      </c>
      <c r="C1036">
        <v>3</v>
      </c>
      <c r="D1036" t="s">
        <v>55</v>
      </c>
      <c r="E1036">
        <v>5</v>
      </c>
      <c r="F1036" t="s">
        <v>227</v>
      </c>
      <c r="G1036" t="s">
        <v>127</v>
      </c>
      <c r="H1036" t="s">
        <v>228</v>
      </c>
      <c r="I1036" t="s">
        <v>212</v>
      </c>
      <c r="J1036" t="s">
        <v>213</v>
      </c>
      <c r="K1036" t="s">
        <v>149</v>
      </c>
      <c r="L1036" t="s">
        <v>214</v>
      </c>
      <c r="M1036" t="s">
        <v>76</v>
      </c>
      <c r="N1036" t="s">
        <v>215</v>
      </c>
      <c r="O1036" s="57">
        <v>46304.688645833332</v>
      </c>
      <c r="P1036" s="57">
        <v>46306.6171412037</v>
      </c>
      <c r="Q1036">
        <v>69407591</v>
      </c>
      <c r="S1036">
        <v>152426929114</v>
      </c>
      <c r="T1036" t="s">
        <v>5142</v>
      </c>
      <c r="U1036" t="s">
        <v>5143</v>
      </c>
      <c r="V1036" t="s">
        <v>5144</v>
      </c>
      <c r="Z1036">
        <v>113.436855375766</v>
      </c>
      <c r="AA1036">
        <v>-7.1234431631917303</v>
      </c>
      <c r="AB1036" t="s">
        <v>5145</v>
      </c>
      <c r="AC1036" t="s">
        <v>216</v>
      </c>
      <c r="AL1036" t="s">
        <v>217</v>
      </c>
      <c r="AM1036" t="s">
        <v>5146</v>
      </c>
      <c r="AN1036" t="s">
        <v>6</v>
      </c>
      <c r="AO1036" s="57">
        <v>46275.725983796299</v>
      </c>
      <c r="AP1036" s="57">
        <v>46305.625</v>
      </c>
      <c r="AR1036" t="s">
        <v>218</v>
      </c>
      <c r="AS1036" t="s">
        <v>127</v>
      </c>
      <c r="AT1036" t="s">
        <v>220</v>
      </c>
      <c r="AU1036">
        <v>20261011</v>
      </c>
      <c r="AV1036" t="s">
        <v>221</v>
      </c>
      <c r="AW1036" t="s">
        <v>833</v>
      </c>
      <c r="AX1036" t="s">
        <v>222</v>
      </c>
      <c r="BA1036" s="57">
        <v>46305.625</v>
      </c>
      <c r="BB1036" t="s">
        <v>5146</v>
      </c>
      <c r="BC1036">
        <v>2026</v>
      </c>
      <c r="BD1036">
        <v>10</v>
      </c>
      <c r="BE1036">
        <v>11</v>
      </c>
      <c r="BF1036" s="6">
        <f t="shared" si="48"/>
        <v>46306</v>
      </c>
      <c r="BG1036">
        <f t="shared" si="49"/>
        <v>0.375</v>
      </c>
      <c r="BH1036" t="str">
        <f t="shared" si="50"/>
        <v>COMPLY</v>
      </c>
      <c r="BI1036" t="str">
        <f>VLOOKUP(H1036,Sheet2!$A$1:$B$270,2,FALSE)</f>
        <v>MADURA</v>
      </c>
    </row>
    <row r="1037" spans="1:61">
      <c r="A1037">
        <v>1036</v>
      </c>
      <c r="B1037">
        <v>1002631058</v>
      </c>
      <c r="C1037">
        <v>3</v>
      </c>
      <c r="D1037" t="s">
        <v>55</v>
      </c>
      <c r="E1037">
        <v>5</v>
      </c>
      <c r="F1037" t="s">
        <v>227</v>
      </c>
      <c r="G1037" t="s">
        <v>127</v>
      </c>
      <c r="H1037" t="s">
        <v>228</v>
      </c>
      <c r="I1037" t="s">
        <v>212</v>
      </c>
      <c r="J1037" t="s">
        <v>213</v>
      </c>
      <c r="K1037" t="s">
        <v>149</v>
      </c>
      <c r="L1037" t="s">
        <v>214</v>
      </c>
      <c r="M1037" t="s">
        <v>76</v>
      </c>
      <c r="N1037" t="s">
        <v>215</v>
      </c>
      <c r="O1037" s="57">
        <v>46305.658125000002</v>
      </c>
      <c r="P1037" s="57">
        <v>46306.608796296299</v>
      </c>
      <c r="Q1037">
        <v>69407986</v>
      </c>
      <c r="S1037">
        <v>152426929128</v>
      </c>
      <c r="T1037" t="s">
        <v>5147</v>
      </c>
      <c r="U1037" t="s">
        <v>5148</v>
      </c>
      <c r="V1037" t="s">
        <v>5149</v>
      </c>
      <c r="Z1037">
        <v>113.4255301</v>
      </c>
      <c r="AA1037">
        <v>-7.0621682999999997</v>
      </c>
      <c r="AB1037" t="s">
        <v>5150</v>
      </c>
      <c r="AC1037" t="s">
        <v>216</v>
      </c>
      <c r="AL1037" t="s">
        <v>217</v>
      </c>
      <c r="AM1037" t="s">
        <v>5151</v>
      </c>
      <c r="AN1037" t="s">
        <v>6</v>
      </c>
      <c r="AO1037" s="57">
        <v>46305.684120370373</v>
      </c>
      <c r="AP1037" s="57">
        <v>46306.625</v>
      </c>
      <c r="AR1037" t="s">
        <v>218</v>
      </c>
      <c r="AS1037" t="s">
        <v>127</v>
      </c>
      <c r="AT1037" t="s">
        <v>220</v>
      </c>
      <c r="AU1037">
        <v>20261011</v>
      </c>
      <c r="AV1037" t="s">
        <v>221</v>
      </c>
      <c r="AW1037" t="s">
        <v>1479</v>
      </c>
      <c r="AX1037" t="s">
        <v>222</v>
      </c>
      <c r="BA1037" s="57">
        <v>46306.625</v>
      </c>
      <c r="BB1037" t="s">
        <v>5151</v>
      </c>
      <c r="BC1037">
        <v>2026</v>
      </c>
      <c r="BD1037">
        <v>10</v>
      </c>
      <c r="BE1037">
        <v>11</v>
      </c>
      <c r="BF1037" s="6">
        <f t="shared" si="48"/>
        <v>46306</v>
      </c>
      <c r="BG1037">
        <f t="shared" si="49"/>
        <v>-0.625</v>
      </c>
      <c r="BH1037" t="str">
        <f t="shared" si="50"/>
        <v>COMPLY</v>
      </c>
      <c r="BI1037" t="str">
        <f>VLOOKUP(H1037,Sheet2!$A$1:$B$270,2,FALSE)</f>
        <v>MADURA</v>
      </c>
    </row>
    <row r="1038" spans="1:61">
      <c r="A1038">
        <v>1037</v>
      </c>
      <c r="B1038">
        <v>1002630735</v>
      </c>
      <c r="C1038">
        <v>3</v>
      </c>
      <c r="D1038" t="s">
        <v>55</v>
      </c>
      <c r="E1038">
        <v>5</v>
      </c>
      <c r="F1038" t="s">
        <v>227</v>
      </c>
      <c r="G1038" t="s">
        <v>127</v>
      </c>
      <c r="H1038" t="s">
        <v>228</v>
      </c>
      <c r="I1038" t="s">
        <v>212</v>
      </c>
      <c r="J1038" t="s">
        <v>213</v>
      </c>
      <c r="K1038" t="s">
        <v>149</v>
      </c>
      <c r="M1038" t="s">
        <v>76</v>
      </c>
      <c r="N1038" t="s">
        <v>215</v>
      </c>
      <c r="O1038" s="57">
        <v>46305.451342592591</v>
      </c>
      <c r="P1038" s="57">
        <v>46306.480208333334</v>
      </c>
      <c r="Q1038">
        <v>69407794</v>
      </c>
      <c r="S1038">
        <v>152426929123</v>
      </c>
      <c r="T1038" t="s">
        <v>5152</v>
      </c>
      <c r="U1038" t="s">
        <v>5153</v>
      </c>
      <c r="V1038" t="s">
        <v>5154</v>
      </c>
      <c r="Z1038">
        <v>113.4186685</v>
      </c>
      <c r="AA1038">
        <v>-7.0604024000000001</v>
      </c>
      <c r="AB1038" t="s">
        <v>5155</v>
      </c>
      <c r="AC1038" t="s">
        <v>229</v>
      </c>
      <c r="AL1038" t="s">
        <v>217</v>
      </c>
      <c r="AM1038" t="s">
        <v>5156</v>
      </c>
      <c r="AN1038" t="s">
        <v>6</v>
      </c>
      <c r="AO1038" s="57">
        <v>46305.455312500002</v>
      </c>
      <c r="AP1038" s="57">
        <v>46306.458333333336</v>
      </c>
      <c r="AR1038" t="s">
        <v>218</v>
      </c>
      <c r="AS1038" t="s">
        <v>127</v>
      </c>
      <c r="AT1038" t="s">
        <v>220</v>
      </c>
      <c r="AU1038">
        <v>20261011</v>
      </c>
      <c r="AV1038" t="s">
        <v>221</v>
      </c>
      <c r="AW1038" t="s">
        <v>541</v>
      </c>
      <c r="AX1038" t="s">
        <v>222</v>
      </c>
      <c r="BA1038" s="57">
        <v>46306.458333333336</v>
      </c>
      <c r="BB1038" t="s">
        <v>5156</v>
      </c>
      <c r="BC1038">
        <v>2026</v>
      </c>
      <c r="BD1038">
        <v>10</v>
      </c>
      <c r="BE1038">
        <v>11</v>
      </c>
      <c r="BF1038" s="6">
        <f t="shared" si="48"/>
        <v>46306</v>
      </c>
      <c r="BG1038">
        <f t="shared" si="49"/>
        <v>-0.45833333333575865</v>
      </c>
      <c r="BH1038" t="str">
        <f t="shared" si="50"/>
        <v>COMPLY</v>
      </c>
      <c r="BI1038" t="str">
        <f>VLOOKUP(H1038,Sheet2!$A$1:$B$270,2,FALSE)</f>
        <v>MADURA</v>
      </c>
    </row>
    <row r="1039" spans="1:61">
      <c r="A1039">
        <v>1038</v>
      </c>
      <c r="B1039">
        <v>1002631367</v>
      </c>
      <c r="C1039">
        <v>3</v>
      </c>
      <c r="D1039" t="s">
        <v>55</v>
      </c>
      <c r="E1039">
        <v>5</v>
      </c>
      <c r="F1039" t="s">
        <v>227</v>
      </c>
      <c r="G1039" t="s">
        <v>127</v>
      </c>
      <c r="H1039" t="s">
        <v>228</v>
      </c>
      <c r="I1039" t="s">
        <v>212</v>
      </c>
      <c r="J1039" t="s">
        <v>213</v>
      </c>
      <c r="K1039" t="s">
        <v>149</v>
      </c>
      <c r="L1039" t="s">
        <v>214</v>
      </c>
      <c r="M1039" t="s">
        <v>76</v>
      </c>
      <c r="N1039" t="s">
        <v>215</v>
      </c>
      <c r="O1039" s="57">
        <v>46306.331006944441</v>
      </c>
      <c r="P1039" s="57">
        <v>46306.776076388887</v>
      </c>
      <c r="Q1039">
        <v>69408081</v>
      </c>
      <c r="S1039">
        <v>152426929132</v>
      </c>
      <c r="T1039" t="s">
        <v>5142</v>
      </c>
      <c r="U1039" t="s">
        <v>5143</v>
      </c>
      <c r="V1039" t="s">
        <v>5157</v>
      </c>
      <c r="Z1039">
        <v>113.436899967491</v>
      </c>
      <c r="AA1039">
        <v>-7.1234178788859301</v>
      </c>
      <c r="AB1039" t="s">
        <v>5158</v>
      </c>
      <c r="AC1039" t="s">
        <v>216</v>
      </c>
      <c r="AL1039" t="s">
        <v>217</v>
      </c>
      <c r="AM1039" t="s">
        <v>3540</v>
      </c>
      <c r="AN1039" t="s">
        <v>6</v>
      </c>
      <c r="AO1039" s="57">
        <v>46336.340624999997</v>
      </c>
      <c r="AP1039" s="57">
        <v>46307.333333333336</v>
      </c>
      <c r="AR1039" t="s">
        <v>218</v>
      </c>
      <c r="AS1039" t="s">
        <v>127</v>
      </c>
      <c r="AT1039" t="s">
        <v>220</v>
      </c>
      <c r="AU1039">
        <v>20261011</v>
      </c>
      <c r="AV1039" t="s">
        <v>221</v>
      </c>
      <c r="AW1039" t="s">
        <v>833</v>
      </c>
      <c r="AX1039" t="s">
        <v>222</v>
      </c>
      <c r="BA1039" s="57">
        <v>46307.333333333336</v>
      </c>
      <c r="BB1039" t="s">
        <v>3540</v>
      </c>
      <c r="BC1039">
        <v>2026</v>
      </c>
      <c r="BD1039">
        <v>10</v>
      </c>
      <c r="BE1039">
        <v>11</v>
      </c>
      <c r="BF1039" s="6">
        <f t="shared" si="48"/>
        <v>46306</v>
      </c>
      <c r="BG1039">
        <f t="shared" si="49"/>
        <v>-1.3333333333357587</v>
      </c>
      <c r="BH1039" t="str">
        <f t="shared" si="50"/>
        <v>COMPLY</v>
      </c>
      <c r="BI1039" t="str">
        <f>VLOOKUP(H1039,Sheet2!$A$1:$B$270,2,FALSE)</f>
        <v>MADURA</v>
      </c>
    </row>
    <row r="1040" spans="1:61">
      <c r="A1040">
        <v>1039</v>
      </c>
      <c r="B1040">
        <v>1002634477</v>
      </c>
      <c r="C1040">
        <v>3</v>
      </c>
      <c r="D1040" t="s">
        <v>55</v>
      </c>
      <c r="E1040">
        <v>5</v>
      </c>
      <c r="F1040" t="s">
        <v>227</v>
      </c>
      <c r="G1040" t="s">
        <v>127</v>
      </c>
      <c r="H1040" t="s">
        <v>228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46308.441377314812</v>
      </c>
      <c r="P1040" s="57">
        <v>46308.772094907406</v>
      </c>
      <c r="Q1040">
        <v>69409205</v>
      </c>
      <c r="S1040">
        <v>152426929156</v>
      </c>
      <c r="T1040" t="s">
        <v>5972</v>
      </c>
      <c r="U1040" t="s">
        <v>5973</v>
      </c>
      <c r="V1040" t="s">
        <v>5974</v>
      </c>
      <c r="Z1040">
        <v>113.4357339</v>
      </c>
      <c r="AA1040">
        <v>-7.1628970999999897</v>
      </c>
      <c r="AB1040" t="s">
        <v>5975</v>
      </c>
      <c r="AC1040" t="s">
        <v>216</v>
      </c>
      <c r="AL1040" t="s">
        <v>217</v>
      </c>
      <c r="AM1040" t="s">
        <v>5976</v>
      </c>
      <c r="AN1040" t="s">
        <v>6</v>
      </c>
      <c r="AO1040" t="s">
        <v>5818</v>
      </c>
      <c r="AP1040" s="57">
        <v>46309.333333333336</v>
      </c>
      <c r="AR1040" t="s">
        <v>218</v>
      </c>
      <c r="AS1040" t="s">
        <v>127</v>
      </c>
      <c r="AT1040" t="s">
        <v>230</v>
      </c>
      <c r="AU1040">
        <v>20261013</v>
      </c>
      <c r="AV1040" t="s">
        <v>221</v>
      </c>
      <c r="AW1040" t="s">
        <v>878</v>
      </c>
      <c r="AX1040" t="s">
        <v>222</v>
      </c>
      <c r="BA1040" s="57">
        <v>46309.333333333336</v>
      </c>
      <c r="BB1040" t="s">
        <v>5976</v>
      </c>
      <c r="BC1040">
        <v>2026</v>
      </c>
      <c r="BD1040">
        <v>10</v>
      </c>
      <c r="BE1040">
        <v>13</v>
      </c>
      <c r="BF1040" s="6">
        <f t="shared" si="48"/>
        <v>46308</v>
      </c>
      <c r="BG1040">
        <f t="shared" si="49"/>
        <v>-1.3333333333357587</v>
      </c>
      <c r="BH1040" t="str">
        <f t="shared" si="50"/>
        <v>COMPLY</v>
      </c>
      <c r="BI1040" t="str">
        <f>VLOOKUP(H1040,Sheet2!$A$1:$B$270,2,FALSE)</f>
        <v>MADURA</v>
      </c>
    </row>
    <row r="1041" spans="1:61">
      <c r="A1041">
        <v>1040</v>
      </c>
      <c r="B1041">
        <v>1002634253</v>
      </c>
      <c r="C1041">
        <v>3</v>
      </c>
      <c r="D1041" t="s">
        <v>55</v>
      </c>
      <c r="E1041">
        <v>5</v>
      </c>
      <c r="F1041" t="s">
        <v>227</v>
      </c>
      <c r="G1041" t="s">
        <v>127</v>
      </c>
      <c r="H1041" t="s">
        <v>228</v>
      </c>
      <c r="I1041" t="s">
        <v>212</v>
      </c>
      <c r="J1041" t="s">
        <v>213</v>
      </c>
      <c r="K1041" t="s">
        <v>149</v>
      </c>
      <c r="L1041" t="s">
        <v>214</v>
      </c>
      <c r="M1041" t="s">
        <v>76</v>
      </c>
      <c r="N1041" t="s">
        <v>215</v>
      </c>
      <c r="O1041" s="57">
        <v>46308.407349537039</v>
      </c>
      <c r="P1041" s="57">
        <v>46309.563761574071</v>
      </c>
      <c r="Q1041">
        <v>69409128</v>
      </c>
      <c r="S1041">
        <v>152426929154</v>
      </c>
      <c r="T1041" t="s">
        <v>5977</v>
      </c>
      <c r="U1041" t="s">
        <v>1840</v>
      </c>
      <c r="V1041" t="s">
        <v>5978</v>
      </c>
      <c r="Z1041">
        <v>113.4595856</v>
      </c>
      <c r="AA1041">
        <v>-7.1504399000000003</v>
      </c>
      <c r="AB1041" t="s">
        <v>5979</v>
      </c>
      <c r="AC1041" t="s">
        <v>216</v>
      </c>
      <c r="AL1041" t="s">
        <v>217</v>
      </c>
      <c r="AM1041" t="s">
        <v>5980</v>
      </c>
      <c r="AN1041" t="s">
        <v>6</v>
      </c>
      <c r="AO1041" t="s">
        <v>5813</v>
      </c>
      <c r="AP1041" s="57">
        <v>46309.333333333336</v>
      </c>
      <c r="AR1041" t="s">
        <v>218</v>
      </c>
      <c r="AS1041" t="s">
        <v>127</v>
      </c>
      <c r="AT1041" t="s">
        <v>220</v>
      </c>
      <c r="AU1041">
        <v>20261014</v>
      </c>
      <c r="AV1041" t="s">
        <v>221</v>
      </c>
      <c r="AW1041" t="s">
        <v>1479</v>
      </c>
      <c r="AX1041" t="s">
        <v>222</v>
      </c>
      <c r="BA1041" s="57">
        <v>46309.333333333336</v>
      </c>
      <c r="BB1041" t="s">
        <v>5980</v>
      </c>
      <c r="BC1041">
        <v>2026</v>
      </c>
      <c r="BD1041">
        <v>10</v>
      </c>
      <c r="BE1041">
        <v>14</v>
      </c>
      <c r="BF1041" s="6">
        <f t="shared" si="48"/>
        <v>46309</v>
      </c>
      <c r="BG1041">
        <f t="shared" si="49"/>
        <v>-0.33333333333575865</v>
      </c>
      <c r="BH1041" t="str">
        <f t="shared" si="50"/>
        <v>COMPLY</v>
      </c>
      <c r="BI1041" t="str">
        <f>VLOOKUP(H1041,Sheet2!$A$1:$B$270,2,FALSE)</f>
        <v>MADURA</v>
      </c>
    </row>
    <row r="1042" spans="1:61">
      <c r="A1042">
        <v>1041</v>
      </c>
      <c r="B1042">
        <v>1002636229</v>
      </c>
      <c r="C1042">
        <v>3</v>
      </c>
      <c r="D1042" t="s">
        <v>55</v>
      </c>
      <c r="E1042">
        <v>5</v>
      </c>
      <c r="F1042" t="s">
        <v>227</v>
      </c>
      <c r="G1042" t="s">
        <v>127</v>
      </c>
      <c r="H1042" t="s">
        <v>228</v>
      </c>
      <c r="I1042" t="s">
        <v>212</v>
      </c>
      <c r="J1042" t="s">
        <v>213</v>
      </c>
      <c r="K1042" t="s">
        <v>149</v>
      </c>
      <c r="L1042" t="s">
        <v>214</v>
      </c>
      <c r="M1042" t="s">
        <v>76</v>
      </c>
      <c r="N1042" t="s">
        <v>215</v>
      </c>
      <c r="O1042" s="57">
        <v>46309.414363425924</v>
      </c>
      <c r="P1042" s="57">
        <v>46309.657361111109</v>
      </c>
      <c r="Q1042">
        <v>69409878</v>
      </c>
      <c r="S1042">
        <v>152426929170</v>
      </c>
      <c r="T1042" t="s">
        <v>6995</v>
      </c>
      <c r="U1042" t="s">
        <v>6996</v>
      </c>
      <c r="V1042" t="s">
        <v>6997</v>
      </c>
      <c r="Z1042">
        <v>113.46927719999999</v>
      </c>
      <c r="AA1042">
        <v>-7.1765304999999904</v>
      </c>
      <c r="AB1042" t="s">
        <v>6998</v>
      </c>
      <c r="AC1042" t="s">
        <v>216</v>
      </c>
      <c r="AL1042" t="s">
        <v>217</v>
      </c>
      <c r="AM1042" t="s">
        <v>6999</v>
      </c>
      <c r="AN1042" t="s">
        <v>6</v>
      </c>
      <c r="AO1042" t="s">
        <v>6861</v>
      </c>
      <c r="AP1042" s="57">
        <v>46310.333333333336</v>
      </c>
      <c r="AR1042" t="s">
        <v>218</v>
      </c>
      <c r="AS1042" t="s">
        <v>127</v>
      </c>
      <c r="AT1042" t="s">
        <v>230</v>
      </c>
      <c r="AU1042">
        <v>20261014</v>
      </c>
      <c r="AV1042" t="s">
        <v>221</v>
      </c>
      <c r="AW1042" t="s">
        <v>875</v>
      </c>
      <c r="AX1042" t="s">
        <v>222</v>
      </c>
      <c r="BA1042" s="57">
        <v>46310.333333333336</v>
      </c>
      <c r="BB1042" t="s">
        <v>6999</v>
      </c>
      <c r="BC1042">
        <v>2026</v>
      </c>
      <c r="BD1042">
        <v>10</v>
      </c>
      <c r="BE1042">
        <v>14</v>
      </c>
      <c r="BF1042" s="6">
        <f t="shared" si="48"/>
        <v>46309</v>
      </c>
      <c r="BG1042">
        <f t="shared" si="49"/>
        <v>-1.3333333333357587</v>
      </c>
      <c r="BH1042" t="str">
        <f t="shared" si="50"/>
        <v>COMPLY</v>
      </c>
      <c r="BI1042" t="str">
        <f>VLOOKUP(H1042,Sheet2!$A$1:$B$270,2,FALSE)</f>
        <v>MADURA</v>
      </c>
    </row>
    <row r="1043" spans="1:61">
      <c r="A1043">
        <v>1042</v>
      </c>
      <c r="B1043">
        <v>1002637812</v>
      </c>
      <c r="C1043">
        <v>3</v>
      </c>
      <c r="D1043" t="s">
        <v>55</v>
      </c>
      <c r="E1043">
        <v>5</v>
      </c>
      <c r="F1043" t="s">
        <v>227</v>
      </c>
      <c r="G1043" t="s">
        <v>127</v>
      </c>
      <c r="H1043" t="s">
        <v>228</v>
      </c>
      <c r="I1043" t="s">
        <v>212</v>
      </c>
      <c r="J1043" t="s">
        <v>213</v>
      </c>
      <c r="K1043" t="s">
        <v>149</v>
      </c>
      <c r="M1043" t="s">
        <v>76</v>
      </c>
      <c r="N1043" t="s">
        <v>215</v>
      </c>
      <c r="O1043" s="57">
        <v>46310.396111111113</v>
      </c>
      <c r="P1043" s="57">
        <v>46313.656215277777</v>
      </c>
      <c r="Q1043">
        <v>69410531</v>
      </c>
      <c r="S1043">
        <v>152426929187</v>
      </c>
      <c r="T1043" t="s">
        <v>8468</v>
      </c>
      <c r="U1043" t="s">
        <v>7569</v>
      </c>
      <c r="V1043" t="s">
        <v>8469</v>
      </c>
      <c r="Z1043">
        <v>113.4079155</v>
      </c>
      <c r="AA1043">
        <v>-7.1237325</v>
      </c>
      <c r="AB1043" t="s">
        <v>7570</v>
      </c>
      <c r="AC1043" t="s">
        <v>229</v>
      </c>
      <c r="AL1043" t="s">
        <v>217</v>
      </c>
      <c r="AM1043" t="s">
        <v>8470</v>
      </c>
      <c r="AN1043" t="s">
        <v>6</v>
      </c>
      <c r="AO1043" t="s">
        <v>7400</v>
      </c>
      <c r="AP1043" s="57">
        <v>46312.458333333336</v>
      </c>
      <c r="AR1043" t="s">
        <v>218</v>
      </c>
      <c r="AS1043" t="s">
        <v>127</v>
      </c>
      <c r="AT1043" t="s">
        <v>230</v>
      </c>
      <c r="AU1043">
        <v>20261018</v>
      </c>
      <c r="AV1043" t="s">
        <v>221</v>
      </c>
      <c r="AW1043" t="s">
        <v>859</v>
      </c>
      <c r="AX1043" t="s">
        <v>222</v>
      </c>
      <c r="BA1043" s="57">
        <v>46312.458333333336</v>
      </c>
      <c r="BB1043" t="s">
        <v>8470</v>
      </c>
      <c r="BC1043">
        <v>2026</v>
      </c>
      <c r="BD1043">
        <v>10</v>
      </c>
      <c r="BE1043">
        <v>18</v>
      </c>
      <c r="BF1043" s="6">
        <f t="shared" si="48"/>
        <v>46313</v>
      </c>
      <c r="BG1043">
        <f t="shared" si="49"/>
        <v>0.54166666666424135</v>
      </c>
      <c r="BH1043" t="str">
        <f t="shared" si="50"/>
        <v>COMPLY</v>
      </c>
      <c r="BI1043" t="str">
        <f>VLOOKUP(H1043,Sheet2!$A$1:$B$270,2,FALSE)</f>
        <v>MADURA</v>
      </c>
    </row>
    <row r="1044" spans="1:61">
      <c r="A1044">
        <v>1043</v>
      </c>
      <c r="B1044">
        <v>1002642032</v>
      </c>
      <c r="C1044">
        <v>3</v>
      </c>
      <c r="D1044" t="s">
        <v>55</v>
      </c>
      <c r="E1044">
        <v>5</v>
      </c>
      <c r="F1044" t="s">
        <v>227</v>
      </c>
      <c r="G1044" t="s">
        <v>127</v>
      </c>
      <c r="H1044" t="s">
        <v>228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46313.733032407406</v>
      </c>
      <c r="P1044" s="57">
        <v>46315.621377314812</v>
      </c>
      <c r="Q1044">
        <v>69412464</v>
      </c>
      <c r="S1044">
        <v>152426929239</v>
      </c>
      <c r="T1044" t="s">
        <v>8476</v>
      </c>
      <c r="U1044" t="s">
        <v>8477</v>
      </c>
      <c r="V1044" t="s">
        <v>8478</v>
      </c>
      <c r="Z1044">
        <v>113.55870950000001</v>
      </c>
      <c r="AA1044">
        <v>-7.0937218</v>
      </c>
      <c r="AB1044" t="s">
        <v>8479</v>
      </c>
      <c r="AC1044" t="s">
        <v>235</v>
      </c>
      <c r="AL1044" t="s">
        <v>217</v>
      </c>
      <c r="AM1044" t="s">
        <v>8480</v>
      </c>
      <c r="AN1044" t="s">
        <v>6</v>
      </c>
      <c r="AO1044" t="s">
        <v>8481</v>
      </c>
      <c r="AP1044" s="57">
        <v>46314.625</v>
      </c>
      <c r="AR1044" t="s">
        <v>218</v>
      </c>
      <c r="AS1044" t="s">
        <v>127</v>
      </c>
      <c r="AT1044" t="s">
        <v>220</v>
      </c>
      <c r="AU1044">
        <v>20261020</v>
      </c>
      <c r="AV1044" t="s">
        <v>221</v>
      </c>
      <c r="AW1044" t="s">
        <v>1479</v>
      </c>
      <c r="AX1044" t="s">
        <v>222</v>
      </c>
      <c r="BA1044" s="57">
        <v>46314.625</v>
      </c>
      <c r="BB1044" t="s">
        <v>8480</v>
      </c>
      <c r="BC1044">
        <v>2026</v>
      </c>
      <c r="BD1044">
        <v>10</v>
      </c>
      <c r="BE1044">
        <v>20</v>
      </c>
      <c r="BF1044" s="6">
        <f t="shared" si="48"/>
        <v>46315</v>
      </c>
      <c r="BG1044">
        <f t="shared" si="49"/>
        <v>0.375</v>
      </c>
      <c r="BH1044" t="str">
        <f t="shared" si="50"/>
        <v>COMPLY</v>
      </c>
      <c r="BI1044" t="str">
        <f>VLOOKUP(H1044,Sheet2!$A$1:$B$270,2,FALSE)</f>
        <v>MADURA</v>
      </c>
    </row>
    <row r="1045" spans="1:61">
      <c r="A1045">
        <v>1044</v>
      </c>
      <c r="B1045">
        <v>1002641879</v>
      </c>
      <c r="C1045">
        <v>3</v>
      </c>
      <c r="D1045" t="s">
        <v>55</v>
      </c>
      <c r="E1045">
        <v>5</v>
      </c>
      <c r="F1045" t="s">
        <v>227</v>
      </c>
      <c r="G1045" t="s">
        <v>127</v>
      </c>
      <c r="H1045" t="s">
        <v>228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46313.520590277774</v>
      </c>
      <c r="P1045" s="57">
        <v>46313.797303240739</v>
      </c>
      <c r="Q1045">
        <v>69412352</v>
      </c>
      <c r="S1045">
        <v>152426929234</v>
      </c>
      <c r="T1045" t="s">
        <v>8471</v>
      </c>
      <c r="U1045" t="s">
        <v>8472</v>
      </c>
      <c r="V1045" t="s">
        <v>8473</v>
      </c>
      <c r="Z1045">
        <v>113.4710006</v>
      </c>
      <c r="AA1045">
        <v>-7.1786402000000002</v>
      </c>
      <c r="AB1045" t="s">
        <v>8474</v>
      </c>
      <c r="AC1045" t="s">
        <v>216</v>
      </c>
      <c r="AL1045" t="s">
        <v>217</v>
      </c>
      <c r="AM1045" t="s">
        <v>8475</v>
      </c>
      <c r="AN1045" t="s">
        <v>6</v>
      </c>
      <c r="AO1045" t="s">
        <v>8099</v>
      </c>
      <c r="AP1045" s="57">
        <v>46314.458333333336</v>
      </c>
      <c r="AR1045" t="s">
        <v>218</v>
      </c>
      <c r="AS1045" t="s">
        <v>127</v>
      </c>
      <c r="AT1045" t="s">
        <v>230</v>
      </c>
      <c r="AU1045">
        <v>20261018</v>
      </c>
      <c r="AV1045" t="s">
        <v>221</v>
      </c>
      <c r="AW1045" t="s">
        <v>923</v>
      </c>
      <c r="AX1045" t="s">
        <v>222</v>
      </c>
      <c r="BA1045" s="57">
        <v>46314.458333333336</v>
      </c>
      <c r="BB1045" t="s">
        <v>8475</v>
      </c>
      <c r="BC1045">
        <v>2026</v>
      </c>
      <c r="BD1045">
        <v>10</v>
      </c>
      <c r="BE1045">
        <v>18</v>
      </c>
      <c r="BF1045" s="6">
        <f t="shared" si="48"/>
        <v>46313</v>
      </c>
      <c r="BG1045">
        <f t="shared" si="49"/>
        <v>-1.4583333333357587</v>
      </c>
      <c r="BH1045" t="str">
        <f t="shared" si="50"/>
        <v>COMPLY</v>
      </c>
      <c r="BI1045" t="str">
        <f>VLOOKUP(H1045,Sheet2!$A$1:$B$270,2,FALSE)</f>
        <v>MADURA</v>
      </c>
    </row>
    <row r="1046" spans="1:61">
      <c r="A1046">
        <v>1045</v>
      </c>
      <c r="B1046">
        <v>1002644203</v>
      </c>
      <c r="C1046">
        <v>3</v>
      </c>
      <c r="D1046" t="s">
        <v>55</v>
      </c>
      <c r="E1046">
        <v>5</v>
      </c>
      <c r="F1046" t="s">
        <v>227</v>
      </c>
      <c r="G1046" t="s">
        <v>127</v>
      </c>
      <c r="H1046" t="s">
        <v>228</v>
      </c>
      <c r="I1046" t="s">
        <v>212</v>
      </c>
      <c r="J1046" t="s">
        <v>213</v>
      </c>
      <c r="K1046" t="s">
        <v>149</v>
      </c>
      <c r="L1046" t="s">
        <v>214</v>
      </c>
      <c r="M1046" t="s">
        <v>76</v>
      </c>
      <c r="N1046" t="s">
        <v>215</v>
      </c>
      <c r="O1046" s="57">
        <v>46314.726087962961</v>
      </c>
      <c r="P1046" s="57">
        <v>46315.550254629627</v>
      </c>
      <c r="Q1046">
        <v>69413282</v>
      </c>
      <c r="S1046">
        <v>152426929258</v>
      </c>
      <c r="T1046" t="s">
        <v>9583</v>
      </c>
      <c r="U1046" t="s">
        <v>9584</v>
      </c>
      <c r="V1046" t="s">
        <v>9585</v>
      </c>
      <c r="Z1046">
        <v>113.5266675</v>
      </c>
      <c r="AA1046">
        <v>-7.0676017</v>
      </c>
      <c r="AB1046" t="s">
        <v>9586</v>
      </c>
      <c r="AC1046" t="s">
        <v>235</v>
      </c>
      <c r="AL1046" t="s">
        <v>217</v>
      </c>
      <c r="AM1046" t="s">
        <v>9501</v>
      </c>
      <c r="AN1046" t="s">
        <v>6</v>
      </c>
      <c r="AO1046" t="s">
        <v>9535</v>
      </c>
      <c r="AP1046" s="57">
        <v>46315.625</v>
      </c>
      <c r="AR1046" t="s">
        <v>218</v>
      </c>
      <c r="AS1046" t="s">
        <v>127</v>
      </c>
      <c r="AT1046" t="s">
        <v>220</v>
      </c>
      <c r="AU1046">
        <v>20261020</v>
      </c>
      <c r="AV1046" t="s">
        <v>221</v>
      </c>
      <c r="AW1046" t="s">
        <v>1479</v>
      </c>
      <c r="AX1046" t="s">
        <v>222</v>
      </c>
      <c r="BA1046" s="57">
        <v>46315.625</v>
      </c>
      <c r="BB1046" t="s">
        <v>9501</v>
      </c>
      <c r="BC1046">
        <v>2026</v>
      </c>
      <c r="BD1046">
        <v>10</v>
      </c>
      <c r="BE1046">
        <v>20</v>
      </c>
      <c r="BF1046" s="6">
        <f t="shared" si="48"/>
        <v>46315</v>
      </c>
      <c r="BG1046">
        <f t="shared" si="49"/>
        <v>-0.625</v>
      </c>
      <c r="BH1046" t="str">
        <f t="shared" si="50"/>
        <v>COMPLY</v>
      </c>
      <c r="BI1046" t="str">
        <f>VLOOKUP(H1046,Sheet2!$A$1:$B$270,2,FALSE)</f>
        <v>MADURA</v>
      </c>
    </row>
    <row r="1047" spans="1:61">
      <c r="A1047">
        <v>1046</v>
      </c>
      <c r="B1047">
        <v>1002646181</v>
      </c>
      <c r="C1047">
        <v>3</v>
      </c>
      <c r="D1047" t="s">
        <v>55</v>
      </c>
      <c r="E1047">
        <v>5</v>
      </c>
      <c r="F1047" t="s">
        <v>227</v>
      </c>
      <c r="G1047" t="s">
        <v>127</v>
      </c>
      <c r="H1047" t="s">
        <v>228</v>
      </c>
      <c r="I1047" t="s">
        <v>212</v>
      </c>
      <c r="J1047" t="s">
        <v>213</v>
      </c>
      <c r="K1047" t="s">
        <v>149</v>
      </c>
      <c r="L1047" t="s">
        <v>214</v>
      </c>
      <c r="M1047" t="s">
        <v>76</v>
      </c>
      <c r="N1047" t="s">
        <v>215</v>
      </c>
      <c r="O1047" s="57">
        <v>46315.689398148148</v>
      </c>
      <c r="P1047" s="57">
        <v>46316.568888888891</v>
      </c>
      <c r="Q1047">
        <v>69414030</v>
      </c>
      <c r="S1047">
        <v>152426929281</v>
      </c>
      <c r="T1047" t="s">
        <v>10286</v>
      </c>
      <c r="U1047" t="s">
        <v>10287</v>
      </c>
      <c r="V1047" t="s">
        <v>10288</v>
      </c>
      <c r="Z1047">
        <v>113.3912344</v>
      </c>
      <c r="AA1047">
        <v>-7.2170125000000001</v>
      </c>
      <c r="AB1047" t="s">
        <v>10289</v>
      </c>
      <c r="AC1047" t="s">
        <v>216</v>
      </c>
      <c r="AL1047" t="s">
        <v>217</v>
      </c>
      <c r="AM1047" t="s">
        <v>10290</v>
      </c>
      <c r="AN1047" t="s">
        <v>6</v>
      </c>
      <c r="AO1047" t="s">
        <v>10073</v>
      </c>
      <c r="AP1047" s="57">
        <v>46316.625</v>
      </c>
      <c r="AR1047" t="s">
        <v>218</v>
      </c>
      <c r="AS1047" t="s">
        <v>127</v>
      </c>
      <c r="AT1047" t="s">
        <v>230</v>
      </c>
      <c r="AU1047">
        <v>20261021</v>
      </c>
      <c r="AV1047" t="s">
        <v>221</v>
      </c>
      <c r="AW1047" t="s">
        <v>923</v>
      </c>
      <c r="AX1047" t="s">
        <v>222</v>
      </c>
      <c r="BA1047" s="57">
        <v>46316.625</v>
      </c>
      <c r="BB1047" t="s">
        <v>10290</v>
      </c>
      <c r="BC1047">
        <v>2026</v>
      </c>
      <c r="BD1047">
        <v>10</v>
      </c>
      <c r="BE1047">
        <v>21</v>
      </c>
      <c r="BF1047" s="6">
        <f t="shared" si="48"/>
        <v>46316</v>
      </c>
      <c r="BG1047">
        <f t="shared" si="49"/>
        <v>-0.625</v>
      </c>
      <c r="BH1047" t="str">
        <f t="shared" si="50"/>
        <v>COMPLY</v>
      </c>
      <c r="BI1047" t="str">
        <f>VLOOKUP(H1047,Sheet2!$A$1:$B$270,2,FALSE)</f>
        <v>MADURA</v>
      </c>
    </row>
    <row r="1048" spans="1:61">
      <c r="A1048">
        <v>1047</v>
      </c>
      <c r="B1048">
        <v>1002644514</v>
      </c>
      <c r="C1048">
        <v>3</v>
      </c>
      <c r="D1048" t="s">
        <v>55</v>
      </c>
      <c r="E1048">
        <v>5</v>
      </c>
      <c r="F1048" t="s">
        <v>227</v>
      </c>
      <c r="G1048" t="s">
        <v>127</v>
      </c>
      <c r="H1048" t="s">
        <v>228</v>
      </c>
      <c r="I1048" t="s">
        <v>212</v>
      </c>
      <c r="J1048" t="s">
        <v>213</v>
      </c>
      <c r="K1048" t="s">
        <v>149</v>
      </c>
      <c r="M1048" t="s">
        <v>76</v>
      </c>
      <c r="N1048" t="s">
        <v>215</v>
      </c>
      <c r="O1048" s="57">
        <v>46315.363159722219</v>
      </c>
      <c r="P1048" s="57">
        <v>46316.641689814816</v>
      </c>
      <c r="Q1048">
        <v>69413396</v>
      </c>
      <c r="S1048">
        <v>152426929269</v>
      </c>
      <c r="T1048" t="s">
        <v>10281</v>
      </c>
      <c r="U1048" t="s">
        <v>10282</v>
      </c>
      <c r="V1048" t="s">
        <v>10283</v>
      </c>
      <c r="Z1048">
        <v>113.45767739999999</v>
      </c>
      <c r="AA1048">
        <v>-7.1796069999999999</v>
      </c>
      <c r="AB1048" t="s">
        <v>10284</v>
      </c>
      <c r="AC1048" t="s">
        <v>229</v>
      </c>
      <c r="AL1048" t="s">
        <v>217</v>
      </c>
      <c r="AM1048" t="s">
        <v>10285</v>
      </c>
      <c r="AN1048" t="s">
        <v>6</v>
      </c>
      <c r="AO1048" t="s">
        <v>10082</v>
      </c>
      <c r="AP1048" s="57">
        <v>46316.333333333336</v>
      </c>
      <c r="AR1048" t="s">
        <v>218</v>
      </c>
      <c r="AS1048" t="s">
        <v>127</v>
      </c>
      <c r="AT1048" t="s">
        <v>220</v>
      </c>
      <c r="AU1048">
        <v>20261021</v>
      </c>
      <c r="AV1048" t="s">
        <v>221</v>
      </c>
      <c r="AW1048" t="s">
        <v>576</v>
      </c>
      <c r="AX1048" t="s">
        <v>222</v>
      </c>
      <c r="BA1048" s="57">
        <v>46316.333333333336</v>
      </c>
      <c r="BB1048" t="s">
        <v>10285</v>
      </c>
      <c r="BC1048">
        <v>2026</v>
      </c>
      <c r="BD1048">
        <v>10</v>
      </c>
      <c r="BE1048">
        <v>21</v>
      </c>
      <c r="BF1048" s="6">
        <f t="shared" si="48"/>
        <v>46316</v>
      </c>
      <c r="BG1048">
        <f t="shared" si="49"/>
        <v>-0.33333333333575865</v>
      </c>
      <c r="BH1048" t="str">
        <f t="shared" si="50"/>
        <v>COMPLY</v>
      </c>
      <c r="BI1048" t="str">
        <f>VLOOKUP(H1048,Sheet2!$A$1:$B$270,2,FALSE)</f>
        <v>MADURA</v>
      </c>
    </row>
    <row r="1049" spans="1:61">
      <c r="A1049">
        <v>1048</v>
      </c>
      <c r="B1049">
        <v>1002647458</v>
      </c>
      <c r="C1049">
        <v>3</v>
      </c>
      <c r="D1049" t="s">
        <v>55</v>
      </c>
      <c r="E1049">
        <v>5</v>
      </c>
      <c r="F1049" t="s">
        <v>227</v>
      </c>
      <c r="G1049" t="s">
        <v>127</v>
      </c>
      <c r="H1049" t="s">
        <v>228</v>
      </c>
      <c r="I1049" t="s">
        <v>212</v>
      </c>
      <c r="J1049" t="s">
        <v>213</v>
      </c>
      <c r="K1049" t="s">
        <v>149</v>
      </c>
      <c r="L1049" t="s">
        <v>214</v>
      </c>
      <c r="M1049" t="s">
        <v>76</v>
      </c>
      <c r="N1049" t="s">
        <v>215</v>
      </c>
      <c r="O1049" s="57">
        <v>46316.577604166669</v>
      </c>
      <c r="P1049" s="57">
        <v>46317.698217592595</v>
      </c>
      <c r="Q1049">
        <v>69414533</v>
      </c>
      <c r="S1049">
        <v>152426929302</v>
      </c>
      <c r="T1049" t="s">
        <v>10907</v>
      </c>
      <c r="U1049" t="s">
        <v>10908</v>
      </c>
      <c r="V1049" t="s">
        <v>10909</v>
      </c>
      <c r="Z1049">
        <v>113.40499629999999</v>
      </c>
      <c r="AA1049">
        <v>-7.1228822000000003</v>
      </c>
      <c r="AB1049" t="s">
        <v>10910</v>
      </c>
      <c r="AC1049" t="s">
        <v>216</v>
      </c>
      <c r="AL1049" t="s">
        <v>217</v>
      </c>
      <c r="AM1049" t="s">
        <v>10901</v>
      </c>
      <c r="AN1049" t="s">
        <v>6</v>
      </c>
      <c r="AO1049" t="s">
        <v>10703</v>
      </c>
      <c r="AP1049" s="57">
        <v>46317.458333333336</v>
      </c>
      <c r="AR1049" t="s">
        <v>218</v>
      </c>
      <c r="AS1049" t="s">
        <v>127</v>
      </c>
      <c r="AT1049" t="s">
        <v>220</v>
      </c>
      <c r="AU1049">
        <v>20261022</v>
      </c>
      <c r="AV1049" t="s">
        <v>221</v>
      </c>
      <c r="AW1049" t="s">
        <v>833</v>
      </c>
      <c r="AX1049" t="s">
        <v>222</v>
      </c>
      <c r="BA1049" s="57">
        <v>46317.458333333336</v>
      </c>
      <c r="BB1049" t="s">
        <v>10901</v>
      </c>
      <c r="BC1049">
        <v>2026</v>
      </c>
      <c r="BD1049">
        <v>10</v>
      </c>
      <c r="BE1049">
        <v>22</v>
      </c>
      <c r="BF1049" s="6">
        <f t="shared" si="48"/>
        <v>46317</v>
      </c>
      <c r="BG1049">
        <f t="shared" si="49"/>
        <v>-0.45833333333575865</v>
      </c>
      <c r="BH1049" t="str">
        <f t="shared" si="50"/>
        <v>COMPLY</v>
      </c>
      <c r="BI1049" t="str">
        <f>VLOOKUP(H1049,Sheet2!$A$1:$B$270,2,FALSE)</f>
        <v>MADURA</v>
      </c>
    </row>
    <row r="1050" spans="1:61">
      <c r="A1050">
        <v>1049</v>
      </c>
      <c r="B1050">
        <v>1002647944</v>
      </c>
      <c r="C1050">
        <v>3</v>
      </c>
      <c r="D1050" t="s">
        <v>55</v>
      </c>
      <c r="E1050">
        <v>5</v>
      </c>
      <c r="F1050" t="s">
        <v>227</v>
      </c>
      <c r="G1050" t="s">
        <v>127</v>
      </c>
      <c r="H1050" t="s">
        <v>228</v>
      </c>
      <c r="I1050" t="s">
        <v>212</v>
      </c>
      <c r="J1050" t="s">
        <v>213</v>
      </c>
      <c r="K1050" t="s">
        <v>149</v>
      </c>
      <c r="M1050" t="s">
        <v>76</v>
      </c>
      <c r="N1050" t="s">
        <v>215</v>
      </c>
      <c r="O1050" s="57">
        <v>46316.669687499998</v>
      </c>
      <c r="P1050" s="57">
        <v>46316.836597222224</v>
      </c>
      <c r="Q1050">
        <v>69412818</v>
      </c>
      <c r="S1050">
        <v>152426929303</v>
      </c>
      <c r="T1050" t="s">
        <v>9580</v>
      </c>
      <c r="U1050" t="s">
        <v>10903</v>
      </c>
      <c r="V1050" t="s">
        <v>10904</v>
      </c>
      <c r="Z1050">
        <v>113.465058774667</v>
      </c>
      <c r="AA1050">
        <v>-7.1010843595577704</v>
      </c>
      <c r="AB1050" t="s">
        <v>9582</v>
      </c>
      <c r="AC1050" t="s">
        <v>216</v>
      </c>
      <c r="AL1050" t="s">
        <v>217</v>
      </c>
      <c r="AM1050" t="s">
        <v>10905</v>
      </c>
      <c r="AN1050" t="s">
        <v>6</v>
      </c>
      <c r="AO1050" t="s">
        <v>10906</v>
      </c>
      <c r="AR1050" t="s">
        <v>218</v>
      </c>
      <c r="AS1050" t="s">
        <v>127</v>
      </c>
      <c r="AT1050" t="s">
        <v>230</v>
      </c>
      <c r="AU1050">
        <v>20261021</v>
      </c>
      <c r="AV1050" t="s">
        <v>221</v>
      </c>
      <c r="AW1050" t="s">
        <v>6982</v>
      </c>
      <c r="AX1050" t="s">
        <v>222</v>
      </c>
      <c r="BA1050" s="57">
        <v>46316.291666666664</v>
      </c>
      <c r="BB1050" t="s">
        <v>10905</v>
      </c>
      <c r="BC1050">
        <v>2026</v>
      </c>
      <c r="BD1050">
        <v>10</v>
      </c>
      <c r="BE1050">
        <v>21</v>
      </c>
      <c r="BF1050" s="6">
        <f t="shared" si="48"/>
        <v>46316</v>
      </c>
      <c r="BG1050">
        <f t="shared" si="49"/>
        <v>-0.29166666666424135</v>
      </c>
      <c r="BH1050" t="str">
        <f t="shared" si="50"/>
        <v>COMPLY</v>
      </c>
      <c r="BI1050" t="str">
        <f>VLOOKUP(H1050,Sheet2!$A$1:$B$270,2,FALSE)</f>
        <v>MADURA</v>
      </c>
    </row>
    <row r="1051" spans="1:61">
      <c r="A1051">
        <v>1050</v>
      </c>
      <c r="B1051">
        <v>1002650769</v>
      </c>
      <c r="C1051">
        <v>3</v>
      </c>
      <c r="D1051" t="s">
        <v>55</v>
      </c>
      <c r="E1051">
        <v>5</v>
      </c>
      <c r="F1051" t="s">
        <v>227</v>
      </c>
      <c r="G1051" t="s">
        <v>127</v>
      </c>
      <c r="H1051" t="s">
        <v>228</v>
      </c>
      <c r="I1051" t="s">
        <v>212</v>
      </c>
      <c r="J1051" t="s">
        <v>213</v>
      </c>
      <c r="K1051" t="s">
        <v>149</v>
      </c>
      <c r="M1051" t="s">
        <v>76</v>
      </c>
      <c r="N1051" t="s">
        <v>215</v>
      </c>
      <c r="O1051" s="57">
        <v>46318.482129629629</v>
      </c>
      <c r="P1051" s="57">
        <v>46319.735520833332</v>
      </c>
      <c r="Q1051">
        <v>69415777</v>
      </c>
      <c r="S1051">
        <v>152426929327</v>
      </c>
      <c r="T1051" t="s">
        <v>12251</v>
      </c>
      <c r="U1051" t="s">
        <v>12252</v>
      </c>
      <c r="V1051" t="s">
        <v>12253</v>
      </c>
      <c r="Z1051">
        <v>113.4138957</v>
      </c>
      <c r="AA1051">
        <v>-7.1320506999999997</v>
      </c>
      <c r="AB1051" t="s">
        <v>12254</v>
      </c>
      <c r="AC1051" t="s">
        <v>229</v>
      </c>
      <c r="AL1051" t="s">
        <v>217</v>
      </c>
      <c r="AM1051" t="s">
        <v>12200</v>
      </c>
      <c r="AN1051" t="s">
        <v>6</v>
      </c>
      <c r="AO1051" t="s">
        <v>11956</v>
      </c>
      <c r="AP1051" s="57">
        <v>46319.458333333336</v>
      </c>
      <c r="AR1051" t="s">
        <v>218</v>
      </c>
      <c r="AS1051" t="s">
        <v>127</v>
      </c>
      <c r="AT1051" t="s">
        <v>220</v>
      </c>
      <c r="AU1051">
        <v>20261024</v>
      </c>
      <c r="AV1051" t="s">
        <v>221</v>
      </c>
      <c r="AW1051" t="s">
        <v>541</v>
      </c>
      <c r="AX1051" t="s">
        <v>222</v>
      </c>
      <c r="BA1051" s="57">
        <v>46319.458333333336</v>
      </c>
      <c r="BB1051" t="s">
        <v>12200</v>
      </c>
      <c r="BC1051">
        <v>2026</v>
      </c>
      <c r="BD1051">
        <v>10</v>
      </c>
      <c r="BE1051">
        <v>24</v>
      </c>
      <c r="BF1051" s="6">
        <f t="shared" si="48"/>
        <v>46319</v>
      </c>
      <c r="BG1051">
        <f t="shared" si="49"/>
        <v>-0.45833333333575865</v>
      </c>
      <c r="BH1051" t="str">
        <f t="shared" si="50"/>
        <v>COMPLY</v>
      </c>
      <c r="BI1051" t="str">
        <f>VLOOKUP(H1051,Sheet2!$A$1:$B$270,2,FALSE)</f>
        <v>MADURA</v>
      </c>
    </row>
    <row r="1052" spans="1:61">
      <c r="A1052">
        <v>1051</v>
      </c>
      <c r="B1052">
        <v>1002652759</v>
      </c>
      <c r="C1052">
        <v>3</v>
      </c>
      <c r="D1052" t="s">
        <v>55</v>
      </c>
      <c r="E1052">
        <v>5</v>
      </c>
      <c r="F1052" t="s">
        <v>227</v>
      </c>
      <c r="G1052" t="s">
        <v>127</v>
      </c>
      <c r="H1052" t="s">
        <v>228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46320.883217592593</v>
      </c>
      <c r="P1052" s="57">
        <v>46321.554895833331</v>
      </c>
      <c r="Q1052">
        <v>69416782</v>
      </c>
      <c r="S1052">
        <v>152426929364</v>
      </c>
      <c r="T1052" t="s">
        <v>12260</v>
      </c>
      <c r="U1052" t="s">
        <v>12261</v>
      </c>
      <c r="V1052" t="s">
        <v>12262</v>
      </c>
      <c r="Z1052">
        <v>113.55902329087201</v>
      </c>
      <c r="AA1052">
        <v>-7.0938552478862</v>
      </c>
      <c r="AB1052" t="s">
        <v>12263</v>
      </c>
      <c r="AC1052" t="s">
        <v>216</v>
      </c>
      <c r="AL1052" t="s">
        <v>217</v>
      </c>
      <c r="AM1052" t="s">
        <v>12264</v>
      </c>
      <c r="AN1052" t="s">
        <v>6</v>
      </c>
      <c r="AO1052" t="s">
        <v>12265</v>
      </c>
      <c r="AP1052" s="57">
        <v>46322.333333333336</v>
      </c>
      <c r="AR1052" t="s">
        <v>218</v>
      </c>
      <c r="AS1052" t="s">
        <v>127</v>
      </c>
      <c r="AT1052" t="s">
        <v>230</v>
      </c>
      <c r="AU1052">
        <v>20261026</v>
      </c>
      <c r="AV1052" t="s">
        <v>221</v>
      </c>
      <c r="AW1052" t="s">
        <v>875</v>
      </c>
      <c r="AX1052" t="s">
        <v>222</v>
      </c>
      <c r="BA1052" s="57">
        <v>46322.333333333336</v>
      </c>
      <c r="BB1052" t="s">
        <v>12264</v>
      </c>
      <c r="BC1052">
        <v>2026</v>
      </c>
      <c r="BD1052">
        <v>10</v>
      </c>
      <c r="BE1052">
        <v>26</v>
      </c>
      <c r="BF1052" s="6">
        <f t="shared" si="48"/>
        <v>46321</v>
      </c>
      <c r="BG1052">
        <f t="shared" si="49"/>
        <v>-1.3333333333357587</v>
      </c>
      <c r="BH1052" t="str">
        <f t="shared" si="50"/>
        <v>COMPLY</v>
      </c>
      <c r="BI1052" t="str">
        <f>VLOOKUP(H1052,Sheet2!$A$1:$B$270,2,FALSE)</f>
        <v>MADURA</v>
      </c>
    </row>
    <row r="1053" spans="1:61">
      <c r="A1053">
        <v>1052</v>
      </c>
      <c r="B1053">
        <v>1002653470</v>
      </c>
      <c r="C1053">
        <v>3</v>
      </c>
      <c r="D1053" t="s">
        <v>55</v>
      </c>
      <c r="E1053">
        <v>5</v>
      </c>
      <c r="F1053" t="s">
        <v>227</v>
      </c>
      <c r="G1053" t="s">
        <v>127</v>
      </c>
      <c r="H1053" t="s">
        <v>228</v>
      </c>
      <c r="I1053" t="s">
        <v>212</v>
      </c>
      <c r="J1053" t="s">
        <v>213</v>
      </c>
      <c r="K1053" t="s">
        <v>149</v>
      </c>
      <c r="M1053" t="s">
        <v>76</v>
      </c>
      <c r="N1053" t="s">
        <v>215</v>
      </c>
      <c r="O1053" s="57">
        <v>46321.474641203706</v>
      </c>
      <c r="P1053" s="57">
        <v>46321.551226851851</v>
      </c>
      <c r="Q1053">
        <v>69415977</v>
      </c>
      <c r="S1053">
        <v>152426929373</v>
      </c>
      <c r="T1053" t="s">
        <v>12245</v>
      </c>
      <c r="U1053" t="s">
        <v>13114</v>
      </c>
      <c r="V1053" t="s">
        <v>13115</v>
      </c>
      <c r="Z1053">
        <v>113.458705841135</v>
      </c>
      <c r="AA1053">
        <v>-7.15652550536067</v>
      </c>
      <c r="AB1053" t="s">
        <v>12248</v>
      </c>
      <c r="AC1053" t="s">
        <v>229</v>
      </c>
      <c r="AL1053" t="s">
        <v>217</v>
      </c>
      <c r="AM1053" t="s">
        <v>13116</v>
      </c>
      <c r="AN1053" t="s">
        <v>6</v>
      </c>
      <c r="AO1053" t="s">
        <v>12963</v>
      </c>
      <c r="AR1053" t="s">
        <v>218</v>
      </c>
      <c r="AS1053" t="s">
        <v>127</v>
      </c>
      <c r="AT1053" t="s">
        <v>220</v>
      </c>
      <c r="AU1053">
        <v>20261026</v>
      </c>
      <c r="AV1053" t="s">
        <v>221</v>
      </c>
      <c r="AW1053" t="s">
        <v>539</v>
      </c>
      <c r="AX1053" t="s">
        <v>222</v>
      </c>
      <c r="BA1053" s="57">
        <v>46321.291666666664</v>
      </c>
      <c r="BB1053" t="s">
        <v>13116</v>
      </c>
      <c r="BC1053">
        <v>2026</v>
      </c>
      <c r="BD1053">
        <v>10</v>
      </c>
      <c r="BE1053">
        <v>26</v>
      </c>
      <c r="BF1053" s="6">
        <f t="shared" si="48"/>
        <v>46321</v>
      </c>
      <c r="BG1053">
        <f t="shared" si="49"/>
        <v>-0.29166666666424135</v>
      </c>
      <c r="BH1053" t="str">
        <f t="shared" si="50"/>
        <v>COMPLY</v>
      </c>
      <c r="BI1053" t="str">
        <f>VLOOKUP(H1053,Sheet2!$A$1:$B$270,2,FALSE)</f>
        <v>MADURA</v>
      </c>
    </row>
    <row r="1054" spans="1:61">
      <c r="A1054">
        <v>1053</v>
      </c>
      <c r="B1054">
        <v>1002655448</v>
      </c>
      <c r="C1054">
        <v>3</v>
      </c>
      <c r="D1054" t="s">
        <v>55</v>
      </c>
      <c r="E1054">
        <v>5</v>
      </c>
      <c r="F1054" t="s">
        <v>227</v>
      </c>
      <c r="G1054" t="s">
        <v>127</v>
      </c>
      <c r="H1054" t="s">
        <v>228</v>
      </c>
      <c r="I1054" t="s">
        <v>212</v>
      </c>
      <c r="J1054" t="s">
        <v>213</v>
      </c>
      <c r="K1054" t="s">
        <v>149</v>
      </c>
      <c r="M1054" t="s">
        <v>76</v>
      </c>
      <c r="N1054" t="s">
        <v>215</v>
      </c>
      <c r="O1054" s="57">
        <v>46322.440995370373</v>
      </c>
      <c r="P1054" s="57">
        <v>46323.481504629628</v>
      </c>
      <c r="Q1054">
        <v>69417755</v>
      </c>
      <c r="S1054">
        <v>152426929393</v>
      </c>
      <c r="T1054" t="s">
        <v>13833</v>
      </c>
      <c r="U1054" t="s">
        <v>13834</v>
      </c>
      <c r="V1054" t="s">
        <v>13835</v>
      </c>
      <c r="Z1054">
        <v>113.48654399999999</v>
      </c>
      <c r="AA1054">
        <v>-7.0951502</v>
      </c>
      <c r="AB1054" t="s">
        <v>13836</v>
      </c>
      <c r="AC1054" t="s">
        <v>229</v>
      </c>
      <c r="AL1054" t="s">
        <v>217</v>
      </c>
      <c r="AM1054" t="s">
        <v>13837</v>
      </c>
      <c r="AN1054" t="s">
        <v>6</v>
      </c>
      <c r="AO1054" t="s">
        <v>13643</v>
      </c>
      <c r="AP1054" s="57">
        <v>46323.458333333336</v>
      </c>
      <c r="AR1054" t="s">
        <v>218</v>
      </c>
      <c r="AS1054" t="s">
        <v>127</v>
      </c>
      <c r="AT1054" t="s">
        <v>220</v>
      </c>
      <c r="AU1054">
        <v>20261028</v>
      </c>
      <c r="AV1054" t="s">
        <v>221</v>
      </c>
      <c r="AW1054" t="s">
        <v>540</v>
      </c>
      <c r="AX1054" t="s">
        <v>222</v>
      </c>
      <c r="BA1054" s="57">
        <v>46323.458333333336</v>
      </c>
      <c r="BB1054" t="s">
        <v>13837</v>
      </c>
      <c r="BC1054">
        <v>2026</v>
      </c>
      <c r="BD1054">
        <v>10</v>
      </c>
      <c r="BE1054">
        <v>28</v>
      </c>
      <c r="BF1054" s="6">
        <f t="shared" si="48"/>
        <v>46323</v>
      </c>
      <c r="BG1054">
        <f t="shared" si="49"/>
        <v>-0.45833333333575865</v>
      </c>
      <c r="BH1054" t="str">
        <f t="shared" si="50"/>
        <v>COMPLY</v>
      </c>
      <c r="BI1054" t="str">
        <f>VLOOKUP(H1054,Sheet2!$A$1:$B$270,2,FALSE)</f>
        <v>MADURA</v>
      </c>
    </row>
    <row r="1055" spans="1:61">
      <c r="A1055">
        <v>1054</v>
      </c>
      <c r="B1055">
        <v>1002656830</v>
      </c>
      <c r="C1055">
        <v>3</v>
      </c>
      <c r="D1055" t="s">
        <v>55</v>
      </c>
      <c r="E1055">
        <v>5</v>
      </c>
      <c r="F1055" t="s">
        <v>227</v>
      </c>
      <c r="G1055" t="s">
        <v>127</v>
      </c>
      <c r="H1055" t="s">
        <v>228</v>
      </c>
      <c r="I1055" t="s">
        <v>212</v>
      </c>
      <c r="J1055" t="s">
        <v>213</v>
      </c>
      <c r="K1055" t="s">
        <v>149</v>
      </c>
      <c r="L1055" t="s">
        <v>214</v>
      </c>
      <c r="M1055" t="s">
        <v>76</v>
      </c>
      <c r="N1055" t="s">
        <v>215</v>
      </c>
      <c r="O1055" s="57">
        <v>46322.804675925923</v>
      </c>
      <c r="P1055" s="57">
        <v>46323.709907407407</v>
      </c>
      <c r="Q1055">
        <v>69418269</v>
      </c>
      <c r="S1055">
        <v>152426929401</v>
      </c>
      <c r="T1055" t="s">
        <v>13838</v>
      </c>
      <c r="U1055" t="s">
        <v>13839</v>
      </c>
      <c r="V1055" t="s">
        <v>13840</v>
      </c>
      <c r="Z1055">
        <v>113.55733960000001</v>
      </c>
      <c r="AA1055">
        <v>-7.0986247999999996</v>
      </c>
      <c r="AB1055" t="s">
        <v>13841</v>
      </c>
      <c r="AC1055" t="s">
        <v>216</v>
      </c>
      <c r="AL1055" t="s">
        <v>217</v>
      </c>
      <c r="AM1055" t="s">
        <v>13707</v>
      </c>
      <c r="AN1055" t="s">
        <v>6</v>
      </c>
      <c r="AO1055" t="s">
        <v>13670</v>
      </c>
      <c r="AP1055" s="57">
        <v>46324.333333333336</v>
      </c>
      <c r="AR1055" t="s">
        <v>218</v>
      </c>
      <c r="AS1055" t="s">
        <v>127</v>
      </c>
      <c r="AT1055" t="s">
        <v>220</v>
      </c>
      <c r="AU1055">
        <v>20261028</v>
      </c>
      <c r="AV1055" t="s">
        <v>221</v>
      </c>
      <c r="AW1055" t="s">
        <v>3441</v>
      </c>
      <c r="AX1055" t="s">
        <v>222</v>
      </c>
      <c r="BA1055" s="57">
        <v>46324.333333333336</v>
      </c>
      <c r="BB1055" t="s">
        <v>13707</v>
      </c>
      <c r="BC1055">
        <v>2026</v>
      </c>
      <c r="BD1055">
        <v>10</v>
      </c>
      <c r="BE1055">
        <v>28</v>
      </c>
      <c r="BF1055" s="6">
        <f t="shared" si="48"/>
        <v>46323</v>
      </c>
      <c r="BG1055">
        <f t="shared" si="49"/>
        <v>-1.3333333333357587</v>
      </c>
      <c r="BH1055" t="str">
        <f t="shared" si="50"/>
        <v>COMPLY</v>
      </c>
      <c r="BI1055" t="str">
        <f>VLOOKUP(H1055,Sheet2!$A$1:$B$270,2,FALSE)</f>
        <v>MADURA</v>
      </c>
    </row>
    <row r="1056" spans="1:61">
      <c r="A1056">
        <v>1055</v>
      </c>
      <c r="B1056">
        <v>1002656736</v>
      </c>
      <c r="C1056">
        <v>3</v>
      </c>
      <c r="D1056" t="s">
        <v>55</v>
      </c>
      <c r="E1056">
        <v>5</v>
      </c>
      <c r="F1056" t="s">
        <v>227</v>
      </c>
      <c r="G1056" t="s">
        <v>127</v>
      </c>
      <c r="H1056" t="s">
        <v>228</v>
      </c>
      <c r="I1056" t="s">
        <v>212</v>
      </c>
      <c r="J1056" t="s">
        <v>213</v>
      </c>
      <c r="K1056" t="s">
        <v>149</v>
      </c>
      <c r="M1056" t="s">
        <v>76</v>
      </c>
      <c r="N1056" t="s">
        <v>215</v>
      </c>
      <c r="O1056" s="57">
        <v>46322.720219907409</v>
      </c>
      <c r="P1056" s="57">
        <v>46322.918032407404</v>
      </c>
      <c r="Q1056">
        <v>69416630</v>
      </c>
      <c r="S1056">
        <v>152426929397</v>
      </c>
      <c r="T1056" t="s">
        <v>12239</v>
      </c>
      <c r="U1056" t="s">
        <v>13829</v>
      </c>
      <c r="V1056" t="s">
        <v>13830</v>
      </c>
      <c r="Z1056">
        <v>113.459631732012</v>
      </c>
      <c r="AA1056">
        <v>-7.1174604568374802</v>
      </c>
      <c r="AB1056" t="s">
        <v>12242</v>
      </c>
      <c r="AC1056" t="s">
        <v>216</v>
      </c>
      <c r="AL1056" t="s">
        <v>217</v>
      </c>
      <c r="AM1056" t="s">
        <v>13831</v>
      </c>
      <c r="AN1056" t="s">
        <v>6</v>
      </c>
      <c r="AO1056" t="s">
        <v>13832</v>
      </c>
      <c r="AR1056" t="s">
        <v>218</v>
      </c>
      <c r="AS1056" t="s">
        <v>127</v>
      </c>
      <c r="AT1056" t="s">
        <v>220</v>
      </c>
      <c r="AU1056">
        <v>20261027</v>
      </c>
      <c r="AV1056" t="s">
        <v>221</v>
      </c>
      <c r="AW1056" t="s">
        <v>3414</v>
      </c>
      <c r="AX1056" t="s">
        <v>222</v>
      </c>
      <c r="BA1056" s="57">
        <v>46322.291666666664</v>
      </c>
      <c r="BB1056" t="s">
        <v>13831</v>
      </c>
      <c r="BC1056">
        <v>2026</v>
      </c>
      <c r="BD1056">
        <v>10</v>
      </c>
      <c r="BE1056">
        <v>27</v>
      </c>
      <c r="BF1056" s="6">
        <f t="shared" si="48"/>
        <v>46322</v>
      </c>
      <c r="BG1056">
        <f t="shared" si="49"/>
        <v>-0.29166666666424135</v>
      </c>
      <c r="BH1056" t="str">
        <f t="shared" si="50"/>
        <v>COMPLY</v>
      </c>
      <c r="BI1056" t="str">
        <f>VLOOKUP(H1056,Sheet2!$A$1:$B$270,2,FALSE)</f>
        <v>MADURA</v>
      </c>
    </row>
    <row r="1057" spans="1:61">
      <c r="A1057">
        <v>1056</v>
      </c>
      <c r="B1057">
        <v>1002658020</v>
      </c>
      <c r="C1057">
        <v>3</v>
      </c>
      <c r="D1057" t="s">
        <v>55</v>
      </c>
      <c r="E1057">
        <v>5</v>
      </c>
      <c r="F1057" t="s">
        <v>227</v>
      </c>
      <c r="G1057" t="s">
        <v>127</v>
      </c>
      <c r="H1057" t="s">
        <v>228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46323.631076388891</v>
      </c>
      <c r="P1057" s="57">
        <v>46324.643287037034</v>
      </c>
      <c r="Q1057">
        <v>69418716</v>
      </c>
      <c r="S1057">
        <v>152426929409</v>
      </c>
      <c r="T1057" t="s">
        <v>14492</v>
      </c>
      <c r="U1057" t="s">
        <v>14493</v>
      </c>
      <c r="V1057" t="s">
        <v>14494</v>
      </c>
      <c r="Z1057">
        <v>113.40405629999999</v>
      </c>
      <c r="AA1057">
        <v>-7.1224819999999998</v>
      </c>
      <c r="AB1057" t="s">
        <v>14495</v>
      </c>
      <c r="AC1057" t="s">
        <v>216</v>
      </c>
      <c r="AL1057" t="s">
        <v>217</v>
      </c>
      <c r="AM1057" t="s">
        <v>14496</v>
      </c>
      <c r="AN1057" t="s">
        <v>6</v>
      </c>
      <c r="AO1057" t="s">
        <v>14323</v>
      </c>
      <c r="AP1057" s="57">
        <v>46324.625</v>
      </c>
      <c r="AR1057" t="s">
        <v>218</v>
      </c>
      <c r="AS1057" t="s">
        <v>127</v>
      </c>
      <c r="AT1057" t="s">
        <v>220</v>
      </c>
      <c r="AU1057">
        <v>20261029</v>
      </c>
      <c r="AV1057" t="s">
        <v>221</v>
      </c>
      <c r="AW1057" t="s">
        <v>3441</v>
      </c>
      <c r="AX1057" t="s">
        <v>222</v>
      </c>
      <c r="BA1057" s="57">
        <v>46324.625</v>
      </c>
      <c r="BB1057" t="s">
        <v>14496</v>
      </c>
      <c r="BC1057">
        <v>2026</v>
      </c>
      <c r="BD1057">
        <v>10</v>
      </c>
      <c r="BE1057">
        <v>29</v>
      </c>
      <c r="BF1057" s="6">
        <f t="shared" si="48"/>
        <v>46324</v>
      </c>
      <c r="BG1057">
        <f t="shared" si="49"/>
        <v>-0.625</v>
      </c>
      <c r="BH1057" t="str">
        <f t="shared" si="50"/>
        <v>COMPLY</v>
      </c>
      <c r="BI1057" t="str">
        <f>VLOOKUP(H1057,Sheet2!$A$1:$B$270,2,FALSE)</f>
        <v>MADURA</v>
      </c>
    </row>
    <row r="1058" spans="1:61">
      <c r="A1058">
        <v>1057</v>
      </c>
      <c r="B1058">
        <v>1002651872</v>
      </c>
      <c r="C1058">
        <v>3</v>
      </c>
      <c r="D1058" t="s">
        <v>55</v>
      </c>
      <c r="E1058">
        <v>5</v>
      </c>
      <c r="F1058" t="s">
        <v>227</v>
      </c>
      <c r="G1058" t="s">
        <v>127</v>
      </c>
      <c r="H1058" t="s">
        <v>228</v>
      </c>
      <c r="I1058" t="s">
        <v>212</v>
      </c>
      <c r="J1058" t="s">
        <v>213</v>
      </c>
      <c r="K1058" t="s">
        <v>149</v>
      </c>
      <c r="L1058" t="s">
        <v>214</v>
      </c>
      <c r="M1058" t="s">
        <v>279</v>
      </c>
      <c r="N1058" t="s">
        <v>215</v>
      </c>
      <c r="O1058" s="57">
        <v>46318.826909722222</v>
      </c>
      <c r="P1058" s="57">
        <v>46319.590983796297</v>
      </c>
      <c r="Q1058">
        <v>69416202</v>
      </c>
      <c r="S1058">
        <v>152426929341</v>
      </c>
      <c r="T1058" t="s">
        <v>12255</v>
      </c>
      <c r="U1058" t="s">
        <v>1830</v>
      </c>
      <c r="V1058" t="s">
        <v>12256</v>
      </c>
      <c r="Z1058">
        <v>113.51226199418301</v>
      </c>
      <c r="AA1058">
        <v>-7.0987290857621002</v>
      </c>
      <c r="AB1058" t="s">
        <v>12257</v>
      </c>
      <c r="AC1058" t="s">
        <v>216</v>
      </c>
      <c r="AL1058" t="s">
        <v>217</v>
      </c>
      <c r="AM1058" t="s">
        <v>12258</v>
      </c>
      <c r="AN1058" t="s">
        <v>6</v>
      </c>
      <c r="AO1058" t="s">
        <v>12259</v>
      </c>
      <c r="AP1058" s="57">
        <v>46320.333333333336</v>
      </c>
      <c r="AR1058" t="s">
        <v>239</v>
      </c>
      <c r="AS1058" t="s">
        <v>127</v>
      </c>
      <c r="AT1058" t="s">
        <v>230</v>
      </c>
      <c r="AV1058" t="s">
        <v>799</v>
      </c>
      <c r="AW1058" t="s">
        <v>879</v>
      </c>
      <c r="AX1058" t="s">
        <v>222</v>
      </c>
      <c r="BA1058" s="57">
        <v>46320.333333333336</v>
      </c>
      <c r="BB1058" t="s">
        <v>12258</v>
      </c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str">
        <f>VLOOKUP(H1058,Sheet2!$A$1:$B$270,2,FALSE)</f>
        <v>MADURA</v>
      </c>
    </row>
    <row r="1059" spans="1:61">
      <c r="A1059">
        <v>1058</v>
      </c>
      <c r="B1059">
        <v>1002659782</v>
      </c>
      <c r="C1059">
        <v>3</v>
      </c>
      <c r="D1059" t="s">
        <v>55</v>
      </c>
      <c r="E1059">
        <v>5</v>
      </c>
      <c r="F1059" t="s">
        <v>227</v>
      </c>
      <c r="G1059" t="s">
        <v>127</v>
      </c>
      <c r="H1059" t="s">
        <v>228</v>
      </c>
      <c r="I1059" t="s">
        <v>212</v>
      </c>
      <c r="J1059" t="s">
        <v>213</v>
      </c>
      <c r="K1059" t="s">
        <v>149</v>
      </c>
      <c r="L1059" t="s">
        <v>214</v>
      </c>
      <c r="M1059" t="s">
        <v>238</v>
      </c>
      <c r="N1059" t="s">
        <v>215</v>
      </c>
      <c r="O1059" s="57">
        <v>46324.666493055556</v>
      </c>
      <c r="P1059" s="57">
        <v>46324.668124999997</v>
      </c>
      <c r="Q1059">
        <v>69419416</v>
      </c>
      <c r="S1059">
        <v>152426929417</v>
      </c>
      <c r="T1059" t="s">
        <v>15130</v>
      </c>
      <c r="U1059" t="s">
        <v>15131</v>
      </c>
      <c r="V1059" t="s">
        <v>15132</v>
      </c>
      <c r="Z1059">
        <v>113.4681406</v>
      </c>
      <c r="AA1059">
        <v>-7.0856874999999997</v>
      </c>
      <c r="AB1059" t="s">
        <v>15133</v>
      </c>
      <c r="AC1059" t="s">
        <v>235</v>
      </c>
      <c r="AL1059" t="s">
        <v>217</v>
      </c>
      <c r="AM1059" t="s">
        <v>15134</v>
      </c>
      <c r="AN1059" t="s">
        <v>6</v>
      </c>
      <c r="AO1059" t="s">
        <v>15135</v>
      </c>
      <c r="AP1059" s="57">
        <v>46325.625</v>
      </c>
      <c r="AR1059" t="s">
        <v>239</v>
      </c>
      <c r="AS1059" t="s">
        <v>127</v>
      </c>
      <c r="AT1059" t="s">
        <v>230</v>
      </c>
      <c r="AV1059" t="s">
        <v>238</v>
      </c>
      <c r="AW1059" t="s">
        <v>886</v>
      </c>
      <c r="AX1059" t="s">
        <v>222</v>
      </c>
      <c r="BA1059" s="57">
        <v>46325.625</v>
      </c>
      <c r="BB1059" t="s">
        <v>15134</v>
      </c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str">
        <f>VLOOKUP(H1059,Sheet2!$A$1:$B$270,2,FALSE)</f>
        <v>MADURA</v>
      </c>
    </row>
    <row r="1060" spans="1:61">
      <c r="A1060">
        <v>1059</v>
      </c>
      <c r="B1060">
        <v>1002650448</v>
      </c>
      <c r="C1060">
        <v>3</v>
      </c>
      <c r="D1060" t="s">
        <v>55</v>
      </c>
      <c r="E1060">
        <v>5</v>
      </c>
      <c r="F1060" t="s">
        <v>227</v>
      </c>
      <c r="G1060" t="s">
        <v>127</v>
      </c>
      <c r="H1060" t="s">
        <v>228</v>
      </c>
      <c r="I1060" t="s">
        <v>212</v>
      </c>
      <c r="J1060" t="s">
        <v>213</v>
      </c>
      <c r="K1060" t="s">
        <v>149</v>
      </c>
      <c r="M1060" t="s">
        <v>1625</v>
      </c>
      <c r="N1060" t="s">
        <v>215</v>
      </c>
      <c r="O1060" s="57">
        <v>46318.42019675926</v>
      </c>
      <c r="P1060" s="57">
        <v>46323.577303240738</v>
      </c>
      <c r="Q1060">
        <v>69415711</v>
      </c>
      <c r="S1060">
        <v>152426929325</v>
      </c>
      <c r="T1060" t="s">
        <v>12266</v>
      </c>
      <c r="U1060" t="s">
        <v>12267</v>
      </c>
      <c r="Z1060">
        <v>113.4031464</v>
      </c>
      <c r="AA1060">
        <v>-7.1203456000000003</v>
      </c>
      <c r="AB1060" t="s">
        <v>12268</v>
      </c>
      <c r="AC1060" t="s">
        <v>229</v>
      </c>
      <c r="AO1060" t="s">
        <v>11973</v>
      </c>
      <c r="AR1060" t="s">
        <v>1630</v>
      </c>
      <c r="AS1060" t="s">
        <v>127</v>
      </c>
      <c r="AT1060" t="s">
        <v>220</v>
      </c>
      <c r="AV1060" t="s">
        <v>4103</v>
      </c>
      <c r="AW1060" t="s">
        <v>12269</v>
      </c>
      <c r="AX1060" t="s">
        <v>222</v>
      </c>
      <c r="AZ1060" t="s">
        <v>4103</v>
      </c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str">
        <f>VLOOKUP(H1060,Sheet2!$A$1:$B$270,2,FALSE)</f>
        <v>MADURA</v>
      </c>
    </row>
    <row r="1061" spans="1:61">
      <c r="A1061">
        <v>1060</v>
      </c>
      <c r="B1061">
        <v>1002640336</v>
      </c>
      <c r="C1061">
        <v>3</v>
      </c>
      <c r="D1061" t="s">
        <v>55</v>
      </c>
      <c r="E1061">
        <v>5</v>
      </c>
      <c r="F1061" t="s">
        <v>227</v>
      </c>
      <c r="G1061" t="s">
        <v>127</v>
      </c>
      <c r="H1061" t="s">
        <v>420</v>
      </c>
      <c r="I1061" t="s">
        <v>212</v>
      </c>
      <c r="J1061" t="s">
        <v>213</v>
      </c>
      <c r="K1061" t="s">
        <v>149</v>
      </c>
      <c r="L1061" t="s">
        <v>214</v>
      </c>
      <c r="M1061" t="s">
        <v>1400</v>
      </c>
      <c r="N1061" t="s">
        <v>215</v>
      </c>
      <c r="O1061" s="57">
        <v>46311.599085648151</v>
      </c>
      <c r="P1061" s="57">
        <v>46313.633969907409</v>
      </c>
      <c r="Q1061">
        <v>69411584</v>
      </c>
      <c r="S1061">
        <v>152427203188</v>
      </c>
      <c r="T1061" t="s">
        <v>8494</v>
      </c>
      <c r="U1061" t="s">
        <v>8500</v>
      </c>
      <c r="V1061" t="s">
        <v>8501</v>
      </c>
      <c r="Z1061">
        <v>113.54289350000001</v>
      </c>
      <c r="AA1061">
        <v>-7.0476717000000004</v>
      </c>
      <c r="AB1061" t="s">
        <v>8497</v>
      </c>
      <c r="AC1061" t="s">
        <v>216</v>
      </c>
      <c r="AL1061" t="s">
        <v>217</v>
      </c>
      <c r="AM1061" t="s">
        <v>8502</v>
      </c>
      <c r="AN1061" t="s">
        <v>6</v>
      </c>
      <c r="AO1061" t="s">
        <v>7947</v>
      </c>
      <c r="AP1061" s="57">
        <v>46312.458333333336</v>
      </c>
      <c r="AQ1061" t="s">
        <v>841</v>
      </c>
      <c r="AR1061" t="s">
        <v>14</v>
      </c>
      <c r="AS1061" t="s">
        <v>219</v>
      </c>
      <c r="AT1061" t="s">
        <v>220</v>
      </c>
      <c r="AV1061" t="s">
        <v>8503</v>
      </c>
      <c r="AW1061" t="s">
        <v>871</v>
      </c>
      <c r="AX1061" t="s">
        <v>222</v>
      </c>
      <c r="BA1061" s="57">
        <v>46312.458333333336</v>
      </c>
      <c r="BB1061" t="s">
        <v>8502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str">
        <f>VLOOKUP(H1061,Sheet2!$A$1:$B$270,2,FALSE)</f>
        <v>MADURA</v>
      </c>
    </row>
    <row r="1062" spans="1:61">
      <c r="A1062">
        <v>1061</v>
      </c>
      <c r="B1062">
        <v>1002635685</v>
      </c>
      <c r="C1062">
        <v>3</v>
      </c>
      <c r="D1062" t="s">
        <v>55</v>
      </c>
      <c r="E1062">
        <v>5</v>
      </c>
      <c r="F1062" t="s">
        <v>227</v>
      </c>
      <c r="G1062" t="s">
        <v>127</v>
      </c>
      <c r="H1062" t="s">
        <v>420</v>
      </c>
      <c r="I1062" t="s">
        <v>212</v>
      </c>
      <c r="J1062" t="s">
        <v>213</v>
      </c>
      <c r="K1062" t="s">
        <v>149</v>
      </c>
      <c r="L1062" t="s">
        <v>214</v>
      </c>
      <c r="M1062" t="s">
        <v>76</v>
      </c>
      <c r="N1062" t="s">
        <v>215</v>
      </c>
      <c r="O1062" s="57">
        <v>46308.696932870371</v>
      </c>
      <c r="P1062" s="57">
        <v>46309.829988425925</v>
      </c>
      <c r="Q1062">
        <v>69409666</v>
      </c>
      <c r="S1062">
        <v>152427203179</v>
      </c>
      <c r="T1062" t="s">
        <v>6656</v>
      </c>
      <c r="U1062" t="s">
        <v>6657</v>
      </c>
      <c r="V1062" t="s">
        <v>6658</v>
      </c>
      <c r="Z1062">
        <v>113.5469195</v>
      </c>
      <c r="AA1062">
        <v>-6.9994391999999896</v>
      </c>
      <c r="AB1062" t="s">
        <v>6659</v>
      </c>
      <c r="AC1062" t="s">
        <v>216</v>
      </c>
      <c r="AL1062" t="s">
        <v>217</v>
      </c>
      <c r="AM1062" t="s">
        <v>6615</v>
      </c>
      <c r="AN1062" t="s">
        <v>6</v>
      </c>
      <c r="AO1062" t="s">
        <v>6660</v>
      </c>
      <c r="AP1062" s="57">
        <v>46309.625</v>
      </c>
      <c r="AR1062" t="s">
        <v>218</v>
      </c>
      <c r="AS1062" t="s">
        <v>219</v>
      </c>
      <c r="AT1062" t="s">
        <v>230</v>
      </c>
      <c r="AU1062">
        <v>20261014</v>
      </c>
      <c r="AV1062" t="s">
        <v>221</v>
      </c>
      <c r="AW1062" t="s">
        <v>879</v>
      </c>
      <c r="AX1062" t="s">
        <v>222</v>
      </c>
      <c r="BA1062" s="57">
        <v>46309.625</v>
      </c>
      <c r="BB1062" t="s">
        <v>6615</v>
      </c>
      <c r="BC1062">
        <v>2026</v>
      </c>
      <c r="BD1062">
        <v>10</v>
      </c>
      <c r="BE1062">
        <v>14</v>
      </c>
      <c r="BF1062" s="6">
        <f t="shared" si="48"/>
        <v>46309</v>
      </c>
      <c r="BG1062">
        <f t="shared" si="49"/>
        <v>-0.625</v>
      </c>
      <c r="BH1062" t="str">
        <f t="shared" si="50"/>
        <v>COMPLY</v>
      </c>
      <c r="BI1062" t="str">
        <f>VLOOKUP(H1062,Sheet2!$A$1:$B$270,2,FALSE)</f>
        <v>MADURA</v>
      </c>
    </row>
    <row r="1063" spans="1:61">
      <c r="A1063">
        <v>1062</v>
      </c>
      <c r="B1063">
        <v>1002641106</v>
      </c>
      <c r="C1063">
        <v>3</v>
      </c>
      <c r="D1063" t="s">
        <v>55</v>
      </c>
      <c r="E1063">
        <v>5</v>
      </c>
      <c r="F1063" t="s">
        <v>227</v>
      </c>
      <c r="G1063" t="s">
        <v>127</v>
      </c>
      <c r="H1063" t="s">
        <v>420</v>
      </c>
      <c r="I1063" t="s">
        <v>212</v>
      </c>
      <c r="J1063" t="s">
        <v>213</v>
      </c>
      <c r="K1063" t="s">
        <v>149</v>
      </c>
      <c r="M1063" t="s">
        <v>76</v>
      </c>
      <c r="N1063" t="s">
        <v>215</v>
      </c>
      <c r="O1063" s="57">
        <v>46312.382037037038</v>
      </c>
      <c r="P1063" s="57">
        <v>46313.783726851849</v>
      </c>
      <c r="Q1063">
        <v>69411909</v>
      </c>
      <c r="S1063">
        <v>152427203363</v>
      </c>
      <c r="T1063" t="s">
        <v>8482</v>
      </c>
      <c r="U1063" t="s">
        <v>8483</v>
      </c>
      <c r="V1063" t="s">
        <v>8484</v>
      </c>
      <c r="Z1063">
        <v>113.581820726394</v>
      </c>
      <c r="AA1063">
        <v>-7.0444838181184597</v>
      </c>
      <c r="AB1063" t="s">
        <v>8485</v>
      </c>
      <c r="AC1063" t="s">
        <v>229</v>
      </c>
      <c r="AL1063" t="s">
        <v>217</v>
      </c>
      <c r="AM1063" t="s">
        <v>8486</v>
      </c>
      <c r="AN1063" t="s">
        <v>6</v>
      </c>
      <c r="AO1063" t="s">
        <v>8487</v>
      </c>
      <c r="AP1063" s="57">
        <v>46313.458333333336</v>
      </c>
      <c r="AR1063" t="s">
        <v>218</v>
      </c>
      <c r="AS1063" t="s">
        <v>219</v>
      </c>
      <c r="AT1063" t="s">
        <v>220</v>
      </c>
      <c r="AU1063">
        <v>20261018</v>
      </c>
      <c r="AV1063" t="s">
        <v>221</v>
      </c>
      <c r="AW1063" t="s">
        <v>576</v>
      </c>
      <c r="AX1063" t="s">
        <v>222</v>
      </c>
      <c r="BA1063" s="57">
        <v>46313.458333333336</v>
      </c>
      <c r="BB1063" t="s">
        <v>8486</v>
      </c>
      <c r="BC1063">
        <v>2026</v>
      </c>
      <c r="BD1063">
        <v>10</v>
      </c>
      <c r="BE1063">
        <v>18</v>
      </c>
      <c r="BF1063" s="6">
        <f t="shared" si="48"/>
        <v>46313</v>
      </c>
      <c r="BG1063">
        <f t="shared" si="49"/>
        <v>-0.45833333333575865</v>
      </c>
      <c r="BH1063" t="str">
        <f t="shared" si="50"/>
        <v>COMPLY</v>
      </c>
      <c r="BI1063" t="str">
        <f>VLOOKUP(H1063,Sheet2!$A$1:$B$270,2,FALSE)</f>
        <v>MADURA</v>
      </c>
    </row>
    <row r="1064" spans="1:61">
      <c r="A1064">
        <v>1063</v>
      </c>
      <c r="B1064">
        <v>1002641821</v>
      </c>
      <c r="C1064">
        <v>3</v>
      </c>
      <c r="D1064" t="s">
        <v>55</v>
      </c>
      <c r="E1064">
        <v>5</v>
      </c>
      <c r="F1064" t="s">
        <v>227</v>
      </c>
      <c r="G1064" t="s">
        <v>127</v>
      </c>
      <c r="H1064" t="s">
        <v>420</v>
      </c>
      <c r="I1064" t="s">
        <v>212</v>
      </c>
      <c r="J1064" t="s">
        <v>213</v>
      </c>
      <c r="K1064" t="s">
        <v>149</v>
      </c>
      <c r="L1064" t="s">
        <v>214</v>
      </c>
      <c r="M1064" t="s">
        <v>76</v>
      </c>
      <c r="N1064" t="s">
        <v>215</v>
      </c>
      <c r="O1064" s="57">
        <v>46313.459432870368</v>
      </c>
      <c r="P1064" s="57">
        <v>46314.507291666669</v>
      </c>
      <c r="Q1064">
        <v>69412314</v>
      </c>
      <c r="S1064">
        <v>152427203369</v>
      </c>
      <c r="T1064" t="s">
        <v>8488</v>
      </c>
      <c r="U1064" t="s">
        <v>8489</v>
      </c>
      <c r="V1064" t="s">
        <v>8490</v>
      </c>
      <c r="Z1064">
        <v>113.48255418241</v>
      </c>
      <c r="AA1064">
        <v>-7.0212203523308103</v>
      </c>
      <c r="AB1064" t="s">
        <v>8491</v>
      </c>
      <c r="AC1064" t="s">
        <v>216</v>
      </c>
      <c r="AL1064" t="s">
        <v>217</v>
      </c>
      <c r="AM1064" t="s">
        <v>8492</v>
      </c>
      <c r="AN1064" t="s">
        <v>6</v>
      </c>
      <c r="AO1064" t="s">
        <v>8493</v>
      </c>
      <c r="AP1064" s="57">
        <v>46314.333333333336</v>
      </c>
      <c r="AR1064" t="s">
        <v>218</v>
      </c>
      <c r="AS1064" t="s">
        <v>219</v>
      </c>
      <c r="AT1064" t="s">
        <v>230</v>
      </c>
      <c r="AU1064">
        <v>20261019</v>
      </c>
      <c r="AV1064" t="s">
        <v>221</v>
      </c>
      <c r="AW1064" t="s">
        <v>923</v>
      </c>
      <c r="AX1064" t="s">
        <v>222</v>
      </c>
      <c r="BA1064" s="57">
        <v>46314.333333333336</v>
      </c>
      <c r="BB1064" t="s">
        <v>8492</v>
      </c>
      <c r="BC1064">
        <v>2026</v>
      </c>
      <c r="BD1064">
        <v>10</v>
      </c>
      <c r="BE1064">
        <v>19</v>
      </c>
      <c r="BF1064" s="6">
        <f t="shared" si="48"/>
        <v>46314</v>
      </c>
      <c r="BG1064">
        <f t="shared" si="49"/>
        <v>-0.33333333333575865</v>
      </c>
      <c r="BH1064" t="str">
        <f t="shared" si="50"/>
        <v>COMPLY</v>
      </c>
      <c r="BI1064" t="str">
        <f>VLOOKUP(H1064,Sheet2!$A$1:$B$270,2,FALSE)</f>
        <v>MADURA</v>
      </c>
    </row>
    <row r="1065" spans="1:61">
      <c r="A1065">
        <v>1064</v>
      </c>
      <c r="B1065">
        <v>1002641967</v>
      </c>
      <c r="C1065">
        <v>3</v>
      </c>
      <c r="D1065" t="s">
        <v>55</v>
      </c>
      <c r="E1065">
        <v>5</v>
      </c>
      <c r="F1065" t="s">
        <v>227</v>
      </c>
      <c r="G1065" t="s">
        <v>127</v>
      </c>
      <c r="H1065" t="s">
        <v>420</v>
      </c>
      <c r="I1065" t="s">
        <v>212</v>
      </c>
      <c r="J1065" t="s">
        <v>213</v>
      </c>
      <c r="K1065" t="s">
        <v>149</v>
      </c>
      <c r="M1065" t="s">
        <v>76</v>
      </c>
      <c r="N1065" t="s">
        <v>215</v>
      </c>
      <c r="O1065" s="57">
        <v>46313.633969907409</v>
      </c>
      <c r="P1065" s="57">
        <v>46313.693738425929</v>
      </c>
      <c r="Q1065">
        <v>69411584</v>
      </c>
      <c r="S1065">
        <v>152427203541</v>
      </c>
      <c r="T1065" t="s">
        <v>8494</v>
      </c>
      <c r="U1065" t="s">
        <v>8495</v>
      </c>
      <c r="V1065" t="s">
        <v>8496</v>
      </c>
      <c r="Z1065">
        <v>113.540705405056</v>
      </c>
      <c r="AA1065">
        <v>-7.0543491048622702</v>
      </c>
      <c r="AB1065" t="s">
        <v>8497</v>
      </c>
      <c r="AC1065" t="s">
        <v>216</v>
      </c>
      <c r="AL1065" t="s">
        <v>217</v>
      </c>
      <c r="AM1065" t="s">
        <v>8498</v>
      </c>
      <c r="AN1065" t="s">
        <v>6</v>
      </c>
      <c r="AO1065" t="s">
        <v>8499</v>
      </c>
      <c r="AR1065" t="s">
        <v>218</v>
      </c>
      <c r="AS1065" t="s">
        <v>219</v>
      </c>
      <c r="AT1065" t="s">
        <v>220</v>
      </c>
      <c r="AU1065">
        <v>20261018</v>
      </c>
      <c r="AV1065" t="s">
        <v>221</v>
      </c>
      <c r="AW1065" t="s">
        <v>540</v>
      </c>
      <c r="AX1065" t="s">
        <v>222</v>
      </c>
      <c r="BA1065" s="57">
        <v>46313.291666666664</v>
      </c>
      <c r="BB1065" t="s">
        <v>8498</v>
      </c>
      <c r="BC1065">
        <v>2026</v>
      </c>
      <c r="BD1065">
        <v>10</v>
      </c>
      <c r="BE1065">
        <v>18</v>
      </c>
      <c r="BF1065" s="6">
        <f t="shared" si="48"/>
        <v>46313</v>
      </c>
      <c r="BG1065">
        <f t="shared" si="49"/>
        <v>-0.29166666666424135</v>
      </c>
      <c r="BH1065" t="str">
        <f t="shared" si="50"/>
        <v>COMPLY</v>
      </c>
      <c r="BI1065" t="str">
        <f>VLOOKUP(H1065,Sheet2!$A$1:$B$270,2,FALSE)</f>
        <v>MADURA</v>
      </c>
    </row>
    <row r="1066" spans="1:61">
      <c r="A1066">
        <v>1065</v>
      </c>
      <c r="B1066">
        <v>1002648415</v>
      </c>
      <c r="C1066">
        <v>3</v>
      </c>
      <c r="D1066" t="s">
        <v>55</v>
      </c>
      <c r="E1066">
        <v>5</v>
      </c>
      <c r="F1066" t="s">
        <v>227</v>
      </c>
      <c r="G1066" t="s">
        <v>127</v>
      </c>
      <c r="H1066" t="s">
        <v>420</v>
      </c>
      <c r="I1066" t="s">
        <v>212</v>
      </c>
      <c r="J1066" t="s">
        <v>213</v>
      </c>
      <c r="K1066" t="s">
        <v>149</v>
      </c>
      <c r="L1066" t="s">
        <v>214</v>
      </c>
      <c r="M1066" t="s">
        <v>76</v>
      </c>
      <c r="N1066" t="s">
        <v>215</v>
      </c>
      <c r="O1066" s="57">
        <v>46317.371342592596</v>
      </c>
      <c r="P1066" s="57">
        <v>46318.731550925928</v>
      </c>
      <c r="Q1066">
        <v>69414897</v>
      </c>
      <c r="S1066">
        <v>152427203551</v>
      </c>
      <c r="T1066" t="s">
        <v>11538</v>
      </c>
      <c r="U1066" t="s">
        <v>11539</v>
      </c>
      <c r="V1066" t="s">
        <v>11540</v>
      </c>
      <c r="Z1066">
        <v>113.527664</v>
      </c>
      <c r="AA1066">
        <v>-6.9417114999999896</v>
      </c>
      <c r="AB1066" t="s">
        <v>11541</v>
      </c>
      <c r="AC1066" t="s">
        <v>216</v>
      </c>
      <c r="AL1066" t="s">
        <v>217</v>
      </c>
      <c r="AM1066" t="s">
        <v>11398</v>
      </c>
      <c r="AN1066" t="s">
        <v>6</v>
      </c>
      <c r="AO1066" t="s">
        <v>11542</v>
      </c>
      <c r="AP1066" s="57">
        <v>46318.333333333336</v>
      </c>
      <c r="AR1066" t="s">
        <v>218</v>
      </c>
      <c r="AS1066" t="s">
        <v>219</v>
      </c>
      <c r="AT1066" t="s">
        <v>230</v>
      </c>
      <c r="AU1066">
        <v>20261023</v>
      </c>
      <c r="AV1066" t="s">
        <v>221</v>
      </c>
      <c r="AW1066" t="s">
        <v>875</v>
      </c>
      <c r="AX1066" t="s">
        <v>222</v>
      </c>
      <c r="BA1066" s="57">
        <v>46318.333333333336</v>
      </c>
      <c r="BB1066" t="s">
        <v>11398</v>
      </c>
      <c r="BC1066">
        <v>2026</v>
      </c>
      <c r="BD1066">
        <v>10</v>
      </c>
      <c r="BE1066">
        <v>23</v>
      </c>
      <c r="BF1066" s="6">
        <f t="shared" si="48"/>
        <v>46318</v>
      </c>
      <c r="BG1066">
        <f t="shared" si="49"/>
        <v>-0.33333333333575865</v>
      </c>
      <c r="BH1066" t="str">
        <f t="shared" si="50"/>
        <v>COMPLY</v>
      </c>
      <c r="BI1066" t="str">
        <f>VLOOKUP(H1066,Sheet2!$A$1:$B$270,2,FALSE)</f>
        <v>MADURA</v>
      </c>
    </row>
    <row r="1067" spans="1:61">
      <c r="A1067">
        <v>1066</v>
      </c>
      <c r="B1067">
        <v>1002641343</v>
      </c>
      <c r="C1067">
        <v>3</v>
      </c>
      <c r="D1067" t="s">
        <v>55</v>
      </c>
      <c r="E1067">
        <v>5</v>
      </c>
      <c r="F1067" t="s">
        <v>227</v>
      </c>
      <c r="G1067" t="s">
        <v>127</v>
      </c>
      <c r="H1067" t="s">
        <v>483</v>
      </c>
      <c r="I1067" t="s">
        <v>212</v>
      </c>
      <c r="J1067" t="s">
        <v>213</v>
      </c>
      <c r="K1067" t="s">
        <v>149</v>
      </c>
      <c r="L1067" t="s">
        <v>214</v>
      </c>
      <c r="M1067" t="s">
        <v>1400</v>
      </c>
      <c r="N1067" t="s">
        <v>215</v>
      </c>
      <c r="O1067" s="57">
        <v>46312.539282407408</v>
      </c>
      <c r="P1067" s="57">
        <v>46315.548796296294</v>
      </c>
      <c r="Q1067">
        <v>69412039</v>
      </c>
      <c r="S1067">
        <v>152429209136</v>
      </c>
      <c r="T1067" t="s">
        <v>8504</v>
      </c>
      <c r="U1067" t="s">
        <v>8505</v>
      </c>
      <c r="V1067" t="s">
        <v>8506</v>
      </c>
      <c r="Z1067">
        <v>113.803392983973</v>
      </c>
      <c r="AA1067">
        <v>-6.8943846238757898</v>
      </c>
      <c r="AB1067" t="s">
        <v>8507</v>
      </c>
      <c r="AC1067" t="s">
        <v>216</v>
      </c>
      <c r="AL1067" t="s">
        <v>217</v>
      </c>
      <c r="AM1067" t="s">
        <v>7601</v>
      </c>
      <c r="AN1067" t="s">
        <v>6</v>
      </c>
      <c r="AO1067" t="s">
        <v>8277</v>
      </c>
      <c r="AP1067" s="57">
        <v>46314.333333333336</v>
      </c>
      <c r="AR1067" t="s">
        <v>14</v>
      </c>
      <c r="AS1067" t="s">
        <v>219</v>
      </c>
      <c r="AT1067" t="s">
        <v>220</v>
      </c>
      <c r="AV1067" t="s">
        <v>9587</v>
      </c>
      <c r="AW1067" t="s">
        <v>1812</v>
      </c>
      <c r="AX1067" t="s">
        <v>222</v>
      </c>
      <c r="BA1067" s="57">
        <v>46314.333333333336</v>
      </c>
      <c r="BB1067" t="s">
        <v>7601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MADURA</v>
      </c>
    </row>
    <row r="1068" spans="1:61">
      <c r="A1068">
        <v>1067</v>
      </c>
      <c r="B1068">
        <v>1002645404</v>
      </c>
      <c r="C1068">
        <v>3</v>
      </c>
      <c r="D1068" t="s">
        <v>55</v>
      </c>
      <c r="E1068">
        <v>5</v>
      </c>
      <c r="F1068" t="s">
        <v>227</v>
      </c>
      <c r="G1068" t="s">
        <v>127</v>
      </c>
      <c r="H1068" t="s">
        <v>483</v>
      </c>
      <c r="I1068" t="s">
        <v>212</v>
      </c>
      <c r="J1068" t="s">
        <v>213</v>
      </c>
      <c r="K1068" t="s">
        <v>149</v>
      </c>
      <c r="M1068" t="s">
        <v>76</v>
      </c>
      <c r="N1068" t="s">
        <v>215</v>
      </c>
      <c r="O1068" s="57">
        <v>46315.548807870371</v>
      </c>
      <c r="P1068" s="57">
        <v>46315.591620370367</v>
      </c>
      <c r="Q1068">
        <v>69412039</v>
      </c>
      <c r="S1068">
        <v>152429209138</v>
      </c>
      <c r="T1068" t="s">
        <v>8504</v>
      </c>
      <c r="U1068" t="s">
        <v>10291</v>
      </c>
      <c r="V1068" t="s">
        <v>10292</v>
      </c>
      <c r="Z1068">
        <v>113.8040572</v>
      </c>
      <c r="AA1068">
        <v>-6.8921321999999998</v>
      </c>
      <c r="AB1068" t="s">
        <v>8507</v>
      </c>
      <c r="AC1068" t="s">
        <v>216</v>
      </c>
      <c r="AL1068" t="s">
        <v>217</v>
      </c>
      <c r="AM1068" t="s">
        <v>10293</v>
      </c>
      <c r="AN1068" t="s">
        <v>6</v>
      </c>
      <c r="AO1068" t="s">
        <v>10148</v>
      </c>
      <c r="AR1068" t="s">
        <v>218</v>
      </c>
      <c r="AS1068" t="s">
        <v>219</v>
      </c>
      <c r="AT1068" t="s">
        <v>220</v>
      </c>
      <c r="AU1068">
        <v>20261020</v>
      </c>
      <c r="AV1068" t="s">
        <v>221</v>
      </c>
      <c r="AW1068" t="s">
        <v>540</v>
      </c>
      <c r="AX1068" t="s">
        <v>222</v>
      </c>
      <c r="BA1068" s="57">
        <v>46315.291666666664</v>
      </c>
      <c r="BB1068" t="s">
        <v>10293</v>
      </c>
      <c r="BC1068">
        <v>2026</v>
      </c>
      <c r="BD1068">
        <v>10</v>
      </c>
      <c r="BE1068">
        <v>20</v>
      </c>
      <c r="BF1068" s="6">
        <f t="shared" si="48"/>
        <v>46315</v>
      </c>
      <c r="BG1068">
        <f t="shared" si="49"/>
        <v>-0.29166666666424135</v>
      </c>
      <c r="BH1068" t="str">
        <f t="shared" si="50"/>
        <v>COMPLY</v>
      </c>
      <c r="BI1068" t="str">
        <f>VLOOKUP(H1068,Sheet2!$A$1:$B$270,2,FALSE)</f>
        <v>MADURA</v>
      </c>
    </row>
    <row r="1069" spans="1:61">
      <c r="A1069">
        <v>1068</v>
      </c>
      <c r="B1069">
        <v>1002617619</v>
      </c>
      <c r="C1069">
        <v>3</v>
      </c>
      <c r="D1069" t="s">
        <v>55</v>
      </c>
      <c r="E1069">
        <v>5</v>
      </c>
      <c r="F1069" t="s">
        <v>227</v>
      </c>
      <c r="G1069" t="s">
        <v>127</v>
      </c>
      <c r="H1069" t="s">
        <v>354</v>
      </c>
      <c r="I1069" t="s">
        <v>212</v>
      </c>
      <c r="J1069" t="s">
        <v>213</v>
      </c>
      <c r="K1069" t="s">
        <v>149</v>
      </c>
      <c r="M1069" t="s">
        <v>836</v>
      </c>
      <c r="N1069" t="s">
        <v>215</v>
      </c>
      <c r="O1069" s="57">
        <v>46296.483969907407</v>
      </c>
      <c r="P1069" s="57">
        <v>46303.412673611114</v>
      </c>
      <c r="Q1069">
        <v>69402269</v>
      </c>
      <c r="S1069">
        <v>152454200101</v>
      </c>
      <c r="T1069" t="s">
        <v>1056</v>
      </c>
      <c r="U1069" t="s">
        <v>1057</v>
      </c>
      <c r="V1069" t="s">
        <v>1058</v>
      </c>
      <c r="Z1069">
        <v>115.2862231</v>
      </c>
      <c r="AA1069">
        <v>-6.8636872000000002</v>
      </c>
      <c r="AB1069" t="s">
        <v>1059</v>
      </c>
      <c r="AC1069" t="s">
        <v>229</v>
      </c>
      <c r="AL1069" t="s">
        <v>217</v>
      </c>
      <c r="AM1069" t="s">
        <v>1060</v>
      </c>
      <c r="AN1069" t="s">
        <v>6</v>
      </c>
      <c r="AO1069" s="57">
        <v>46032.486342592594</v>
      </c>
      <c r="AP1069" s="57">
        <v>46297.458333333336</v>
      </c>
      <c r="AQ1069" t="s">
        <v>838</v>
      </c>
      <c r="AR1069" t="s">
        <v>14</v>
      </c>
      <c r="AS1069" t="s">
        <v>219</v>
      </c>
      <c r="AT1069" t="s">
        <v>230</v>
      </c>
      <c r="AV1069" t="s">
        <v>837</v>
      </c>
      <c r="AW1069" t="s">
        <v>540</v>
      </c>
      <c r="AX1069" t="s">
        <v>222</v>
      </c>
      <c r="BA1069" s="57">
        <v>46297.458333333336</v>
      </c>
      <c r="BB1069" t="s">
        <v>1060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str">
        <f>VLOOKUP(H1069,Sheet2!$A$1:$B$270,2,FALSE)</f>
        <v>MADURA</v>
      </c>
    </row>
    <row r="1070" spans="1:61">
      <c r="A1070">
        <v>1069</v>
      </c>
      <c r="B1070">
        <v>1002621759</v>
      </c>
      <c r="C1070">
        <v>3</v>
      </c>
      <c r="D1070" t="s">
        <v>55</v>
      </c>
      <c r="E1070">
        <v>5</v>
      </c>
      <c r="F1070" t="s">
        <v>227</v>
      </c>
      <c r="G1070" t="s">
        <v>127</v>
      </c>
      <c r="H1070" t="s">
        <v>354</v>
      </c>
      <c r="I1070" t="s">
        <v>212</v>
      </c>
      <c r="J1070" t="s">
        <v>213</v>
      </c>
      <c r="K1070" t="s">
        <v>149</v>
      </c>
      <c r="M1070" t="s">
        <v>279</v>
      </c>
      <c r="N1070" t="s">
        <v>563</v>
      </c>
      <c r="O1070" s="57">
        <v>46300.399965277778</v>
      </c>
      <c r="P1070" s="57">
        <v>46302.532800925925</v>
      </c>
      <c r="Q1070">
        <v>69404060</v>
      </c>
      <c r="S1070">
        <v>152454200104</v>
      </c>
      <c r="T1070" t="s">
        <v>3298</v>
      </c>
      <c r="U1070" t="s">
        <v>2694</v>
      </c>
      <c r="V1070" t="s">
        <v>3299</v>
      </c>
      <c r="Z1070">
        <v>115.3229334</v>
      </c>
      <c r="AA1070">
        <v>-6.8511921999999998</v>
      </c>
      <c r="AB1070" t="s">
        <v>2695</v>
      </c>
      <c r="AC1070" t="s">
        <v>229</v>
      </c>
      <c r="AL1070" t="s">
        <v>217</v>
      </c>
      <c r="AM1070" t="s">
        <v>3300</v>
      </c>
      <c r="AN1070" t="s">
        <v>6</v>
      </c>
      <c r="AO1070" s="57">
        <v>46152.40284722222</v>
      </c>
      <c r="AP1070" s="57">
        <v>46302.625</v>
      </c>
      <c r="AR1070" t="s">
        <v>239</v>
      </c>
      <c r="AS1070" t="s">
        <v>219</v>
      </c>
      <c r="AT1070" t="s">
        <v>230</v>
      </c>
      <c r="AV1070" t="s">
        <v>3301</v>
      </c>
      <c r="AW1070" t="s">
        <v>540</v>
      </c>
      <c r="AX1070" t="s">
        <v>222</v>
      </c>
      <c r="BA1070" s="57">
        <v>46302.625</v>
      </c>
      <c r="BB1070" t="s">
        <v>3300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str">
        <f>VLOOKUP(H1070,Sheet2!$A$1:$B$270,2,FALSE)</f>
        <v>MADURA</v>
      </c>
    </row>
    <row r="1071" spans="1:61">
      <c r="A1071">
        <v>1070</v>
      </c>
      <c r="B1071">
        <v>1002630748</v>
      </c>
      <c r="C1071">
        <v>3</v>
      </c>
      <c r="D1071" t="s">
        <v>55</v>
      </c>
      <c r="E1071">
        <v>5</v>
      </c>
      <c r="F1071" t="s">
        <v>227</v>
      </c>
      <c r="G1071" t="s">
        <v>127</v>
      </c>
      <c r="H1071" t="s">
        <v>354</v>
      </c>
      <c r="I1071" t="s">
        <v>212</v>
      </c>
      <c r="J1071" t="s">
        <v>213</v>
      </c>
      <c r="K1071" t="s">
        <v>149</v>
      </c>
      <c r="L1071" t="s">
        <v>214</v>
      </c>
      <c r="M1071" t="s">
        <v>279</v>
      </c>
      <c r="N1071" t="s">
        <v>215</v>
      </c>
      <c r="O1071" s="57">
        <v>46305.453935185185</v>
      </c>
      <c r="P1071" s="57">
        <v>46305.874108796299</v>
      </c>
      <c r="Q1071">
        <v>69407799</v>
      </c>
      <c r="S1071">
        <v>152454200107</v>
      </c>
      <c r="T1071" t="s">
        <v>5159</v>
      </c>
      <c r="U1071" t="s">
        <v>5160</v>
      </c>
      <c r="V1071" t="s">
        <v>5161</v>
      </c>
      <c r="Z1071">
        <v>115.305906794965</v>
      </c>
      <c r="AA1071">
        <v>-6.8559886181266103</v>
      </c>
      <c r="AB1071" t="s">
        <v>5162</v>
      </c>
      <c r="AC1071" t="s">
        <v>216</v>
      </c>
      <c r="AL1071" t="s">
        <v>217</v>
      </c>
      <c r="AM1071" t="s">
        <v>5163</v>
      </c>
      <c r="AN1071" t="s">
        <v>6</v>
      </c>
      <c r="AO1071" s="57">
        <v>46305.455312500002</v>
      </c>
      <c r="AP1071" s="57">
        <v>46306.333333333336</v>
      </c>
      <c r="AR1071" t="s">
        <v>239</v>
      </c>
      <c r="AS1071" t="s">
        <v>219</v>
      </c>
      <c r="AT1071" t="s">
        <v>230</v>
      </c>
      <c r="AV1071" t="s">
        <v>799</v>
      </c>
      <c r="AW1071" t="s">
        <v>876</v>
      </c>
      <c r="AX1071" t="s">
        <v>222</v>
      </c>
      <c r="BA1071" s="57">
        <v>46306.333333333336</v>
      </c>
      <c r="BB1071" t="s">
        <v>5163</v>
      </c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str">
        <f>VLOOKUP(H1071,Sheet2!$A$1:$B$270,2,FALSE)</f>
        <v>MADURA</v>
      </c>
    </row>
    <row r="1072" spans="1:61">
      <c r="A1072">
        <v>1071</v>
      </c>
      <c r="B1072">
        <v>1002645716</v>
      </c>
      <c r="C1072">
        <v>3</v>
      </c>
      <c r="D1072" t="s">
        <v>55</v>
      </c>
      <c r="E1072">
        <v>5</v>
      </c>
      <c r="F1072" t="s">
        <v>227</v>
      </c>
      <c r="G1072" t="s">
        <v>127</v>
      </c>
      <c r="H1072" t="s">
        <v>354</v>
      </c>
      <c r="I1072" t="s">
        <v>212</v>
      </c>
      <c r="J1072" t="s">
        <v>213</v>
      </c>
      <c r="K1072" t="s">
        <v>149</v>
      </c>
      <c r="M1072" t="s">
        <v>279</v>
      </c>
      <c r="N1072" t="s">
        <v>215</v>
      </c>
      <c r="O1072" s="57">
        <v>46315.613055555557</v>
      </c>
      <c r="P1072" s="57">
        <v>46317.942048611112</v>
      </c>
      <c r="Q1072">
        <v>69413848</v>
      </c>
      <c r="S1072">
        <v>152454200108</v>
      </c>
      <c r="T1072" t="s">
        <v>10294</v>
      </c>
      <c r="U1072" t="s">
        <v>10295</v>
      </c>
      <c r="V1072" t="s">
        <v>10296</v>
      </c>
      <c r="Z1072">
        <v>115.2959508</v>
      </c>
      <c r="AA1072">
        <v>-6.8580804000000004</v>
      </c>
      <c r="AB1072" t="s">
        <v>10297</v>
      </c>
      <c r="AC1072" t="s">
        <v>229</v>
      </c>
      <c r="AL1072" t="s">
        <v>217</v>
      </c>
      <c r="AM1072" t="s">
        <v>10298</v>
      </c>
      <c r="AN1072" t="s">
        <v>6</v>
      </c>
      <c r="AO1072" t="s">
        <v>10189</v>
      </c>
      <c r="AP1072" s="57">
        <v>46318.333333333336</v>
      </c>
      <c r="AR1072" t="s">
        <v>239</v>
      </c>
      <c r="AS1072" t="s">
        <v>219</v>
      </c>
      <c r="AT1072" t="s">
        <v>230</v>
      </c>
      <c r="AV1072" t="s">
        <v>799</v>
      </c>
      <c r="AW1072" t="s">
        <v>539</v>
      </c>
      <c r="AX1072" t="s">
        <v>222</v>
      </c>
      <c r="BA1072" s="57">
        <v>46318.333333333336</v>
      </c>
      <c r="BB1072" t="s">
        <v>10298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str">
        <f>VLOOKUP(H1072,Sheet2!$A$1:$B$270,2,FALSE)</f>
        <v>MADURA</v>
      </c>
    </row>
    <row r="1073" spans="1:61">
      <c r="A1073">
        <v>1072</v>
      </c>
      <c r="B1073">
        <v>1002626914</v>
      </c>
      <c r="C1073">
        <v>3</v>
      </c>
      <c r="D1073" t="s">
        <v>55</v>
      </c>
      <c r="E1073">
        <v>5</v>
      </c>
      <c r="F1073" t="s">
        <v>227</v>
      </c>
      <c r="G1073" t="s">
        <v>127</v>
      </c>
      <c r="H1073" t="s">
        <v>362</v>
      </c>
      <c r="I1073" t="s">
        <v>212</v>
      </c>
      <c r="J1073" t="s">
        <v>213</v>
      </c>
      <c r="K1073" t="s">
        <v>149</v>
      </c>
      <c r="L1073" t="s">
        <v>214</v>
      </c>
      <c r="M1073" t="s">
        <v>76</v>
      </c>
      <c r="N1073" t="s">
        <v>215</v>
      </c>
      <c r="O1073" s="57">
        <v>46302.763599537036</v>
      </c>
      <c r="P1073" s="57">
        <v>46303.725243055553</v>
      </c>
      <c r="Q1073">
        <v>69406165</v>
      </c>
      <c r="S1073">
        <v>152430202966</v>
      </c>
      <c r="T1073" t="s">
        <v>3979</v>
      </c>
      <c r="U1073" t="s">
        <v>3980</v>
      </c>
      <c r="V1073" t="s">
        <v>3981</v>
      </c>
      <c r="Z1073">
        <v>114.096624478697</v>
      </c>
      <c r="AA1073">
        <v>-6.9761256100408202</v>
      </c>
      <c r="AB1073" t="s">
        <v>3982</v>
      </c>
      <c r="AC1073" t="s">
        <v>216</v>
      </c>
      <c r="AL1073" t="s">
        <v>217</v>
      </c>
      <c r="AM1073" t="s">
        <v>3983</v>
      </c>
      <c r="AN1073" t="s">
        <v>6</v>
      </c>
      <c r="AO1073" s="57">
        <v>46213.767291666663</v>
      </c>
      <c r="AP1073" s="57">
        <v>46303.625</v>
      </c>
      <c r="AR1073" t="s">
        <v>218</v>
      </c>
      <c r="AS1073" t="s">
        <v>219</v>
      </c>
      <c r="AT1073" t="s">
        <v>220</v>
      </c>
      <c r="AU1073">
        <v>20261008</v>
      </c>
      <c r="AV1073" t="s">
        <v>221</v>
      </c>
      <c r="AW1073" t="s">
        <v>1812</v>
      </c>
      <c r="AX1073" t="s">
        <v>222</v>
      </c>
      <c r="BA1073" s="57">
        <v>46303.625</v>
      </c>
      <c r="BB1073" t="s">
        <v>3983</v>
      </c>
      <c r="BC1073">
        <v>2026</v>
      </c>
      <c r="BD1073">
        <v>10</v>
      </c>
      <c r="BE1073">
        <v>8</v>
      </c>
      <c r="BF1073" s="6">
        <f t="shared" si="48"/>
        <v>46303</v>
      </c>
      <c r="BG1073">
        <f t="shared" si="49"/>
        <v>-0.625</v>
      </c>
      <c r="BH1073" t="str">
        <f t="shared" si="50"/>
        <v>COMPLY</v>
      </c>
      <c r="BI1073" t="str">
        <f>VLOOKUP(H1073,Sheet2!$A$1:$B$270,2,FALSE)</f>
        <v>MADURA</v>
      </c>
    </row>
    <row r="1074" spans="1:61">
      <c r="A1074">
        <v>1073</v>
      </c>
      <c r="B1074">
        <v>1002639305</v>
      </c>
      <c r="C1074">
        <v>3</v>
      </c>
      <c r="D1074" t="s">
        <v>55</v>
      </c>
      <c r="E1074">
        <v>5</v>
      </c>
      <c r="F1074" t="s">
        <v>227</v>
      </c>
      <c r="G1074" t="s">
        <v>127</v>
      </c>
      <c r="H1074" t="s">
        <v>362</v>
      </c>
      <c r="I1074" t="s">
        <v>212</v>
      </c>
      <c r="J1074" t="s">
        <v>213</v>
      </c>
      <c r="K1074" t="s">
        <v>149</v>
      </c>
      <c r="L1074" t="s">
        <v>214</v>
      </c>
      <c r="M1074" t="s">
        <v>76</v>
      </c>
      <c r="N1074" t="s">
        <v>215</v>
      </c>
      <c r="O1074" s="57">
        <v>46311.335185185184</v>
      </c>
      <c r="P1074" s="57">
        <v>46312.54614583333</v>
      </c>
      <c r="Q1074">
        <v>69411083</v>
      </c>
      <c r="S1074">
        <v>152430202231</v>
      </c>
      <c r="T1074" t="s">
        <v>5142</v>
      </c>
      <c r="U1074" t="s">
        <v>8508</v>
      </c>
      <c r="V1074" t="s">
        <v>8509</v>
      </c>
      <c r="Z1074">
        <v>114.036968462169</v>
      </c>
      <c r="AA1074">
        <v>-6.9616535055268596</v>
      </c>
      <c r="AB1074" t="s">
        <v>8510</v>
      </c>
      <c r="AC1074" t="s">
        <v>216</v>
      </c>
      <c r="AL1074" t="s">
        <v>217</v>
      </c>
      <c r="AM1074" t="s">
        <v>8064</v>
      </c>
      <c r="AN1074" t="s">
        <v>6</v>
      </c>
      <c r="AO1074" t="s">
        <v>8511</v>
      </c>
      <c r="AP1074" s="57">
        <v>46312.333333333336</v>
      </c>
      <c r="AR1074" t="s">
        <v>218</v>
      </c>
      <c r="AS1074" t="s">
        <v>219</v>
      </c>
      <c r="AT1074" t="s">
        <v>220</v>
      </c>
      <c r="AU1074">
        <v>20261017</v>
      </c>
      <c r="AV1074" t="s">
        <v>221</v>
      </c>
      <c r="AW1074" t="s">
        <v>1812</v>
      </c>
      <c r="AX1074" t="s">
        <v>222</v>
      </c>
      <c r="BA1074" s="57">
        <v>46312.333333333336</v>
      </c>
      <c r="BB1074" t="s">
        <v>8064</v>
      </c>
      <c r="BC1074">
        <v>2026</v>
      </c>
      <c r="BD1074">
        <v>10</v>
      </c>
      <c r="BE1074">
        <v>17</v>
      </c>
      <c r="BF1074" s="6">
        <f t="shared" si="48"/>
        <v>46312</v>
      </c>
      <c r="BG1074">
        <f t="shared" si="49"/>
        <v>-0.33333333333575865</v>
      </c>
      <c r="BH1074" t="str">
        <f t="shared" si="50"/>
        <v>COMPLY</v>
      </c>
      <c r="BI1074" t="str">
        <f>VLOOKUP(H1074,Sheet2!$A$1:$B$270,2,FALSE)</f>
        <v>MADURA</v>
      </c>
    </row>
    <row r="1075" spans="1:61">
      <c r="A1075">
        <v>1074</v>
      </c>
      <c r="B1075">
        <v>1002631866</v>
      </c>
      <c r="C1075">
        <v>3</v>
      </c>
      <c r="D1075" t="s">
        <v>55</v>
      </c>
      <c r="E1075">
        <v>5</v>
      </c>
      <c r="F1075" t="s">
        <v>227</v>
      </c>
      <c r="G1075" t="s">
        <v>127</v>
      </c>
      <c r="H1075" t="s">
        <v>484</v>
      </c>
      <c r="I1075" t="s">
        <v>212</v>
      </c>
      <c r="J1075" t="s">
        <v>213</v>
      </c>
      <c r="K1075" t="s">
        <v>149</v>
      </c>
      <c r="L1075" t="s">
        <v>214</v>
      </c>
      <c r="M1075" t="s">
        <v>836</v>
      </c>
      <c r="N1075" t="s">
        <v>215</v>
      </c>
      <c r="O1075" s="57">
        <v>46307.303229166668</v>
      </c>
      <c r="P1075" s="57">
        <v>46310.585185185184</v>
      </c>
      <c r="Q1075">
        <v>69408278</v>
      </c>
      <c r="S1075">
        <v>152428209144</v>
      </c>
      <c r="T1075" t="s">
        <v>5981</v>
      </c>
      <c r="U1075" t="s">
        <v>5982</v>
      </c>
      <c r="V1075" t="s">
        <v>5986</v>
      </c>
      <c r="Z1075">
        <v>113.707576096057</v>
      </c>
      <c r="AA1075">
        <v>-7.1041218877743297</v>
      </c>
      <c r="AB1075" t="s">
        <v>5987</v>
      </c>
      <c r="AC1075" t="s">
        <v>216</v>
      </c>
      <c r="AL1075" t="s">
        <v>217</v>
      </c>
      <c r="AM1075" t="s">
        <v>5988</v>
      </c>
      <c r="AN1075" t="s">
        <v>6</v>
      </c>
      <c r="AO1075" s="57">
        <v>46366.308935185189</v>
      </c>
      <c r="AP1075" s="57">
        <v>46308.333333333336</v>
      </c>
      <c r="AQ1075" t="s">
        <v>841</v>
      </c>
      <c r="AR1075" t="s">
        <v>14</v>
      </c>
      <c r="AS1075" t="s">
        <v>219</v>
      </c>
      <c r="AT1075" t="s">
        <v>220</v>
      </c>
      <c r="AV1075" t="s">
        <v>837</v>
      </c>
      <c r="AW1075" t="s">
        <v>833</v>
      </c>
      <c r="AX1075" t="s">
        <v>222</v>
      </c>
      <c r="BA1075" s="57">
        <v>46308.333333333336</v>
      </c>
      <c r="BB1075" t="s">
        <v>5988</v>
      </c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str">
        <f>VLOOKUP(H1075,Sheet2!$A$1:$B$270,2,FALSE)</f>
        <v>MADURA</v>
      </c>
    </row>
    <row r="1076" spans="1:61">
      <c r="A1076">
        <v>1075</v>
      </c>
      <c r="B1076">
        <v>1002632985</v>
      </c>
      <c r="C1076">
        <v>3</v>
      </c>
      <c r="D1076" t="s">
        <v>55</v>
      </c>
      <c r="E1076">
        <v>5</v>
      </c>
      <c r="F1076" t="s">
        <v>227</v>
      </c>
      <c r="G1076" t="s">
        <v>127</v>
      </c>
      <c r="H1076" t="s">
        <v>484</v>
      </c>
      <c r="I1076" t="s">
        <v>212</v>
      </c>
      <c r="J1076" t="s">
        <v>213</v>
      </c>
      <c r="K1076" t="s">
        <v>149</v>
      </c>
      <c r="L1076" t="s">
        <v>214</v>
      </c>
      <c r="M1076" t="s">
        <v>76</v>
      </c>
      <c r="N1076" t="s">
        <v>215</v>
      </c>
      <c r="O1076" s="57">
        <v>46307.569907407407</v>
      </c>
      <c r="P1076" s="57">
        <v>46308.536585648151</v>
      </c>
      <c r="Q1076">
        <v>69408642</v>
      </c>
      <c r="S1076">
        <v>152428209145</v>
      </c>
      <c r="T1076" t="s">
        <v>5981</v>
      </c>
      <c r="U1076" t="s">
        <v>5982</v>
      </c>
      <c r="V1076" t="s">
        <v>5983</v>
      </c>
      <c r="Z1076">
        <v>113.707577772438</v>
      </c>
      <c r="AA1076">
        <v>-7.1040849578256999</v>
      </c>
      <c r="AB1076" t="s">
        <v>5984</v>
      </c>
      <c r="AC1076" t="s">
        <v>216</v>
      </c>
      <c r="AL1076" t="s">
        <v>217</v>
      </c>
      <c r="AM1076" t="s">
        <v>5985</v>
      </c>
      <c r="AN1076" t="s">
        <v>6</v>
      </c>
      <c r="AO1076" s="57">
        <v>46366.580231481479</v>
      </c>
      <c r="AP1076" s="57">
        <v>46308.458333333336</v>
      </c>
      <c r="AR1076" t="s">
        <v>218</v>
      </c>
      <c r="AS1076" t="s">
        <v>219</v>
      </c>
      <c r="AT1076" t="s">
        <v>220</v>
      </c>
      <c r="AU1076">
        <v>20261013</v>
      </c>
      <c r="AV1076" t="s">
        <v>221</v>
      </c>
      <c r="AW1076" t="s">
        <v>833</v>
      </c>
      <c r="AX1076" t="s">
        <v>222</v>
      </c>
      <c r="BA1076" s="57">
        <v>46308.458333333336</v>
      </c>
      <c r="BB1076" t="s">
        <v>5985</v>
      </c>
      <c r="BC1076">
        <v>2026</v>
      </c>
      <c r="BD1076">
        <v>10</v>
      </c>
      <c r="BE1076">
        <v>13</v>
      </c>
      <c r="BF1076" s="6">
        <f t="shared" si="48"/>
        <v>46308</v>
      </c>
      <c r="BG1076">
        <f t="shared" si="49"/>
        <v>-0.45833333333575865</v>
      </c>
      <c r="BH1076" t="str">
        <f t="shared" si="50"/>
        <v>COMPLY</v>
      </c>
      <c r="BI1076" t="str">
        <f>VLOOKUP(H1076,Sheet2!$A$1:$B$270,2,FALSE)</f>
        <v>MADURA</v>
      </c>
    </row>
    <row r="1077" spans="1:61">
      <c r="A1077">
        <v>1076</v>
      </c>
      <c r="B1077">
        <v>1002637670</v>
      </c>
      <c r="C1077">
        <v>3</v>
      </c>
      <c r="D1077" t="s">
        <v>55</v>
      </c>
      <c r="E1077">
        <v>5</v>
      </c>
      <c r="F1077" t="s">
        <v>227</v>
      </c>
      <c r="G1077" t="s">
        <v>127</v>
      </c>
      <c r="H1077" t="s">
        <v>484</v>
      </c>
      <c r="I1077" t="s">
        <v>212</v>
      </c>
      <c r="J1077" t="s">
        <v>213</v>
      </c>
      <c r="K1077" t="s">
        <v>149</v>
      </c>
      <c r="L1077" t="s">
        <v>214</v>
      </c>
      <c r="M1077" t="s">
        <v>76</v>
      </c>
      <c r="N1077" t="s">
        <v>215</v>
      </c>
      <c r="O1077" s="57">
        <v>46310.359432870369</v>
      </c>
      <c r="P1077" s="57">
        <v>46310.675682870373</v>
      </c>
      <c r="Q1077">
        <v>69410462</v>
      </c>
      <c r="S1077">
        <v>152428209150</v>
      </c>
      <c r="T1077" t="s">
        <v>7571</v>
      </c>
      <c r="U1077" t="s">
        <v>7572</v>
      </c>
      <c r="V1077" t="s">
        <v>7573</v>
      </c>
      <c r="Z1077">
        <v>113.659896</v>
      </c>
      <c r="AA1077">
        <v>-7.1009615000000004</v>
      </c>
      <c r="AB1077" t="s">
        <v>7574</v>
      </c>
      <c r="AC1077" t="s">
        <v>216</v>
      </c>
      <c r="AL1077" t="s">
        <v>217</v>
      </c>
      <c r="AM1077" t="s">
        <v>7575</v>
      </c>
      <c r="AN1077" t="s">
        <v>6</v>
      </c>
      <c r="AO1077" t="s">
        <v>7576</v>
      </c>
      <c r="AP1077" s="57">
        <v>46311.333333333336</v>
      </c>
      <c r="AR1077" t="s">
        <v>218</v>
      </c>
      <c r="AS1077" t="s">
        <v>219</v>
      </c>
      <c r="AT1077" t="s">
        <v>220</v>
      </c>
      <c r="AU1077">
        <v>20261015</v>
      </c>
      <c r="AV1077" t="s">
        <v>221</v>
      </c>
      <c r="AW1077" t="s">
        <v>833</v>
      </c>
      <c r="AX1077" t="s">
        <v>222</v>
      </c>
      <c r="BA1077" s="57">
        <v>46311.333333333336</v>
      </c>
      <c r="BB1077" t="s">
        <v>7575</v>
      </c>
      <c r="BC1077">
        <v>2026</v>
      </c>
      <c r="BD1077">
        <v>10</v>
      </c>
      <c r="BE1077">
        <v>15</v>
      </c>
      <c r="BF1077" s="6">
        <f t="shared" si="48"/>
        <v>46310</v>
      </c>
      <c r="BG1077">
        <f t="shared" si="49"/>
        <v>-1.3333333333357587</v>
      </c>
      <c r="BH1077" t="str">
        <f t="shared" si="50"/>
        <v>COMPLY</v>
      </c>
      <c r="BI1077" t="str">
        <f>VLOOKUP(H1077,Sheet2!$A$1:$B$270,2,FALSE)</f>
        <v>MADURA</v>
      </c>
    </row>
    <row r="1078" spans="1:61">
      <c r="A1078">
        <v>1077</v>
      </c>
      <c r="B1078">
        <v>1002649472</v>
      </c>
      <c r="C1078">
        <v>3</v>
      </c>
      <c r="D1078" t="s">
        <v>55</v>
      </c>
      <c r="E1078">
        <v>5</v>
      </c>
      <c r="F1078" t="s">
        <v>227</v>
      </c>
      <c r="G1078" t="s">
        <v>127</v>
      </c>
      <c r="H1078" t="s">
        <v>484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46317.623483796298</v>
      </c>
      <c r="P1078" s="57">
        <v>46318.586689814816</v>
      </c>
      <c r="Q1078">
        <v>69415242</v>
      </c>
      <c r="S1078">
        <v>152428209508</v>
      </c>
      <c r="T1078" t="s">
        <v>11543</v>
      </c>
      <c r="U1078" t="s">
        <v>11544</v>
      </c>
      <c r="V1078" t="s">
        <v>11545</v>
      </c>
      <c r="Z1078">
        <v>113.732813335955</v>
      </c>
      <c r="AA1078">
        <v>-7.0829961422970502</v>
      </c>
      <c r="AB1078" t="s">
        <v>11546</v>
      </c>
      <c r="AC1078" t="s">
        <v>216</v>
      </c>
      <c r="AL1078" t="s">
        <v>217</v>
      </c>
      <c r="AM1078" t="s">
        <v>11547</v>
      </c>
      <c r="AN1078" t="s">
        <v>6</v>
      </c>
      <c r="AO1078" t="s">
        <v>11393</v>
      </c>
      <c r="AP1078" s="57">
        <v>46318.458333333336</v>
      </c>
      <c r="AR1078" t="s">
        <v>218</v>
      </c>
      <c r="AS1078" t="s">
        <v>219</v>
      </c>
      <c r="AT1078" t="s">
        <v>220</v>
      </c>
      <c r="AU1078">
        <v>20261023</v>
      </c>
      <c r="AV1078" t="s">
        <v>221</v>
      </c>
      <c r="AW1078" t="s">
        <v>1812</v>
      </c>
      <c r="AX1078" t="s">
        <v>222</v>
      </c>
      <c r="BA1078" s="57">
        <v>46318.458333333336</v>
      </c>
      <c r="BB1078" t="s">
        <v>11547</v>
      </c>
      <c r="BC1078">
        <v>2026</v>
      </c>
      <c r="BD1078">
        <v>10</v>
      </c>
      <c r="BE1078">
        <v>23</v>
      </c>
      <c r="BF1078" s="6">
        <f t="shared" si="48"/>
        <v>46318</v>
      </c>
      <c r="BG1078">
        <f t="shared" si="49"/>
        <v>-0.45833333333575865</v>
      </c>
      <c r="BH1078" t="str">
        <f t="shared" si="50"/>
        <v>COMPLY</v>
      </c>
      <c r="BI1078" t="str">
        <f>VLOOKUP(H1078,Sheet2!$A$1:$B$270,2,FALSE)</f>
        <v>MADURA</v>
      </c>
    </row>
    <row r="1079" spans="1:61">
      <c r="A1079">
        <v>1078</v>
      </c>
      <c r="B1079">
        <v>1002639473</v>
      </c>
      <c r="C1079">
        <v>3</v>
      </c>
      <c r="D1079" t="s">
        <v>55</v>
      </c>
      <c r="E1079">
        <v>5</v>
      </c>
      <c r="F1079" t="s">
        <v>227</v>
      </c>
      <c r="G1079" t="s">
        <v>127</v>
      </c>
      <c r="H1079" t="s">
        <v>481</v>
      </c>
      <c r="I1079" t="s">
        <v>212</v>
      </c>
      <c r="J1079" t="s">
        <v>213</v>
      </c>
      <c r="K1079" t="s">
        <v>149</v>
      </c>
      <c r="L1079" t="s">
        <v>214</v>
      </c>
      <c r="M1079" t="s">
        <v>836</v>
      </c>
      <c r="N1079" t="s">
        <v>215</v>
      </c>
      <c r="O1079" s="57">
        <v>46311.384444444448</v>
      </c>
      <c r="P1079" s="57">
        <v>46315.791319444441</v>
      </c>
      <c r="Q1079">
        <v>69411174</v>
      </c>
      <c r="S1079">
        <v>152455900464</v>
      </c>
      <c r="T1079" t="s">
        <v>8512</v>
      </c>
      <c r="U1079" t="s">
        <v>8513</v>
      </c>
      <c r="V1079" t="s">
        <v>8514</v>
      </c>
      <c r="Z1079">
        <v>115.70792</v>
      </c>
      <c r="AA1079">
        <v>-7.0022169999999999</v>
      </c>
      <c r="AB1079" t="s">
        <v>8515</v>
      </c>
      <c r="AC1079" t="s">
        <v>235</v>
      </c>
      <c r="AL1079" t="s">
        <v>217</v>
      </c>
      <c r="AM1079" t="s">
        <v>8516</v>
      </c>
      <c r="AN1079" t="s">
        <v>6</v>
      </c>
      <c r="AO1079" t="s">
        <v>8387</v>
      </c>
      <c r="AP1079" s="57">
        <v>46312.333333333336</v>
      </c>
      <c r="AQ1079" t="s">
        <v>838</v>
      </c>
      <c r="AR1079" t="s">
        <v>14</v>
      </c>
      <c r="AS1079" t="s">
        <v>219</v>
      </c>
      <c r="AT1079" t="s">
        <v>230</v>
      </c>
      <c r="AV1079" t="s">
        <v>837</v>
      </c>
      <c r="AW1079" t="s">
        <v>877</v>
      </c>
      <c r="AX1079" t="s">
        <v>222</v>
      </c>
      <c r="BA1079" s="57">
        <v>46312.333333333336</v>
      </c>
      <c r="BB1079" t="s">
        <v>8516</v>
      </c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str">
        <f>VLOOKUP(H1079,Sheet2!$A$1:$B$270,2,FALSE)</f>
        <v>MADURA</v>
      </c>
    </row>
    <row r="1080" spans="1:61">
      <c r="A1080">
        <v>1079</v>
      </c>
      <c r="B1080">
        <v>1002619024</v>
      </c>
      <c r="C1080">
        <v>3</v>
      </c>
      <c r="D1080" t="s">
        <v>55</v>
      </c>
      <c r="E1080">
        <v>5</v>
      </c>
      <c r="F1080" t="s">
        <v>227</v>
      </c>
      <c r="G1080" t="s">
        <v>127</v>
      </c>
      <c r="H1080" t="s">
        <v>321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46297.37060185185</v>
      </c>
      <c r="P1080" s="57">
        <v>46298.511331018519</v>
      </c>
      <c r="Q1080">
        <v>69402745</v>
      </c>
      <c r="S1080">
        <v>152431232853</v>
      </c>
      <c r="T1080" t="s">
        <v>1853</v>
      </c>
      <c r="U1080" t="s">
        <v>1854</v>
      </c>
      <c r="V1080" t="s">
        <v>1855</v>
      </c>
      <c r="Z1080">
        <v>113.80601350217999</v>
      </c>
      <c r="AA1080">
        <v>-7.1264812619946403</v>
      </c>
      <c r="AB1080" t="s">
        <v>1856</v>
      </c>
      <c r="AC1080" t="s">
        <v>216</v>
      </c>
      <c r="AL1080" t="s">
        <v>217</v>
      </c>
      <c r="AM1080" t="s">
        <v>1857</v>
      </c>
      <c r="AN1080" t="s">
        <v>6</v>
      </c>
      <c r="AO1080" s="57">
        <v>46063.39334490741</v>
      </c>
      <c r="AP1080" s="57">
        <v>46298.333333333336</v>
      </c>
      <c r="AR1080" t="s">
        <v>218</v>
      </c>
      <c r="AS1080" t="s">
        <v>219</v>
      </c>
      <c r="AT1080" t="s">
        <v>230</v>
      </c>
      <c r="AU1080">
        <v>20261003</v>
      </c>
      <c r="AV1080" t="s">
        <v>221</v>
      </c>
      <c r="AW1080" t="s">
        <v>877</v>
      </c>
      <c r="AX1080" t="s">
        <v>222</v>
      </c>
      <c r="BA1080" s="57">
        <v>46298.333333333336</v>
      </c>
      <c r="BB1080" t="s">
        <v>1857</v>
      </c>
      <c r="BC1080">
        <v>2026</v>
      </c>
      <c r="BD1080">
        <v>10</v>
      </c>
      <c r="BE1080">
        <v>3</v>
      </c>
      <c r="BF1080" s="6">
        <f t="shared" si="48"/>
        <v>46298</v>
      </c>
      <c r="BG1080">
        <f t="shared" si="49"/>
        <v>-0.33333333333575865</v>
      </c>
      <c r="BH1080" t="str">
        <f t="shared" si="50"/>
        <v>COMPLY</v>
      </c>
      <c r="BI1080" t="str">
        <f>VLOOKUP(H1080,Sheet2!$A$1:$B$270,2,FALSE)</f>
        <v>MADURA</v>
      </c>
    </row>
    <row r="1081" spans="1:61">
      <c r="A1081">
        <v>1080</v>
      </c>
      <c r="B1081">
        <v>1002622590</v>
      </c>
      <c r="C1081">
        <v>3</v>
      </c>
      <c r="D1081" t="s">
        <v>55</v>
      </c>
      <c r="E1081">
        <v>5</v>
      </c>
      <c r="F1081" t="s">
        <v>227</v>
      </c>
      <c r="G1081" t="s">
        <v>127</v>
      </c>
      <c r="H1081" t="s">
        <v>321</v>
      </c>
      <c r="I1081" t="s">
        <v>212</v>
      </c>
      <c r="J1081" t="s">
        <v>213</v>
      </c>
      <c r="K1081" t="s">
        <v>149</v>
      </c>
      <c r="M1081" t="s">
        <v>76</v>
      </c>
      <c r="N1081" t="s">
        <v>215</v>
      </c>
      <c r="O1081" s="57">
        <v>46300.58898148148</v>
      </c>
      <c r="P1081" s="57">
        <v>46301.571782407409</v>
      </c>
      <c r="Q1081">
        <v>69404390</v>
      </c>
      <c r="S1081">
        <v>152431232881</v>
      </c>
      <c r="T1081" t="s">
        <v>2701</v>
      </c>
      <c r="U1081" t="s">
        <v>2702</v>
      </c>
      <c r="V1081" t="s">
        <v>2703</v>
      </c>
      <c r="Z1081">
        <v>113.7852426</v>
      </c>
      <c r="AA1081">
        <v>-7.0273963999999998</v>
      </c>
      <c r="AB1081" t="s">
        <v>2704</v>
      </c>
      <c r="AC1081" t="s">
        <v>229</v>
      </c>
      <c r="AL1081" t="s">
        <v>217</v>
      </c>
      <c r="AM1081" t="s">
        <v>2705</v>
      </c>
      <c r="AN1081" t="s">
        <v>6</v>
      </c>
      <c r="AO1081" s="57">
        <v>46152.601203703707</v>
      </c>
      <c r="AP1081" s="57">
        <v>46302.333333333336</v>
      </c>
      <c r="AR1081" t="s">
        <v>218</v>
      </c>
      <c r="AS1081" t="s">
        <v>219</v>
      </c>
      <c r="AT1081" t="s">
        <v>230</v>
      </c>
      <c r="AU1081">
        <v>20261006</v>
      </c>
      <c r="AV1081" t="s">
        <v>221</v>
      </c>
      <c r="AW1081" t="s">
        <v>2441</v>
      </c>
      <c r="AX1081" t="s">
        <v>222</v>
      </c>
      <c r="BA1081" s="57">
        <v>46302.333333333336</v>
      </c>
      <c r="BB1081" t="s">
        <v>2705</v>
      </c>
      <c r="BC1081">
        <v>2026</v>
      </c>
      <c r="BD1081">
        <v>10</v>
      </c>
      <c r="BE1081">
        <v>6</v>
      </c>
      <c r="BF1081" s="6">
        <f t="shared" si="48"/>
        <v>46301</v>
      </c>
      <c r="BG1081">
        <f t="shared" si="49"/>
        <v>-1.3333333333357587</v>
      </c>
      <c r="BH1081" t="str">
        <f t="shared" si="50"/>
        <v>COMPLY</v>
      </c>
      <c r="BI1081" t="str">
        <f>VLOOKUP(H1081,Sheet2!$A$1:$B$270,2,FALSE)</f>
        <v>MADURA</v>
      </c>
    </row>
    <row r="1082" spans="1:61">
      <c r="A1082">
        <v>1081</v>
      </c>
      <c r="B1082">
        <v>1002622182</v>
      </c>
      <c r="C1082">
        <v>3</v>
      </c>
      <c r="D1082" t="s">
        <v>55</v>
      </c>
      <c r="E1082">
        <v>5</v>
      </c>
      <c r="F1082" t="s">
        <v>227</v>
      </c>
      <c r="G1082" t="s">
        <v>127</v>
      </c>
      <c r="H1082" t="s">
        <v>321</v>
      </c>
      <c r="I1082" t="s">
        <v>212</v>
      </c>
      <c r="J1082" t="s">
        <v>213</v>
      </c>
      <c r="K1082" t="s">
        <v>149</v>
      </c>
      <c r="M1082" t="s">
        <v>76</v>
      </c>
      <c r="N1082" t="s">
        <v>215</v>
      </c>
      <c r="O1082" s="57">
        <v>46300.484988425924</v>
      </c>
      <c r="P1082" s="57">
        <v>46301.689513888887</v>
      </c>
      <c r="Q1082">
        <v>69404201</v>
      </c>
      <c r="S1082">
        <v>152431232880</v>
      </c>
      <c r="T1082" t="s">
        <v>2696</v>
      </c>
      <c r="U1082" t="s">
        <v>2697</v>
      </c>
      <c r="V1082" t="s">
        <v>2698</v>
      </c>
      <c r="Z1082">
        <v>113.8036498</v>
      </c>
      <c r="AA1082">
        <v>-7.0245932</v>
      </c>
      <c r="AB1082" t="s">
        <v>2699</v>
      </c>
      <c r="AC1082" t="s">
        <v>229</v>
      </c>
      <c r="AL1082" t="s">
        <v>217</v>
      </c>
      <c r="AM1082" t="s">
        <v>2700</v>
      </c>
      <c r="AN1082" t="s">
        <v>6</v>
      </c>
      <c r="AO1082" s="57">
        <v>46152.486157407409</v>
      </c>
      <c r="AP1082" s="57">
        <v>46301.625</v>
      </c>
      <c r="AR1082" t="s">
        <v>218</v>
      </c>
      <c r="AS1082" t="s">
        <v>219</v>
      </c>
      <c r="AT1082" t="s">
        <v>230</v>
      </c>
      <c r="AU1082">
        <v>20261006</v>
      </c>
      <c r="AV1082" t="s">
        <v>221</v>
      </c>
      <c r="AW1082" t="s">
        <v>541</v>
      </c>
      <c r="AX1082" t="s">
        <v>222</v>
      </c>
      <c r="BA1082" s="57">
        <v>46301.625</v>
      </c>
      <c r="BB1082" t="s">
        <v>2700</v>
      </c>
      <c r="BC1082">
        <v>2026</v>
      </c>
      <c r="BD1082">
        <v>10</v>
      </c>
      <c r="BE1082">
        <v>6</v>
      </c>
      <c r="BF1082" s="6">
        <f t="shared" si="48"/>
        <v>46301</v>
      </c>
      <c r="BG1082">
        <f t="shared" si="49"/>
        <v>-0.625</v>
      </c>
      <c r="BH1082" t="str">
        <f t="shared" si="50"/>
        <v>COMPLY</v>
      </c>
      <c r="BI1082" t="str">
        <f>VLOOKUP(H1082,Sheet2!$A$1:$B$270,2,FALSE)</f>
        <v>MADURA</v>
      </c>
    </row>
    <row r="1083" spans="1:61">
      <c r="A1083">
        <v>1082</v>
      </c>
      <c r="B1083">
        <v>1002625190</v>
      </c>
      <c r="C1083">
        <v>3</v>
      </c>
      <c r="D1083" t="s">
        <v>55</v>
      </c>
      <c r="E1083">
        <v>5</v>
      </c>
      <c r="F1083" t="s">
        <v>227</v>
      </c>
      <c r="G1083" t="s">
        <v>127</v>
      </c>
      <c r="H1083" t="s">
        <v>321</v>
      </c>
      <c r="I1083" t="s">
        <v>212</v>
      </c>
      <c r="J1083" t="s">
        <v>213</v>
      </c>
      <c r="K1083" t="s">
        <v>149</v>
      </c>
      <c r="L1083" t="s">
        <v>214</v>
      </c>
      <c r="M1083" t="s">
        <v>76</v>
      </c>
      <c r="N1083" t="s">
        <v>215</v>
      </c>
      <c r="O1083" s="57">
        <v>46301.796319444446</v>
      </c>
      <c r="P1083" s="57">
        <v>46302.557546296295</v>
      </c>
      <c r="Q1083">
        <v>69405407</v>
      </c>
      <c r="S1083">
        <v>152431232897</v>
      </c>
      <c r="T1083" t="s">
        <v>3302</v>
      </c>
      <c r="U1083" t="s">
        <v>3303</v>
      </c>
      <c r="V1083" t="s">
        <v>3304</v>
      </c>
      <c r="Z1083">
        <v>113.804313987493</v>
      </c>
      <c r="AA1083">
        <v>-6.96813415891953</v>
      </c>
      <c r="AB1083" t="s">
        <v>3305</v>
      </c>
      <c r="AC1083" t="s">
        <v>216</v>
      </c>
      <c r="AL1083" t="s">
        <v>217</v>
      </c>
      <c r="AM1083" t="s">
        <v>3306</v>
      </c>
      <c r="AN1083" t="s">
        <v>6</v>
      </c>
      <c r="AO1083" s="57">
        <v>46183.799340277779</v>
      </c>
      <c r="AP1083" s="57">
        <v>46303.333333333336</v>
      </c>
      <c r="AR1083" t="s">
        <v>218</v>
      </c>
      <c r="AS1083" t="s">
        <v>219</v>
      </c>
      <c r="AT1083" t="s">
        <v>220</v>
      </c>
      <c r="AU1083">
        <v>20261007</v>
      </c>
      <c r="AV1083" t="s">
        <v>221</v>
      </c>
      <c r="AW1083" t="s">
        <v>833</v>
      </c>
      <c r="AX1083" t="s">
        <v>222</v>
      </c>
      <c r="BA1083" s="57">
        <v>46303.333333333336</v>
      </c>
      <c r="BB1083" t="s">
        <v>3306</v>
      </c>
      <c r="BC1083">
        <v>2026</v>
      </c>
      <c r="BD1083">
        <v>10</v>
      </c>
      <c r="BE1083">
        <v>7</v>
      </c>
      <c r="BF1083" s="6">
        <f t="shared" si="48"/>
        <v>46302</v>
      </c>
      <c r="BG1083">
        <f t="shared" si="49"/>
        <v>-1.3333333333357587</v>
      </c>
      <c r="BH1083" t="str">
        <f t="shared" si="50"/>
        <v>COMPLY</v>
      </c>
      <c r="BI1083" t="str">
        <f>VLOOKUP(H1083,Sheet2!$A$1:$B$270,2,FALSE)</f>
        <v>MADURA</v>
      </c>
    </row>
    <row r="1084" spans="1:61">
      <c r="A1084">
        <v>1083</v>
      </c>
      <c r="B1084">
        <v>1002623950</v>
      </c>
      <c r="C1084">
        <v>3</v>
      </c>
      <c r="D1084" t="s">
        <v>55</v>
      </c>
      <c r="E1084">
        <v>5</v>
      </c>
      <c r="F1084" t="s">
        <v>227</v>
      </c>
      <c r="G1084" t="s">
        <v>127</v>
      </c>
      <c r="H1084" t="s">
        <v>321</v>
      </c>
      <c r="I1084" t="s">
        <v>212</v>
      </c>
      <c r="J1084" t="s">
        <v>213</v>
      </c>
      <c r="K1084" t="s">
        <v>149</v>
      </c>
      <c r="M1084" t="s">
        <v>76</v>
      </c>
      <c r="N1084" t="s">
        <v>215</v>
      </c>
      <c r="O1084" s="57">
        <v>46301.462847222225</v>
      </c>
      <c r="P1084" s="57">
        <v>46301.642280092594</v>
      </c>
      <c r="Q1084">
        <v>69404884</v>
      </c>
      <c r="S1084">
        <v>152431232564</v>
      </c>
      <c r="T1084" t="s">
        <v>3307</v>
      </c>
      <c r="U1084" t="s">
        <v>3308</v>
      </c>
      <c r="V1084" t="s">
        <v>3309</v>
      </c>
      <c r="Z1084">
        <v>113.8662492</v>
      </c>
      <c r="AA1084">
        <v>-7.0003580999999997</v>
      </c>
      <c r="AB1084" t="s">
        <v>3310</v>
      </c>
      <c r="AC1084" t="s">
        <v>229</v>
      </c>
      <c r="AL1084" t="s">
        <v>217</v>
      </c>
      <c r="AM1084" t="s">
        <v>3311</v>
      </c>
      <c r="AN1084" t="s">
        <v>6</v>
      </c>
      <c r="AO1084" s="57">
        <v>46183.475752314815</v>
      </c>
      <c r="AP1084" s="57">
        <v>46302.458333333336</v>
      </c>
      <c r="AR1084" t="s">
        <v>218</v>
      </c>
      <c r="AS1084" t="s">
        <v>219</v>
      </c>
      <c r="AT1084" t="s">
        <v>230</v>
      </c>
      <c r="AU1084">
        <v>20261006</v>
      </c>
      <c r="AV1084" t="s">
        <v>221</v>
      </c>
      <c r="AW1084" t="s">
        <v>539</v>
      </c>
      <c r="AX1084" t="s">
        <v>222</v>
      </c>
      <c r="BA1084" s="57">
        <v>46302.458333333336</v>
      </c>
      <c r="BB1084" t="s">
        <v>3311</v>
      </c>
      <c r="BC1084">
        <v>2026</v>
      </c>
      <c r="BD1084">
        <v>10</v>
      </c>
      <c r="BE1084">
        <v>6</v>
      </c>
      <c r="BF1084" s="6">
        <f t="shared" si="48"/>
        <v>46301</v>
      </c>
      <c r="BG1084">
        <f t="shared" si="49"/>
        <v>-1.4583333333357587</v>
      </c>
      <c r="BH1084" t="str">
        <f t="shared" si="50"/>
        <v>COMPLY</v>
      </c>
      <c r="BI1084" t="str">
        <f>VLOOKUP(H1084,Sheet2!$A$1:$B$270,2,FALSE)</f>
        <v>MADURA</v>
      </c>
    </row>
    <row r="1085" spans="1:61">
      <c r="A1085">
        <v>1084</v>
      </c>
      <c r="B1085">
        <v>1002626855</v>
      </c>
      <c r="C1085">
        <v>3</v>
      </c>
      <c r="D1085" t="s">
        <v>55</v>
      </c>
      <c r="E1085">
        <v>5</v>
      </c>
      <c r="F1085" t="s">
        <v>227</v>
      </c>
      <c r="G1085" t="s">
        <v>127</v>
      </c>
      <c r="H1085" t="s">
        <v>321</v>
      </c>
      <c r="I1085" t="s">
        <v>212</v>
      </c>
      <c r="J1085" t="s">
        <v>213</v>
      </c>
      <c r="K1085" t="s">
        <v>149</v>
      </c>
      <c r="M1085" t="s">
        <v>76</v>
      </c>
      <c r="N1085" t="s">
        <v>215</v>
      </c>
      <c r="O1085" s="57">
        <v>46302.716087962966</v>
      </c>
      <c r="P1085" s="57">
        <v>46305.585520833331</v>
      </c>
      <c r="Q1085">
        <v>69406125</v>
      </c>
      <c r="S1085">
        <v>152431232905</v>
      </c>
      <c r="T1085" t="s">
        <v>3984</v>
      </c>
      <c r="U1085" t="s">
        <v>3985</v>
      </c>
      <c r="V1085" t="s">
        <v>3986</v>
      </c>
      <c r="Z1085">
        <v>113.8698826</v>
      </c>
      <c r="AA1085">
        <v>-7.0007025000000001</v>
      </c>
      <c r="AB1085" t="s">
        <v>3987</v>
      </c>
      <c r="AC1085" t="s">
        <v>284</v>
      </c>
      <c r="AL1085" t="s">
        <v>217</v>
      </c>
      <c r="AM1085" t="s">
        <v>3988</v>
      </c>
      <c r="AN1085" t="s">
        <v>6</v>
      </c>
      <c r="AO1085" s="57">
        <v>46213.736238425925</v>
      </c>
      <c r="AP1085" s="57">
        <v>46306.333333333336</v>
      </c>
      <c r="AR1085" t="s">
        <v>218</v>
      </c>
      <c r="AS1085" t="s">
        <v>219</v>
      </c>
      <c r="AT1085" t="s">
        <v>230</v>
      </c>
      <c r="AU1085">
        <v>20261010</v>
      </c>
      <c r="AV1085" t="s">
        <v>221</v>
      </c>
      <c r="AW1085" t="s">
        <v>541</v>
      </c>
      <c r="AX1085" t="s">
        <v>222</v>
      </c>
      <c r="BA1085" s="57">
        <v>46306.333333333336</v>
      </c>
      <c r="BB1085" t="s">
        <v>3988</v>
      </c>
      <c r="BC1085">
        <v>2026</v>
      </c>
      <c r="BD1085">
        <v>10</v>
      </c>
      <c r="BE1085">
        <v>10</v>
      </c>
      <c r="BF1085" s="6">
        <f t="shared" si="48"/>
        <v>46305</v>
      </c>
      <c r="BG1085">
        <f t="shared" si="49"/>
        <v>-1.3333333333357587</v>
      </c>
      <c r="BH1085" t="str">
        <f t="shared" si="50"/>
        <v>COMPLY</v>
      </c>
      <c r="BI1085" t="str">
        <f>VLOOKUP(H1085,Sheet2!$A$1:$B$270,2,FALSE)</f>
        <v>MADURA</v>
      </c>
    </row>
    <row r="1086" spans="1:61">
      <c r="A1086">
        <v>1085</v>
      </c>
      <c r="B1086">
        <v>1002633772</v>
      </c>
      <c r="C1086">
        <v>3</v>
      </c>
      <c r="D1086" t="s">
        <v>55</v>
      </c>
      <c r="E1086">
        <v>5</v>
      </c>
      <c r="F1086" t="s">
        <v>227</v>
      </c>
      <c r="G1086" t="s">
        <v>127</v>
      </c>
      <c r="H1086" t="s">
        <v>321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46307.742824074077</v>
      </c>
      <c r="P1086" s="57">
        <v>46308.491238425922</v>
      </c>
      <c r="Q1086">
        <v>69408954</v>
      </c>
      <c r="S1086">
        <v>152431232944</v>
      </c>
      <c r="T1086" t="s">
        <v>5989</v>
      </c>
      <c r="U1086" t="s">
        <v>5990</v>
      </c>
      <c r="V1086" t="s">
        <v>5991</v>
      </c>
      <c r="Z1086">
        <v>113.810052238404</v>
      </c>
      <c r="AA1086">
        <v>-7.1272620754181801</v>
      </c>
      <c r="AB1086" t="s">
        <v>5992</v>
      </c>
      <c r="AC1086" t="s">
        <v>216</v>
      </c>
      <c r="AL1086" t="s">
        <v>217</v>
      </c>
      <c r="AM1086" t="s">
        <v>5874</v>
      </c>
      <c r="AN1086" t="s">
        <v>6</v>
      </c>
      <c r="AO1086" s="57">
        <v>46366.746805555558</v>
      </c>
      <c r="AP1086" s="57">
        <v>46308.625</v>
      </c>
      <c r="AR1086" t="s">
        <v>218</v>
      </c>
      <c r="AS1086" t="s">
        <v>219</v>
      </c>
      <c r="AT1086" t="s">
        <v>220</v>
      </c>
      <c r="AU1086">
        <v>20261013</v>
      </c>
      <c r="AV1086" t="s">
        <v>221</v>
      </c>
      <c r="AW1086" t="s">
        <v>2548</v>
      </c>
      <c r="AX1086" t="s">
        <v>222</v>
      </c>
      <c r="BA1086" s="57">
        <v>46308.625</v>
      </c>
      <c r="BB1086" t="s">
        <v>5874</v>
      </c>
      <c r="BC1086">
        <v>2026</v>
      </c>
      <c r="BD1086">
        <v>10</v>
      </c>
      <c r="BE1086">
        <v>13</v>
      </c>
      <c r="BF1086" s="6">
        <f t="shared" si="48"/>
        <v>46308</v>
      </c>
      <c r="BG1086">
        <f t="shared" si="49"/>
        <v>-0.625</v>
      </c>
      <c r="BH1086" t="str">
        <f t="shared" si="50"/>
        <v>COMPLY</v>
      </c>
      <c r="BI1086" t="str">
        <f>VLOOKUP(H1086,Sheet2!$A$1:$B$270,2,FALSE)</f>
        <v>MADURA</v>
      </c>
    </row>
    <row r="1087" spans="1:61">
      <c r="A1087">
        <v>1086</v>
      </c>
      <c r="B1087">
        <v>1002635495</v>
      </c>
      <c r="C1087">
        <v>3</v>
      </c>
      <c r="D1087" t="s">
        <v>55</v>
      </c>
      <c r="E1087">
        <v>5</v>
      </c>
      <c r="F1087" t="s">
        <v>227</v>
      </c>
      <c r="G1087" t="s">
        <v>127</v>
      </c>
      <c r="H1087" t="s">
        <v>321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46308.656006944446</v>
      </c>
      <c r="P1087" s="57">
        <v>46309.953506944446</v>
      </c>
      <c r="Q1087">
        <v>69409585</v>
      </c>
      <c r="S1087">
        <v>152431232950</v>
      </c>
      <c r="T1087" t="s">
        <v>6661</v>
      </c>
      <c r="U1087" t="s">
        <v>6662</v>
      </c>
      <c r="V1087" t="s">
        <v>6663</v>
      </c>
      <c r="Z1087">
        <v>113.86777505278501</v>
      </c>
      <c r="AA1087">
        <v>-7.0036741536532903</v>
      </c>
      <c r="AB1087" t="s">
        <v>6664</v>
      </c>
      <c r="AC1087" t="s">
        <v>216</v>
      </c>
      <c r="AL1087" t="s">
        <v>217</v>
      </c>
      <c r="AM1087" t="s">
        <v>6665</v>
      </c>
      <c r="AN1087" t="s">
        <v>6</v>
      </c>
      <c r="AO1087" t="s">
        <v>6666</v>
      </c>
      <c r="AP1087" s="57">
        <v>46309.625</v>
      </c>
      <c r="AR1087" t="s">
        <v>218</v>
      </c>
      <c r="AS1087" t="s">
        <v>219</v>
      </c>
      <c r="AT1087" t="s">
        <v>230</v>
      </c>
      <c r="AU1087">
        <v>20261014</v>
      </c>
      <c r="AV1087" t="s">
        <v>221</v>
      </c>
      <c r="AW1087" t="s">
        <v>883</v>
      </c>
      <c r="AX1087" t="s">
        <v>222</v>
      </c>
      <c r="BA1087" s="57">
        <v>46309.625</v>
      </c>
      <c r="BB1087" t="s">
        <v>6665</v>
      </c>
      <c r="BC1087">
        <v>2026</v>
      </c>
      <c r="BD1087">
        <v>10</v>
      </c>
      <c r="BE1087">
        <v>14</v>
      </c>
      <c r="BF1087" s="6">
        <f t="shared" si="48"/>
        <v>46309</v>
      </c>
      <c r="BG1087">
        <f t="shared" si="49"/>
        <v>-0.625</v>
      </c>
      <c r="BH1087" t="str">
        <f t="shared" si="50"/>
        <v>COMPLY</v>
      </c>
      <c r="BI1087" t="str">
        <f>VLOOKUP(H1087,Sheet2!$A$1:$B$270,2,FALSE)</f>
        <v>MADURA</v>
      </c>
    </row>
    <row r="1088" spans="1:61">
      <c r="A1088">
        <v>1087</v>
      </c>
      <c r="B1088">
        <v>1002645766</v>
      </c>
      <c r="C1088">
        <v>3</v>
      </c>
      <c r="D1088" t="s">
        <v>55</v>
      </c>
      <c r="E1088">
        <v>5</v>
      </c>
      <c r="F1088" t="s">
        <v>227</v>
      </c>
      <c r="G1088" t="s">
        <v>127</v>
      </c>
      <c r="H1088" t="s">
        <v>321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46315.61445601852</v>
      </c>
      <c r="P1088" s="57">
        <v>46316.71638888889</v>
      </c>
      <c r="Q1088">
        <v>69413881</v>
      </c>
      <c r="S1088">
        <v>152431230908</v>
      </c>
      <c r="T1088" t="s">
        <v>10299</v>
      </c>
      <c r="U1088" t="s">
        <v>10300</v>
      </c>
      <c r="V1088" t="s">
        <v>10301</v>
      </c>
      <c r="Z1088">
        <v>113.825154080986</v>
      </c>
      <c r="AA1088">
        <v>-6.98974667129281</v>
      </c>
      <c r="AB1088" t="s">
        <v>10302</v>
      </c>
      <c r="AC1088" t="s">
        <v>216</v>
      </c>
      <c r="AL1088" t="s">
        <v>217</v>
      </c>
      <c r="AM1088" t="s">
        <v>10303</v>
      </c>
      <c r="AN1088" t="s">
        <v>6</v>
      </c>
      <c r="AO1088" t="s">
        <v>10189</v>
      </c>
      <c r="AP1088" s="57">
        <v>46316.458333333336</v>
      </c>
      <c r="AR1088" t="s">
        <v>218</v>
      </c>
      <c r="AS1088" t="s">
        <v>219</v>
      </c>
      <c r="AT1088" t="s">
        <v>220</v>
      </c>
      <c r="AU1088">
        <v>20261021</v>
      </c>
      <c r="AV1088" t="s">
        <v>221</v>
      </c>
      <c r="AW1088" t="s">
        <v>1812</v>
      </c>
      <c r="AX1088" t="s">
        <v>222</v>
      </c>
      <c r="BA1088" s="57">
        <v>46316.458333333336</v>
      </c>
      <c r="BB1088" t="s">
        <v>10303</v>
      </c>
      <c r="BC1088">
        <v>2026</v>
      </c>
      <c r="BD1088">
        <v>10</v>
      </c>
      <c r="BE1088">
        <v>21</v>
      </c>
      <c r="BF1088" s="6">
        <f t="shared" si="48"/>
        <v>46316</v>
      </c>
      <c r="BG1088">
        <f t="shared" si="49"/>
        <v>-0.45833333333575865</v>
      </c>
      <c r="BH1088" t="str">
        <f t="shared" si="50"/>
        <v>COMPLY</v>
      </c>
      <c r="BI1088" t="str">
        <f>VLOOKUP(H1088,Sheet2!$A$1:$B$270,2,FALSE)</f>
        <v>MADURA</v>
      </c>
    </row>
    <row r="1089" spans="1:61">
      <c r="A1089">
        <v>1088</v>
      </c>
      <c r="B1089">
        <v>1002652272</v>
      </c>
      <c r="C1089">
        <v>3</v>
      </c>
      <c r="D1089" t="s">
        <v>55</v>
      </c>
      <c r="E1089">
        <v>5</v>
      </c>
      <c r="F1089" t="s">
        <v>227</v>
      </c>
      <c r="G1089" t="s">
        <v>127</v>
      </c>
      <c r="H1089" t="s">
        <v>321</v>
      </c>
      <c r="I1089" t="s">
        <v>212</v>
      </c>
      <c r="J1089" t="s">
        <v>213</v>
      </c>
      <c r="K1089" t="s">
        <v>149</v>
      </c>
      <c r="L1089" t="s">
        <v>214</v>
      </c>
      <c r="M1089" t="s">
        <v>76</v>
      </c>
      <c r="N1089" t="s">
        <v>215</v>
      </c>
      <c r="O1089" s="57">
        <v>46319.66302083333</v>
      </c>
      <c r="P1089" s="57">
        <v>46320.548101851855</v>
      </c>
      <c r="Q1089">
        <v>69416476</v>
      </c>
      <c r="S1089">
        <v>152431233014</v>
      </c>
      <c r="T1089" t="s">
        <v>12270</v>
      </c>
      <c r="U1089" t="s">
        <v>12271</v>
      </c>
      <c r="V1089" t="s">
        <v>12272</v>
      </c>
      <c r="Z1089">
        <v>113.829874433577</v>
      </c>
      <c r="AA1089">
        <v>-7.08064947985181</v>
      </c>
      <c r="AB1089" t="s">
        <v>12273</v>
      </c>
      <c r="AC1089" t="s">
        <v>216</v>
      </c>
      <c r="AL1089" t="s">
        <v>217</v>
      </c>
      <c r="AM1089" t="s">
        <v>12274</v>
      </c>
      <c r="AN1089" t="s">
        <v>6</v>
      </c>
      <c r="AO1089" t="s">
        <v>12225</v>
      </c>
      <c r="AP1089" s="57">
        <v>46320.625</v>
      </c>
      <c r="AR1089" t="s">
        <v>218</v>
      </c>
      <c r="AS1089" t="s">
        <v>219</v>
      </c>
      <c r="AT1089" t="s">
        <v>230</v>
      </c>
      <c r="AU1089">
        <v>20261025</v>
      </c>
      <c r="AV1089" t="s">
        <v>221</v>
      </c>
      <c r="AW1089" t="s">
        <v>877</v>
      </c>
      <c r="AX1089" t="s">
        <v>222</v>
      </c>
      <c r="BA1089" s="57">
        <v>46320.625</v>
      </c>
      <c r="BB1089" t="s">
        <v>12274</v>
      </c>
      <c r="BC1089">
        <v>2026</v>
      </c>
      <c r="BD1089">
        <v>10</v>
      </c>
      <c r="BE1089">
        <v>25</v>
      </c>
      <c r="BF1089" s="6">
        <f t="shared" si="48"/>
        <v>46320</v>
      </c>
      <c r="BG1089">
        <f t="shared" si="49"/>
        <v>-0.625</v>
      </c>
      <c r="BH1089" t="str">
        <f t="shared" si="50"/>
        <v>COMPLY</v>
      </c>
      <c r="BI1089" t="str">
        <f>VLOOKUP(H1089,Sheet2!$A$1:$B$270,2,FALSE)</f>
        <v>MADURA</v>
      </c>
    </row>
    <row r="1090" spans="1:61">
      <c r="A1090">
        <v>1089</v>
      </c>
      <c r="B1090">
        <v>1002625188</v>
      </c>
      <c r="C1090">
        <v>3</v>
      </c>
      <c r="D1090" t="s">
        <v>55</v>
      </c>
      <c r="E1090">
        <v>5</v>
      </c>
      <c r="F1090" t="s">
        <v>227</v>
      </c>
      <c r="G1090" t="s">
        <v>127</v>
      </c>
      <c r="H1090" t="s">
        <v>321</v>
      </c>
      <c r="I1090" t="s">
        <v>212</v>
      </c>
      <c r="J1090" t="s">
        <v>213</v>
      </c>
      <c r="K1090" t="s">
        <v>149</v>
      </c>
      <c r="L1090" t="s">
        <v>214</v>
      </c>
      <c r="M1090" t="s">
        <v>1625</v>
      </c>
      <c r="N1090" t="s">
        <v>215</v>
      </c>
      <c r="O1090" s="57">
        <v>46301.796493055554</v>
      </c>
      <c r="P1090" s="57">
        <v>46304.964074074072</v>
      </c>
      <c r="Q1090">
        <v>69405407</v>
      </c>
      <c r="S1090">
        <v>152431232897</v>
      </c>
      <c r="T1090" t="s">
        <v>3302</v>
      </c>
      <c r="U1090" t="s">
        <v>3303</v>
      </c>
      <c r="V1090" t="s">
        <v>3304</v>
      </c>
      <c r="Z1090">
        <v>113.804313987493</v>
      </c>
      <c r="AA1090">
        <v>-6.96813415891953</v>
      </c>
      <c r="AB1090" t="s">
        <v>3305</v>
      </c>
      <c r="AC1090" t="s">
        <v>216</v>
      </c>
      <c r="AL1090" t="s">
        <v>217</v>
      </c>
      <c r="AM1090" t="s">
        <v>3306</v>
      </c>
      <c r="AN1090" t="s">
        <v>6</v>
      </c>
      <c r="AO1090" s="57">
        <v>46183.799340277779</v>
      </c>
      <c r="AP1090" s="57">
        <v>46303.333333333336</v>
      </c>
      <c r="AR1090" t="s">
        <v>12</v>
      </c>
      <c r="AS1090" t="s">
        <v>219</v>
      </c>
      <c r="AT1090" t="s">
        <v>220</v>
      </c>
      <c r="AV1090" t="s">
        <v>1626</v>
      </c>
      <c r="AW1090" t="s">
        <v>833</v>
      </c>
      <c r="AX1090" t="s">
        <v>222</v>
      </c>
      <c r="BA1090" s="57">
        <v>46303.333333333336</v>
      </c>
      <c r="BB1090" t="s">
        <v>3306</v>
      </c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str">
        <f>VLOOKUP(H1090,Sheet2!$A$1:$B$270,2,FALSE)</f>
        <v>MADURA</v>
      </c>
    </row>
    <row r="1091" spans="1:61">
      <c r="A1091">
        <v>1090</v>
      </c>
      <c r="B1091">
        <v>1002639875</v>
      </c>
      <c r="C1091">
        <v>3</v>
      </c>
      <c r="D1091" t="s">
        <v>55</v>
      </c>
      <c r="E1091">
        <v>5</v>
      </c>
      <c r="F1091" t="s">
        <v>260</v>
      </c>
      <c r="G1091" t="s">
        <v>123</v>
      </c>
      <c r="H1091" t="s">
        <v>286</v>
      </c>
      <c r="I1091" t="s">
        <v>212</v>
      </c>
      <c r="J1091" t="s">
        <v>213</v>
      </c>
      <c r="K1091" t="s">
        <v>149</v>
      </c>
      <c r="L1091" t="s">
        <v>214</v>
      </c>
      <c r="M1091" t="s">
        <v>1400</v>
      </c>
      <c r="N1091" t="s">
        <v>215</v>
      </c>
      <c r="O1091" s="57">
        <v>46311.469861111109</v>
      </c>
      <c r="P1091" s="57">
        <v>46314.471018518518</v>
      </c>
      <c r="Q1091">
        <v>69411350</v>
      </c>
      <c r="S1091">
        <v>152401228061</v>
      </c>
      <c r="T1091" t="s">
        <v>8517</v>
      </c>
      <c r="U1091" t="s">
        <v>8518</v>
      </c>
      <c r="V1091" t="s">
        <v>8519</v>
      </c>
      <c r="Z1091">
        <v>112.7264586</v>
      </c>
      <c r="AA1091">
        <v>-7.2246131</v>
      </c>
      <c r="AB1091" t="s">
        <v>8520</v>
      </c>
      <c r="AC1091" t="s">
        <v>235</v>
      </c>
      <c r="AL1091" t="s">
        <v>217</v>
      </c>
      <c r="AM1091" t="s">
        <v>8521</v>
      </c>
      <c r="AN1091" t="s">
        <v>6</v>
      </c>
      <c r="AO1091" t="s">
        <v>8145</v>
      </c>
      <c r="AP1091" s="57">
        <v>46312.333333333336</v>
      </c>
      <c r="AR1091" t="s">
        <v>14</v>
      </c>
      <c r="AS1091" t="s">
        <v>270</v>
      </c>
      <c r="AT1091" t="s">
        <v>230</v>
      </c>
      <c r="AV1091" t="s">
        <v>8522</v>
      </c>
      <c r="AW1091" t="s">
        <v>877</v>
      </c>
      <c r="AX1091" t="s">
        <v>222</v>
      </c>
      <c r="BA1091" s="57">
        <v>46312.333333333336</v>
      </c>
      <c r="BB1091" t="s">
        <v>8521</v>
      </c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str">
        <f>VLOOKUP(H1091,Sheet2!$A$1:$B$270,2,FALSE)</f>
        <v>SURABAYA UTARA</v>
      </c>
    </row>
    <row r="1092" spans="1:61">
      <c r="A1092">
        <v>1091</v>
      </c>
      <c r="B1092">
        <v>1002639446</v>
      </c>
      <c r="C1092">
        <v>3</v>
      </c>
      <c r="D1092" t="s">
        <v>55</v>
      </c>
      <c r="E1092">
        <v>5</v>
      </c>
      <c r="F1092" t="s">
        <v>260</v>
      </c>
      <c r="G1092" t="s">
        <v>123</v>
      </c>
      <c r="H1092" t="s">
        <v>286</v>
      </c>
      <c r="I1092" t="s">
        <v>212</v>
      </c>
      <c r="J1092" t="s">
        <v>213</v>
      </c>
      <c r="K1092" t="s">
        <v>149</v>
      </c>
      <c r="L1092" t="s">
        <v>214</v>
      </c>
      <c r="M1092" t="s">
        <v>1400</v>
      </c>
      <c r="N1092" t="s">
        <v>215</v>
      </c>
      <c r="O1092" s="57">
        <v>46311.378935185188</v>
      </c>
      <c r="P1092" s="57">
        <v>46314.571967592594</v>
      </c>
      <c r="Q1092">
        <v>69411167</v>
      </c>
      <c r="S1092">
        <v>152401228060</v>
      </c>
      <c r="T1092" t="s">
        <v>8523</v>
      </c>
      <c r="U1092" t="s">
        <v>8524</v>
      </c>
      <c r="V1092" t="s">
        <v>8525</v>
      </c>
      <c r="Z1092">
        <v>112.7264586</v>
      </c>
      <c r="AA1092">
        <v>-7.2246131</v>
      </c>
      <c r="AB1092" t="s">
        <v>8526</v>
      </c>
      <c r="AC1092" t="s">
        <v>216</v>
      </c>
      <c r="AL1092" t="s">
        <v>217</v>
      </c>
      <c r="AM1092" t="s">
        <v>8064</v>
      </c>
      <c r="AN1092" t="s">
        <v>6</v>
      </c>
      <c r="AO1092" t="s">
        <v>8307</v>
      </c>
      <c r="AP1092" s="57">
        <v>46312.333333333336</v>
      </c>
      <c r="AQ1092" t="s">
        <v>838</v>
      </c>
      <c r="AR1092" t="s">
        <v>14</v>
      </c>
      <c r="AS1092" t="s">
        <v>270</v>
      </c>
      <c r="AT1092" t="s">
        <v>230</v>
      </c>
      <c r="AV1092" t="s">
        <v>8527</v>
      </c>
      <c r="AW1092" t="s">
        <v>875</v>
      </c>
      <c r="AX1092" t="s">
        <v>222</v>
      </c>
      <c r="BA1092" s="57">
        <v>46312.333333333336</v>
      </c>
      <c r="BB1092" t="s">
        <v>8064</v>
      </c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str">
        <f>VLOOKUP(H1092,Sheet2!$A$1:$B$270,2,FALSE)</f>
        <v>SURABAYA UTARA</v>
      </c>
    </row>
    <row r="1093" spans="1:61">
      <c r="A1093">
        <v>1092</v>
      </c>
      <c r="B1093">
        <v>1002643110</v>
      </c>
      <c r="C1093">
        <v>3</v>
      </c>
      <c r="D1093" t="s">
        <v>55</v>
      </c>
      <c r="E1093">
        <v>5</v>
      </c>
      <c r="F1093" t="s">
        <v>260</v>
      </c>
      <c r="G1093" t="s">
        <v>123</v>
      </c>
      <c r="H1093" t="s">
        <v>286</v>
      </c>
      <c r="I1093" t="s">
        <v>212</v>
      </c>
      <c r="J1093" t="s">
        <v>213</v>
      </c>
      <c r="K1093" t="s">
        <v>149</v>
      </c>
      <c r="L1093" t="s">
        <v>214</v>
      </c>
      <c r="M1093" t="s">
        <v>1400</v>
      </c>
      <c r="N1093" t="s">
        <v>215</v>
      </c>
      <c r="O1093" s="57">
        <v>46314.547685185185</v>
      </c>
      <c r="P1093" s="57">
        <v>46321.615902777776</v>
      </c>
      <c r="Q1093">
        <v>69412881</v>
      </c>
      <c r="S1093">
        <v>152401228106</v>
      </c>
      <c r="T1093" t="s">
        <v>9594</v>
      </c>
      <c r="U1093" t="s">
        <v>9595</v>
      </c>
      <c r="V1093" t="s">
        <v>9596</v>
      </c>
      <c r="Z1093">
        <v>112.7407922</v>
      </c>
      <c r="AA1093">
        <v>-7.2243905000000002</v>
      </c>
      <c r="AB1093" t="s">
        <v>9597</v>
      </c>
      <c r="AC1093" t="s">
        <v>216</v>
      </c>
      <c r="AL1093" t="s">
        <v>217</v>
      </c>
      <c r="AM1093" t="s">
        <v>9423</v>
      </c>
      <c r="AN1093" t="s">
        <v>6</v>
      </c>
      <c r="AO1093" t="s">
        <v>9386</v>
      </c>
      <c r="AP1093" s="57">
        <v>46315.458333333336</v>
      </c>
      <c r="AR1093" t="s">
        <v>14</v>
      </c>
      <c r="AS1093" t="s">
        <v>270</v>
      </c>
      <c r="AT1093" t="s">
        <v>230</v>
      </c>
      <c r="AV1093" t="s">
        <v>13117</v>
      </c>
      <c r="AW1093" t="s">
        <v>877</v>
      </c>
      <c r="AX1093" t="s">
        <v>222</v>
      </c>
      <c r="BA1093" s="57">
        <v>46315.458333333336</v>
      </c>
      <c r="BB1093" t="s">
        <v>9423</v>
      </c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str">
        <f>VLOOKUP(H1093,Sheet2!$A$1:$B$270,2,FALSE)</f>
        <v>SURABAYA UTARA</v>
      </c>
    </row>
    <row r="1094" spans="1:61">
      <c r="A1094">
        <v>1093</v>
      </c>
      <c r="B1094">
        <v>1002617733</v>
      </c>
      <c r="C1094">
        <v>3</v>
      </c>
      <c r="D1094" t="s">
        <v>55</v>
      </c>
      <c r="E1094">
        <v>5</v>
      </c>
      <c r="F1094" t="s">
        <v>260</v>
      </c>
      <c r="G1094" t="s">
        <v>123</v>
      </c>
      <c r="H1094" t="s">
        <v>286</v>
      </c>
      <c r="I1094" t="s">
        <v>212</v>
      </c>
      <c r="J1094" t="s">
        <v>213</v>
      </c>
      <c r="K1094" t="s">
        <v>149</v>
      </c>
      <c r="L1094" t="s">
        <v>214</v>
      </c>
      <c r="M1094" t="s">
        <v>836</v>
      </c>
      <c r="N1094" t="s">
        <v>215</v>
      </c>
      <c r="O1094" s="57">
        <v>46296.521979166668</v>
      </c>
      <c r="P1094" s="57">
        <v>46303.407650462963</v>
      </c>
      <c r="Q1094">
        <v>69402300</v>
      </c>
      <c r="S1094">
        <v>152401227868</v>
      </c>
      <c r="T1094" t="s">
        <v>1061</v>
      </c>
      <c r="U1094" t="s">
        <v>1062</v>
      </c>
      <c r="V1094" t="s">
        <v>1063</v>
      </c>
      <c r="Z1094">
        <v>112.702551</v>
      </c>
      <c r="AA1094">
        <v>-7.229495</v>
      </c>
      <c r="AB1094" t="s">
        <v>1064</v>
      </c>
      <c r="AC1094" t="s">
        <v>235</v>
      </c>
      <c r="AL1094" t="s">
        <v>217</v>
      </c>
      <c r="AM1094" t="s">
        <v>1065</v>
      </c>
      <c r="AN1094" t="s">
        <v>6</v>
      </c>
      <c r="AO1094" s="57">
        <v>46032.559305555558</v>
      </c>
      <c r="AP1094" s="57">
        <v>46297.458333333336</v>
      </c>
      <c r="AQ1094" t="s">
        <v>838</v>
      </c>
      <c r="AR1094" t="s">
        <v>14</v>
      </c>
      <c r="AS1094" t="s">
        <v>270</v>
      </c>
      <c r="AT1094" t="s">
        <v>230</v>
      </c>
      <c r="AV1094" t="s">
        <v>837</v>
      </c>
      <c r="AW1094" t="s">
        <v>875</v>
      </c>
      <c r="AX1094" t="s">
        <v>222</v>
      </c>
      <c r="BA1094" s="57">
        <v>46297.458333333336</v>
      </c>
      <c r="BB1094" t="s">
        <v>1065</v>
      </c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str">
        <f>VLOOKUP(H1094,Sheet2!$A$1:$B$270,2,FALSE)</f>
        <v>SURABAYA UTARA</v>
      </c>
    </row>
    <row r="1095" spans="1:61">
      <c r="A1095">
        <v>1094</v>
      </c>
      <c r="B1095">
        <v>1002642825</v>
      </c>
      <c r="C1095">
        <v>3</v>
      </c>
      <c r="D1095" t="s">
        <v>55</v>
      </c>
      <c r="E1095">
        <v>5</v>
      </c>
      <c r="F1095" t="s">
        <v>260</v>
      </c>
      <c r="G1095" t="s">
        <v>123</v>
      </c>
      <c r="H1095" t="s">
        <v>286</v>
      </c>
      <c r="I1095" t="s">
        <v>212</v>
      </c>
      <c r="J1095" t="s">
        <v>213</v>
      </c>
      <c r="K1095" t="s">
        <v>149</v>
      </c>
      <c r="M1095" t="s">
        <v>836</v>
      </c>
      <c r="N1095" t="s">
        <v>215</v>
      </c>
      <c r="O1095" s="57">
        <v>46314.471030092594</v>
      </c>
      <c r="P1095" s="57">
        <v>46314.60083333333</v>
      </c>
      <c r="Q1095">
        <v>69411350</v>
      </c>
      <c r="S1095">
        <v>152401228100</v>
      </c>
      <c r="T1095" t="s">
        <v>8517</v>
      </c>
      <c r="U1095" t="s">
        <v>9588</v>
      </c>
      <c r="V1095" t="s">
        <v>9589</v>
      </c>
      <c r="Z1095">
        <v>112.72625063</v>
      </c>
      <c r="AA1095">
        <v>-7.2251308339999998</v>
      </c>
      <c r="AB1095" t="s">
        <v>8520</v>
      </c>
      <c r="AC1095" t="s">
        <v>229</v>
      </c>
      <c r="AL1095" t="s">
        <v>217</v>
      </c>
      <c r="AM1095" t="s">
        <v>9590</v>
      </c>
      <c r="AN1095" t="s">
        <v>6</v>
      </c>
      <c r="AO1095" t="s">
        <v>9482</v>
      </c>
      <c r="AQ1095" t="s">
        <v>841</v>
      </c>
      <c r="AR1095" t="s">
        <v>14</v>
      </c>
      <c r="AS1095" t="s">
        <v>270</v>
      </c>
      <c r="AT1095" t="s">
        <v>230</v>
      </c>
      <c r="AV1095" t="s">
        <v>837</v>
      </c>
      <c r="AW1095" t="s">
        <v>539</v>
      </c>
      <c r="AX1095" t="s">
        <v>222</v>
      </c>
      <c r="BA1095" s="57">
        <v>46314.291666666664</v>
      </c>
      <c r="BB1095" t="s">
        <v>9590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str">
        <f>VLOOKUP(H1095,Sheet2!$A$1:$B$270,2,FALSE)</f>
        <v>SURABAYA UTARA</v>
      </c>
    </row>
    <row r="1096" spans="1:61">
      <c r="A1096">
        <v>1095</v>
      </c>
      <c r="B1096">
        <v>1002650136</v>
      </c>
      <c r="C1096">
        <v>3</v>
      </c>
      <c r="D1096" t="s">
        <v>55</v>
      </c>
      <c r="E1096">
        <v>5</v>
      </c>
      <c r="F1096" t="s">
        <v>260</v>
      </c>
      <c r="G1096" t="s">
        <v>123</v>
      </c>
      <c r="H1096" t="s">
        <v>286</v>
      </c>
      <c r="I1096" t="s">
        <v>212</v>
      </c>
      <c r="J1096" t="s">
        <v>213</v>
      </c>
      <c r="K1096" t="s">
        <v>149</v>
      </c>
      <c r="L1096" t="s">
        <v>826</v>
      </c>
      <c r="M1096" t="s">
        <v>836</v>
      </c>
      <c r="N1096" t="s">
        <v>215</v>
      </c>
      <c r="O1096" s="57">
        <v>46318.340173611112</v>
      </c>
      <c r="P1096" s="57">
        <v>46325.460844907408</v>
      </c>
      <c r="Q1096">
        <v>69415569</v>
      </c>
      <c r="R1096">
        <v>3135967130</v>
      </c>
      <c r="S1096">
        <v>152401228162</v>
      </c>
      <c r="T1096" t="s">
        <v>9594</v>
      </c>
      <c r="U1096" t="s">
        <v>9595</v>
      </c>
      <c r="V1096" t="s">
        <v>12275</v>
      </c>
      <c r="Z1096">
        <v>112.7407922</v>
      </c>
      <c r="AA1096">
        <v>-7.2243905000000002</v>
      </c>
      <c r="AB1096" t="s">
        <v>12276</v>
      </c>
      <c r="AC1096" t="s">
        <v>216</v>
      </c>
      <c r="AL1096" t="s">
        <v>217</v>
      </c>
      <c r="AM1096" t="s">
        <v>12277</v>
      </c>
      <c r="AN1096" t="s">
        <v>6</v>
      </c>
      <c r="AO1096" t="s">
        <v>12278</v>
      </c>
      <c r="AP1096" s="57">
        <v>46321.333333333336</v>
      </c>
      <c r="AR1096" t="s">
        <v>14</v>
      </c>
      <c r="AS1096" t="s">
        <v>270</v>
      </c>
      <c r="AT1096" t="s">
        <v>230</v>
      </c>
      <c r="AV1096" t="s">
        <v>837</v>
      </c>
      <c r="AW1096" t="s">
        <v>8845</v>
      </c>
      <c r="AX1096" t="s">
        <v>222</v>
      </c>
      <c r="BA1096" s="57">
        <v>46321.333333333336</v>
      </c>
      <c r="BB1096" t="s">
        <v>12277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str">
        <f>VLOOKUP(H1096,Sheet2!$A$1:$B$270,2,FALSE)</f>
        <v>SURABAYA UTARA</v>
      </c>
    </row>
    <row r="1097" spans="1:61">
      <c r="A1097">
        <v>1096</v>
      </c>
      <c r="B1097">
        <v>1002618449</v>
      </c>
      <c r="C1097">
        <v>3</v>
      </c>
      <c r="D1097" t="s">
        <v>55</v>
      </c>
      <c r="E1097">
        <v>5</v>
      </c>
      <c r="F1097" t="s">
        <v>260</v>
      </c>
      <c r="G1097" t="s">
        <v>123</v>
      </c>
      <c r="H1097" t="s">
        <v>286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46296.660115740742</v>
      </c>
      <c r="P1097" s="57">
        <v>46297.727210648147</v>
      </c>
      <c r="Q1097">
        <v>69402539</v>
      </c>
      <c r="S1097">
        <v>152401227873</v>
      </c>
      <c r="T1097" t="s">
        <v>1066</v>
      </c>
      <c r="U1097" t="s">
        <v>828</v>
      </c>
      <c r="V1097" t="s">
        <v>1067</v>
      </c>
      <c r="Z1097">
        <v>112.7438654</v>
      </c>
      <c r="AA1097">
        <v>-7.2420342</v>
      </c>
      <c r="AB1097" t="s">
        <v>1068</v>
      </c>
      <c r="AC1097" t="s">
        <v>235</v>
      </c>
      <c r="AL1097" t="s">
        <v>217</v>
      </c>
      <c r="AM1097" t="s">
        <v>1069</v>
      </c>
      <c r="AN1097" t="s">
        <v>6</v>
      </c>
      <c r="AO1097" s="57">
        <v>46032.694421296299</v>
      </c>
      <c r="AP1097" s="57">
        <v>46297.625</v>
      </c>
      <c r="AR1097" t="s">
        <v>218</v>
      </c>
      <c r="AS1097" t="s">
        <v>270</v>
      </c>
      <c r="AT1097" t="s">
        <v>230</v>
      </c>
      <c r="AU1097">
        <v>20261002</v>
      </c>
      <c r="AV1097" t="s">
        <v>221</v>
      </c>
      <c r="AW1097" t="s">
        <v>877</v>
      </c>
      <c r="AX1097" t="s">
        <v>222</v>
      </c>
      <c r="BA1097" s="57">
        <v>46297.625</v>
      </c>
      <c r="BB1097" t="s">
        <v>1069</v>
      </c>
      <c r="BC1097">
        <v>2026</v>
      </c>
      <c r="BD1097">
        <v>10</v>
      </c>
      <c r="BE1097">
        <v>2</v>
      </c>
      <c r="BF1097" s="6">
        <f t="shared" si="51"/>
        <v>46297</v>
      </c>
      <c r="BG1097">
        <f t="shared" si="52"/>
        <v>-0.625</v>
      </c>
      <c r="BH1097" t="str">
        <f t="shared" si="53"/>
        <v>COMPLY</v>
      </c>
      <c r="BI1097" t="str">
        <f>VLOOKUP(H1097,Sheet2!$A$1:$B$270,2,FALSE)</f>
        <v>SURABAYA UTARA</v>
      </c>
    </row>
    <row r="1098" spans="1:61">
      <c r="A1098">
        <v>1097</v>
      </c>
      <c r="B1098">
        <v>1002619781</v>
      </c>
      <c r="C1098">
        <v>3</v>
      </c>
      <c r="D1098" t="s">
        <v>55</v>
      </c>
      <c r="E1098">
        <v>5</v>
      </c>
      <c r="F1098" t="s">
        <v>260</v>
      </c>
      <c r="G1098" t="s">
        <v>123</v>
      </c>
      <c r="H1098" t="s">
        <v>286</v>
      </c>
      <c r="I1098" t="s">
        <v>212</v>
      </c>
      <c r="J1098" t="s">
        <v>213</v>
      </c>
      <c r="K1098" t="s">
        <v>149</v>
      </c>
      <c r="M1098" t="s">
        <v>76</v>
      </c>
      <c r="N1098" t="s">
        <v>215</v>
      </c>
      <c r="O1098" s="57">
        <v>46297.561828703707</v>
      </c>
      <c r="P1098" s="57">
        <v>46297.707488425927</v>
      </c>
      <c r="Q1098">
        <v>69401978</v>
      </c>
      <c r="S1098">
        <v>152401227893</v>
      </c>
      <c r="T1098" t="s">
        <v>1091</v>
      </c>
      <c r="U1098" t="s">
        <v>1858</v>
      </c>
      <c r="V1098" t="s">
        <v>1859</v>
      </c>
      <c r="Z1098">
        <v>112.73858971</v>
      </c>
      <c r="AA1098">
        <v>-7.244665125</v>
      </c>
      <c r="AB1098" t="s">
        <v>1094</v>
      </c>
      <c r="AC1098" t="s">
        <v>229</v>
      </c>
      <c r="AL1098" t="s">
        <v>217</v>
      </c>
      <c r="AM1098" t="s">
        <v>1860</v>
      </c>
      <c r="AN1098" t="s">
        <v>6</v>
      </c>
      <c r="AO1098" s="57">
        <v>46063.569363425922</v>
      </c>
      <c r="AR1098" t="s">
        <v>218</v>
      </c>
      <c r="AS1098" t="s">
        <v>270</v>
      </c>
      <c r="AT1098" t="s">
        <v>342</v>
      </c>
      <c r="AU1098">
        <v>20261002</v>
      </c>
      <c r="AV1098" t="s">
        <v>221</v>
      </c>
      <c r="AW1098" t="s">
        <v>559</v>
      </c>
      <c r="AX1098" t="s">
        <v>222</v>
      </c>
      <c r="BA1098" s="57">
        <v>46297.291666666664</v>
      </c>
      <c r="BB1098" t="s">
        <v>1860</v>
      </c>
      <c r="BC1098">
        <v>2026</v>
      </c>
      <c r="BD1098">
        <v>10</v>
      </c>
      <c r="BE1098">
        <v>2</v>
      </c>
      <c r="BF1098" s="6">
        <f t="shared" si="51"/>
        <v>46297</v>
      </c>
      <c r="BG1098">
        <f t="shared" si="52"/>
        <v>-0.29166666666424135</v>
      </c>
      <c r="BH1098" t="str">
        <f t="shared" si="53"/>
        <v>COMPLY</v>
      </c>
      <c r="BI1098" t="str">
        <f>VLOOKUP(H1098,Sheet2!$A$1:$B$270,2,FALSE)</f>
        <v>SURABAYA UTARA</v>
      </c>
    </row>
    <row r="1099" spans="1:61">
      <c r="A1099">
        <v>1098</v>
      </c>
      <c r="B1099">
        <v>1002620485</v>
      </c>
      <c r="C1099">
        <v>3</v>
      </c>
      <c r="D1099" t="s">
        <v>55</v>
      </c>
      <c r="E1099">
        <v>5</v>
      </c>
      <c r="F1099" t="s">
        <v>260</v>
      </c>
      <c r="G1099" t="s">
        <v>123</v>
      </c>
      <c r="H1099" t="s">
        <v>286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46297.701851851853</v>
      </c>
      <c r="P1099" s="57">
        <v>46298.634456018517</v>
      </c>
      <c r="Q1099">
        <v>69403321</v>
      </c>
      <c r="S1099">
        <v>152401227903</v>
      </c>
      <c r="T1099" t="s">
        <v>1861</v>
      </c>
      <c r="U1099" t="s">
        <v>1862</v>
      </c>
      <c r="V1099" t="s">
        <v>1863</v>
      </c>
      <c r="Z1099">
        <v>112.7438654</v>
      </c>
      <c r="AA1099">
        <v>-7.2420342</v>
      </c>
      <c r="AB1099" t="s">
        <v>1864</v>
      </c>
      <c r="AC1099" t="s">
        <v>235</v>
      </c>
      <c r="AL1099" t="s">
        <v>217</v>
      </c>
      <c r="AM1099" t="s">
        <v>1419</v>
      </c>
      <c r="AN1099" t="s">
        <v>6</v>
      </c>
      <c r="AO1099" s="57">
        <v>46063.705462962964</v>
      </c>
      <c r="AP1099" s="57">
        <v>46298.625</v>
      </c>
      <c r="AR1099" t="s">
        <v>218</v>
      </c>
      <c r="AS1099" t="s">
        <v>270</v>
      </c>
      <c r="AT1099" t="s">
        <v>230</v>
      </c>
      <c r="AU1099">
        <v>20261003</v>
      </c>
      <c r="AV1099" t="s">
        <v>221</v>
      </c>
      <c r="AW1099" t="s">
        <v>877</v>
      </c>
      <c r="AX1099" t="s">
        <v>222</v>
      </c>
      <c r="BA1099" s="57">
        <v>46298.625</v>
      </c>
      <c r="BB1099" t="s">
        <v>1419</v>
      </c>
      <c r="BC1099">
        <v>2026</v>
      </c>
      <c r="BD1099">
        <v>10</v>
      </c>
      <c r="BE1099">
        <v>3</v>
      </c>
      <c r="BF1099" s="6">
        <f t="shared" si="51"/>
        <v>46298</v>
      </c>
      <c r="BG1099">
        <f t="shared" si="52"/>
        <v>-0.625</v>
      </c>
      <c r="BH1099" t="str">
        <f t="shared" si="53"/>
        <v>COMPLY</v>
      </c>
      <c r="BI1099" t="str">
        <f>VLOOKUP(H1099,Sheet2!$A$1:$B$270,2,FALSE)</f>
        <v>SURABAYA UTARA</v>
      </c>
    </row>
    <row r="1100" spans="1:61">
      <c r="A1100">
        <v>1099</v>
      </c>
      <c r="B1100">
        <v>1002622550</v>
      </c>
      <c r="C1100">
        <v>3</v>
      </c>
      <c r="D1100" t="s">
        <v>55</v>
      </c>
      <c r="E1100">
        <v>5</v>
      </c>
      <c r="F1100" t="s">
        <v>260</v>
      </c>
      <c r="G1100" t="s">
        <v>123</v>
      </c>
      <c r="H1100" t="s">
        <v>286</v>
      </c>
      <c r="I1100" t="s">
        <v>212</v>
      </c>
      <c r="J1100" t="s">
        <v>213</v>
      </c>
      <c r="K1100" t="s">
        <v>149</v>
      </c>
      <c r="L1100" t="s">
        <v>826</v>
      </c>
      <c r="M1100" t="s">
        <v>76</v>
      </c>
      <c r="N1100" t="s">
        <v>215</v>
      </c>
      <c r="O1100" s="57">
        <v>46300.583043981482</v>
      </c>
      <c r="P1100" s="57">
        <v>46301.569305555553</v>
      </c>
      <c r="Q1100">
        <v>69404386</v>
      </c>
      <c r="R1100">
        <v>3135967129</v>
      </c>
      <c r="S1100">
        <v>152401227930</v>
      </c>
      <c r="T1100" t="s">
        <v>2706</v>
      </c>
      <c r="U1100" t="s">
        <v>2707</v>
      </c>
      <c r="V1100" t="s">
        <v>2708</v>
      </c>
      <c r="Z1100">
        <v>112.736028</v>
      </c>
      <c r="AA1100">
        <v>-7.2327149999999998</v>
      </c>
      <c r="AB1100" t="s">
        <v>2709</v>
      </c>
      <c r="AC1100" t="s">
        <v>235</v>
      </c>
      <c r="AL1100" t="s">
        <v>217</v>
      </c>
      <c r="AM1100" t="s">
        <v>2710</v>
      </c>
      <c r="AN1100" t="s">
        <v>6</v>
      </c>
      <c r="AO1100" s="57">
        <v>46152.601203703707</v>
      </c>
      <c r="AP1100" s="57">
        <v>46301.458333333336</v>
      </c>
      <c r="AR1100" t="s">
        <v>218</v>
      </c>
      <c r="AS1100" t="s">
        <v>270</v>
      </c>
      <c r="AT1100" t="s">
        <v>230</v>
      </c>
      <c r="AU1100">
        <v>20261006</v>
      </c>
      <c r="AV1100" t="s">
        <v>221</v>
      </c>
      <c r="AW1100" t="s">
        <v>868</v>
      </c>
      <c r="AX1100" t="s">
        <v>222</v>
      </c>
      <c r="BA1100" s="57">
        <v>46301.458333333336</v>
      </c>
      <c r="BB1100" t="s">
        <v>2710</v>
      </c>
      <c r="BC1100">
        <v>2026</v>
      </c>
      <c r="BD1100">
        <v>10</v>
      </c>
      <c r="BE1100">
        <v>6</v>
      </c>
      <c r="BF1100" s="6">
        <f t="shared" si="51"/>
        <v>46301</v>
      </c>
      <c r="BG1100">
        <f t="shared" si="52"/>
        <v>-0.45833333333575865</v>
      </c>
      <c r="BH1100" t="str">
        <f t="shared" si="53"/>
        <v>COMPLY</v>
      </c>
      <c r="BI1100" t="str">
        <f>VLOOKUP(H1100,Sheet2!$A$1:$B$270,2,FALSE)</f>
        <v>SURABAYA UTARA</v>
      </c>
    </row>
    <row r="1101" spans="1:61">
      <c r="A1101">
        <v>1100</v>
      </c>
      <c r="B1101">
        <v>1002630379</v>
      </c>
      <c r="C1101">
        <v>3</v>
      </c>
      <c r="D1101" t="s">
        <v>55</v>
      </c>
      <c r="E1101">
        <v>5</v>
      </c>
      <c r="F1101" t="s">
        <v>260</v>
      </c>
      <c r="G1101" t="s">
        <v>123</v>
      </c>
      <c r="H1101" t="s">
        <v>286</v>
      </c>
      <c r="I1101" t="s">
        <v>212</v>
      </c>
      <c r="J1101" t="s">
        <v>213</v>
      </c>
      <c r="K1101" t="s">
        <v>149</v>
      </c>
      <c r="L1101" t="s">
        <v>214</v>
      </c>
      <c r="M1101" t="s">
        <v>76</v>
      </c>
      <c r="N1101" t="s">
        <v>215</v>
      </c>
      <c r="O1101" s="57">
        <v>46304.690729166665</v>
      </c>
      <c r="P1101" s="57">
        <v>46305.690763888888</v>
      </c>
      <c r="Q1101">
        <v>69407614</v>
      </c>
      <c r="S1101">
        <v>152401227971</v>
      </c>
      <c r="T1101" t="s">
        <v>5164</v>
      </c>
      <c r="U1101" t="s">
        <v>5165</v>
      </c>
      <c r="V1101" t="s">
        <v>5166</v>
      </c>
      <c r="Z1101">
        <v>112.729598768055</v>
      </c>
      <c r="AA1101">
        <v>-7.2337472430153502</v>
      </c>
      <c r="AB1101" t="s">
        <v>5167</v>
      </c>
      <c r="AC1101" t="s">
        <v>216</v>
      </c>
      <c r="AL1101" t="s">
        <v>217</v>
      </c>
      <c r="AM1101" t="s">
        <v>5168</v>
      </c>
      <c r="AN1101" t="s">
        <v>6</v>
      </c>
      <c r="AO1101" s="57">
        <v>46275.725983796299</v>
      </c>
      <c r="AP1101" s="57">
        <v>46305.625</v>
      </c>
      <c r="AR1101" t="s">
        <v>218</v>
      </c>
      <c r="AS1101" t="s">
        <v>270</v>
      </c>
      <c r="AT1101" t="s">
        <v>230</v>
      </c>
      <c r="AU1101">
        <v>20261010</v>
      </c>
      <c r="AV1101" t="s">
        <v>221</v>
      </c>
      <c r="AW1101" t="s">
        <v>877</v>
      </c>
      <c r="AX1101" t="s">
        <v>222</v>
      </c>
      <c r="BA1101" s="57">
        <v>46305.625</v>
      </c>
      <c r="BB1101" t="s">
        <v>5168</v>
      </c>
      <c r="BC1101">
        <v>2026</v>
      </c>
      <c r="BD1101">
        <v>10</v>
      </c>
      <c r="BE1101">
        <v>10</v>
      </c>
      <c r="BF1101" s="6">
        <f t="shared" si="51"/>
        <v>46305</v>
      </c>
      <c r="BG1101">
        <f t="shared" si="52"/>
        <v>-0.625</v>
      </c>
      <c r="BH1101" t="str">
        <f t="shared" si="53"/>
        <v>COMPLY</v>
      </c>
      <c r="BI1101" t="str">
        <f>VLOOKUP(H1101,Sheet2!$A$1:$B$270,2,FALSE)</f>
        <v>SURABAYA UTARA</v>
      </c>
    </row>
    <row r="1102" spans="1:61">
      <c r="A1102">
        <v>1101</v>
      </c>
      <c r="B1102">
        <v>1002642822</v>
      </c>
      <c r="C1102">
        <v>3</v>
      </c>
      <c r="D1102" t="s">
        <v>55</v>
      </c>
      <c r="E1102">
        <v>5</v>
      </c>
      <c r="F1102" t="s">
        <v>260</v>
      </c>
      <c r="G1102" t="s">
        <v>123</v>
      </c>
      <c r="H1102" t="s">
        <v>286</v>
      </c>
      <c r="I1102" t="s">
        <v>212</v>
      </c>
      <c r="J1102" t="s">
        <v>213</v>
      </c>
      <c r="K1102" t="s">
        <v>149</v>
      </c>
      <c r="M1102" t="s">
        <v>76</v>
      </c>
      <c r="N1102" t="s">
        <v>215</v>
      </c>
      <c r="O1102" s="57">
        <v>46314.469166666669</v>
      </c>
      <c r="P1102" s="57">
        <v>46314.559421296297</v>
      </c>
      <c r="Q1102">
        <v>69411350</v>
      </c>
      <c r="S1102">
        <v>152401228099</v>
      </c>
      <c r="T1102" t="s">
        <v>8517</v>
      </c>
      <c r="U1102" t="s">
        <v>8518</v>
      </c>
      <c r="V1102" t="s">
        <v>9591</v>
      </c>
      <c r="Z1102">
        <v>112.72609307</v>
      </c>
      <c r="AA1102">
        <v>-7.2245633040000001</v>
      </c>
      <c r="AB1102" t="s">
        <v>8520</v>
      </c>
      <c r="AC1102" t="s">
        <v>229</v>
      </c>
      <c r="AL1102" t="s">
        <v>217</v>
      </c>
      <c r="AM1102" t="s">
        <v>9590</v>
      </c>
      <c r="AN1102" t="s">
        <v>6</v>
      </c>
      <c r="AO1102" t="s">
        <v>9482</v>
      </c>
      <c r="AR1102" t="s">
        <v>218</v>
      </c>
      <c r="AS1102" t="s">
        <v>270</v>
      </c>
      <c r="AT1102" t="s">
        <v>230</v>
      </c>
      <c r="AU1102">
        <v>20261019</v>
      </c>
      <c r="AV1102" t="s">
        <v>221</v>
      </c>
      <c r="AW1102" t="s">
        <v>540</v>
      </c>
      <c r="AX1102" t="s">
        <v>222</v>
      </c>
      <c r="BA1102" s="57">
        <v>46314.291666666664</v>
      </c>
      <c r="BB1102" t="s">
        <v>9590</v>
      </c>
      <c r="BC1102">
        <v>2026</v>
      </c>
      <c r="BD1102">
        <v>10</v>
      </c>
      <c r="BE1102">
        <v>19</v>
      </c>
      <c r="BF1102" s="6">
        <f t="shared" si="51"/>
        <v>46314</v>
      </c>
      <c r="BG1102">
        <f t="shared" si="52"/>
        <v>-0.29166666666424135</v>
      </c>
      <c r="BH1102" t="str">
        <f t="shared" si="53"/>
        <v>COMPLY</v>
      </c>
      <c r="BI1102" t="str">
        <f>VLOOKUP(H1102,Sheet2!$A$1:$B$270,2,FALSE)</f>
        <v>SURABAYA UTARA</v>
      </c>
    </row>
    <row r="1103" spans="1:61">
      <c r="A1103">
        <v>1102</v>
      </c>
      <c r="B1103">
        <v>1002643231</v>
      </c>
      <c r="C1103">
        <v>3</v>
      </c>
      <c r="D1103" t="s">
        <v>55</v>
      </c>
      <c r="E1103">
        <v>5</v>
      </c>
      <c r="F1103" t="s">
        <v>260</v>
      </c>
      <c r="G1103" t="s">
        <v>123</v>
      </c>
      <c r="H1103" t="s">
        <v>286</v>
      </c>
      <c r="I1103" t="s">
        <v>212</v>
      </c>
      <c r="J1103" t="s">
        <v>213</v>
      </c>
      <c r="K1103" t="s">
        <v>149</v>
      </c>
      <c r="M1103" t="s">
        <v>76</v>
      </c>
      <c r="N1103" t="s">
        <v>215</v>
      </c>
      <c r="O1103" s="57">
        <v>46314.571979166663</v>
      </c>
      <c r="P1103" s="57">
        <v>46314.628101851849</v>
      </c>
      <c r="Q1103">
        <v>69411167</v>
      </c>
      <c r="S1103">
        <v>152401228108</v>
      </c>
      <c r="T1103" t="s">
        <v>8523</v>
      </c>
      <c r="U1103" t="s">
        <v>9588</v>
      </c>
      <c r="V1103" t="s">
        <v>9592</v>
      </c>
      <c r="Z1103">
        <v>112.72625063</v>
      </c>
      <c r="AA1103">
        <v>-7.2251308339999998</v>
      </c>
      <c r="AB1103" t="s">
        <v>8526</v>
      </c>
      <c r="AC1103" t="s">
        <v>216</v>
      </c>
      <c r="AL1103" t="s">
        <v>217</v>
      </c>
      <c r="AM1103" t="s">
        <v>9593</v>
      </c>
      <c r="AN1103" t="s">
        <v>6</v>
      </c>
      <c r="AO1103" t="s">
        <v>9438</v>
      </c>
      <c r="AR1103" t="s">
        <v>218</v>
      </c>
      <c r="AS1103" t="s">
        <v>270</v>
      </c>
      <c r="AT1103" t="s">
        <v>230</v>
      </c>
      <c r="AU1103">
        <v>20261019</v>
      </c>
      <c r="AV1103" t="s">
        <v>221</v>
      </c>
      <c r="AW1103" t="s">
        <v>539</v>
      </c>
      <c r="AX1103" t="s">
        <v>222</v>
      </c>
      <c r="BA1103" s="57">
        <v>46314.291666666664</v>
      </c>
      <c r="BB1103" t="s">
        <v>9593</v>
      </c>
      <c r="BC1103">
        <v>2026</v>
      </c>
      <c r="BD1103">
        <v>10</v>
      </c>
      <c r="BE1103">
        <v>19</v>
      </c>
      <c r="BF1103" s="6">
        <f t="shared" si="51"/>
        <v>46314</v>
      </c>
      <c r="BG1103">
        <f t="shared" si="52"/>
        <v>-0.29166666666424135</v>
      </c>
      <c r="BH1103" t="str">
        <f t="shared" si="53"/>
        <v>COMPLY</v>
      </c>
      <c r="BI1103" t="str">
        <f>VLOOKUP(H1103,Sheet2!$A$1:$B$270,2,FALSE)</f>
        <v>SURABAYA UTARA</v>
      </c>
    </row>
    <row r="1104" spans="1:61">
      <c r="A1104">
        <v>1103</v>
      </c>
      <c r="B1104">
        <v>1002649748</v>
      </c>
      <c r="C1104">
        <v>3</v>
      </c>
      <c r="D1104" t="s">
        <v>55</v>
      </c>
      <c r="E1104">
        <v>5</v>
      </c>
      <c r="F1104" t="s">
        <v>260</v>
      </c>
      <c r="G1104" t="s">
        <v>123</v>
      </c>
      <c r="H1104" t="s">
        <v>286</v>
      </c>
      <c r="I1104" t="s">
        <v>212</v>
      </c>
      <c r="J1104" t="s">
        <v>213</v>
      </c>
      <c r="K1104" t="s">
        <v>149</v>
      </c>
      <c r="L1104" t="s">
        <v>214</v>
      </c>
      <c r="M1104" t="s">
        <v>76</v>
      </c>
      <c r="N1104" t="s">
        <v>215</v>
      </c>
      <c r="O1104" s="57">
        <v>46317.664421296293</v>
      </c>
      <c r="P1104" s="57">
        <v>46318.686909722222</v>
      </c>
      <c r="Q1104">
        <v>69415372</v>
      </c>
      <c r="S1104">
        <v>152401228158</v>
      </c>
      <c r="T1104" t="s">
        <v>11548</v>
      </c>
      <c r="U1104" t="s">
        <v>11549</v>
      </c>
      <c r="V1104" t="s">
        <v>11550</v>
      </c>
      <c r="Z1104">
        <v>112.7306792</v>
      </c>
      <c r="AA1104">
        <v>-7.227093</v>
      </c>
      <c r="AB1104" t="s">
        <v>11551</v>
      </c>
      <c r="AC1104" t="s">
        <v>216</v>
      </c>
      <c r="AL1104" t="s">
        <v>217</v>
      </c>
      <c r="AM1104" t="s">
        <v>11418</v>
      </c>
      <c r="AN1104" t="s">
        <v>6</v>
      </c>
      <c r="AO1104" t="s">
        <v>11460</v>
      </c>
      <c r="AP1104" s="57">
        <v>46318.625</v>
      </c>
      <c r="AR1104" t="s">
        <v>218</v>
      </c>
      <c r="AS1104" t="s">
        <v>270</v>
      </c>
      <c r="AT1104" t="s">
        <v>230</v>
      </c>
      <c r="AU1104">
        <v>20261023</v>
      </c>
      <c r="AV1104" t="s">
        <v>221</v>
      </c>
      <c r="AW1104" t="s">
        <v>875</v>
      </c>
      <c r="AX1104" t="s">
        <v>222</v>
      </c>
      <c r="BA1104" s="57">
        <v>46318.625</v>
      </c>
      <c r="BB1104" t="s">
        <v>11418</v>
      </c>
      <c r="BC1104">
        <v>2026</v>
      </c>
      <c r="BD1104">
        <v>10</v>
      </c>
      <c r="BE1104">
        <v>23</v>
      </c>
      <c r="BF1104" s="6">
        <f t="shared" si="51"/>
        <v>46318</v>
      </c>
      <c r="BG1104">
        <f t="shared" si="52"/>
        <v>-0.625</v>
      </c>
      <c r="BH1104" t="str">
        <f t="shared" si="53"/>
        <v>COMPLY</v>
      </c>
      <c r="BI1104" t="str">
        <f>VLOOKUP(H1104,Sheet2!$A$1:$B$270,2,FALSE)</f>
        <v>SURABAYA UTARA</v>
      </c>
    </row>
    <row r="1105" spans="1:61">
      <c r="A1105">
        <v>1104</v>
      </c>
      <c r="B1105">
        <v>1002654238</v>
      </c>
      <c r="C1105">
        <v>3</v>
      </c>
      <c r="D1105" t="s">
        <v>55</v>
      </c>
      <c r="E1105">
        <v>5</v>
      </c>
      <c r="F1105" t="s">
        <v>260</v>
      </c>
      <c r="G1105" t="s">
        <v>123</v>
      </c>
      <c r="H1105" t="s">
        <v>286</v>
      </c>
      <c r="I1105" t="s">
        <v>212</v>
      </c>
      <c r="J1105" t="s">
        <v>213</v>
      </c>
      <c r="K1105" t="s">
        <v>149</v>
      </c>
      <c r="L1105" t="s">
        <v>214</v>
      </c>
      <c r="M1105" t="s">
        <v>76</v>
      </c>
      <c r="N1105" t="s">
        <v>215</v>
      </c>
      <c r="O1105" s="57">
        <v>46321.60052083333</v>
      </c>
      <c r="P1105" s="57">
        <v>46322.547777777778</v>
      </c>
      <c r="Q1105">
        <v>69417262</v>
      </c>
      <c r="S1105">
        <v>152401228196</v>
      </c>
      <c r="T1105" t="s">
        <v>13120</v>
      </c>
      <c r="U1105" t="s">
        <v>13121</v>
      </c>
      <c r="V1105" t="s">
        <v>13122</v>
      </c>
      <c r="Z1105">
        <v>112.73125539999999</v>
      </c>
      <c r="AA1105">
        <v>-7.2240396000000002</v>
      </c>
      <c r="AB1105" t="s">
        <v>13123</v>
      </c>
      <c r="AC1105" t="s">
        <v>216</v>
      </c>
      <c r="AL1105" t="s">
        <v>217</v>
      </c>
      <c r="AM1105" t="s">
        <v>13124</v>
      </c>
      <c r="AN1105" t="s">
        <v>6</v>
      </c>
      <c r="AO1105" t="s">
        <v>13125</v>
      </c>
      <c r="AP1105" s="57">
        <v>46322.458333333336</v>
      </c>
      <c r="AR1105" t="s">
        <v>218</v>
      </c>
      <c r="AS1105" t="s">
        <v>270</v>
      </c>
      <c r="AT1105" t="s">
        <v>230</v>
      </c>
      <c r="AU1105">
        <v>20261027</v>
      </c>
      <c r="AV1105" t="s">
        <v>221</v>
      </c>
      <c r="AW1105" t="s">
        <v>2046</v>
      </c>
      <c r="AX1105" t="s">
        <v>222</v>
      </c>
      <c r="BA1105" s="57">
        <v>46322.458333333336</v>
      </c>
      <c r="BB1105" t="s">
        <v>13124</v>
      </c>
      <c r="BC1105">
        <v>2026</v>
      </c>
      <c r="BD1105">
        <v>10</v>
      </c>
      <c r="BE1105">
        <v>27</v>
      </c>
      <c r="BF1105" s="6">
        <f t="shared" si="51"/>
        <v>46322</v>
      </c>
      <c r="BG1105">
        <f t="shared" si="52"/>
        <v>-0.45833333333575865</v>
      </c>
      <c r="BH1105" t="str">
        <f t="shared" si="53"/>
        <v>COMPLY</v>
      </c>
      <c r="BI1105" t="str">
        <f>VLOOKUP(H1105,Sheet2!$A$1:$B$270,2,FALSE)</f>
        <v>SURABAYA UTARA</v>
      </c>
    </row>
    <row r="1106" spans="1:61">
      <c r="A1106">
        <v>1105</v>
      </c>
      <c r="B1106">
        <v>1002654316</v>
      </c>
      <c r="C1106">
        <v>3</v>
      </c>
      <c r="D1106" t="s">
        <v>55</v>
      </c>
      <c r="E1106">
        <v>5</v>
      </c>
      <c r="F1106" t="s">
        <v>260</v>
      </c>
      <c r="G1106" t="s">
        <v>123</v>
      </c>
      <c r="H1106" t="s">
        <v>286</v>
      </c>
      <c r="I1106" t="s">
        <v>212</v>
      </c>
      <c r="J1106" t="s">
        <v>213</v>
      </c>
      <c r="K1106" t="s">
        <v>149</v>
      </c>
      <c r="M1106" t="s">
        <v>76</v>
      </c>
      <c r="N1106" t="s">
        <v>215</v>
      </c>
      <c r="O1106" s="57">
        <v>46321.615914351853</v>
      </c>
      <c r="P1106" s="57">
        <v>46321.680451388886</v>
      </c>
      <c r="Q1106">
        <v>69412881</v>
      </c>
      <c r="S1106">
        <v>152401227820</v>
      </c>
      <c r="T1106" t="s">
        <v>9594</v>
      </c>
      <c r="U1106" t="s">
        <v>13118</v>
      </c>
      <c r="V1106" t="s">
        <v>13119</v>
      </c>
      <c r="Z1106">
        <v>112.74156915</v>
      </c>
      <c r="AA1106">
        <v>-7.2219640099999998</v>
      </c>
      <c r="AB1106" t="s">
        <v>9597</v>
      </c>
      <c r="AC1106" t="s">
        <v>216</v>
      </c>
      <c r="AL1106" t="s">
        <v>217</v>
      </c>
      <c r="AM1106" t="s">
        <v>10117</v>
      </c>
      <c r="AN1106" t="s">
        <v>6</v>
      </c>
      <c r="AO1106" t="s">
        <v>12941</v>
      </c>
      <c r="AR1106" t="s">
        <v>218</v>
      </c>
      <c r="AS1106" t="s">
        <v>270</v>
      </c>
      <c r="AT1106" t="s">
        <v>230</v>
      </c>
      <c r="AU1106">
        <v>20261026</v>
      </c>
      <c r="AV1106" t="s">
        <v>221</v>
      </c>
      <c r="AW1106" t="s">
        <v>540</v>
      </c>
      <c r="AX1106" t="s">
        <v>222</v>
      </c>
      <c r="BA1106" s="57">
        <v>46321.291666666664</v>
      </c>
      <c r="BB1106" t="s">
        <v>10117</v>
      </c>
      <c r="BC1106">
        <v>2026</v>
      </c>
      <c r="BD1106">
        <v>10</v>
      </c>
      <c r="BE1106">
        <v>26</v>
      </c>
      <c r="BF1106" s="6">
        <f t="shared" si="51"/>
        <v>46321</v>
      </c>
      <c r="BG1106">
        <f t="shared" si="52"/>
        <v>-0.29166666666424135</v>
      </c>
      <c r="BH1106" t="str">
        <f t="shared" si="53"/>
        <v>COMPLY</v>
      </c>
      <c r="BI1106" t="str">
        <f>VLOOKUP(H1106,Sheet2!$A$1:$B$270,2,FALSE)</f>
        <v>SURABAYA UTARA</v>
      </c>
    </row>
    <row r="1107" spans="1:61">
      <c r="A1107">
        <v>1106</v>
      </c>
      <c r="B1107">
        <v>1002655184</v>
      </c>
      <c r="C1107">
        <v>3</v>
      </c>
      <c r="D1107" t="s">
        <v>55</v>
      </c>
      <c r="E1107">
        <v>5</v>
      </c>
      <c r="F1107" t="s">
        <v>260</v>
      </c>
      <c r="G1107" t="s">
        <v>123</v>
      </c>
      <c r="H1107" t="s">
        <v>286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46322.390104166669</v>
      </c>
      <c r="P1107" s="57">
        <v>46322.673344907409</v>
      </c>
      <c r="Q1107">
        <v>69417628</v>
      </c>
      <c r="S1107">
        <v>152401227825</v>
      </c>
      <c r="T1107" t="s">
        <v>13843</v>
      </c>
      <c r="U1107" t="s">
        <v>8524</v>
      </c>
      <c r="V1107" t="s">
        <v>13844</v>
      </c>
      <c r="Z1107">
        <v>112.7264586</v>
      </c>
      <c r="AA1107">
        <v>-7.2246131</v>
      </c>
      <c r="AB1107" t="s">
        <v>13845</v>
      </c>
      <c r="AC1107" t="s">
        <v>235</v>
      </c>
      <c r="AL1107" t="s">
        <v>217</v>
      </c>
      <c r="AM1107" t="s">
        <v>13846</v>
      </c>
      <c r="AN1107" t="s">
        <v>6</v>
      </c>
      <c r="AO1107" t="s">
        <v>13584</v>
      </c>
      <c r="AP1107" s="57">
        <v>46323.333333333336</v>
      </c>
      <c r="AR1107" t="s">
        <v>218</v>
      </c>
      <c r="AS1107" t="s">
        <v>270</v>
      </c>
      <c r="AT1107" t="s">
        <v>230</v>
      </c>
      <c r="AU1107">
        <v>20261027</v>
      </c>
      <c r="AV1107" t="s">
        <v>221</v>
      </c>
      <c r="AW1107" t="s">
        <v>877</v>
      </c>
      <c r="AX1107" t="s">
        <v>222</v>
      </c>
      <c r="BA1107" s="57">
        <v>46323.333333333336</v>
      </c>
      <c r="BB1107" t="s">
        <v>13846</v>
      </c>
      <c r="BC1107">
        <v>2026</v>
      </c>
      <c r="BD1107">
        <v>10</v>
      </c>
      <c r="BE1107">
        <v>27</v>
      </c>
      <c r="BF1107" s="6">
        <f t="shared" si="51"/>
        <v>46322</v>
      </c>
      <c r="BG1107">
        <f t="shared" si="52"/>
        <v>-1.3333333333357587</v>
      </c>
      <c r="BH1107" t="str">
        <f t="shared" si="53"/>
        <v>COMPLY</v>
      </c>
      <c r="BI1107" t="str">
        <f>VLOOKUP(H1107,Sheet2!$A$1:$B$270,2,FALSE)</f>
        <v>SURABAYA UTARA</v>
      </c>
    </row>
    <row r="1108" spans="1:61">
      <c r="A1108">
        <v>1107</v>
      </c>
      <c r="B1108">
        <v>1002656818</v>
      </c>
      <c r="C1108">
        <v>3</v>
      </c>
      <c r="D1108" t="s">
        <v>55</v>
      </c>
      <c r="E1108">
        <v>5</v>
      </c>
      <c r="F1108" t="s">
        <v>260</v>
      </c>
      <c r="G1108" t="s">
        <v>123</v>
      </c>
      <c r="H1108" t="s">
        <v>286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46322.78800925926</v>
      </c>
      <c r="P1108" s="57">
        <v>46323.751087962963</v>
      </c>
      <c r="Q1108">
        <v>69418264</v>
      </c>
      <c r="S1108">
        <v>152401228204</v>
      </c>
      <c r="T1108" t="s">
        <v>13847</v>
      </c>
      <c r="U1108" t="s">
        <v>13848</v>
      </c>
      <c r="V1108" t="s">
        <v>13849</v>
      </c>
      <c r="Z1108">
        <v>112.74137899999999</v>
      </c>
      <c r="AA1108">
        <v>-7.211303</v>
      </c>
      <c r="AB1108" t="s">
        <v>13850</v>
      </c>
      <c r="AC1108" t="s">
        <v>235</v>
      </c>
      <c r="AL1108" t="s">
        <v>217</v>
      </c>
      <c r="AM1108" t="s">
        <v>13736</v>
      </c>
      <c r="AN1108" t="s">
        <v>6</v>
      </c>
      <c r="AO1108" t="s">
        <v>13772</v>
      </c>
      <c r="AP1108" s="57">
        <v>46323.625</v>
      </c>
      <c r="AR1108" t="s">
        <v>218</v>
      </c>
      <c r="AS1108" t="s">
        <v>270</v>
      </c>
      <c r="AT1108" t="s">
        <v>230</v>
      </c>
      <c r="AU1108">
        <v>20261028</v>
      </c>
      <c r="AV1108" t="s">
        <v>221</v>
      </c>
      <c r="AW1108" t="s">
        <v>883</v>
      </c>
      <c r="AX1108" t="s">
        <v>222</v>
      </c>
      <c r="BA1108" s="57">
        <v>46323.625</v>
      </c>
      <c r="BB1108" t="s">
        <v>13736</v>
      </c>
      <c r="BC1108">
        <v>2026</v>
      </c>
      <c r="BD1108">
        <v>10</v>
      </c>
      <c r="BE1108">
        <v>28</v>
      </c>
      <c r="BF1108" s="6">
        <f t="shared" si="51"/>
        <v>46323</v>
      </c>
      <c r="BG1108">
        <f t="shared" si="52"/>
        <v>-0.625</v>
      </c>
      <c r="BH1108" t="str">
        <f t="shared" si="53"/>
        <v>COMPLY</v>
      </c>
      <c r="BI1108" t="str">
        <f>VLOOKUP(H1108,Sheet2!$A$1:$B$270,2,FALSE)</f>
        <v>SURABAYA UTARA</v>
      </c>
    </row>
    <row r="1109" spans="1:61">
      <c r="A1109">
        <v>1108</v>
      </c>
      <c r="B1109">
        <v>1002659726</v>
      </c>
      <c r="C1109">
        <v>3</v>
      </c>
      <c r="D1109" t="s">
        <v>55</v>
      </c>
      <c r="E1109">
        <v>5</v>
      </c>
      <c r="F1109" t="s">
        <v>260</v>
      </c>
      <c r="G1109" t="s">
        <v>123</v>
      </c>
      <c r="H1109" t="s">
        <v>286</v>
      </c>
      <c r="I1109" t="s">
        <v>212</v>
      </c>
      <c r="J1109" t="s">
        <v>213</v>
      </c>
      <c r="K1109" t="s">
        <v>149</v>
      </c>
      <c r="L1109" t="s">
        <v>214</v>
      </c>
      <c r="M1109" t="s">
        <v>238</v>
      </c>
      <c r="N1109" t="s">
        <v>215</v>
      </c>
      <c r="O1109" s="57">
        <v>46324.656828703701</v>
      </c>
      <c r="P1109" s="57">
        <v>46324.658402777779</v>
      </c>
      <c r="Q1109">
        <v>69419449</v>
      </c>
      <c r="S1109">
        <v>152401227840</v>
      </c>
      <c r="T1109" t="s">
        <v>15136</v>
      </c>
      <c r="U1109" t="s">
        <v>15137</v>
      </c>
      <c r="V1109" t="s">
        <v>15138</v>
      </c>
      <c r="Z1109">
        <v>112.7351853</v>
      </c>
      <c r="AA1109">
        <v>-7.2354561000000004</v>
      </c>
      <c r="AB1109" t="s">
        <v>15139</v>
      </c>
      <c r="AC1109" t="s">
        <v>235</v>
      </c>
      <c r="AL1109" t="s">
        <v>217</v>
      </c>
      <c r="AM1109" t="s">
        <v>15140</v>
      </c>
      <c r="AN1109" t="s">
        <v>6</v>
      </c>
      <c r="AO1109" t="s">
        <v>15084</v>
      </c>
      <c r="AP1109" s="57">
        <v>46325.625</v>
      </c>
      <c r="AR1109" t="s">
        <v>239</v>
      </c>
      <c r="AS1109" t="s">
        <v>270</v>
      </c>
      <c r="AT1109" t="s">
        <v>230</v>
      </c>
      <c r="AV1109" t="s">
        <v>238</v>
      </c>
      <c r="AW1109" t="s">
        <v>877</v>
      </c>
      <c r="AX1109" t="s">
        <v>222</v>
      </c>
      <c r="BA1109" s="57">
        <v>46325.625</v>
      </c>
      <c r="BB1109" t="s">
        <v>15140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str">
        <f>VLOOKUP(H1109,Sheet2!$A$1:$B$270,2,FALSE)</f>
        <v>SURABAYA UTARA</v>
      </c>
    </row>
    <row r="1110" spans="1:61">
      <c r="A1110">
        <v>1109</v>
      </c>
      <c r="B1110">
        <v>1002627878</v>
      </c>
      <c r="C1110">
        <v>3</v>
      </c>
      <c r="D1110" t="s">
        <v>55</v>
      </c>
      <c r="E1110">
        <v>5</v>
      </c>
      <c r="F1110" t="s">
        <v>260</v>
      </c>
      <c r="G1110" t="s">
        <v>123</v>
      </c>
      <c r="H1110" t="s">
        <v>266</v>
      </c>
      <c r="I1110" t="s">
        <v>212</v>
      </c>
      <c r="J1110" t="s">
        <v>213</v>
      </c>
      <c r="K1110" t="s">
        <v>149</v>
      </c>
      <c r="L1110" t="s">
        <v>214</v>
      </c>
      <c r="M1110" t="s">
        <v>1400</v>
      </c>
      <c r="N1110" t="s">
        <v>215</v>
      </c>
      <c r="O1110" s="57">
        <v>46303.605196759258</v>
      </c>
      <c r="P1110" s="57">
        <v>46304.405011574076</v>
      </c>
      <c r="Q1110">
        <v>69406563</v>
      </c>
      <c r="S1110">
        <v>152407282325</v>
      </c>
      <c r="T1110" t="s">
        <v>4544</v>
      </c>
      <c r="U1110" t="s">
        <v>4545</v>
      </c>
      <c r="V1110" t="s">
        <v>4546</v>
      </c>
      <c r="Z1110">
        <v>112.7613905</v>
      </c>
      <c r="AA1110">
        <v>-7.2590645</v>
      </c>
      <c r="AB1110" t="s">
        <v>4547</v>
      </c>
      <c r="AC1110" t="s">
        <v>235</v>
      </c>
      <c r="AL1110" t="s">
        <v>217</v>
      </c>
      <c r="AM1110" t="s">
        <v>4548</v>
      </c>
      <c r="AN1110" t="s">
        <v>6</v>
      </c>
      <c r="AO1110" s="57">
        <v>46244.611331018517</v>
      </c>
      <c r="AP1110" s="57">
        <v>46304.458333333336</v>
      </c>
      <c r="AR1110" t="s">
        <v>14</v>
      </c>
      <c r="AS1110" t="s">
        <v>123</v>
      </c>
      <c r="AT1110" t="s">
        <v>230</v>
      </c>
      <c r="AV1110" t="s">
        <v>4549</v>
      </c>
      <c r="AW1110" t="s">
        <v>875</v>
      </c>
      <c r="AX1110" t="s">
        <v>222</v>
      </c>
      <c r="BA1110" s="57">
        <v>46304.458333333336</v>
      </c>
      <c r="BB1110" t="s">
        <v>4548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str">
        <f>VLOOKUP(H1110,Sheet2!$A$1:$B$270,2,FALSE)</f>
        <v>SURABAYA UTARA</v>
      </c>
    </row>
    <row r="1111" spans="1:61">
      <c r="A1111">
        <v>1110</v>
      </c>
      <c r="B1111">
        <v>1002618774</v>
      </c>
      <c r="C1111">
        <v>3</v>
      </c>
      <c r="D1111" t="s">
        <v>55</v>
      </c>
      <c r="E1111">
        <v>5</v>
      </c>
      <c r="F1111" t="s">
        <v>260</v>
      </c>
      <c r="G1111" t="s">
        <v>123</v>
      </c>
      <c r="H1111" t="s">
        <v>266</v>
      </c>
      <c r="I1111" t="s">
        <v>212</v>
      </c>
      <c r="J1111" t="s">
        <v>213</v>
      </c>
      <c r="K1111" t="s">
        <v>149</v>
      </c>
      <c r="L1111" t="s">
        <v>214</v>
      </c>
      <c r="M1111" t="s">
        <v>76</v>
      </c>
      <c r="N1111" t="s">
        <v>215</v>
      </c>
      <c r="O1111" s="57">
        <v>46296.751157407409</v>
      </c>
      <c r="P1111" s="57">
        <v>46297.547523148147</v>
      </c>
      <c r="Q1111">
        <v>69402640</v>
      </c>
      <c r="S1111">
        <v>152407282544</v>
      </c>
      <c r="T1111" t="s">
        <v>1070</v>
      </c>
      <c r="U1111" t="s">
        <v>1071</v>
      </c>
      <c r="V1111" t="s">
        <v>1072</v>
      </c>
      <c r="Z1111">
        <v>112.7890769</v>
      </c>
      <c r="AA1111">
        <v>-7.2549155000000001</v>
      </c>
      <c r="AB1111" t="s">
        <v>1073</v>
      </c>
      <c r="AC1111" t="s">
        <v>216</v>
      </c>
      <c r="AL1111" t="s">
        <v>217</v>
      </c>
      <c r="AM1111" t="s">
        <v>1074</v>
      </c>
      <c r="AN1111" t="s">
        <v>6</v>
      </c>
      <c r="AO1111" s="57">
        <v>46032.757141203707</v>
      </c>
      <c r="AP1111" s="57">
        <v>46297.625</v>
      </c>
      <c r="AR1111" t="s">
        <v>218</v>
      </c>
      <c r="AS1111" t="s">
        <v>123</v>
      </c>
      <c r="AT1111" t="s">
        <v>230</v>
      </c>
      <c r="AU1111">
        <v>20261002</v>
      </c>
      <c r="AV1111" t="s">
        <v>221</v>
      </c>
      <c r="AW1111" t="s">
        <v>877</v>
      </c>
      <c r="AX1111" t="s">
        <v>222</v>
      </c>
      <c r="BA1111" s="57">
        <v>46297.625</v>
      </c>
      <c r="BB1111" t="s">
        <v>1074</v>
      </c>
      <c r="BC1111">
        <v>2026</v>
      </c>
      <c r="BD1111">
        <v>10</v>
      </c>
      <c r="BE1111">
        <v>2</v>
      </c>
      <c r="BF1111" s="6">
        <f t="shared" si="51"/>
        <v>46297</v>
      </c>
      <c r="BG1111">
        <f t="shared" si="52"/>
        <v>-0.625</v>
      </c>
      <c r="BH1111" t="str">
        <f t="shared" si="53"/>
        <v>COMPLY</v>
      </c>
      <c r="BI1111" t="str">
        <f>VLOOKUP(H1111,Sheet2!$A$1:$B$270,2,FALSE)</f>
        <v>SURABAYA UTARA</v>
      </c>
    </row>
    <row r="1112" spans="1:61">
      <c r="A1112">
        <v>1111</v>
      </c>
      <c r="B1112">
        <v>1002627884</v>
      </c>
      <c r="C1112">
        <v>3</v>
      </c>
      <c r="D1112" t="s">
        <v>55</v>
      </c>
      <c r="E1112">
        <v>5</v>
      </c>
      <c r="F1112" t="s">
        <v>260</v>
      </c>
      <c r="G1112" t="s">
        <v>123</v>
      </c>
      <c r="H1112" t="s">
        <v>266</v>
      </c>
      <c r="I1112" t="s">
        <v>212</v>
      </c>
      <c r="J1112" t="s">
        <v>213</v>
      </c>
      <c r="K1112" t="s">
        <v>149</v>
      </c>
      <c r="L1112" t="s">
        <v>214</v>
      </c>
      <c r="M1112" t="s">
        <v>76</v>
      </c>
      <c r="N1112" t="s">
        <v>215</v>
      </c>
      <c r="O1112" s="57">
        <v>46303.605104166665</v>
      </c>
      <c r="P1112" s="57">
        <v>46303.820034722223</v>
      </c>
      <c r="Q1112">
        <v>69406563</v>
      </c>
      <c r="S1112">
        <v>152407282325</v>
      </c>
      <c r="T1112" t="s">
        <v>4544</v>
      </c>
      <c r="U1112" t="s">
        <v>4545</v>
      </c>
      <c r="V1112" t="s">
        <v>4546</v>
      </c>
      <c r="Z1112">
        <v>112.7613905</v>
      </c>
      <c r="AA1112">
        <v>-7.2590645</v>
      </c>
      <c r="AB1112" t="s">
        <v>4547</v>
      </c>
      <c r="AC1112" t="s">
        <v>235</v>
      </c>
      <c r="AL1112" t="s">
        <v>217</v>
      </c>
      <c r="AM1112" t="s">
        <v>4548</v>
      </c>
      <c r="AN1112" t="s">
        <v>6</v>
      </c>
      <c r="AO1112" s="57">
        <v>46244.611331018517</v>
      </c>
      <c r="AP1112" s="57">
        <v>46304.458333333336</v>
      </c>
      <c r="AR1112" t="s">
        <v>218</v>
      </c>
      <c r="AS1112" t="s">
        <v>123</v>
      </c>
      <c r="AT1112" t="s">
        <v>230</v>
      </c>
      <c r="AU1112">
        <v>20261008</v>
      </c>
      <c r="AV1112" t="s">
        <v>221</v>
      </c>
      <c r="AW1112" t="s">
        <v>875</v>
      </c>
      <c r="AX1112" t="s">
        <v>222</v>
      </c>
      <c r="BA1112" s="57">
        <v>46304.458333333336</v>
      </c>
      <c r="BB1112" t="s">
        <v>4548</v>
      </c>
      <c r="BC1112">
        <v>2026</v>
      </c>
      <c r="BD1112">
        <v>10</v>
      </c>
      <c r="BE1112">
        <v>8</v>
      </c>
      <c r="BF1112" s="6">
        <f t="shared" si="51"/>
        <v>46303</v>
      </c>
      <c r="BG1112">
        <f t="shared" si="52"/>
        <v>-1.4583333333357587</v>
      </c>
      <c r="BH1112" t="str">
        <f t="shared" si="53"/>
        <v>COMPLY</v>
      </c>
      <c r="BI1112" t="str">
        <f>VLOOKUP(H1112,Sheet2!$A$1:$B$270,2,FALSE)</f>
        <v>SURABAYA UTARA</v>
      </c>
    </row>
    <row r="1113" spans="1:61">
      <c r="A1113">
        <v>1112</v>
      </c>
      <c r="B1113">
        <v>1002629003</v>
      </c>
      <c r="C1113">
        <v>3</v>
      </c>
      <c r="D1113" t="s">
        <v>55</v>
      </c>
      <c r="E1113">
        <v>5</v>
      </c>
      <c r="F1113" t="s">
        <v>260</v>
      </c>
      <c r="G1113" t="s">
        <v>123</v>
      </c>
      <c r="H1113" t="s">
        <v>266</v>
      </c>
      <c r="I1113" t="s">
        <v>212</v>
      </c>
      <c r="J1113" t="s">
        <v>213</v>
      </c>
      <c r="K1113" t="s">
        <v>149</v>
      </c>
      <c r="M1113" t="s">
        <v>76</v>
      </c>
      <c r="N1113" t="s">
        <v>215</v>
      </c>
      <c r="O1113" s="57">
        <v>46304.405011574076</v>
      </c>
      <c r="P1113" s="57">
        <v>46304.491516203707</v>
      </c>
      <c r="Q1113">
        <v>69406563</v>
      </c>
      <c r="S1113">
        <v>152407282611</v>
      </c>
      <c r="T1113" t="s">
        <v>4544</v>
      </c>
      <c r="U1113" t="s">
        <v>5169</v>
      </c>
      <c r="V1113" t="s">
        <v>5170</v>
      </c>
      <c r="Z1113">
        <v>112.7697</v>
      </c>
      <c r="AA1113">
        <v>-7.2454000000000001</v>
      </c>
      <c r="AB1113" t="s">
        <v>4547</v>
      </c>
      <c r="AC1113" t="s">
        <v>229</v>
      </c>
      <c r="AL1113" t="s">
        <v>217</v>
      </c>
      <c r="AM1113" t="s">
        <v>5171</v>
      </c>
      <c r="AN1113" t="s">
        <v>6</v>
      </c>
      <c r="AO1113" s="57">
        <v>46275.413715277777</v>
      </c>
      <c r="AR1113" t="s">
        <v>218</v>
      </c>
      <c r="AS1113" t="s">
        <v>123</v>
      </c>
      <c r="AT1113" t="s">
        <v>230</v>
      </c>
      <c r="AU1113">
        <v>20261009</v>
      </c>
      <c r="AV1113" t="s">
        <v>221</v>
      </c>
      <c r="AW1113" t="s">
        <v>1473</v>
      </c>
      <c r="AX1113" t="s">
        <v>222</v>
      </c>
      <c r="BA1113" s="57">
        <v>46304.291666666664</v>
      </c>
      <c r="BB1113" t="s">
        <v>5171</v>
      </c>
      <c r="BC1113">
        <v>2026</v>
      </c>
      <c r="BD1113">
        <v>10</v>
      </c>
      <c r="BE1113">
        <v>9</v>
      </c>
      <c r="BF1113" s="6">
        <f t="shared" si="51"/>
        <v>46304</v>
      </c>
      <c r="BG1113">
        <f t="shared" si="52"/>
        <v>-0.29166666666424135</v>
      </c>
      <c r="BH1113" t="str">
        <f t="shared" si="53"/>
        <v>COMPLY</v>
      </c>
      <c r="BI1113" t="str">
        <f>VLOOKUP(H1113,Sheet2!$A$1:$B$270,2,FALSE)</f>
        <v>SURABAYA UTARA</v>
      </c>
    </row>
    <row r="1114" spans="1:61">
      <c r="A1114">
        <v>1113</v>
      </c>
      <c r="B1114">
        <v>1002638319</v>
      </c>
      <c r="C1114">
        <v>3</v>
      </c>
      <c r="D1114" t="s">
        <v>55</v>
      </c>
      <c r="E1114">
        <v>5</v>
      </c>
      <c r="F1114" t="s">
        <v>260</v>
      </c>
      <c r="G1114" t="s">
        <v>123</v>
      </c>
      <c r="H1114" t="s">
        <v>266</v>
      </c>
      <c r="I1114" t="s">
        <v>212</v>
      </c>
      <c r="J1114" t="s">
        <v>213</v>
      </c>
      <c r="K1114" t="s">
        <v>149</v>
      </c>
      <c r="L1114" t="s">
        <v>214</v>
      </c>
      <c r="M1114" t="s">
        <v>76</v>
      </c>
      <c r="N1114" t="s">
        <v>215</v>
      </c>
      <c r="O1114" s="57">
        <v>46310.503877314812</v>
      </c>
      <c r="P1114" s="57">
        <v>46311.541990740741</v>
      </c>
      <c r="Q1114">
        <v>69410737</v>
      </c>
      <c r="S1114">
        <v>152407282671</v>
      </c>
      <c r="T1114" t="s">
        <v>7577</v>
      </c>
      <c r="U1114" t="s">
        <v>7578</v>
      </c>
      <c r="V1114" t="s">
        <v>7579</v>
      </c>
      <c r="Z1114">
        <v>112.77518980000001</v>
      </c>
      <c r="AA1114">
        <v>-7.2497442000000003</v>
      </c>
      <c r="AB1114" t="s">
        <v>7580</v>
      </c>
      <c r="AC1114" t="s">
        <v>235</v>
      </c>
      <c r="AL1114" t="s">
        <v>217</v>
      </c>
      <c r="AM1114" t="s">
        <v>7471</v>
      </c>
      <c r="AN1114" t="s">
        <v>6</v>
      </c>
      <c r="AO1114" t="s">
        <v>7383</v>
      </c>
      <c r="AP1114" s="57">
        <v>46311.458333333336</v>
      </c>
      <c r="AR1114" t="s">
        <v>218</v>
      </c>
      <c r="AS1114" t="s">
        <v>123</v>
      </c>
      <c r="AT1114" t="s">
        <v>230</v>
      </c>
      <c r="AU1114">
        <v>20261016</v>
      </c>
      <c r="AV1114" t="s">
        <v>221</v>
      </c>
      <c r="AW1114" t="s">
        <v>879</v>
      </c>
      <c r="AX1114" t="s">
        <v>222</v>
      </c>
      <c r="BA1114" s="57">
        <v>46311.458333333336</v>
      </c>
      <c r="BB1114" t="s">
        <v>7471</v>
      </c>
      <c r="BC1114">
        <v>2026</v>
      </c>
      <c r="BD1114">
        <v>10</v>
      </c>
      <c r="BE1114">
        <v>16</v>
      </c>
      <c r="BF1114" s="6">
        <f t="shared" si="51"/>
        <v>46311</v>
      </c>
      <c r="BG1114">
        <f t="shared" si="52"/>
        <v>-0.45833333333575865</v>
      </c>
      <c r="BH1114" t="str">
        <f t="shared" si="53"/>
        <v>COMPLY</v>
      </c>
      <c r="BI1114" t="str">
        <f>VLOOKUP(H1114,Sheet2!$A$1:$B$270,2,FALSE)</f>
        <v>SURABAYA UTARA</v>
      </c>
    </row>
    <row r="1115" spans="1:61">
      <c r="A1115">
        <v>1114</v>
      </c>
      <c r="B1115">
        <v>1002637950</v>
      </c>
      <c r="C1115">
        <v>3</v>
      </c>
      <c r="D1115" t="s">
        <v>55</v>
      </c>
      <c r="E1115">
        <v>5</v>
      </c>
      <c r="F1115" t="s">
        <v>260</v>
      </c>
      <c r="G1115" t="s">
        <v>123</v>
      </c>
      <c r="H1115" t="s">
        <v>266</v>
      </c>
      <c r="I1115" t="s">
        <v>212</v>
      </c>
      <c r="J1115" t="s">
        <v>213</v>
      </c>
      <c r="K1115" t="s">
        <v>149</v>
      </c>
      <c r="L1115" t="s">
        <v>214</v>
      </c>
      <c r="M1115" t="s">
        <v>76</v>
      </c>
      <c r="N1115" t="s">
        <v>215</v>
      </c>
      <c r="O1115" s="57">
        <v>46310.418530092589</v>
      </c>
      <c r="P1115" s="57">
        <v>46311.542337962965</v>
      </c>
      <c r="Q1115">
        <v>69410603</v>
      </c>
      <c r="S1115">
        <v>152407282667</v>
      </c>
      <c r="T1115" t="s">
        <v>7581</v>
      </c>
      <c r="U1115" t="s">
        <v>7582</v>
      </c>
      <c r="V1115" t="s">
        <v>7583</v>
      </c>
      <c r="Z1115">
        <v>112.78979200000001</v>
      </c>
      <c r="AA1115">
        <v>-7.2524105999999904</v>
      </c>
      <c r="AB1115" t="s">
        <v>7584</v>
      </c>
      <c r="AC1115" t="s">
        <v>235</v>
      </c>
      <c r="AL1115" t="s">
        <v>217</v>
      </c>
      <c r="AM1115" t="s">
        <v>7585</v>
      </c>
      <c r="AN1115" t="s">
        <v>6</v>
      </c>
      <c r="AO1115" t="s">
        <v>7465</v>
      </c>
      <c r="AP1115" s="57">
        <v>46311.333333333336</v>
      </c>
      <c r="AR1115" t="s">
        <v>218</v>
      </c>
      <c r="AS1115" t="s">
        <v>123</v>
      </c>
      <c r="AT1115" t="s">
        <v>230</v>
      </c>
      <c r="AU1115">
        <v>20261016</v>
      </c>
      <c r="AV1115" t="s">
        <v>221</v>
      </c>
      <c r="AW1115" t="s">
        <v>3687</v>
      </c>
      <c r="AX1115" t="s">
        <v>222</v>
      </c>
      <c r="BA1115" s="57">
        <v>46311.333333333336</v>
      </c>
      <c r="BB1115" t="s">
        <v>7585</v>
      </c>
      <c r="BC1115">
        <v>2026</v>
      </c>
      <c r="BD1115">
        <v>10</v>
      </c>
      <c r="BE1115">
        <v>16</v>
      </c>
      <c r="BF1115" s="6">
        <f t="shared" si="51"/>
        <v>46311</v>
      </c>
      <c r="BG1115">
        <f t="shared" si="52"/>
        <v>-0.33333333333575865</v>
      </c>
      <c r="BH1115" t="str">
        <f t="shared" si="53"/>
        <v>COMPLY</v>
      </c>
      <c r="BI1115" t="str">
        <f>VLOOKUP(H1115,Sheet2!$A$1:$B$270,2,FALSE)</f>
        <v>SURABAYA UTARA</v>
      </c>
    </row>
    <row r="1116" spans="1:61">
      <c r="A1116">
        <v>1115</v>
      </c>
      <c r="B1116">
        <v>1002640488</v>
      </c>
      <c r="C1116">
        <v>3</v>
      </c>
      <c r="D1116" t="s">
        <v>55</v>
      </c>
      <c r="E1116">
        <v>5</v>
      </c>
      <c r="F1116" t="s">
        <v>260</v>
      </c>
      <c r="G1116" t="s">
        <v>123</v>
      </c>
      <c r="H1116" t="s">
        <v>266</v>
      </c>
      <c r="I1116" t="s">
        <v>212</v>
      </c>
      <c r="J1116" t="s">
        <v>213</v>
      </c>
      <c r="K1116" t="s">
        <v>149</v>
      </c>
      <c r="M1116" t="s">
        <v>76</v>
      </c>
      <c r="N1116" t="s">
        <v>215</v>
      </c>
      <c r="O1116" s="57">
        <v>46311.635960648149</v>
      </c>
      <c r="P1116" s="57">
        <v>46313.750034722223</v>
      </c>
      <c r="Q1116">
        <v>69411643</v>
      </c>
      <c r="S1116">
        <v>152407282682</v>
      </c>
      <c r="T1116" t="s">
        <v>8528</v>
      </c>
      <c r="U1116" t="s">
        <v>8529</v>
      </c>
      <c r="V1116" t="s">
        <v>8530</v>
      </c>
      <c r="Z1116">
        <v>112.7792422</v>
      </c>
      <c r="AA1116">
        <v>-7.2132356</v>
      </c>
      <c r="AB1116" t="s">
        <v>8531</v>
      </c>
      <c r="AC1116" t="s">
        <v>229</v>
      </c>
      <c r="AL1116" t="s">
        <v>217</v>
      </c>
      <c r="AM1116" t="s">
        <v>8532</v>
      </c>
      <c r="AN1116" t="s">
        <v>6</v>
      </c>
      <c r="AO1116" t="s">
        <v>7929</v>
      </c>
      <c r="AP1116" s="57">
        <v>46314.458333333336</v>
      </c>
      <c r="AR1116" t="s">
        <v>218</v>
      </c>
      <c r="AS1116" t="s">
        <v>123</v>
      </c>
      <c r="AT1116" t="s">
        <v>230</v>
      </c>
      <c r="AU1116">
        <v>20261018</v>
      </c>
      <c r="AV1116" t="s">
        <v>221</v>
      </c>
      <c r="AW1116" t="s">
        <v>539</v>
      </c>
      <c r="AX1116" t="s">
        <v>222</v>
      </c>
      <c r="BA1116" s="57">
        <v>46314.458333333336</v>
      </c>
      <c r="BB1116" t="s">
        <v>8532</v>
      </c>
      <c r="BC1116">
        <v>2026</v>
      </c>
      <c r="BD1116">
        <v>10</v>
      </c>
      <c r="BE1116">
        <v>18</v>
      </c>
      <c r="BF1116" s="6">
        <f t="shared" si="51"/>
        <v>46313</v>
      </c>
      <c r="BG1116">
        <f t="shared" si="52"/>
        <v>-1.4583333333357587</v>
      </c>
      <c r="BH1116" t="str">
        <f t="shared" si="53"/>
        <v>COMPLY</v>
      </c>
      <c r="BI1116" t="str">
        <f>VLOOKUP(H1116,Sheet2!$A$1:$B$270,2,FALSE)</f>
        <v>SURABAYA UTARA</v>
      </c>
    </row>
    <row r="1117" spans="1:61">
      <c r="A1117">
        <v>1116</v>
      </c>
      <c r="B1117">
        <v>1002649695</v>
      </c>
      <c r="C1117">
        <v>3</v>
      </c>
      <c r="D1117" t="s">
        <v>55</v>
      </c>
      <c r="E1117">
        <v>5</v>
      </c>
      <c r="F1117" t="s">
        <v>260</v>
      </c>
      <c r="G1117" t="s">
        <v>123</v>
      </c>
      <c r="H1117" t="s">
        <v>266</v>
      </c>
      <c r="I1117" t="s">
        <v>212</v>
      </c>
      <c r="J1117" t="s">
        <v>213</v>
      </c>
      <c r="K1117" t="s">
        <v>149</v>
      </c>
      <c r="L1117" t="s">
        <v>214</v>
      </c>
      <c r="M1117" t="s">
        <v>76</v>
      </c>
      <c r="N1117" t="s">
        <v>215</v>
      </c>
      <c r="O1117" s="57">
        <v>46317.658159722225</v>
      </c>
      <c r="P1117" s="57">
        <v>46318.70480324074</v>
      </c>
      <c r="Q1117">
        <v>69415346</v>
      </c>
      <c r="S1117">
        <v>152407282748</v>
      </c>
      <c r="T1117" t="s">
        <v>11552</v>
      </c>
      <c r="U1117" t="s">
        <v>11553</v>
      </c>
      <c r="V1117" t="s">
        <v>11554</v>
      </c>
      <c r="Z1117">
        <v>112.77488870000001</v>
      </c>
      <c r="AA1117">
        <v>-7.2358430999999896</v>
      </c>
      <c r="AB1117" t="s">
        <v>11555</v>
      </c>
      <c r="AC1117" t="s">
        <v>235</v>
      </c>
      <c r="AL1117" t="s">
        <v>217</v>
      </c>
      <c r="AM1117" t="s">
        <v>11556</v>
      </c>
      <c r="AN1117" t="s">
        <v>6</v>
      </c>
      <c r="AO1117" t="s">
        <v>11432</v>
      </c>
      <c r="AP1117" s="57">
        <v>46318.625</v>
      </c>
      <c r="AR1117" t="s">
        <v>218</v>
      </c>
      <c r="AS1117" t="s">
        <v>123</v>
      </c>
      <c r="AT1117" t="s">
        <v>230</v>
      </c>
      <c r="AU1117">
        <v>20261023</v>
      </c>
      <c r="AV1117" t="s">
        <v>221</v>
      </c>
      <c r="AW1117" t="s">
        <v>875</v>
      </c>
      <c r="AX1117" t="s">
        <v>222</v>
      </c>
      <c r="BA1117" s="57">
        <v>46318.625</v>
      </c>
      <c r="BB1117" t="s">
        <v>11556</v>
      </c>
      <c r="BC1117">
        <v>2026</v>
      </c>
      <c r="BD1117">
        <v>10</v>
      </c>
      <c r="BE1117">
        <v>23</v>
      </c>
      <c r="BF1117" s="6">
        <f t="shared" si="51"/>
        <v>46318</v>
      </c>
      <c r="BG1117">
        <f t="shared" si="52"/>
        <v>-0.625</v>
      </c>
      <c r="BH1117" t="str">
        <f t="shared" si="53"/>
        <v>COMPLY</v>
      </c>
      <c r="BI1117" t="str">
        <f>VLOOKUP(H1117,Sheet2!$A$1:$B$270,2,FALSE)</f>
        <v>SURABAYA UTARA</v>
      </c>
    </row>
    <row r="1118" spans="1:61">
      <c r="A1118">
        <v>1117</v>
      </c>
      <c r="B1118">
        <v>1002649715</v>
      </c>
      <c r="C1118">
        <v>3</v>
      </c>
      <c r="D1118" t="s">
        <v>55</v>
      </c>
      <c r="E1118">
        <v>5</v>
      </c>
      <c r="F1118" t="s">
        <v>260</v>
      </c>
      <c r="G1118" t="s">
        <v>123</v>
      </c>
      <c r="H1118" t="s">
        <v>266</v>
      </c>
      <c r="I1118" t="s">
        <v>212</v>
      </c>
      <c r="J1118" t="s">
        <v>213</v>
      </c>
      <c r="K1118" t="s">
        <v>149</v>
      </c>
      <c r="L1118" t="s">
        <v>214</v>
      </c>
      <c r="M1118" t="s">
        <v>76</v>
      </c>
      <c r="N1118" t="s">
        <v>215</v>
      </c>
      <c r="O1118" s="57">
        <v>46317.660300925927</v>
      </c>
      <c r="P1118" s="57">
        <v>46318.692129629628</v>
      </c>
      <c r="Q1118">
        <v>69415352</v>
      </c>
      <c r="S1118">
        <v>152407282749</v>
      </c>
      <c r="T1118" t="s">
        <v>11557</v>
      </c>
      <c r="U1118" t="s">
        <v>11558</v>
      </c>
      <c r="V1118" t="s">
        <v>11559</v>
      </c>
      <c r="Z1118">
        <v>112.7837371</v>
      </c>
      <c r="AA1118">
        <v>-7.2356892999999998</v>
      </c>
      <c r="AB1118" t="s">
        <v>11560</v>
      </c>
      <c r="AC1118" t="s">
        <v>216</v>
      </c>
      <c r="AL1118" t="s">
        <v>217</v>
      </c>
      <c r="AM1118" t="s">
        <v>11561</v>
      </c>
      <c r="AN1118" t="s">
        <v>6</v>
      </c>
      <c r="AO1118" t="s">
        <v>11432</v>
      </c>
      <c r="AP1118" s="57">
        <v>46318.625</v>
      </c>
      <c r="AR1118" t="s">
        <v>218</v>
      </c>
      <c r="AS1118" t="s">
        <v>123</v>
      </c>
      <c r="AT1118" t="s">
        <v>230</v>
      </c>
      <c r="AU1118">
        <v>20261023</v>
      </c>
      <c r="AV1118" t="s">
        <v>221</v>
      </c>
      <c r="AW1118" t="s">
        <v>877</v>
      </c>
      <c r="AX1118" t="s">
        <v>222</v>
      </c>
      <c r="BA1118" s="57">
        <v>46318.625</v>
      </c>
      <c r="BB1118" t="s">
        <v>11561</v>
      </c>
      <c r="BC1118">
        <v>2026</v>
      </c>
      <c r="BD1118">
        <v>10</v>
      </c>
      <c r="BE1118">
        <v>23</v>
      </c>
      <c r="BF1118" s="6">
        <f t="shared" si="51"/>
        <v>46318</v>
      </c>
      <c r="BG1118">
        <f t="shared" si="52"/>
        <v>-0.625</v>
      </c>
      <c r="BH1118" t="str">
        <f t="shared" si="53"/>
        <v>COMPLY</v>
      </c>
      <c r="BI1118" t="str">
        <f>VLOOKUP(H1118,Sheet2!$A$1:$B$270,2,FALSE)</f>
        <v>SURABAYA UTARA</v>
      </c>
    </row>
    <row r="1119" spans="1:61">
      <c r="A1119">
        <v>1118</v>
      </c>
      <c r="B1119">
        <v>1002659206</v>
      </c>
      <c r="C1119">
        <v>3</v>
      </c>
      <c r="D1119" t="s">
        <v>55</v>
      </c>
      <c r="E1119">
        <v>5</v>
      </c>
      <c r="F1119" t="s">
        <v>260</v>
      </c>
      <c r="G1119" t="s">
        <v>123</v>
      </c>
      <c r="H1119" t="s">
        <v>266</v>
      </c>
      <c r="I1119" t="s">
        <v>212</v>
      </c>
      <c r="J1119" t="s">
        <v>213</v>
      </c>
      <c r="K1119" t="s">
        <v>149</v>
      </c>
      <c r="L1119" t="s">
        <v>214</v>
      </c>
      <c r="M1119" t="s">
        <v>76</v>
      </c>
      <c r="N1119" t="s">
        <v>215</v>
      </c>
      <c r="O1119" s="57">
        <v>46324.535995370374</v>
      </c>
      <c r="P1119" s="57">
        <v>46324.723946759259</v>
      </c>
      <c r="Q1119">
        <v>69419250</v>
      </c>
      <c r="S1119">
        <v>152407282818</v>
      </c>
      <c r="T1119" t="s">
        <v>15141</v>
      </c>
      <c r="U1119" t="s">
        <v>15142</v>
      </c>
      <c r="V1119" t="s">
        <v>15143</v>
      </c>
      <c r="Z1119">
        <v>112.767128</v>
      </c>
      <c r="AA1119">
        <v>-7.2550762999999998</v>
      </c>
      <c r="AB1119" t="s">
        <v>15144</v>
      </c>
      <c r="AC1119" t="s">
        <v>235</v>
      </c>
      <c r="AL1119" t="s">
        <v>217</v>
      </c>
      <c r="AM1119" t="s">
        <v>15145</v>
      </c>
      <c r="AN1119" t="s">
        <v>6</v>
      </c>
      <c r="AO1119" t="s">
        <v>14975</v>
      </c>
      <c r="AP1119" s="57">
        <v>46325.458333333336</v>
      </c>
      <c r="AR1119" t="s">
        <v>218</v>
      </c>
      <c r="AS1119" t="s">
        <v>123</v>
      </c>
      <c r="AT1119" t="s">
        <v>342</v>
      </c>
      <c r="AU1119">
        <v>20261029</v>
      </c>
      <c r="AV1119" t="s">
        <v>221</v>
      </c>
      <c r="AW1119" t="s">
        <v>1899</v>
      </c>
      <c r="AX1119" t="s">
        <v>222</v>
      </c>
      <c r="BA1119" s="57">
        <v>46325.458333333336</v>
      </c>
      <c r="BB1119" t="s">
        <v>15145</v>
      </c>
      <c r="BC1119">
        <v>2026</v>
      </c>
      <c r="BD1119">
        <v>10</v>
      </c>
      <c r="BE1119">
        <v>29</v>
      </c>
      <c r="BF1119" s="6">
        <f t="shared" si="51"/>
        <v>46324</v>
      </c>
      <c r="BG1119">
        <f t="shared" si="52"/>
        <v>-1.4583333333357587</v>
      </c>
      <c r="BH1119" t="str">
        <f t="shared" si="53"/>
        <v>COMPLY</v>
      </c>
      <c r="BI1119" t="str">
        <f>VLOOKUP(H1119,Sheet2!$A$1:$B$270,2,FALSE)</f>
        <v>SURABAYA UTARA</v>
      </c>
    </row>
    <row r="1120" spans="1:61">
      <c r="A1120">
        <v>1119</v>
      </c>
      <c r="B1120">
        <v>1002654848</v>
      </c>
      <c r="C1120">
        <v>3</v>
      </c>
      <c r="D1120" t="s">
        <v>55</v>
      </c>
      <c r="E1120">
        <v>5</v>
      </c>
      <c r="F1120" t="s">
        <v>260</v>
      </c>
      <c r="G1120" t="s">
        <v>123</v>
      </c>
      <c r="H1120" t="s">
        <v>266</v>
      </c>
      <c r="I1120" t="s">
        <v>212</v>
      </c>
      <c r="J1120" t="s">
        <v>213</v>
      </c>
      <c r="K1120" t="s">
        <v>149</v>
      </c>
      <c r="L1120" t="s">
        <v>214</v>
      </c>
      <c r="M1120" t="s">
        <v>279</v>
      </c>
      <c r="N1120" t="s">
        <v>215</v>
      </c>
      <c r="O1120" s="57">
        <v>46321.767175925925</v>
      </c>
      <c r="P1120" s="57">
        <v>46322.614317129628</v>
      </c>
      <c r="Q1120">
        <v>69417505</v>
      </c>
      <c r="S1120">
        <v>152407282785</v>
      </c>
      <c r="T1120" t="s">
        <v>13126</v>
      </c>
      <c r="U1120" t="s">
        <v>13127</v>
      </c>
      <c r="V1120" t="s">
        <v>13128</v>
      </c>
      <c r="Z1120">
        <v>112.7859406</v>
      </c>
      <c r="AA1120">
        <v>-7.2521127999999999</v>
      </c>
      <c r="AB1120" t="s">
        <v>13129</v>
      </c>
      <c r="AC1120" t="s">
        <v>235</v>
      </c>
      <c r="AL1120" t="s">
        <v>217</v>
      </c>
      <c r="AM1120" t="s">
        <v>13130</v>
      </c>
      <c r="AN1120" t="s">
        <v>6</v>
      </c>
      <c r="AO1120" t="s">
        <v>13131</v>
      </c>
      <c r="AP1120" s="57">
        <v>46322.625</v>
      </c>
      <c r="AR1120" t="s">
        <v>239</v>
      </c>
      <c r="AS1120" t="s">
        <v>123</v>
      </c>
      <c r="AT1120" t="s">
        <v>230</v>
      </c>
      <c r="AV1120" t="s">
        <v>799</v>
      </c>
      <c r="AW1120" t="s">
        <v>877</v>
      </c>
      <c r="AX1120" t="s">
        <v>222</v>
      </c>
      <c r="BA1120" s="57">
        <v>46322.625</v>
      </c>
      <c r="BB1120" t="s">
        <v>13130</v>
      </c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str">
        <f>VLOOKUP(H1120,Sheet2!$A$1:$B$270,2,FALSE)</f>
        <v>SURABAYA UTARA</v>
      </c>
    </row>
    <row r="1121" spans="1:61">
      <c r="A1121">
        <v>1120</v>
      </c>
      <c r="B1121">
        <v>1002656221</v>
      </c>
      <c r="C1121">
        <v>3</v>
      </c>
      <c r="D1121" t="s">
        <v>55</v>
      </c>
      <c r="E1121">
        <v>5</v>
      </c>
      <c r="F1121" t="s">
        <v>260</v>
      </c>
      <c r="G1121" t="s">
        <v>123</v>
      </c>
      <c r="H1121" t="s">
        <v>266</v>
      </c>
      <c r="I1121" t="s">
        <v>212</v>
      </c>
      <c r="J1121" t="s">
        <v>213</v>
      </c>
      <c r="K1121" t="s">
        <v>149</v>
      </c>
      <c r="L1121" t="s">
        <v>214</v>
      </c>
      <c r="M1121" t="s">
        <v>279</v>
      </c>
      <c r="N1121" t="s">
        <v>215</v>
      </c>
      <c r="O1121" s="57">
        <v>46322.608854166669</v>
      </c>
      <c r="P1121" s="57">
        <v>46322.872025462966</v>
      </c>
      <c r="Q1121">
        <v>69418061</v>
      </c>
      <c r="S1121">
        <v>152407282510</v>
      </c>
      <c r="T1121" t="s">
        <v>13851</v>
      </c>
      <c r="U1121" t="s">
        <v>13852</v>
      </c>
      <c r="V1121" t="s">
        <v>13853</v>
      </c>
      <c r="Z1121">
        <v>112.783575</v>
      </c>
      <c r="AA1121">
        <v>-7.2571070000000004</v>
      </c>
      <c r="AB1121" t="s">
        <v>13854</v>
      </c>
      <c r="AC1121" t="s">
        <v>235</v>
      </c>
      <c r="AL1121" t="s">
        <v>217</v>
      </c>
      <c r="AM1121" t="s">
        <v>13855</v>
      </c>
      <c r="AN1121" t="s">
        <v>6</v>
      </c>
      <c r="AO1121" t="s">
        <v>13790</v>
      </c>
      <c r="AP1121" s="57">
        <v>46323.458333333336</v>
      </c>
      <c r="AR1121" t="s">
        <v>239</v>
      </c>
      <c r="AS1121" t="s">
        <v>123</v>
      </c>
      <c r="AT1121" t="s">
        <v>230</v>
      </c>
      <c r="AV1121" t="s">
        <v>799</v>
      </c>
      <c r="AW1121" t="s">
        <v>876</v>
      </c>
      <c r="AX1121" t="s">
        <v>222</v>
      </c>
      <c r="BA1121" s="57">
        <v>46323.458333333336</v>
      </c>
      <c r="BB1121" t="s">
        <v>13855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str">
        <f>VLOOKUP(H1121,Sheet2!$A$1:$B$270,2,FALSE)</f>
        <v>SURABAYA UTARA</v>
      </c>
    </row>
    <row r="1122" spans="1:61">
      <c r="A1122">
        <v>1121</v>
      </c>
      <c r="B1122">
        <v>1002660051</v>
      </c>
      <c r="C1122">
        <v>3</v>
      </c>
      <c r="D1122" t="s">
        <v>55</v>
      </c>
      <c r="E1122">
        <v>5</v>
      </c>
      <c r="F1122" t="s">
        <v>260</v>
      </c>
      <c r="G1122" t="s">
        <v>123</v>
      </c>
      <c r="H1122" t="s">
        <v>266</v>
      </c>
      <c r="I1122" t="s">
        <v>212</v>
      </c>
      <c r="J1122" t="s">
        <v>213</v>
      </c>
      <c r="K1122" t="s">
        <v>149</v>
      </c>
      <c r="L1122" t="s">
        <v>214</v>
      </c>
      <c r="M1122" t="s">
        <v>238</v>
      </c>
      <c r="N1122" t="s">
        <v>215</v>
      </c>
      <c r="O1122" s="57">
        <v>46324.914467592593</v>
      </c>
      <c r="P1122" s="57">
        <v>46324.915289351855</v>
      </c>
      <c r="Q1122">
        <v>69419627</v>
      </c>
      <c r="S1122">
        <v>152407282830</v>
      </c>
      <c r="T1122" t="s">
        <v>15146</v>
      </c>
      <c r="U1122" t="s">
        <v>15147</v>
      </c>
      <c r="V1122" t="s">
        <v>15148</v>
      </c>
      <c r="Z1122">
        <v>112.779055</v>
      </c>
      <c r="AA1122">
        <v>-7.2184759999999999</v>
      </c>
      <c r="AB1122" t="s">
        <v>15149</v>
      </c>
      <c r="AC1122" t="s">
        <v>235</v>
      </c>
      <c r="AL1122" t="s">
        <v>217</v>
      </c>
      <c r="AM1122" t="s">
        <v>15044</v>
      </c>
      <c r="AN1122" t="s">
        <v>6</v>
      </c>
      <c r="AO1122" t="s">
        <v>15045</v>
      </c>
      <c r="AP1122" s="57">
        <v>46326.333333333336</v>
      </c>
      <c r="AR1122" t="s">
        <v>239</v>
      </c>
      <c r="AS1122" t="s">
        <v>123</v>
      </c>
      <c r="AT1122" t="s">
        <v>230</v>
      </c>
      <c r="AV1122" t="s">
        <v>238</v>
      </c>
      <c r="AW1122" t="s">
        <v>2624</v>
      </c>
      <c r="AX1122" t="s">
        <v>222</v>
      </c>
      <c r="BA1122" s="57">
        <v>46326.333333333336</v>
      </c>
      <c r="BB1122" t="s">
        <v>15044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str">
        <f>VLOOKUP(H1122,Sheet2!$A$1:$B$270,2,FALSE)</f>
        <v>SURABAYA UTARA</v>
      </c>
    </row>
    <row r="1123" spans="1:61">
      <c r="A1123">
        <v>1122</v>
      </c>
      <c r="B1123">
        <v>1002620760</v>
      </c>
      <c r="C1123">
        <v>3</v>
      </c>
      <c r="D1123" t="s">
        <v>55</v>
      </c>
      <c r="E1123">
        <v>5</v>
      </c>
      <c r="F1123" t="s">
        <v>260</v>
      </c>
      <c r="G1123" t="s">
        <v>123</v>
      </c>
      <c r="H1123" t="s">
        <v>383</v>
      </c>
      <c r="I1123" t="s">
        <v>212</v>
      </c>
      <c r="J1123" t="s">
        <v>213</v>
      </c>
      <c r="K1123" t="s">
        <v>149</v>
      </c>
      <c r="L1123" t="s">
        <v>214</v>
      </c>
      <c r="M1123" t="s">
        <v>1400</v>
      </c>
      <c r="N1123" t="s">
        <v>215</v>
      </c>
      <c r="O1123" s="57">
        <v>46298.387233796297</v>
      </c>
      <c r="P1123" s="57">
        <v>46300.761516203704</v>
      </c>
      <c r="Q1123">
        <v>69403463</v>
      </c>
      <c r="S1123">
        <v>152404215732</v>
      </c>
      <c r="T1123" t="s">
        <v>1870</v>
      </c>
      <c r="U1123" t="s">
        <v>1871</v>
      </c>
      <c r="V1123" t="s">
        <v>1872</v>
      </c>
      <c r="Z1123">
        <v>112.7471017</v>
      </c>
      <c r="AA1123">
        <v>-7.2423491999999996</v>
      </c>
      <c r="AB1123" t="s">
        <v>1873</v>
      </c>
      <c r="AC1123" t="s">
        <v>235</v>
      </c>
      <c r="AL1123" t="s">
        <v>217</v>
      </c>
      <c r="AM1123" t="s">
        <v>1874</v>
      </c>
      <c r="AN1123" t="s">
        <v>6</v>
      </c>
      <c r="AO1123" s="57">
        <v>46091.392974537041</v>
      </c>
      <c r="AP1123" s="57">
        <v>46299.416666666664</v>
      </c>
      <c r="AQ1123" t="s">
        <v>2711</v>
      </c>
      <c r="AR1123" t="s">
        <v>14</v>
      </c>
      <c r="AS1123" t="s">
        <v>535</v>
      </c>
      <c r="AT1123" t="s">
        <v>230</v>
      </c>
      <c r="AV1123" t="s">
        <v>2712</v>
      </c>
      <c r="AW1123" t="s">
        <v>880</v>
      </c>
      <c r="AX1123" t="s">
        <v>222</v>
      </c>
      <c r="BA1123" s="57">
        <v>46299.416666666664</v>
      </c>
      <c r="BB1123" t="s">
        <v>1874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str">
        <f>VLOOKUP(H1123,Sheet2!$A$1:$B$270,2,FALSE)</f>
        <v>SURABAYA UTARA</v>
      </c>
    </row>
    <row r="1124" spans="1:61">
      <c r="A1124">
        <v>1123</v>
      </c>
      <c r="B1124">
        <v>1002649403</v>
      </c>
      <c r="C1124">
        <v>3</v>
      </c>
      <c r="D1124" t="s">
        <v>55</v>
      </c>
      <c r="E1124">
        <v>5</v>
      </c>
      <c r="F1124" t="s">
        <v>260</v>
      </c>
      <c r="G1124" t="s">
        <v>123</v>
      </c>
      <c r="H1124" t="s">
        <v>383</v>
      </c>
      <c r="I1124" t="s">
        <v>212</v>
      </c>
      <c r="J1124" t="s">
        <v>213</v>
      </c>
      <c r="K1124" t="s">
        <v>149</v>
      </c>
      <c r="M1124" t="s">
        <v>1400</v>
      </c>
      <c r="N1124" t="s">
        <v>215</v>
      </c>
      <c r="O1124" s="57">
        <v>46317.616018518522</v>
      </c>
      <c r="P1124" s="57">
        <v>46324.455555555556</v>
      </c>
      <c r="Q1124">
        <v>69415184</v>
      </c>
      <c r="S1124">
        <v>152404216864</v>
      </c>
      <c r="T1124" t="s">
        <v>11562</v>
      </c>
      <c r="U1124" t="s">
        <v>11563</v>
      </c>
      <c r="V1124" t="s">
        <v>11564</v>
      </c>
      <c r="Z1124">
        <v>112.7635013</v>
      </c>
      <c r="AA1124">
        <v>-7.2265892000000003</v>
      </c>
      <c r="AB1124" t="s">
        <v>11565</v>
      </c>
      <c r="AC1124" t="s">
        <v>229</v>
      </c>
      <c r="AL1124" t="s">
        <v>217</v>
      </c>
      <c r="AM1124" t="s">
        <v>11566</v>
      </c>
      <c r="AN1124" t="s">
        <v>6</v>
      </c>
      <c r="AO1124" t="s">
        <v>11424</v>
      </c>
      <c r="AP1124" s="57">
        <v>46318.625</v>
      </c>
      <c r="AQ1124" t="s">
        <v>841</v>
      </c>
      <c r="AR1124" t="s">
        <v>14</v>
      </c>
      <c r="AS1124" t="s">
        <v>535</v>
      </c>
      <c r="AT1124" t="s">
        <v>1961</v>
      </c>
      <c r="AV1124" t="s">
        <v>15150</v>
      </c>
      <c r="AW1124" t="s">
        <v>11567</v>
      </c>
      <c r="AX1124" t="s">
        <v>222</v>
      </c>
      <c r="BA1124" s="57">
        <v>46318.625</v>
      </c>
      <c r="BB1124" t="s">
        <v>11566</v>
      </c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str">
        <f>VLOOKUP(H1124,Sheet2!$A$1:$B$270,2,FALSE)</f>
        <v>SURABAYA UTARA</v>
      </c>
    </row>
    <row r="1125" spans="1:61">
      <c r="A1125">
        <v>1124</v>
      </c>
      <c r="B1125">
        <v>1002650920</v>
      </c>
      <c r="C1125">
        <v>3</v>
      </c>
      <c r="D1125" t="s">
        <v>55</v>
      </c>
      <c r="E1125">
        <v>5</v>
      </c>
      <c r="F1125" t="s">
        <v>260</v>
      </c>
      <c r="G1125" t="s">
        <v>123</v>
      </c>
      <c r="H1125" t="s">
        <v>383</v>
      </c>
      <c r="I1125" t="s">
        <v>212</v>
      </c>
      <c r="J1125" t="s">
        <v>213</v>
      </c>
      <c r="K1125" t="s">
        <v>149</v>
      </c>
      <c r="L1125" t="s">
        <v>214</v>
      </c>
      <c r="M1125" t="s">
        <v>1400</v>
      </c>
      <c r="N1125" t="s">
        <v>215</v>
      </c>
      <c r="O1125" s="57">
        <v>46318.550509259258</v>
      </c>
      <c r="P1125" s="57">
        <v>46321.464178240742</v>
      </c>
      <c r="Q1125">
        <v>69415889</v>
      </c>
      <c r="S1125">
        <v>152404219350</v>
      </c>
      <c r="T1125" t="s">
        <v>12279</v>
      </c>
      <c r="U1125" t="s">
        <v>12280</v>
      </c>
      <c r="V1125" t="s">
        <v>12281</v>
      </c>
      <c r="Z1125">
        <v>112.74618959999999</v>
      </c>
      <c r="AA1125">
        <v>-7.2414161999999997</v>
      </c>
      <c r="AB1125" t="s">
        <v>12282</v>
      </c>
      <c r="AC1125" t="s">
        <v>235</v>
      </c>
      <c r="AL1125" t="s">
        <v>217</v>
      </c>
      <c r="AM1125" t="s">
        <v>12283</v>
      </c>
      <c r="AN1125" t="s">
        <v>6</v>
      </c>
      <c r="AO1125" t="s">
        <v>12019</v>
      </c>
      <c r="AP1125" s="57">
        <v>46319.416666666664</v>
      </c>
      <c r="AQ1125" t="s">
        <v>841</v>
      </c>
      <c r="AR1125" t="s">
        <v>14</v>
      </c>
      <c r="AS1125" t="s">
        <v>535</v>
      </c>
      <c r="AT1125" t="s">
        <v>230</v>
      </c>
      <c r="AV1125" t="s">
        <v>13132</v>
      </c>
      <c r="AW1125" t="s">
        <v>880</v>
      </c>
      <c r="AX1125" t="s">
        <v>222</v>
      </c>
      <c r="BA1125" s="57">
        <v>46319.416666666664</v>
      </c>
      <c r="BB1125" t="s">
        <v>12283</v>
      </c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str">
        <f>VLOOKUP(H1125,Sheet2!$A$1:$B$270,2,FALSE)</f>
        <v>SURABAYA UTARA</v>
      </c>
    </row>
    <row r="1126" spans="1:61">
      <c r="A1126">
        <v>1125</v>
      </c>
      <c r="B1126">
        <v>1002658431</v>
      </c>
      <c r="C1126">
        <v>3</v>
      </c>
      <c r="D1126" t="s">
        <v>55</v>
      </c>
      <c r="E1126">
        <v>5</v>
      </c>
      <c r="F1126" t="s">
        <v>260</v>
      </c>
      <c r="G1126" t="s">
        <v>123</v>
      </c>
      <c r="H1126" t="s">
        <v>383</v>
      </c>
      <c r="I1126" t="s">
        <v>212</v>
      </c>
      <c r="J1126" t="s">
        <v>213</v>
      </c>
      <c r="K1126" t="s">
        <v>149</v>
      </c>
      <c r="L1126" t="s">
        <v>214</v>
      </c>
      <c r="M1126" t="s">
        <v>224</v>
      </c>
      <c r="N1126" t="s">
        <v>215</v>
      </c>
      <c r="O1126" s="57">
        <v>46323.829699074071</v>
      </c>
      <c r="P1126" s="57">
        <v>46324.715624999997</v>
      </c>
      <c r="Q1126">
        <v>69418899</v>
      </c>
      <c r="S1126">
        <v>152404306371</v>
      </c>
      <c r="T1126" t="s">
        <v>14498</v>
      </c>
      <c r="U1126" t="s">
        <v>14499</v>
      </c>
      <c r="V1126" t="s">
        <v>14500</v>
      </c>
      <c r="Z1126">
        <v>112.766968645155</v>
      </c>
      <c r="AA1126">
        <v>-7.2324520672945001</v>
      </c>
      <c r="AB1126" t="s">
        <v>14501</v>
      </c>
      <c r="AC1126" t="s">
        <v>216</v>
      </c>
      <c r="AL1126" t="s">
        <v>217</v>
      </c>
      <c r="AM1126" t="s">
        <v>14502</v>
      </c>
      <c r="AN1126" t="s">
        <v>6</v>
      </c>
      <c r="AO1126" t="s">
        <v>14503</v>
      </c>
      <c r="AP1126" s="57">
        <v>46324.708333333336</v>
      </c>
      <c r="AR1126" t="s">
        <v>18</v>
      </c>
      <c r="AS1126" t="s">
        <v>535</v>
      </c>
      <c r="AT1126" t="s">
        <v>230</v>
      </c>
      <c r="AV1126" t="s">
        <v>226</v>
      </c>
      <c r="AW1126" t="s">
        <v>886</v>
      </c>
      <c r="AX1126" t="s">
        <v>222</v>
      </c>
      <c r="BA1126" s="57">
        <v>46324.708333333336</v>
      </c>
      <c r="BB1126" t="s">
        <v>14502</v>
      </c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str">
        <f>VLOOKUP(H1126,Sheet2!$A$1:$B$270,2,FALSE)</f>
        <v>SURABAYA UTARA</v>
      </c>
    </row>
    <row r="1127" spans="1:61">
      <c r="A1127">
        <v>1126</v>
      </c>
      <c r="B1127">
        <v>1002635150</v>
      </c>
      <c r="C1127">
        <v>3</v>
      </c>
      <c r="D1127" t="s">
        <v>55</v>
      </c>
      <c r="E1127">
        <v>5</v>
      </c>
      <c r="F1127" t="s">
        <v>260</v>
      </c>
      <c r="G1127" t="s">
        <v>123</v>
      </c>
      <c r="H1127" t="s">
        <v>383</v>
      </c>
      <c r="I1127" t="s">
        <v>212</v>
      </c>
      <c r="J1127" t="s">
        <v>213</v>
      </c>
      <c r="K1127" t="s">
        <v>149</v>
      </c>
      <c r="L1127" t="s">
        <v>214</v>
      </c>
      <c r="M1127" t="s">
        <v>836</v>
      </c>
      <c r="N1127" t="s">
        <v>215</v>
      </c>
      <c r="O1127" s="57">
        <v>46308.586516203701</v>
      </c>
      <c r="P1127" s="57">
        <v>46310.585185185184</v>
      </c>
      <c r="Q1127">
        <v>69409446</v>
      </c>
      <c r="S1127">
        <v>152404216332</v>
      </c>
      <c r="T1127" t="s">
        <v>5993</v>
      </c>
      <c r="U1127" t="s">
        <v>5994</v>
      </c>
      <c r="V1127" t="s">
        <v>5995</v>
      </c>
      <c r="Z1127">
        <v>112.76825700000001</v>
      </c>
      <c r="AA1127">
        <v>-7.2333181999999896</v>
      </c>
      <c r="AB1127" t="s">
        <v>5996</v>
      </c>
      <c r="AC1127" t="s">
        <v>216</v>
      </c>
      <c r="AL1127" t="s">
        <v>217</v>
      </c>
      <c r="AM1127" t="s">
        <v>5997</v>
      </c>
      <c r="AN1127" t="s">
        <v>6</v>
      </c>
      <c r="AO1127" t="s">
        <v>5753</v>
      </c>
      <c r="AP1127" s="57">
        <v>46309.458333333336</v>
      </c>
      <c r="AQ1127" t="s">
        <v>841</v>
      </c>
      <c r="AR1127" t="s">
        <v>14</v>
      </c>
      <c r="AS1127" t="s">
        <v>535</v>
      </c>
      <c r="AT1127" t="s">
        <v>220</v>
      </c>
      <c r="AV1127" t="s">
        <v>837</v>
      </c>
      <c r="AW1127" t="s">
        <v>833</v>
      </c>
      <c r="AX1127" t="s">
        <v>222</v>
      </c>
      <c r="BA1127" s="57">
        <v>46309.458333333336</v>
      </c>
      <c r="BB1127" t="s">
        <v>5997</v>
      </c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str">
        <f>VLOOKUP(H1127,Sheet2!$A$1:$B$270,2,FALSE)</f>
        <v>SURABAYA UTARA</v>
      </c>
    </row>
    <row r="1128" spans="1:61">
      <c r="A1128">
        <v>1127</v>
      </c>
      <c r="B1128">
        <v>1002645334</v>
      </c>
      <c r="C1128">
        <v>3</v>
      </c>
      <c r="D1128" t="s">
        <v>55</v>
      </c>
      <c r="E1128">
        <v>5</v>
      </c>
      <c r="F1128" t="s">
        <v>260</v>
      </c>
      <c r="G1128" t="s">
        <v>123</v>
      </c>
      <c r="H1128" t="s">
        <v>383</v>
      </c>
      <c r="I1128" t="s">
        <v>212</v>
      </c>
      <c r="J1128" t="s">
        <v>213</v>
      </c>
      <c r="K1128" t="s">
        <v>149</v>
      </c>
      <c r="L1128" t="s">
        <v>214</v>
      </c>
      <c r="M1128" t="s">
        <v>836</v>
      </c>
      <c r="N1128" t="s">
        <v>215</v>
      </c>
      <c r="O1128" s="57">
        <v>46315.521354166667</v>
      </c>
      <c r="P1128" s="57">
        <v>46317.425405092596</v>
      </c>
      <c r="Q1128">
        <v>69413731</v>
      </c>
      <c r="S1128">
        <v>152404216702</v>
      </c>
      <c r="T1128" t="s">
        <v>10304</v>
      </c>
      <c r="U1128" t="s">
        <v>10305</v>
      </c>
      <c r="V1128" t="s">
        <v>10306</v>
      </c>
      <c r="Z1128">
        <v>112.7678172</v>
      </c>
      <c r="AA1128">
        <v>-7.2110175999999999</v>
      </c>
      <c r="AB1128" t="s">
        <v>10307</v>
      </c>
      <c r="AC1128" t="s">
        <v>235</v>
      </c>
      <c r="AL1128" t="s">
        <v>217</v>
      </c>
      <c r="AM1128" t="s">
        <v>10308</v>
      </c>
      <c r="AN1128" t="s">
        <v>6</v>
      </c>
      <c r="AO1128" t="s">
        <v>10108</v>
      </c>
      <c r="AP1128" s="57">
        <v>46316.416666666664</v>
      </c>
      <c r="AQ1128" t="s">
        <v>841</v>
      </c>
      <c r="AR1128" t="s">
        <v>14</v>
      </c>
      <c r="AS1128" t="s">
        <v>535</v>
      </c>
      <c r="AT1128" t="s">
        <v>230</v>
      </c>
      <c r="AV1128" t="s">
        <v>837</v>
      </c>
      <c r="AW1128" t="s">
        <v>883</v>
      </c>
      <c r="AX1128" t="s">
        <v>222</v>
      </c>
      <c r="BA1128" s="57">
        <v>46316.416666666664</v>
      </c>
      <c r="BB1128" t="s">
        <v>10308</v>
      </c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str">
        <f>VLOOKUP(H1128,Sheet2!$A$1:$B$270,2,FALSE)</f>
        <v>SURABAYA UTARA</v>
      </c>
    </row>
    <row r="1129" spans="1:61">
      <c r="A1129">
        <v>1128</v>
      </c>
      <c r="B1129">
        <v>1002654463</v>
      </c>
      <c r="C1129">
        <v>3</v>
      </c>
      <c r="D1129" t="s">
        <v>55</v>
      </c>
      <c r="E1129">
        <v>5</v>
      </c>
      <c r="F1129" t="s">
        <v>260</v>
      </c>
      <c r="G1129" t="s">
        <v>123</v>
      </c>
      <c r="H1129" t="s">
        <v>383</v>
      </c>
      <c r="I1129" t="s">
        <v>212</v>
      </c>
      <c r="J1129" t="s">
        <v>213</v>
      </c>
      <c r="K1129" t="s">
        <v>149</v>
      </c>
      <c r="M1129" t="s">
        <v>836</v>
      </c>
      <c r="N1129" t="s">
        <v>215</v>
      </c>
      <c r="O1129" s="57">
        <v>46321.651273148149</v>
      </c>
      <c r="P1129" s="57">
        <v>46324.394571759258</v>
      </c>
      <c r="Q1129">
        <v>69415184</v>
      </c>
      <c r="S1129">
        <v>152404305137</v>
      </c>
      <c r="T1129" t="s">
        <v>11562</v>
      </c>
      <c r="U1129" t="s">
        <v>13133</v>
      </c>
      <c r="V1129" t="s">
        <v>13134</v>
      </c>
      <c r="Z1129">
        <v>112.763114532307</v>
      </c>
      <c r="AA1129">
        <v>-7.2261489915623303</v>
      </c>
      <c r="AB1129" t="s">
        <v>11565</v>
      </c>
      <c r="AC1129" t="s">
        <v>229</v>
      </c>
      <c r="AL1129" t="s">
        <v>217</v>
      </c>
      <c r="AM1129" t="s">
        <v>13135</v>
      </c>
      <c r="AN1129" t="s">
        <v>6</v>
      </c>
      <c r="AO1129" t="s">
        <v>13096</v>
      </c>
      <c r="AQ1129" t="s">
        <v>841</v>
      </c>
      <c r="AR1129" t="s">
        <v>14</v>
      </c>
      <c r="AS1129" t="s">
        <v>535</v>
      </c>
      <c r="AT1129" t="s">
        <v>1961</v>
      </c>
      <c r="AV1129" t="s">
        <v>837</v>
      </c>
      <c r="AW1129" t="s">
        <v>9261</v>
      </c>
      <c r="AX1129" t="s">
        <v>222</v>
      </c>
      <c r="BA1129" s="57">
        <v>46321.291666666664</v>
      </c>
      <c r="BB1129" t="s">
        <v>13135</v>
      </c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str">
        <f>VLOOKUP(H1129,Sheet2!$A$1:$B$270,2,FALSE)</f>
        <v>SURABAYA UTARA</v>
      </c>
    </row>
    <row r="1130" spans="1:61">
      <c r="A1130">
        <v>1129</v>
      </c>
      <c r="B1130">
        <v>1002621211</v>
      </c>
      <c r="C1130">
        <v>3</v>
      </c>
      <c r="D1130" t="s">
        <v>55</v>
      </c>
      <c r="E1130">
        <v>5</v>
      </c>
      <c r="F1130" t="s">
        <v>260</v>
      </c>
      <c r="G1130" t="s">
        <v>123</v>
      </c>
      <c r="H1130" t="s">
        <v>383</v>
      </c>
      <c r="I1130" t="s">
        <v>212</v>
      </c>
      <c r="J1130" t="s">
        <v>213</v>
      </c>
      <c r="K1130" t="s">
        <v>149</v>
      </c>
      <c r="M1130" t="s">
        <v>76</v>
      </c>
      <c r="N1130" t="s">
        <v>215</v>
      </c>
      <c r="O1130" s="57">
        <v>46298.820428240739</v>
      </c>
      <c r="P1130" s="57">
        <v>46298.892604166664</v>
      </c>
      <c r="Q1130">
        <v>69401333</v>
      </c>
      <c r="S1130">
        <v>152404215795</v>
      </c>
      <c r="T1130" t="s">
        <v>1865</v>
      </c>
      <c r="U1130" t="s">
        <v>1866</v>
      </c>
      <c r="V1130" t="s">
        <v>1867</v>
      </c>
      <c r="Z1130">
        <v>112.74388253688799</v>
      </c>
      <c r="AA1130">
        <v>-7.2366479042795504</v>
      </c>
      <c r="AB1130" t="s">
        <v>1868</v>
      </c>
      <c r="AC1130" t="s">
        <v>216</v>
      </c>
      <c r="AL1130" t="s">
        <v>217</v>
      </c>
      <c r="AM1130" t="s">
        <v>1869</v>
      </c>
      <c r="AN1130" t="s">
        <v>6</v>
      </c>
      <c r="AO1130" s="57">
        <v>46091.830150462964</v>
      </c>
      <c r="AR1130" t="s">
        <v>218</v>
      </c>
      <c r="AS1130" t="s">
        <v>535</v>
      </c>
      <c r="AT1130" t="s">
        <v>342</v>
      </c>
      <c r="AU1130">
        <v>20261003</v>
      </c>
      <c r="AV1130" t="s">
        <v>221</v>
      </c>
      <c r="AW1130" t="s">
        <v>540</v>
      </c>
      <c r="AX1130" t="s">
        <v>222</v>
      </c>
      <c r="BA1130" s="57">
        <v>46298.291666666664</v>
      </c>
      <c r="BB1130" t="s">
        <v>1869</v>
      </c>
      <c r="BC1130">
        <v>2026</v>
      </c>
      <c r="BD1130">
        <v>10</v>
      </c>
      <c r="BE1130">
        <v>3</v>
      </c>
      <c r="BF1130" s="6">
        <f t="shared" si="51"/>
        <v>46298</v>
      </c>
      <c r="BG1130">
        <f t="shared" si="52"/>
        <v>-0.29166666666424135</v>
      </c>
      <c r="BH1130" t="str">
        <f t="shared" si="53"/>
        <v>COMPLY</v>
      </c>
      <c r="BI1130" t="str">
        <f>VLOOKUP(H1130,Sheet2!$A$1:$B$270,2,FALSE)</f>
        <v>SURABAYA UTARA</v>
      </c>
    </row>
    <row r="1131" spans="1:61">
      <c r="A1131">
        <v>1130</v>
      </c>
      <c r="B1131">
        <v>1002621336</v>
      </c>
      <c r="C1131">
        <v>3</v>
      </c>
      <c r="D1131" t="s">
        <v>55</v>
      </c>
      <c r="E1131">
        <v>5</v>
      </c>
      <c r="F1131" t="s">
        <v>260</v>
      </c>
      <c r="G1131" t="s">
        <v>123</v>
      </c>
      <c r="H1131" t="s">
        <v>383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46299.485127314816</v>
      </c>
      <c r="P1131" s="57">
        <v>46300.682118055556</v>
      </c>
      <c r="Q1131">
        <v>69403852</v>
      </c>
      <c r="S1131">
        <v>152404215825</v>
      </c>
      <c r="T1131" t="s">
        <v>1875</v>
      </c>
      <c r="U1131" t="s">
        <v>1871</v>
      </c>
      <c r="V1131" t="s">
        <v>1876</v>
      </c>
      <c r="Z1131">
        <v>112.7471017</v>
      </c>
      <c r="AA1131">
        <v>-7.2423491999999996</v>
      </c>
      <c r="AB1131" t="s">
        <v>1877</v>
      </c>
      <c r="AC1131" t="s">
        <v>235</v>
      </c>
      <c r="AL1131" t="s">
        <v>217</v>
      </c>
      <c r="AM1131" t="s">
        <v>1878</v>
      </c>
      <c r="AN1131" t="s">
        <v>6</v>
      </c>
      <c r="AO1131" s="57">
        <v>46122.48609953704</v>
      </c>
      <c r="AP1131" s="57">
        <v>46300.416666666664</v>
      </c>
      <c r="AR1131" t="s">
        <v>218</v>
      </c>
      <c r="AS1131" t="s">
        <v>535</v>
      </c>
      <c r="AT1131" t="s">
        <v>230</v>
      </c>
      <c r="AU1131">
        <v>20261005</v>
      </c>
      <c r="AV1131" t="s">
        <v>221</v>
      </c>
      <c r="AW1131" t="s">
        <v>880</v>
      </c>
      <c r="AX1131" t="s">
        <v>222</v>
      </c>
      <c r="BA1131" s="57">
        <v>46300.416666666664</v>
      </c>
      <c r="BB1131" t="s">
        <v>1878</v>
      </c>
      <c r="BC1131">
        <v>2026</v>
      </c>
      <c r="BD1131">
        <v>10</v>
      </c>
      <c r="BE1131">
        <v>5</v>
      </c>
      <c r="BF1131" s="6">
        <f t="shared" si="51"/>
        <v>46300</v>
      </c>
      <c r="BG1131">
        <f t="shared" si="52"/>
        <v>-0.41666666666424135</v>
      </c>
      <c r="BH1131" t="str">
        <f t="shared" si="53"/>
        <v>COMPLY</v>
      </c>
      <c r="BI1131" t="str">
        <f>VLOOKUP(H1131,Sheet2!$A$1:$B$270,2,FALSE)</f>
        <v>SURABAYA UTARA</v>
      </c>
    </row>
    <row r="1132" spans="1:61">
      <c r="A1132">
        <v>1131</v>
      </c>
      <c r="B1132">
        <v>1002623269</v>
      </c>
      <c r="C1132">
        <v>3</v>
      </c>
      <c r="D1132" t="s">
        <v>55</v>
      </c>
      <c r="E1132">
        <v>5</v>
      </c>
      <c r="F1132" t="s">
        <v>260</v>
      </c>
      <c r="G1132" t="s">
        <v>123</v>
      </c>
      <c r="H1132" t="s">
        <v>383</v>
      </c>
      <c r="I1132" t="s">
        <v>212</v>
      </c>
      <c r="J1132" t="s">
        <v>213</v>
      </c>
      <c r="K1132" t="s">
        <v>149</v>
      </c>
      <c r="M1132" t="s">
        <v>76</v>
      </c>
      <c r="N1132" t="s">
        <v>215</v>
      </c>
      <c r="O1132" s="57">
        <v>46300.76152777778</v>
      </c>
      <c r="P1132" s="57">
        <v>46300.830995370372</v>
      </c>
      <c r="Q1132">
        <v>69403463</v>
      </c>
      <c r="S1132">
        <v>152404215912</v>
      </c>
      <c r="T1132" t="s">
        <v>1870</v>
      </c>
      <c r="U1132" t="s">
        <v>2713</v>
      </c>
      <c r="V1132" t="s">
        <v>2714</v>
      </c>
      <c r="Z1132">
        <v>112.74655955999999</v>
      </c>
      <c r="AA1132">
        <v>-7.2403930000000001</v>
      </c>
      <c r="AB1132" t="s">
        <v>1873</v>
      </c>
      <c r="AC1132" t="s">
        <v>229</v>
      </c>
      <c r="AL1132" t="s">
        <v>217</v>
      </c>
      <c r="AM1132" t="s">
        <v>2715</v>
      </c>
      <c r="AN1132" t="s">
        <v>6</v>
      </c>
      <c r="AO1132" s="57">
        <v>46152.767708333333</v>
      </c>
      <c r="AR1132" t="s">
        <v>218</v>
      </c>
      <c r="AS1132" t="s">
        <v>535</v>
      </c>
      <c r="AT1132" t="s">
        <v>230</v>
      </c>
      <c r="AU1132">
        <v>20261005</v>
      </c>
      <c r="AV1132" t="s">
        <v>221</v>
      </c>
      <c r="AW1132" t="s">
        <v>540</v>
      </c>
      <c r="AX1132" t="s">
        <v>222</v>
      </c>
      <c r="BA1132" s="57">
        <v>46300.291666666664</v>
      </c>
      <c r="BB1132" t="s">
        <v>2715</v>
      </c>
      <c r="BC1132">
        <v>2026</v>
      </c>
      <c r="BD1132">
        <v>10</v>
      </c>
      <c r="BE1132">
        <v>5</v>
      </c>
      <c r="BF1132" s="6">
        <f t="shared" si="51"/>
        <v>46300</v>
      </c>
      <c r="BG1132">
        <f t="shared" si="52"/>
        <v>-0.29166666666424135</v>
      </c>
      <c r="BH1132" t="str">
        <f t="shared" si="53"/>
        <v>COMPLY</v>
      </c>
      <c r="BI1132" t="str">
        <f>VLOOKUP(H1132,Sheet2!$A$1:$B$270,2,FALSE)</f>
        <v>SURABAYA UTARA</v>
      </c>
    </row>
    <row r="1133" spans="1:61">
      <c r="A1133">
        <v>1132</v>
      </c>
      <c r="B1133">
        <v>1002630448</v>
      </c>
      <c r="C1133">
        <v>3</v>
      </c>
      <c r="D1133" t="s">
        <v>55</v>
      </c>
      <c r="E1133">
        <v>5</v>
      </c>
      <c r="F1133" t="s">
        <v>260</v>
      </c>
      <c r="G1133" t="s">
        <v>123</v>
      </c>
      <c r="H1133" t="s">
        <v>383</v>
      </c>
      <c r="I1133" t="s">
        <v>212</v>
      </c>
      <c r="J1133" t="s">
        <v>213</v>
      </c>
      <c r="K1133" t="s">
        <v>149</v>
      </c>
      <c r="M1133" t="s">
        <v>76</v>
      </c>
      <c r="N1133" t="s">
        <v>215</v>
      </c>
      <c r="O1133" s="57">
        <v>46304.714791666665</v>
      </c>
      <c r="P1133" s="57">
        <v>46306.77952546296</v>
      </c>
      <c r="Q1133">
        <v>69407646</v>
      </c>
      <c r="S1133">
        <v>152404216114</v>
      </c>
      <c r="T1133" t="s">
        <v>5172</v>
      </c>
      <c r="U1133" t="s">
        <v>5173</v>
      </c>
      <c r="V1133" t="s">
        <v>5174</v>
      </c>
      <c r="Z1133">
        <v>112.7681163</v>
      </c>
      <c r="AA1133">
        <v>-7.2566480000000002</v>
      </c>
      <c r="AB1133" t="s">
        <v>5175</v>
      </c>
      <c r="AC1133" t="s">
        <v>229</v>
      </c>
      <c r="AL1133" t="s">
        <v>217</v>
      </c>
      <c r="AM1133" t="s">
        <v>5176</v>
      </c>
      <c r="AN1133" t="s">
        <v>6</v>
      </c>
      <c r="AO1133" s="57">
        <v>46275.725983796299</v>
      </c>
      <c r="AP1133" s="57">
        <v>46306.416666666664</v>
      </c>
      <c r="AR1133" t="s">
        <v>218</v>
      </c>
      <c r="AS1133" t="s">
        <v>535</v>
      </c>
      <c r="AT1133" t="s">
        <v>230</v>
      </c>
      <c r="AU1133">
        <v>20261011</v>
      </c>
      <c r="AV1133" t="s">
        <v>221</v>
      </c>
      <c r="AW1133" t="s">
        <v>2451</v>
      </c>
      <c r="AX1133" t="s">
        <v>222</v>
      </c>
      <c r="BA1133" s="57">
        <v>46306.416666666664</v>
      </c>
      <c r="BB1133" t="s">
        <v>5176</v>
      </c>
      <c r="BC1133">
        <v>2026</v>
      </c>
      <c r="BD1133">
        <v>10</v>
      </c>
      <c r="BE1133">
        <v>11</v>
      </c>
      <c r="BF1133" s="6">
        <f t="shared" si="51"/>
        <v>46306</v>
      </c>
      <c r="BG1133">
        <f t="shared" si="52"/>
        <v>-0.41666666666424135</v>
      </c>
      <c r="BH1133" t="str">
        <f t="shared" si="53"/>
        <v>COMPLY</v>
      </c>
      <c r="BI1133" t="str">
        <f>VLOOKUP(H1133,Sheet2!$A$1:$B$270,2,FALSE)</f>
        <v>SURABAYA UTARA</v>
      </c>
    </row>
    <row r="1134" spans="1:61">
      <c r="A1134">
        <v>1133</v>
      </c>
      <c r="B1134">
        <v>1002635132</v>
      </c>
      <c r="C1134">
        <v>3</v>
      </c>
      <c r="D1134" t="s">
        <v>55</v>
      </c>
      <c r="E1134">
        <v>5</v>
      </c>
      <c r="F1134" t="s">
        <v>260</v>
      </c>
      <c r="G1134" t="s">
        <v>123</v>
      </c>
      <c r="H1134" t="s">
        <v>383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46308.583043981482</v>
      </c>
      <c r="P1134" s="57">
        <v>46309.879606481481</v>
      </c>
      <c r="Q1134">
        <v>69409439</v>
      </c>
      <c r="S1134">
        <v>152404216331</v>
      </c>
      <c r="T1134" t="s">
        <v>5993</v>
      </c>
      <c r="U1134" t="s">
        <v>5994</v>
      </c>
      <c r="V1134" t="s">
        <v>5998</v>
      </c>
      <c r="Z1134">
        <v>112.76825700000001</v>
      </c>
      <c r="AA1134">
        <v>-7.2333181999999896</v>
      </c>
      <c r="AB1134" t="s">
        <v>5999</v>
      </c>
      <c r="AC1134" t="s">
        <v>216</v>
      </c>
      <c r="AL1134" t="s">
        <v>217</v>
      </c>
      <c r="AM1134" t="s">
        <v>6000</v>
      </c>
      <c r="AN1134" t="s">
        <v>6</v>
      </c>
      <c r="AO1134" t="s">
        <v>5753</v>
      </c>
      <c r="AP1134" s="57">
        <v>46309.416666666664</v>
      </c>
      <c r="AR1134" t="s">
        <v>218</v>
      </c>
      <c r="AS1134" t="s">
        <v>535</v>
      </c>
      <c r="AT1134" t="s">
        <v>220</v>
      </c>
      <c r="AU1134">
        <v>20261014</v>
      </c>
      <c r="AV1134" t="s">
        <v>221</v>
      </c>
      <c r="AW1134" t="s">
        <v>833</v>
      </c>
      <c r="AX1134" t="s">
        <v>222</v>
      </c>
      <c r="BA1134" s="57">
        <v>46309.416666666664</v>
      </c>
      <c r="BB1134" t="s">
        <v>6000</v>
      </c>
      <c r="BC1134">
        <v>2026</v>
      </c>
      <c r="BD1134">
        <v>10</v>
      </c>
      <c r="BE1134">
        <v>14</v>
      </c>
      <c r="BF1134" s="6">
        <f t="shared" si="51"/>
        <v>46309</v>
      </c>
      <c r="BG1134">
        <f t="shared" si="52"/>
        <v>-0.41666666666424135</v>
      </c>
      <c r="BH1134" t="str">
        <f t="shared" si="53"/>
        <v>COMPLY</v>
      </c>
      <c r="BI1134" t="str">
        <f>VLOOKUP(H1134,Sheet2!$A$1:$B$270,2,FALSE)</f>
        <v>SURABAYA UTARA</v>
      </c>
    </row>
    <row r="1135" spans="1:61">
      <c r="A1135">
        <v>1134</v>
      </c>
      <c r="B1135">
        <v>1002635105</v>
      </c>
      <c r="C1135">
        <v>3</v>
      </c>
      <c r="D1135" t="s">
        <v>55</v>
      </c>
      <c r="E1135">
        <v>5</v>
      </c>
      <c r="F1135" t="s">
        <v>260</v>
      </c>
      <c r="G1135" t="s">
        <v>123</v>
      </c>
      <c r="H1135" t="s">
        <v>383</v>
      </c>
      <c r="I1135" t="s">
        <v>212</v>
      </c>
      <c r="J1135" t="s">
        <v>213</v>
      </c>
      <c r="K1135" t="s">
        <v>149</v>
      </c>
      <c r="M1135" t="s">
        <v>76</v>
      </c>
      <c r="N1135" t="s">
        <v>215</v>
      </c>
      <c r="O1135" s="57">
        <v>46308.58021990741</v>
      </c>
      <c r="P1135" s="57">
        <v>46309.670115740744</v>
      </c>
      <c r="Q1135">
        <v>69409420</v>
      </c>
      <c r="S1135">
        <v>152404216324</v>
      </c>
      <c r="T1135" t="s">
        <v>6001</v>
      </c>
      <c r="U1135" t="s">
        <v>6002</v>
      </c>
      <c r="V1135" t="s">
        <v>6667</v>
      </c>
      <c r="Z1135">
        <v>112.7569714</v>
      </c>
      <c r="AA1135">
        <v>-7.2487573000000003</v>
      </c>
      <c r="AB1135" t="s">
        <v>6003</v>
      </c>
      <c r="AC1135" t="s">
        <v>229</v>
      </c>
      <c r="AL1135" t="s">
        <v>217</v>
      </c>
      <c r="AM1135" t="s">
        <v>6668</v>
      </c>
      <c r="AN1135" t="s">
        <v>6</v>
      </c>
      <c r="AO1135" t="s">
        <v>5753</v>
      </c>
      <c r="AP1135" s="57">
        <v>46309.625</v>
      </c>
      <c r="AR1135" t="s">
        <v>218</v>
      </c>
      <c r="AS1135" t="s">
        <v>535</v>
      </c>
      <c r="AT1135" t="s">
        <v>230</v>
      </c>
      <c r="AU1135">
        <v>20261014</v>
      </c>
      <c r="AV1135" t="s">
        <v>221</v>
      </c>
      <c r="AW1135" t="s">
        <v>2451</v>
      </c>
      <c r="AX1135" t="s">
        <v>222</v>
      </c>
      <c r="BA1135" s="57">
        <v>46309.625</v>
      </c>
      <c r="BB1135" t="s">
        <v>6668</v>
      </c>
      <c r="BC1135">
        <v>2026</v>
      </c>
      <c r="BD1135">
        <v>10</v>
      </c>
      <c r="BE1135">
        <v>14</v>
      </c>
      <c r="BF1135" s="6">
        <f t="shared" si="51"/>
        <v>46309</v>
      </c>
      <c r="BG1135">
        <f t="shared" si="52"/>
        <v>-0.625</v>
      </c>
      <c r="BH1135" t="str">
        <f t="shared" si="53"/>
        <v>COMPLY</v>
      </c>
      <c r="BI1135" t="str">
        <f>VLOOKUP(H1135,Sheet2!$A$1:$B$270,2,FALSE)</f>
        <v>SURABAYA UTARA</v>
      </c>
    </row>
    <row r="1136" spans="1:61">
      <c r="A1136">
        <v>1135</v>
      </c>
      <c r="B1136">
        <v>1002636664</v>
      </c>
      <c r="C1136">
        <v>3</v>
      </c>
      <c r="D1136" t="s">
        <v>55</v>
      </c>
      <c r="E1136">
        <v>5</v>
      </c>
      <c r="F1136" t="s">
        <v>260</v>
      </c>
      <c r="G1136" t="s">
        <v>123</v>
      </c>
      <c r="H1136" t="s">
        <v>383</v>
      </c>
      <c r="I1136" t="s">
        <v>212</v>
      </c>
      <c r="J1136" t="s">
        <v>213</v>
      </c>
      <c r="K1136" t="s">
        <v>149</v>
      </c>
      <c r="L1136" t="s">
        <v>214</v>
      </c>
      <c r="M1136" t="s">
        <v>76</v>
      </c>
      <c r="N1136" t="s">
        <v>215</v>
      </c>
      <c r="O1136" s="57">
        <v>46309.524062500001</v>
      </c>
      <c r="P1136" s="57">
        <v>46311.358587962961</v>
      </c>
      <c r="Q1136">
        <v>69410091</v>
      </c>
      <c r="S1136">
        <v>152404216381</v>
      </c>
      <c r="T1136" t="s">
        <v>7000</v>
      </c>
      <c r="U1136" t="s">
        <v>7001</v>
      </c>
      <c r="V1136" t="s">
        <v>7002</v>
      </c>
      <c r="Z1136">
        <v>112.7646311</v>
      </c>
      <c r="AA1136">
        <v>-7.2393926000000004</v>
      </c>
      <c r="AB1136" t="s">
        <v>7003</v>
      </c>
      <c r="AC1136" t="s">
        <v>235</v>
      </c>
      <c r="AL1136" t="s">
        <v>217</v>
      </c>
      <c r="AM1136" t="s">
        <v>7004</v>
      </c>
      <c r="AN1136" t="s">
        <v>6</v>
      </c>
      <c r="AO1136" t="s">
        <v>6932</v>
      </c>
      <c r="AP1136" s="57">
        <v>46310.416666666664</v>
      </c>
      <c r="AR1136" t="s">
        <v>218</v>
      </c>
      <c r="AS1136" t="s">
        <v>535</v>
      </c>
      <c r="AT1136" t="s">
        <v>230</v>
      </c>
      <c r="AU1136">
        <v>20261016</v>
      </c>
      <c r="AV1136" t="s">
        <v>221</v>
      </c>
      <c r="AW1136" t="s">
        <v>880</v>
      </c>
      <c r="AX1136" t="s">
        <v>222</v>
      </c>
      <c r="BA1136" s="57">
        <v>46310.416666666664</v>
      </c>
      <c r="BB1136" t="s">
        <v>7004</v>
      </c>
      <c r="BC1136">
        <v>2026</v>
      </c>
      <c r="BD1136">
        <v>10</v>
      </c>
      <c r="BE1136">
        <v>16</v>
      </c>
      <c r="BF1136" s="6">
        <f t="shared" si="51"/>
        <v>46311</v>
      </c>
      <c r="BG1136">
        <f t="shared" si="52"/>
        <v>0.58333333333575865</v>
      </c>
      <c r="BH1136" t="str">
        <f t="shared" si="53"/>
        <v>COMPLY</v>
      </c>
      <c r="BI1136" t="str">
        <f>VLOOKUP(H1136,Sheet2!$A$1:$B$270,2,FALSE)</f>
        <v>SURABAYA UTARA</v>
      </c>
    </row>
    <row r="1137" spans="1:61">
      <c r="A1137">
        <v>1136</v>
      </c>
      <c r="B1137">
        <v>1002639941</v>
      </c>
      <c r="C1137">
        <v>3</v>
      </c>
      <c r="D1137" t="s">
        <v>55</v>
      </c>
      <c r="E1137">
        <v>5</v>
      </c>
      <c r="F1137" t="s">
        <v>260</v>
      </c>
      <c r="G1137" t="s">
        <v>123</v>
      </c>
      <c r="H1137" t="s">
        <v>383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46311.480254629627</v>
      </c>
      <c r="P1137" s="57">
        <v>46315.465115740742</v>
      </c>
      <c r="Q1137">
        <v>69411371</v>
      </c>
      <c r="S1137">
        <v>152404216498</v>
      </c>
      <c r="T1137" t="s">
        <v>8533</v>
      </c>
      <c r="U1137" t="s">
        <v>1871</v>
      </c>
      <c r="V1137" t="s">
        <v>8534</v>
      </c>
      <c r="Z1137">
        <v>112.7471017</v>
      </c>
      <c r="AA1137">
        <v>-7.2423491999999996</v>
      </c>
      <c r="AB1137" t="s">
        <v>8535</v>
      </c>
      <c r="AC1137" t="s">
        <v>235</v>
      </c>
      <c r="AL1137" t="s">
        <v>217</v>
      </c>
      <c r="AM1137" t="s">
        <v>8536</v>
      </c>
      <c r="AN1137" t="s">
        <v>6</v>
      </c>
      <c r="AO1137" t="s">
        <v>8070</v>
      </c>
      <c r="AP1137" s="57">
        <v>46314.416666666664</v>
      </c>
      <c r="AR1137" t="s">
        <v>218</v>
      </c>
      <c r="AS1137" t="s">
        <v>535</v>
      </c>
      <c r="AT1137" t="s">
        <v>230</v>
      </c>
      <c r="AU1137">
        <v>20261020</v>
      </c>
      <c r="AV1137" t="s">
        <v>221</v>
      </c>
      <c r="AW1137" t="s">
        <v>877</v>
      </c>
      <c r="AX1137" t="s">
        <v>222</v>
      </c>
      <c r="BA1137" s="57">
        <v>46314.416666666664</v>
      </c>
      <c r="BB1137" t="s">
        <v>8536</v>
      </c>
      <c r="BC1137">
        <v>2026</v>
      </c>
      <c r="BD1137">
        <v>10</v>
      </c>
      <c r="BE1137">
        <v>20</v>
      </c>
      <c r="BF1137" s="6">
        <f t="shared" si="51"/>
        <v>46315</v>
      </c>
      <c r="BG1137">
        <f t="shared" si="52"/>
        <v>0.58333333333575865</v>
      </c>
      <c r="BH1137" t="str">
        <f t="shared" si="53"/>
        <v>COMPLY</v>
      </c>
      <c r="BI1137" t="str">
        <f>VLOOKUP(H1137,Sheet2!$A$1:$B$270,2,FALSE)</f>
        <v>SURABAYA UTARA</v>
      </c>
    </row>
    <row r="1138" spans="1:61">
      <c r="A1138">
        <v>1137</v>
      </c>
      <c r="B1138">
        <v>1002647352</v>
      </c>
      <c r="C1138">
        <v>3</v>
      </c>
      <c r="D1138" t="s">
        <v>55</v>
      </c>
      <c r="E1138">
        <v>5</v>
      </c>
      <c r="F1138" t="s">
        <v>260</v>
      </c>
      <c r="G1138" t="s">
        <v>123</v>
      </c>
      <c r="H1138" t="s">
        <v>383</v>
      </c>
      <c r="I1138" t="s">
        <v>212</v>
      </c>
      <c r="J1138" t="s">
        <v>213</v>
      </c>
      <c r="K1138" t="s">
        <v>149</v>
      </c>
      <c r="M1138" t="s">
        <v>76</v>
      </c>
      <c r="N1138" t="s">
        <v>215</v>
      </c>
      <c r="O1138" s="57">
        <v>46316.555520833332</v>
      </c>
      <c r="P1138" s="57">
        <v>46317.762696759259</v>
      </c>
      <c r="Q1138">
        <v>69414484</v>
      </c>
      <c r="S1138">
        <v>152404216771</v>
      </c>
      <c r="T1138" t="s">
        <v>10911</v>
      </c>
      <c r="U1138" t="s">
        <v>10912</v>
      </c>
      <c r="V1138" t="s">
        <v>10913</v>
      </c>
      <c r="Z1138">
        <v>112.76399309999999</v>
      </c>
      <c r="AA1138">
        <v>-7.2322436999999997</v>
      </c>
      <c r="AB1138" t="s">
        <v>10914</v>
      </c>
      <c r="AC1138" t="s">
        <v>229</v>
      </c>
      <c r="AL1138" t="s">
        <v>217</v>
      </c>
      <c r="AM1138" t="s">
        <v>10915</v>
      </c>
      <c r="AN1138" t="s">
        <v>6</v>
      </c>
      <c r="AO1138" t="s">
        <v>10824</v>
      </c>
      <c r="AP1138" s="57">
        <v>46317.625</v>
      </c>
      <c r="AR1138" t="s">
        <v>218</v>
      </c>
      <c r="AS1138" t="s">
        <v>535</v>
      </c>
      <c r="AT1138" t="s">
        <v>230</v>
      </c>
      <c r="AU1138">
        <v>20261022</v>
      </c>
      <c r="AV1138" t="s">
        <v>221</v>
      </c>
      <c r="AW1138" t="s">
        <v>541</v>
      </c>
      <c r="AX1138" t="s">
        <v>222</v>
      </c>
      <c r="BA1138" s="57">
        <v>46317.625</v>
      </c>
      <c r="BB1138" t="s">
        <v>10915</v>
      </c>
      <c r="BC1138">
        <v>2026</v>
      </c>
      <c r="BD1138">
        <v>10</v>
      </c>
      <c r="BE1138">
        <v>22</v>
      </c>
      <c r="BF1138" s="6">
        <f t="shared" si="51"/>
        <v>46317</v>
      </c>
      <c r="BG1138">
        <f t="shared" si="52"/>
        <v>-0.625</v>
      </c>
      <c r="BH1138" t="str">
        <f t="shared" si="53"/>
        <v>COMPLY</v>
      </c>
      <c r="BI1138" t="str">
        <f>VLOOKUP(H1138,Sheet2!$A$1:$B$270,2,FALSE)</f>
        <v>SURABAYA UTARA</v>
      </c>
    </row>
    <row r="1139" spans="1:61">
      <c r="A1139">
        <v>1138</v>
      </c>
      <c r="B1139">
        <v>1002653366</v>
      </c>
      <c r="C1139">
        <v>3</v>
      </c>
      <c r="D1139" t="s">
        <v>55</v>
      </c>
      <c r="E1139">
        <v>5</v>
      </c>
      <c r="F1139" t="s">
        <v>260</v>
      </c>
      <c r="G1139" t="s">
        <v>123</v>
      </c>
      <c r="H1139" t="s">
        <v>383</v>
      </c>
      <c r="I1139" t="s">
        <v>212</v>
      </c>
      <c r="J1139" t="s">
        <v>213</v>
      </c>
      <c r="K1139" t="s">
        <v>149</v>
      </c>
      <c r="M1139" t="s">
        <v>76</v>
      </c>
      <c r="N1139" t="s">
        <v>215</v>
      </c>
      <c r="O1139" s="57">
        <v>46321.464178240742</v>
      </c>
      <c r="P1139" s="57">
        <v>46321.664513888885</v>
      </c>
      <c r="Q1139">
        <v>69415889</v>
      </c>
      <c r="S1139">
        <v>152404305138</v>
      </c>
      <c r="T1139" t="s">
        <v>12279</v>
      </c>
      <c r="U1139" t="s">
        <v>13136</v>
      </c>
      <c r="V1139" t="s">
        <v>13137</v>
      </c>
      <c r="Z1139">
        <v>112.746604</v>
      </c>
      <c r="AA1139">
        <v>-7.2403550000000001</v>
      </c>
      <c r="AB1139" t="s">
        <v>12282</v>
      </c>
      <c r="AC1139" t="s">
        <v>229</v>
      </c>
      <c r="AL1139" t="s">
        <v>217</v>
      </c>
      <c r="AM1139" t="s">
        <v>13138</v>
      </c>
      <c r="AN1139" t="s">
        <v>6</v>
      </c>
      <c r="AO1139" t="s">
        <v>13106</v>
      </c>
      <c r="AR1139" t="s">
        <v>218</v>
      </c>
      <c r="AS1139" t="s">
        <v>535</v>
      </c>
      <c r="AT1139" t="s">
        <v>230</v>
      </c>
      <c r="AU1139">
        <v>20261026</v>
      </c>
      <c r="AV1139" t="s">
        <v>221</v>
      </c>
      <c r="AW1139" t="s">
        <v>1982</v>
      </c>
      <c r="AX1139" t="s">
        <v>222</v>
      </c>
      <c r="BA1139" s="57">
        <v>46321.291666666664</v>
      </c>
      <c r="BB1139" t="s">
        <v>13138</v>
      </c>
      <c r="BC1139">
        <v>2026</v>
      </c>
      <c r="BD1139">
        <v>10</v>
      </c>
      <c r="BE1139">
        <v>26</v>
      </c>
      <c r="BF1139" s="6">
        <f t="shared" si="51"/>
        <v>46321</v>
      </c>
      <c r="BG1139">
        <f t="shared" si="52"/>
        <v>-0.29166666666424135</v>
      </c>
      <c r="BH1139" t="str">
        <f t="shared" si="53"/>
        <v>COMPLY</v>
      </c>
      <c r="BI1139" t="str">
        <f>VLOOKUP(H1139,Sheet2!$A$1:$B$270,2,FALSE)</f>
        <v>SURABAYA UTARA</v>
      </c>
    </row>
    <row r="1140" spans="1:61">
      <c r="A1140">
        <v>1139</v>
      </c>
      <c r="B1140">
        <v>1002655162</v>
      </c>
      <c r="C1140">
        <v>3</v>
      </c>
      <c r="D1140" t="s">
        <v>55</v>
      </c>
      <c r="E1140">
        <v>5</v>
      </c>
      <c r="F1140" t="s">
        <v>260</v>
      </c>
      <c r="G1140" t="s">
        <v>123</v>
      </c>
      <c r="H1140" t="s">
        <v>383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46322.385925925926</v>
      </c>
      <c r="P1140" s="57">
        <v>46323.547962962963</v>
      </c>
      <c r="Q1140">
        <v>69417625</v>
      </c>
      <c r="S1140">
        <v>152404305487</v>
      </c>
      <c r="T1140" t="s">
        <v>13856</v>
      </c>
      <c r="U1140" t="s">
        <v>13857</v>
      </c>
      <c r="V1140" t="s">
        <v>13858</v>
      </c>
      <c r="Z1140">
        <v>112.7572902</v>
      </c>
      <c r="AA1140">
        <v>-7.2309916000000003</v>
      </c>
      <c r="AB1140" t="s">
        <v>13859</v>
      </c>
      <c r="AC1140" t="s">
        <v>235</v>
      </c>
      <c r="AL1140" t="s">
        <v>217</v>
      </c>
      <c r="AM1140" t="s">
        <v>13860</v>
      </c>
      <c r="AN1140" t="s">
        <v>6</v>
      </c>
      <c r="AO1140" t="s">
        <v>13584</v>
      </c>
      <c r="AP1140" s="57">
        <v>46323.416666666664</v>
      </c>
      <c r="AR1140" t="s">
        <v>218</v>
      </c>
      <c r="AS1140" t="s">
        <v>535</v>
      </c>
      <c r="AT1140" t="s">
        <v>230</v>
      </c>
      <c r="AU1140">
        <v>20261028</v>
      </c>
      <c r="AV1140" t="s">
        <v>221</v>
      </c>
      <c r="AW1140" t="s">
        <v>2229</v>
      </c>
      <c r="AX1140" t="s">
        <v>222</v>
      </c>
      <c r="BA1140" s="57">
        <v>46323.416666666664</v>
      </c>
      <c r="BB1140" t="s">
        <v>13860</v>
      </c>
      <c r="BC1140">
        <v>2026</v>
      </c>
      <c r="BD1140">
        <v>10</v>
      </c>
      <c r="BE1140">
        <v>28</v>
      </c>
      <c r="BF1140" s="6">
        <f t="shared" si="51"/>
        <v>46323</v>
      </c>
      <c r="BG1140">
        <f t="shared" si="52"/>
        <v>-0.41666666666424135</v>
      </c>
      <c r="BH1140" t="str">
        <f t="shared" si="53"/>
        <v>COMPLY</v>
      </c>
      <c r="BI1140" t="str">
        <f>VLOOKUP(H1140,Sheet2!$A$1:$B$270,2,FALSE)</f>
        <v>SURABAYA UTARA</v>
      </c>
    </row>
    <row r="1141" spans="1:61">
      <c r="A1141">
        <v>1140</v>
      </c>
      <c r="B1141">
        <v>1002656641</v>
      </c>
      <c r="C1141">
        <v>3</v>
      </c>
      <c r="D1141" t="s">
        <v>55</v>
      </c>
      <c r="E1141">
        <v>5</v>
      </c>
      <c r="F1141" t="s">
        <v>260</v>
      </c>
      <c r="G1141" t="s">
        <v>123</v>
      </c>
      <c r="H1141" t="s">
        <v>383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46322.685983796298</v>
      </c>
      <c r="P1141" s="57">
        <v>46323.780995370369</v>
      </c>
      <c r="Q1141">
        <v>69418206</v>
      </c>
      <c r="S1141">
        <v>152404306193</v>
      </c>
      <c r="T1141" t="s">
        <v>13861</v>
      </c>
      <c r="U1141" t="s">
        <v>14497</v>
      </c>
      <c r="V1141" t="s">
        <v>13862</v>
      </c>
      <c r="Z1141">
        <v>112.76514299999999</v>
      </c>
      <c r="AA1141">
        <v>-7.2357319000000002</v>
      </c>
      <c r="AB1141" t="s">
        <v>13863</v>
      </c>
      <c r="AC1141" t="s">
        <v>235</v>
      </c>
      <c r="AL1141" t="s">
        <v>217</v>
      </c>
      <c r="AM1141" t="s">
        <v>13657</v>
      </c>
      <c r="AN1141" t="s">
        <v>6</v>
      </c>
      <c r="AO1141" t="s">
        <v>13649</v>
      </c>
      <c r="AP1141" s="57">
        <v>46323.625</v>
      </c>
      <c r="AR1141" t="s">
        <v>218</v>
      </c>
      <c r="AS1141" t="s">
        <v>535</v>
      </c>
      <c r="AT1141" t="s">
        <v>230</v>
      </c>
      <c r="AU1141">
        <v>20261028</v>
      </c>
      <c r="AV1141" t="s">
        <v>221</v>
      </c>
      <c r="AW1141" t="s">
        <v>880</v>
      </c>
      <c r="AX1141" t="s">
        <v>222</v>
      </c>
      <c r="BA1141" s="57">
        <v>46323.625</v>
      </c>
      <c r="BB1141" t="s">
        <v>13657</v>
      </c>
      <c r="BC1141">
        <v>2026</v>
      </c>
      <c r="BD1141">
        <v>10</v>
      </c>
      <c r="BE1141">
        <v>28</v>
      </c>
      <c r="BF1141" s="6">
        <f t="shared" si="51"/>
        <v>46323</v>
      </c>
      <c r="BG1141">
        <f t="shared" si="52"/>
        <v>-0.625</v>
      </c>
      <c r="BH1141" t="str">
        <f t="shared" si="53"/>
        <v>COMPLY</v>
      </c>
      <c r="BI1141" t="str">
        <f>VLOOKUP(H1141,Sheet2!$A$1:$B$270,2,FALSE)</f>
        <v>SURABAYA UTARA</v>
      </c>
    </row>
    <row r="1142" spans="1:61">
      <c r="A1142">
        <v>1141</v>
      </c>
      <c r="B1142">
        <v>1002658881</v>
      </c>
      <c r="C1142">
        <v>3</v>
      </c>
      <c r="D1142" t="s">
        <v>55</v>
      </c>
      <c r="E1142">
        <v>5</v>
      </c>
      <c r="F1142" t="s">
        <v>260</v>
      </c>
      <c r="G1142" t="s">
        <v>123</v>
      </c>
      <c r="H1142" t="s">
        <v>383</v>
      </c>
      <c r="I1142" t="s">
        <v>212</v>
      </c>
      <c r="J1142" t="s">
        <v>213</v>
      </c>
      <c r="K1142" t="s">
        <v>149</v>
      </c>
      <c r="M1142" t="s">
        <v>76</v>
      </c>
      <c r="N1142" t="s">
        <v>215</v>
      </c>
      <c r="O1142" s="57">
        <v>46324.455567129633</v>
      </c>
      <c r="P1142" s="57">
        <v>46324.934942129628</v>
      </c>
      <c r="Q1142">
        <v>69415184</v>
      </c>
      <c r="S1142">
        <v>152404306548</v>
      </c>
      <c r="T1142" t="s">
        <v>11562</v>
      </c>
      <c r="U1142" t="s">
        <v>15151</v>
      </c>
      <c r="V1142" t="s">
        <v>15152</v>
      </c>
      <c r="Z1142">
        <v>112.763124704215</v>
      </c>
      <c r="AA1142">
        <v>-7.2261960302778103</v>
      </c>
      <c r="AB1142" t="s">
        <v>11565</v>
      </c>
      <c r="AC1142" t="s">
        <v>229</v>
      </c>
      <c r="AL1142" t="s">
        <v>217</v>
      </c>
      <c r="AM1142" t="s">
        <v>13135</v>
      </c>
      <c r="AN1142" t="s">
        <v>6</v>
      </c>
      <c r="AO1142" t="s">
        <v>14947</v>
      </c>
      <c r="AR1142" t="s">
        <v>218</v>
      </c>
      <c r="AS1142" t="s">
        <v>535</v>
      </c>
      <c r="AT1142" t="s">
        <v>1961</v>
      </c>
      <c r="AU1142">
        <v>20261029</v>
      </c>
      <c r="AV1142" t="s">
        <v>221</v>
      </c>
      <c r="AW1142" t="s">
        <v>9261</v>
      </c>
      <c r="AX1142" t="s">
        <v>222</v>
      </c>
      <c r="BA1142" s="57">
        <v>46324.291666666664</v>
      </c>
      <c r="BB1142" t="s">
        <v>13135</v>
      </c>
      <c r="BC1142">
        <v>2026</v>
      </c>
      <c r="BD1142">
        <v>10</v>
      </c>
      <c r="BE1142">
        <v>29</v>
      </c>
      <c r="BF1142" s="6">
        <f t="shared" si="51"/>
        <v>46324</v>
      </c>
      <c r="BG1142">
        <f t="shared" si="52"/>
        <v>-0.29166666666424135</v>
      </c>
      <c r="BH1142" t="str">
        <f t="shared" si="53"/>
        <v>COMPLY</v>
      </c>
      <c r="BI1142" t="str">
        <f>VLOOKUP(H1142,Sheet2!$A$1:$B$270,2,FALSE)</f>
        <v>SURABAYA UTARA</v>
      </c>
    </row>
    <row r="1143" spans="1:61">
      <c r="A1143">
        <v>1142</v>
      </c>
      <c r="B1143">
        <v>1002657586</v>
      </c>
      <c r="C1143">
        <v>3</v>
      </c>
      <c r="D1143" t="s">
        <v>55</v>
      </c>
      <c r="E1143">
        <v>5</v>
      </c>
      <c r="F1143" t="s">
        <v>260</v>
      </c>
      <c r="G1143" t="s">
        <v>123</v>
      </c>
      <c r="H1143" t="s">
        <v>383</v>
      </c>
      <c r="I1143" t="s">
        <v>212</v>
      </c>
      <c r="J1143" t="s">
        <v>213</v>
      </c>
      <c r="K1143" t="s">
        <v>149</v>
      </c>
      <c r="L1143" t="s">
        <v>214</v>
      </c>
      <c r="M1143" t="s">
        <v>279</v>
      </c>
      <c r="N1143" t="s">
        <v>215</v>
      </c>
      <c r="O1143" s="57">
        <v>46323.531134259261</v>
      </c>
      <c r="P1143" s="57">
        <v>46325.198206018518</v>
      </c>
      <c r="Q1143">
        <v>69418550</v>
      </c>
      <c r="S1143">
        <v>152404306018</v>
      </c>
      <c r="T1143" t="s">
        <v>14504</v>
      </c>
      <c r="U1143" t="s">
        <v>14505</v>
      </c>
      <c r="V1143" t="s">
        <v>14506</v>
      </c>
      <c r="Z1143">
        <v>112.7628313</v>
      </c>
      <c r="AA1143">
        <v>-7.2411228000000003</v>
      </c>
      <c r="AB1143" t="s">
        <v>14507</v>
      </c>
      <c r="AC1143" t="s">
        <v>235</v>
      </c>
      <c r="AL1143" t="s">
        <v>217</v>
      </c>
      <c r="AM1143" t="s">
        <v>14508</v>
      </c>
      <c r="AN1143" t="s">
        <v>6</v>
      </c>
      <c r="AO1143" t="s">
        <v>14509</v>
      </c>
      <c r="AP1143" s="57">
        <v>46328.416666666664</v>
      </c>
      <c r="AR1143" t="s">
        <v>239</v>
      </c>
      <c r="AS1143" t="s">
        <v>535</v>
      </c>
      <c r="AT1143" t="s">
        <v>230</v>
      </c>
      <c r="AV1143" t="s">
        <v>799</v>
      </c>
      <c r="AW1143" t="s">
        <v>883</v>
      </c>
      <c r="AX1143" t="s">
        <v>222</v>
      </c>
      <c r="BA1143" s="57">
        <v>46328.416666666664</v>
      </c>
      <c r="BB1143" t="s">
        <v>14508</v>
      </c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str">
        <f>VLOOKUP(H1143,Sheet2!$A$1:$B$270,2,FALSE)</f>
        <v>SURABAYA UTARA</v>
      </c>
    </row>
    <row r="1144" spans="1:61">
      <c r="A1144">
        <v>1143</v>
      </c>
      <c r="B1144">
        <v>1002628806</v>
      </c>
      <c r="C1144">
        <v>3</v>
      </c>
      <c r="D1144" t="s">
        <v>55</v>
      </c>
      <c r="E1144">
        <v>5</v>
      </c>
      <c r="F1144" t="s">
        <v>260</v>
      </c>
      <c r="G1144" t="s">
        <v>123</v>
      </c>
      <c r="H1144" t="s">
        <v>383</v>
      </c>
      <c r="I1144" t="s">
        <v>212</v>
      </c>
      <c r="J1144" t="s">
        <v>213</v>
      </c>
      <c r="K1144" t="s">
        <v>149</v>
      </c>
      <c r="M1144" t="s">
        <v>1625</v>
      </c>
      <c r="N1144" t="s">
        <v>215</v>
      </c>
      <c r="O1144" s="57">
        <v>46304.384675925925</v>
      </c>
      <c r="P1144" s="57">
        <v>46304.648784722223</v>
      </c>
      <c r="Q1144">
        <v>69406984</v>
      </c>
      <c r="S1144">
        <v>152404216087</v>
      </c>
      <c r="T1144" t="s">
        <v>5177</v>
      </c>
      <c r="U1144" t="s">
        <v>5178</v>
      </c>
      <c r="Z1144">
        <v>112.75905539999999</v>
      </c>
      <c r="AA1144">
        <v>-7.2190887000000004</v>
      </c>
      <c r="AB1144" t="s">
        <v>5179</v>
      </c>
      <c r="AC1144" t="s">
        <v>229</v>
      </c>
      <c r="AO1144" s="57">
        <v>46275.402615740742</v>
      </c>
      <c r="AR1144" t="s">
        <v>1630</v>
      </c>
      <c r="AS1144" t="s">
        <v>535</v>
      </c>
      <c r="AT1144" t="s">
        <v>342</v>
      </c>
      <c r="AV1144" t="s">
        <v>5180</v>
      </c>
      <c r="AW1144" t="s">
        <v>4568</v>
      </c>
      <c r="AX1144" t="s">
        <v>222</v>
      </c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str">
        <f>VLOOKUP(H1144,Sheet2!$A$1:$B$270,2,FALSE)</f>
        <v>SURABAYA UTARA</v>
      </c>
    </row>
    <row r="1145" spans="1:61">
      <c r="A1145">
        <v>1144</v>
      </c>
      <c r="B1145">
        <v>1002628545</v>
      </c>
      <c r="C1145">
        <v>3</v>
      </c>
      <c r="D1145" t="s">
        <v>55</v>
      </c>
      <c r="E1145">
        <v>5</v>
      </c>
      <c r="F1145" t="s">
        <v>305</v>
      </c>
      <c r="G1145" t="s">
        <v>124</v>
      </c>
      <c r="H1145" t="s">
        <v>327</v>
      </c>
      <c r="I1145" t="s">
        <v>212</v>
      </c>
      <c r="J1145" t="s">
        <v>213</v>
      </c>
      <c r="K1145" t="s">
        <v>149</v>
      </c>
      <c r="L1145" t="s">
        <v>214</v>
      </c>
      <c r="M1145" t="s">
        <v>1400</v>
      </c>
      <c r="N1145" t="s">
        <v>215</v>
      </c>
      <c r="O1145" s="57">
        <v>46303.740682870368</v>
      </c>
      <c r="P1145" s="57">
        <v>46307.658854166664</v>
      </c>
      <c r="Q1145">
        <v>69406874</v>
      </c>
      <c r="S1145">
        <v>152306253530</v>
      </c>
      <c r="T1145" t="s">
        <v>4550</v>
      </c>
      <c r="U1145" t="s">
        <v>4551</v>
      </c>
      <c r="V1145" t="s">
        <v>4552</v>
      </c>
      <c r="Z1145">
        <v>112.71530799999999</v>
      </c>
      <c r="AA1145">
        <v>-7.3367765999999897</v>
      </c>
      <c r="AB1145" t="s">
        <v>4553</v>
      </c>
      <c r="AC1145" t="s">
        <v>216</v>
      </c>
      <c r="AL1145" t="s">
        <v>217</v>
      </c>
      <c r="AM1145" t="s">
        <v>4487</v>
      </c>
      <c r="AN1145" t="s">
        <v>6</v>
      </c>
      <c r="AO1145" s="57">
        <v>46244.746631944443</v>
      </c>
      <c r="AP1145" s="57">
        <v>46304.625</v>
      </c>
      <c r="AQ1145" t="s">
        <v>841</v>
      </c>
      <c r="AR1145" t="s">
        <v>14</v>
      </c>
      <c r="AS1145" t="s">
        <v>816</v>
      </c>
      <c r="AT1145" t="s">
        <v>230</v>
      </c>
      <c r="AV1145" t="s">
        <v>6007</v>
      </c>
      <c r="AW1145" t="s">
        <v>880</v>
      </c>
      <c r="AX1145" t="s">
        <v>222</v>
      </c>
      <c r="BA1145" s="57">
        <v>46304.625</v>
      </c>
      <c r="BB1145" t="s">
        <v>4487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str">
        <f>VLOOKUP(H1145,Sheet2!$A$1:$B$270,2,FALSE)</f>
        <v>SURABAYA SELATAN</v>
      </c>
    </row>
    <row r="1146" spans="1:61">
      <c r="A1146">
        <v>1145</v>
      </c>
      <c r="B1146">
        <v>1002633689</v>
      </c>
      <c r="C1146">
        <v>3</v>
      </c>
      <c r="D1146" t="s">
        <v>55</v>
      </c>
      <c r="E1146">
        <v>5</v>
      </c>
      <c r="F1146" t="s">
        <v>305</v>
      </c>
      <c r="G1146" t="s">
        <v>124</v>
      </c>
      <c r="H1146" t="s">
        <v>327</v>
      </c>
      <c r="I1146" t="s">
        <v>212</v>
      </c>
      <c r="J1146" t="s">
        <v>213</v>
      </c>
      <c r="K1146" t="s">
        <v>149</v>
      </c>
      <c r="L1146" t="s">
        <v>214</v>
      </c>
      <c r="M1146" t="s">
        <v>1400</v>
      </c>
      <c r="N1146" t="s">
        <v>215</v>
      </c>
      <c r="O1146" s="57">
        <v>46307.703923611109</v>
      </c>
      <c r="P1146" s="57">
        <v>46309.679143518515</v>
      </c>
      <c r="Q1146">
        <v>69408928</v>
      </c>
      <c r="S1146">
        <v>152306253559</v>
      </c>
      <c r="T1146" t="s">
        <v>6011</v>
      </c>
      <c r="U1146" t="s">
        <v>6012</v>
      </c>
      <c r="V1146" t="s">
        <v>6013</v>
      </c>
      <c r="Z1146">
        <v>112.726135</v>
      </c>
      <c r="AA1146">
        <v>-7.3378209999999999</v>
      </c>
      <c r="AB1146" t="s">
        <v>6014</v>
      </c>
      <c r="AC1146" t="s">
        <v>235</v>
      </c>
      <c r="AL1146" t="s">
        <v>217</v>
      </c>
      <c r="AM1146" t="s">
        <v>6015</v>
      </c>
      <c r="AN1146" t="s">
        <v>6</v>
      </c>
      <c r="AO1146" s="57">
        <v>46366.716041666667</v>
      </c>
      <c r="AP1146" s="57">
        <v>46308.625</v>
      </c>
      <c r="AR1146" t="s">
        <v>14</v>
      </c>
      <c r="AS1146" t="s">
        <v>816</v>
      </c>
      <c r="AT1146" t="s">
        <v>230</v>
      </c>
      <c r="AV1146" t="s">
        <v>7008</v>
      </c>
      <c r="AW1146" t="s">
        <v>879</v>
      </c>
      <c r="AX1146" t="s">
        <v>222</v>
      </c>
      <c r="BA1146" s="57">
        <v>46308.625</v>
      </c>
      <c r="BB1146" t="s">
        <v>6015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str">
        <f>VLOOKUP(H1146,Sheet2!$A$1:$B$270,2,FALSE)</f>
        <v>SURABAYA SELATAN</v>
      </c>
    </row>
    <row r="1147" spans="1:61">
      <c r="A1147">
        <v>1146</v>
      </c>
      <c r="B1147">
        <v>1002617724</v>
      </c>
      <c r="C1147">
        <v>3</v>
      </c>
      <c r="D1147" t="s">
        <v>55</v>
      </c>
      <c r="E1147">
        <v>5</v>
      </c>
      <c r="F1147" t="s">
        <v>305</v>
      </c>
      <c r="G1147" t="s">
        <v>124</v>
      </c>
      <c r="H1147" t="s">
        <v>327</v>
      </c>
      <c r="I1147" t="s">
        <v>212</v>
      </c>
      <c r="J1147" t="s">
        <v>213</v>
      </c>
      <c r="K1147" t="s">
        <v>149</v>
      </c>
      <c r="L1147" t="s">
        <v>214</v>
      </c>
      <c r="M1147" t="s">
        <v>76</v>
      </c>
      <c r="N1147" t="s">
        <v>215</v>
      </c>
      <c r="O1147" s="57">
        <v>46296.517824074072</v>
      </c>
      <c r="P1147" s="57">
        <v>46296.739386574074</v>
      </c>
      <c r="Q1147">
        <v>69402297</v>
      </c>
      <c r="S1147">
        <v>152306253477</v>
      </c>
      <c r="T1147" t="s">
        <v>1075</v>
      </c>
      <c r="U1147" t="s">
        <v>1076</v>
      </c>
      <c r="V1147" t="s">
        <v>1077</v>
      </c>
      <c r="Z1147">
        <v>112.71421218835999</v>
      </c>
      <c r="AA1147">
        <v>-7.3092286293536404</v>
      </c>
      <c r="AB1147" t="s">
        <v>1078</v>
      </c>
      <c r="AC1147" t="s">
        <v>849</v>
      </c>
      <c r="AL1147" t="s">
        <v>217</v>
      </c>
      <c r="AM1147" t="s">
        <v>1079</v>
      </c>
      <c r="AN1147" t="s">
        <v>6</v>
      </c>
      <c r="AO1147" s="57">
        <v>46032.559305555558</v>
      </c>
      <c r="AP1147" s="57">
        <v>46297.458333333336</v>
      </c>
      <c r="AR1147" t="s">
        <v>218</v>
      </c>
      <c r="AS1147" t="s">
        <v>816</v>
      </c>
      <c r="AT1147" t="s">
        <v>230</v>
      </c>
      <c r="AU1147">
        <v>20261001</v>
      </c>
      <c r="AV1147" t="s">
        <v>221</v>
      </c>
      <c r="AW1147" t="s">
        <v>880</v>
      </c>
      <c r="AX1147" t="s">
        <v>222</v>
      </c>
      <c r="BA1147" s="57">
        <v>46297.458333333336</v>
      </c>
      <c r="BB1147" t="s">
        <v>1079</v>
      </c>
      <c r="BC1147">
        <v>2026</v>
      </c>
      <c r="BD1147">
        <v>10</v>
      </c>
      <c r="BE1147">
        <v>1</v>
      </c>
      <c r="BF1147" s="6">
        <f t="shared" si="51"/>
        <v>46296</v>
      </c>
      <c r="BG1147">
        <f t="shared" si="52"/>
        <v>-1.4583333333357587</v>
      </c>
      <c r="BH1147" t="str">
        <f t="shared" si="53"/>
        <v>COMPLY</v>
      </c>
      <c r="BI1147" t="str">
        <f>VLOOKUP(H1147,Sheet2!$A$1:$B$270,2,FALSE)</f>
        <v>SURABAYA SELATAN</v>
      </c>
    </row>
    <row r="1148" spans="1:61">
      <c r="A1148">
        <v>1147</v>
      </c>
      <c r="B1148">
        <v>1002618255</v>
      </c>
      <c r="C1148">
        <v>3</v>
      </c>
      <c r="D1148" t="s">
        <v>55</v>
      </c>
      <c r="E1148">
        <v>5</v>
      </c>
      <c r="F1148" t="s">
        <v>305</v>
      </c>
      <c r="G1148" t="s">
        <v>124</v>
      </c>
      <c r="H1148" t="s">
        <v>327</v>
      </c>
      <c r="I1148" t="s">
        <v>212</v>
      </c>
      <c r="J1148" t="s">
        <v>213</v>
      </c>
      <c r="K1148" t="s">
        <v>149</v>
      </c>
      <c r="M1148" t="s">
        <v>76</v>
      </c>
      <c r="N1148" t="s">
        <v>215</v>
      </c>
      <c r="O1148" s="57">
        <v>46296.630937499998</v>
      </c>
      <c r="P1148" s="57">
        <v>46297.815462962964</v>
      </c>
      <c r="Q1148">
        <v>69402505</v>
      </c>
      <c r="S1148">
        <v>152306253141</v>
      </c>
      <c r="T1148" t="s">
        <v>1080</v>
      </c>
      <c r="U1148" t="s">
        <v>1081</v>
      </c>
      <c r="V1148" t="s">
        <v>1082</v>
      </c>
      <c r="Z1148">
        <v>112.73451573690301</v>
      </c>
      <c r="AA1148">
        <v>-7.3086894955617998</v>
      </c>
      <c r="AB1148" t="s">
        <v>1083</v>
      </c>
      <c r="AC1148" t="s">
        <v>284</v>
      </c>
      <c r="AL1148" t="s">
        <v>217</v>
      </c>
      <c r="AM1148" t="s">
        <v>1084</v>
      </c>
      <c r="AN1148" t="s">
        <v>6</v>
      </c>
      <c r="AO1148" s="57">
        <v>46032.632627314815</v>
      </c>
      <c r="AP1148" s="57">
        <v>46297.625</v>
      </c>
      <c r="AR1148" t="s">
        <v>218</v>
      </c>
      <c r="AS1148" t="s">
        <v>816</v>
      </c>
      <c r="AT1148" t="s">
        <v>230</v>
      </c>
      <c r="AU1148">
        <v>20261002</v>
      </c>
      <c r="AV1148" t="s">
        <v>221</v>
      </c>
      <c r="AW1148" t="s">
        <v>859</v>
      </c>
      <c r="AX1148" t="s">
        <v>222</v>
      </c>
      <c r="BA1148" s="57">
        <v>46297.625</v>
      </c>
      <c r="BB1148" t="s">
        <v>1084</v>
      </c>
      <c r="BC1148">
        <v>2026</v>
      </c>
      <c r="BD1148">
        <v>10</v>
      </c>
      <c r="BE1148">
        <v>2</v>
      </c>
      <c r="BF1148" s="6">
        <f t="shared" si="51"/>
        <v>46297</v>
      </c>
      <c r="BG1148">
        <f t="shared" si="52"/>
        <v>-0.625</v>
      </c>
      <c r="BH1148" t="str">
        <f t="shared" si="53"/>
        <v>COMPLY</v>
      </c>
      <c r="BI1148" t="str">
        <f>VLOOKUP(H1148,Sheet2!$A$1:$B$270,2,FALSE)</f>
        <v>SURABAYA SELATAN</v>
      </c>
    </row>
    <row r="1149" spans="1:61">
      <c r="A1149">
        <v>1148</v>
      </c>
      <c r="B1149">
        <v>1002620955</v>
      </c>
      <c r="C1149">
        <v>3</v>
      </c>
      <c r="D1149" t="s">
        <v>55</v>
      </c>
      <c r="E1149">
        <v>5</v>
      </c>
      <c r="F1149" t="s">
        <v>305</v>
      </c>
      <c r="G1149" t="s">
        <v>124</v>
      </c>
      <c r="H1149" t="s">
        <v>327</v>
      </c>
      <c r="I1149" t="s">
        <v>212</v>
      </c>
      <c r="J1149" t="s">
        <v>213</v>
      </c>
      <c r="K1149" t="s">
        <v>149</v>
      </c>
      <c r="L1149" t="s">
        <v>214</v>
      </c>
      <c r="M1149" t="s">
        <v>76</v>
      </c>
      <c r="N1149" t="s">
        <v>215</v>
      </c>
      <c r="O1149" s="57">
        <v>46298.54074074074</v>
      </c>
      <c r="P1149" s="57">
        <v>46298.713645833333</v>
      </c>
      <c r="Q1149">
        <v>69403579</v>
      </c>
      <c r="S1149">
        <v>152306253486</v>
      </c>
      <c r="T1149" t="s">
        <v>1879</v>
      </c>
      <c r="U1149" t="s">
        <v>1880</v>
      </c>
      <c r="V1149" t="s">
        <v>1881</v>
      </c>
      <c r="Z1149">
        <v>112.72749349999999</v>
      </c>
      <c r="AA1149">
        <v>-7.3453318999999997</v>
      </c>
      <c r="AB1149" t="s">
        <v>1882</v>
      </c>
      <c r="AC1149" t="s">
        <v>235</v>
      </c>
      <c r="AL1149" t="s">
        <v>217</v>
      </c>
      <c r="AM1149" t="s">
        <v>1883</v>
      </c>
      <c r="AN1149" t="s">
        <v>6</v>
      </c>
      <c r="AO1149" s="57">
        <v>46091.549074074072</v>
      </c>
      <c r="AP1149" s="57">
        <v>46300.333333333336</v>
      </c>
      <c r="AR1149" t="s">
        <v>218</v>
      </c>
      <c r="AS1149" t="s">
        <v>816</v>
      </c>
      <c r="AT1149" t="s">
        <v>230</v>
      </c>
      <c r="AU1149">
        <v>20261003</v>
      </c>
      <c r="AV1149" t="s">
        <v>221</v>
      </c>
      <c r="AW1149" t="s">
        <v>880</v>
      </c>
      <c r="AX1149" t="s">
        <v>222</v>
      </c>
      <c r="BA1149" s="57">
        <v>46300.333333333336</v>
      </c>
      <c r="BB1149" t="s">
        <v>1883</v>
      </c>
      <c r="BC1149">
        <v>2026</v>
      </c>
      <c r="BD1149">
        <v>10</v>
      </c>
      <c r="BE1149">
        <v>3</v>
      </c>
      <c r="BF1149" s="6">
        <f t="shared" si="51"/>
        <v>46298</v>
      </c>
      <c r="BG1149">
        <f t="shared" si="52"/>
        <v>-2.3333333333357587</v>
      </c>
      <c r="BH1149" t="str">
        <f t="shared" si="53"/>
        <v>COMPLY</v>
      </c>
      <c r="BI1149" t="str">
        <f>VLOOKUP(H1149,Sheet2!$A$1:$B$270,2,FALSE)</f>
        <v>SURABAYA SELATAN</v>
      </c>
    </row>
    <row r="1150" spans="1:61">
      <c r="A1150">
        <v>1149</v>
      </c>
      <c r="B1150">
        <v>1002625658</v>
      </c>
      <c r="C1150">
        <v>3</v>
      </c>
      <c r="D1150" t="s">
        <v>55</v>
      </c>
      <c r="E1150">
        <v>5</v>
      </c>
      <c r="F1150" t="s">
        <v>305</v>
      </c>
      <c r="G1150" t="s">
        <v>124</v>
      </c>
      <c r="H1150" t="s">
        <v>327</v>
      </c>
      <c r="I1150" t="s">
        <v>212</v>
      </c>
      <c r="J1150" t="s">
        <v>213</v>
      </c>
      <c r="K1150" t="s">
        <v>149</v>
      </c>
      <c r="L1150" t="s">
        <v>214</v>
      </c>
      <c r="M1150" t="s">
        <v>76</v>
      </c>
      <c r="N1150" t="s">
        <v>215</v>
      </c>
      <c r="O1150" s="57">
        <v>46302.442812499998</v>
      </c>
      <c r="P1150" s="57">
        <v>46302.81040509259</v>
      </c>
      <c r="Q1150">
        <v>69405606</v>
      </c>
      <c r="S1150">
        <v>152306253517</v>
      </c>
      <c r="T1150" t="s">
        <v>3989</v>
      </c>
      <c r="U1150" t="s">
        <v>3990</v>
      </c>
      <c r="V1150" t="s">
        <v>3991</v>
      </c>
      <c r="Z1150">
        <v>112.72782479999999</v>
      </c>
      <c r="AA1150">
        <v>-7.3437809999999999</v>
      </c>
      <c r="AB1150" t="s">
        <v>3992</v>
      </c>
      <c r="AC1150" t="s">
        <v>235</v>
      </c>
      <c r="AL1150" t="s">
        <v>217</v>
      </c>
      <c r="AM1150" t="s">
        <v>3781</v>
      </c>
      <c r="AN1150" t="s">
        <v>6</v>
      </c>
      <c r="AO1150" s="57">
        <v>46213.444687499999</v>
      </c>
      <c r="AP1150" s="57">
        <v>46303.333333333336</v>
      </c>
      <c r="AR1150" t="s">
        <v>218</v>
      </c>
      <c r="AS1150" t="s">
        <v>816</v>
      </c>
      <c r="AT1150" t="s">
        <v>230</v>
      </c>
      <c r="AU1150">
        <v>20261007</v>
      </c>
      <c r="AV1150" t="s">
        <v>221</v>
      </c>
      <c r="AW1150" t="s">
        <v>236</v>
      </c>
      <c r="AX1150" t="s">
        <v>222</v>
      </c>
      <c r="BA1150" s="57">
        <v>46303.333333333336</v>
      </c>
      <c r="BB1150" t="s">
        <v>3781</v>
      </c>
      <c r="BC1150">
        <v>2026</v>
      </c>
      <c r="BD1150">
        <v>10</v>
      </c>
      <c r="BE1150">
        <v>7</v>
      </c>
      <c r="BF1150" s="6">
        <f t="shared" si="51"/>
        <v>46302</v>
      </c>
      <c r="BG1150">
        <f t="shared" si="52"/>
        <v>-1.3333333333357587</v>
      </c>
      <c r="BH1150" t="str">
        <f t="shared" si="53"/>
        <v>COMPLY</v>
      </c>
      <c r="BI1150" t="str">
        <f>VLOOKUP(H1150,Sheet2!$A$1:$B$270,2,FALSE)</f>
        <v>SURABAYA SELATAN</v>
      </c>
    </row>
    <row r="1151" spans="1:61">
      <c r="A1151">
        <v>1150</v>
      </c>
      <c r="B1151">
        <v>1002629220</v>
      </c>
      <c r="C1151">
        <v>3</v>
      </c>
      <c r="D1151" t="s">
        <v>55</v>
      </c>
      <c r="E1151">
        <v>5</v>
      </c>
      <c r="F1151" t="s">
        <v>305</v>
      </c>
      <c r="G1151" t="s">
        <v>124</v>
      </c>
      <c r="H1151" t="s">
        <v>327</v>
      </c>
      <c r="I1151" t="s">
        <v>212</v>
      </c>
      <c r="J1151" t="s">
        <v>213</v>
      </c>
      <c r="K1151" t="s">
        <v>149</v>
      </c>
      <c r="M1151" t="s">
        <v>76</v>
      </c>
      <c r="N1151" t="s">
        <v>215</v>
      </c>
      <c r="O1151" s="57">
        <v>46304.449155092596</v>
      </c>
      <c r="P1151" s="57">
        <v>46307.556666666664</v>
      </c>
      <c r="Q1151">
        <v>69407141</v>
      </c>
      <c r="S1151">
        <v>152306253537</v>
      </c>
      <c r="T1151" t="s">
        <v>5181</v>
      </c>
      <c r="U1151" t="s">
        <v>1081</v>
      </c>
      <c r="V1151" t="s">
        <v>5182</v>
      </c>
      <c r="Z1151">
        <v>112.73459796867699</v>
      </c>
      <c r="AA1151">
        <v>-7.3093502135891697</v>
      </c>
      <c r="AB1151" t="s">
        <v>5183</v>
      </c>
      <c r="AC1151" t="s">
        <v>284</v>
      </c>
      <c r="AL1151" t="s">
        <v>217</v>
      </c>
      <c r="AM1151" t="s">
        <v>5184</v>
      </c>
      <c r="AN1151" t="s">
        <v>6</v>
      </c>
      <c r="AO1151" s="57">
        <v>46275.454965277779</v>
      </c>
      <c r="AP1151" s="57">
        <v>46305.333333333336</v>
      </c>
      <c r="AR1151" t="s">
        <v>218</v>
      </c>
      <c r="AS1151" t="s">
        <v>816</v>
      </c>
      <c r="AT1151" t="s">
        <v>230</v>
      </c>
      <c r="AU1151">
        <v>20261012</v>
      </c>
      <c r="AV1151" t="s">
        <v>221</v>
      </c>
      <c r="AW1151" t="s">
        <v>2451</v>
      </c>
      <c r="AX1151" t="s">
        <v>222</v>
      </c>
      <c r="BA1151" s="57">
        <v>46305.333333333336</v>
      </c>
      <c r="BB1151" t="s">
        <v>5184</v>
      </c>
      <c r="BC1151">
        <v>2026</v>
      </c>
      <c r="BD1151">
        <v>10</v>
      </c>
      <c r="BE1151">
        <v>12</v>
      </c>
      <c r="BF1151" s="6">
        <f t="shared" si="51"/>
        <v>46307</v>
      </c>
      <c r="BG1151">
        <f t="shared" si="52"/>
        <v>1.6666666666642413</v>
      </c>
      <c r="BH1151" t="str">
        <f t="shared" si="53"/>
        <v>NOT COMPLY</v>
      </c>
      <c r="BI1151" t="str">
        <f>VLOOKUP(H1151,Sheet2!$A$1:$B$270,2,FALSE)</f>
        <v>SURABAYA SELATAN</v>
      </c>
    </row>
    <row r="1152" spans="1:61">
      <c r="A1152">
        <v>1151</v>
      </c>
      <c r="B1152">
        <v>1002633465</v>
      </c>
      <c r="C1152">
        <v>3</v>
      </c>
      <c r="D1152" t="s">
        <v>55</v>
      </c>
      <c r="E1152">
        <v>5</v>
      </c>
      <c r="F1152" t="s">
        <v>305</v>
      </c>
      <c r="G1152" t="s">
        <v>124</v>
      </c>
      <c r="H1152" t="s">
        <v>327</v>
      </c>
      <c r="I1152" t="s">
        <v>212</v>
      </c>
      <c r="J1152" t="s">
        <v>213</v>
      </c>
      <c r="K1152" t="s">
        <v>149</v>
      </c>
      <c r="M1152" t="s">
        <v>76</v>
      </c>
      <c r="N1152" t="s">
        <v>215</v>
      </c>
      <c r="O1152" s="57">
        <v>46307.658854166664</v>
      </c>
      <c r="P1152" s="57">
        <v>46307.749305555553</v>
      </c>
      <c r="Q1152">
        <v>69406874</v>
      </c>
      <c r="S1152">
        <v>152306253557</v>
      </c>
      <c r="T1152" t="s">
        <v>4550</v>
      </c>
      <c r="U1152" t="s">
        <v>6004</v>
      </c>
      <c r="V1152" t="s">
        <v>6005</v>
      </c>
      <c r="Z1152">
        <v>112.71687968000001</v>
      </c>
      <c r="AA1152">
        <v>-7.3371681559999997</v>
      </c>
      <c r="AB1152" t="s">
        <v>4553</v>
      </c>
      <c r="AC1152" t="s">
        <v>216</v>
      </c>
      <c r="AL1152" t="s">
        <v>217</v>
      </c>
      <c r="AM1152" t="s">
        <v>6006</v>
      </c>
      <c r="AN1152" t="s">
        <v>6</v>
      </c>
      <c r="AO1152" s="57">
        <v>46366.684236111112</v>
      </c>
      <c r="AR1152" t="s">
        <v>218</v>
      </c>
      <c r="AS1152" t="s">
        <v>816</v>
      </c>
      <c r="AT1152" t="s">
        <v>230</v>
      </c>
      <c r="AU1152">
        <v>20261012</v>
      </c>
      <c r="AV1152" t="s">
        <v>221</v>
      </c>
      <c r="AW1152" t="s">
        <v>540</v>
      </c>
      <c r="AX1152" t="s">
        <v>222</v>
      </c>
      <c r="BA1152" s="57">
        <v>46307.291666666664</v>
      </c>
      <c r="BB1152" t="s">
        <v>6006</v>
      </c>
      <c r="BC1152">
        <v>2026</v>
      </c>
      <c r="BD1152">
        <v>10</v>
      </c>
      <c r="BE1152">
        <v>12</v>
      </c>
      <c r="BF1152" s="6">
        <f t="shared" si="51"/>
        <v>46307</v>
      </c>
      <c r="BG1152">
        <f t="shared" si="52"/>
        <v>-0.29166666666424135</v>
      </c>
      <c r="BH1152" t="str">
        <f t="shared" si="53"/>
        <v>COMPLY</v>
      </c>
      <c r="BI1152" t="str">
        <f>VLOOKUP(H1152,Sheet2!$A$1:$B$270,2,FALSE)</f>
        <v>SURABAYA SELATAN</v>
      </c>
    </row>
    <row r="1153" spans="1:61">
      <c r="A1153">
        <v>1152</v>
      </c>
      <c r="B1153">
        <v>1002635155</v>
      </c>
      <c r="C1153">
        <v>3</v>
      </c>
      <c r="D1153" t="s">
        <v>55</v>
      </c>
      <c r="E1153">
        <v>5</v>
      </c>
      <c r="F1153" t="s">
        <v>305</v>
      </c>
      <c r="G1153" t="s">
        <v>124</v>
      </c>
      <c r="H1153" t="s">
        <v>327</v>
      </c>
      <c r="I1153" t="s">
        <v>212</v>
      </c>
      <c r="J1153" t="s">
        <v>213</v>
      </c>
      <c r="K1153" t="s">
        <v>149</v>
      </c>
      <c r="M1153" t="s">
        <v>76</v>
      </c>
      <c r="N1153" t="s">
        <v>215</v>
      </c>
      <c r="O1153" s="57">
        <v>46308.590740740743</v>
      </c>
      <c r="P1153" s="57">
        <v>46309.644085648149</v>
      </c>
      <c r="Q1153">
        <v>69409468</v>
      </c>
      <c r="S1153">
        <v>152306253571</v>
      </c>
      <c r="T1153" t="s">
        <v>6017</v>
      </c>
      <c r="U1153" t="s">
        <v>1081</v>
      </c>
      <c r="V1153" t="s">
        <v>6669</v>
      </c>
      <c r="Z1153">
        <v>112.734436555545</v>
      </c>
      <c r="AA1153">
        <v>-7.3092777427500302</v>
      </c>
      <c r="AB1153" t="s">
        <v>6018</v>
      </c>
      <c r="AC1153" t="s">
        <v>284</v>
      </c>
      <c r="AL1153" t="s">
        <v>217</v>
      </c>
      <c r="AM1153" t="s">
        <v>6668</v>
      </c>
      <c r="AN1153" t="s">
        <v>6</v>
      </c>
      <c r="AO1153" t="s">
        <v>5753</v>
      </c>
      <c r="AP1153" s="57">
        <v>46309.625</v>
      </c>
      <c r="AR1153" t="s">
        <v>218</v>
      </c>
      <c r="AS1153" t="s">
        <v>816</v>
      </c>
      <c r="AT1153" t="s">
        <v>230</v>
      </c>
      <c r="AU1153">
        <v>20261014</v>
      </c>
      <c r="AV1153" t="s">
        <v>221</v>
      </c>
      <c r="AW1153" t="s">
        <v>540</v>
      </c>
      <c r="AX1153" t="s">
        <v>222</v>
      </c>
      <c r="BA1153" s="57">
        <v>46309.625</v>
      </c>
      <c r="BB1153" t="s">
        <v>6668</v>
      </c>
      <c r="BC1153">
        <v>2026</v>
      </c>
      <c r="BD1153">
        <v>10</v>
      </c>
      <c r="BE1153">
        <v>14</v>
      </c>
      <c r="BF1153" s="6">
        <f t="shared" si="51"/>
        <v>46309</v>
      </c>
      <c r="BG1153">
        <f t="shared" si="52"/>
        <v>-0.625</v>
      </c>
      <c r="BH1153" t="str">
        <f t="shared" si="53"/>
        <v>COMPLY</v>
      </c>
      <c r="BI1153" t="str">
        <f>VLOOKUP(H1153,Sheet2!$A$1:$B$270,2,FALSE)</f>
        <v>SURABAYA SELATAN</v>
      </c>
    </row>
    <row r="1154" spans="1:61">
      <c r="A1154">
        <v>1153</v>
      </c>
      <c r="B1154">
        <v>1002637272</v>
      </c>
      <c r="C1154">
        <v>3</v>
      </c>
      <c r="D1154" t="s">
        <v>55</v>
      </c>
      <c r="E1154">
        <v>5</v>
      </c>
      <c r="F1154" t="s">
        <v>305</v>
      </c>
      <c r="G1154" t="s">
        <v>124</v>
      </c>
      <c r="H1154" t="s">
        <v>327</v>
      </c>
      <c r="I1154" t="s">
        <v>212</v>
      </c>
      <c r="J1154" t="s">
        <v>213</v>
      </c>
      <c r="K1154" t="s">
        <v>149</v>
      </c>
      <c r="M1154" t="s">
        <v>76</v>
      </c>
      <c r="N1154" t="s">
        <v>215</v>
      </c>
      <c r="O1154" s="57">
        <v>46309.679155092592</v>
      </c>
      <c r="P1154" s="57">
        <v>46309.780648148146</v>
      </c>
      <c r="Q1154">
        <v>69408928</v>
      </c>
      <c r="S1154">
        <v>152306253579</v>
      </c>
      <c r="T1154" t="s">
        <v>6011</v>
      </c>
      <c r="U1154" t="s">
        <v>7005</v>
      </c>
      <c r="V1154" t="s">
        <v>7006</v>
      </c>
      <c r="Z1154">
        <v>112.72604733999999</v>
      </c>
      <c r="AA1154">
        <v>-7.3375194319999997</v>
      </c>
      <c r="AB1154" t="s">
        <v>6014</v>
      </c>
      <c r="AC1154" t="s">
        <v>229</v>
      </c>
      <c r="AL1154" t="s">
        <v>217</v>
      </c>
      <c r="AM1154" t="s">
        <v>7007</v>
      </c>
      <c r="AN1154" t="s">
        <v>6</v>
      </c>
      <c r="AO1154" t="s">
        <v>6810</v>
      </c>
      <c r="AR1154" t="s">
        <v>218</v>
      </c>
      <c r="AS1154" t="s">
        <v>816</v>
      </c>
      <c r="AT1154" t="s">
        <v>230</v>
      </c>
      <c r="AU1154">
        <v>20261014</v>
      </c>
      <c r="AV1154" t="s">
        <v>221</v>
      </c>
      <c r="AW1154" t="s">
        <v>540</v>
      </c>
      <c r="AX1154" t="s">
        <v>222</v>
      </c>
      <c r="BA1154" s="57">
        <v>46309.291666666664</v>
      </c>
      <c r="BB1154" t="s">
        <v>7007</v>
      </c>
      <c r="BC1154">
        <v>2026</v>
      </c>
      <c r="BD1154">
        <v>10</v>
      </c>
      <c r="BE1154">
        <v>14</v>
      </c>
      <c r="BF1154" s="6">
        <f t="shared" ref="BF1154:BF1217" si="54">DATE(BC1154,BD1154,BE1154)</f>
        <v>46309</v>
      </c>
      <c r="BG1154">
        <f t="shared" ref="BG1154:BG1217" si="55">BF1154-BA1154</f>
        <v>-0.29166666666424135</v>
      </c>
      <c r="BH1154" t="str">
        <f t="shared" ref="BH1154:BH1217" si="56">IF(BG1154=1,"COMPLY",IF(BG1154&lt;1,"COMPLY","NOT COMPLY"))</f>
        <v>COMPLY</v>
      </c>
      <c r="BI1154" t="str">
        <f>VLOOKUP(H1154,Sheet2!$A$1:$B$270,2,FALSE)</f>
        <v>SURABAYA SELATAN</v>
      </c>
    </row>
    <row r="1155" spans="1:61">
      <c r="A1155">
        <v>1154</v>
      </c>
      <c r="B1155">
        <v>1002638326</v>
      </c>
      <c r="C1155">
        <v>3</v>
      </c>
      <c r="D1155" t="s">
        <v>55</v>
      </c>
      <c r="E1155">
        <v>5</v>
      </c>
      <c r="F1155" t="s">
        <v>305</v>
      </c>
      <c r="G1155" t="s">
        <v>124</v>
      </c>
      <c r="H1155" t="s">
        <v>327</v>
      </c>
      <c r="I1155" t="s">
        <v>212</v>
      </c>
      <c r="J1155" t="s">
        <v>213</v>
      </c>
      <c r="K1155" t="s">
        <v>149</v>
      </c>
      <c r="L1155" t="s">
        <v>214</v>
      </c>
      <c r="M1155" t="s">
        <v>76</v>
      </c>
      <c r="N1155" t="s">
        <v>215</v>
      </c>
      <c r="O1155" s="57">
        <v>46310.510115740741</v>
      </c>
      <c r="P1155" s="57">
        <v>46311.608657407407</v>
      </c>
      <c r="Q1155">
        <v>69410739</v>
      </c>
      <c r="S1155">
        <v>152306253584</v>
      </c>
      <c r="T1155" t="s">
        <v>7586</v>
      </c>
      <c r="U1155" t="s">
        <v>7587</v>
      </c>
      <c r="V1155" t="s">
        <v>7588</v>
      </c>
      <c r="Z1155">
        <v>112.72627559999999</v>
      </c>
      <c r="AA1155">
        <v>-7.3236520000000001</v>
      </c>
      <c r="AB1155" t="s">
        <v>7589</v>
      </c>
      <c r="AC1155" t="s">
        <v>235</v>
      </c>
      <c r="AL1155" t="s">
        <v>217</v>
      </c>
      <c r="AM1155" t="s">
        <v>7590</v>
      </c>
      <c r="AN1155" t="s">
        <v>6</v>
      </c>
      <c r="AO1155" t="s">
        <v>7591</v>
      </c>
      <c r="AP1155" s="57">
        <v>46314.333333333336</v>
      </c>
      <c r="AR1155" t="s">
        <v>218</v>
      </c>
      <c r="AS1155" t="s">
        <v>816</v>
      </c>
      <c r="AT1155" t="s">
        <v>230</v>
      </c>
      <c r="AU1155">
        <v>20261016</v>
      </c>
      <c r="AV1155" t="s">
        <v>221</v>
      </c>
      <c r="AW1155" t="s">
        <v>875</v>
      </c>
      <c r="AX1155" t="s">
        <v>222</v>
      </c>
      <c r="BA1155" s="57">
        <v>46314.333333333336</v>
      </c>
      <c r="BB1155" t="s">
        <v>7590</v>
      </c>
      <c r="BC1155">
        <v>2026</v>
      </c>
      <c r="BD1155">
        <v>10</v>
      </c>
      <c r="BE1155">
        <v>16</v>
      </c>
      <c r="BF1155" s="6">
        <f t="shared" si="54"/>
        <v>46311</v>
      </c>
      <c r="BG1155">
        <f t="shared" si="55"/>
        <v>-3.3333333333357587</v>
      </c>
      <c r="BH1155" t="str">
        <f t="shared" si="56"/>
        <v>COMPLY</v>
      </c>
      <c r="BI1155" t="str">
        <f>VLOOKUP(H1155,Sheet2!$A$1:$B$270,2,FALSE)</f>
        <v>SURABAYA SELATAN</v>
      </c>
    </row>
    <row r="1156" spans="1:61">
      <c r="A1156">
        <v>1155</v>
      </c>
      <c r="B1156">
        <v>1002647415</v>
      </c>
      <c r="C1156">
        <v>3</v>
      </c>
      <c r="D1156" t="s">
        <v>55</v>
      </c>
      <c r="E1156">
        <v>5</v>
      </c>
      <c r="F1156" t="s">
        <v>305</v>
      </c>
      <c r="G1156" t="s">
        <v>124</v>
      </c>
      <c r="H1156" t="s">
        <v>327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46316.565115740741</v>
      </c>
      <c r="P1156" s="57">
        <v>46317.808738425927</v>
      </c>
      <c r="Q1156">
        <v>69414525</v>
      </c>
      <c r="S1156">
        <v>152306253631</v>
      </c>
      <c r="T1156" t="s">
        <v>10920</v>
      </c>
      <c r="U1156" t="s">
        <v>10921</v>
      </c>
      <c r="V1156" t="s">
        <v>10922</v>
      </c>
      <c r="Z1156">
        <v>112.7357604</v>
      </c>
      <c r="AA1156">
        <v>-7.3056104999999896</v>
      </c>
      <c r="AB1156" t="s">
        <v>10923</v>
      </c>
      <c r="AC1156" t="s">
        <v>235</v>
      </c>
      <c r="AL1156" t="s">
        <v>217</v>
      </c>
      <c r="AM1156" t="s">
        <v>10924</v>
      </c>
      <c r="AN1156" t="s">
        <v>6</v>
      </c>
      <c r="AO1156" t="s">
        <v>10785</v>
      </c>
      <c r="AP1156" s="57">
        <v>46317.458333333336</v>
      </c>
      <c r="AR1156" t="s">
        <v>218</v>
      </c>
      <c r="AS1156" t="s">
        <v>816</v>
      </c>
      <c r="AT1156" t="s">
        <v>230</v>
      </c>
      <c r="AU1156">
        <v>20261022</v>
      </c>
      <c r="AV1156" t="s">
        <v>221</v>
      </c>
      <c r="AW1156" t="s">
        <v>877</v>
      </c>
      <c r="AX1156" t="s">
        <v>222</v>
      </c>
      <c r="BA1156" s="57">
        <v>46317.458333333336</v>
      </c>
      <c r="BB1156" t="s">
        <v>10924</v>
      </c>
      <c r="BC1156">
        <v>2026</v>
      </c>
      <c r="BD1156">
        <v>10</v>
      </c>
      <c r="BE1156">
        <v>22</v>
      </c>
      <c r="BF1156" s="6">
        <f t="shared" si="54"/>
        <v>46317</v>
      </c>
      <c r="BG1156">
        <f t="shared" si="55"/>
        <v>-0.45833333333575865</v>
      </c>
      <c r="BH1156" t="str">
        <f t="shared" si="56"/>
        <v>COMPLY</v>
      </c>
      <c r="BI1156" t="str">
        <f>VLOOKUP(H1156,Sheet2!$A$1:$B$270,2,FALSE)</f>
        <v>SURABAYA SELATAN</v>
      </c>
    </row>
    <row r="1157" spans="1:61">
      <c r="A1157">
        <v>1156</v>
      </c>
      <c r="B1157">
        <v>1002646444</v>
      </c>
      <c r="C1157">
        <v>3</v>
      </c>
      <c r="D1157" t="s">
        <v>55</v>
      </c>
      <c r="E1157">
        <v>5</v>
      </c>
      <c r="F1157" t="s">
        <v>305</v>
      </c>
      <c r="G1157" t="s">
        <v>124</v>
      </c>
      <c r="H1157" t="s">
        <v>327</v>
      </c>
      <c r="I1157" t="s">
        <v>212</v>
      </c>
      <c r="J1157" t="s">
        <v>213</v>
      </c>
      <c r="K1157" t="s">
        <v>149</v>
      </c>
      <c r="L1157" t="s">
        <v>214</v>
      </c>
      <c r="M1157" t="s">
        <v>76</v>
      </c>
      <c r="N1157" t="s">
        <v>215</v>
      </c>
      <c r="O1157" s="57">
        <v>46316.327650462961</v>
      </c>
      <c r="P1157" s="57">
        <v>46316.72452546296</v>
      </c>
      <c r="Q1157">
        <v>69414129</v>
      </c>
      <c r="S1157">
        <v>152306253629</v>
      </c>
      <c r="T1157" t="s">
        <v>10916</v>
      </c>
      <c r="U1157" t="s">
        <v>10917</v>
      </c>
      <c r="V1157" t="s">
        <v>10918</v>
      </c>
      <c r="Z1157">
        <v>112.73001719266099</v>
      </c>
      <c r="AA1157">
        <v>-7.3078431127394596</v>
      </c>
      <c r="AB1157" t="s">
        <v>10919</v>
      </c>
      <c r="AC1157" t="s">
        <v>216</v>
      </c>
      <c r="AL1157" t="s">
        <v>217</v>
      </c>
      <c r="AM1157" t="s">
        <v>10752</v>
      </c>
      <c r="AN1157" t="s">
        <v>6</v>
      </c>
      <c r="AO1157" t="s">
        <v>10772</v>
      </c>
      <c r="AP1157" s="57">
        <v>46317.333333333336</v>
      </c>
      <c r="AR1157" t="s">
        <v>218</v>
      </c>
      <c r="AS1157" t="s">
        <v>816</v>
      </c>
      <c r="AT1157" t="s">
        <v>220</v>
      </c>
      <c r="AU1157">
        <v>20261021</v>
      </c>
      <c r="AV1157" t="s">
        <v>221</v>
      </c>
      <c r="AW1157" t="s">
        <v>1812</v>
      </c>
      <c r="AX1157" t="s">
        <v>222</v>
      </c>
      <c r="BA1157" s="57">
        <v>46317.333333333336</v>
      </c>
      <c r="BB1157" t="s">
        <v>10752</v>
      </c>
      <c r="BC1157">
        <v>2026</v>
      </c>
      <c r="BD1157">
        <v>10</v>
      </c>
      <c r="BE1157">
        <v>21</v>
      </c>
      <c r="BF1157" s="6">
        <f t="shared" si="54"/>
        <v>46316</v>
      </c>
      <c r="BG1157">
        <f t="shared" si="55"/>
        <v>-1.3333333333357587</v>
      </c>
      <c r="BH1157" t="str">
        <f t="shared" si="56"/>
        <v>COMPLY</v>
      </c>
      <c r="BI1157" t="str">
        <f>VLOOKUP(H1157,Sheet2!$A$1:$B$270,2,FALSE)</f>
        <v>SURABAYA SELATAN</v>
      </c>
    </row>
    <row r="1158" spans="1:61">
      <c r="A1158">
        <v>1157</v>
      </c>
      <c r="B1158">
        <v>1002653756</v>
      </c>
      <c r="C1158">
        <v>3</v>
      </c>
      <c r="D1158" t="s">
        <v>55</v>
      </c>
      <c r="E1158">
        <v>5</v>
      </c>
      <c r="F1158" t="s">
        <v>305</v>
      </c>
      <c r="G1158" t="s">
        <v>124</v>
      </c>
      <c r="H1158" t="s">
        <v>327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46321.519259259258</v>
      </c>
      <c r="P1158" s="57">
        <v>46322.545289351852</v>
      </c>
      <c r="Q1158">
        <v>69417107</v>
      </c>
      <c r="S1158">
        <v>152306253657</v>
      </c>
      <c r="T1158" t="s">
        <v>13139</v>
      </c>
      <c r="U1158" t="s">
        <v>13140</v>
      </c>
      <c r="V1158" t="s">
        <v>13141</v>
      </c>
      <c r="Z1158">
        <v>112.7243138</v>
      </c>
      <c r="AA1158">
        <v>-7.3399089000000002</v>
      </c>
      <c r="AB1158" t="s">
        <v>13142</v>
      </c>
      <c r="AC1158" t="s">
        <v>235</v>
      </c>
      <c r="AL1158" t="s">
        <v>217</v>
      </c>
      <c r="AM1158" t="s">
        <v>13143</v>
      </c>
      <c r="AN1158" t="s">
        <v>6</v>
      </c>
      <c r="AO1158" t="s">
        <v>12980</v>
      </c>
      <c r="AP1158" s="57">
        <v>46322.458333333336</v>
      </c>
      <c r="AR1158" t="s">
        <v>218</v>
      </c>
      <c r="AS1158" t="s">
        <v>816</v>
      </c>
      <c r="AT1158" t="s">
        <v>230</v>
      </c>
      <c r="AU1158">
        <v>20261027</v>
      </c>
      <c r="AV1158" t="s">
        <v>221</v>
      </c>
      <c r="AW1158" t="s">
        <v>886</v>
      </c>
      <c r="AX1158" t="s">
        <v>222</v>
      </c>
      <c r="BA1158" s="57">
        <v>46322.458333333336</v>
      </c>
      <c r="BB1158" t="s">
        <v>13143</v>
      </c>
      <c r="BC1158">
        <v>2026</v>
      </c>
      <c r="BD1158">
        <v>10</v>
      </c>
      <c r="BE1158">
        <v>27</v>
      </c>
      <c r="BF1158" s="6">
        <f t="shared" si="54"/>
        <v>46322</v>
      </c>
      <c r="BG1158">
        <f t="shared" si="55"/>
        <v>-0.45833333333575865</v>
      </c>
      <c r="BH1158" t="str">
        <f t="shared" si="56"/>
        <v>COMPLY</v>
      </c>
      <c r="BI1158" t="str">
        <f>VLOOKUP(H1158,Sheet2!$A$1:$B$270,2,FALSE)</f>
        <v>SURABAYA SELATAN</v>
      </c>
    </row>
    <row r="1159" spans="1:61">
      <c r="A1159">
        <v>1158</v>
      </c>
      <c r="B1159">
        <v>1002654806</v>
      </c>
      <c r="C1159">
        <v>3</v>
      </c>
      <c r="D1159" t="s">
        <v>55</v>
      </c>
      <c r="E1159">
        <v>5</v>
      </c>
      <c r="F1159" t="s">
        <v>305</v>
      </c>
      <c r="G1159" t="s">
        <v>124</v>
      </c>
      <c r="H1159" t="s">
        <v>327</v>
      </c>
      <c r="I1159" t="s">
        <v>212</v>
      </c>
      <c r="J1159" t="s">
        <v>213</v>
      </c>
      <c r="K1159" t="s">
        <v>149</v>
      </c>
      <c r="L1159" t="s">
        <v>214</v>
      </c>
      <c r="M1159" t="s">
        <v>76</v>
      </c>
      <c r="N1159" t="s">
        <v>215</v>
      </c>
      <c r="O1159" s="57">
        <v>46321.731863425928</v>
      </c>
      <c r="P1159" s="57">
        <v>46322.554745370369</v>
      </c>
      <c r="Q1159">
        <v>69417443</v>
      </c>
      <c r="S1159">
        <v>152306253663</v>
      </c>
      <c r="T1159" t="s">
        <v>13144</v>
      </c>
      <c r="U1159" t="s">
        <v>13145</v>
      </c>
      <c r="V1159" t="s">
        <v>13146</v>
      </c>
      <c r="Z1159">
        <v>112.71177950000001</v>
      </c>
      <c r="AA1159">
        <v>-7.3354315000000003</v>
      </c>
      <c r="AB1159" t="s">
        <v>13147</v>
      </c>
      <c r="AC1159" t="s">
        <v>235</v>
      </c>
      <c r="AL1159" t="s">
        <v>217</v>
      </c>
      <c r="AM1159" t="s">
        <v>12946</v>
      </c>
      <c r="AN1159" t="s">
        <v>6</v>
      </c>
      <c r="AO1159" t="s">
        <v>12947</v>
      </c>
      <c r="AP1159" s="57">
        <v>46322.625</v>
      </c>
      <c r="AR1159" t="s">
        <v>218</v>
      </c>
      <c r="AS1159" t="s">
        <v>816</v>
      </c>
      <c r="AT1159" t="s">
        <v>230</v>
      </c>
      <c r="AU1159">
        <v>20261027</v>
      </c>
      <c r="AV1159" t="s">
        <v>221</v>
      </c>
      <c r="AW1159" t="s">
        <v>876</v>
      </c>
      <c r="AX1159" t="s">
        <v>222</v>
      </c>
      <c r="BA1159" s="57">
        <v>46322.625</v>
      </c>
      <c r="BB1159" t="s">
        <v>12946</v>
      </c>
      <c r="BC1159">
        <v>2026</v>
      </c>
      <c r="BD1159">
        <v>10</v>
      </c>
      <c r="BE1159">
        <v>27</v>
      </c>
      <c r="BF1159" s="6">
        <f t="shared" si="54"/>
        <v>46322</v>
      </c>
      <c r="BG1159">
        <f t="shared" si="55"/>
        <v>-0.625</v>
      </c>
      <c r="BH1159" t="str">
        <f t="shared" si="56"/>
        <v>COMPLY</v>
      </c>
      <c r="BI1159" t="str">
        <f>VLOOKUP(H1159,Sheet2!$A$1:$B$270,2,FALSE)</f>
        <v>SURABAYA SELATAN</v>
      </c>
    </row>
    <row r="1160" spans="1:61">
      <c r="A1160">
        <v>1159</v>
      </c>
      <c r="B1160">
        <v>1002657810</v>
      </c>
      <c r="C1160">
        <v>3</v>
      </c>
      <c r="D1160" t="s">
        <v>55</v>
      </c>
      <c r="E1160">
        <v>5</v>
      </c>
      <c r="F1160" t="s">
        <v>305</v>
      </c>
      <c r="G1160" t="s">
        <v>124</v>
      </c>
      <c r="H1160" t="s">
        <v>327</v>
      </c>
      <c r="I1160" t="s">
        <v>212</v>
      </c>
      <c r="J1160" t="s">
        <v>213</v>
      </c>
      <c r="K1160" t="s">
        <v>149</v>
      </c>
      <c r="L1160" t="s">
        <v>214</v>
      </c>
      <c r="M1160" t="s">
        <v>839</v>
      </c>
      <c r="N1160" t="s">
        <v>215</v>
      </c>
      <c r="O1160" s="57">
        <v>46323.588078703702</v>
      </c>
      <c r="P1160" s="57">
        <v>46325.4690162037</v>
      </c>
      <c r="Q1160">
        <v>69418628</v>
      </c>
      <c r="S1160">
        <v>152306253676</v>
      </c>
      <c r="T1160" t="s">
        <v>14510</v>
      </c>
      <c r="U1160" t="s">
        <v>14511</v>
      </c>
      <c r="V1160" t="s">
        <v>14512</v>
      </c>
      <c r="Z1160">
        <v>112.715194</v>
      </c>
      <c r="AA1160">
        <v>-7.3189440000000001</v>
      </c>
      <c r="AB1160" t="s">
        <v>14513</v>
      </c>
      <c r="AC1160" t="s">
        <v>235</v>
      </c>
      <c r="AL1160" t="s">
        <v>217</v>
      </c>
      <c r="AM1160" t="s">
        <v>14514</v>
      </c>
      <c r="AN1160" t="s">
        <v>6</v>
      </c>
      <c r="AO1160" t="s">
        <v>14515</v>
      </c>
      <c r="AP1160" s="57">
        <v>46324.458333333336</v>
      </c>
      <c r="AQ1160" t="s">
        <v>1495</v>
      </c>
      <c r="AR1160" t="s">
        <v>840</v>
      </c>
      <c r="AS1160" t="s">
        <v>816</v>
      </c>
      <c r="AT1160" t="s">
        <v>230</v>
      </c>
      <c r="AV1160" t="s">
        <v>15153</v>
      </c>
      <c r="AW1160" t="s">
        <v>9946</v>
      </c>
      <c r="AX1160" t="s">
        <v>222</v>
      </c>
      <c r="BA1160" s="57">
        <v>46324.458333333336</v>
      </c>
      <c r="BB1160" t="s">
        <v>14514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str">
        <f>VLOOKUP(H1160,Sheet2!$A$1:$B$270,2,FALSE)</f>
        <v>SURABAYA SELATAN</v>
      </c>
    </row>
    <row r="1161" spans="1:61">
      <c r="A1161">
        <v>1160</v>
      </c>
      <c r="B1161">
        <v>1002658841</v>
      </c>
      <c r="C1161">
        <v>3</v>
      </c>
      <c r="D1161" t="s">
        <v>55</v>
      </c>
      <c r="E1161">
        <v>5</v>
      </c>
      <c r="F1161" t="s">
        <v>305</v>
      </c>
      <c r="G1161" t="s">
        <v>124</v>
      </c>
      <c r="H1161" t="s">
        <v>327</v>
      </c>
      <c r="I1161" t="s">
        <v>212</v>
      </c>
      <c r="J1161" t="s">
        <v>213</v>
      </c>
      <c r="K1161" t="s">
        <v>149</v>
      </c>
      <c r="M1161" t="s">
        <v>1617</v>
      </c>
      <c r="N1161" t="s">
        <v>563</v>
      </c>
      <c r="O1161" s="57">
        <v>46324.439351851855</v>
      </c>
      <c r="P1161" s="57">
        <v>46324.800532407404</v>
      </c>
      <c r="Q1161">
        <v>66525052</v>
      </c>
      <c r="S1161">
        <v>152306253684</v>
      </c>
      <c r="T1161" t="s">
        <v>1652</v>
      </c>
      <c r="U1161" t="s">
        <v>15154</v>
      </c>
      <c r="Z1161">
        <v>112.72136432023601</v>
      </c>
      <c r="AA1161">
        <v>-7.3379823975843204</v>
      </c>
      <c r="AB1161" t="s">
        <v>15155</v>
      </c>
      <c r="AC1161" t="s">
        <v>225</v>
      </c>
      <c r="AO1161" t="s">
        <v>14937</v>
      </c>
      <c r="AR1161" t="s">
        <v>5</v>
      </c>
      <c r="AS1161" t="s">
        <v>816</v>
      </c>
      <c r="AT1161" t="s">
        <v>230</v>
      </c>
      <c r="AV1161" t="s">
        <v>15156</v>
      </c>
      <c r="AW1161" t="s">
        <v>1746</v>
      </c>
      <c r="AX1161" t="s">
        <v>222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str">
        <f>VLOOKUP(H1161,Sheet2!$A$1:$B$270,2,FALSE)</f>
        <v>SURABAYA SELATAN</v>
      </c>
    </row>
    <row r="1162" spans="1:61">
      <c r="A1162">
        <v>1161</v>
      </c>
      <c r="B1162">
        <v>1002626779</v>
      </c>
      <c r="C1162">
        <v>3</v>
      </c>
      <c r="D1162" t="s">
        <v>55</v>
      </c>
      <c r="E1162">
        <v>5</v>
      </c>
      <c r="F1162" t="s">
        <v>305</v>
      </c>
      <c r="G1162" t="s">
        <v>124</v>
      </c>
      <c r="H1162" t="s">
        <v>327</v>
      </c>
      <c r="I1162" t="s">
        <v>212</v>
      </c>
      <c r="J1162" t="s">
        <v>213</v>
      </c>
      <c r="K1162" t="s">
        <v>149</v>
      </c>
      <c r="M1162" t="s">
        <v>1625</v>
      </c>
      <c r="N1162" t="s">
        <v>563</v>
      </c>
      <c r="O1162" s="57">
        <v>46302.692256944443</v>
      </c>
      <c r="P1162" s="57">
        <v>46303.400717592594</v>
      </c>
      <c r="Q1162">
        <v>69406087</v>
      </c>
      <c r="S1162">
        <v>152306253524</v>
      </c>
      <c r="T1162" t="s">
        <v>3993</v>
      </c>
      <c r="U1162" t="s">
        <v>3994</v>
      </c>
      <c r="Z1162">
        <v>106.831312179565</v>
      </c>
      <c r="AA1162">
        <v>-6.1795102580773298</v>
      </c>
      <c r="AB1162" t="s">
        <v>3995</v>
      </c>
      <c r="AC1162" t="s">
        <v>283</v>
      </c>
      <c r="AO1162" s="57">
        <v>46213.694965277777</v>
      </c>
      <c r="AR1162" t="s">
        <v>1630</v>
      </c>
      <c r="AS1162" t="s">
        <v>816</v>
      </c>
      <c r="AT1162" t="s">
        <v>220</v>
      </c>
      <c r="AV1162" t="s">
        <v>3996</v>
      </c>
      <c r="AW1162" t="s">
        <v>540</v>
      </c>
      <c r="AX1162" t="s">
        <v>222</v>
      </c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str">
        <f>VLOOKUP(H1162,Sheet2!$A$1:$B$270,2,FALSE)</f>
        <v>SURABAYA SELATAN</v>
      </c>
    </row>
    <row r="1163" spans="1:61">
      <c r="A1163">
        <v>1162</v>
      </c>
      <c r="B1163">
        <v>1002633751</v>
      </c>
      <c r="C1163">
        <v>3</v>
      </c>
      <c r="D1163" t="s">
        <v>55</v>
      </c>
      <c r="E1163">
        <v>5</v>
      </c>
      <c r="F1163" t="s">
        <v>305</v>
      </c>
      <c r="G1163" t="s">
        <v>124</v>
      </c>
      <c r="H1163" t="s">
        <v>327</v>
      </c>
      <c r="I1163" t="s">
        <v>212</v>
      </c>
      <c r="J1163" t="s">
        <v>213</v>
      </c>
      <c r="K1163" t="s">
        <v>149</v>
      </c>
      <c r="M1163" t="s">
        <v>1625</v>
      </c>
      <c r="N1163" t="s">
        <v>215</v>
      </c>
      <c r="O1163" s="57">
        <v>46307.73232638889</v>
      </c>
      <c r="P1163" s="57">
        <v>46321.884097222224</v>
      </c>
      <c r="Q1163">
        <v>69408940</v>
      </c>
      <c r="S1163">
        <v>152306253544</v>
      </c>
      <c r="T1163" t="s">
        <v>6008</v>
      </c>
      <c r="U1163" t="s">
        <v>6009</v>
      </c>
      <c r="Z1163">
        <v>112.73029459999999</v>
      </c>
      <c r="AA1163">
        <v>-7.3222756000000002</v>
      </c>
      <c r="AB1163" t="s">
        <v>6010</v>
      </c>
      <c r="AC1163" t="s">
        <v>229</v>
      </c>
      <c r="AO1163" s="57">
        <v>46366.73609953704</v>
      </c>
      <c r="AR1163" t="s">
        <v>1630</v>
      </c>
      <c r="AS1163" t="s">
        <v>816</v>
      </c>
      <c r="AT1163" t="s">
        <v>230</v>
      </c>
      <c r="AV1163" t="s">
        <v>4103</v>
      </c>
      <c r="AW1163" t="s">
        <v>4432</v>
      </c>
      <c r="AX1163" t="s">
        <v>222</v>
      </c>
      <c r="AZ1163" t="s">
        <v>4103</v>
      </c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str">
        <f>VLOOKUP(H1163,Sheet2!$A$1:$B$270,2,FALSE)</f>
        <v>SURABAYA SELATAN</v>
      </c>
    </row>
    <row r="1164" spans="1:61">
      <c r="A1164">
        <v>1163</v>
      </c>
      <c r="B1164">
        <v>1002652230</v>
      </c>
      <c r="C1164">
        <v>3</v>
      </c>
      <c r="D1164" t="s">
        <v>55</v>
      </c>
      <c r="E1164">
        <v>5</v>
      </c>
      <c r="F1164" t="s">
        <v>260</v>
      </c>
      <c r="G1164" t="s">
        <v>128</v>
      </c>
      <c r="H1164" t="s">
        <v>350</v>
      </c>
      <c r="I1164" t="s">
        <v>212</v>
      </c>
      <c r="J1164" t="s">
        <v>213</v>
      </c>
      <c r="K1164" t="s">
        <v>149</v>
      </c>
      <c r="L1164" t="s">
        <v>214</v>
      </c>
      <c r="M1164" t="s">
        <v>1400</v>
      </c>
      <c r="N1164" t="s">
        <v>215</v>
      </c>
      <c r="O1164" s="57">
        <v>46319.635937500003</v>
      </c>
      <c r="P1164" s="57">
        <v>46324.391597222224</v>
      </c>
      <c r="Q1164">
        <v>69416454</v>
      </c>
      <c r="S1164">
        <v>152412298395</v>
      </c>
      <c r="T1164" t="s">
        <v>9294</v>
      </c>
      <c r="U1164" t="s">
        <v>12284</v>
      </c>
      <c r="V1164" t="s">
        <v>12285</v>
      </c>
      <c r="Z1164">
        <v>112.66664160000001</v>
      </c>
      <c r="AA1164">
        <v>-7.2663442113489998</v>
      </c>
      <c r="AB1164" t="s">
        <v>12286</v>
      </c>
      <c r="AC1164" t="s">
        <v>235</v>
      </c>
      <c r="AL1164" t="s">
        <v>217</v>
      </c>
      <c r="AM1164" t="s">
        <v>12287</v>
      </c>
      <c r="AN1164" t="s">
        <v>6</v>
      </c>
      <c r="AO1164" t="s">
        <v>12148</v>
      </c>
      <c r="AP1164" s="57">
        <v>46321.458333333336</v>
      </c>
      <c r="AQ1164" t="s">
        <v>841</v>
      </c>
      <c r="AR1164" t="s">
        <v>14</v>
      </c>
      <c r="AS1164" t="s">
        <v>573</v>
      </c>
      <c r="AT1164" t="s">
        <v>220</v>
      </c>
      <c r="AV1164" t="s">
        <v>14516</v>
      </c>
      <c r="AW1164" t="s">
        <v>4459</v>
      </c>
      <c r="AX1164" t="s">
        <v>222</v>
      </c>
      <c r="BA1164" s="57">
        <v>46321.458333333336</v>
      </c>
      <c r="BB1164" t="s">
        <v>12287</v>
      </c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str">
        <f>VLOOKUP(H1164,Sheet2!$A$1:$B$270,2,FALSE)</f>
        <v>SURABAYA UTARA</v>
      </c>
    </row>
    <row r="1165" spans="1:61">
      <c r="A1165">
        <v>1164</v>
      </c>
      <c r="B1165">
        <v>1002621810</v>
      </c>
      <c r="C1165">
        <v>3</v>
      </c>
      <c r="D1165" t="s">
        <v>55</v>
      </c>
      <c r="E1165">
        <v>5</v>
      </c>
      <c r="F1165" t="s">
        <v>260</v>
      </c>
      <c r="G1165" t="s">
        <v>128</v>
      </c>
      <c r="H1165" t="s">
        <v>350</v>
      </c>
      <c r="I1165" t="s">
        <v>212</v>
      </c>
      <c r="J1165" t="s">
        <v>213</v>
      </c>
      <c r="K1165" t="s">
        <v>149</v>
      </c>
      <c r="L1165" t="s">
        <v>214</v>
      </c>
      <c r="M1165" t="s">
        <v>836</v>
      </c>
      <c r="N1165" t="s">
        <v>215</v>
      </c>
      <c r="O1165" s="57">
        <v>46300.408043981479</v>
      </c>
      <c r="P1165" s="57">
        <v>46303.408912037034</v>
      </c>
      <c r="Q1165">
        <v>69404100</v>
      </c>
      <c r="S1165">
        <v>152412249642</v>
      </c>
      <c r="T1165" t="s">
        <v>2716</v>
      </c>
      <c r="U1165" t="s">
        <v>2717</v>
      </c>
      <c r="V1165" t="s">
        <v>2718</v>
      </c>
      <c r="Z1165">
        <v>112.65539</v>
      </c>
      <c r="AA1165">
        <v>-7.2978959999999997</v>
      </c>
      <c r="AB1165" t="s">
        <v>2719</v>
      </c>
      <c r="AC1165" t="s">
        <v>235</v>
      </c>
      <c r="AL1165" t="s">
        <v>217</v>
      </c>
      <c r="AM1165" t="s">
        <v>2720</v>
      </c>
      <c r="AN1165" t="s">
        <v>6</v>
      </c>
      <c r="AO1165" s="57">
        <v>46152.444537037038</v>
      </c>
      <c r="AP1165" s="57">
        <v>46301.625</v>
      </c>
      <c r="AQ1165" t="s">
        <v>841</v>
      </c>
      <c r="AR1165" t="s">
        <v>14</v>
      </c>
      <c r="AS1165" t="s">
        <v>573</v>
      </c>
      <c r="AT1165" t="s">
        <v>230</v>
      </c>
      <c r="AV1165" t="s">
        <v>837</v>
      </c>
      <c r="AW1165" t="s">
        <v>2721</v>
      </c>
      <c r="AX1165" t="s">
        <v>222</v>
      </c>
      <c r="BA1165" s="57">
        <v>46301.625</v>
      </c>
      <c r="BB1165" t="s">
        <v>2720</v>
      </c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str">
        <f>VLOOKUP(H1165,Sheet2!$A$1:$B$270,2,FALSE)</f>
        <v>SURABAYA UTARA</v>
      </c>
    </row>
    <row r="1166" spans="1:61">
      <c r="A1166">
        <v>1165</v>
      </c>
      <c r="B1166">
        <v>1002626289</v>
      </c>
      <c r="C1166">
        <v>3</v>
      </c>
      <c r="D1166" t="s">
        <v>55</v>
      </c>
      <c r="E1166">
        <v>5</v>
      </c>
      <c r="F1166" t="s">
        <v>260</v>
      </c>
      <c r="G1166" t="s">
        <v>128</v>
      </c>
      <c r="H1166" t="s">
        <v>350</v>
      </c>
      <c r="I1166" t="s">
        <v>212</v>
      </c>
      <c r="J1166" t="s">
        <v>213</v>
      </c>
      <c r="K1166" t="s">
        <v>149</v>
      </c>
      <c r="L1166" t="s">
        <v>214</v>
      </c>
      <c r="M1166" t="s">
        <v>836</v>
      </c>
      <c r="N1166" t="s">
        <v>215</v>
      </c>
      <c r="O1166" s="57">
        <v>46302.588599537034</v>
      </c>
      <c r="P1166" s="57">
        <v>46317.513622685183</v>
      </c>
      <c r="Q1166">
        <v>69405914</v>
      </c>
      <c r="S1166">
        <v>152412249682</v>
      </c>
      <c r="T1166" t="s">
        <v>4002</v>
      </c>
      <c r="U1166" t="s">
        <v>4003</v>
      </c>
      <c r="V1166" t="s">
        <v>4004</v>
      </c>
      <c r="Z1166">
        <v>112.6268692</v>
      </c>
      <c r="AA1166">
        <v>-7.2395955000000001</v>
      </c>
      <c r="AB1166" t="s">
        <v>4005</v>
      </c>
      <c r="AC1166" t="s">
        <v>216</v>
      </c>
      <c r="AL1166" t="s">
        <v>217</v>
      </c>
      <c r="AM1166" t="s">
        <v>4006</v>
      </c>
      <c r="AN1166" t="s">
        <v>6</v>
      </c>
      <c r="AO1166" s="57">
        <v>46213.59065972222</v>
      </c>
      <c r="AP1166" s="57">
        <v>46303.458333333336</v>
      </c>
      <c r="AQ1166" t="s">
        <v>5749</v>
      </c>
      <c r="AR1166" t="s">
        <v>14</v>
      </c>
      <c r="AS1166" t="s">
        <v>573</v>
      </c>
      <c r="AT1166" t="s">
        <v>342</v>
      </c>
      <c r="AV1166" t="s">
        <v>837</v>
      </c>
      <c r="AW1166" t="s">
        <v>1899</v>
      </c>
      <c r="AX1166" t="s">
        <v>222</v>
      </c>
      <c r="BA1166" s="57">
        <v>46303.458333333336</v>
      </c>
      <c r="BB1166" t="s">
        <v>4006</v>
      </c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str">
        <f>VLOOKUP(H1166,Sheet2!$A$1:$B$270,2,FALSE)</f>
        <v>SURABAYA UTARA</v>
      </c>
    </row>
    <row r="1167" spans="1:61">
      <c r="A1167">
        <v>1166</v>
      </c>
      <c r="B1167">
        <v>1002641573</v>
      </c>
      <c r="C1167">
        <v>3</v>
      </c>
      <c r="D1167" t="s">
        <v>55</v>
      </c>
      <c r="E1167">
        <v>5</v>
      </c>
      <c r="F1167" t="s">
        <v>260</v>
      </c>
      <c r="G1167" t="s">
        <v>128</v>
      </c>
      <c r="H1167" t="s">
        <v>350</v>
      </c>
      <c r="I1167" t="s">
        <v>212</v>
      </c>
      <c r="J1167" t="s">
        <v>213</v>
      </c>
      <c r="K1167" t="s">
        <v>149</v>
      </c>
      <c r="L1167" t="s">
        <v>214</v>
      </c>
      <c r="M1167" t="s">
        <v>836</v>
      </c>
      <c r="N1167" t="s">
        <v>215</v>
      </c>
      <c r="O1167" s="57">
        <v>46312.695590277777</v>
      </c>
      <c r="P1167" s="57">
        <v>46314.761388888888</v>
      </c>
      <c r="Q1167">
        <v>69412192</v>
      </c>
      <c r="S1167">
        <v>152412249832</v>
      </c>
      <c r="T1167" t="s">
        <v>8537</v>
      </c>
      <c r="U1167" t="s">
        <v>8538</v>
      </c>
      <c r="V1167" t="s">
        <v>8539</v>
      </c>
      <c r="Z1167">
        <v>112.6316084</v>
      </c>
      <c r="AA1167">
        <v>-7.2569648999999998</v>
      </c>
      <c r="AB1167" t="s">
        <v>8540</v>
      </c>
      <c r="AC1167" t="s">
        <v>235</v>
      </c>
      <c r="AL1167" t="s">
        <v>217</v>
      </c>
      <c r="AM1167" t="s">
        <v>8541</v>
      </c>
      <c r="AN1167" t="s">
        <v>6</v>
      </c>
      <c r="AO1167" t="s">
        <v>8428</v>
      </c>
      <c r="AP1167" s="57">
        <v>46314.625</v>
      </c>
      <c r="AQ1167" t="s">
        <v>841</v>
      </c>
      <c r="AR1167" t="s">
        <v>14</v>
      </c>
      <c r="AS1167" t="s">
        <v>573</v>
      </c>
      <c r="AT1167" t="s">
        <v>230</v>
      </c>
      <c r="AV1167" t="s">
        <v>837</v>
      </c>
      <c r="AW1167" t="s">
        <v>875</v>
      </c>
      <c r="AX1167" t="s">
        <v>222</v>
      </c>
      <c r="BA1167" s="57">
        <v>46314.625</v>
      </c>
      <c r="BB1167" t="s">
        <v>8541</v>
      </c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str">
        <f>VLOOKUP(H1167,Sheet2!$A$1:$B$270,2,FALSE)</f>
        <v>SURABAYA UTARA</v>
      </c>
    </row>
    <row r="1168" spans="1:61">
      <c r="A1168">
        <v>1167</v>
      </c>
      <c r="B1168">
        <v>1002657468</v>
      </c>
      <c r="C1168">
        <v>3</v>
      </c>
      <c r="D1168" t="s">
        <v>55</v>
      </c>
      <c r="E1168">
        <v>5</v>
      </c>
      <c r="F1168" t="s">
        <v>260</v>
      </c>
      <c r="G1168" t="s">
        <v>128</v>
      </c>
      <c r="H1168" t="s">
        <v>350</v>
      </c>
      <c r="I1168" t="s">
        <v>212</v>
      </c>
      <c r="J1168" t="s">
        <v>213</v>
      </c>
      <c r="K1168" t="s">
        <v>149</v>
      </c>
      <c r="M1168" t="s">
        <v>836</v>
      </c>
      <c r="N1168" t="s">
        <v>215</v>
      </c>
      <c r="O1168" s="57">
        <v>46323.490648148145</v>
      </c>
      <c r="P1168" s="57">
        <v>46325.487708333334</v>
      </c>
      <c r="Q1168">
        <v>69418478</v>
      </c>
      <c r="S1168">
        <v>152412299302</v>
      </c>
      <c r="T1168" t="s">
        <v>14517</v>
      </c>
      <c r="U1168" t="s">
        <v>14518</v>
      </c>
      <c r="V1168" t="s">
        <v>14519</v>
      </c>
      <c r="Z1168">
        <v>112.6572858</v>
      </c>
      <c r="AA1168">
        <v>-7.2535769999999999</v>
      </c>
      <c r="AB1168" t="s">
        <v>14520</v>
      </c>
      <c r="AC1168" t="s">
        <v>229</v>
      </c>
      <c r="AL1168" t="s">
        <v>217</v>
      </c>
      <c r="AM1168" t="s">
        <v>14418</v>
      </c>
      <c r="AN1168" t="s">
        <v>6</v>
      </c>
      <c r="AO1168" t="s">
        <v>14297</v>
      </c>
      <c r="AP1168" s="57">
        <v>46324.458333333336</v>
      </c>
      <c r="AQ1168" t="s">
        <v>838</v>
      </c>
      <c r="AR1168" t="s">
        <v>14</v>
      </c>
      <c r="AS1168" t="s">
        <v>573</v>
      </c>
      <c r="AT1168" t="s">
        <v>342</v>
      </c>
      <c r="AV1168" t="s">
        <v>837</v>
      </c>
      <c r="AW1168" t="s">
        <v>1570</v>
      </c>
      <c r="AX1168" t="s">
        <v>222</v>
      </c>
      <c r="BA1168" s="57">
        <v>46324.458333333336</v>
      </c>
      <c r="BB1168" t="s">
        <v>14418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str">
        <f>VLOOKUP(H1168,Sheet2!$A$1:$B$270,2,FALSE)</f>
        <v>SURABAYA UTARA</v>
      </c>
    </row>
    <row r="1169" spans="1:61">
      <c r="A1169">
        <v>1168</v>
      </c>
      <c r="B1169">
        <v>1002620353</v>
      </c>
      <c r="C1169">
        <v>3</v>
      </c>
      <c r="D1169" t="s">
        <v>55</v>
      </c>
      <c r="E1169">
        <v>5</v>
      </c>
      <c r="F1169" t="s">
        <v>260</v>
      </c>
      <c r="G1169" t="s">
        <v>128</v>
      </c>
      <c r="H1169" t="s">
        <v>350</v>
      </c>
      <c r="I1169" t="s">
        <v>212</v>
      </c>
      <c r="J1169" t="s">
        <v>213</v>
      </c>
      <c r="K1169" t="s">
        <v>149</v>
      </c>
      <c r="L1169" t="s">
        <v>214</v>
      </c>
      <c r="M1169" t="s">
        <v>76</v>
      </c>
      <c r="N1169" t="s">
        <v>215</v>
      </c>
      <c r="O1169" s="57">
        <v>46297.663657407407</v>
      </c>
      <c r="P1169" s="57">
        <v>46298.485358796293</v>
      </c>
      <c r="Q1169">
        <v>69403272</v>
      </c>
      <c r="S1169">
        <v>152412249599</v>
      </c>
      <c r="T1169" t="s">
        <v>1884</v>
      </c>
      <c r="U1169" t="s">
        <v>1885</v>
      </c>
      <c r="V1169" t="s">
        <v>1886</v>
      </c>
      <c r="Z1169">
        <v>112.6537841</v>
      </c>
      <c r="AA1169">
        <v>-7.2527160999999998</v>
      </c>
      <c r="AB1169" t="s">
        <v>1887</v>
      </c>
      <c r="AC1169" t="s">
        <v>235</v>
      </c>
      <c r="AL1169" t="s">
        <v>217</v>
      </c>
      <c r="AM1169" t="s">
        <v>1888</v>
      </c>
      <c r="AN1169" t="s">
        <v>6</v>
      </c>
      <c r="AO1169" s="57">
        <v>46063.673761574071</v>
      </c>
      <c r="AP1169" s="57">
        <v>46299.458333333336</v>
      </c>
      <c r="AR1169" t="s">
        <v>218</v>
      </c>
      <c r="AS1169" t="s">
        <v>573</v>
      </c>
      <c r="AT1169" t="s">
        <v>230</v>
      </c>
      <c r="AU1169">
        <v>20261003</v>
      </c>
      <c r="AV1169" t="s">
        <v>221</v>
      </c>
      <c r="AW1169" t="s">
        <v>881</v>
      </c>
      <c r="AX1169" t="s">
        <v>222</v>
      </c>
      <c r="BA1169" s="57">
        <v>46299.458333333336</v>
      </c>
      <c r="BB1169" t="s">
        <v>1888</v>
      </c>
      <c r="BC1169">
        <v>2026</v>
      </c>
      <c r="BD1169">
        <v>10</v>
      </c>
      <c r="BE1169">
        <v>3</v>
      </c>
      <c r="BF1169" s="6">
        <f t="shared" si="54"/>
        <v>46298</v>
      </c>
      <c r="BG1169">
        <f t="shared" si="55"/>
        <v>-1.4583333333357587</v>
      </c>
      <c r="BH1169" t="str">
        <f t="shared" si="56"/>
        <v>COMPLY</v>
      </c>
      <c r="BI1169" t="str">
        <f>VLOOKUP(H1169,Sheet2!$A$1:$B$270,2,FALSE)</f>
        <v>SURABAYA UTARA</v>
      </c>
    </row>
    <row r="1170" spans="1:61">
      <c r="A1170">
        <v>1169</v>
      </c>
      <c r="B1170">
        <v>1002626700</v>
      </c>
      <c r="C1170">
        <v>3</v>
      </c>
      <c r="D1170" t="s">
        <v>55</v>
      </c>
      <c r="E1170">
        <v>5</v>
      </c>
      <c r="F1170" t="s">
        <v>260</v>
      </c>
      <c r="G1170" t="s">
        <v>128</v>
      </c>
      <c r="H1170" t="s">
        <v>350</v>
      </c>
      <c r="I1170" t="s">
        <v>212</v>
      </c>
      <c r="J1170" t="s">
        <v>213</v>
      </c>
      <c r="K1170" t="s">
        <v>149</v>
      </c>
      <c r="M1170" t="s">
        <v>76</v>
      </c>
      <c r="N1170" t="s">
        <v>215</v>
      </c>
      <c r="O1170" s="57">
        <v>46302.6715625</v>
      </c>
      <c r="P1170" s="57">
        <v>46302.807083333333</v>
      </c>
      <c r="Q1170">
        <v>69404395</v>
      </c>
      <c r="R1170">
        <v>3135922434</v>
      </c>
      <c r="S1170">
        <v>152412249685</v>
      </c>
      <c r="T1170" t="s">
        <v>2730</v>
      </c>
      <c r="U1170" t="s">
        <v>3997</v>
      </c>
      <c r="V1170" t="s">
        <v>3998</v>
      </c>
      <c r="Z1170">
        <v>112.67160863403601</v>
      </c>
      <c r="AA1170">
        <v>-7.2562442884802003</v>
      </c>
      <c r="AB1170" t="s">
        <v>2733</v>
      </c>
      <c r="AC1170" t="s">
        <v>229</v>
      </c>
      <c r="AL1170" t="s">
        <v>217</v>
      </c>
      <c r="AM1170" t="s">
        <v>3999</v>
      </c>
      <c r="AN1170" t="s">
        <v>6</v>
      </c>
      <c r="AO1170" s="57">
        <v>46213.67386574074</v>
      </c>
      <c r="AR1170" t="s">
        <v>218</v>
      </c>
      <c r="AS1170" t="s">
        <v>573</v>
      </c>
      <c r="AT1170" t="s">
        <v>230</v>
      </c>
      <c r="AU1170">
        <v>20261007</v>
      </c>
      <c r="AV1170" t="s">
        <v>221</v>
      </c>
      <c r="AW1170" t="s">
        <v>1585</v>
      </c>
      <c r="AX1170" t="s">
        <v>222</v>
      </c>
      <c r="BA1170" s="57">
        <v>46302.291666666664</v>
      </c>
      <c r="BB1170" t="s">
        <v>3999</v>
      </c>
      <c r="BC1170">
        <v>2026</v>
      </c>
      <c r="BD1170">
        <v>10</v>
      </c>
      <c r="BE1170">
        <v>7</v>
      </c>
      <c r="BF1170" s="6">
        <f t="shared" si="54"/>
        <v>46302</v>
      </c>
      <c r="BG1170">
        <f t="shared" si="55"/>
        <v>-0.29166666666424135</v>
      </c>
      <c r="BH1170" t="str">
        <f t="shared" si="56"/>
        <v>COMPLY</v>
      </c>
      <c r="BI1170" t="str">
        <f>VLOOKUP(H1170,Sheet2!$A$1:$B$270,2,FALSE)</f>
        <v>SURABAYA UTARA</v>
      </c>
    </row>
    <row r="1171" spans="1:61">
      <c r="A1171">
        <v>1170</v>
      </c>
      <c r="B1171">
        <v>1002626728</v>
      </c>
      <c r="C1171">
        <v>3</v>
      </c>
      <c r="D1171" t="s">
        <v>55</v>
      </c>
      <c r="E1171">
        <v>5</v>
      </c>
      <c r="F1171" t="s">
        <v>260</v>
      </c>
      <c r="G1171" t="s">
        <v>128</v>
      </c>
      <c r="H1171" t="s">
        <v>350</v>
      </c>
      <c r="I1171" t="s">
        <v>212</v>
      </c>
      <c r="J1171" t="s">
        <v>213</v>
      </c>
      <c r="K1171" t="s">
        <v>149</v>
      </c>
      <c r="M1171" t="s">
        <v>76</v>
      </c>
      <c r="N1171" t="s">
        <v>215</v>
      </c>
      <c r="O1171" s="57">
        <v>46302.679155092592</v>
      </c>
      <c r="P1171" s="57">
        <v>46302.807662037034</v>
      </c>
      <c r="Q1171">
        <v>69404407</v>
      </c>
      <c r="S1171">
        <v>152412249686</v>
      </c>
      <c r="T1171" t="s">
        <v>2730</v>
      </c>
      <c r="U1171" t="s">
        <v>3997</v>
      </c>
      <c r="V1171" t="s">
        <v>4000</v>
      </c>
      <c r="Z1171">
        <v>112.67160863403601</v>
      </c>
      <c r="AA1171">
        <v>-7.2562442884802003</v>
      </c>
      <c r="AB1171" t="s">
        <v>2736</v>
      </c>
      <c r="AC1171" t="s">
        <v>229</v>
      </c>
      <c r="AL1171" t="s">
        <v>217</v>
      </c>
      <c r="AM1171" t="s">
        <v>4001</v>
      </c>
      <c r="AN1171" t="s">
        <v>6</v>
      </c>
      <c r="AO1171" s="57">
        <v>46213.68409722222</v>
      </c>
      <c r="AR1171" t="s">
        <v>218</v>
      </c>
      <c r="AS1171" t="s">
        <v>573</v>
      </c>
      <c r="AT1171" t="s">
        <v>230</v>
      </c>
      <c r="AU1171">
        <v>20261007</v>
      </c>
      <c r="AV1171" t="s">
        <v>221</v>
      </c>
      <c r="AW1171" t="s">
        <v>851</v>
      </c>
      <c r="AX1171" t="s">
        <v>222</v>
      </c>
      <c r="BA1171" s="57">
        <v>46302.291666666664</v>
      </c>
      <c r="BB1171" t="s">
        <v>4001</v>
      </c>
      <c r="BC1171">
        <v>2026</v>
      </c>
      <c r="BD1171">
        <v>10</v>
      </c>
      <c r="BE1171">
        <v>7</v>
      </c>
      <c r="BF1171" s="6">
        <f t="shared" si="54"/>
        <v>46302</v>
      </c>
      <c r="BG1171">
        <f t="shared" si="55"/>
        <v>-0.29166666666424135</v>
      </c>
      <c r="BH1171" t="str">
        <f t="shared" si="56"/>
        <v>COMPLY</v>
      </c>
      <c r="BI1171" t="str">
        <f>VLOOKUP(H1171,Sheet2!$A$1:$B$270,2,FALSE)</f>
        <v>SURABAYA UTARA</v>
      </c>
    </row>
    <row r="1172" spans="1:61">
      <c r="A1172">
        <v>1171</v>
      </c>
      <c r="B1172">
        <v>1002635446</v>
      </c>
      <c r="C1172">
        <v>3</v>
      </c>
      <c r="D1172" t="s">
        <v>55</v>
      </c>
      <c r="E1172">
        <v>5</v>
      </c>
      <c r="F1172" t="s">
        <v>260</v>
      </c>
      <c r="G1172" t="s">
        <v>128</v>
      </c>
      <c r="H1172" t="s">
        <v>350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46308.646990740737</v>
      </c>
      <c r="P1172" s="57">
        <v>46309.681898148148</v>
      </c>
      <c r="Q1172">
        <v>69409539</v>
      </c>
      <c r="S1172">
        <v>152412249767</v>
      </c>
      <c r="T1172" t="s">
        <v>6670</v>
      </c>
      <c r="U1172" t="s">
        <v>6671</v>
      </c>
      <c r="V1172" t="s">
        <v>6672</v>
      </c>
      <c r="Z1172">
        <v>112.62764369999999</v>
      </c>
      <c r="AA1172">
        <v>-7.2481106999999998</v>
      </c>
      <c r="AB1172" t="s">
        <v>6673</v>
      </c>
      <c r="AC1172" t="s">
        <v>216</v>
      </c>
      <c r="AL1172" t="s">
        <v>217</v>
      </c>
      <c r="AM1172" t="s">
        <v>6674</v>
      </c>
      <c r="AN1172" t="s">
        <v>6</v>
      </c>
      <c r="AO1172" t="s">
        <v>6648</v>
      </c>
      <c r="AP1172" s="57">
        <v>46310.333333333336</v>
      </c>
      <c r="AR1172" t="s">
        <v>218</v>
      </c>
      <c r="AS1172" t="s">
        <v>573</v>
      </c>
      <c r="AT1172" t="s">
        <v>230</v>
      </c>
      <c r="AU1172">
        <v>20261014</v>
      </c>
      <c r="AV1172" t="s">
        <v>221</v>
      </c>
      <c r="AW1172" t="s">
        <v>875</v>
      </c>
      <c r="AX1172" t="s">
        <v>222</v>
      </c>
      <c r="BA1172" s="57">
        <v>46310.333333333336</v>
      </c>
      <c r="BB1172" t="s">
        <v>6674</v>
      </c>
      <c r="BC1172">
        <v>2026</v>
      </c>
      <c r="BD1172">
        <v>10</v>
      </c>
      <c r="BE1172">
        <v>14</v>
      </c>
      <c r="BF1172" s="6">
        <f t="shared" si="54"/>
        <v>46309</v>
      </c>
      <c r="BG1172">
        <f t="shared" si="55"/>
        <v>-1.3333333333357587</v>
      </c>
      <c r="BH1172" t="str">
        <f t="shared" si="56"/>
        <v>COMPLY</v>
      </c>
      <c r="BI1172" t="str">
        <f>VLOOKUP(H1172,Sheet2!$A$1:$B$270,2,FALSE)</f>
        <v>SURABAYA UTARA</v>
      </c>
    </row>
    <row r="1173" spans="1:61">
      <c r="A1173">
        <v>1172</v>
      </c>
      <c r="B1173">
        <v>1002647785</v>
      </c>
      <c r="C1173">
        <v>3</v>
      </c>
      <c r="D1173" t="s">
        <v>55</v>
      </c>
      <c r="E1173">
        <v>5</v>
      </c>
      <c r="F1173" t="s">
        <v>260</v>
      </c>
      <c r="G1173" t="s">
        <v>128</v>
      </c>
      <c r="H1173" t="s">
        <v>350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46316.638020833336</v>
      </c>
      <c r="P1173" s="57">
        <v>46319.574791666666</v>
      </c>
      <c r="Q1173">
        <v>69414639</v>
      </c>
      <c r="S1173">
        <v>152412297856</v>
      </c>
      <c r="T1173" t="s">
        <v>10925</v>
      </c>
      <c r="U1173" t="s">
        <v>10926</v>
      </c>
      <c r="V1173" t="s">
        <v>10927</v>
      </c>
      <c r="Z1173">
        <v>112.66181539999999</v>
      </c>
      <c r="AA1173">
        <v>-7.2826497999999997</v>
      </c>
      <c r="AB1173" t="s">
        <v>10928</v>
      </c>
      <c r="AC1173" t="s">
        <v>235</v>
      </c>
      <c r="AL1173" t="s">
        <v>217</v>
      </c>
      <c r="AM1173" t="s">
        <v>10929</v>
      </c>
      <c r="AN1173" t="s">
        <v>6</v>
      </c>
      <c r="AO1173" t="s">
        <v>10930</v>
      </c>
      <c r="AP1173" s="57">
        <v>46320.625</v>
      </c>
      <c r="AQ1173" t="s">
        <v>841</v>
      </c>
      <c r="AR1173" t="s">
        <v>218</v>
      </c>
      <c r="AS1173" t="s">
        <v>573</v>
      </c>
      <c r="AT1173" t="s">
        <v>230</v>
      </c>
      <c r="AU1173">
        <v>20261024</v>
      </c>
      <c r="AV1173" t="s">
        <v>221</v>
      </c>
      <c r="AW1173" t="s">
        <v>2980</v>
      </c>
      <c r="AX1173" t="s">
        <v>222</v>
      </c>
      <c r="BA1173" s="57">
        <v>46320.625</v>
      </c>
      <c r="BB1173" t="s">
        <v>10929</v>
      </c>
      <c r="BC1173">
        <v>2026</v>
      </c>
      <c r="BD1173">
        <v>10</v>
      </c>
      <c r="BE1173">
        <v>24</v>
      </c>
      <c r="BF1173" s="6">
        <f t="shared" si="54"/>
        <v>46319</v>
      </c>
      <c r="BG1173">
        <f t="shared" si="55"/>
        <v>-1.625</v>
      </c>
      <c r="BH1173" t="str">
        <f t="shared" si="56"/>
        <v>COMPLY</v>
      </c>
      <c r="BI1173" t="str">
        <f>VLOOKUP(H1173,Sheet2!$A$1:$B$270,2,FALSE)</f>
        <v>SURABAYA UTARA</v>
      </c>
    </row>
    <row r="1174" spans="1:61">
      <c r="A1174">
        <v>1173</v>
      </c>
      <c r="B1174">
        <v>1002658644</v>
      </c>
      <c r="C1174">
        <v>3</v>
      </c>
      <c r="D1174" t="s">
        <v>55</v>
      </c>
      <c r="E1174">
        <v>5</v>
      </c>
      <c r="F1174" t="s">
        <v>260</v>
      </c>
      <c r="G1174" t="s">
        <v>128</v>
      </c>
      <c r="H1174" t="s">
        <v>350</v>
      </c>
      <c r="I1174" t="s">
        <v>212</v>
      </c>
      <c r="J1174" t="s">
        <v>213</v>
      </c>
      <c r="K1174" t="s">
        <v>149</v>
      </c>
      <c r="M1174" t="s">
        <v>76</v>
      </c>
      <c r="N1174" t="s">
        <v>215</v>
      </c>
      <c r="O1174" s="57">
        <v>46324.391608796293</v>
      </c>
      <c r="P1174" s="57">
        <v>46324.855416666665</v>
      </c>
      <c r="Q1174">
        <v>69416454</v>
      </c>
      <c r="S1174">
        <v>152412299671</v>
      </c>
      <c r="T1174" t="s">
        <v>9294</v>
      </c>
      <c r="U1174" t="s">
        <v>15157</v>
      </c>
      <c r="V1174" t="s">
        <v>15158</v>
      </c>
      <c r="Z1174">
        <v>112.6665</v>
      </c>
      <c r="AA1174">
        <v>-7.2668999999999997</v>
      </c>
      <c r="AB1174" t="s">
        <v>12286</v>
      </c>
      <c r="AC1174" t="s">
        <v>229</v>
      </c>
      <c r="AL1174" t="s">
        <v>217</v>
      </c>
      <c r="AM1174" t="s">
        <v>15159</v>
      </c>
      <c r="AN1174" t="s">
        <v>6</v>
      </c>
      <c r="AO1174" t="s">
        <v>14928</v>
      </c>
      <c r="AR1174" t="s">
        <v>218</v>
      </c>
      <c r="AS1174" t="s">
        <v>573</v>
      </c>
      <c r="AT1174" t="s">
        <v>220</v>
      </c>
      <c r="AU1174">
        <v>20261029</v>
      </c>
      <c r="AV1174" t="s">
        <v>221</v>
      </c>
      <c r="AW1174" t="s">
        <v>540</v>
      </c>
      <c r="AX1174" t="s">
        <v>222</v>
      </c>
      <c r="BA1174" s="57">
        <v>46324.291666666664</v>
      </c>
      <c r="BB1174" t="s">
        <v>15159</v>
      </c>
      <c r="BC1174">
        <v>2026</v>
      </c>
      <c r="BD1174">
        <v>10</v>
      </c>
      <c r="BE1174">
        <v>29</v>
      </c>
      <c r="BF1174" s="6">
        <f t="shared" si="54"/>
        <v>46324</v>
      </c>
      <c r="BG1174">
        <f t="shared" si="55"/>
        <v>-0.29166666666424135</v>
      </c>
      <c r="BH1174" t="str">
        <f t="shared" si="56"/>
        <v>COMPLY</v>
      </c>
      <c r="BI1174" t="str">
        <f>VLOOKUP(H1174,Sheet2!$A$1:$B$270,2,FALSE)</f>
        <v>SURABAYA UTARA</v>
      </c>
    </row>
    <row r="1175" spans="1:61">
      <c r="A1175">
        <v>1174</v>
      </c>
      <c r="B1175">
        <v>1002630981</v>
      </c>
      <c r="C1175">
        <v>3</v>
      </c>
      <c r="D1175" t="s">
        <v>55</v>
      </c>
      <c r="E1175">
        <v>5</v>
      </c>
      <c r="F1175" t="s">
        <v>260</v>
      </c>
      <c r="G1175" t="s">
        <v>128</v>
      </c>
      <c r="H1175" t="s">
        <v>350</v>
      </c>
      <c r="I1175" t="s">
        <v>212</v>
      </c>
      <c r="J1175" t="s">
        <v>213</v>
      </c>
      <c r="K1175" t="s">
        <v>149</v>
      </c>
      <c r="L1175" t="s">
        <v>214</v>
      </c>
      <c r="M1175" t="s">
        <v>279</v>
      </c>
      <c r="N1175" t="s">
        <v>215</v>
      </c>
      <c r="O1175" s="57">
        <v>46305.594849537039</v>
      </c>
      <c r="P1175" s="57">
        <v>46307.328726851854</v>
      </c>
      <c r="Q1175">
        <v>69407937</v>
      </c>
      <c r="S1175">
        <v>152412249730</v>
      </c>
      <c r="T1175" t="s">
        <v>5185</v>
      </c>
      <c r="U1175" t="s">
        <v>5186</v>
      </c>
      <c r="V1175" t="s">
        <v>5187</v>
      </c>
      <c r="Z1175">
        <v>112.60856099999999</v>
      </c>
      <c r="AA1175">
        <v>-7.2357300000000002</v>
      </c>
      <c r="AB1175" t="s">
        <v>5188</v>
      </c>
      <c r="AC1175" t="s">
        <v>235</v>
      </c>
      <c r="AL1175" t="s">
        <v>217</v>
      </c>
      <c r="AM1175" t="s">
        <v>5189</v>
      </c>
      <c r="AN1175" t="s">
        <v>6</v>
      </c>
      <c r="AO1175" s="57">
        <v>46305.600752314815</v>
      </c>
      <c r="AP1175" s="57">
        <v>46307.625</v>
      </c>
      <c r="AR1175" t="s">
        <v>239</v>
      </c>
      <c r="AS1175" t="s">
        <v>573</v>
      </c>
      <c r="AT1175" t="s">
        <v>230</v>
      </c>
      <c r="AV1175" t="s">
        <v>799</v>
      </c>
      <c r="AW1175" t="s">
        <v>2980</v>
      </c>
      <c r="AX1175" t="s">
        <v>222</v>
      </c>
      <c r="BA1175" s="57">
        <v>46307.625</v>
      </c>
      <c r="BB1175" t="s">
        <v>5189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str">
        <f>VLOOKUP(H1175,Sheet2!$A$1:$B$270,2,FALSE)</f>
        <v>SURABAYA UTARA</v>
      </c>
    </row>
    <row r="1176" spans="1:61">
      <c r="A1176">
        <v>1175</v>
      </c>
      <c r="B1176">
        <v>1002653271</v>
      </c>
      <c r="C1176">
        <v>3</v>
      </c>
      <c r="D1176" t="s">
        <v>55</v>
      </c>
      <c r="E1176">
        <v>5</v>
      </c>
      <c r="F1176" t="s">
        <v>260</v>
      </c>
      <c r="G1176" t="s">
        <v>128</v>
      </c>
      <c r="H1176" t="s">
        <v>350</v>
      </c>
      <c r="I1176" t="s">
        <v>212</v>
      </c>
      <c r="J1176" t="s">
        <v>213</v>
      </c>
      <c r="K1176" t="s">
        <v>149</v>
      </c>
      <c r="L1176" t="s">
        <v>214</v>
      </c>
      <c r="M1176" t="s">
        <v>279</v>
      </c>
      <c r="N1176" t="s">
        <v>215</v>
      </c>
      <c r="O1176" s="57">
        <v>46321.445648148147</v>
      </c>
      <c r="P1176" s="57">
        <v>46321.982141203705</v>
      </c>
      <c r="Q1176">
        <v>69416924</v>
      </c>
      <c r="S1176">
        <v>152412298577</v>
      </c>
      <c r="T1176" t="s">
        <v>13148</v>
      </c>
      <c r="U1176" t="s">
        <v>13149</v>
      </c>
      <c r="V1176" t="s">
        <v>13150</v>
      </c>
      <c r="Z1176">
        <v>112.6572905</v>
      </c>
      <c r="AA1176">
        <v>-7.2535824999999896</v>
      </c>
      <c r="AB1176" t="s">
        <v>13151</v>
      </c>
      <c r="AC1176" t="s">
        <v>235</v>
      </c>
      <c r="AL1176" t="s">
        <v>217</v>
      </c>
      <c r="AM1176" t="s">
        <v>13152</v>
      </c>
      <c r="AN1176" t="s">
        <v>6</v>
      </c>
      <c r="AO1176" t="s">
        <v>13153</v>
      </c>
      <c r="AP1176" s="57">
        <v>46322.333333333336</v>
      </c>
      <c r="AR1176" t="s">
        <v>239</v>
      </c>
      <c r="AS1176" t="s">
        <v>573</v>
      </c>
      <c r="AT1176" t="s">
        <v>342</v>
      </c>
      <c r="AV1176" t="s">
        <v>799</v>
      </c>
      <c r="AW1176" t="s">
        <v>2945</v>
      </c>
      <c r="AX1176" t="s">
        <v>222</v>
      </c>
      <c r="BA1176" s="57">
        <v>46322.333333333336</v>
      </c>
      <c r="BB1176" t="s">
        <v>13152</v>
      </c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str">
        <f>VLOOKUP(H1176,Sheet2!$A$1:$B$270,2,FALSE)</f>
        <v>SURABAYA UTARA</v>
      </c>
    </row>
    <row r="1177" spans="1:61">
      <c r="A1177">
        <v>1176</v>
      </c>
      <c r="B1177">
        <v>1002659983</v>
      </c>
      <c r="C1177">
        <v>3</v>
      </c>
      <c r="D1177" t="s">
        <v>55</v>
      </c>
      <c r="E1177">
        <v>5</v>
      </c>
      <c r="F1177" t="s">
        <v>260</v>
      </c>
      <c r="G1177" t="s">
        <v>128</v>
      </c>
      <c r="H1177" t="s">
        <v>350</v>
      </c>
      <c r="I1177" t="s">
        <v>212</v>
      </c>
      <c r="J1177" t="s">
        <v>213</v>
      </c>
      <c r="K1177" t="s">
        <v>149</v>
      </c>
      <c r="L1177" t="s">
        <v>214</v>
      </c>
      <c r="M1177" t="s">
        <v>238</v>
      </c>
      <c r="N1177" t="s">
        <v>215</v>
      </c>
      <c r="O1177" s="57">
        <v>46324.75271990741</v>
      </c>
      <c r="P1177" s="57">
        <v>46324.754189814812</v>
      </c>
      <c r="Q1177">
        <v>69419563</v>
      </c>
      <c r="S1177">
        <v>152412299849</v>
      </c>
      <c r="T1177" t="s">
        <v>15160</v>
      </c>
      <c r="U1177" t="s">
        <v>15161</v>
      </c>
      <c r="V1177" t="s">
        <v>15162</v>
      </c>
      <c r="Z1177">
        <v>112.67605399999999</v>
      </c>
      <c r="AA1177">
        <v>-7.2728044000000001</v>
      </c>
      <c r="AB1177" t="s">
        <v>15163</v>
      </c>
      <c r="AC1177" t="s">
        <v>235</v>
      </c>
      <c r="AL1177" t="s">
        <v>217</v>
      </c>
      <c r="AM1177" t="s">
        <v>15164</v>
      </c>
      <c r="AN1177" t="s">
        <v>6</v>
      </c>
      <c r="AO1177" t="s">
        <v>15165</v>
      </c>
      <c r="AP1177" s="57">
        <v>46328.333333333336</v>
      </c>
      <c r="AR1177" t="s">
        <v>239</v>
      </c>
      <c r="AS1177" t="s">
        <v>573</v>
      </c>
      <c r="AT1177" t="s">
        <v>230</v>
      </c>
      <c r="AV1177" t="s">
        <v>238</v>
      </c>
      <c r="AW1177" t="s">
        <v>880</v>
      </c>
      <c r="AX1177" t="s">
        <v>222</v>
      </c>
      <c r="BA1177" s="57">
        <v>46328.333333333336</v>
      </c>
      <c r="BB1177" t="s">
        <v>15164</v>
      </c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str">
        <f>VLOOKUP(H1177,Sheet2!$A$1:$B$270,2,FALSE)</f>
        <v>SURABAYA UTARA</v>
      </c>
    </row>
    <row r="1178" spans="1:61">
      <c r="A1178">
        <v>1177</v>
      </c>
      <c r="B1178">
        <v>1002629709</v>
      </c>
      <c r="C1178">
        <v>3</v>
      </c>
      <c r="D1178" t="s">
        <v>55</v>
      </c>
      <c r="E1178">
        <v>5</v>
      </c>
      <c r="F1178" t="s">
        <v>260</v>
      </c>
      <c r="G1178" t="s">
        <v>128</v>
      </c>
      <c r="H1178" t="s">
        <v>350</v>
      </c>
      <c r="I1178" t="s">
        <v>212</v>
      </c>
      <c r="J1178" t="s">
        <v>213</v>
      </c>
      <c r="K1178" t="s">
        <v>149</v>
      </c>
      <c r="L1178" t="s">
        <v>214</v>
      </c>
      <c r="M1178" t="s">
        <v>2112</v>
      </c>
      <c r="N1178" t="s">
        <v>215</v>
      </c>
      <c r="O1178" s="57">
        <v>46304.569155092591</v>
      </c>
      <c r="P1178" s="57">
        <v>46304.722939814812</v>
      </c>
      <c r="Q1178">
        <v>69407338</v>
      </c>
      <c r="S1178">
        <v>152412249714</v>
      </c>
      <c r="T1178" t="s">
        <v>4002</v>
      </c>
      <c r="U1178" t="s">
        <v>4003</v>
      </c>
      <c r="V1178" t="s">
        <v>5190</v>
      </c>
      <c r="Z1178">
        <v>112.6268692</v>
      </c>
      <c r="AA1178">
        <v>-7.2395955000000001</v>
      </c>
      <c r="AB1178" t="s">
        <v>5191</v>
      </c>
      <c r="AC1178" t="s">
        <v>216</v>
      </c>
      <c r="AL1178" t="s">
        <v>217</v>
      </c>
      <c r="AM1178" t="s">
        <v>5192</v>
      </c>
      <c r="AN1178" t="s">
        <v>6</v>
      </c>
      <c r="AO1178" s="57">
        <v>46275.569814814815</v>
      </c>
      <c r="AP1178" s="57">
        <v>46305.625</v>
      </c>
      <c r="AR1178" t="s">
        <v>543</v>
      </c>
      <c r="AS1178" t="s">
        <v>573</v>
      </c>
      <c r="AT1178" t="s">
        <v>230</v>
      </c>
      <c r="AV1178" t="s">
        <v>2117</v>
      </c>
      <c r="AW1178" t="s">
        <v>5107</v>
      </c>
      <c r="AX1178" t="s">
        <v>222</v>
      </c>
      <c r="BA1178" s="57">
        <v>46305.625</v>
      </c>
      <c r="BB1178" t="s">
        <v>5192</v>
      </c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str">
        <f>VLOOKUP(H1178,Sheet2!$A$1:$B$270,2,FALSE)</f>
        <v>SURABAYA UTARA</v>
      </c>
    </row>
    <row r="1179" spans="1:61">
      <c r="A1179">
        <v>1178</v>
      </c>
      <c r="B1179">
        <v>1002617848</v>
      </c>
      <c r="C1179">
        <v>3</v>
      </c>
      <c r="D1179" t="s">
        <v>55</v>
      </c>
      <c r="E1179">
        <v>5</v>
      </c>
      <c r="F1179" t="s">
        <v>260</v>
      </c>
      <c r="G1179" t="s">
        <v>128</v>
      </c>
      <c r="H1179" t="s">
        <v>449</v>
      </c>
      <c r="I1179" t="s">
        <v>212</v>
      </c>
      <c r="J1179" t="s">
        <v>213</v>
      </c>
      <c r="K1179" t="s">
        <v>149</v>
      </c>
      <c r="M1179" t="s">
        <v>76</v>
      </c>
      <c r="N1179" t="s">
        <v>563</v>
      </c>
      <c r="O1179" s="57">
        <v>46296.561018518521</v>
      </c>
      <c r="P1179" s="57">
        <v>46296.656342592592</v>
      </c>
      <c r="Q1179">
        <v>69005969</v>
      </c>
      <c r="S1179">
        <v>152415235112</v>
      </c>
      <c r="T1179" t="s">
        <v>918</v>
      </c>
      <c r="U1179" t="s">
        <v>1085</v>
      </c>
      <c r="V1179" t="s">
        <v>1086</v>
      </c>
      <c r="Z1179">
        <v>112.70686032241601</v>
      </c>
      <c r="AA1179">
        <v>-7.33200050681699</v>
      </c>
      <c r="AB1179" t="s">
        <v>935</v>
      </c>
      <c r="AC1179" t="s">
        <v>225</v>
      </c>
      <c r="AL1179" t="s">
        <v>217</v>
      </c>
      <c r="AM1179" t="s">
        <v>919</v>
      </c>
      <c r="AN1179" t="s">
        <v>6</v>
      </c>
      <c r="AO1179" s="57">
        <v>46032.569884259261</v>
      </c>
      <c r="AR1179" t="s">
        <v>218</v>
      </c>
      <c r="AS1179" t="s">
        <v>578</v>
      </c>
      <c r="AT1179" t="s">
        <v>230</v>
      </c>
      <c r="AU1179">
        <v>20261001</v>
      </c>
      <c r="AV1179" t="s">
        <v>221</v>
      </c>
      <c r="AW1179" t="s">
        <v>942</v>
      </c>
      <c r="AX1179" t="s">
        <v>222</v>
      </c>
      <c r="BA1179" s="57">
        <v>46296.291666666664</v>
      </c>
      <c r="BB1179" t="s">
        <v>919</v>
      </c>
      <c r="BC1179">
        <v>2026</v>
      </c>
      <c r="BD1179">
        <v>10</v>
      </c>
      <c r="BE1179">
        <v>1</v>
      </c>
      <c r="BF1179" s="6">
        <f t="shared" si="54"/>
        <v>46296</v>
      </c>
      <c r="BG1179">
        <f t="shared" si="55"/>
        <v>-0.29166666666424135</v>
      </c>
      <c r="BH1179" t="str">
        <f t="shared" si="56"/>
        <v>COMPLY</v>
      </c>
      <c r="BI1179" t="str">
        <f>VLOOKUP(H1179,Sheet2!$A$1:$B$270,2,FALSE)</f>
        <v>SURABAYA UTARA</v>
      </c>
    </row>
    <row r="1180" spans="1:61">
      <c r="A1180">
        <v>1179</v>
      </c>
      <c r="B1180">
        <v>1002627687</v>
      </c>
      <c r="C1180">
        <v>3</v>
      </c>
      <c r="D1180" t="s">
        <v>55</v>
      </c>
      <c r="E1180">
        <v>5</v>
      </c>
      <c r="F1180" t="s">
        <v>260</v>
      </c>
      <c r="G1180" t="s">
        <v>128</v>
      </c>
      <c r="H1180" t="s">
        <v>449</v>
      </c>
      <c r="I1180" t="s">
        <v>212</v>
      </c>
      <c r="J1180" t="s">
        <v>213</v>
      </c>
      <c r="K1180" t="s">
        <v>149</v>
      </c>
      <c r="L1180" t="s">
        <v>214</v>
      </c>
      <c r="M1180" t="s">
        <v>76</v>
      </c>
      <c r="N1180" t="s">
        <v>215</v>
      </c>
      <c r="O1180" s="57">
        <v>46303.555972222224</v>
      </c>
      <c r="P1180" s="57">
        <v>46305.682268518518</v>
      </c>
      <c r="Q1180">
        <v>69406494</v>
      </c>
      <c r="S1180">
        <v>152415234983</v>
      </c>
      <c r="T1180" t="s">
        <v>4554</v>
      </c>
      <c r="U1180" t="s">
        <v>4555</v>
      </c>
      <c r="V1180" t="s">
        <v>4556</v>
      </c>
      <c r="Z1180">
        <v>112.68506290000001</v>
      </c>
      <c r="AA1180">
        <v>-7.3286268999999997</v>
      </c>
      <c r="AB1180" t="s">
        <v>4557</v>
      </c>
      <c r="AC1180" t="s">
        <v>235</v>
      </c>
      <c r="AL1180" t="s">
        <v>217</v>
      </c>
      <c r="AM1180" t="s">
        <v>4558</v>
      </c>
      <c r="AN1180" t="s">
        <v>6</v>
      </c>
      <c r="AO1180" s="57">
        <v>46244.569814814815</v>
      </c>
      <c r="AP1180" s="57">
        <v>46307.458333333336</v>
      </c>
      <c r="AR1180" t="s">
        <v>218</v>
      </c>
      <c r="AS1180" t="s">
        <v>578</v>
      </c>
      <c r="AT1180" t="s">
        <v>342</v>
      </c>
      <c r="AU1180">
        <v>20261010</v>
      </c>
      <c r="AV1180" t="s">
        <v>221</v>
      </c>
      <c r="AW1180" t="s">
        <v>3395</v>
      </c>
      <c r="AX1180" t="s">
        <v>222</v>
      </c>
      <c r="BA1180" s="57">
        <v>46307.458333333336</v>
      </c>
      <c r="BB1180" t="s">
        <v>4558</v>
      </c>
      <c r="BC1180">
        <v>2026</v>
      </c>
      <c r="BD1180">
        <v>10</v>
      </c>
      <c r="BE1180">
        <v>10</v>
      </c>
      <c r="BF1180" s="6">
        <f t="shared" si="54"/>
        <v>46305</v>
      </c>
      <c r="BG1180">
        <f t="shared" si="55"/>
        <v>-2.4583333333357587</v>
      </c>
      <c r="BH1180" t="str">
        <f t="shared" si="56"/>
        <v>COMPLY</v>
      </c>
      <c r="BI1180" t="str">
        <f>VLOOKUP(H1180,Sheet2!$A$1:$B$270,2,FALSE)</f>
        <v>SURABAYA UTARA</v>
      </c>
    </row>
    <row r="1181" spans="1:61">
      <c r="A1181">
        <v>1180</v>
      </c>
      <c r="B1181">
        <v>1002641229</v>
      </c>
      <c r="C1181">
        <v>3</v>
      </c>
      <c r="D1181" t="s">
        <v>55</v>
      </c>
      <c r="E1181">
        <v>5</v>
      </c>
      <c r="F1181" t="s">
        <v>260</v>
      </c>
      <c r="G1181" t="s">
        <v>128</v>
      </c>
      <c r="H1181" t="s">
        <v>449</v>
      </c>
      <c r="I1181" t="s">
        <v>212</v>
      </c>
      <c r="J1181" t="s">
        <v>213</v>
      </c>
      <c r="K1181" t="s">
        <v>149</v>
      </c>
      <c r="L1181" t="s">
        <v>214</v>
      </c>
      <c r="M1181" t="s">
        <v>76</v>
      </c>
      <c r="N1181" t="s">
        <v>215</v>
      </c>
      <c r="O1181" s="57">
        <v>46312.455254629633</v>
      </c>
      <c r="P1181" s="57">
        <v>46314.569641203707</v>
      </c>
      <c r="Q1181">
        <v>69411982</v>
      </c>
      <c r="S1181">
        <v>152415235219</v>
      </c>
      <c r="T1181" t="s">
        <v>8542</v>
      </c>
      <c r="U1181" t="s">
        <v>8543</v>
      </c>
      <c r="V1181" t="s">
        <v>8544</v>
      </c>
      <c r="Z1181">
        <v>112.65798409999999</v>
      </c>
      <c r="AA1181">
        <v>-7.3260034000000003</v>
      </c>
      <c r="AB1181" t="s">
        <v>8545</v>
      </c>
      <c r="AC1181" t="s">
        <v>235</v>
      </c>
      <c r="AL1181" t="s">
        <v>217</v>
      </c>
      <c r="AM1181" t="s">
        <v>8546</v>
      </c>
      <c r="AN1181" t="s">
        <v>6</v>
      </c>
      <c r="AO1181" t="s">
        <v>8547</v>
      </c>
      <c r="AP1181" s="57">
        <v>46315.458333333336</v>
      </c>
      <c r="AR1181" t="s">
        <v>218</v>
      </c>
      <c r="AS1181" t="s">
        <v>578</v>
      </c>
      <c r="AT1181" t="s">
        <v>230</v>
      </c>
      <c r="AU1181">
        <v>20261019</v>
      </c>
      <c r="AV1181" t="s">
        <v>221</v>
      </c>
      <c r="AW1181" t="s">
        <v>880</v>
      </c>
      <c r="AX1181" t="s">
        <v>222</v>
      </c>
      <c r="BA1181" s="57">
        <v>46315.458333333336</v>
      </c>
      <c r="BB1181" t="s">
        <v>8546</v>
      </c>
      <c r="BC1181">
        <v>2026</v>
      </c>
      <c r="BD1181">
        <v>10</v>
      </c>
      <c r="BE1181">
        <v>19</v>
      </c>
      <c r="BF1181" s="6">
        <f t="shared" si="54"/>
        <v>46314</v>
      </c>
      <c r="BG1181">
        <f t="shared" si="55"/>
        <v>-1.4583333333357587</v>
      </c>
      <c r="BH1181" t="str">
        <f t="shared" si="56"/>
        <v>COMPLY</v>
      </c>
      <c r="BI1181" t="str">
        <f>VLOOKUP(H1181,Sheet2!$A$1:$B$270,2,FALSE)</f>
        <v>SURABAYA UTARA</v>
      </c>
    </row>
    <row r="1182" spans="1:61">
      <c r="A1182">
        <v>1181</v>
      </c>
      <c r="B1182">
        <v>1002651496</v>
      </c>
      <c r="C1182">
        <v>3</v>
      </c>
      <c r="D1182" t="s">
        <v>55</v>
      </c>
      <c r="E1182">
        <v>5</v>
      </c>
      <c r="F1182" t="s">
        <v>260</v>
      </c>
      <c r="G1182" t="s">
        <v>128</v>
      </c>
      <c r="H1182" t="s">
        <v>449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46318.660231481481</v>
      </c>
      <c r="P1182" s="57">
        <v>46319.603090277778</v>
      </c>
      <c r="Q1182">
        <v>69416044</v>
      </c>
      <c r="S1182">
        <v>152415235256</v>
      </c>
      <c r="T1182" t="s">
        <v>12288</v>
      </c>
      <c r="U1182" t="s">
        <v>12289</v>
      </c>
      <c r="V1182" t="s">
        <v>12290</v>
      </c>
      <c r="Z1182">
        <v>112.69045629999999</v>
      </c>
      <c r="AA1182">
        <v>-7.3447491999999999</v>
      </c>
      <c r="AB1182" t="s">
        <v>12291</v>
      </c>
      <c r="AC1182" t="s">
        <v>235</v>
      </c>
      <c r="AL1182" t="s">
        <v>217</v>
      </c>
      <c r="AM1182" t="s">
        <v>12292</v>
      </c>
      <c r="AN1182" t="s">
        <v>6</v>
      </c>
      <c r="AO1182" t="s">
        <v>12013</v>
      </c>
      <c r="AP1182" s="57">
        <v>46321.458333333336</v>
      </c>
      <c r="AR1182" t="s">
        <v>218</v>
      </c>
      <c r="AS1182" t="s">
        <v>578</v>
      </c>
      <c r="AT1182" t="s">
        <v>230</v>
      </c>
      <c r="AU1182">
        <v>20261024</v>
      </c>
      <c r="AV1182" t="s">
        <v>221</v>
      </c>
      <c r="AW1182" t="s">
        <v>875</v>
      </c>
      <c r="AX1182" t="s">
        <v>222</v>
      </c>
      <c r="BA1182" s="57">
        <v>46321.458333333336</v>
      </c>
      <c r="BB1182" t="s">
        <v>12292</v>
      </c>
      <c r="BC1182">
        <v>2026</v>
      </c>
      <c r="BD1182">
        <v>10</v>
      </c>
      <c r="BE1182">
        <v>24</v>
      </c>
      <c r="BF1182" s="6">
        <f t="shared" si="54"/>
        <v>46319</v>
      </c>
      <c r="BG1182">
        <f t="shared" si="55"/>
        <v>-2.4583333333357587</v>
      </c>
      <c r="BH1182" t="str">
        <f t="shared" si="56"/>
        <v>COMPLY</v>
      </c>
      <c r="BI1182" t="str">
        <f>VLOOKUP(H1182,Sheet2!$A$1:$B$270,2,FALSE)</f>
        <v>SURABAYA UTARA</v>
      </c>
    </row>
    <row r="1183" spans="1:61">
      <c r="A1183">
        <v>1182</v>
      </c>
      <c r="B1183">
        <v>1002619480</v>
      </c>
      <c r="C1183">
        <v>3</v>
      </c>
      <c r="D1183" t="s">
        <v>55</v>
      </c>
      <c r="E1183">
        <v>5</v>
      </c>
      <c r="F1183" t="s">
        <v>260</v>
      </c>
      <c r="G1183" t="s">
        <v>128</v>
      </c>
      <c r="H1183" t="s">
        <v>400</v>
      </c>
      <c r="I1183" t="s">
        <v>212</v>
      </c>
      <c r="J1183" t="s">
        <v>213</v>
      </c>
      <c r="K1183" t="s">
        <v>149</v>
      </c>
      <c r="L1183" t="s">
        <v>214</v>
      </c>
      <c r="M1183" t="s">
        <v>1400</v>
      </c>
      <c r="N1183" t="s">
        <v>215</v>
      </c>
      <c r="O1183" s="57">
        <v>46297.46429398148</v>
      </c>
      <c r="P1183" s="57">
        <v>46300.654282407406</v>
      </c>
      <c r="Q1183">
        <v>69402929</v>
      </c>
      <c r="S1183">
        <v>152424212061</v>
      </c>
      <c r="T1183" t="s">
        <v>1894</v>
      </c>
      <c r="U1183" t="s">
        <v>1895</v>
      </c>
      <c r="V1183" t="s">
        <v>1896</v>
      </c>
      <c r="Z1183">
        <v>112.694453448057</v>
      </c>
      <c r="AA1183">
        <v>-7.3141615691990003</v>
      </c>
      <c r="AB1183" t="s">
        <v>1897</v>
      </c>
      <c r="AC1183" t="s">
        <v>216</v>
      </c>
      <c r="AL1183" t="s">
        <v>217</v>
      </c>
      <c r="AM1183" t="s">
        <v>1898</v>
      </c>
      <c r="AN1183" t="s">
        <v>6</v>
      </c>
      <c r="AO1183" s="57">
        <v>46063.466053240743</v>
      </c>
      <c r="AP1183" s="57">
        <v>46300.333333333336</v>
      </c>
      <c r="AQ1183" t="s">
        <v>841</v>
      </c>
      <c r="AR1183" t="s">
        <v>14</v>
      </c>
      <c r="AS1183" t="s">
        <v>128</v>
      </c>
      <c r="AT1183" t="s">
        <v>342</v>
      </c>
      <c r="AV1183" t="s">
        <v>2722</v>
      </c>
      <c r="AW1183" t="s">
        <v>1899</v>
      </c>
      <c r="AX1183" t="s">
        <v>222</v>
      </c>
      <c r="BA1183" s="57">
        <v>46300.333333333336</v>
      </c>
      <c r="BB1183" t="s">
        <v>1898</v>
      </c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str">
        <f>VLOOKUP(H1183,Sheet2!$A$1:$B$270,2,FALSE)</f>
        <v>SURABAYA UTARA</v>
      </c>
    </row>
    <row r="1184" spans="1:61">
      <c r="A1184">
        <v>1183</v>
      </c>
      <c r="B1184">
        <v>1002625196</v>
      </c>
      <c r="C1184">
        <v>3</v>
      </c>
      <c r="D1184" t="s">
        <v>55</v>
      </c>
      <c r="E1184">
        <v>5</v>
      </c>
      <c r="F1184" t="s">
        <v>260</v>
      </c>
      <c r="G1184" t="s">
        <v>128</v>
      </c>
      <c r="H1184" t="s">
        <v>400</v>
      </c>
      <c r="I1184" t="s">
        <v>212</v>
      </c>
      <c r="J1184" t="s">
        <v>213</v>
      </c>
      <c r="K1184" t="s">
        <v>149</v>
      </c>
      <c r="L1184" t="s">
        <v>826</v>
      </c>
      <c r="M1184" t="s">
        <v>836</v>
      </c>
      <c r="N1184" t="s">
        <v>215</v>
      </c>
      <c r="O1184" s="57">
        <v>46301.803946759261</v>
      </c>
      <c r="P1184" s="57">
        <v>46308.400706018518</v>
      </c>
      <c r="Q1184">
        <v>69405409</v>
      </c>
      <c r="R1184">
        <v>3135970354</v>
      </c>
      <c r="S1184">
        <v>152424213325</v>
      </c>
      <c r="T1184" t="s">
        <v>3312</v>
      </c>
      <c r="U1184" t="s">
        <v>3313</v>
      </c>
      <c r="V1184" t="s">
        <v>3314</v>
      </c>
      <c r="Z1184">
        <v>112.700524</v>
      </c>
      <c r="AA1184">
        <v>-7.3086000000000002</v>
      </c>
      <c r="AB1184" t="s">
        <v>3315</v>
      </c>
      <c r="AC1184" t="s">
        <v>235</v>
      </c>
      <c r="AL1184" t="s">
        <v>217</v>
      </c>
      <c r="AM1184" t="s">
        <v>3316</v>
      </c>
      <c r="AN1184" t="s">
        <v>6</v>
      </c>
      <c r="AO1184" s="57">
        <v>46183.809340277781</v>
      </c>
      <c r="AP1184" s="57">
        <v>46304.458333333336</v>
      </c>
      <c r="AQ1184" t="s">
        <v>1495</v>
      </c>
      <c r="AR1184" t="s">
        <v>14</v>
      </c>
      <c r="AS1184" t="s">
        <v>128</v>
      </c>
      <c r="AT1184" t="s">
        <v>230</v>
      </c>
      <c r="AV1184" t="s">
        <v>837</v>
      </c>
      <c r="AW1184" t="s">
        <v>3317</v>
      </c>
      <c r="AX1184" t="s">
        <v>222</v>
      </c>
      <c r="BA1184" s="57">
        <v>46304.458333333336</v>
      </c>
      <c r="BB1184" t="s">
        <v>3316</v>
      </c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str">
        <f>VLOOKUP(H1184,Sheet2!$A$1:$B$270,2,FALSE)</f>
        <v>SURABAYA UTARA</v>
      </c>
    </row>
    <row r="1185" spans="1:61">
      <c r="A1185">
        <v>1184</v>
      </c>
      <c r="B1185">
        <v>1002657599</v>
      </c>
      <c r="C1185">
        <v>3</v>
      </c>
      <c r="D1185" t="s">
        <v>55</v>
      </c>
      <c r="E1185">
        <v>5</v>
      </c>
      <c r="F1185" t="s">
        <v>260</v>
      </c>
      <c r="G1185" t="s">
        <v>128</v>
      </c>
      <c r="H1185" t="s">
        <v>400</v>
      </c>
      <c r="I1185" t="s">
        <v>212</v>
      </c>
      <c r="J1185" t="s">
        <v>213</v>
      </c>
      <c r="K1185" t="s">
        <v>149</v>
      </c>
      <c r="L1185" t="s">
        <v>214</v>
      </c>
      <c r="M1185" t="s">
        <v>836</v>
      </c>
      <c r="N1185" t="s">
        <v>215</v>
      </c>
      <c r="O1185" s="57">
        <v>46323.53802083333</v>
      </c>
      <c r="P1185" s="57">
        <v>46325.45144675926</v>
      </c>
      <c r="Q1185">
        <v>69418556</v>
      </c>
      <c r="S1185">
        <v>152424212616</v>
      </c>
      <c r="T1185" t="s">
        <v>14523</v>
      </c>
      <c r="U1185" t="s">
        <v>14524</v>
      </c>
      <c r="V1185" t="s">
        <v>14525</v>
      </c>
      <c r="Z1185">
        <v>112.6791788</v>
      </c>
      <c r="AA1185">
        <v>-7.3107832000000004</v>
      </c>
      <c r="AB1185" t="s">
        <v>14526</v>
      </c>
      <c r="AC1185" t="s">
        <v>235</v>
      </c>
      <c r="AL1185" t="s">
        <v>217</v>
      </c>
      <c r="AM1185" t="s">
        <v>14527</v>
      </c>
      <c r="AN1185" t="s">
        <v>6</v>
      </c>
      <c r="AO1185" t="s">
        <v>14528</v>
      </c>
      <c r="AP1185" s="57">
        <v>46324.458333333336</v>
      </c>
      <c r="AQ1185" t="s">
        <v>841</v>
      </c>
      <c r="AR1185" t="s">
        <v>14</v>
      </c>
      <c r="AS1185" t="s">
        <v>128</v>
      </c>
      <c r="AT1185" t="s">
        <v>230</v>
      </c>
      <c r="AV1185" t="s">
        <v>837</v>
      </c>
      <c r="AW1185" t="s">
        <v>877</v>
      </c>
      <c r="AX1185" t="s">
        <v>222</v>
      </c>
      <c r="BA1185" s="57">
        <v>46324.458333333336</v>
      </c>
      <c r="BB1185" t="s">
        <v>14527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str">
        <f>VLOOKUP(H1185,Sheet2!$A$1:$B$270,2,FALSE)</f>
        <v>SURABAYA UTARA</v>
      </c>
    </row>
    <row r="1186" spans="1:61">
      <c r="A1186">
        <v>1185</v>
      </c>
      <c r="B1186">
        <v>1002619479</v>
      </c>
      <c r="C1186">
        <v>3</v>
      </c>
      <c r="D1186" t="s">
        <v>55</v>
      </c>
      <c r="E1186">
        <v>5</v>
      </c>
      <c r="F1186" t="s">
        <v>260</v>
      </c>
      <c r="G1186" t="s">
        <v>128</v>
      </c>
      <c r="H1186" t="s">
        <v>400</v>
      </c>
      <c r="I1186" t="s">
        <v>212</v>
      </c>
      <c r="J1186" t="s">
        <v>213</v>
      </c>
      <c r="K1186" t="s">
        <v>149</v>
      </c>
      <c r="L1186" t="s">
        <v>214</v>
      </c>
      <c r="M1186" t="s">
        <v>76</v>
      </c>
      <c r="N1186" t="s">
        <v>215</v>
      </c>
      <c r="O1186" s="57">
        <v>46297.463645833333</v>
      </c>
      <c r="P1186" s="57">
        <v>46297.88590277778</v>
      </c>
      <c r="Q1186">
        <v>69402927</v>
      </c>
      <c r="S1186">
        <v>152424211930</v>
      </c>
      <c r="T1186" t="s">
        <v>1889</v>
      </c>
      <c r="U1186" t="s">
        <v>1890</v>
      </c>
      <c r="V1186" t="s">
        <v>1891</v>
      </c>
      <c r="Z1186">
        <v>112.6677682</v>
      </c>
      <c r="AA1186">
        <v>-7.3056636999999904</v>
      </c>
      <c r="AB1186" t="s">
        <v>1892</v>
      </c>
      <c r="AC1186" t="s">
        <v>235</v>
      </c>
      <c r="AL1186" t="s">
        <v>217</v>
      </c>
      <c r="AM1186" t="s">
        <v>1893</v>
      </c>
      <c r="AN1186" t="s">
        <v>6</v>
      </c>
      <c r="AO1186" s="57">
        <v>46063.466053240743</v>
      </c>
      <c r="AP1186" s="57">
        <v>46299.458333333336</v>
      </c>
      <c r="AR1186" t="s">
        <v>218</v>
      </c>
      <c r="AS1186" t="s">
        <v>128</v>
      </c>
      <c r="AT1186" t="s">
        <v>230</v>
      </c>
      <c r="AU1186">
        <v>20261002</v>
      </c>
      <c r="AV1186" t="s">
        <v>221</v>
      </c>
      <c r="AW1186" t="s">
        <v>883</v>
      </c>
      <c r="AX1186" t="s">
        <v>222</v>
      </c>
      <c r="BA1186" s="57">
        <v>46299.458333333336</v>
      </c>
      <c r="BB1186" t="s">
        <v>1893</v>
      </c>
      <c r="BC1186">
        <v>2026</v>
      </c>
      <c r="BD1186">
        <v>10</v>
      </c>
      <c r="BE1186">
        <v>2</v>
      </c>
      <c r="BF1186" s="6">
        <f t="shared" si="54"/>
        <v>46297</v>
      </c>
      <c r="BG1186">
        <f t="shared" si="55"/>
        <v>-2.4583333333357587</v>
      </c>
      <c r="BH1186" t="str">
        <f t="shared" si="56"/>
        <v>COMPLY</v>
      </c>
      <c r="BI1186" t="str">
        <f>VLOOKUP(H1186,Sheet2!$A$1:$B$270,2,FALSE)</f>
        <v>SURABAYA UTARA</v>
      </c>
    </row>
    <row r="1187" spans="1:61">
      <c r="A1187">
        <v>1186</v>
      </c>
      <c r="B1187">
        <v>1002622919</v>
      </c>
      <c r="C1187">
        <v>3</v>
      </c>
      <c r="D1187" t="s">
        <v>55</v>
      </c>
      <c r="E1187">
        <v>5</v>
      </c>
      <c r="F1187" t="s">
        <v>260</v>
      </c>
      <c r="G1187" t="s">
        <v>128</v>
      </c>
      <c r="H1187" t="s">
        <v>400</v>
      </c>
      <c r="I1187" t="s">
        <v>212</v>
      </c>
      <c r="J1187" t="s">
        <v>213</v>
      </c>
      <c r="K1187" t="s">
        <v>149</v>
      </c>
      <c r="M1187" t="s">
        <v>76</v>
      </c>
      <c r="N1187" t="s">
        <v>215</v>
      </c>
      <c r="O1187" s="57">
        <v>46300.654282407406</v>
      </c>
      <c r="P1187" s="57">
        <v>46300.724722222221</v>
      </c>
      <c r="Q1187">
        <v>69402929</v>
      </c>
      <c r="S1187">
        <v>152424212472</v>
      </c>
      <c r="T1187" t="s">
        <v>1894</v>
      </c>
      <c r="U1187" t="s">
        <v>2723</v>
      </c>
      <c r="V1187" t="s">
        <v>2724</v>
      </c>
      <c r="Z1187">
        <v>112.694814162349</v>
      </c>
      <c r="AA1187">
        <v>-7.3144176310756297</v>
      </c>
      <c r="AB1187" t="s">
        <v>1897</v>
      </c>
      <c r="AC1187" t="s">
        <v>216</v>
      </c>
      <c r="AL1187" t="s">
        <v>217</v>
      </c>
      <c r="AM1187" t="s">
        <v>2725</v>
      </c>
      <c r="AN1187" t="s">
        <v>6</v>
      </c>
      <c r="AO1187" s="57">
        <v>46152.684560185182</v>
      </c>
      <c r="AR1187" t="s">
        <v>218</v>
      </c>
      <c r="AS1187" t="s">
        <v>128</v>
      </c>
      <c r="AT1187" t="s">
        <v>342</v>
      </c>
      <c r="AU1187">
        <v>20261005</v>
      </c>
      <c r="AV1187" t="s">
        <v>221</v>
      </c>
      <c r="AW1187" t="s">
        <v>540</v>
      </c>
      <c r="AX1187" t="s">
        <v>222</v>
      </c>
      <c r="BA1187" s="57">
        <v>46300.291666666664</v>
      </c>
      <c r="BB1187" t="s">
        <v>2725</v>
      </c>
      <c r="BC1187">
        <v>2026</v>
      </c>
      <c r="BD1187">
        <v>10</v>
      </c>
      <c r="BE1187">
        <v>5</v>
      </c>
      <c r="BF1187" s="6">
        <f t="shared" si="54"/>
        <v>46300</v>
      </c>
      <c r="BG1187">
        <f t="shared" si="55"/>
        <v>-0.29166666666424135</v>
      </c>
      <c r="BH1187" t="str">
        <f t="shared" si="56"/>
        <v>COMPLY</v>
      </c>
      <c r="BI1187" t="str">
        <f>VLOOKUP(H1187,Sheet2!$A$1:$B$270,2,FALSE)</f>
        <v>SURABAYA UTARA</v>
      </c>
    </row>
    <row r="1188" spans="1:61">
      <c r="A1188">
        <v>1187</v>
      </c>
      <c r="B1188">
        <v>1002630898</v>
      </c>
      <c r="C1188">
        <v>3</v>
      </c>
      <c r="D1188" t="s">
        <v>55</v>
      </c>
      <c r="E1188">
        <v>5</v>
      </c>
      <c r="F1188" t="s">
        <v>260</v>
      </c>
      <c r="G1188" t="s">
        <v>128</v>
      </c>
      <c r="H1188" t="s">
        <v>400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46305.547615740739</v>
      </c>
      <c r="P1188" s="57">
        <v>46305.778611111113</v>
      </c>
      <c r="Q1188">
        <v>69407859</v>
      </c>
      <c r="S1188">
        <v>152424212888</v>
      </c>
      <c r="T1188" t="s">
        <v>5193</v>
      </c>
      <c r="U1188" t="s">
        <v>5194</v>
      </c>
      <c r="V1188" t="s">
        <v>5195</v>
      </c>
      <c r="Z1188">
        <v>112.6778422</v>
      </c>
      <c r="AA1188">
        <v>-7.3162309999999904</v>
      </c>
      <c r="AB1188" t="s">
        <v>5196</v>
      </c>
      <c r="AC1188" t="s">
        <v>216</v>
      </c>
      <c r="AL1188" t="s">
        <v>217</v>
      </c>
      <c r="AM1188" t="s">
        <v>5093</v>
      </c>
      <c r="AN1188" t="s">
        <v>6</v>
      </c>
      <c r="AO1188" s="57">
        <v>46305.570069444446</v>
      </c>
      <c r="AP1188" s="57">
        <v>46306.458333333336</v>
      </c>
      <c r="AR1188" t="s">
        <v>218</v>
      </c>
      <c r="AS1188" t="s">
        <v>128</v>
      </c>
      <c r="AT1188" t="s">
        <v>230</v>
      </c>
      <c r="AU1188">
        <v>20261010</v>
      </c>
      <c r="AV1188" t="s">
        <v>221</v>
      </c>
      <c r="AW1188" t="s">
        <v>880</v>
      </c>
      <c r="AX1188" t="s">
        <v>222</v>
      </c>
      <c r="BA1188" s="57">
        <v>46306.458333333336</v>
      </c>
      <c r="BB1188" t="s">
        <v>5093</v>
      </c>
      <c r="BC1188">
        <v>2026</v>
      </c>
      <c r="BD1188">
        <v>10</v>
      </c>
      <c r="BE1188">
        <v>10</v>
      </c>
      <c r="BF1188" s="6">
        <f t="shared" si="54"/>
        <v>46305</v>
      </c>
      <c r="BG1188">
        <f t="shared" si="55"/>
        <v>-1.4583333333357587</v>
      </c>
      <c r="BH1188" t="str">
        <f t="shared" si="56"/>
        <v>COMPLY</v>
      </c>
      <c r="BI1188" t="str">
        <f>VLOOKUP(H1188,Sheet2!$A$1:$B$270,2,FALSE)</f>
        <v>SURABAYA UTARA</v>
      </c>
    </row>
    <row r="1189" spans="1:61">
      <c r="A1189">
        <v>1188</v>
      </c>
      <c r="B1189">
        <v>1002642462</v>
      </c>
      <c r="C1189">
        <v>3</v>
      </c>
      <c r="D1189" t="s">
        <v>55</v>
      </c>
      <c r="E1189">
        <v>5</v>
      </c>
      <c r="F1189" t="s">
        <v>260</v>
      </c>
      <c r="G1189" t="s">
        <v>128</v>
      </c>
      <c r="H1189" t="s">
        <v>400</v>
      </c>
      <c r="I1189" t="s">
        <v>212</v>
      </c>
      <c r="J1189" t="s">
        <v>213</v>
      </c>
      <c r="K1189" t="s">
        <v>149</v>
      </c>
      <c r="L1189" t="s">
        <v>214</v>
      </c>
      <c r="M1189" t="s">
        <v>76</v>
      </c>
      <c r="N1189" t="s">
        <v>215</v>
      </c>
      <c r="O1189" s="57">
        <v>46314.411527777775</v>
      </c>
      <c r="P1189" s="57">
        <v>46314.736793981479</v>
      </c>
      <c r="Q1189">
        <v>69412667</v>
      </c>
      <c r="S1189">
        <v>152424211948</v>
      </c>
      <c r="T1189" t="s">
        <v>9598</v>
      </c>
      <c r="U1189" t="s">
        <v>9599</v>
      </c>
      <c r="V1189" t="s">
        <v>9600</v>
      </c>
      <c r="Z1189">
        <v>112.6991821</v>
      </c>
      <c r="AA1189">
        <v>-7.3133527999999997</v>
      </c>
      <c r="AB1189" t="s">
        <v>9601</v>
      </c>
      <c r="AC1189" t="s">
        <v>216</v>
      </c>
      <c r="AL1189" t="s">
        <v>217</v>
      </c>
      <c r="AM1189" t="s">
        <v>9602</v>
      </c>
      <c r="AN1189" t="s">
        <v>6</v>
      </c>
      <c r="AO1189" t="s">
        <v>9523</v>
      </c>
      <c r="AP1189" s="57">
        <v>46315.333333333336</v>
      </c>
      <c r="AR1189" t="s">
        <v>218</v>
      </c>
      <c r="AS1189" t="s">
        <v>128</v>
      </c>
      <c r="AT1189" t="s">
        <v>230</v>
      </c>
      <c r="AU1189">
        <v>20261019</v>
      </c>
      <c r="AV1189" t="s">
        <v>221</v>
      </c>
      <c r="AW1189" t="s">
        <v>879</v>
      </c>
      <c r="AX1189" t="s">
        <v>222</v>
      </c>
      <c r="BA1189" s="57">
        <v>46315.333333333336</v>
      </c>
      <c r="BB1189" t="s">
        <v>9602</v>
      </c>
      <c r="BC1189">
        <v>2026</v>
      </c>
      <c r="BD1189">
        <v>10</v>
      </c>
      <c r="BE1189">
        <v>19</v>
      </c>
      <c r="BF1189" s="6">
        <f t="shared" si="54"/>
        <v>46314</v>
      </c>
      <c r="BG1189">
        <f t="shared" si="55"/>
        <v>-1.3333333333357587</v>
      </c>
      <c r="BH1189" t="str">
        <f t="shared" si="56"/>
        <v>COMPLY</v>
      </c>
      <c r="BI1189" t="str">
        <f>VLOOKUP(H1189,Sheet2!$A$1:$B$270,2,FALSE)</f>
        <v>SURABAYA UTARA</v>
      </c>
    </row>
    <row r="1190" spans="1:61">
      <c r="A1190">
        <v>1189</v>
      </c>
      <c r="B1190">
        <v>1002645003</v>
      </c>
      <c r="C1190">
        <v>3</v>
      </c>
      <c r="D1190" t="s">
        <v>55</v>
      </c>
      <c r="E1190">
        <v>5</v>
      </c>
      <c r="F1190" t="s">
        <v>260</v>
      </c>
      <c r="G1190" t="s">
        <v>128</v>
      </c>
      <c r="H1190" t="s">
        <v>400</v>
      </c>
      <c r="I1190" t="s">
        <v>212</v>
      </c>
      <c r="J1190" t="s">
        <v>213</v>
      </c>
      <c r="K1190" t="s">
        <v>149</v>
      </c>
      <c r="L1190" t="s">
        <v>214</v>
      </c>
      <c r="M1190" t="s">
        <v>76</v>
      </c>
      <c r="N1190" t="s">
        <v>215</v>
      </c>
      <c r="O1190" s="57">
        <v>46315.445717592593</v>
      </c>
      <c r="P1190" s="57">
        <v>46316.551296296297</v>
      </c>
      <c r="Q1190">
        <v>69413575</v>
      </c>
      <c r="S1190">
        <v>152424212093</v>
      </c>
      <c r="T1190" t="s">
        <v>10309</v>
      </c>
      <c r="U1190" t="s">
        <v>10310</v>
      </c>
      <c r="V1190" t="s">
        <v>10311</v>
      </c>
      <c r="Z1190">
        <v>112.674267271163</v>
      </c>
      <c r="AA1190">
        <v>-7.3081124123222798</v>
      </c>
      <c r="AB1190" t="s">
        <v>10312</v>
      </c>
      <c r="AC1190" t="s">
        <v>235</v>
      </c>
      <c r="AL1190" t="s">
        <v>217</v>
      </c>
      <c r="AM1190" t="s">
        <v>10313</v>
      </c>
      <c r="AN1190" t="s">
        <v>6</v>
      </c>
      <c r="AO1190" t="s">
        <v>10063</v>
      </c>
      <c r="AP1190" s="57">
        <v>46316.458333333336</v>
      </c>
      <c r="AR1190" t="s">
        <v>218</v>
      </c>
      <c r="AS1190" t="s">
        <v>128</v>
      </c>
      <c r="AT1190" t="s">
        <v>230</v>
      </c>
      <c r="AU1190">
        <v>20261021</v>
      </c>
      <c r="AV1190" t="s">
        <v>221</v>
      </c>
      <c r="AW1190" t="s">
        <v>883</v>
      </c>
      <c r="AX1190" t="s">
        <v>222</v>
      </c>
      <c r="BA1190" s="57">
        <v>46316.458333333336</v>
      </c>
      <c r="BB1190" t="s">
        <v>10313</v>
      </c>
      <c r="BC1190">
        <v>2026</v>
      </c>
      <c r="BD1190">
        <v>10</v>
      </c>
      <c r="BE1190">
        <v>21</v>
      </c>
      <c r="BF1190" s="6">
        <f t="shared" si="54"/>
        <v>46316</v>
      </c>
      <c r="BG1190">
        <f t="shared" si="55"/>
        <v>-0.45833333333575865</v>
      </c>
      <c r="BH1190" t="str">
        <f t="shared" si="56"/>
        <v>COMPLY</v>
      </c>
      <c r="BI1190" t="str">
        <f>VLOOKUP(H1190,Sheet2!$A$1:$B$270,2,FALSE)</f>
        <v>SURABAYA UTARA</v>
      </c>
    </row>
    <row r="1191" spans="1:61">
      <c r="A1191">
        <v>1190</v>
      </c>
      <c r="B1191">
        <v>1002652371</v>
      </c>
      <c r="C1191">
        <v>3</v>
      </c>
      <c r="D1191" t="s">
        <v>55</v>
      </c>
      <c r="E1191">
        <v>5</v>
      </c>
      <c r="F1191" t="s">
        <v>260</v>
      </c>
      <c r="G1191" t="s">
        <v>128</v>
      </c>
      <c r="H1191" t="s">
        <v>400</v>
      </c>
      <c r="I1191" t="s">
        <v>212</v>
      </c>
      <c r="J1191" t="s">
        <v>213</v>
      </c>
      <c r="K1191" t="s">
        <v>149</v>
      </c>
      <c r="L1191" t="s">
        <v>214</v>
      </c>
      <c r="M1191" t="s">
        <v>76</v>
      </c>
      <c r="N1191" t="s">
        <v>215</v>
      </c>
      <c r="O1191" s="57">
        <v>46319.770648148151</v>
      </c>
      <c r="P1191" s="57">
        <v>46322.434201388889</v>
      </c>
      <c r="Q1191">
        <v>69416537</v>
      </c>
      <c r="S1191">
        <v>152424212077</v>
      </c>
      <c r="T1191" t="s">
        <v>12293</v>
      </c>
      <c r="U1191" t="s">
        <v>12294</v>
      </c>
      <c r="V1191" t="s">
        <v>12295</v>
      </c>
      <c r="Z1191">
        <v>112.67280599999999</v>
      </c>
      <c r="AA1191">
        <v>-7.2945529999999996</v>
      </c>
      <c r="AB1191" t="s">
        <v>12296</v>
      </c>
      <c r="AC1191" t="s">
        <v>235</v>
      </c>
      <c r="AL1191" t="s">
        <v>217</v>
      </c>
      <c r="AM1191" t="s">
        <v>12297</v>
      </c>
      <c r="AN1191" t="s">
        <v>6</v>
      </c>
      <c r="AO1191" t="s">
        <v>12298</v>
      </c>
      <c r="AP1191" s="57">
        <v>46321.625</v>
      </c>
      <c r="AR1191" t="s">
        <v>218</v>
      </c>
      <c r="AS1191" t="s">
        <v>128</v>
      </c>
      <c r="AT1191" t="s">
        <v>230</v>
      </c>
      <c r="AU1191">
        <v>20261027</v>
      </c>
      <c r="AV1191" t="s">
        <v>221</v>
      </c>
      <c r="AW1191" t="s">
        <v>883</v>
      </c>
      <c r="AX1191" t="s">
        <v>222</v>
      </c>
      <c r="BA1191" s="57">
        <v>46321.625</v>
      </c>
      <c r="BB1191" t="s">
        <v>12297</v>
      </c>
      <c r="BC1191">
        <v>2026</v>
      </c>
      <c r="BD1191">
        <v>10</v>
      </c>
      <c r="BE1191">
        <v>27</v>
      </c>
      <c r="BF1191" s="6">
        <f t="shared" si="54"/>
        <v>46322</v>
      </c>
      <c r="BG1191">
        <f t="shared" si="55"/>
        <v>0.375</v>
      </c>
      <c r="BH1191" t="str">
        <f t="shared" si="56"/>
        <v>COMPLY</v>
      </c>
      <c r="BI1191" t="str">
        <f>VLOOKUP(H1191,Sheet2!$A$1:$B$270,2,FALSE)</f>
        <v>SURABAYA UTARA</v>
      </c>
    </row>
    <row r="1192" spans="1:61">
      <c r="A1192">
        <v>1191</v>
      </c>
      <c r="B1192">
        <v>1002655336</v>
      </c>
      <c r="C1192">
        <v>3</v>
      </c>
      <c r="D1192" t="s">
        <v>55</v>
      </c>
      <c r="E1192">
        <v>5</v>
      </c>
      <c r="F1192" t="s">
        <v>260</v>
      </c>
      <c r="G1192" t="s">
        <v>128</v>
      </c>
      <c r="H1192" t="s">
        <v>400</v>
      </c>
      <c r="I1192" t="s">
        <v>212</v>
      </c>
      <c r="J1192" t="s">
        <v>213</v>
      </c>
      <c r="K1192" t="s">
        <v>149</v>
      </c>
      <c r="M1192" t="s">
        <v>76</v>
      </c>
      <c r="N1192" t="s">
        <v>215</v>
      </c>
      <c r="O1192" s="57">
        <v>46322.419074074074</v>
      </c>
      <c r="P1192" s="57">
        <v>46324.484120370369</v>
      </c>
      <c r="Q1192">
        <v>69417710</v>
      </c>
      <c r="S1192">
        <v>152424212625</v>
      </c>
      <c r="T1192" t="s">
        <v>13864</v>
      </c>
      <c r="U1192" t="s">
        <v>13865</v>
      </c>
      <c r="V1192" t="s">
        <v>14521</v>
      </c>
      <c r="Z1192">
        <v>112.6712673</v>
      </c>
      <c r="AA1192">
        <v>-7.3183536</v>
      </c>
      <c r="AB1192" t="s">
        <v>13866</v>
      </c>
      <c r="AC1192" t="s">
        <v>225</v>
      </c>
      <c r="AL1192" t="s">
        <v>217</v>
      </c>
      <c r="AM1192" t="s">
        <v>14522</v>
      </c>
      <c r="AN1192" t="s">
        <v>6</v>
      </c>
      <c r="AO1192" t="s">
        <v>13724</v>
      </c>
      <c r="AP1192" s="57">
        <v>46324.333333333336</v>
      </c>
      <c r="AR1192" t="s">
        <v>218</v>
      </c>
      <c r="AS1192" t="s">
        <v>128</v>
      </c>
      <c r="AT1192" t="s">
        <v>230</v>
      </c>
      <c r="AU1192">
        <v>20261029</v>
      </c>
      <c r="AV1192" t="s">
        <v>221</v>
      </c>
      <c r="AW1192" t="s">
        <v>541</v>
      </c>
      <c r="AX1192" t="s">
        <v>222</v>
      </c>
      <c r="BA1192" s="57">
        <v>46324.333333333336</v>
      </c>
      <c r="BB1192" t="s">
        <v>14522</v>
      </c>
      <c r="BC1192">
        <v>2026</v>
      </c>
      <c r="BD1192">
        <v>10</v>
      </c>
      <c r="BE1192">
        <v>29</v>
      </c>
      <c r="BF1192" s="6">
        <f t="shared" si="54"/>
        <v>46324</v>
      </c>
      <c r="BG1192">
        <f t="shared" si="55"/>
        <v>-0.33333333333575865</v>
      </c>
      <c r="BH1192" t="str">
        <f t="shared" si="56"/>
        <v>COMPLY</v>
      </c>
      <c r="BI1192" t="str">
        <f>VLOOKUP(H1192,Sheet2!$A$1:$B$270,2,FALSE)</f>
        <v>SURABAYA UTARA</v>
      </c>
    </row>
    <row r="1193" spans="1:61">
      <c r="A1193">
        <v>1192</v>
      </c>
      <c r="B1193">
        <v>1002631442</v>
      </c>
      <c r="C1193">
        <v>3</v>
      </c>
      <c r="D1193" t="s">
        <v>55</v>
      </c>
      <c r="E1193">
        <v>5</v>
      </c>
      <c r="F1193" t="s">
        <v>260</v>
      </c>
      <c r="G1193" t="s">
        <v>128</v>
      </c>
      <c r="H1193" t="s">
        <v>400</v>
      </c>
      <c r="I1193" t="s">
        <v>212</v>
      </c>
      <c r="J1193" t="s">
        <v>213</v>
      </c>
      <c r="K1193" t="s">
        <v>149</v>
      </c>
      <c r="L1193" t="s">
        <v>214</v>
      </c>
      <c r="M1193" t="s">
        <v>279</v>
      </c>
      <c r="N1193" t="s">
        <v>215</v>
      </c>
      <c r="O1193" s="57">
        <v>46306.419849537036</v>
      </c>
      <c r="P1193" s="57">
        <v>46307.329224537039</v>
      </c>
      <c r="Q1193">
        <v>69408119</v>
      </c>
      <c r="S1193">
        <v>152424213171</v>
      </c>
      <c r="T1193" t="s">
        <v>5197</v>
      </c>
      <c r="U1193" t="s">
        <v>5198</v>
      </c>
      <c r="V1193" t="s">
        <v>5199</v>
      </c>
      <c r="Z1193">
        <v>112.67409960000001</v>
      </c>
      <c r="AA1193">
        <v>-7.2934885999999999</v>
      </c>
      <c r="AB1193" t="s">
        <v>5200</v>
      </c>
      <c r="AC1193" t="s">
        <v>235</v>
      </c>
      <c r="AL1193" t="s">
        <v>217</v>
      </c>
      <c r="AM1193" t="s">
        <v>5201</v>
      </c>
      <c r="AN1193" t="s">
        <v>6</v>
      </c>
      <c r="AO1193" s="57">
        <v>46336.434155092589</v>
      </c>
      <c r="AP1193" s="57">
        <v>46307.625</v>
      </c>
      <c r="AR1193" t="s">
        <v>239</v>
      </c>
      <c r="AS1193" t="s">
        <v>128</v>
      </c>
      <c r="AT1193" t="s">
        <v>230</v>
      </c>
      <c r="AV1193" t="s">
        <v>799</v>
      </c>
      <c r="AW1193" t="s">
        <v>236</v>
      </c>
      <c r="AX1193" t="s">
        <v>222</v>
      </c>
      <c r="BA1193" s="57">
        <v>46307.625</v>
      </c>
      <c r="BB1193" t="s">
        <v>5201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str">
        <f>VLOOKUP(H1193,Sheet2!$A$1:$B$270,2,FALSE)</f>
        <v>SURABAYA UTARA</v>
      </c>
    </row>
    <row r="1194" spans="1:61">
      <c r="A1194">
        <v>1193</v>
      </c>
      <c r="B1194">
        <v>1002660047</v>
      </c>
      <c r="C1194">
        <v>3</v>
      </c>
      <c r="D1194" t="s">
        <v>55</v>
      </c>
      <c r="E1194">
        <v>5</v>
      </c>
      <c r="F1194" t="s">
        <v>260</v>
      </c>
      <c r="G1194" t="s">
        <v>128</v>
      </c>
      <c r="H1194" t="s">
        <v>400</v>
      </c>
      <c r="I1194" t="s">
        <v>212</v>
      </c>
      <c r="J1194" t="s">
        <v>213</v>
      </c>
      <c r="K1194" t="s">
        <v>149</v>
      </c>
      <c r="L1194" t="s">
        <v>214</v>
      </c>
      <c r="M1194" t="s">
        <v>238</v>
      </c>
      <c r="N1194" t="s">
        <v>215</v>
      </c>
      <c r="O1194" s="57">
        <v>46324.910937499997</v>
      </c>
      <c r="P1194" s="57">
        <v>46324.912511574075</v>
      </c>
      <c r="Q1194">
        <v>69419603</v>
      </c>
      <c r="S1194">
        <v>152424212767</v>
      </c>
      <c r="T1194" t="s">
        <v>15166</v>
      </c>
      <c r="U1194" t="s">
        <v>15167</v>
      </c>
      <c r="V1194" t="s">
        <v>15168</v>
      </c>
      <c r="Z1194">
        <v>112.6935338</v>
      </c>
      <c r="AA1194">
        <v>-7.3121809000000004</v>
      </c>
      <c r="AB1194" t="s">
        <v>15169</v>
      </c>
      <c r="AC1194" t="s">
        <v>235</v>
      </c>
      <c r="AL1194" t="s">
        <v>217</v>
      </c>
      <c r="AM1194" t="s">
        <v>15170</v>
      </c>
      <c r="AN1194" t="s">
        <v>6</v>
      </c>
      <c r="AO1194" t="s">
        <v>15171</v>
      </c>
      <c r="AP1194" s="57">
        <v>46326.333333333336</v>
      </c>
      <c r="AR1194" t="s">
        <v>239</v>
      </c>
      <c r="AS1194" t="s">
        <v>128</v>
      </c>
      <c r="AT1194" t="s">
        <v>342</v>
      </c>
      <c r="AV1194" t="s">
        <v>238</v>
      </c>
      <c r="AW1194" t="s">
        <v>1899</v>
      </c>
      <c r="AX1194" t="s">
        <v>222</v>
      </c>
      <c r="BA1194" s="57">
        <v>46326.333333333336</v>
      </c>
      <c r="BB1194" t="s">
        <v>15170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str">
        <f>VLOOKUP(H1194,Sheet2!$A$1:$B$270,2,FALSE)</f>
        <v>SURABAYA UTARA</v>
      </c>
    </row>
    <row r="1195" spans="1:61">
      <c r="A1195">
        <v>1194</v>
      </c>
      <c r="B1195">
        <v>1002621074</v>
      </c>
      <c r="C1195">
        <v>3</v>
      </c>
      <c r="D1195" t="s">
        <v>55</v>
      </c>
      <c r="E1195">
        <v>5</v>
      </c>
      <c r="F1195" t="s">
        <v>260</v>
      </c>
      <c r="G1195" t="s">
        <v>128</v>
      </c>
      <c r="H1195" t="s">
        <v>374</v>
      </c>
      <c r="I1195" t="s">
        <v>212</v>
      </c>
      <c r="J1195" t="s">
        <v>213</v>
      </c>
      <c r="K1195" t="s">
        <v>149</v>
      </c>
      <c r="L1195" t="s">
        <v>214</v>
      </c>
      <c r="M1195" t="s">
        <v>1400</v>
      </c>
      <c r="N1195" t="s">
        <v>215</v>
      </c>
      <c r="O1195" s="57">
        <v>46298.634479166663</v>
      </c>
      <c r="P1195" s="57">
        <v>46300.588576388887</v>
      </c>
      <c r="Q1195">
        <v>69403662</v>
      </c>
      <c r="S1195">
        <v>152409278523</v>
      </c>
      <c r="T1195" t="s">
        <v>1900</v>
      </c>
      <c r="U1195" t="s">
        <v>1901</v>
      </c>
      <c r="V1195" t="s">
        <v>1902</v>
      </c>
      <c r="Z1195">
        <v>112.6935625</v>
      </c>
      <c r="AA1195">
        <v>-7.2840625000000001</v>
      </c>
      <c r="AB1195" t="s">
        <v>1903</v>
      </c>
      <c r="AC1195" t="s">
        <v>849</v>
      </c>
      <c r="AL1195" t="s">
        <v>217</v>
      </c>
      <c r="AM1195" t="s">
        <v>1904</v>
      </c>
      <c r="AN1195" t="s">
        <v>6</v>
      </c>
      <c r="AO1195" s="57">
        <v>46091.642442129632</v>
      </c>
      <c r="AP1195" s="57">
        <v>46299.625</v>
      </c>
      <c r="AR1195" t="s">
        <v>14</v>
      </c>
      <c r="AS1195" t="s">
        <v>128</v>
      </c>
      <c r="AT1195" t="s">
        <v>230</v>
      </c>
      <c r="AV1195" t="s">
        <v>2726</v>
      </c>
      <c r="AW1195" t="s">
        <v>883</v>
      </c>
      <c r="AX1195" t="s">
        <v>222</v>
      </c>
      <c r="BA1195" s="57">
        <v>46299.625</v>
      </c>
      <c r="BB1195" t="s">
        <v>1904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str">
        <f>VLOOKUP(H1195,Sheet2!$A$1:$B$270,2,FALSE)</f>
        <v>SURABAYA UTARA</v>
      </c>
    </row>
    <row r="1196" spans="1:61">
      <c r="A1196">
        <v>1195</v>
      </c>
      <c r="B1196">
        <v>1002638348</v>
      </c>
      <c r="C1196">
        <v>3</v>
      </c>
      <c r="D1196" t="s">
        <v>55</v>
      </c>
      <c r="E1196">
        <v>5</v>
      </c>
      <c r="F1196" t="s">
        <v>260</v>
      </c>
      <c r="G1196" t="s">
        <v>128</v>
      </c>
      <c r="H1196" t="s">
        <v>374</v>
      </c>
      <c r="I1196" t="s">
        <v>212</v>
      </c>
      <c r="J1196" t="s">
        <v>213</v>
      </c>
      <c r="K1196" t="s">
        <v>149</v>
      </c>
      <c r="M1196" t="s">
        <v>1400</v>
      </c>
      <c r="N1196" t="s">
        <v>215</v>
      </c>
      <c r="O1196" s="57">
        <v>46310.5234837963</v>
      </c>
      <c r="P1196" s="57">
        <v>46312.669409722221</v>
      </c>
      <c r="Q1196">
        <v>69410765</v>
      </c>
      <c r="S1196">
        <v>152409278796</v>
      </c>
      <c r="T1196" t="s">
        <v>7592</v>
      </c>
      <c r="U1196" t="s">
        <v>7593</v>
      </c>
      <c r="V1196" t="s">
        <v>7594</v>
      </c>
      <c r="Z1196">
        <v>112.66582150000001</v>
      </c>
      <c r="AA1196">
        <v>-7.2941098999999996</v>
      </c>
      <c r="AB1196" t="s">
        <v>7595</v>
      </c>
      <c r="AC1196" t="s">
        <v>229</v>
      </c>
      <c r="AL1196" t="s">
        <v>217</v>
      </c>
      <c r="AM1196" t="s">
        <v>7596</v>
      </c>
      <c r="AN1196" t="s">
        <v>6</v>
      </c>
      <c r="AO1196" t="s">
        <v>7378</v>
      </c>
      <c r="AP1196" s="57">
        <v>46311.458333333336</v>
      </c>
      <c r="AR1196" t="s">
        <v>14</v>
      </c>
      <c r="AS1196" t="s">
        <v>128</v>
      </c>
      <c r="AT1196" t="s">
        <v>230</v>
      </c>
      <c r="AV1196" t="s">
        <v>8551</v>
      </c>
      <c r="AW1196" t="s">
        <v>540</v>
      </c>
      <c r="AX1196" t="s">
        <v>222</v>
      </c>
      <c r="BA1196" s="57">
        <v>46311.458333333336</v>
      </c>
      <c r="BB1196" t="s">
        <v>7596</v>
      </c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str">
        <f>VLOOKUP(H1196,Sheet2!$A$1:$B$270,2,FALSE)</f>
        <v>SURABAYA UTARA</v>
      </c>
    </row>
    <row r="1197" spans="1:61">
      <c r="A1197">
        <v>1196</v>
      </c>
      <c r="B1197">
        <v>1002648977</v>
      </c>
      <c r="C1197">
        <v>3</v>
      </c>
      <c r="D1197" t="s">
        <v>55</v>
      </c>
      <c r="E1197">
        <v>5</v>
      </c>
      <c r="F1197" t="s">
        <v>260</v>
      </c>
      <c r="G1197" t="s">
        <v>128</v>
      </c>
      <c r="H1197" t="s">
        <v>374</v>
      </c>
      <c r="I1197" t="s">
        <v>212</v>
      </c>
      <c r="J1197" t="s">
        <v>213</v>
      </c>
      <c r="K1197" t="s">
        <v>149</v>
      </c>
      <c r="M1197" t="s">
        <v>1400</v>
      </c>
      <c r="N1197" t="s">
        <v>215</v>
      </c>
      <c r="O1197" s="57">
        <v>46317.510393518518</v>
      </c>
      <c r="P1197" s="57">
        <v>46322.678680555553</v>
      </c>
      <c r="Q1197">
        <v>69415062</v>
      </c>
      <c r="S1197">
        <v>152409278938</v>
      </c>
      <c r="T1197" t="s">
        <v>6019</v>
      </c>
      <c r="U1197" t="s">
        <v>11568</v>
      </c>
      <c r="V1197" t="s">
        <v>12304</v>
      </c>
      <c r="Z1197">
        <v>112.698743117483</v>
      </c>
      <c r="AA1197">
        <v>-7.2834975978033798</v>
      </c>
      <c r="AB1197" t="s">
        <v>11569</v>
      </c>
      <c r="AC1197" t="s">
        <v>225</v>
      </c>
      <c r="AL1197" t="s">
        <v>217</v>
      </c>
      <c r="AM1197" t="s">
        <v>12305</v>
      </c>
      <c r="AN1197" t="s">
        <v>6</v>
      </c>
      <c r="AO1197" t="s">
        <v>11570</v>
      </c>
      <c r="AP1197" s="57">
        <v>46319.458333333336</v>
      </c>
      <c r="AR1197" t="s">
        <v>14</v>
      </c>
      <c r="AS1197" t="s">
        <v>128</v>
      </c>
      <c r="AT1197" t="s">
        <v>230</v>
      </c>
      <c r="AV1197" t="s">
        <v>13867</v>
      </c>
      <c r="AW1197" t="s">
        <v>540</v>
      </c>
      <c r="AX1197" t="s">
        <v>222</v>
      </c>
      <c r="BA1197" s="57">
        <v>46319.458333333336</v>
      </c>
      <c r="BB1197" t="s">
        <v>12305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str">
        <f>VLOOKUP(H1197,Sheet2!$A$1:$B$270,2,FALSE)</f>
        <v>SURABAYA UTARA</v>
      </c>
    </row>
    <row r="1198" spans="1:61">
      <c r="A1198">
        <v>1197</v>
      </c>
      <c r="B1198">
        <v>1002654218</v>
      </c>
      <c r="C1198">
        <v>3</v>
      </c>
      <c r="D1198" t="s">
        <v>55</v>
      </c>
      <c r="E1198">
        <v>5</v>
      </c>
      <c r="F1198" t="s">
        <v>260</v>
      </c>
      <c r="G1198" t="s">
        <v>128</v>
      </c>
      <c r="H1198" t="s">
        <v>374</v>
      </c>
      <c r="I1198" t="s">
        <v>212</v>
      </c>
      <c r="J1198" t="s">
        <v>213</v>
      </c>
      <c r="K1198" t="s">
        <v>149</v>
      </c>
      <c r="L1198" t="s">
        <v>214</v>
      </c>
      <c r="M1198" t="s">
        <v>1400</v>
      </c>
      <c r="N1198" t="s">
        <v>215</v>
      </c>
      <c r="O1198" s="57">
        <v>46321.596354166664</v>
      </c>
      <c r="P1198" s="57">
        <v>46325.408599537041</v>
      </c>
      <c r="Q1198">
        <v>69417267</v>
      </c>
      <c r="S1198">
        <v>152409279001</v>
      </c>
      <c r="T1198" t="s">
        <v>13154</v>
      </c>
      <c r="U1198" t="s">
        <v>13155</v>
      </c>
      <c r="V1198" t="s">
        <v>13156</v>
      </c>
      <c r="Z1198">
        <v>112.7062227</v>
      </c>
      <c r="AA1198">
        <v>-7.2793446999999896</v>
      </c>
      <c r="AB1198" t="s">
        <v>13157</v>
      </c>
      <c r="AC1198" t="s">
        <v>235</v>
      </c>
      <c r="AL1198" t="s">
        <v>217</v>
      </c>
      <c r="AM1198" t="s">
        <v>13158</v>
      </c>
      <c r="AN1198" t="s">
        <v>6</v>
      </c>
      <c r="AO1198" t="s">
        <v>12937</v>
      </c>
      <c r="AP1198" s="57">
        <v>46322.458333333336</v>
      </c>
      <c r="AQ1198" t="s">
        <v>841</v>
      </c>
      <c r="AR1198" t="s">
        <v>14</v>
      </c>
      <c r="AS1198" t="s">
        <v>128</v>
      </c>
      <c r="AT1198" t="s">
        <v>220</v>
      </c>
      <c r="AV1198" t="s">
        <v>15172</v>
      </c>
      <c r="AW1198" t="s">
        <v>5028</v>
      </c>
      <c r="AX1198" t="s">
        <v>222</v>
      </c>
      <c r="BA1198" s="57">
        <v>46322.458333333336</v>
      </c>
      <c r="BB1198" t="s">
        <v>13158</v>
      </c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str">
        <f>VLOOKUP(H1198,Sheet2!$A$1:$B$270,2,FALSE)</f>
        <v>SURABAYA UTARA</v>
      </c>
    </row>
    <row r="1199" spans="1:61">
      <c r="A1199">
        <v>1198</v>
      </c>
      <c r="B1199">
        <v>1002654217</v>
      </c>
      <c r="C1199">
        <v>3</v>
      </c>
      <c r="D1199" t="s">
        <v>55</v>
      </c>
      <c r="E1199">
        <v>5</v>
      </c>
      <c r="F1199" t="s">
        <v>260</v>
      </c>
      <c r="G1199" t="s">
        <v>128</v>
      </c>
      <c r="H1199" t="s">
        <v>374</v>
      </c>
      <c r="I1199" t="s">
        <v>212</v>
      </c>
      <c r="J1199" t="s">
        <v>213</v>
      </c>
      <c r="K1199" t="s">
        <v>149</v>
      </c>
      <c r="L1199" t="s">
        <v>214</v>
      </c>
      <c r="M1199" t="s">
        <v>1400</v>
      </c>
      <c r="N1199" t="s">
        <v>215</v>
      </c>
      <c r="O1199" s="57">
        <v>46321.596354166664</v>
      </c>
      <c r="P1199" s="57">
        <v>46323.702210648145</v>
      </c>
      <c r="Q1199">
        <v>69417251</v>
      </c>
      <c r="S1199">
        <v>152409279002</v>
      </c>
      <c r="T1199" t="s">
        <v>13154</v>
      </c>
      <c r="U1199" t="s">
        <v>13155</v>
      </c>
      <c r="V1199" t="s">
        <v>13159</v>
      </c>
      <c r="Z1199">
        <v>112.7062227</v>
      </c>
      <c r="AA1199">
        <v>-7.2793446999999896</v>
      </c>
      <c r="AB1199" t="s">
        <v>13160</v>
      </c>
      <c r="AC1199" t="s">
        <v>216</v>
      </c>
      <c r="AL1199" t="s">
        <v>217</v>
      </c>
      <c r="AM1199" t="s">
        <v>13161</v>
      </c>
      <c r="AN1199" t="s">
        <v>6</v>
      </c>
      <c r="AO1199" t="s">
        <v>12937</v>
      </c>
      <c r="AP1199" s="57">
        <v>46322.458333333336</v>
      </c>
      <c r="AR1199" t="s">
        <v>14</v>
      </c>
      <c r="AS1199" t="s">
        <v>128</v>
      </c>
      <c r="AT1199" t="s">
        <v>220</v>
      </c>
      <c r="AV1199" t="s">
        <v>14529</v>
      </c>
      <c r="AW1199" t="s">
        <v>5028</v>
      </c>
      <c r="AX1199" t="s">
        <v>222</v>
      </c>
      <c r="BA1199" s="57">
        <v>46322.458333333336</v>
      </c>
      <c r="BB1199" t="s">
        <v>13161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str">
        <f>VLOOKUP(H1199,Sheet2!$A$1:$B$270,2,FALSE)</f>
        <v>SURABAYA UTARA</v>
      </c>
    </row>
    <row r="1200" spans="1:61">
      <c r="A1200">
        <v>1199</v>
      </c>
      <c r="B1200">
        <v>1002651789</v>
      </c>
      <c r="C1200">
        <v>3</v>
      </c>
      <c r="D1200" t="s">
        <v>55</v>
      </c>
      <c r="E1200">
        <v>5</v>
      </c>
      <c r="F1200" t="s">
        <v>260</v>
      </c>
      <c r="G1200" t="s">
        <v>128</v>
      </c>
      <c r="H1200" t="s">
        <v>374</v>
      </c>
      <c r="I1200" t="s">
        <v>212</v>
      </c>
      <c r="J1200" t="s">
        <v>213</v>
      </c>
      <c r="K1200" t="s">
        <v>149</v>
      </c>
      <c r="L1200" t="s">
        <v>214</v>
      </c>
      <c r="M1200" t="s">
        <v>836</v>
      </c>
      <c r="N1200" t="s">
        <v>215</v>
      </c>
      <c r="O1200" s="57">
        <v>46318.775567129633</v>
      </c>
      <c r="P1200" s="57">
        <v>46321.352060185185</v>
      </c>
      <c r="Q1200">
        <v>69416178</v>
      </c>
      <c r="S1200">
        <v>152409278977</v>
      </c>
      <c r="T1200" t="s">
        <v>12299</v>
      </c>
      <c r="U1200" t="s">
        <v>12300</v>
      </c>
      <c r="V1200" t="s">
        <v>12301</v>
      </c>
      <c r="Z1200">
        <v>112.6992778</v>
      </c>
      <c r="AA1200">
        <v>-7.2862332999999904</v>
      </c>
      <c r="AB1200" t="s">
        <v>12302</v>
      </c>
      <c r="AC1200" t="s">
        <v>216</v>
      </c>
      <c r="AL1200" t="s">
        <v>217</v>
      </c>
      <c r="AM1200" t="s">
        <v>12303</v>
      </c>
      <c r="AN1200" t="s">
        <v>6</v>
      </c>
      <c r="AO1200" t="s">
        <v>12118</v>
      </c>
      <c r="AP1200" s="57">
        <v>46322.333333333336</v>
      </c>
      <c r="AQ1200" t="s">
        <v>841</v>
      </c>
      <c r="AR1200" t="s">
        <v>14</v>
      </c>
      <c r="AS1200" t="s">
        <v>128</v>
      </c>
      <c r="AT1200" t="s">
        <v>230</v>
      </c>
      <c r="AV1200" t="s">
        <v>837</v>
      </c>
      <c r="AW1200" t="s">
        <v>877</v>
      </c>
      <c r="AX1200" t="s">
        <v>222</v>
      </c>
      <c r="BA1200" s="57">
        <v>46322.333333333336</v>
      </c>
      <c r="BB1200" t="s">
        <v>12303</v>
      </c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str">
        <f>VLOOKUP(H1200,Sheet2!$A$1:$B$270,2,FALSE)</f>
        <v>SURABAYA UTARA</v>
      </c>
    </row>
    <row r="1201" spans="1:61">
      <c r="A1201">
        <v>1200</v>
      </c>
      <c r="B1201">
        <v>1002658730</v>
      </c>
      <c r="C1201">
        <v>3</v>
      </c>
      <c r="D1201" t="s">
        <v>55</v>
      </c>
      <c r="E1201">
        <v>5</v>
      </c>
      <c r="F1201" t="s">
        <v>260</v>
      </c>
      <c r="G1201" t="s">
        <v>128</v>
      </c>
      <c r="H1201" t="s">
        <v>374</v>
      </c>
      <c r="I1201" t="s">
        <v>212</v>
      </c>
      <c r="J1201" t="s">
        <v>213</v>
      </c>
      <c r="K1201" t="s">
        <v>149</v>
      </c>
      <c r="M1201" t="s">
        <v>836</v>
      </c>
      <c r="N1201" t="s">
        <v>215</v>
      </c>
      <c r="O1201" s="57">
        <v>46324.409745370373</v>
      </c>
      <c r="P1201" s="57">
        <v>46325.46334490741</v>
      </c>
      <c r="Q1201">
        <v>69417267</v>
      </c>
      <c r="S1201">
        <v>152409279035</v>
      </c>
      <c r="T1201" t="s">
        <v>13154</v>
      </c>
      <c r="U1201" t="s">
        <v>14530</v>
      </c>
      <c r="V1201" t="s">
        <v>15173</v>
      </c>
      <c r="Z1201">
        <v>112.7066521</v>
      </c>
      <c r="AA1201">
        <v>-7.2787288999999999</v>
      </c>
      <c r="AB1201" t="s">
        <v>13157</v>
      </c>
      <c r="AC1201" t="s">
        <v>229</v>
      </c>
      <c r="AL1201" t="s">
        <v>217</v>
      </c>
      <c r="AM1201" t="s">
        <v>15174</v>
      </c>
      <c r="AN1201" t="s">
        <v>6</v>
      </c>
      <c r="AO1201" t="s">
        <v>15175</v>
      </c>
      <c r="AQ1201" t="s">
        <v>841</v>
      </c>
      <c r="AR1201" t="s">
        <v>14</v>
      </c>
      <c r="AS1201" t="s">
        <v>128</v>
      </c>
      <c r="AT1201" t="s">
        <v>220</v>
      </c>
      <c r="AV1201" t="s">
        <v>837</v>
      </c>
      <c r="AW1201" t="s">
        <v>576</v>
      </c>
      <c r="AX1201" t="s">
        <v>222</v>
      </c>
      <c r="BA1201" s="57">
        <v>46324.291666666664</v>
      </c>
      <c r="BB1201" t="s">
        <v>15174</v>
      </c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str">
        <f>VLOOKUP(H1201,Sheet2!$A$1:$B$270,2,FALSE)</f>
        <v>SURABAYA UTARA</v>
      </c>
    </row>
    <row r="1202" spans="1:61">
      <c r="A1202">
        <v>1201</v>
      </c>
      <c r="B1202">
        <v>1002658736</v>
      </c>
      <c r="C1202">
        <v>3</v>
      </c>
      <c r="D1202" t="s">
        <v>55</v>
      </c>
      <c r="E1202">
        <v>5</v>
      </c>
      <c r="F1202" t="s">
        <v>260</v>
      </c>
      <c r="G1202" t="s">
        <v>128</v>
      </c>
      <c r="H1202" t="s">
        <v>374</v>
      </c>
      <c r="I1202" t="s">
        <v>212</v>
      </c>
      <c r="J1202" t="s">
        <v>213</v>
      </c>
      <c r="K1202" t="s">
        <v>149</v>
      </c>
      <c r="M1202" t="s">
        <v>836</v>
      </c>
      <c r="N1202" t="s">
        <v>215</v>
      </c>
      <c r="O1202" s="57">
        <v>46324.411678240744</v>
      </c>
      <c r="P1202" s="57">
        <v>46325.381736111114</v>
      </c>
      <c r="Q1202">
        <v>69417267</v>
      </c>
      <c r="S1202">
        <v>152409279036</v>
      </c>
      <c r="T1202" t="s">
        <v>13154</v>
      </c>
      <c r="U1202" t="s">
        <v>14530</v>
      </c>
      <c r="V1202" t="s">
        <v>15176</v>
      </c>
      <c r="Z1202">
        <v>112.7066521</v>
      </c>
      <c r="AA1202">
        <v>-7.2787288999999999</v>
      </c>
      <c r="AB1202" t="s">
        <v>13157</v>
      </c>
      <c r="AC1202" t="s">
        <v>229</v>
      </c>
      <c r="AL1202" t="s">
        <v>217</v>
      </c>
      <c r="AM1202" t="s">
        <v>15174</v>
      </c>
      <c r="AN1202" t="s">
        <v>6</v>
      </c>
      <c r="AO1202" t="s">
        <v>15175</v>
      </c>
      <c r="AQ1202" t="s">
        <v>841</v>
      </c>
      <c r="AR1202" t="s">
        <v>14</v>
      </c>
      <c r="AS1202" t="s">
        <v>128</v>
      </c>
      <c r="AT1202" t="s">
        <v>220</v>
      </c>
      <c r="AV1202" t="s">
        <v>837</v>
      </c>
      <c r="AW1202" t="s">
        <v>540</v>
      </c>
      <c r="AX1202" t="s">
        <v>222</v>
      </c>
      <c r="BA1202" s="57">
        <v>46324.291666666664</v>
      </c>
      <c r="BB1202" t="s">
        <v>15174</v>
      </c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str">
        <f>VLOOKUP(H1202,Sheet2!$A$1:$B$270,2,FALSE)</f>
        <v>SURABAYA UTARA</v>
      </c>
    </row>
    <row r="1203" spans="1:61">
      <c r="A1203">
        <v>1202</v>
      </c>
      <c r="B1203">
        <v>1002622586</v>
      </c>
      <c r="C1203">
        <v>3</v>
      </c>
      <c r="D1203" t="s">
        <v>55</v>
      </c>
      <c r="E1203">
        <v>5</v>
      </c>
      <c r="F1203" t="s">
        <v>260</v>
      </c>
      <c r="G1203" t="s">
        <v>128</v>
      </c>
      <c r="H1203" t="s">
        <v>374</v>
      </c>
      <c r="I1203" t="s">
        <v>212</v>
      </c>
      <c r="J1203" t="s">
        <v>213</v>
      </c>
      <c r="K1203" t="s">
        <v>149</v>
      </c>
      <c r="M1203" t="s">
        <v>76</v>
      </c>
      <c r="N1203" t="s">
        <v>215</v>
      </c>
      <c r="O1203" s="57">
        <v>46300.588587962964</v>
      </c>
      <c r="P1203" s="57">
        <v>46300.82230324074</v>
      </c>
      <c r="Q1203">
        <v>69403662</v>
      </c>
      <c r="S1203">
        <v>152409278803</v>
      </c>
      <c r="T1203" t="s">
        <v>1900</v>
      </c>
      <c r="U1203" t="s">
        <v>2727</v>
      </c>
      <c r="V1203" t="s">
        <v>2728</v>
      </c>
      <c r="Z1203">
        <v>112.69338936607799</v>
      </c>
      <c r="AA1203">
        <v>-7.2839923217568803</v>
      </c>
      <c r="AB1203" t="s">
        <v>1903</v>
      </c>
      <c r="AC1203" t="s">
        <v>229</v>
      </c>
      <c r="AL1203" t="s">
        <v>217</v>
      </c>
      <c r="AM1203" t="s">
        <v>2729</v>
      </c>
      <c r="AN1203" t="s">
        <v>6</v>
      </c>
      <c r="AO1203" s="57">
        <v>46152.601203703707</v>
      </c>
      <c r="AR1203" t="s">
        <v>218</v>
      </c>
      <c r="AS1203" t="s">
        <v>128</v>
      </c>
      <c r="AT1203" t="s">
        <v>230</v>
      </c>
      <c r="AU1203">
        <v>20261005</v>
      </c>
      <c r="AV1203" t="s">
        <v>221</v>
      </c>
      <c r="AW1203" t="s">
        <v>541</v>
      </c>
      <c r="AX1203" t="s">
        <v>222</v>
      </c>
      <c r="BA1203" s="57">
        <v>46300.291666666664</v>
      </c>
      <c r="BB1203" t="s">
        <v>2729</v>
      </c>
      <c r="BC1203">
        <v>2026</v>
      </c>
      <c r="BD1203">
        <v>10</v>
      </c>
      <c r="BE1203">
        <v>5</v>
      </c>
      <c r="BF1203" s="6">
        <f t="shared" si="54"/>
        <v>46300</v>
      </c>
      <c r="BG1203">
        <f t="shared" si="55"/>
        <v>-0.29166666666424135</v>
      </c>
      <c r="BH1203" t="str">
        <f t="shared" si="56"/>
        <v>COMPLY</v>
      </c>
      <c r="BI1203" t="str">
        <f>VLOOKUP(H1203,Sheet2!$A$1:$B$270,2,FALSE)</f>
        <v>SURABAYA UTARA</v>
      </c>
    </row>
    <row r="1204" spans="1:61">
      <c r="A1204">
        <v>1203</v>
      </c>
      <c r="B1204">
        <v>1002624131</v>
      </c>
      <c r="C1204">
        <v>3</v>
      </c>
      <c r="D1204" t="s">
        <v>55</v>
      </c>
      <c r="E1204">
        <v>5</v>
      </c>
      <c r="F1204" t="s">
        <v>260</v>
      </c>
      <c r="G1204" t="s">
        <v>128</v>
      </c>
      <c r="H1204" t="s">
        <v>374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46301.505277777775</v>
      </c>
      <c r="P1204" s="57">
        <v>46301.780185185184</v>
      </c>
      <c r="Q1204">
        <v>69404943</v>
      </c>
      <c r="S1204">
        <v>152409278811</v>
      </c>
      <c r="T1204" t="s">
        <v>3318</v>
      </c>
      <c r="U1204" t="s">
        <v>3319</v>
      </c>
      <c r="V1204" t="s">
        <v>3320</v>
      </c>
      <c r="Z1204">
        <v>112.7052291</v>
      </c>
      <c r="AA1204">
        <v>-7.2742830999999999</v>
      </c>
      <c r="AB1204" t="s">
        <v>3321</v>
      </c>
      <c r="AC1204" t="s">
        <v>235</v>
      </c>
      <c r="AL1204" t="s">
        <v>217</v>
      </c>
      <c r="AM1204" t="s">
        <v>3322</v>
      </c>
      <c r="AN1204" t="s">
        <v>6</v>
      </c>
      <c r="AO1204" s="57">
        <v>46183.517812500002</v>
      </c>
      <c r="AP1204" s="57">
        <v>46302.458333333336</v>
      </c>
      <c r="AR1204" t="s">
        <v>218</v>
      </c>
      <c r="AS1204" t="s">
        <v>128</v>
      </c>
      <c r="AT1204" t="s">
        <v>230</v>
      </c>
      <c r="AU1204">
        <v>20261006</v>
      </c>
      <c r="AV1204" t="s">
        <v>221</v>
      </c>
      <c r="AW1204" t="s">
        <v>880</v>
      </c>
      <c r="AX1204" t="s">
        <v>222</v>
      </c>
      <c r="BA1204" s="57">
        <v>46302.458333333336</v>
      </c>
      <c r="BB1204" t="s">
        <v>3322</v>
      </c>
      <c r="BC1204">
        <v>2026</v>
      </c>
      <c r="BD1204">
        <v>10</v>
      </c>
      <c r="BE1204">
        <v>6</v>
      </c>
      <c r="BF1204" s="6">
        <f t="shared" si="54"/>
        <v>46301</v>
      </c>
      <c r="BG1204">
        <f t="shared" si="55"/>
        <v>-1.4583333333357587</v>
      </c>
      <c r="BH1204" t="str">
        <f t="shared" si="56"/>
        <v>COMPLY</v>
      </c>
      <c r="BI1204" t="str">
        <f>VLOOKUP(H1204,Sheet2!$A$1:$B$270,2,FALSE)</f>
        <v>SURABAYA UTARA</v>
      </c>
    </row>
    <row r="1205" spans="1:61">
      <c r="A1205">
        <v>1204</v>
      </c>
      <c r="B1205">
        <v>1002626378</v>
      </c>
      <c r="C1205">
        <v>3</v>
      </c>
      <c r="D1205" t="s">
        <v>55</v>
      </c>
      <c r="E1205">
        <v>5</v>
      </c>
      <c r="F1205" t="s">
        <v>260</v>
      </c>
      <c r="G1205" t="s">
        <v>128</v>
      </c>
      <c r="H1205" t="s">
        <v>374</v>
      </c>
      <c r="I1205" t="s">
        <v>212</v>
      </c>
      <c r="J1205" t="s">
        <v>213</v>
      </c>
      <c r="K1205" t="s">
        <v>149</v>
      </c>
      <c r="M1205" t="s">
        <v>76</v>
      </c>
      <c r="N1205" t="s">
        <v>215</v>
      </c>
      <c r="O1205" s="57">
        <v>46302.606388888889</v>
      </c>
      <c r="P1205" s="57">
        <v>46302.672511574077</v>
      </c>
      <c r="Q1205">
        <v>69404958</v>
      </c>
      <c r="S1205">
        <v>152409278825</v>
      </c>
      <c r="T1205" t="s">
        <v>3318</v>
      </c>
      <c r="U1205" t="s">
        <v>4007</v>
      </c>
      <c r="V1205" t="s">
        <v>4008</v>
      </c>
      <c r="Z1205">
        <v>112.6949</v>
      </c>
      <c r="AA1205">
        <v>-7.2626999999999997</v>
      </c>
      <c r="AB1205" t="s">
        <v>3334</v>
      </c>
      <c r="AC1205" t="s">
        <v>229</v>
      </c>
      <c r="AL1205" t="s">
        <v>217</v>
      </c>
      <c r="AM1205" t="s">
        <v>4009</v>
      </c>
      <c r="AN1205" t="s">
        <v>6</v>
      </c>
      <c r="AO1205" s="57">
        <v>46213.611087962963</v>
      </c>
      <c r="AR1205" t="s">
        <v>218</v>
      </c>
      <c r="AS1205" t="s">
        <v>128</v>
      </c>
      <c r="AT1205" t="s">
        <v>230</v>
      </c>
      <c r="AU1205">
        <v>20261007</v>
      </c>
      <c r="AV1205" t="s">
        <v>221</v>
      </c>
      <c r="AW1205" t="s">
        <v>2441</v>
      </c>
      <c r="AX1205" t="s">
        <v>222</v>
      </c>
      <c r="BA1205" s="57">
        <v>46302.291666666664</v>
      </c>
      <c r="BB1205" t="s">
        <v>4009</v>
      </c>
      <c r="BC1205">
        <v>2026</v>
      </c>
      <c r="BD1205">
        <v>10</v>
      </c>
      <c r="BE1205">
        <v>7</v>
      </c>
      <c r="BF1205" s="6">
        <f t="shared" si="54"/>
        <v>46302</v>
      </c>
      <c r="BG1205">
        <f t="shared" si="55"/>
        <v>-0.29166666666424135</v>
      </c>
      <c r="BH1205" t="str">
        <f t="shared" si="56"/>
        <v>COMPLY</v>
      </c>
      <c r="BI1205" t="str">
        <f>VLOOKUP(H1205,Sheet2!$A$1:$B$270,2,FALSE)</f>
        <v>SURABAYA UTARA</v>
      </c>
    </row>
    <row r="1206" spans="1:61">
      <c r="A1206">
        <v>1205</v>
      </c>
      <c r="B1206">
        <v>1002636915</v>
      </c>
      <c r="C1206">
        <v>3</v>
      </c>
      <c r="D1206" t="s">
        <v>55</v>
      </c>
      <c r="E1206">
        <v>5</v>
      </c>
      <c r="F1206" t="s">
        <v>260</v>
      </c>
      <c r="G1206" t="s">
        <v>128</v>
      </c>
      <c r="H1206" t="s">
        <v>374</v>
      </c>
      <c r="I1206" t="s">
        <v>212</v>
      </c>
      <c r="J1206" t="s">
        <v>213</v>
      </c>
      <c r="K1206" t="s">
        <v>149</v>
      </c>
      <c r="L1206" t="s">
        <v>214</v>
      </c>
      <c r="M1206" t="s">
        <v>76</v>
      </c>
      <c r="N1206" t="s">
        <v>215</v>
      </c>
      <c r="O1206" s="57">
        <v>46309.593460648146</v>
      </c>
      <c r="P1206" s="57">
        <v>46310.585312499999</v>
      </c>
      <c r="Q1206">
        <v>69410201</v>
      </c>
      <c r="S1206">
        <v>152409278599</v>
      </c>
      <c r="T1206" t="s">
        <v>7009</v>
      </c>
      <c r="U1206" t="s">
        <v>7010</v>
      </c>
      <c r="V1206" t="s">
        <v>7011</v>
      </c>
      <c r="Z1206">
        <v>112.6952388</v>
      </c>
      <c r="AA1206">
        <v>-7.2846244999999996</v>
      </c>
      <c r="AB1206" t="s">
        <v>7012</v>
      </c>
      <c r="AC1206" t="s">
        <v>235</v>
      </c>
      <c r="AL1206" t="s">
        <v>217</v>
      </c>
      <c r="AM1206" t="s">
        <v>7013</v>
      </c>
      <c r="AN1206" t="s">
        <v>6</v>
      </c>
      <c r="AO1206" t="s">
        <v>7014</v>
      </c>
      <c r="AP1206" s="57">
        <v>46310.458333333336</v>
      </c>
      <c r="AR1206" t="s">
        <v>218</v>
      </c>
      <c r="AS1206" t="s">
        <v>128</v>
      </c>
      <c r="AT1206" t="s">
        <v>230</v>
      </c>
      <c r="AU1206">
        <v>20261015</v>
      </c>
      <c r="AV1206" t="s">
        <v>221</v>
      </c>
      <c r="AW1206" t="s">
        <v>877</v>
      </c>
      <c r="AX1206" t="s">
        <v>222</v>
      </c>
      <c r="BA1206" s="57">
        <v>46310.458333333336</v>
      </c>
      <c r="BB1206" t="s">
        <v>7013</v>
      </c>
      <c r="BC1206">
        <v>2026</v>
      </c>
      <c r="BD1206">
        <v>10</v>
      </c>
      <c r="BE1206">
        <v>15</v>
      </c>
      <c r="BF1206" s="6">
        <f t="shared" si="54"/>
        <v>46310</v>
      </c>
      <c r="BG1206">
        <f t="shared" si="55"/>
        <v>-0.45833333333575865</v>
      </c>
      <c r="BH1206" t="str">
        <f t="shared" si="56"/>
        <v>COMPLY</v>
      </c>
      <c r="BI1206" t="str">
        <f>VLOOKUP(H1206,Sheet2!$A$1:$B$270,2,FALSE)</f>
        <v>SURABAYA UTARA</v>
      </c>
    </row>
    <row r="1207" spans="1:61">
      <c r="A1207">
        <v>1206</v>
      </c>
      <c r="B1207">
        <v>1002641535</v>
      </c>
      <c r="C1207">
        <v>3</v>
      </c>
      <c r="D1207" t="s">
        <v>55</v>
      </c>
      <c r="E1207">
        <v>5</v>
      </c>
      <c r="F1207" t="s">
        <v>260</v>
      </c>
      <c r="G1207" t="s">
        <v>128</v>
      </c>
      <c r="H1207" t="s">
        <v>374</v>
      </c>
      <c r="I1207" t="s">
        <v>212</v>
      </c>
      <c r="J1207" t="s">
        <v>213</v>
      </c>
      <c r="K1207" t="s">
        <v>149</v>
      </c>
      <c r="M1207" t="s">
        <v>76</v>
      </c>
      <c r="N1207" t="s">
        <v>215</v>
      </c>
      <c r="O1207" s="57">
        <v>46312.669421296298</v>
      </c>
      <c r="P1207" s="57">
        <v>46312.734872685185</v>
      </c>
      <c r="Q1207">
        <v>69410765</v>
      </c>
      <c r="S1207">
        <v>152409278911</v>
      </c>
      <c r="T1207" t="s">
        <v>7592</v>
      </c>
      <c r="U1207" t="s">
        <v>7593</v>
      </c>
      <c r="V1207" t="s">
        <v>8548</v>
      </c>
      <c r="Z1207">
        <v>112.66412</v>
      </c>
      <c r="AA1207">
        <v>-7.2855600000000003</v>
      </c>
      <c r="AB1207" t="s">
        <v>7595</v>
      </c>
      <c r="AC1207" t="s">
        <v>229</v>
      </c>
      <c r="AL1207" t="s">
        <v>217</v>
      </c>
      <c r="AM1207" t="s">
        <v>8549</v>
      </c>
      <c r="AN1207" t="s">
        <v>6</v>
      </c>
      <c r="AO1207" t="s">
        <v>8550</v>
      </c>
      <c r="AR1207" t="s">
        <v>218</v>
      </c>
      <c r="AS1207" t="s">
        <v>128</v>
      </c>
      <c r="AT1207" t="s">
        <v>230</v>
      </c>
      <c r="AU1207">
        <v>20261017</v>
      </c>
      <c r="AV1207" t="s">
        <v>221</v>
      </c>
      <c r="AW1207" t="s">
        <v>577</v>
      </c>
      <c r="AX1207" t="s">
        <v>222</v>
      </c>
      <c r="BA1207" s="57">
        <v>46312.291666666664</v>
      </c>
      <c r="BB1207" t="s">
        <v>8549</v>
      </c>
      <c r="BC1207">
        <v>2026</v>
      </c>
      <c r="BD1207">
        <v>10</v>
      </c>
      <c r="BE1207">
        <v>17</v>
      </c>
      <c r="BF1207" s="6">
        <f t="shared" si="54"/>
        <v>46312</v>
      </c>
      <c r="BG1207">
        <f t="shared" si="55"/>
        <v>-0.29166666666424135</v>
      </c>
      <c r="BH1207" t="str">
        <f t="shared" si="56"/>
        <v>COMPLY</v>
      </c>
      <c r="BI1207" t="str">
        <f>VLOOKUP(H1207,Sheet2!$A$1:$B$270,2,FALSE)</f>
        <v>SURABAYA UTARA</v>
      </c>
    </row>
    <row r="1208" spans="1:61">
      <c r="A1208">
        <v>1207</v>
      </c>
      <c r="B1208">
        <v>1002656602</v>
      </c>
      <c r="C1208">
        <v>3</v>
      </c>
      <c r="D1208" t="s">
        <v>55</v>
      </c>
      <c r="E1208">
        <v>5</v>
      </c>
      <c r="F1208" t="s">
        <v>260</v>
      </c>
      <c r="G1208" t="s">
        <v>128</v>
      </c>
      <c r="H1208" t="s">
        <v>374</v>
      </c>
      <c r="I1208" t="s">
        <v>212</v>
      </c>
      <c r="J1208" t="s">
        <v>213</v>
      </c>
      <c r="K1208" t="s">
        <v>149</v>
      </c>
      <c r="M1208" t="s">
        <v>76</v>
      </c>
      <c r="N1208" t="s">
        <v>215</v>
      </c>
      <c r="O1208" s="57">
        <v>46322.678680555553</v>
      </c>
      <c r="P1208" s="57">
        <v>46322.75577546296</v>
      </c>
      <c r="Q1208">
        <v>69415062</v>
      </c>
      <c r="S1208">
        <v>152409279010</v>
      </c>
      <c r="T1208" t="s">
        <v>6019</v>
      </c>
      <c r="U1208" t="s">
        <v>13868</v>
      </c>
      <c r="V1208" t="s">
        <v>13869</v>
      </c>
      <c r="Z1208">
        <v>112.69725724</v>
      </c>
      <c r="AA1208">
        <v>-7.2825879120000003</v>
      </c>
      <c r="AB1208" t="s">
        <v>11569</v>
      </c>
      <c r="AC1208" t="s">
        <v>225</v>
      </c>
      <c r="AL1208" t="s">
        <v>217</v>
      </c>
      <c r="AM1208" t="s">
        <v>13870</v>
      </c>
      <c r="AN1208" t="s">
        <v>6</v>
      </c>
      <c r="AO1208" t="s">
        <v>13871</v>
      </c>
      <c r="AR1208" t="s">
        <v>218</v>
      </c>
      <c r="AS1208" t="s">
        <v>128</v>
      </c>
      <c r="AT1208" t="s">
        <v>230</v>
      </c>
      <c r="AU1208">
        <v>20261027</v>
      </c>
      <c r="AV1208" t="s">
        <v>221</v>
      </c>
      <c r="AW1208" t="s">
        <v>3519</v>
      </c>
      <c r="AX1208" t="s">
        <v>222</v>
      </c>
      <c r="BA1208" s="57">
        <v>46322.291666666664</v>
      </c>
      <c r="BB1208" t="s">
        <v>13870</v>
      </c>
      <c r="BC1208">
        <v>2026</v>
      </c>
      <c r="BD1208">
        <v>10</v>
      </c>
      <c r="BE1208">
        <v>27</v>
      </c>
      <c r="BF1208" s="6">
        <f t="shared" si="54"/>
        <v>46322</v>
      </c>
      <c r="BG1208">
        <f t="shared" si="55"/>
        <v>-0.29166666666424135</v>
      </c>
      <c r="BH1208" t="str">
        <f t="shared" si="56"/>
        <v>COMPLY</v>
      </c>
      <c r="BI1208" t="str">
        <f>VLOOKUP(H1208,Sheet2!$A$1:$B$270,2,FALSE)</f>
        <v>SURABAYA UTARA</v>
      </c>
    </row>
    <row r="1209" spans="1:61">
      <c r="A1209">
        <v>1208</v>
      </c>
      <c r="B1209">
        <v>1002658131</v>
      </c>
      <c r="C1209">
        <v>3</v>
      </c>
      <c r="D1209" t="s">
        <v>55</v>
      </c>
      <c r="E1209">
        <v>5</v>
      </c>
      <c r="F1209" t="s">
        <v>260</v>
      </c>
      <c r="G1209" t="s">
        <v>128</v>
      </c>
      <c r="H1209" t="s">
        <v>374</v>
      </c>
      <c r="I1209" t="s">
        <v>212</v>
      </c>
      <c r="J1209" t="s">
        <v>213</v>
      </c>
      <c r="K1209" t="s">
        <v>149</v>
      </c>
      <c r="L1209" t="s">
        <v>214</v>
      </c>
      <c r="M1209" t="s">
        <v>76</v>
      </c>
      <c r="N1209" t="s">
        <v>215</v>
      </c>
      <c r="O1209" s="57">
        <v>46323.658842592595</v>
      </c>
      <c r="P1209" s="57">
        <v>46324.722708333335</v>
      </c>
      <c r="Q1209">
        <v>69418762</v>
      </c>
      <c r="S1209">
        <v>152409279025</v>
      </c>
      <c r="T1209" t="s">
        <v>14534</v>
      </c>
      <c r="U1209" t="s">
        <v>14535</v>
      </c>
      <c r="V1209" t="s">
        <v>14536</v>
      </c>
      <c r="Z1209">
        <v>112.6993234</v>
      </c>
      <c r="AA1209">
        <v>-7.28856739999999</v>
      </c>
      <c r="AB1209" t="s">
        <v>14537</v>
      </c>
      <c r="AC1209" t="s">
        <v>216</v>
      </c>
      <c r="AL1209" t="s">
        <v>217</v>
      </c>
      <c r="AM1209" t="s">
        <v>14538</v>
      </c>
      <c r="AN1209" t="s">
        <v>6</v>
      </c>
      <c r="AO1209" t="s">
        <v>14539</v>
      </c>
      <c r="AP1209" s="57">
        <v>46324.625</v>
      </c>
      <c r="AR1209" t="s">
        <v>218</v>
      </c>
      <c r="AS1209" t="s">
        <v>128</v>
      </c>
      <c r="AT1209" t="s">
        <v>230</v>
      </c>
      <c r="AU1209">
        <v>20261029</v>
      </c>
      <c r="AV1209" t="s">
        <v>221</v>
      </c>
      <c r="AW1209" t="s">
        <v>879</v>
      </c>
      <c r="AX1209" t="s">
        <v>222</v>
      </c>
      <c r="BA1209" s="57">
        <v>46324.625</v>
      </c>
      <c r="BB1209" t="s">
        <v>14538</v>
      </c>
      <c r="BC1209">
        <v>2026</v>
      </c>
      <c r="BD1209">
        <v>10</v>
      </c>
      <c r="BE1209">
        <v>29</v>
      </c>
      <c r="BF1209" s="6">
        <f t="shared" si="54"/>
        <v>46324</v>
      </c>
      <c r="BG1209">
        <f t="shared" si="55"/>
        <v>-0.625</v>
      </c>
      <c r="BH1209" t="str">
        <f t="shared" si="56"/>
        <v>COMPLY</v>
      </c>
      <c r="BI1209" t="str">
        <f>VLOOKUP(H1209,Sheet2!$A$1:$B$270,2,FALSE)</f>
        <v>SURABAYA UTARA</v>
      </c>
    </row>
    <row r="1210" spans="1:61">
      <c r="A1210">
        <v>1209</v>
      </c>
      <c r="B1210">
        <v>1002658284</v>
      </c>
      <c r="C1210">
        <v>3</v>
      </c>
      <c r="D1210" t="s">
        <v>55</v>
      </c>
      <c r="E1210">
        <v>5</v>
      </c>
      <c r="F1210" t="s">
        <v>260</v>
      </c>
      <c r="G1210" t="s">
        <v>128</v>
      </c>
      <c r="H1210" t="s">
        <v>374</v>
      </c>
      <c r="I1210" t="s">
        <v>212</v>
      </c>
      <c r="J1210" t="s">
        <v>213</v>
      </c>
      <c r="K1210" t="s">
        <v>149</v>
      </c>
      <c r="M1210" t="s">
        <v>76</v>
      </c>
      <c r="N1210" t="s">
        <v>215</v>
      </c>
      <c r="O1210" s="57">
        <v>46323.702245370368</v>
      </c>
      <c r="P1210" s="57">
        <v>46324.410624999997</v>
      </c>
      <c r="Q1210">
        <v>69417251</v>
      </c>
      <c r="S1210">
        <v>152409279029</v>
      </c>
      <c r="T1210" t="s">
        <v>13154</v>
      </c>
      <c r="U1210" t="s">
        <v>14530</v>
      </c>
      <c r="V1210" t="s">
        <v>14531</v>
      </c>
      <c r="Z1210">
        <v>112.70659999999999</v>
      </c>
      <c r="AA1210">
        <v>-7.2788000000000004</v>
      </c>
      <c r="AB1210" t="s">
        <v>13160</v>
      </c>
      <c r="AC1210" t="s">
        <v>216</v>
      </c>
      <c r="AL1210" t="s">
        <v>217</v>
      </c>
      <c r="AM1210" t="s">
        <v>14532</v>
      </c>
      <c r="AN1210" t="s">
        <v>6</v>
      </c>
      <c r="AO1210" t="s">
        <v>14533</v>
      </c>
      <c r="AR1210" t="s">
        <v>218</v>
      </c>
      <c r="AS1210" t="s">
        <v>128</v>
      </c>
      <c r="AT1210" t="s">
        <v>220</v>
      </c>
      <c r="AU1210">
        <v>20261029</v>
      </c>
      <c r="AV1210" t="s">
        <v>221</v>
      </c>
      <c r="AW1210" t="s">
        <v>576</v>
      </c>
      <c r="AX1210" t="s">
        <v>222</v>
      </c>
      <c r="BA1210" s="57">
        <v>46323.291666666664</v>
      </c>
      <c r="BB1210" t="s">
        <v>14532</v>
      </c>
      <c r="BC1210">
        <v>2026</v>
      </c>
      <c r="BD1210">
        <v>10</v>
      </c>
      <c r="BE1210">
        <v>29</v>
      </c>
      <c r="BF1210" s="6">
        <f t="shared" si="54"/>
        <v>46324</v>
      </c>
      <c r="BG1210">
        <f t="shared" si="55"/>
        <v>0.70833333333575865</v>
      </c>
      <c r="BH1210" t="str">
        <f t="shared" si="56"/>
        <v>COMPLY</v>
      </c>
      <c r="BI1210" t="str">
        <f>VLOOKUP(H1210,Sheet2!$A$1:$B$270,2,FALSE)</f>
        <v>SURABAYA UTARA</v>
      </c>
    </row>
    <row r="1211" spans="1:61">
      <c r="A1211">
        <v>1210</v>
      </c>
      <c r="B1211">
        <v>1002629789</v>
      </c>
      <c r="C1211">
        <v>3</v>
      </c>
      <c r="D1211" t="s">
        <v>55</v>
      </c>
      <c r="E1211">
        <v>5</v>
      </c>
      <c r="F1211" t="s">
        <v>260</v>
      </c>
      <c r="G1211" t="s">
        <v>128</v>
      </c>
      <c r="H1211" t="s">
        <v>374</v>
      </c>
      <c r="I1211" t="s">
        <v>212</v>
      </c>
      <c r="J1211" t="s">
        <v>213</v>
      </c>
      <c r="K1211" t="s">
        <v>149</v>
      </c>
      <c r="L1211" t="s">
        <v>214</v>
      </c>
      <c r="M1211" t="s">
        <v>279</v>
      </c>
      <c r="N1211" t="s">
        <v>215</v>
      </c>
      <c r="O1211" s="57">
        <v>46304.584432870368</v>
      </c>
      <c r="P1211" s="57">
        <v>46304.856712962966</v>
      </c>
      <c r="Q1211">
        <v>69407383</v>
      </c>
      <c r="S1211">
        <v>152409278841</v>
      </c>
      <c r="T1211" t="s">
        <v>5202</v>
      </c>
      <c r="U1211" t="s">
        <v>5203</v>
      </c>
      <c r="V1211" t="s">
        <v>5204</v>
      </c>
      <c r="Z1211">
        <v>112.67253669999999</v>
      </c>
      <c r="AA1211">
        <v>-7.2935521999999997</v>
      </c>
      <c r="AB1211" t="s">
        <v>5205</v>
      </c>
      <c r="AC1211" t="s">
        <v>216</v>
      </c>
      <c r="AL1211" t="s">
        <v>217</v>
      </c>
      <c r="AM1211" t="s">
        <v>5206</v>
      </c>
      <c r="AN1211" t="s">
        <v>6</v>
      </c>
      <c r="AO1211" s="57">
        <v>46275.590590277781</v>
      </c>
      <c r="AP1211" s="57">
        <v>46305.458333333336</v>
      </c>
      <c r="AR1211" t="s">
        <v>239</v>
      </c>
      <c r="AS1211" t="s">
        <v>128</v>
      </c>
      <c r="AT1211" t="s">
        <v>230</v>
      </c>
      <c r="AV1211" t="s">
        <v>799</v>
      </c>
      <c r="AW1211" t="s">
        <v>923</v>
      </c>
      <c r="AX1211" t="s">
        <v>222</v>
      </c>
      <c r="BA1211" s="57">
        <v>46305.458333333336</v>
      </c>
      <c r="BB1211" t="s">
        <v>5206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str">
        <f>VLOOKUP(H1211,Sheet2!$A$1:$B$270,2,FALSE)</f>
        <v>SURABAYA UTARA</v>
      </c>
    </row>
    <row r="1212" spans="1:61">
      <c r="A1212">
        <v>1211</v>
      </c>
      <c r="B1212">
        <v>1002632692</v>
      </c>
      <c r="C1212">
        <v>3</v>
      </c>
      <c r="D1212" t="s">
        <v>55</v>
      </c>
      <c r="E1212">
        <v>5</v>
      </c>
      <c r="F1212" t="s">
        <v>260</v>
      </c>
      <c r="G1212" t="s">
        <v>128</v>
      </c>
      <c r="H1212" t="s">
        <v>374</v>
      </c>
      <c r="I1212" t="s">
        <v>212</v>
      </c>
      <c r="J1212" t="s">
        <v>213</v>
      </c>
      <c r="K1212" t="s">
        <v>149</v>
      </c>
      <c r="M1212" t="s">
        <v>1625</v>
      </c>
      <c r="N1212" t="s">
        <v>215</v>
      </c>
      <c r="O1212" s="57">
        <v>46307.494768518518</v>
      </c>
      <c r="P1212" s="57">
        <v>46307.62190972222</v>
      </c>
      <c r="Q1212">
        <v>69408566</v>
      </c>
      <c r="S1212">
        <v>152409278864</v>
      </c>
      <c r="T1212" t="s">
        <v>6019</v>
      </c>
      <c r="U1212" t="s">
        <v>6020</v>
      </c>
      <c r="Z1212">
        <v>112.695411762904</v>
      </c>
      <c r="AA1212">
        <v>-7.28089969441218</v>
      </c>
      <c r="AB1212" t="s">
        <v>6021</v>
      </c>
      <c r="AC1212" t="s">
        <v>225</v>
      </c>
      <c r="AO1212" s="57">
        <v>46366.517546296294</v>
      </c>
      <c r="AR1212" t="s">
        <v>1630</v>
      </c>
      <c r="AS1212" t="s">
        <v>128</v>
      </c>
      <c r="AT1212" t="s">
        <v>230</v>
      </c>
      <c r="AV1212" t="s">
        <v>5281</v>
      </c>
      <c r="AW1212" t="s">
        <v>3519</v>
      </c>
      <c r="AX1212" t="s">
        <v>222</v>
      </c>
      <c r="AZ1212" t="s">
        <v>5281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str">
        <f>VLOOKUP(H1212,Sheet2!$A$1:$B$270,2,FALSE)</f>
        <v>SURABAYA UTARA</v>
      </c>
    </row>
    <row r="1213" spans="1:61">
      <c r="A1213">
        <v>1212</v>
      </c>
      <c r="B1213">
        <v>1002634941</v>
      </c>
      <c r="C1213">
        <v>3</v>
      </c>
      <c r="D1213" t="s">
        <v>55</v>
      </c>
      <c r="E1213">
        <v>5</v>
      </c>
      <c r="F1213" t="s">
        <v>260</v>
      </c>
      <c r="G1213" t="s">
        <v>128</v>
      </c>
      <c r="H1213" t="s">
        <v>374</v>
      </c>
      <c r="I1213" t="s">
        <v>212</v>
      </c>
      <c r="J1213" t="s">
        <v>213</v>
      </c>
      <c r="K1213" t="s">
        <v>149</v>
      </c>
      <c r="M1213" t="s">
        <v>1625</v>
      </c>
      <c r="N1213" t="s">
        <v>215</v>
      </c>
      <c r="O1213" s="57">
        <v>46308.54959490741</v>
      </c>
      <c r="P1213" s="57">
        <v>46308.696388888886</v>
      </c>
      <c r="Q1213">
        <v>69409371</v>
      </c>
      <c r="S1213">
        <v>152409278100</v>
      </c>
      <c r="T1213" t="s">
        <v>6019</v>
      </c>
      <c r="U1213" t="s">
        <v>6020</v>
      </c>
      <c r="Z1213">
        <v>112.69740602279199</v>
      </c>
      <c r="AA1213">
        <v>-7.2824203611049603</v>
      </c>
      <c r="AB1213" t="s">
        <v>6021</v>
      </c>
      <c r="AC1213" t="s">
        <v>225</v>
      </c>
      <c r="AO1213" t="s">
        <v>5838</v>
      </c>
      <c r="AR1213" t="s">
        <v>1630</v>
      </c>
      <c r="AS1213" t="s">
        <v>128</v>
      </c>
      <c r="AT1213" t="s">
        <v>230</v>
      </c>
      <c r="AV1213" t="s">
        <v>4441</v>
      </c>
      <c r="AW1213" t="s">
        <v>540</v>
      </c>
      <c r="AX1213" t="s">
        <v>222</v>
      </c>
      <c r="AZ1213" t="s">
        <v>4441</v>
      </c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str">
        <f>VLOOKUP(H1213,Sheet2!$A$1:$B$270,2,FALSE)</f>
        <v>SURABAYA UTARA</v>
      </c>
    </row>
    <row r="1214" spans="1:61">
      <c r="A1214">
        <v>1213</v>
      </c>
      <c r="B1214">
        <v>1002637226</v>
      </c>
      <c r="C1214">
        <v>3</v>
      </c>
      <c r="D1214" t="s">
        <v>55</v>
      </c>
      <c r="E1214">
        <v>5</v>
      </c>
      <c r="F1214" t="s">
        <v>260</v>
      </c>
      <c r="G1214" t="s">
        <v>128</v>
      </c>
      <c r="H1214" t="s">
        <v>374</v>
      </c>
      <c r="I1214" t="s">
        <v>212</v>
      </c>
      <c r="J1214" t="s">
        <v>213</v>
      </c>
      <c r="K1214" t="s">
        <v>149</v>
      </c>
      <c r="M1214" t="s">
        <v>1625</v>
      </c>
      <c r="N1214" t="s">
        <v>215</v>
      </c>
      <c r="O1214" s="57">
        <v>46309.670115740744</v>
      </c>
      <c r="P1214" s="57">
        <v>46315.735567129632</v>
      </c>
      <c r="Q1214">
        <v>69410304</v>
      </c>
      <c r="S1214">
        <v>152409278879</v>
      </c>
      <c r="T1214" t="s">
        <v>6019</v>
      </c>
      <c r="U1214" t="s">
        <v>6020</v>
      </c>
      <c r="Z1214">
        <v>112.6969342</v>
      </c>
      <c r="AA1214">
        <v>-7.2823108999999997</v>
      </c>
      <c r="AB1214" t="s">
        <v>6021</v>
      </c>
      <c r="AC1214" t="s">
        <v>225</v>
      </c>
      <c r="AO1214" t="s">
        <v>6835</v>
      </c>
      <c r="AR1214" t="s">
        <v>1630</v>
      </c>
      <c r="AS1214" t="s">
        <v>128</v>
      </c>
      <c r="AT1214" t="s">
        <v>230</v>
      </c>
      <c r="AV1214" t="s">
        <v>6797</v>
      </c>
      <c r="AW1214" t="s">
        <v>3528</v>
      </c>
      <c r="AX1214" t="s">
        <v>222</v>
      </c>
      <c r="AZ1214" t="s">
        <v>6797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str">
        <f>VLOOKUP(H1214,Sheet2!$A$1:$B$270,2,FALSE)</f>
        <v>SURABAYA UTARA</v>
      </c>
    </row>
    <row r="1215" spans="1:61">
      <c r="A1215">
        <v>1214</v>
      </c>
      <c r="B1215">
        <v>1002650797</v>
      </c>
      <c r="C1215">
        <v>3</v>
      </c>
      <c r="D1215" t="s">
        <v>55</v>
      </c>
      <c r="E1215">
        <v>5</v>
      </c>
      <c r="F1215" t="s">
        <v>305</v>
      </c>
      <c r="G1215" t="s">
        <v>128</v>
      </c>
      <c r="H1215" t="s">
        <v>416</v>
      </c>
      <c r="I1215" t="s">
        <v>212</v>
      </c>
      <c r="J1215" t="s">
        <v>213</v>
      </c>
      <c r="K1215" t="s">
        <v>149</v>
      </c>
      <c r="L1215" t="s">
        <v>214</v>
      </c>
      <c r="M1215" t="s">
        <v>1400</v>
      </c>
      <c r="N1215" t="s">
        <v>215</v>
      </c>
      <c r="O1215" s="57">
        <v>46318.488067129627</v>
      </c>
      <c r="P1215" s="57">
        <v>46319.652997685182</v>
      </c>
      <c r="Q1215">
        <v>69415820</v>
      </c>
      <c r="S1215">
        <v>152301271626</v>
      </c>
      <c r="T1215" t="s">
        <v>12306</v>
      </c>
      <c r="U1215" t="s">
        <v>12307</v>
      </c>
      <c r="V1215" t="s">
        <v>12308</v>
      </c>
      <c r="Z1215">
        <v>112.72430869999999</v>
      </c>
      <c r="AA1215">
        <v>-7.2741779999999903</v>
      </c>
      <c r="AB1215" t="s">
        <v>12309</v>
      </c>
      <c r="AC1215" t="s">
        <v>235</v>
      </c>
      <c r="AL1215" t="s">
        <v>217</v>
      </c>
      <c r="AM1215" t="s">
        <v>12310</v>
      </c>
      <c r="AN1215" t="s">
        <v>6</v>
      </c>
      <c r="AO1215" t="s">
        <v>12311</v>
      </c>
      <c r="AP1215" s="57">
        <v>46319.333333333336</v>
      </c>
      <c r="AR1215" t="s">
        <v>14</v>
      </c>
      <c r="AS1215" t="s">
        <v>1910</v>
      </c>
      <c r="AT1215" t="s">
        <v>230</v>
      </c>
      <c r="AV1215" t="s">
        <v>12312</v>
      </c>
      <c r="AW1215" t="s">
        <v>875</v>
      </c>
      <c r="AX1215" t="s">
        <v>222</v>
      </c>
      <c r="BA1215" s="57">
        <v>46319.333333333336</v>
      </c>
      <c r="BB1215" t="s">
        <v>12310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str">
        <f>VLOOKUP(H1215,Sheet2!$A$1:$B$270,2,FALSE)</f>
        <v>SURABAYA UTARA</v>
      </c>
    </row>
    <row r="1216" spans="1:61">
      <c r="A1216">
        <v>1215</v>
      </c>
      <c r="B1216">
        <v>1002652663</v>
      </c>
      <c r="C1216">
        <v>3</v>
      </c>
      <c r="D1216" t="s">
        <v>55</v>
      </c>
      <c r="E1216">
        <v>5</v>
      </c>
      <c r="F1216" t="s">
        <v>305</v>
      </c>
      <c r="G1216" t="s">
        <v>128</v>
      </c>
      <c r="H1216" t="s">
        <v>416</v>
      </c>
      <c r="I1216" t="s">
        <v>212</v>
      </c>
      <c r="J1216" t="s">
        <v>213</v>
      </c>
      <c r="K1216" t="s">
        <v>149</v>
      </c>
      <c r="L1216" t="s">
        <v>826</v>
      </c>
      <c r="M1216" t="s">
        <v>836</v>
      </c>
      <c r="N1216" t="s">
        <v>215</v>
      </c>
      <c r="O1216" s="57">
        <v>46320.646412037036</v>
      </c>
      <c r="P1216" s="57">
        <v>46324.615937499999</v>
      </c>
      <c r="Q1216">
        <v>69416745</v>
      </c>
      <c r="R1216">
        <v>3135934926</v>
      </c>
      <c r="S1216">
        <v>152301271710</v>
      </c>
      <c r="T1216" t="s">
        <v>12323</v>
      </c>
      <c r="U1216" t="s">
        <v>12324</v>
      </c>
      <c r="V1216" t="s">
        <v>12325</v>
      </c>
      <c r="Z1216">
        <v>112.7309652</v>
      </c>
      <c r="AA1216">
        <v>-7.2941777999999902</v>
      </c>
      <c r="AB1216" t="s">
        <v>12326</v>
      </c>
      <c r="AC1216" t="s">
        <v>216</v>
      </c>
      <c r="AL1216" t="s">
        <v>217</v>
      </c>
      <c r="AM1216" t="s">
        <v>12327</v>
      </c>
      <c r="AN1216" t="s">
        <v>6</v>
      </c>
      <c r="AO1216" t="s">
        <v>12328</v>
      </c>
      <c r="AP1216" s="57">
        <v>46323.333333333336</v>
      </c>
      <c r="AR1216" t="s">
        <v>14</v>
      </c>
      <c r="AS1216" t="s">
        <v>1910</v>
      </c>
      <c r="AT1216" t="s">
        <v>230</v>
      </c>
      <c r="AV1216" t="s">
        <v>837</v>
      </c>
      <c r="AW1216" t="s">
        <v>8845</v>
      </c>
      <c r="AX1216" t="s">
        <v>222</v>
      </c>
      <c r="BA1216" s="57">
        <v>46323.333333333336</v>
      </c>
      <c r="BB1216" t="s">
        <v>12327</v>
      </c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str">
        <f>VLOOKUP(H1216,Sheet2!$A$1:$B$270,2,FALSE)</f>
        <v>SURABAYA UTARA</v>
      </c>
    </row>
    <row r="1217" spans="1:61">
      <c r="A1217">
        <v>1216</v>
      </c>
      <c r="B1217">
        <v>1002620590</v>
      </c>
      <c r="C1217">
        <v>3</v>
      </c>
      <c r="D1217" t="s">
        <v>55</v>
      </c>
      <c r="E1217">
        <v>5</v>
      </c>
      <c r="F1217" t="s">
        <v>305</v>
      </c>
      <c r="G1217" t="s">
        <v>128</v>
      </c>
      <c r="H1217" t="s">
        <v>416</v>
      </c>
      <c r="I1217" t="s">
        <v>212</v>
      </c>
      <c r="J1217" t="s">
        <v>213</v>
      </c>
      <c r="K1217" t="s">
        <v>149</v>
      </c>
      <c r="L1217" t="s">
        <v>214</v>
      </c>
      <c r="M1217" t="s">
        <v>76</v>
      </c>
      <c r="N1217" t="s">
        <v>215</v>
      </c>
      <c r="O1217" s="57">
        <v>46297.735173611109</v>
      </c>
      <c r="P1217" s="57">
        <v>46298.52134259259</v>
      </c>
      <c r="Q1217">
        <v>69403359</v>
      </c>
      <c r="S1217">
        <v>152301272666</v>
      </c>
      <c r="T1217" t="s">
        <v>1905</v>
      </c>
      <c r="U1217" t="s">
        <v>1906</v>
      </c>
      <c r="V1217" t="s">
        <v>1907</v>
      </c>
      <c r="Z1217">
        <v>112.71367600000001</v>
      </c>
      <c r="AA1217">
        <v>-7.2886765999999996</v>
      </c>
      <c r="AB1217" t="s">
        <v>1908</v>
      </c>
      <c r="AC1217" t="s">
        <v>235</v>
      </c>
      <c r="AL1217" t="s">
        <v>217</v>
      </c>
      <c r="AM1217" t="s">
        <v>1909</v>
      </c>
      <c r="AN1217" t="s">
        <v>6</v>
      </c>
      <c r="AO1217" s="57">
        <v>46063.736041666663</v>
      </c>
      <c r="AP1217" s="57">
        <v>46298.625</v>
      </c>
      <c r="AR1217" t="s">
        <v>218</v>
      </c>
      <c r="AS1217" t="s">
        <v>1910</v>
      </c>
      <c r="AT1217" t="s">
        <v>230</v>
      </c>
      <c r="AU1217">
        <v>20261003</v>
      </c>
      <c r="AV1217" t="s">
        <v>221</v>
      </c>
      <c r="AW1217" t="s">
        <v>883</v>
      </c>
      <c r="AX1217" t="s">
        <v>222</v>
      </c>
      <c r="BA1217" s="57">
        <v>46298.625</v>
      </c>
      <c r="BB1217" t="s">
        <v>1909</v>
      </c>
      <c r="BC1217">
        <v>2026</v>
      </c>
      <c r="BD1217">
        <v>10</v>
      </c>
      <c r="BE1217">
        <v>3</v>
      </c>
      <c r="BF1217" s="6">
        <f t="shared" si="54"/>
        <v>46298</v>
      </c>
      <c r="BG1217">
        <f t="shared" si="55"/>
        <v>-0.625</v>
      </c>
      <c r="BH1217" t="str">
        <f t="shared" si="56"/>
        <v>COMPLY</v>
      </c>
      <c r="BI1217" t="str">
        <f>VLOOKUP(H1217,Sheet2!$A$1:$B$270,2,FALSE)</f>
        <v>SURABAYA UTARA</v>
      </c>
    </row>
    <row r="1218" spans="1:61">
      <c r="A1218">
        <v>1217</v>
      </c>
      <c r="B1218">
        <v>1002624137</v>
      </c>
      <c r="C1218">
        <v>3</v>
      </c>
      <c r="D1218" t="s">
        <v>55</v>
      </c>
      <c r="E1218">
        <v>5</v>
      </c>
      <c r="F1218" t="s">
        <v>305</v>
      </c>
      <c r="G1218" t="s">
        <v>128</v>
      </c>
      <c r="H1218" t="s">
        <v>416</v>
      </c>
      <c r="I1218" t="s">
        <v>212</v>
      </c>
      <c r="J1218" t="s">
        <v>213</v>
      </c>
      <c r="K1218" t="s">
        <v>149</v>
      </c>
      <c r="L1218" t="s">
        <v>214</v>
      </c>
      <c r="M1218" t="s">
        <v>76</v>
      </c>
      <c r="N1218" t="s">
        <v>215</v>
      </c>
      <c r="O1218" s="57">
        <v>46301.507395833331</v>
      </c>
      <c r="P1218" s="57">
        <v>46302.55704861111</v>
      </c>
      <c r="Q1218">
        <v>69404944</v>
      </c>
      <c r="S1218">
        <v>152301272855</v>
      </c>
      <c r="T1218" t="s">
        <v>3318</v>
      </c>
      <c r="U1218" t="s">
        <v>3323</v>
      </c>
      <c r="V1218" t="s">
        <v>3324</v>
      </c>
      <c r="Z1218">
        <v>112.71006250000001</v>
      </c>
      <c r="AA1218">
        <v>-7.2940624999999999</v>
      </c>
      <c r="AB1218" t="s">
        <v>3325</v>
      </c>
      <c r="AC1218" t="s">
        <v>235</v>
      </c>
      <c r="AL1218" t="s">
        <v>217</v>
      </c>
      <c r="AM1218" t="s">
        <v>3326</v>
      </c>
      <c r="AN1218" t="s">
        <v>6</v>
      </c>
      <c r="AO1218" s="57">
        <v>46183.517812500002</v>
      </c>
      <c r="AP1218" s="57">
        <v>46302.458333333336</v>
      </c>
      <c r="AR1218" t="s">
        <v>218</v>
      </c>
      <c r="AS1218" t="s">
        <v>1910</v>
      </c>
      <c r="AT1218" t="s">
        <v>230</v>
      </c>
      <c r="AU1218">
        <v>20261007</v>
      </c>
      <c r="AV1218" t="s">
        <v>221</v>
      </c>
      <c r="AW1218" t="s">
        <v>880</v>
      </c>
      <c r="AX1218" t="s">
        <v>222</v>
      </c>
      <c r="BA1218" s="57">
        <v>46302.458333333336</v>
      </c>
      <c r="BB1218" t="s">
        <v>3326</v>
      </c>
      <c r="BC1218">
        <v>2026</v>
      </c>
      <c r="BD1218">
        <v>10</v>
      </c>
      <c r="BE1218">
        <v>7</v>
      </c>
      <c r="BF1218" s="6">
        <f t="shared" ref="BF1218:BF1281" si="57">DATE(BC1218,BD1218,BE1218)</f>
        <v>46302</v>
      </c>
      <c r="BG1218">
        <f t="shared" ref="BG1218:BG1281" si="58">BF1218-BA1218</f>
        <v>-0.45833333333575865</v>
      </c>
      <c r="BH1218" t="str">
        <f t="shared" ref="BH1218:BH1281" si="59">IF(BG1218=1,"COMPLY",IF(BG1218&lt;1,"COMPLY","NOT COMPLY"))</f>
        <v>COMPLY</v>
      </c>
      <c r="BI1218" t="str">
        <f>VLOOKUP(H1218,Sheet2!$A$1:$B$270,2,FALSE)</f>
        <v>SURABAYA UTARA</v>
      </c>
    </row>
    <row r="1219" spans="1:61">
      <c r="A1219">
        <v>1218</v>
      </c>
      <c r="B1219">
        <v>1002631920</v>
      </c>
      <c r="C1219">
        <v>3</v>
      </c>
      <c r="D1219" t="s">
        <v>55</v>
      </c>
      <c r="E1219">
        <v>5</v>
      </c>
      <c r="F1219" t="s">
        <v>305</v>
      </c>
      <c r="G1219" t="s">
        <v>128</v>
      </c>
      <c r="H1219" t="s">
        <v>416</v>
      </c>
      <c r="I1219" t="s">
        <v>212</v>
      </c>
      <c r="J1219" t="s">
        <v>213</v>
      </c>
      <c r="K1219" t="s">
        <v>149</v>
      </c>
      <c r="L1219" t="s">
        <v>214</v>
      </c>
      <c r="M1219" t="s">
        <v>76</v>
      </c>
      <c r="N1219" t="s">
        <v>215</v>
      </c>
      <c r="O1219" s="57">
        <v>46307.349756944444</v>
      </c>
      <c r="P1219" s="57">
        <v>46307.68953703704</v>
      </c>
      <c r="Q1219">
        <v>69408311</v>
      </c>
      <c r="S1219">
        <v>152301272886</v>
      </c>
      <c r="T1219" t="s">
        <v>6022</v>
      </c>
      <c r="U1219" t="s">
        <v>6023</v>
      </c>
      <c r="V1219" t="s">
        <v>6024</v>
      </c>
      <c r="Z1219">
        <v>112.7135306</v>
      </c>
      <c r="AA1219">
        <v>-7.2847089</v>
      </c>
      <c r="AB1219" t="s">
        <v>6025</v>
      </c>
      <c r="AC1219" t="s">
        <v>216</v>
      </c>
      <c r="AL1219" t="s">
        <v>217</v>
      </c>
      <c r="AM1219" t="s">
        <v>6026</v>
      </c>
      <c r="AN1219" t="s">
        <v>6</v>
      </c>
      <c r="AO1219" s="57">
        <v>46366.350844907407</v>
      </c>
      <c r="AP1219" s="57">
        <v>46308.333333333336</v>
      </c>
      <c r="AR1219" t="s">
        <v>218</v>
      </c>
      <c r="AS1219" t="s">
        <v>1910</v>
      </c>
      <c r="AT1219" t="s">
        <v>230</v>
      </c>
      <c r="AU1219">
        <v>20261012</v>
      </c>
      <c r="AV1219" t="s">
        <v>221</v>
      </c>
      <c r="AW1219" t="s">
        <v>881</v>
      </c>
      <c r="AX1219" t="s">
        <v>222</v>
      </c>
      <c r="BA1219" s="57">
        <v>46308.333333333336</v>
      </c>
      <c r="BB1219" t="s">
        <v>6026</v>
      </c>
      <c r="BC1219">
        <v>2026</v>
      </c>
      <c r="BD1219">
        <v>10</v>
      </c>
      <c r="BE1219">
        <v>12</v>
      </c>
      <c r="BF1219" s="6">
        <f t="shared" si="57"/>
        <v>46307</v>
      </c>
      <c r="BG1219">
        <f t="shared" si="58"/>
        <v>-1.3333333333357587</v>
      </c>
      <c r="BH1219" t="str">
        <f t="shared" si="59"/>
        <v>COMPLY</v>
      </c>
      <c r="BI1219" t="str">
        <f>VLOOKUP(H1219,Sheet2!$A$1:$B$270,2,FALSE)</f>
        <v>SURABAYA UTARA</v>
      </c>
    </row>
    <row r="1220" spans="1:61">
      <c r="A1220">
        <v>1219</v>
      </c>
      <c r="B1220">
        <v>1002641289</v>
      </c>
      <c r="C1220">
        <v>3</v>
      </c>
      <c r="D1220" t="s">
        <v>55</v>
      </c>
      <c r="E1220">
        <v>5</v>
      </c>
      <c r="F1220" t="s">
        <v>305</v>
      </c>
      <c r="G1220" t="s">
        <v>128</v>
      </c>
      <c r="H1220" t="s">
        <v>416</v>
      </c>
      <c r="I1220" t="s">
        <v>212</v>
      </c>
      <c r="J1220" t="s">
        <v>213</v>
      </c>
      <c r="K1220" t="s">
        <v>149</v>
      </c>
      <c r="L1220" t="s">
        <v>214</v>
      </c>
      <c r="M1220" t="s">
        <v>76</v>
      </c>
      <c r="N1220" t="s">
        <v>215</v>
      </c>
      <c r="O1220" s="57">
        <v>46312.49560185185</v>
      </c>
      <c r="P1220" s="57">
        <v>46312.740081018521</v>
      </c>
      <c r="Q1220">
        <v>69412004</v>
      </c>
      <c r="S1220">
        <v>152301272962</v>
      </c>
      <c r="T1220" t="s">
        <v>8552</v>
      </c>
      <c r="U1220" t="s">
        <v>8553</v>
      </c>
      <c r="V1220" t="s">
        <v>8554</v>
      </c>
      <c r="Z1220">
        <v>112.715716</v>
      </c>
      <c r="AA1220">
        <v>-7.2726980000000001</v>
      </c>
      <c r="AB1220" t="s">
        <v>8555</v>
      </c>
      <c r="AC1220" t="s">
        <v>235</v>
      </c>
      <c r="AL1220" t="s">
        <v>217</v>
      </c>
      <c r="AM1220" t="s">
        <v>8556</v>
      </c>
      <c r="AN1220" t="s">
        <v>6</v>
      </c>
      <c r="AO1220" t="s">
        <v>8557</v>
      </c>
      <c r="AP1220" s="57">
        <v>46313.333333333336</v>
      </c>
      <c r="AR1220" t="s">
        <v>218</v>
      </c>
      <c r="AS1220" t="s">
        <v>1910</v>
      </c>
      <c r="AT1220" t="s">
        <v>230</v>
      </c>
      <c r="AU1220">
        <v>20261017</v>
      </c>
      <c r="AV1220" t="s">
        <v>221</v>
      </c>
      <c r="AW1220" t="s">
        <v>875</v>
      </c>
      <c r="AX1220" t="s">
        <v>222</v>
      </c>
      <c r="BA1220" s="57">
        <v>46313.333333333336</v>
      </c>
      <c r="BB1220" t="s">
        <v>8556</v>
      </c>
      <c r="BC1220">
        <v>2026</v>
      </c>
      <c r="BD1220">
        <v>10</v>
      </c>
      <c r="BE1220">
        <v>17</v>
      </c>
      <c r="BF1220" s="6">
        <f t="shared" si="57"/>
        <v>46312</v>
      </c>
      <c r="BG1220">
        <f t="shared" si="58"/>
        <v>-1.3333333333357587</v>
      </c>
      <c r="BH1220" t="str">
        <f t="shared" si="59"/>
        <v>COMPLY</v>
      </c>
      <c r="BI1220" t="str">
        <f>VLOOKUP(H1220,Sheet2!$A$1:$B$270,2,FALSE)</f>
        <v>SURABAYA UTARA</v>
      </c>
    </row>
    <row r="1221" spans="1:61">
      <c r="A1221">
        <v>1220</v>
      </c>
      <c r="B1221">
        <v>1002643599</v>
      </c>
      <c r="C1221">
        <v>3</v>
      </c>
      <c r="D1221" t="s">
        <v>55</v>
      </c>
      <c r="E1221">
        <v>5</v>
      </c>
      <c r="F1221" t="s">
        <v>305</v>
      </c>
      <c r="G1221" t="s">
        <v>128</v>
      </c>
      <c r="H1221" t="s">
        <v>416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46314.626840277779</v>
      </c>
      <c r="P1221" s="57">
        <v>46315.686944444446</v>
      </c>
      <c r="Q1221">
        <v>69413091</v>
      </c>
      <c r="S1221">
        <v>152301272989</v>
      </c>
      <c r="T1221" t="s">
        <v>9603</v>
      </c>
      <c r="U1221" t="s">
        <v>9604</v>
      </c>
      <c r="V1221" t="s">
        <v>9605</v>
      </c>
      <c r="Z1221">
        <v>112.7241604</v>
      </c>
      <c r="AA1221">
        <v>-7.2919285</v>
      </c>
      <c r="AB1221" t="s">
        <v>9606</v>
      </c>
      <c r="AC1221" t="s">
        <v>216</v>
      </c>
      <c r="AL1221" t="s">
        <v>217</v>
      </c>
      <c r="AM1221" t="s">
        <v>9423</v>
      </c>
      <c r="AN1221" t="s">
        <v>6</v>
      </c>
      <c r="AO1221" t="s">
        <v>9502</v>
      </c>
      <c r="AP1221" s="57">
        <v>46315.458333333336</v>
      </c>
      <c r="AR1221" t="s">
        <v>218</v>
      </c>
      <c r="AS1221" t="s">
        <v>1910</v>
      </c>
      <c r="AT1221" t="s">
        <v>230</v>
      </c>
      <c r="AU1221">
        <v>20261020</v>
      </c>
      <c r="AV1221" t="s">
        <v>221</v>
      </c>
      <c r="AW1221" t="s">
        <v>875</v>
      </c>
      <c r="AX1221" t="s">
        <v>222</v>
      </c>
      <c r="BA1221" s="57">
        <v>46315.458333333336</v>
      </c>
      <c r="BB1221" t="s">
        <v>9423</v>
      </c>
      <c r="BC1221">
        <v>2026</v>
      </c>
      <c r="BD1221">
        <v>10</v>
      </c>
      <c r="BE1221">
        <v>20</v>
      </c>
      <c r="BF1221" s="6">
        <f t="shared" si="57"/>
        <v>46315</v>
      </c>
      <c r="BG1221">
        <f t="shared" si="58"/>
        <v>-0.45833333333575865</v>
      </c>
      <c r="BH1221" t="str">
        <f t="shared" si="59"/>
        <v>COMPLY</v>
      </c>
      <c r="BI1221" t="str">
        <f>VLOOKUP(H1221,Sheet2!$A$1:$B$270,2,FALSE)</f>
        <v>SURABAYA UTARA</v>
      </c>
    </row>
    <row r="1222" spans="1:61">
      <c r="A1222">
        <v>1221</v>
      </c>
      <c r="B1222">
        <v>1002645324</v>
      </c>
      <c r="C1222">
        <v>3</v>
      </c>
      <c r="D1222" t="s">
        <v>55</v>
      </c>
      <c r="E1222">
        <v>5</v>
      </c>
      <c r="F1222" t="s">
        <v>305</v>
      </c>
      <c r="G1222" t="s">
        <v>128</v>
      </c>
      <c r="H1222" t="s">
        <v>416</v>
      </c>
      <c r="I1222" t="s">
        <v>212</v>
      </c>
      <c r="J1222" t="s">
        <v>213</v>
      </c>
      <c r="K1222" t="s">
        <v>149</v>
      </c>
      <c r="L1222" t="s">
        <v>214</v>
      </c>
      <c r="M1222" t="s">
        <v>76</v>
      </c>
      <c r="N1222" t="s">
        <v>215</v>
      </c>
      <c r="O1222" s="57">
        <v>46315.518564814818</v>
      </c>
      <c r="P1222" s="57">
        <v>46316.84888888889</v>
      </c>
      <c r="Q1222">
        <v>69413709</v>
      </c>
      <c r="S1222">
        <v>152301271138</v>
      </c>
      <c r="T1222" t="s">
        <v>10314</v>
      </c>
      <c r="U1222" t="s">
        <v>10315</v>
      </c>
      <c r="V1222" t="s">
        <v>10316</v>
      </c>
      <c r="Z1222">
        <v>112.7379299</v>
      </c>
      <c r="AA1222">
        <v>-7.2776434999999999</v>
      </c>
      <c r="AB1222" t="s">
        <v>10317</v>
      </c>
      <c r="AC1222" t="s">
        <v>235</v>
      </c>
      <c r="AL1222" t="s">
        <v>217</v>
      </c>
      <c r="AM1222" t="s">
        <v>10318</v>
      </c>
      <c r="AN1222" t="s">
        <v>6</v>
      </c>
      <c r="AO1222" t="s">
        <v>10108</v>
      </c>
      <c r="AP1222" s="57">
        <v>46316.458333333336</v>
      </c>
      <c r="AR1222" t="s">
        <v>218</v>
      </c>
      <c r="AS1222" t="s">
        <v>1910</v>
      </c>
      <c r="AT1222" t="s">
        <v>220</v>
      </c>
      <c r="AU1222">
        <v>20261021</v>
      </c>
      <c r="AV1222" t="s">
        <v>221</v>
      </c>
      <c r="AW1222" t="s">
        <v>1812</v>
      </c>
      <c r="AX1222" t="s">
        <v>222</v>
      </c>
      <c r="BA1222" s="57">
        <v>46316.458333333336</v>
      </c>
      <c r="BB1222" t="s">
        <v>10318</v>
      </c>
      <c r="BC1222">
        <v>2026</v>
      </c>
      <c r="BD1222">
        <v>10</v>
      </c>
      <c r="BE1222">
        <v>21</v>
      </c>
      <c r="BF1222" s="6">
        <f t="shared" si="57"/>
        <v>46316</v>
      </c>
      <c r="BG1222">
        <f t="shared" si="58"/>
        <v>-0.45833333333575865</v>
      </c>
      <c r="BH1222" t="str">
        <f t="shared" si="59"/>
        <v>COMPLY</v>
      </c>
      <c r="BI1222" t="str">
        <f>VLOOKUP(H1222,Sheet2!$A$1:$B$270,2,FALSE)</f>
        <v>SURABAYA UTARA</v>
      </c>
    </row>
    <row r="1223" spans="1:61">
      <c r="A1223">
        <v>1222</v>
      </c>
      <c r="B1223">
        <v>1002649604</v>
      </c>
      <c r="C1223">
        <v>3</v>
      </c>
      <c r="D1223" t="s">
        <v>55</v>
      </c>
      <c r="E1223">
        <v>5</v>
      </c>
      <c r="F1223" t="s">
        <v>305</v>
      </c>
      <c r="G1223" t="s">
        <v>128</v>
      </c>
      <c r="H1223" t="s">
        <v>416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46317.643576388888</v>
      </c>
      <c r="P1223" s="57">
        <v>46318.724166666667</v>
      </c>
      <c r="Q1223">
        <v>69415300</v>
      </c>
      <c r="S1223">
        <v>152301273945</v>
      </c>
      <c r="T1223" t="s">
        <v>11576</v>
      </c>
      <c r="U1223" t="s">
        <v>11577</v>
      </c>
      <c r="V1223" t="s">
        <v>11578</v>
      </c>
      <c r="Z1223">
        <v>112.7353749</v>
      </c>
      <c r="AA1223">
        <v>-7.2932261</v>
      </c>
      <c r="AB1223" t="s">
        <v>11579</v>
      </c>
      <c r="AC1223" t="s">
        <v>235</v>
      </c>
      <c r="AL1223" t="s">
        <v>217</v>
      </c>
      <c r="AM1223" t="s">
        <v>11580</v>
      </c>
      <c r="AN1223" t="s">
        <v>6</v>
      </c>
      <c r="AO1223" t="s">
        <v>11444</v>
      </c>
      <c r="AP1223" s="57">
        <v>46318.625</v>
      </c>
      <c r="AR1223" t="s">
        <v>218</v>
      </c>
      <c r="AS1223" t="s">
        <v>1910</v>
      </c>
      <c r="AT1223" t="s">
        <v>230</v>
      </c>
      <c r="AU1223">
        <v>20261023</v>
      </c>
      <c r="AV1223" t="s">
        <v>221</v>
      </c>
      <c r="AW1223" t="s">
        <v>877</v>
      </c>
      <c r="AX1223" t="s">
        <v>222</v>
      </c>
      <c r="BA1223" s="57">
        <v>46318.625</v>
      </c>
      <c r="BB1223" t="s">
        <v>11580</v>
      </c>
      <c r="BC1223">
        <v>2026</v>
      </c>
      <c r="BD1223">
        <v>10</v>
      </c>
      <c r="BE1223">
        <v>23</v>
      </c>
      <c r="BF1223" s="6">
        <f t="shared" si="57"/>
        <v>46318</v>
      </c>
      <c r="BG1223">
        <f t="shared" si="58"/>
        <v>-0.625</v>
      </c>
      <c r="BH1223" t="str">
        <f t="shared" si="59"/>
        <v>COMPLY</v>
      </c>
      <c r="BI1223" t="str">
        <f>VLOOKUP(H1223,Sheet2!$A$1:$B$270,2,FALSE)</f>
        <v>SURABAYA UTARA</v>
      </c>
    </row>
    <row r="1224" spans="1:61">
      <c r="A1224">
        <v>1223</v>
      </c>
      <c r="B1224">
        <v>1002648548</v>
      </c>
      <c r="C1224">
        <v>3</v>
      </c>
      <c r="D1224" t="s">
        <v>55</v>
      </c>
      <c r="E1224">
        <v>5</v>
      </c>
      <c r="F1224" t="s">
        <v>305</v>
      </c>
      <c r="G1224" t="s">
        <v>128</v>
      </c>
      <c r="H1224" t="s">
        <v>416</v>
      </c>
      <c r="I1224" t="s">
        <v>212</v>
      </c>
      <c r="J1224" t="s">
        <v>213</v>
      </c>
      <c r="K1224" t="s">
        <v>149</v>
      </c>
      <c r="L1224" t="s">
        <v>826</v>
      </c>
      <c r="M1224" t="s">
        <v>76</v>
      </c>
      <c r="N1224" t="s">
        <v>215</v>
      </c>
      <c r="O1224" s="57">
        <v>46317.401956018519</v>
      </c>
      <c r="P1224" s="57">
        <v>46318.7577662037</v>
      </c>
      <c r="Q1224">
        <v>69414952</v>
      </c>
      <c r="R1224">
        <v>3135934574</v>
      </c>
      <c r="S1224">
        <v>152301271538</v>
      </c>
      <c r="T1224" t="s">
        <v>11571</v>
      </c>
      <c r="U1224" t="s">
        <v>11572</v>
      </c>
      <c r="V1224" t="s">
        <v>11573</v>
      </c>
      <c r="Z1224">
        <v>112.73170500000001</v>
      </c>
      <c r="AA1224">
        <v>-7.2824020000000003</v>
      </c>
      <c r="AB1224" t="s">
        <v>11574</v>
      </c>
      <c r="AC1224" t="s">
        <v>235</v>
      </c>
      <c r="AL1224" t="s">
        <v>217</v>
      </c>
      <c r="AM1224" t="s">
        <v>11575</v>
      </c>
      <c r="AN1224" t="s">
        <v>6</v>
      </c>
      <c r="AO1224" t="s">
        <v>11413</v>
      </c>
      <c r="AP1224" s="57">
        <v>46318.333333333336</v>
      </c>
      <c r="AR1224" t="s">
        <v>218</v>
      </c>
      <c r="AS1224" t="s">
        <v>1910</v>
      </c>
      <c r="AT1224" t="s">
        <v>230</v>
      </c>
      <c r="AU1224">
        <v>20261023</v>
      </c>
      <c r="AV1224" t="s">
        <v>221</v>
      </c>
      <c r="AW1224" t="s">
        <v>7737</v>
      </c>
      <c r="AX1224" t="s">
        <v>222</v>
      </c>
      <c r="BA1224" s="57">
        <v>46318.333333333336</v>
      </c>
      <c r="BB1224" t="s">
        <v>11575</v>
      </c>
      <c r="BC1224">
        <v>2026</v>
      </c>
      <c r="BD1224">
        <v>10</v>
      </c>
      <c r="BE1224">
        <v>23</v>
      </c>
      <c r="BF1224" s="6">
        <f t="shared" si="57"/>
        <v>46318</v>
      </c>
      <c r="BG1224">
        <f t="shared" si="58"/>
        <v>-0.33333333333575865</v>
      </c>
      <c r="BH1224" t="str">
        <f t="shared" si="59"/>
        <v>COMPLY</v>
      </c>
      <c r="BI1224" t="str">
        <f>VLOOKUP(H1224,Sheet2!$A$1:$B$270,2,FALSE)</f>
        <v>SURABAYA UTARA</v>
      </c>
    </row>
    <row r="1225" spans="1:61">
      <c r="A1225">
        <v>1224</v>
      </c>
      <c r="B1225">
        <v>1002651424</v>
      </c>
      <c r="C1225">
        <v>3</v>
      </c>
      <c r="D1225" t="s">
        <v>55</v>
      </c>
      <c r="E1225">
        <v>5</v>
      </c>
      <c r="F1225" t="s">
        <v>305</v>
      </c>
      <c r="G1225" t="s">
        <v>128</v>
      </c>
      <c r="H1225" t="s">
        <v>416</v>
      </c>
      <c r="I1225" t="s">
        <v>212</v>
      </c>
      <c r="J1225" t="s">
        <v>213</v>
      </c>
      <c r="K1225" t="s">
        <v>149</v>
      </c>
      <c r="L1225" t="s">
        <v>214</v>
      </c>
      <c r="M1225" t="s">
        <v>76</v>
      </c>
      <c r="N1225" t="s">
        <v>215</v>
      </c>
      <c r="O1225" s="57">
        <v>46318.646412037036</v>
      </c>
      <c r="P1225" s="57">
        <v>46319.608194444445</v>
      </c>
      <c r="Q1225">
        <v>69416059</v>
      </c>
      <c r="S1225">
        <v>152301271692</v>
      </c>
      <c r="T1225" t="s">
        <v>12313</v>
      </c>
      <c r="U1225" t="s">
        <v>12314</v>
      </c>
      <c r="V1225" t="s">
        <v>12315</v>
      </c>
      <c r="Z1225">
        <v>112.7240137</v>
      </c>
      <c r="AA1225">
        <v>-7.2923812999999997</v>
      </c>
      <c r="AB1225" t="s">
        <v>12316</v>
      </c>
      <c r="AC1225" t="s">
        <v>235</v>
      </c>
      <c r="AL1225" t="s">
        <v>217</v>
      </c>
      <c r="AM1225" t="s">
        <v>11862</v>
      </c>
      <c r="AN1225" t="s">
        <v>6</v>
      </c>
      <c r="AO1225" t="s">
        <v>12317</v>
      </c>
      <c r="AP1225" s="57">
        <v>46319.625</v>
      </c>
      <c r="AR1225" t="s">
        <v>218</v>
      </c>
      <c r="AS1225" t="s">
        <v>1910</v>
      </c>
      <c r="AT1225" t="s">
        <v>230</v>
      </c>
      <c r="AU1225">
        <v>20261024</v>
      </c>
      <c r="AV1225" t="s">
        <v>221</v>
      </c>
      <c r="AW1225" t="s">
        <v>883</v>
      </c>
      <c r="AX1225" t="s">
        <v>222</v>
      </c>
      <c r="BA1225" s="57">
        <v>46319.625</v>
      </c>
      <c r="BB1225" t="s">
        <v>11862</v>
      </c>
      <c r="BC1225">
        <v>2026</v>
      </c>
      <c r="BD1225">
        <v>10</v>
      </c>
      <c r="BE1225">
        <v>24</v>
      </c>
      <c r="BF1225" s="6">
        <f t="shared" si="57"/>
        <v>46319</v>
      </c>
      <c r="BG1225">
        <f t="shared" si="58"/>
        <v>-0.625</v>
      </c>
      <c r="BH1225" t="str">
        <f t="shared" si="59"/>
        <v>COMPLY</v>
      </c>
      <c r="BI1225" t="str">
        <f>VLOOKUP(H1225,Sheet2!$A$1:$B$270,2,FALSE)</f>
        <v>SURABAYA UTARA</v>
      </c>
    </row>
    <row r="1226" spans="1:61">
      <c r="A1226">
        <v>1225</v>
      </c>
      <c r="B1226">
        <v>1002652492</v>
      </c>
      <c r="C1226">
        <v>3</v>
      </c>
      <c r="D1226" t="s">
        <v>55</v>
      </c>
      <c r="E1226">
        <v>5</v>
      </c>
      <c r="F1226" t="s">
        <v>305</v>
      </c>
      <c r="G1226" t="s">
        <v>128</v>
      </c>
      <c r="H1226" t="s">
        <v>416</v>
      </c>
      <c r="I1226" t="s">
        <v>212</v>
      </c>
      <c r="J1226" t="s">
        <v>213</v>
      </c>
      <c r="K1226" t="s">
        <v>149</v>
      </c>
      <c r="L1226" t="s">
        <v>214</v>
      </c>
      <c r="M1226" t="s">
        <v>76</v>
      </c>
      <c r="N1226" t="s">
        <v>215</v>
      </c>
      <c r="O1226" s="57">
        <v>46320.451909722222</v>
      </c>
      <c r="P1226" s="57">
        <v>46320.758414351854</v>
      </c>
      <c r="Q1226">
        <v>69416631</v>
      </c>
      <c r="S1226">
        <v>152301273390</v>
      </c>
      <c r="T1226" t="s">
        <v>12318</v>
      </c>
      <c r="U1226" t="s">
        <v>12319</v>
      </c>
      <c r="V1226" t="s">
        <v>12320</v>
      </c>
      <c r="Z1226">
        <v>112.7186227</v>
      </c>
      <c r="AA1226">
        <v>-7.3001319999999996</v>
      </c>
      <c r="AB1226" t="s">
        <v>12321</v>
      </c>
      <c r="AC1226" t="s">
        <v>235</v>
      </c>
      <c r="AL1226" t="s">
        <v>217</v>
      </c>
      <c r="AM1226" t="s">
        <v>12322</v>
      </c>
      <c r="AN1226" t="s">
        <v>6</v>
      </c>
      <c r="AO1226" t="s">
        <v>12244</v>
      </c>
      <c r="AP1226" s="57">
        <v>46321.333333333336</v>
      </c>
      <c r="AR1226" t="s">
        <v>218</v>
      </c>
      <c r="AS1226" t="s">
        <v>1910</v>
      </c>
      <c r="AT1226" t="s">
        <v>230</v>
      </c>
      <c r="AU1226">
        <v>20261025</v>
      </c>
      <c r="AV1226" t="s">
        <v>221</v>
      </c>
      <c r="AW1226" t="s">
        <v>882</v>
      </c>
      <c r="AX1226" t="s">
        <v>222</v>
      </c>
      <c r="BA1226" s="57">
        <v>46321.333333333336</v>
      </c>
      <c r="BB1226" t="s">
        <v>12322</v>
      </c>
      <c r="BC1226">
        <v>2026</v>
      </c>
      <c r="BD1226">
        <v>10</v>
      </c>
      <c r="BE1226">
        <v>25</v>
      </c>
      <c r="BF1226" s="6">
        <f t="shared" si="57"/>
        <v>46320</v>
      </c>
      <c r="BG1226">
        <f t="shared" si="58"/>
        <v>-1.3333333333357587</v>
      </c>
      <c r="BH1226" t="str">
        <f t="shared" si="59"/>
        <v>COMPLY</v>
      </c>
      <c r="BI1226" t="str">
        <f>VLOOKUP(H1226,Sheet2!$A$1:$B$270,2,FALSE)</f>
        <v>SURABAYA UTARA</v>
      </c>
    </row>
    <row r="1227" spans="1:61">
      <c r="A1227">
        <v>1226</v>
      </c>
      <c r="B1227">
        <v>1002655081</v>
      </c>
      <c r="C1227">
        <v>3</v>
      </c>
      <c r="D1227" t="s">
        <v>55</v>
      </c>
      <c r="E1227">
        <v>5</v>
      </c>
      <c r="F1227" t="s">
        <v>305</v>
      </c>
      <c r="G1227" t="s">
        <v>128</v>
      </c>
      <c r="H1227" t="s">
        <v>416</v>
      </c>
      <c r="I1227" t="s">
        <v>212</v>
      </c>
      <c r="J1227" t="s">
        <v>213</v>
      </c>
      <c r="K1227" t="s">
        <v>149</v>
      </c>
      <c r="L1227" t="s">
        <v>214</v>
      </c>
      <c r="M1227" t="s">
        <v>76</v>
      </c>
      <c r="N1227" t="s">
        <v>215</v>
      </c>
      <c r="O1227" s="57">
        <v>46322.370717592596</v>
      </c>
      <c r="P1227" s="57">
        <v>46323.793564814812</v>
      </c>
      <c r="Q1227">
        <v>69417593</v>
      </c>
      <c r="S1227">
        <v>152301271787</v>
      </c>
      <c r="T1227" t="s">
        <v>13872</v>
      </c>
      <c r="U1227" t="s">
        <v>13873</v>
      </c>
      <c r="V1227" t="s">
        <v>13874</v>
      </c>
      <c r="Z1227">
        <v>112.7341795</v>
      </c>
      <c r="AA1227">
        <v>-7.2863562999999996</v>
      </c>
      <c r="AB1227" t="s">
        <v>13875</v>
      </c>
      <c r="AC1227" t="s">
        <v>235</v>
      </c>
      <c r="AL1227" t="s">
        <v>217</v>
      </c>
      <c r="AM1227" t="s">
        <v>13876</v>
      </c>
      <c r="AN1227" t="s">
        <v>6</v>
      </c>
      <c r="AO1227" t="s">
        <v>13586</v>
      </c>
      <c r="AP1227" s="57">
        <v>46323.333333333336</v>
      </c>
      <c r="AR1227" t="s">
        <v>218</v>
      </c>
      <c r="AS1227" t="s">
        <v>1910</v>
      </c>
      <c r="AT1227" t="s">
        <v>230</v>
      </c>
      <c r="AU1227">
        <v>20261028</v>
      </c>
      <c r="AV1227" t="s">
        <v>221</v>
      </c>
      <c r="AW1227" t="s">
        <v>875</v>
      </c>
      <c r="AX1227" t="s">
        <v>222</v>
      </c>
      <c r="BA1227" s="57">
        <v>46323.333333333336</v>
      </c>
      <c r="BB1227" t="s">
        <v>13876</v>
      </c>
      <c r="BC1227">
        <v>2026</v>
      </c>
      <c r="BD1227">
        <v>10</v>
      </c>
      <c r="BE1227">
        <v>28</v>
      </c>
      <c r="BF1227" s="6">
        <f t="shared" si="57"/>
        <v>46323</v>
      </c>
      <c r="BG1227">
        <f t="shared" si="58"/>
        <v>-0.33333333333575865</v>
      </c>
      <c r="BH1227" t="str">
        <f t="shared" si="59"/>
        <v>COMPLY</v>
      </c>
      <c r="BI1227" t="str">
        <f>VLOOKUP(H1227,Sheet2!$A$1:$B$270,2,FALSE)</f>
        <v>SURABAYA UTARA</v>
      </c>
    </row>
    <row r="1228" spans="1:61">
      <c r="A1228">
        <v>1227</v>
      </c>
      <c r="B1228">
        <v>1002628703</v>
      </c>
      <c r="C1228">
        <v>3</v>
      </c>
      <c r="D1228" t="s">
        <v>55</v>
      </c>
      <c r="E1228">
        <v>5</v>
      </c>
      <c r="F1228" t="s">
        <v>305</v>
      </c>
      <c r="G1228" t="s">
        <v>128</v>
      </c>
      <c r="H1228" t="s">
        <v>416</v>
      </c>
      <c r="I1228" t="s">
        <v>212</v>
      </c>
      <c r="J1228" t="s">
        <v>213</v>
      </c>
      <c r="K1228" t="s">
        <v>149</v>
      </c>
      <c r="L1228" t="s">
        <v>214</v>
      </c>
      <c r="M1228" t="s">
        <v>279</v>
      </c>
      <c r="N1228" t="s">
        <v>215</v>
      </c>
      <c r="O1228" s="57">
        <v>46304.303865740738</v>
      </c>
      <c r="P1228" s="57">
        <v>46304.858946759261</v>
      </c>
      <c r="Q1228">
        <v>69406931</v>
      </c>
      <c r="S1228">
        <v>152301272877</v>
      </c>
      <c r="T1228" t="s">
        <v>5207</v>
      </c>
      <c r="U1228" t="s">
        <v>5208</v>
      </c>
      <c r="V1228" t="s">
        <v>5209</v>
      </c>
      <c r="Z1228">
        <v>112.7183271</v>
      </c>
      <c r="AA1228">
        <v>-7.2948085999999996</v>
      </c>
      <c r="AB1228" t="s">
        <v>5210</v>
      </c>
      <c r="AC1228" t="s">
        <v>216</v>
      </c>
      <c r="AL1228" t="s">
        <v>217</v>
      </c>
      <c r="AM1228" t="s">
        <v>4953</v>
      </c>
      <c r="AN1228" t="s">
        <v>6</v>
      </c>
      <c r="AO1228" s="57">
        <v>46275.320092592592</v>
      </c>
      <c r="AP1228" s="57">
        <v>46305.333333333336</v>
      </c>
      <c r="AR1228" t="s">
        <v>239</v>
      </c>
      <c r="AS1228" t="s">
        <v>1910</v>
      </c>
      <c r="AT1228" t="s">
        <v>230</v>
      </c>
      <c r="AV1228" t="s">
        <v>799</v>
      </c>
      <c r="AW1228" t="s">
        <v>880</v>
      </c>
      <c r="AX1228" t="s">
        <v>222</v>
      </c>
      <c r="BA1228" s="57">
        <v>46305.333333333336</v>
      </c>
      <c r="BB1228" t="s">
        <v>4953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str">
        <f>VLOOKUP(H1228,Sheet2!$A$1:$B$270,2,FALSE)</f>
        <v>SURABAYA UTARA</v>
      </c>
    </row>
    <row r="1229" spans="1:61">
      <c r="A1229">
        <v>1228</v>
      </c>
      <c r="B1229">
        <v>1002658697</v>
      </c>
      <c r="C1229">
        <v>3</v>
      </c>
      <c r="D1229" t="s">
        <v>55</v>
      </c>
      <c r="E1229">
        <v>5</v>
      </c>
      <c r="F1229" t="s">
        <v>305</v>
      </c>
      <c r="G1229" t="s">
        <v>128</v>
      </c>
      <c r="H1229" t="s">
        <v>416</v>
      </c>
      <c r="I1229" t="s">
        <v>212</v>
      </c>
      <c r="J1229" t="s">
        <v>213</v>
      </c>
      <c r="K1229" t="s">
        <v>149</v>
      </c>
      <c r="L1229" t="s">
        <v>214</v>
      </c>
      <c r="M1229" t="s">
        <v>279</v>
      </c>
      <c r="N1229" t="s">
        <v>215</v>
      </c>
      <c r="O1229" s="57">
        <v>46324.400509259256</v>
      </c>
      <c r="P1229" s="57">
        <v>46325.19871527778</v>
      </c>
      <c r="Q1229">
        <v>69419015</v>
      </c>
      <c r="S1229">
        <v>152301271896</v>
      </c>
      <c r="T1229" t="s">
        <v>15177</v>
      </c>
      <c r="U1229" t="s">
        <v>15178</v>
      </c>
      <c r="V1229" t="s">
        <v>15179</v>
      </c>
      <c r="Z1229">
        <v>112.7091693</v>
      </c>
      <c r="AA1229">
        <v>-7.2890775999999997</v>
      </c>
      <c r="AB1229" t="s">
        <v>15180</v>
      </c>
      <c r="AC1229" t="s">
        <v>235</v>
      </c>
      <c r="AL1229" t="s">
        <v>217</v>
      </c>
      <c r="AM1229" t="s">
        <v>15181</v>
      </c>
      <c r="AN1229" t="s">
        <v>6</v>
      </c>
      <c r="AO1229" t="s">
        <v>14902</v>
      </c>
      <c r="AP1229" s="57">
        <v>46325.333333333336</v>
      </c>
      <c r="AR1229" t="s">
        <v>239</v>
      </c>
      <c r="AS1229" t="s">
        <v>1910</v>
      </c>
      <c r="AT1229" t="s">
        <v>230</v>
      </c>
      <c r="AV1229" t="s">
        <v>799</v>
      </c>
      <c r="AW1229" t="s">
        <v>876</v>
      </c>
      <c r="AX1229" t="s">
        <v>222</v>
      </c>
      <c r="BA1229" s="57">
        <v>46325.333333333336</v>
      </c>
      <c r="BB1229" t="s">
        <v>15181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str">
        <f>VLOOKUP(H1229,Sheet2!$A$1:$B$270,2,FALSE)</f>
        <v>SURABAYA UTARA</v>
      </c>
    </row>
    <row r="1230" spans="1:61">
      <c r="A1230">
        <v>1229</v>
      </c>
      <c r="B1230">
        <v>1002652305</v>
      </c>
      <c r="C1230">
        <v>3</v>
      </c>
      <c r="D1230" t="s">
        <v>55</v>
      </c>
      <c r="E1230">
        <v>5</v>
      </c>
      <c r="F1230" t="s">
        <v>305</v>
      </c>
      <c r="G1230" t="s">
        <v>126</v>
      </c>
      <c r="H1230" t="s">
        <v>306</v>
      </c>
      <c r="I1230" t="s">
        <v>212</v>
      </c>
      <c r="J1230" t="s">
        <v>213</v>
      </c>
      <c r="K1230" t="s">
        <v>149</v>
      </c>
      <c r="M1230" t="s">
        <v>1400</v>
      </c>
      <c r="N1230" t="s">
        <v>215</v>
      </c>
      <c r="O1230" s="57">
        <v>46319.68949074074</v>
      </c>
      <c r="P1230" s="57">
        <v>46322.449201388888</v>
      </c>
      <c r="Q1230">
        <v>69416513</v>
      </c>
      <c r="S1230">
        <v>152320246778</v>
      </c>
      <c r="T1230" t="s">
        <v>12329</v>
      </c>
      <c r="U1230" t="s">
        <v>12330</v>
      </c>
      <c r="V1230" t="s">
        <v>12331</v>
      </c>
      <c r="Z1230">
        <v>112.754445075988</v>
      </c>
      <c r="AA1230">
        <v>-7.2774846777254503</v>
      </c>
      <c r="AB1230" t="s">
        <v>12332</v>
      </c>
      <c r="AC1230" t="s">
        <v>229</v>
      </c>
      <c r="AL1230" t="s">
        <v>217</v>
      </c>
      <c r="AM1230" t="s">
        <v>12333</v>
      </c>
      <c r="AN1230" t="s">
        <v>6</v>
      </c>
      <c r="AO1230" t="s">
        <v>12334</v>
      </c>
      <c r="AP1230" s="57">
        <v>46320.625</v>
      </c>
      <c r="AR1230" t="s">
        <v>14</v>
      </c>
      <c r="AS1230" t="s">
        <v>1910</v>
      </c>
      <c r="AT1230" t="s">
        <v>230</v>
      </c>
      <c r="AV1230" t="s">
        <v>13877</v>
      </c>
      <c r="AW1230" t="s">
        <v>540</v>
      </c>
      <c r="AX1230" t="s">
        <v>222</v>
      </c>
      <c r="BA1230" s="57">
        <v>46320.625</v>
      </c>
      <c r="BB1230" t="s">
        <v>12333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str">
        <f>VLOOKUP(H1230,Sheet2!$A$1:$B$270,2,FALSE)</f>
        <v>SURABAYA SELATAN</v>
      </c>
    </row>
    <row r="1231" spans="1:61">
      <c r="A1231">
        <v>1230</v>
      </c>
      <c r="B1231">
        <v>1002624625</v>
      </c>
      <c r="C1231">
        <v>3</v>
      </c>
      <c r="D1231" t="s">
        <v>55</v>
      </c>
      <c r="E1231">
        <v>5</v>
      </c>
      <c r="F1231" t="s">
        <v>305</v>
      </c>
      <c r="G1231" t="s">
        <v>126</v>
      </c>
      <c r="H1231" t="s">
        <v>306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46301.616643518515</v>
      </c>
      <c r="P1231" s="57">
        <v>46301.662685185183</v>
      </c>
      <c r="Q1231">
        <v>69398904</v>
      </c>
      <c r="S1231">
        <v>152320246616</v>
      </c>
      <c r="T1231" t="s">
        <v>3327</v>
      </c>
      <c r="U1231" t="s">
        <v>3328</v>
      </c>
      <c r="V1231" t="s">
        <v>3329</v>
      </c>
      <c r="Z1231">
        <v>112.76</v>
      </c>
      <c r="AA1231">
        <v>-7.2850000000000001</v>
      </c>
      <c r="AB1231" t="s">
        <v>3330</v>
      </c>
      <c r="AC1231" t="s">
        <v>229</v>
      </c>
      <c r="AL1231" t="s">
        <v>217</v>
      </c>
      <c r="AM1231" t="s">
        <v>3331</v>
      </c>
      <c r="AN1231" t="s">
        <v>6</v>
      </c>
      <c r="AO1231" s="57">
        <v>46183.621979166666</v>
      </c>
      <c r="AR1231" t="s">
        <v>218</v>
      </c>
      <c r="AS1231" t="s">
        <v>1910</v>
      </c>
      <c r="AT1231" t="s">
        <v>230</v>
      </c>
      <c r="AU1231">
        <v>20261006</v>
      </c>
      <c r="AV1231" t="s">
        <v>221</v>
      </c>
      <c r="AW1231" t="s">
        <v>540</v>
      </c>
      <c r="AX1231" t="s">
        <v>222</v>
      </c>
      <c r="BA1231" s="57">
        <v>46301.291666666664</v>
      </c>
      <c r="BB1231" t="s">
        <v>3331</v>
      </c>
      <c r="BC1231">
        <v>2026</v>
      </c>
      <c r="BD1231">
        <v>10</v>
      </c>
      <c r="BE1231">
        <v>6</v>
      </c>
      <c r="BF1231" s="6">
        <f t="shared" si="57"/>
        <v>46301</v>
      </c>
      <c r="BG1231">
        <f t="shared" si="58"/>
        <v>-0.29166666666424135</v>
      </c>
      <c r="BH1231" t="str">
        <f t="shared" si="59"/>
        <v>COMPLY</v>
      </c>
      <c r="BI1231" t="str">
        <f>VLOOKUP(H1231,Sheet2!$A$1:$B$270,2,FALSE)</f>
        <v>SURABAYA SELATAN</v>
      </c>
    </row>
    <row r="1232" spans="1:61">
      <c r="A1232">
        <v>1231</v>
      </c>
      <c r="B1232">
        <v>1002638781</v>
      </c>
      <c r="C1232">
        <v>3</v>
      </c>
      <c r="D1232" t="s">
        <v>55</v>
      </c>
      <c r="E1232">
        <v>5</v>
      </c>
      <c r="F1232" t="s">
        <v>305</v>
      </c>
      <c r="G1232" t="s">
        <v>126</v>
      </c>
      <c r="H1232" t="s">
        <v>306</v>
      </c>
      <c r="I1232" t="s">
        <v>212</v>
      </c>
      <c r="J1232" t="s">
        <v>213</v>
      </c>
      <c r="K1232" t="s">
        <v>149</v>
      </c>
      <c r="L1232" t="s">
        <v>214</v>
      </c>
      <c r="M1232" t="s">
        <v>76</v>
      </c>
      <c r="N1232" t="s">
        <v>215</v>
      </c>
      <c r="O1232" s="57">
        <v>46310.616435185184</v>
      </c>
      <c r="P1232" s="57">
        <v>46311.610277777778</v>
      </c>
      <c r="Q1232">
        <v>69410937</v>
      </c>
      <c r="S1232">
        <v>152320246699</v>
      </c>
      <c r="T1232" t="s">
        <v>7597</v>
      </c>
      <c r="U1232" t="s">
        <v>7598</v>
      </c>
      <c r="V1232" t="s">
        <v>7599</v>
      </c>
      <c r="Z1232">
        <v>112.7612599</v>
      </c>
      <c r="AA1232">
        <v>-7.2871069999999998</v>
      </c>
      <c r="AB1232" t="s">
        <v>7600</v>
      </c>
      <c r="AC1232" t="s">
        <v>216</v>
      </c>
      <c r="AL1232" t="s">
        <v>217</v>
      </c>
      <c r="AM1232" t="s">
        <v>7601</v>
      </c>
      <c r="AN1232" t="s">
        <v>6</v>
      </c>
      <c r="AO1232" t="s">
        <v>7602</v>
      </c>
      <c r="AP1232" s="57">
        <v>46314.333333333336</v>
      </c>
      <c r="AR1232" t="s">
        <v>218</v>
      </c>
      <c r="AS1232" t="s">
        <v>1910</v>
      </c>
      <c r="AT1232" t="s">
        <v>230</v>
      </c>
      <c r="AU1232">
        <v>20261016</v>
      </c>
      <c r="AV1232" t="s">
        <v>221</v>
      </c>
      <c r="AW1232" t="s">
        <v>877</v>
      </c>
      <c r="AX1232" t="s">
        <v>222</v>
      </c>
      <c r="BA1232" s="57">
        <v>46314.333333333336</v>
      </c>
      <c r="BB1232" t="s">
        <v>7601</v>
      </c>
      <c r="BC1232">
        <v>2026</v>
      </c>
      <c r="BD1232">
        <v>10</v>
      </c>
      <c r="BE1232">
        <v>16</v>
      </c>
      <c r="BF1232" s="6">
        <f t="shared" si="57"/>
        <v>46311</v>
      </c>
      <c r="BG1232">
        <f t="shared" si="58"/>
        <v>-3.3333333333357587</v>
      </c>
      <c r="BH1232" t="str">
        <f t="shared" si="59"/>
        <v>COMPLY</v>
      </c>
      <c r="BI1232" t="str">
        <f>VLOOKUP(H1232,Sheet2!$A$1:$B$270,2,FALSE)</f>
        <v>SURABAYA SELATAN</v>
      </c>
    </row>
    <row r="1233" spans="1:61">
      <c r="A1233">
        <v>1232</v>
      </c>
      <c r="B1233">
        <v>1002655491</v>
      </c>
      <c r="C1233">
        <v>3</v>
      </c>
      <c r="D1233" t="s">
        <v>55</v>
      </c>
      <c r="E1233">
        <v>5</v>
      </c>
      <c r="F1233" t="s">
        <v>305</v>
      </c>
      <c r="G1233" t="s">
        <v>126</v>
      </c>
      <c r="H1233" t="s">
        <v>306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46322.449212962965</v>
      </c>
      <c r="P1233" s="57">
        <v>46322.487280092595</v>
      </c>
      <c r="Q1233">
        <v>69416513</v>
      </c>
      <c r="S1233">
        <v>152320246797</v>
      </c>
      <c r="T1233" t="s">
        <v>12329</v>
      </c>
      <c r="U1233" t="s">
        <v>13878</v>
      </c>
      <c r="V1233" t="s">
        <v>13879</v>
      </c>
      <c r="Z1233">
        <v>112.7547</v>
      </c>
      <c r="AA1233">
        <v>-7.2778999999999998</v>
      </c>
      <c r="AB1233" t="s">
        <v>12332</v>
      </c>
      <c r="AC1233" t="s">
        <v>229</v>
      </c>
      <c r="AL1233" t="s">
        <v>217</v>
      </c>
      <c r="AM1233" t="s">
        <v>13880</v>
      </c>
      <c r="AN1233" t="s">
        <v>6</v>
      </c>
      <c r="AO1233" t="s">
        <v>13718</v>
      </c>
      <c r="AR1233" t="s">
        <v>218</v>
      </c>
      <c r="AS1233" t="s">
        <v>1910</v>
      </c>
      <c r="AT1233" t="s">
        <v>230</v>
      </c>
      <c r="AU1233">
        <v>20261027</v>
      </c>
      <c r="AV1233" t="s">
        <v>221</v>
      </c>
      <c r="AW1233" t="s">
        <v>577</v>
      </c>
      <c r="AX1233" t="s">
        <v>222</v>
      </c>
      <c r="BA1233" s="57">
        <v>46322.291666666664</v>
      </c>
      <c r="BB1233" t="s">
        <v>13880</v>
      </c>
      <c r="BC1233">
        <v>2026</v>
      </c>
      <c r="BD1233">
        <v>10</v>
      </c>
      <c r="BE1233">
        <v>27</v>
      </c>
      <c r="BF1233" s="6">
        <f t="shared" si="57"/>
        <v>46322</v>
      </c>
      <c r="BG1233">
        <f t="shared" si="58"/>
        <v>-0.29166666666424135</v>
      </c>
      <c r="BH1233" t="str">
        <f t="shared" si="59"/>
        <v>COMPLY</v>
      </c>
      <c r="BI1233" t="str">
        <f>VLOOKUP(H1233,Sheet2!$A$1:$B$270,2,FALSE)</f>
        <v>SURABAYA SELATAN</v>
      </c>
    </row>
    <row r="1234" spans="1:61">
      <c r="A1234">
        <v>1233</v>
      </c>
      <c r="B1234">
        <v>1002659638</v>
      </c>
      <c r="C1234">
        <v>3</v>
      </c>
      <c r="D1234" t="s">
        <v>55</v>
      </c>
      <c r="E1234">
        <v>5</v>
      </c>
      <c r="F1234" t="s">
        <v>305</v>
      </c>
      <c r="G1234" t="s">
        <v>126</v>
      </c>
      <c r="H1234" t="s">
        <v>306</v>
      </c>
      <c r="I1234" t="s">
        <v>212</v>
      </c>
      <c r="J1234" t="s">
        <v>213</v>
      </c>
      <c r="K1234" t="s">
        <v>149</v>
      </c>
      <c r="L1234" t="s">
        <v>214</v>
      </c>
      <c r="M1234" t="s">
        <v>238</v>
      </c>
      <c r="N1234" t="s">
        <v>215</v>
      </c>
      <c r="O1234" s="57">
        <v>46324.637384259258</v>
      </c>
      <c r="P1234" s="57">
        <v>46324.638958333337</v>
      </c>
      <c r="Q1234">
        <v>69419381</v>
      </c>
      <c r="S1234">
        <v>152320246813</v>
      </c>
      <c r="T1234" t="s">
        <v>11010</v>
      </c>
      <c r="U1234" t="s">
        <v>15182</v>
      </c>
      <c r="V1234" t="s">
        <v>15183</v>
      </c>
      <c r="Z1234">
        <v>112.756576</v>
      </c>
      <c r="AA1234">
        <v>-7.2651320000000004</v>
      </c>
      <c r="AB1234" t="s">
        <v>15184</v>
      </c>
      <c r="AC1234" t="s">
        <v>235</v>
      </c>
      <c r="AL1234" t="s">
        <v>217</v>
      </c>
      <c r="AM1234" t="s">
        <v>15185</v>
      </c>
      <c r="AN1234" t="s">
        <v>6</v>
      </c>
      <c r="AO1234" t="s">
        <v>14916</v>
      </c>
      <c r="AP1234" s="57">
        <v>46325.625</v>
      </c>
      <c r="AR1234" t="s">
        <v>239</v>
      </c>
      <c r="AS1234" t="s">
        <v>1910</v>
      </c>
      <c r="AT1234" t="s">
        <v>230</v>
      </c>
      <c r="AV1234" t="s">
        <v>238</v>
      </c>
      <c r="AW1234" t="s">
        <v>877</v>
      </c>
      <c r="AX1234" t="s">
        <v>222</v>
      </c>
      <c r="BA1234" s="57">
        <v>46325.625</v>
      </c>
      <c r="BB1234" t="s">
        <v>15185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str">
        <f>VLOOKUP(H1234,Sheet2!$A$1:$B$270,2,FALSE)</f>
        <v>SURABAYA SELATAN</v>
      </c>
    </row>
    <row r="1235" spans="1:61">
      <c r="A1235">
        <v>1234</v>
      </c>
      <c r="B1235">
        <v>1002622595</v>
      </c>
      <c r="C1235">
        <v>3</v>
      </c>
      <c r="D1235" t="s">
        <v>55</v>
      </c>
      <c r="E1235">
        <v>5</v>
      </c>
      <c r="F1235" t="s">
        <v>260</v>
      </c>
      <c r="G1235" t="s">
        <v>128</v>
      </c>
      <c r="H1235" t="s">
        <v>269</v>
      </c>
      <c r="I1235" t="s">
        <v>212</v>
      </c>
      <c r="J1235" t="s">
        <v>213</v>
      </c>
      <c r="K1235" t="s">
        <v>149</v>
      </c>
      <c r="L1235" t="s">
        <v>826</v>
      </c>
      <c r="M1235" t="s">
        <v>1400</v>
      </c>
      <c r="N1235" t="s">
        <v>215</v>
      </c>
      <c r="O1235" s="57">
        <v>46300.588645833333</v>
      </c>
      <c r="P1235" s="57">
        <v>46302.6715625</v>
      </c>
      <c r="Q1235">
        <v>69404395</v>
      </c>
      <c r="R1235">
        <v>3135924134</v>
      </c>
      <c r="S1235">
        <v>152418251271</v>
      </c>
      <c r="T1235" t="s">
        <v>2730</v>
      </c>
      <c r="U1235" t="s">
        <v>2731</v>
      </c>
      <c r="V1235" t="s">
        <v>2732</v>
      </c>
      <c r="Z1235">
        <v>112.671926</v>
      </c>
      <c r="AA1235">
        <v>-7.2563069999999996</v>
      </c>
      <c r="AB1235" t="s">
        <v>2733</v>
      </c>
      <c r="AC1235" t="s">
        <v>235</v>
      </c>
      <c r="AL1235" t="s">
        <v>217</v>
      </c>
      <c r="AM1235" t="s">
        <v>2734</v>
      </c>
      <c r="AN1235" t="s">
        <v>6</v>
      </c>
      <c r="AO1235" s="57">
        <v>46152.601203703707</v>
      </c>
      <c r="AP1235" s="57">
        <v>46301.625</v>
      </c>
      <c r="AR1235" t="s">
        <v>14</v>
      </c>
      <c r="AS1235" t="s">
        <v>270</v>
      </c>
      <c r="AT1235" t="s">
        <v>230</v>
      </c>
      <c r="AV1235" t="s">
        <v>4010</v>
      </c>
      <c r="AW1235" t="s">
        <v>868</v>
      </c>
      <c r="AX1235" t="s">
        <v>222</v>
      </c>
      <c r="BA1235" s="57">
        <v>46301.625</v>
      </c>
      <c r="BB1235" t="s">
        <v>2734</v>
      </c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str">
        <f>VLOOKUP(H1235,Sheet2!$A$1:$B$270,2,FALSE)</f>
        <v>SURABAYA UTARA</v>
      </c>
    </row>
    <row r="1236" spans="1:61">
      <c r="A1236">
        <v>1235</v>
      </c>
      <c r="B1236">
        <v>1002622546</v>
      </c>
      <c r="C1236">
        <v>3</v>
      </c>
      <c r="D1236" t="s">
        <v>55</v>
      </c>
      <c r="E1236">
        <v>5</v>
      </c>
      <c r="F1236" t="s">
        <v>260</v>
      </c>
      <c r="G1236" t="s">
        <v>128</v>
      </c>
      <c r="H1236" t="s">
        <v>269</v>
      </c>
      <c r="I1236" t="s">
        <v>212</v>
      </c>
      <c r="J1236" t="s">
        <v>213</v>
      </c>
      <c r="K1236" t="s">
        <v>149</v>
      </c>
      <c r="L1236" t="s">
        <v>214</v>
      </c>
      <c r="M1236" t="s">
        <v>1400</v>
      </c>
      <c r="N1236" t="s">
        <v>215</v>
      </c>
      <c r="O1236" s="57">
        <v>46300.582407407404</v>
      </c>
      <c r="P1236" s="57">
        <v>46302.679143518515</v>
      </c>
      <c r="Q1236">
        <v>69404407</v>
      </c>
      <c r="S1236">
        <v>152418904752</v>
      </c>
      <c r="T1236" t="s">
        <v>2730</v>
      </c>
      <c r="U1236" t="s">
        <v>2731</v>
      </c>
      <c r="V1236" t="s">
        <v>2735</v>
      </c>
      <c r="Z1236">
        <v>112.671926</v>
      </c>
      <c r="AA1236">
        <v>-7.2563069999999996</v>
      </c>
      <c r="AB1236" t="s">
        <v>2736</v>
      </c>
      <c r="AC1236" t="s">
        <v>235</v>
      </c>
      <c r="AL1236" t="s">
        <v>217</v>
      </c>
      <c r="AM1236" t="s">
        <v>2737</v>
      </c>
      <c r="AN1236" t="s">
        <v>6</v>
      </c>
      <c r="AO1236" s="57">
        <v>46152.601203703707</v>
      </c>
      <c r="AP1236" s="57">
        <v>46301.625</v>
      </c>
      <c r="AR1236" t="s">
        <v>14</v>
      </c>
      <c r="AS1236" t="s">
        <v>270</v>
      </c>
      <c r="AT1236" t="s">
        <v>230</v>
      </c>
      <c r="AV1236" t="s">
        <v>4011</v>
      </c>
      <c r="AW1236" t="s">
        <v>879</v>
      </c>
      <c r="AX1236" t="s">
        <v>222</v>
      </c>
      <c r="BA1236" s="57">
        <v>46301.625</v>
      </c>
      <c r="BB1236" t="s">
        <v>2737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str">
        <f>VLOOKUP(H1236,Sheet2!$A$1:$B$270,2,FALSE)</f>
        <v>SURABAYA UTARA</v>
      </c>
    </row>
    <row r="1237" spans="1:61">
      <c r="A1237">
        <v>1236</v>
      </c>
      <c r="B1237">
        <v>1002624121</v>
      </c>
      <c r="C1237">
        <v>3</v>
      </c>
      <c r="D1237" t="s">
        <v>55</v>
      </c>
      <c r="E1237">
        <v>5</v>
      </c>
      <c r="F1237" t="s">
        <v>260</v>
      </c>
      <c r="G1237" t="s">
        <v>128</v>
      </c>
      <c r="H1237" t="s">
        <v>269</v>
      </c>
      <c r="I1237" t="s">
        <v>212</v>
      </c>
      <c r="J1237" t="s">
        <v>213</v>
      </c>
      <c r="K1237" t="s">
        <v>149</v>
      </c>
      <c r="L1237" t="s">
        <v>214</v>
      </c>
      <c r="M1237" t="s">
        <v>1400</v>
      </c>
      <c r="N1237" t="s">
        <v>215</v>
      </c>
      <c r="O1237" s="57">
        <v>46301.501099537039</v>
      </c>
      <c r="P1237" s="57">
        <v>46302.606377314813</v>
      </c>
      <c r="Q1237">
        <v>69404958</v>
      </c>
      <c r="S1237">
        <v>152418251446</v>
      </c>
      <c r="T1237" t="s">
        <v>3318</v>
      </c>
      <c r="U1237" t="s">
        <v>3332</v>
      </c>
      <c r="V1237" t="s">
        <v>3333</v>
      </c>
      <c r="Z1237">
        <v>112.6944362</v>
      </c>
      <c r="AA1237">
        <v>-7.2624921999999996</v>
      </c>
      <c r="AB1237" t="s">
        <v>3334</v>
      </c>
      <c r="AC1237" t="s">
        <v>235</v>
      </c>
      <c r="AL1237" t="s">
        <v>217</v>
      </c>
      <c r="AM1237" t="s">
        <v>3335</v>
      </c>
      <c r="AN1237" t="s">
        <v>6</v>
      </c>
      <c r="AO1237" s="57">
        <v>46183.517812500002</v>
      </c>
      <c r="AP1237" s="57">
        <v>46303.333333333336</v>
      </c>
      <c r="AR1237" t="s">
        <v>14</v>
      </c>
      <c r="AS1237" t="s">
        <v>270</v>
      </c>
      <c r="AT1237" t="s">
        <v>230</v>
      </c>
      <c r="AV1237" t="s">
        <v>4012</v>
      </c>
      <c r="AW1237" t="s">
        <v>880</v>
      </c>
      <c r="AX1237" t="s">
        <v>222</v>
      </c>
      <c r="BA1237" s="57">
        <v>46303.333333333336</v>
      </c>
      <c r="BB1237" t="s">
        <v>3335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str">
        <f>VLOOKUP(H1237,Sheet2!$A$1:$B$270,2,FALSE)</f>
        <v>SURABAYA UTARA</v>
      </c>
    </row>
    <row r="1238" spans="1:61">
      <c r="A1238">
        <v>1237</v>
      </c>
      <c r="B1238">
        <v>1002619653</v>
      </c>
      <c r="C1238">
        <v>3</v>
      </c>
      <c r="D1238" t="s">
        <v>55</v>
      </c>
      <c r="E1238">
        <v>5</v>
      </c>
      <c r="F1238" t="s">
        <v>260</v>
      </c>
      <c r="G1238" t="s">
        <v>128</v>
      </c>
      <c r="H1238" t="s">
        <v>269</v>
      </c>
      <c r="I1238" t="s">
        <v>212</v>
      </c>
      <c r="J1238" t="s">
        <v>213</v>
      </c>
      <c r="K1238" t="s">
        <v>149</v>
      </c>
      <c r="L1238" t="s">
        <v>214</v>
      </c>
      <c r="M1238" t="s">
        <v>76</v>
      </c>
      <c r="N1238" t="s">
        <v>215</v>
      </c>
      <c r="O1238" s="57">
        <v>46297.517812500002</v>
      </c>
      <c r="P1238" s="57">
        <v>46298.754282407404</v>
      </c>
      <c r="Q1238">
        <v>69403003</v>
      </c>
      <c r="S1238">
        <v>152418250917</v>
      </c>
      <c r="T1238" t="s">
        <v>1911</v>
      </c>
      <c r="U1238" t="s">
        <v>1912</v>
      </c>
      <c r="V1238" t="s">
        <v>1913</v>
      </c>
      <c r="Z1238">
        <v>112.693361</v>
      </c>
      <c r="AA1238">
        <v>-7.255833</v>
      </c>
      <c r="AB1238" t="s">
        <v>1914</v>
      </c>
      <c r="AC1238" t="s">
        <v>235</v>
      </c>
      <c r="AL1238" t="s">
        <v>217</v>
      </c>
      <c r="AM1238" t="s">
        <v>1915</v>
      </c>
      <c r="AN1238" t="s">
        <v>6</v>
      </c>
      <c r="AO1238" s="57">
        <v>46063.538553240738</v>
      </c>
      <c r="AP1238" s="57">
        <v>46299.458333333336</v>
      </c>
      <c r="AR1238" t="s">
        <v>218</v>
      </c>
      <c r="AS1238" t="s">
        <v>270</v>
      </c>
      <c r="AT1238" t="s">
        <v>230</v>
      </c>
      <c r="AU1238">
        <v>20261003</v>
      </c>
      <c r="AV1238" t="s">
        <v>221</v>
      </c>
      <c r="AW1238" t="s">
        <v>875</v>
      </c>
      <c r="AX1238" t="s">
        <v>222</v>
      </c>
      <c r="BA1238" s="57">
        <v>46299.458333333336</v>
      </c>
      <c r="BB1238" t="s">
        <v>1915</v>
      </c>
      <c r="BC1238">
        <v>2026</v>
      </c>
      <c r="BD1238">
        <v>10</v>
      </c>
      <c r="BE1238">
        <v>3</v>
      </c>
      <c r="BF1238" s="6">
        <f t="shared" si="57"/>
        <v>46298</v>
      </c>
      <c r="BG1238">
        <f t="shared" si="58"/>
        <v>-1.4583333333357587</v>
      </c>
      <c r="BH1238" t="str">
        <f t="shared" si="59"/>
        <v>COMPLY</v>
      </c>
      <c r="BI1238" t="str">
        <f>VLOOKUP(H1238,Sheet2!$A$1:$B$270,2,FALSE)</f>
        <v>SURABAYA UTARA</v>
      </c>
    </row>
    <row r="1239" spans="1:61">
      <c r="A1239">
        <v>1238</v>
      </c>
      <c r="B1239">
        <v>1002630920</v>
      </c>
      <c r="C1239">
        <v>3</v>
      </c>
      <c r="D1239" t="s">
        <v>55</v>
      </c>
      <c r="E1239">
        <v>5</v>
      </c>
      <c r="F1239" t="s">
        <v>260</v>
      </c>
      <c r="G1239" t="s">
        <v>128</v>
      </c>
      <c r="H1239" t="s">
        <v>269</v>
      </c>
      <c r="I1239" t="s">
        <v>212</v>
      </c>
      <c r="J1239" t="s">
        <v>213</v>
      </c>
      <c r="K1239" t="s">
        <v>149</v>
      </c>
      <c r="L1239" t="s">
        <v>214</v>
      </c>
      <c r="M1239" t="s">
        <v>76</v>
      </c>
      <c r="N1239" t="s">
        <v>215</v>
      </c>
      <c r="O1239" s="57">
        <v>46305.562210648146</v>
      </c>
      <c r="P1239" s="57">
        <v>46307.570937500001</v>
      </c>
      <c r="Q1239">
        <v>69407894</v>
      </c>
      <c r="S1239">
        <v>152418251988</v>
      </c>
      <c r="T1239" t="s">
        <v>5211</v>
      </c>
      <c r="U1239" t="s">
        <v>5212</v>
      </c>
      <c r="V1239" t="s">
        <v>5213</v>
      </c>
      <c r="Z1239">
        <v>112.687325</v>
      </c>
      <c r="AA1239">
        <v>-7.2349569999999996</v>
      </c>
      <c r="AB1239" t="s">
        <v>5214</v>
      </c>
      <c r="AC1239" t="s">
        <v>235</v>
      </c>
      <c r="AL1239" t="s">
        <v>217</v>
      </c>
      <c r="AM1239" t="s">
        <v>5215</v>
      </c>
      <c r="AN1239" t="s">
        <v>6</v>
      </c>
      <c r="AO1239" s="57">
        <v>46305.570069444446</v>
      </c>
      <c r="AP1239" s="57">
        <v>46306.625</v>
      </c>
      <c r="AR1239" t="s">
        <v>218</v>
      </c>
      <c r="AS1239" t="s">
        <v>270</v>
      </c>
      <c r="AT1239" t="s">
        <v>230</v>
      </c>
      <c r="AU1239">
        <v>20261012</v>
      </c>
      <c r="AV1239" t="s">
        <v>221</v>
      </c>
      <c r="AW1239" t="s">
        <v>883</v>
      </c>
      <c r="AX1239" t="s">
        <v>222</v>
      </c>
      <c r="BA1239" s="57">
        <v>46306.625</v>
      </c>
      <c r="BB1239" t="s">
        <v>5215</v>
      </c>
      <c r="BC1239">
        <v>2026</v>
      </c>
      <c r="BD1239">
        <v>10</v>
      </c>
      <c r="BE1239">
        <v>12</v>
      </c>
      <c r="BF1239" s="6">
        <f t="shared" si="57"/>
        <v>46307</v>
      </c>
      <c r="BG1239">
        <f t="shared" si="58"/>
        <v>0.375</v>
      </c>
      <c r="BH1239" t="str">
        <f t="shared" si="59"/>
        <v>COMPLY</v>
      </c>
      <c r="BI1239" t="str">
        <f>VLOOKUP(H1239,Sheet2!$A$1:$B$270,2,FALSE)</f>
        <v>SURABAYA UTARA</v>
      </c>
    </row>
    <row r="1240" spans="1:61">
      <c r="A1240">
        <v>1239</v>
      </c>
      <c r="B1240">
        <v>1002638320</v>
      </c>
      <c r="C1240">
        <v>3</v>
      </c>
      <c r="D1240" t="s">
        <v>55</v>
      </c>
      <c r="E1240">
        <v>5</v>
      </c>
      <c r="F1240" t="s">
        <v>260</v>
      </c>
      <c r="G1240" t="s">
        <v>128</v>
      </c>
      <c r="H1240" t="s">
        <v>269</v>
      </c>
      <c r="I1240" t="s">
        <v>212</v>
      </c>
      <c r="J1240" t="s">
        <v>213</v>
      </c>
      <c r="K1240" t="s">
        <v>149</v>
      </c>
      <c r="M1240" t="s">
        <v>76</v>
      </c>
      <c r="N1240" t="s">
        <v>215</v>
      </c>
      <c r="O1240" s="57">
        <v>46310.505787037036</v>
      </c>
      <c r="P1240" s="57">
        <v>46312.652083333334</v>
      </c>
      <c r="Q1240">
        <v>69410750</v>
      </c>
      <c r="S1240">
        <v>152418250568</v>
      </c>
      <c r="T1240" t="s">
        <v>7603</v>
      </c>
      <c r="U1240" t="s">
        <v>7604</v>
      </c>
      <c r="V1240" t="s">
        <v>8558</v>
      </c>
      <c r="Z1240">
        <v>112.6715062</v>
      </c>
      <c r="AA1240">
        <v>-7.2288760999999999</v>
      </c>
      <c r="AB1240" t="s">
        <v>7605</v>
      </c>
      <c r="AC1240" t="s">
        <v>229</v>
      </c>
      <c r="AL1240" t="s">
        <v>217</v>
      </c>
      <c r="AM1240" t="s">
        <v>8559</v>
      </c>
      <c r="AN1240" t="s">
        <v>6</v>
      </c>
      <c r="AO1240" t="s">
        <v>7383</v>
      </c>
      <c r="AP1240" s="57">
        <v>46313.458333333336</v>
      </c>
      <c r="AR1240" t="s">
        <v>218</v>
      </c>
      <c r="AS1240" t="s">
        <v>270</v>
      </c>
      <c r="AT1240" t="s">
        <v>230</v>
      </c>
      <c r="AU1240">
        <v>20261017</v>
      </c>
      <c r="AV1240" t="s">
        <v>221</v>
      </c>
      <c r="AW1240" t="s">
        <v>540</v>
      </c>
      <c r="AX1240" t="s">
        <v>222</v>
      </c>
      <c r="BA1240" s="57">
        <v>46313.458333333336</v>
      </c>
      <c r="BB1240" t="s">
        <v>8559</v>
      </c>
      <c r="BC1240">
        <v>2026</v>
      </c>
      <c r="BD1240">
        <v>10</v>
      </c>
      <c r="BE1240">
        <v>17</v>
      </c>
      <c r="BF1240" s="6">
        <f t="shared" si="57"/>
        <v>46312</v>
      </c>
      <c r="BG1240">
        <f t="shared" si="58"/>
        <v>-1.4583333333357587</v>
      </c>
      <c r="BH1240" t="str">
        <f t="shared" si="59"/>
        <v>COMPLY</v>
      </c>
      <c r="BI1240" t="str">
        <f>VLOOKUP(H1240,Sheet2!$A$1:$B$270,2,FALSE)</f>
        <v>SURABAYA UTARA</v>
      </c>
    </row>
    <row r="1241" spans="1:61">
      <c r="A1241">
        <v>1240</v>
      </c>
      <c r="B1241">
        <v>1002639949</v>
      </c>
      <c r="C1241">
        <v>3</v>
      </c>
      <c r="D1241" t="s">
        <v>55</v>
      </c>
      <c r="E1241">
        <v>5</v>
      </c>
      <c r="F1241" t="s">
        <v>260</v>
      </c>
      <c r="G1241" t="s">
        <v>128</v>
      </c>
      <c r="H1241" t="s">
        <v>269</v>
      </c>
      <c r="I1241" t="s">
        <v>212</v>
      </c>
      <c r="J1241" t="s">
        <v>213</v>
      </c>
      <c r="K1241" t="s">
        <v>149</v>
      </c>
      <c r="L1241" t="s">
        <v>214</v>
      </c>
      <c r="M1241" t="s">
        <v>76</v>
      </c>
      <c r="N1241" t="s">
        <v>215</v>
      </c>
      <c r="O1241" s="57">
        <v>46311.481712962966</v>
      </c>
      <c r="P1241" s="57">
        <v>46315.683113425926</v>
      </c>
      <c r="Q1241">
        <v>69411374</v>
      </c>
      <c r="S1241">
        <v>152418250746</v>
      </c>
      <c r="T1241" t="s">
        <v>8560</v>
      </c>
      <c r="U1241" t="s">
        <v>8561</v>
      </c>
      <c r="V1241" t="s">
        <v>8562</v>
      </c>
      <c r="Z1241">
        <v>112.683807</v>
      </c>
      <c r="AA1241">
        <v>-7.2349119999999996</v>
      </c>
      <c r="AB1241" t="s">
        <v>8563</v>
      </c>
      <c r="AC1241" t="s">
        <v>235</v>
      </c>
      <c r="AL1241" t="s">
        <v>217</v>
      </c>
      <c r="AM1241" t="s">
        <v>8564</v>
      </c>
      <c r="AN1241" t="s">
        <v>6</v>
      </c>
      <c r="AO1241" t="s">
        <v>8070</v>
      </c>
      <c r="AP1241" s="57">
        <v>46315.333333333336</v>
      </c>
      <c r="AR1241" t="s">
        <v>218</v>
      </c>
      <c r="AS1241" t="s">
        <v>270</v>
      </c>
      <c r="AT1241" t="s">
        <v>230</v>
      </c>
      <c r="AU1241">
        <v>20261020</v>
      </c>
      <c r="AV1241" t="s">
        <v>221</v>
      </c>
      <c r="AW1241" t="s">
        <v>877</v>
      </c>
      <c r="AX1241" t="s">
        <v>222</v>
      </c>
      <c r="BA1241" s="57">
        <v>46315.333333333336</v>
      </c>
      <c r="BB1241" t="s">
        <v>8564</v>
      </c>
      <c r="BC1241">
        <v>2026</v>
      </c>
      <c r="BD1241">
        <v>10</v>
      </c>
      <c r="BE1241">
        <v>20</v>
      </c>
      <c r="BF1241" s="6">
        <f t="shared" si="57"/>
        <v>46315</v>
      </c>
      <c r="BG1241">
        <f t="shared" si="58"/>
        <v>-0.33333333333575865</v>
      </c>
      <c r="BH1241" t="str">
        <f t="shared" si="59"/>
        <v>COMPLY</v>
      </c>
      <c r="BI1241" t="str">
        <f>VLOOKUP(H1241,Sheet2!$A$1:$B$270,2,FALSE)</f>
        <v>SURABAYA UTARA</v>
      </c>
    </row>
    <row r="1242" spans="1:61">
      <c r="A1242">
        <v>1241</v>
      </c>
      <c r="B1242">
        <v>1002647953</v>
      </c>
      <c r="C1242">
        <v>3</v>
      </c>
      <c r="D1242" t="s">
        <v>55</v>
      </c>
      <c r="E1242">
        <v>5</v>
      </c>
      <c r="F1242" t="s">
        <v>260</v>
      </c>
      <c r="G1242" t="s">
        <v>128</v>
      </c>
      <c r="H1242" t="s">
        <v>269</v>
      </c>
      <c r="I1242" t="s">
        <v>212</v>
      </c>
      <c r="J1242" t="s">
        <v>213</v>
      </c>
      <c r="K1242" t="s">
        <v>149</v>
      </c>
      <c r="L1242" t="s">
        <v>214</v>
      </c>
      <c r="M1242" t="s">
        <v>76</v>
      </c>
      <c r="N1242" t="s">
        <v>215</v>
      </c>
      <c r="O1242" s="57">
        <v>46316.667233796295</v>
      </c>
      <c r="P1242" s="57">
        <v>46317.658125000002</v>
      </c>
      <c r="Q1242">
        <v>69414698</v>
      </c>
      <c r="S1242">
        <v>152418251443</v>
      </c>
      <c r="T1242" t="s">
        <v>10931</v>
      </c>
      <c r="U1242" t="s">
        <v>10932</v>
      </c>
      <c r="V1242" t="s">
        <v>10933</v>
      </c>
      <c r="Z1242">
        <v>112.6994131</v>
      </c>
      <c r="AA1242">
        <v>-7.2295097000000004</v>
      </c>
      <c r="AB1242" t="s">
        <v>10934</v>
      </c>
      <c r="AC1242" t="s">
        <v>235</v>
      </c>
      <c r="AL1242" t="s">
        <v>217</v>
      </c>
      <c r="AM1242" t="s">
        <v>10935</v>
      </c>
      <c r="AN1242" t="s">
        <v>6</v>
      </c>
      <c r="AO1242" t="s">
        <v>10906</v>
      </c>
      <c r="AP1242" s="57">
        <v>46321.333333333336</v>
      </c>
      <c r="AR1242" t="s">
        <v>218</v>
      </c>
      <c r="AS1242" t="s">
        <v>270</v>
      </c>
      <c r="AT1242" t="s">
        <v>230</v>
      </c>
      <c r="AU1242">
        <v>20261022</v>
      </c>
      <c r="AV1242" t="s">
        <v>221</v>
      </c>
      <c r="AW1242" t="s">
        <v>877</v>
      </c>
      <c r="AX1242" t="s">
        <v>222</v>
      </c>
      <c r="BA1242" s="57">
        <v>46321.333333333336</v>
      </c>
      <c r="BB1242" t="s">
        <v>10935</v>
      </c>
      <c r="BC1242">
        <v>2026</v>
      </c>
      <c r="BD1242">
        <v>10</v>
      </c>
      <c r="BE1242">
        <v>22</v>
      </c>
      <c r="BF1242" s="6">
        <f t="shared" si="57"/>
        <v>46317</v>
      </c>
      <c r="BG1242">
        <f t="shared" si="58"/>
        <v>-4.3333333333357587</v>
      </c>
      <c r="BH1242" t="str">
        <f t="shared" si="59"/>
        <v>COMPLY</v>
      </c>
      <c r="BI1242" t="str">
        <f>VLOOKUP(H1242,Sheet2!$A$1:$B$270,2,FALSE)</f>
        <v>SURABAYA UTARA</v>
      </c>
    </row>
    <row r="1243" spans="1:61">
      <c r="A1243">
        <v>1242</v>
      </c>
      <c r="B1243">
        <v>1002647370</v>
      </c>
      <c r="C1243">
        <v>3</v>
      </c>
      <c r="D1243" t="s">
        <v>55</v>
      </c>
      <c r="E1243">
        <v>5</v>
      </c>
      <c r="F1243" t="s">
        <v>260</v>
      </c>
      <c r="G1243" t="s">
        <v>128</v>
      </c>
      <c r="H1243" t="s">
        <v>269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46316.556828703702</v>
      </c>
      <c r="P1243" s="57">
        <v>46317.574016203704</v>
      </c>
      <c r="Q1243">
        <v>69414490</v>
      </c>
      <c r="S1243">
        <v>152418251462</v>
      </c>
      <c r="T1243" t="s">
        <v>10936</v>
      </c>
      <c r="U1243" t="s">
        <v>10937</v>
      </c>
      <c r="V1243" t="s">
        <v>10938</v>
      </c>
      <c r="Z1243">
        <v>112.6894873</v>
      </c>
      <c r="AA1243">
        <v>-7.2426915999999899</v>
      </c>
      <c r="AB1243" t="s">
        <v>10939</v>
      </c>
      <c r="AC1243" t="s">
        <v>235</v>
      </c>
      <c r="AL1243" t="s">
        <v>217</v>
      </c>
      <c r="AM1243" t="s">
        <v>10940</v>
      </c>
      <c r="AN1243" t="s">
        <v>6</v>
      </c>
      <c r="AO1243" t="s">
        <v>10824</v>
      </c>
      <c r="AP1243" s="57">
        <v>46318.625</v>
      </c>
      <c r="AR1243" t="s">
        <v>218</v>
      </c>
      <c r="AS1243" t="s">
        <v>270</v>
      </c>
      <c r="AT1243" t="s">
        <v>230</v>
      </c>
      <c r="AU1243">
        <v>20261022</v>
      </c>
      <c r="AV1243" t="s">
        <v>221</v>
      </c>
      <c r="AW1243" t="s">
        <v>877</v>
      </c>
      <c r="AX1243" t="s">
        <v>222</v>
      </c>
      <c r="BA1243" s="57">
        <v>46318.625</v>
      </c>
      <c r="BB1243" t="s">
        <v>10940</v>
      </c>
      <c r="BC1243">
        <v>2026</v>
      </c>
      <c r="BD1243">
        <v>10</v>
      </c>
      <c r="BE1243">
        <v>22</v>
      </c>
      <c r="BF1243" s="6">
        <f t="shared" si="57"/>
        <v>46317</v>
      </c>
      <c r="BG1243">
        <f t="shared" si="58"/>
        <v>-1.625</v>
      </c>
      <c r="BH1243" t="str">
        <f t="shared" si="59"/>
        <v>COMPLY</v>
      </c>
      <c r="BI1243" t="str">
        <f>VLOOKUP(H1243,Sheet2!$A$1:$B$270,2,FALSE)</f>
        <v>SURABAYA UTARA</v>
      </c>
    </row>
    <row r="1244" spans="1:61">
      <c r="A1244">
        <v>1243</v>
      </c>
      <c r="B1244">
        <v>1002653031</v>
      </c>
      <c r="C1244">
        <v>3</v>
      </c>
      <c r="D1244" t="s">
        <v>55</v>
      </c>
      <c r="E1244">
        <v>5</v>
      </c>
      <c r="F1244" t="s">
        <v>260</v>
      </c>
      <c r="G1244" t="s">
        <v>128</v>
      </c>
      <c r="H1244" t="s">
        <v>269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46321.396354166667</v>
      </c>
      <c r="P1244" s="57">
        <v>46322.521226851852</v>
      </c>
      <c r="Q1244">
        <v>69416885</v>
      </c>
      <c r="S1244">
        <v>152418251992</v>
      </c>
      <c r="T1244" t="s">
        <v>13162</v>
      </c>
      <c r="U1244" t="s">
        <v>13163</v>
      </c>
      <c r="V1244" t="s">
        <v>13164</v>
      </c>
      <c r="Z1244">
        <v>112.70562630000001</v>
      </c>
      <c r="AA1244">
        <v>-7.2501930999999997</v>
      </c>
      <c r="AB1244" t="s">
        <v>13165</v>
      </c>
      <c r="AC1244" t="s">
        <v>216</v>
      </c>
      <c r="AL1244" t="s">
        <v>217</v>
      </c>
      <c r="AM1244" t="s">
        <v>13166</v>
      </c>
      <c r="AN1244" t="s">
        <v>6</v>
      </c>
      <c r="AO1244" t="s">
        <v>12991</v>
      </c>
      <c r="AP1244" s="57">
        <v>46322.333333333336</v>
      </c>
      <c r="AR1244" t="s">
        <v>218</v>
      </c>
      <c r="AS1244" t="s">
        <v>270</v>
      </c>
      <c r="AT1244" t="s">
        <v>230</v>
      </c>
      <c r="AU1244">
        <v>20261027</v>
      </c>
      <c r="AV1244" t="s">
        <v>221</v>
      </c>
      <c r="AW1244" t="s">
        <v>880</v>
      </c>
      <c r="AX1244" t="s">
        <v>222</v>
      </c>
      <c r="BA1244" s="57">
        <v>46322.333333333336</v>
      </c>
      <c r="BB1244" t="s">
        <v>13166</v>
      </c>
      <c r="BC1244">
        <v>2026</v>
      </c>
      <c r="BD1244">
        <v>10</v>
      </c>
      <c r="BE1244">
        <v>27</v>
      </c>
      <c r="BF1244" s="6">
        <f t="shared" si="57"/>
        <v>46322</v>
      </c>
      <c r="BG1244">
        <f t="shared" si="58"/>
        <v>-0.33333333333575865</v>
      </c>
      <c r="BH1244" t="str">
        <f t="shared" si="59"/>
        <v>COMPLY</v>
      </c>
      <c r="BI1244" t="str">
        <f>VLOOKUP(H1244,Sheet2!$A$1:$B$270,2,FALSE)</f>
        <v>SURABAYA UTARA</v>
      </c>
    </row>
    <row r="1245" spans="1:61">
      <c r="A1245">
        <v>1244</v>
      </c>
      <c r="B1245">
        <v>1002653158</v>
      </c>
      <c r="C1245">
        <v>3</v>
      </c>
      <c r="D1245" t="s">
        <v>55</v>
      </c>
      <c r="E1245">
        <v>5</v>
      </c>
      <c r="F1245" t="s">
        <v>260</v>
      </c>
      <c r="G1245" t="s">
        <v>128</v>
      </c>
      <c r="H1245" t="s">
        <v>269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46321.421412037038</v>
      </c>
      <c r="P1245" s="57">
        <v>46322.494317129633</v>
      </c>
      <c r="Q1245">
        <v>69416908</v>
      </c>
      <c r="S1245">
        <v>152418251075</v>
      </c>
      <c r="T1245" t="s">
        <v>13162</v>
      </c>
      <c r="U1245" t="s">
        <v>13167</v>
      </c>
      <c r="V1245" t="s">
        <v>13168</v>
      </c>
      <c r="Z1245">
        <v>112.70562630000001</v>
      </c>
      <c r="AA1245">
        <v>-7.2501930999999997</v>
      </c>
      <c r="AB1245" t="s">
        <v>13169</v>
      </c>
      <c r="AC1245" t="s">
        <v>216</v>
      </c>
      <c r="AL1245" t="s">
        <v>217</v>
      </c>
      <c r="AM1245" t="s">
        <v>13170</v>
      </c>
      <c r="AN1245" t="s">
        <v>6</v>
      </c>
      <c r="AO1245" t="s">
        <v>13171</v>
      </c>
      <c r="AP1245" s="57">
        <v>46322.333333333336</v>
      </c>
      <c r="AR1245" t="s">
        <v>218</v>
      </c>
      <c r="AS1245" t="s">
        <v>270</v>
      </c>
      <c r="AT1245" t="s">
        <v>230</v>
      </c>
      <c r="AU1245">
        <v>20261027</v>
      </c>
      <c r="AV1245" t="s">
        <v>221</v>
      </c>
      <c r="AW1245" t="s">
        <v>880</v>
      </c>
      <c r="AX1245" t="s">
        <v>222</v>
      </c>
      <c r="BA1245" s="57">
        <v>46322.333333333336</v>
      </c>
      <c r="BB1245" t="s">
        <v>13170</v>
      </c>
      <c r="BC1245">
        <v>2026</v>
      </c>
      <c r="BD1245">
        <v>10</v>
      </c>
      <c r="BE1245">
        <v>27</v>
      </c>
      <c r="BF1245" s="6">
        <f t="shared" si="57"/>
        <v>46322</v>
      </c>
      <c r="BG1245">
        <f t="shared" si="58"/>
        <v>-0.33333333333575865</v>
      </c>
      <c r="BH1245" t="str">
        <f t="shared" si="59"/>
        <v>COMPLY</v>
      </c>
      <c r="BI1245" t="str">
        <f>VLOOKUP(H1245,Sheet2!$A$1:$B$270,2,FALSE)</f>
        <v>SURABAYA UTARA</v>
      </c>
    </row>
    <row r="1246" spans="1:61">
      <c r="A1246">
        <v>1245</v>
      </c>
      <c r="B1246">
        <v>1002655399</v>
      </c>
      <c r="C1246">
        <v>3</v>
      </c>
      <c r="D1246" t="s">
        <v>55</v>
      </c>
      <c r="E1246">
        <v>5</v>
      </c>
      <c r="F1246" t="s">
        <v>260</v>
      </c>
      <c r="G1246" t="s">
        <v>128</v>
      </c>
      <c r="H1246" t="s">
        <v>269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46322.429074074076</v>
      </c>
      <c r="P1246" s="57">
        <v>46323.779166666667</v>
      </c>
      <c r="Q1246">
        <v>69417745</v>
      </c>
      <c r="S1246">
        <v>152418250041</v>
      </c>
      <c r="T1246" t="s">
        <v>13888</v>
      </c>
      <c r="U1246" t="s">
        <v>13889</v>
      </c>
      <c r="V1246" t="s">
        <v>13890</v>
      </c>
      <c r="Z1246">
        <v>112.7056523</v>
      </c>
      <c r="AA1246">
        <v>-7.2294407999999999</v>
      </c>
      <c r="AB1246" t="s">
        <v>13891</v>
      </c>
      <c r="AC1246" t="s">
        <v>235</v>
      </c>
      <c r="AL1246" t="s">
        <v>217</v>
      </c>
      <c r="AM1246" t="s">
        <v>13892</v>
      </c>
      <c r="AN1246" t="s">
        <v>6</v>
      </c>
      <c r="AO1246" t="s">
        <v>13893</v>
      </c>
      <c r="AP1246" s="57">
        <v>46323.458333333336</v>
      </c>
      <c r="AR1246" t="s">
        <v>218</v>
      </c>
      <c r="AS1246" t="s">
        <v>270</v>
      </c>
      <c r="AT1246" t="s">
        <v>230</v>
      </c>
      <c r="AU1246">
        <v>20261028</v>
      </c>
      <c r="AV1246" t="s">
        <v>221</v>
      </c>
      <c r="AW1246" t="s">
        <v>877</v>
      </c>
      <c r="AX1246" t="s">
        <v>222</v>
      </c>
      <c r="BA1246" s="57">
        <v>46323.458333333336</v>
      </c>
      <c r="BB1246" t="s">
        <v>13892</v>
      </c>
      <c r="BC1246">
        <v>2026</v>
      </c>
      <c r="BD1246">
        <v>10</v>
      </c>
      <c r="BE1246">
        <v>28</v>
      </c>
      <c r="BF1246" s="6">
        <f t="shared" si="57"/>
        <v>46323</v>
      </c>
      <c r="BG1246">
        <f t="shared" si="58"/>
        <v>-0.45833333333575865</v>
      </c>
      <c r="BH1246" t="str">
        <f t="shared" si="59"/>
        <v>COMPLY</v>
      </c>
      <c r="BI1246" t="str">
        <f>VLOOKUP(H1246,Sheet2!$A$1:$B$270,2,FALSE)</f>
        <v>SURABAYA UTARA</v>
      </c>
    </row>
    <row r="1247" spans="1:61">
      <c r="A1247">
        <v>1246</v>
      </c>
      <c r="B1247">
        <v>1002657544</v>
      </c>
      <c r="C1247">
        <v>3</v>
      </c>
      <c r="D1247" t="s">
        <v>55</v>
      </c>
      <c r="E1247">
        <v>5</v>
      </c>
      <c r="F1247" t="s">
        <v>260</v>
      </c>
      <c r="G1247" t="s">
        <v>128</v>
      </c>
      <c r="H1247" t="s">
        <v>269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46323.510300925926</v>
      </c>
      <c r="P1247" s="57">
        <v>46324.629652777781</v>
      </c>
      <c r="Q1247">
        <v>69418516</v>
      </c>
      <c r="S1247">
        <v>152418250048</v>
      </c>
      <c r="T1247" t="s">
        <v>14540</v>
      </c>
      <c r="U1247" t="s">
        <v>14541</v>
      </c>
      <c r="V1247" t="s">
        <v>14542</v>
      </c>
      <c r="Z1247">
        <v>112.69875</v>
      </c>
      <c r="AA1247">
        <v>-7.2293710000000004</v>
      </c>
      <c r="AB1247" t="s">
        <v>14543</v>
      </c>
      <c r="AC1247" t="s">
        <v>216</v>
      </c>
      <c r="AL1247" t="s">
        <v>217</v>
      </c>
      <c r="AM1247" t="s">
        <v>14544</v>
      </c>
      <c r="AN1247" t="s">
        <v>6</v>
      </c>
      <c r="AO1247" t="s">
        <v>14545</v>
      </c>
      <c r="AP1247" s="57">
        <v>46324.458333333336</v>
      </c>
      <c r="AR1247" t="s">
        <v>218</v>
      </c>
      <c r="AS1247" t="s">
        <v>270</v>
      </c>
      <c r="AT1247" t="s">
        <v>230</v>
      </c>
      <c r="AU1247">
        <v>20261029</v>
      </c>
      <c r="AV1247" t="s">
        <v>221</v>
      </c>
      <c r="AW1247" t="s">
        <v>877</v>
      </c>
      <c r="AX1247" t="s">
        <v>222</v>
      </c>
      <c r="BA1247" s="57">
        <v>46324.458333333336</v>
      </c>
      <c r="BB1247" t="s">
        <v>14544</v>
      </c>
      <c r="BC1247">
        <v>2026</v>
      </c>
      <c r="BD1247">
        <v>10</v>
      </c>
      <c r="BE1247">
        <v>29</v>
      </c>
      <c r="BF1247" s="6">
        <f t="shared" si="57"/>
        <v>46324</v>
      </c>
      <c r="BG1247">
        <f t="shared" si="58"/>
        <v>-0.45833333333575865</v>
      </c>
      <c r="BH1247" t="str">
        <f t="shared" si="59"/>
        <v>COMPLY</v>
      </c>
      <c r="BI1247" t="str">
        <f>VLOOKUP(H1247,Sheet2!$A$1:$B$270,2,FALSE)</f>
        <v>SURABAYA UTARA</v>
      </c>
    </row>
    <row r="1248" spans="1:61">
      <c r="A1248">
        <v>1247</v>
      </c>
      <c r="B1248">
        <v>1002655616</v>
      </c>
      <c r="C1248">
        <v>3</v>
      </c>
      <c r="D1248" t="s">
        <v>55</v>
      </c>
      <c r="E1248">
        <v>5</v>
      </c>
      <c r="F1248" t="s">
        <v>260</v>
      </c>
      <c r="G1248" t="s">
        <v>128</v>
      </c>
      <c r="H1248" t="s">
        <v>269</v>
      </c>
      <c r="I1248" t="s">
        <v>212</v>
      </c>
      <c r="J1248" t="s">
        <v>213</v>
      </c>
      <c r="K1248" t="s">
        <v>149</v>
      </c>
      <c r="L1248" t="s">
        <v>826</v>
      </c>
      <c r="M1248" t="s">
        <v>279</v>
      </c>
      <c r="N1248" t="s">
        <v>215</v>
      </c>
      <c r="O1248" s="57">
        <v>46322.469340277778</v>
      </c>
      <c r="P1248" s="57">
        <v>46322.871053240742</v>
      </c>
      <c r="Q1248">
        <v>69417820</v>
      </c>
      <c r="R1248">
        <v>3135924134</v>
      </c>
      <c r="S1248">
        <v>152418250043</v>
      </c>
      <c r="T1248" t="s">
        <v>13881</v>
      </c>
      <c r="U1248" t="s">
        <v>13882</v>
      </c>
      <c r="V1248" t="s">
        <v>13883</v>
      </c>
      <c r="Z1248">
        <v>112.709586</v>
      </c>
      <c r="AA1248">
        <v>-7.232043</v>
      </c>
      <c r="AB1248" t="s">
        <v>13884</v>
      </c>
      <c r="AC1248" t="s">
        <v>235</v>
      </c>
      <c r="AL1248" t="s">
        <v>217</v>
      </c>
      <c r="AM1248" t="s">
        <v>13885</v>
      </c>
      <c r="AN1248" t="s">
        <v>6</v>
      </c>
      <c r="AO1248" t="s">
        <v>13886</v>
      </c>
      <c r="AP1248" s="57">
        <v>46323.625</v>
      </c>
      <c r="AR1248" t="s">
        <v>239</v>
      </c>
      <c r="AS1248" t="s">
        <v>270</v>
      </c>
      <c r="AT1248" t="s">
        <v>230</v>
      </c>
      <c r="AV1248" t="s">
        <v>799</v>
      </c>
      <c r="AW1248" t="s">
        <v>13887</v>
      </c>
      <c r="AX1248" t="s">
        <v>222</v>
      </c>
      <c r="BA1248" s="57">
        <v>46323.625</v>
      </c>
      <c r="BB1248" t="s">
        <v>13885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str">
        <f>VLOOKUP(H1248,Sheet2!$A$1:$B$270,2,FALSE)</f>
        <v>SURABAYA UTARA</v>
      </c>
    </row>
    <row r="1249" spans="1:61">
      <c r="A1249">
        <v>1248</v>
      </c>
      <c r="B1249">
        <v>1002659835</v>
      </c>
      <c r="C1249">
        <v>3</v>
      </c>
      <c r="D1249" t="s">
        <v>55</v>
      </c>
      <c r="E1249">
        <v>5</v>
      </c>
      <c r="F1249" t="s">
        <v>260</v>
      </c>
      <c r="G1249" t="s">
        <v>128</v>
      </c>
      <c r="H1249" t="s">
        <v>269</v>
      </c>
      <c r="I1249" t="s">
        <v>212</v>
      </c>
      <c r="J1249" t="s">
        <v>213</v>
      </c>
      <c r="K1249" t="s">
        <v>149</v>
      </c>
      <c r="L1249" t="s">
        <v>214</v>
      </c>
      <c r="M1249" t="s">
        <v>238</v>
      </c>
      <c r="N1249" t="s">
        <v>215</v>
      </c>
      <c r="O1249" s="57">
        <v>46324.683206018519</v>
      </c>
      <c r="P1249" s="57">
        <v>46324.684733796297</v>
      </c>
      <c r="Q1249">
        <v>69419423</v>
      </c>
      <c r="S1249">
        <v>152418250398</v>
      </c>
      <c r="T1249" t="s">
        <v>15186</v>
      </c>
      <c r="U1249" t="s">
        <v>15187</v>
      </c>
      <c r="V1249" t="s">
        <v>15188</v>
      </c>
      <c r="Z1249">
        <v>112.70904880000001</v>
      </c>
      <c r="AA1249">
        <v>-7.2339928000000002</v>
      </c>
      <c r="AB1249" t="s">
        <v>15189</v>
      </c>
      <c r="AC1249" t="s">
        <v>235</v>
      </c>
      <c r="AL1249" t="s">
        <v>217</v>
      </c>
      <c r="AM1249" t="s">
        <v>15190</v>
      </c>
      <c r="AN1249" t="s">
        <v>6</v>
      </c>
      <c r="AO1249" t="s">
        <v>15191</v>
      </c>
      <c r="AP1249" s="57">
        <v>46327.333333333336</v>
      </c>
      <c r="AR1249" t="s">
        <v>239</v>
      </c>
      <c r="AS1249" t="s">
        <v>270</v>
      </c>
      <c r="AT1249" t="s">
        <v>342</v>
      </c>
      <c r="AV1249" t="s">
        <v>238</v>
      </c>
      <c r="AW1249" t="s">
        <v>1899</v>
      </c>
      <c r="AX1249" t="s">
        <v>222</v>
      </c>
      <c r="BA1249" s="57">
        <v>46327.333333333336</v>
      </c>
      <c r="BB1249" t="s">
        <v>15190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str">
        <f>VLOOKUP(H1249,Sheet2!$A$1:$B$270,2,FALSE)</f>
        <v>SURABAYA UTARA</v>
      </c>
    </row>
    <row r="1250" spans="1:61">
      <c r="A1250">
        <v>1249</v>
      </c>
      <c r="B1250">
        <v>1002625509</v>
      </c>
      <c r="C1250">
        <v>3</v>
      </c>
      <c r="D1250" t="s">
        <v>55</v>
      </c>
      <c r="E1250">
        <v>5</v>
      </c>
      <c r="F1250" t="s">
        <v>260</v>
      </c>
      <c r="G1250" t="s">
        <v>128</v>
      </c>
      <c r="H1250" t="s">
        <v>269</v>
      </c>
      <c r="I1250" t="s">
        <v>212</v>
      </c>
      <c r="J1250" t="s">
        <v>213</v>
      </c>
      <c r="K1250" t="s">
        <v>149</v>
      </c>
      <c r="L1250" t="s">
        <v>214</v>
      </c>
      <c r="M1250" t="s">
        <v>1625</v>
      </c>
      <c r="N1250" t="s">
        <v>215</v>
      </c>
      <c r="O1250" s="57">
        <v>46302.411585648151</v>
      </c>
      <c r="P1250" s="57">
        <v>46305.909930555557</v>
      </c>
      <c r="Q1250">
        <v>69405525</v>
      </c>
      <c r="S1250">
        <v>152418251622</v>
      </c>
      <c r="T1250" t="s">
        <v>4013</v>
      </c>
      <c r="U1250" t="s">
        <v>4014</v>
      </c>
      <c r="V1250" t="s">
        <v>4015</v>
      </c>
      <c r="Z1250">
        <v>112.6633009</v>
      </c>
      <c r="AA1250">
        <v>-7.2300964999999904</v>
      </c>
      <c r="AB1250" t="s">
        <v>4016</v>
      </c>
      <c r="AC1250" t="s">
        <v>235</v>
      </c>
      <c r="AL1250" t="s">
        <v>217</v>
      </c>
      <c r="AM1250" t="s">
        <v>4017</v>
      </c>
      <c r="AN1250" t="s">
        <v>6</v>
      </c>
      <c r="AO1250" s="57">
        <v>46213.413402777776</v>
      </c>
      <c r="AP1250" s="57">
        <v>46306.333333333336</v>
      </c>
      <c r="AR1250" t="s">
        <v>12</v>
      </c>
      <c r="AS1250" t="s">
        <v>270</v>
      </c>
      <c r="AT1250" t="s">
        <v>342</v>
      </c>
      <c r="AV1250" t="s">
        <v>1626</v>
      </c>
      <c r="AW1250" t="s">
        <v>4018</v>
      </c>
      <c r="AX1250" t="s">
        <v>222</v>
      </c>
      <c r="AZ1250" t="s">
        <v>1626</v>
      </c>
      <c r="BA1250" s="57">
        <v>46306.333333333336</v>
      </c>
      <c r="BB1250" t="s">
        <v>4017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str">
        <f>VLOOKUP(H1250,Sheet2!$A$1:$B$270,2,FALSE)</f>
        <v>SURABAYA UTARA</v>
      </c>
    </row>
    <row r="1251" spans="1:61">
      <c r="A1251">
        <v>1250</v>
      </c>
      <c r="B1251">
        <v>1002616819</v>
      </c>
      <c r="C1251">
        <v>3</v>
      </c>
      <c r="D1251" t="s">
        <v>55</v>
      </c>
      <c r="E1251">
        <v>5</v>
      </c>
      <c r="F1251" t="s">
        <v>260</v>
      </c>
      <c r="G1251" t="s">
        <v>126</v>
      </c>
      <c r="H1251" t="s">
        <v>261</v>
      </c>
      <c r="I1251" t="s">
        <v>212</v>
      </c>
      <c r="J1251" t="s">
        <v>213</v>
      </c>
      <c r="K1251" t="s">
        <v>149</v>
      </c>
      <c r="L1251" t="s">
        <v>214</v>
      </c>
      <c r="M1251" t="s">
        <v>1400</v>
      </c>
      <c r="N1251" t="s">
        <v>215</v>
      </c>
      <c r="O1251" s="57">
        <v>46296.303865740738</v>
      </c>
      <c r="P1251" s="57">
        <v>46297.56181712963</v>
      </c>
      <c r="Q1251">
        <v>69401978</v>
      </c>
      <c r="S1251">
        <v>152413168350</v>
      </c>
      <c r="T1251" t="s">
        <v>1091</v>
      </c>
      <c r="U1251" t="s">
        <v>1092</v>
      </c>
      <c r="V1251" t="s">
        <v>1093</v>
      </c>
      <c r="Z1251">
        <v>112.7381486</v>
      </c>
      <c r="AA1251">
        <v>-7.2487031999999996</v>
      </c>
      <c r="AB1251" t="s">
        <v>1094</v>
      </c>
      <c r="AC1251" t="s">
        <v>235</v>
      </c>
      <c r="AL1251" t="s">
        <v>217</v>
      </c>
      <c r="AM1251" t="s">
        <v>1095</v>
      </c>
      <c r="AN1251" t="s">
        <v>6</v>
      </c>
      <c r="AO1251" s="57">
        <v>46032.319768518515</v>
      </c>
      <c r="AP1251" s="57">
        <v>46297.333333333336</v>
      </c>
      <c r="AQ1251" t="s">
        <v>841</v>
      </c>
      <c r="AR1251" t="s">
        <v>14</v>
      </c>
      <c r="AS1251" t="s">
        <v>561</v>
      </c>
      <c r="AT1251" t="s">
        <v>342</v>
      </c>
      <c r="AV1251" t="s">
        <v>1917</v>
      </c>
      <c r="AW1251" t="s">
        <v>885</v>
      </c>
      <c r="AX1251" t="s">
        <v>222</v>
      </c>
      <c r="BA1251" s="57">
        <v>46297.333333333336</v>
      </c>
      <c r="BB1251" t="s">
        <v>1095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str">
        <f>VLOOKUP(H1251,Sheet2!$A$1:$B$270,2,FALSE)</f>
        <v>SURABAYA SELATAN</v>
      </c>
    </row>
    <row r="1252" spans="1:61">
      <c r="A1252">
        <v>1251</v>
      </c>
      <c r="B1252">
        <v>1002625298</v>
      </c>
      <c r="C1252">
        <v>3</v>
      </c>
      <c r="D1252" t="s">
        <v>55</v>
      </c>
      <c r="E1252">
        <v>5</v>
      </c>
      <c r="F1252" t="s">
        <v>260</v>
      </c>
      <c r="G1252" t="s">
        <v>126</v>
      </c>
      <c r="H1252" t="s">
        <v>261</v>
      </c>
      <c r="I1252" t="s">
        <v>212</v>
      </c>
      <c r="J1252" t="s">
        <v>213</v>
      </c>
      <c r="K1252" t="s">
        <v>149</v>
      </c>
      <c r="M1252" t="s">
        <v>1400</v>
      </c>
      <c r="N1252" t="s">
        <v>215</v>
      </c>
      <c r="O1252" s="57">
        <v>46302.356261574074</v>
      </c>
      <c r="P1252" s="57">
        <v>46310.745115740741</v>
      </c>
      <c r="Q1252">
        <v>69405451</v>
      </c>
      <c r="S1252">
        <v>152413168460</v>
      </c>
      <c r="T1252" t="s">
        <v>4019</v>
      </c>
      <c r="U1252" t="s">
        <v>4020</v>
      </c>
      <c r="V1252" t="s">
        <v>4021</v>
      </c>
      <c r="Z1252">
        <v>112.74216269999999</v>
      </c>
      <c r="AA1252">
        <v>-7.2430228000000003</v>
      </c>
      <c r="AB1252" t="s">
        <v>4022</v>
      </c>
      <c r="AC1252" t="s">
        <v>225</v>
      </c>
      <c r="AL1252" t="s">
        <v>217</v>
      </c>
      <c r="AM1252" t="s">
        <v>4023</v>
      </c>
      <c r="AN1252" t="s">
        <v>6</v>
      </c>
      <c r="AO1252" s="57">
        <v>46213.392731481479</v>
      </c>
      <c r="AP1252" s="57">
        <v>46305.333333333336</v>
      </c>
      <c r="AR1252" t="s">
        <v>14</v>
      </c>
      <c r="AS1252" t="s">
        <v>561</v>
      </c>
      <c r="AT1252" t="s">
        <v>230</v>
      </c>
      <c r="AV1252" t="s">
        <v>7611</v>
      </c>
      <c r="AW1252" t="s">
        <v>540</v>
      </c>
      <c r="AX1252" t="s">
        <v>222</v>
      </c>
      <c r="BA1252" s="57">
        <v>46305.333333333336</v>
      </c>
      <c r="BB1252" t="s">
        <v>4023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str">
        <f>VLOOKUP(H1252,Sheet2!$A$1:$B$270,2,FALSE)</f>
        <v>SURABAYA SELATAN</v>
      </c>
    </row>
    <row r="1253" spans="1:61">
      <c r="A1253">
        <v>1252</v>
      </c>
      <c r="B1253">
        <v>1002631448</v>
      </c>
      <c r="C1253">
        <v>3</v>
      </c>
      <c r="D1253" t="s">
        <v>55</v>
      </c>
      <c r="E1253">
        <v>5</v>
      </c>
      <c r="F1253" t="s">
        <v>260</v>
      </c>
      <c r="G1253" t="s">
        <v>126</v>
      </c>
      <c r="H1253" t="s">
        <v>261</v>
      </c>
      <c r="I1253" t="s">
        <v>212</v>
      </c>
      <c r="J1253" t="s">
        <v>213</v>
      </c>
      <c r="K1253" t="s">
        <v>149</v>
      </c>
      <c r="L1253" t="s">
        <v>214</v>
      </c>
      <c r="M1253" t="s">
        <v>1400</v>
      </c>
      <c r="N1253" t="s">
        <v>215</v>
      </c>
      <c r="O1253" s="57">
        <v>46306.421932870369</v>
      </c>
      <c r="P1253" s="57">
        <v>46317.45003472222</v>
      </c>
      <c r="Q1253">
        <v>69408131</v>
      </c>
      <c r="S1253">
        <v>152413168520</v>
      </c>
      <c r="T1253" t="s">
        <v>5219</v>
      </c>
      <c r="U1253" t="s">
        <v>5220</v>
      </c>
      <c r="V1253" t="s">
        <v>5221</v>
      </c>
      <c r="Z1253">
        <v>112.7510156</v>
      </c>
      <c r="AA1253">
        <v>-7.2614288999999896</v>
      </c>
      <c r="AB1253" t="s">
        <v>5222</v>
      </c>
      <c r="AC1253" t="s">
        <v>235</v>
      </c>
      <c r="AL1253" t="s">
        <v>217</v>
      </c>
      <c r="AM1253" t="s">
        <v>5223</v>
      </c>
      <c r="AN1253" t="s">
        <v>6</v>
      </c>
      <c r="AO1253" s="57">
        <v>46336.434155092589</v>
      </c>
      <c r="AP1253" s="57">
        <v>46308.458333333336</v>
      </c>
      <c r="AQ1253" t="s">
        <v>841</v>
      </c>
      <c r="AR1253" t="s">
        <v>14</v>
      </c>
      <c r="AS1253" t="s">
        <v>561</v>
      </c>
      <c r="AT1253" t="s">
        <v>230</v>
      </c>
      <c r="AV1253" t="s">
        <v>10941</v>
      </c>
      <c r="AW1253" t="s">
        <v>878</v>
      </c>
      <c r="AX1253" t="s">
        <v>222</v>
      </c>
      <c r="BA1253" s="57">
        <v>46308.458333333336</v>
      </c>
      <c r="BB1253" t="s">
        <v>5223</v>
      </c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str">
        <f>VLOOKUP(H1253,Sheet2!$A$1:$B$270,2,FALSE)</f>
        <v>SURABAYA SELATAN</v>
      </c>
    </row>
    <row r="1254" spans="1:61">
      <c r="A1254">
        <v>1253</v>
      </c>
      <c r="B1254">
        <v>1002641896</v>
      </c>
      <c r="C1254">
        <v>3</v>
      </c>
      <c r="D1254" t="s">
        <v>55</v>
      </c>
      <c r="E1254">
        <v>5</v>
      </c>
      <c r="F1254" t="s">
        <v>260</v>
      </c>
      <c r="G1254" t="s">
        <v>126</v>
      </c>
      <c r="H1254" t="s">
        <v>261</v>
      </c>
      <c r="I1254" t="s">
        <v>212</v>
      </c>
      <c r="J1254" t="s">
        <v>213</v>
      </c>
      <c r="K1254" t="s">
        <v>149</v>
      </c>
      <c r="L1254" t="s">
        <v>214</v>
      </c>
      <c r="M1254" t="s">
        <v>1400</v>
      </c>
      <c r="N1254" t="s">
        <v>215</v>
      </c>
      <c r="O1254" s="57">
        <v>46313.542754629627</v>
      </c>
      <c r="P1254" s="57">
        <v>46315.554675925923</v>
      </c>
      <c r="Q1254">
        <v>69412373</v>
      </c>
      <c r="S1254">
        <v>152413168626</v>
      </c>
      <c r="T1254" t="s">
        <v>8571</v>
      </c>
      <c r="U1254" t="s">
        <v>8572</v>
      </c>
      <c r="V1254" t="s">
        <v>8573</v>
      </c>
      <c r="Z1254">
        <v>112.73765310645101</v>
      </c>
      <c r="AA1254">
        <v>-7.2496954938752802</v>
      </c>
      <c r="AB1254" t="s">
        <v>8574</v>
      </c>
      <c r="AC1254" t="s">
        <v>216</v>
      </c>
      <c r="AL1254" t="s">
        <v>217</v>
      </c>
      <c r="AM1254" t="s">
        <v>8575</v>
      </c>
      <c r="AN1254" t="s">
        <v>6</v>
      </c>
      <c r="AO1254" t="s">
        <v>8576</v>
      </c>
      <c r="AP1254" s="57">
        <v>46314.625</v>
      </c>
      <c r="AR1254" t="s">
        <v>14</v>
      </c>
      <c r="AS1254" t="s">
        <v>561</v>
      </c>
      <c r="AT1254" t="s">
        <v>230</v>
      </c>
      <c r="AV1254" t="s">
        <v>9607</v>
      </c>
      <c r="AW1254" t="s">
        <v>875</v>
      </c>
      <c r="AX1254" t="s">
        <v>222</v>
      </c>
      <c r="BA1254" s="57">
        <v>46314.625</v>
      </c>
      <c r="BB1254" t="s">
        <v>8575</v>
      </c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str">
        <f>VLOOKUP(H1254,Sheet2!$A$1:$B$270,2,FALSE)</f>
        <v>SURABAYA SELATAN</v>
      </c>
    </row>
    <row r="1255" spans="1:61">
      <c r="A1255">
        <v>1254</v>
      </c>
      <c r="B1255">
        <v>1002648389</v>
      </c>
      <c r="C1255">
        <v>3</v>
      </c>
      <c r="D1255" t="s">
        <v>55</v>
      </c>
      <c r="E1255">
        <v>5</v>
      </c>
      <c r="F1255" t="s">
        <v>260</v>
      </c>
      <c r="G1255" t="s">
        <v>126</v>
      </c>
      <c r="H1255" t="s">
        <v>261</v>
      </c>
      <c r="I1255" t="s">
        <v>212</v>
      </c>
      <c r="J1255" t="s">
        <v>213</v>
      </c>
      <c r="K1255" t="s">
        <v>149</v>
      </c>
      <c r="L1255" t="s">
        <v>214</v>
      </c>
      <c r="M1255" t="s">
        <v>1400</v>
      </c>
      <c r="N1255" t="s">
        <v>215</v>
      </c>
      <c r="O1255" s="57">
        <v>46317.362326388888</v>
      </c>
      <c r="P1255" s="57">
        <v>46321.56521990741</v>
      </c>
      <c r="Q1255">
        <v>69414890</v>
      </c>
      <c r="S1255">
        <v>152413168219</v>
      </c>
      <c r="T1255" t="s">
        <v>11583</v>
      </c>
      <c r="U1255" t="s">
        <v>11584</v>
      </c>
      <c r="V1255" t="s">
        <v>11585</v>
      </c>
      <c r="Z1255">
        <v>112.7412392</v>
      </c>
      <c r="AA1255">
        <v>-7.2664324000000002</v>
      </c>
      <c r="AB1255" t="s">
        <v>11586</v>
      </c>
      <c r="AC1255" t="s">
        <v>235</v>
      </c>
      <c r="AL1255" t="s">
        <v>217</v>
      </c>
      <c r="AM1255" t="s">
        <v>11398</v>
      </c>
      <c r="AN1255" t="s">
        <v>6</v>
      </c>
      <c r="AO1255" t="s">
        <v>11587</v>
      </c>
      <c r="AP1255" s="57">
        <v>46318.333333333336</v>
      </c>
      <c r="AQ1255" t="s">
        <v>841</v>
      </c>
      <c r="AR1255" t="s">
        <v>14</v>
      </c>
      <c r="AS1255" t="s">
        <v>561</v>
      </c>
      <c r="AT1255" t="s">
        <v>230</v>
      </c>
      <c r="AV1255" t="s">
        <v>13172</v>
      </c>
      <c r="AW1255" t="s">
        <v>877</v>
      </c>
      <c r="AX1255" t="s">
        <v>222</v>
      </c>
      <c r="BA1255" s="57">
        <v>46318.333333333336</v>
      </c>
      <c r="BB1255" t="s">
        <v>11398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str">
        <f>VLOOKUP(H1255,Sheet2!$A$1:$B$270,2,FALSE)</f>
        <v>SURABAYA SELATAN</v>
      </c>
    </row>
    <row r="1256" spans="1:61">
      <c r="A1256">
        <v>1255</v>
      </c>
      <c r="B1256">
        <v>1002659174</v>
      </c>
      <c r="C1256">
        <v>3</v>
      </c>
      <c r="D1256" t="s">
        <v>55</v>
      </c>
      <c r="E1256">
        <v>5</v>
      </c>
      <c r="F1256" t="s">
        <v>260</v>
      </c>
      <c r="G1256" t="s">
        <v>126</v>
      </c>
      <c r="H1256" t="s">
        <v>261</v>
      </c>
      <c r="I1256" t="s">
        <v>212</v>
      </c>
      <c r="J1256" t="s">
        <v>213</v>
      </c>
      <c r="K1256" t="s">
        <v>149</v>
      </c>
      <c r="L1256" t="s">
        <v>214</v>
      </c>
      <c r="M1256" t="s">
        <v>224</v>
      </c>
      <c r="N1256" t="s">
        <v>215</v>
      </c>
      <c r="O1256" s="57">
        <v>46324.52140046296</v>
      </c>
      <c r="P1256" s="57">
        <v>46325.574999999997</v>
      </c>
      <c r="Q1256">
        <v>69419240</v>
      </c>
      <c r="S1256">
        <v>152413168804</v>
      </c>
      <c r="T1256" t="s">
        <v>15192</v>
      </c>
      <c r="U1256" t="s">
        <v>15193</v>
      </c>
      <c r="V1256" t="s">
        <v>15194</v>
      </c>
      <c r="Z1256">
        <v>112.72187460000001</v>
      </c>
      <c r="AA1256">
        <v>-7.2574918999999998</v>
      </c>
      <c r="AB1256" t="s">
        <v>15195</v>
      </c>
      <c r="AC1256" t="s">
        <v>235</v>
      </c>
      <c r="AL1256" t="s">
        <v>217</v>
      </c>
      <c r="AM1256" t="s">
        <v>15196</v>
      </c>
      <c r="AN1256" t="s">
        <v>6</v>
      </c>
      <c r="AO1256" t="s">
        <v>15197</v>
      </c>
      <c r="AP1256" s="57">
        <v>46326.333333333336</v>
      </c>
      <c r="AR1256" t="s">
        <v>18</v>
      </c>
      <c r="AS1256" t="s">
        <v>561</v>
      </c>
      <c r="AT1256" t="s">
        <v>230</v>
      </c>
      <c r="AV1256" t="s">
        <v>226</v>
      </c>
      <c r="AW1256" t="s">
        <v>877</v>
      </c>
      <c r="AX1256" t="s">
        <v>222</v>
      </c>
      <c r="BA1256" s="57">
        <v>46326.333333333336</v>
      </c>
      <c r="BB1256" t="s">
        <v>15196</v>
      </c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str">
        <f>VLOOKUP(H1256,Sheet2!$A$1:$B$270,2,FALSE)</f>
        <v>SURABAYA SELATAN</v>
      </c>
    </row>
    <row r="1257" spans="1:61">
      <c r="A1257">
        <v>1256</v>
      </c>
      <c r="B1257">
        <v>1002652456</v>
      </c>
      <c r="C1257">
        <v>3</v>
      </c>
      <c r="D1257" t="s">
        <v>55</v>
      </c>
      <c r="E1257">
        <v>5</v>
      </c>
      <c r="F1257" t="s">
        <v>260</v>
      </c>
      <c r="G1257" t="s">
        <v>126</v>
      </c>
      <c r="H1257" t="s">
        <v>261</v>
      </c>
      <c r="I1257" t="s">
        <v>212</v>
      </c>
      <c r="J1257" t="s">
        <v>213</v>
      </c>
      <c r="K1257" t="s">
        <v>149</v>
      </c>
      <c r="L1257" t="s">
        <v>214</v>
      </c>
      <c r="M1257" t="s">
        <v>836</v>
      </c>
      <c r="N1257" t="s">
        <v>215</v>
      </c>
      <c r="O1257" s="57">
        <v>46320.410937499997</v>
      </c>
      <c r="P1257" s="57">
        <v>46321.353090277778</v>
      </c>
      <c r="Q1257">
        <v>69416612</v>
      </c>
      <c r="S1257">
        <v>152413168228</v>
      </c>
      <c r="T1257" t="s">
        <v>12340</v>
      </c>
      <c r="U1257" t="s">
        <v>12341</v>
      </c>
      <c r="V1257" t="s">
        <v>12342</v>
      </c>
      <c r="Z1257">
        <v>112.727581</v>
      </c>
      <c r="AA1257">
        <v>-7.2487157</v>
      </c>
      <c r="AB1257" t="s">
        <v>12343</v>
      </c>
      <c r="AC1257" t="s">
        <v>235</v>
      </c>
      <c r="AL1257" t="s">
        <v>217</v>
      </c>
      <c r="AM1257" t="s">
        <v>12344</v>
      </c>
      <c r="AN1257" t="s">
        <v>6</v>
      </c>
      <c r="AO1257" t="s">
        <v>11968</v>
      </c>
      <c r="AP1257" s="57">
        <v>46321.333333333336</v>
      </c>
      <c r="AQ1257" t="s">
        <v>841</v>
      </c>
      <c r="AR1257" t="s">
        <v>14</v>
      </c>
      <c r="AS1257" t="s">
        <v>561</v>
      </c>
      <c r="AT1257" t="s">
        <v>342</v>
      </c>
      <c r="AV1257" t="s">
        <v>837</v>
      </c>
      <c r="AW1257" t="s">
        <v>1899</v>
      </c>
      <c r="AX1257" t="s">
        <v>222</v>
      </c>
      <c r="BA1257" s="57">
        <v>46321.333333333336</v>
      </c>
      <c r="BB1257" t="s">
        <v>12344</v>
      </c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str">
        <f>VLOOKUP(H1257,Sheet2!$A$1:$B$270,2,FALSE)</f>
        <v>SURABAYA SELATAN</v>
      </c>
    </row>
    <row r="1258" spans="1:61">
      <c r="A1258">
        <v>1257</v>
      </c>
      <c r="B1258">
        <v>1002618729</v>
      </c>
      <c r="C1258">
        <v>3</v>
      </c>
      <c r="D1258" t="s">
        <v>55</v>
      </c>
      <c r="E1258">
        <v>5</v>
      </c>
      <c r="F1258" t="s">
        <v>260</v>
      </c>
      <c r="G1258" t="s">
        <v>126</v>
      </c>
      <c r="H1258" t="s">
        <v>261</v>
      </c>
      <c r="I1258" t="s">
        <v>212</v>
      </c>
      <c r="J1258" t="s">
        <v>213</v>
      </c>
      <c r="K1258" t="s">
        <v>149</v>
      </c>
      <c r="L1258" t="s">
        <v>214</v>
      </c>
      <c r="M1258" t="s">
        <v>76</v>
      </c>
      <c r="N1258" t="s">
        <v>215</v>
      </c>
      <c r="O1258" s="57">
        <v>46296.728171296294</v>
      </c>
      <c r="P1258" s="57">
        <v>46297.583483796298</v>
      </c>
      <c r="Q1258">
        <v>69402647</v>
      </c>
      <c r="S1258">
        <v>152413167912</v>
      </c>
      <c r="T1258" t="s">
        <v>1087</v>
      </c>
      <c r="U1258" t="s">
        <v>912</v>
      </c>
      <c r="V1258" t="s">
        <v>1088</v>
      </c>
      <c r="Z1258">
        <v>112.7226948</v>
      </c>
      <c r="AA1258">
        <v>-7.2545115999999998</v>
      </c>
      <c r="AB1258" t="s">
        <v>1089</v>
      </c>
      <c r="AC1258" t="s">
        <v>216</v>
      </c>
      <c r="AL1258" t="s">
        <v>217</v>
      </c>
      <c r="AM1258" t="s">
        <v>1090</v>
      </c>
      <c r="AN1258" t="s">
        <v>6</v>
      </c>
      <c r="AO1258" s="57">
        <v>46032.736354166664</v>
      </c>
      <c r="AP1258" s="57">
        <v>46298.625</v>
      </c>
      <c r="AR1258" t="s">
        <v>218</v>
      </c>
      <c r="AS1258" t="s">
        <v>561</v>
      </c>
      <c r="AT1258" t="s">
        <v>230</v>
      </c>
      <c r="AU1258">
        <v>20261002</v>
      </c>
      <c r="AV1258" t="s">
        <v>221</v>
      </c>
      <c r="AW1258" t="s">
        <v>877</v>
      </c>
      <c r="AX1258" t="s">
        <v>222</v>
      </c>
      <c r="BA1258" s="57">
        <v>46298.625</v>
      </c>
      <c r="BB1258" t="s">
        <v>1090</v>
      </c>
      <c r="BC1258">
        <v>2026</v>
      </c>
      <c r="BD1258">
        <v>10</v>
      </c>
      <c r="BE1258">
        <v>2</v>
      </c>
      <c r="BF1258" s="6">
        <f t="shared" si="57"/>
        <v>46297</v>
      </c>
      <c r="BG1258">
        <f t="shared" si="58"/>
        <v>-1.625</v>
      </c>
      <c r="BH1258" t="str">
        <f t="shared" si="59"/>
        <v>COMPLY</v>
      </c>
      <c r="BI1258" t="str">
        <f>VLOOKUP(H1258,Sheet2!$A$1:$B$270,2,FALSE)</f>
        <v>SURABAYA SELATAN</v>
      </c>
    </row>
    <row r="1259" spans="1:61">
      <c r="A1259">
        <v>1258</v>
      </c>
      <c r="B1259">
        <v>1002618465</v>
      </c>
      <c r="C1259">
        <v>3</v>
      </c>
      <c r="D1259" t="s">
        <v>55</v>
      </c>
      <c r="E1259">
        <v>5</v>
      </c>
      <c r="F1259" t="s">
        <v>260</v>
      </c>
      <c r="G1259" t="s">
        <v>126</v>
      </c>
      <c r="H1259" t="s">
        <v>261</v>
      </c>
      <c r="I1259" t="s">
        <v>212</v>
      </c>
      <c r="J1259" t="s">
        <v>213</v>
      </c>
      <c r="K1259" t="s">
        <v>149</v>
      </c>
      <c r="L1259" t="s">
        <v>826</v>
      </c>
      <c r="M1259" t="s">
        <v>76</v>
      </c>
      <c r="N1259" t="s">
        <v>215</v>
      </c>
      <c r="O1259" s="57">
        <v>46296.661574074074</v>
      </c>
      <c r="P1259" s="57">
        <v>46298.485358796293</v>
      </c>
      <c r="Q1259">
        <v>69402542</v>
      </c>
      <c r="R1259">
        <v>3135979326</v>
      </c>
      <c r="S1259">
        <v>152413168369</v>
      </c>
      <c r="T1259" t="s">
        <v>1096</v>
      </c>
      <c r="U1259" t="s">
        <v>1097</v>
      </c>
      <c r="V1259" t="s">
        <v>1098</v>
      </c>
      <c r="Z1259">
        <v>112.7425585</v>
      </c>
      <c r="AA1259">
        <v>-7.2719299999999896</v>
      </c>
      <c r="AB1259" t="s">
        <v>1099</v>
      </c>
      <c r="AC1259" t="s">
        <v>235</v>
      </c>
      <c r="AL1259" t="s">
        <v>217</v>
      </c>
      <c r="AM1259" t="s">
        <v>1100</v>
      </c>
      <c r="AN1259" t="s">
        <v>6</v>
      </c>
      <c r="AO1259" s="57">
        <v>46032.694421296299</v>
      </c>
      <c r="AP1259" s="57">
        <v>46298.625</v>
      </c>
      <c r="AR1259" t="s">
        <v>218</v>
      </c>
      <c r="AS1259" t="s">
        <v>561</v>
      </c>
      <c r="AT1259" t="s">
        <v>230</v>
      </c>
      <c r="AU1259">
        <v>20261003</v>
      </c>
      <c r="AV1259" t="s">
        <v>221</v>
      </c>
      <c r="AW1259" t="s">
        <v>868</v>
      </c>
      <c r="AX1259" t="s">
        <v>222</v>
      </c>
      <c r="BA1259" s="57">
        <v>46298.625</v>
      </c>
      <c r="BB1259" t="s">
        <v>1100</v>
      </c>
      <c r="BC1259">
        <v>2026</v>
      </c>
      <c r="BD1259">
        <v>10</v>
      </c>
      <c r="BE1259">
        <v>3</v>
      </c>
      <c r="BF1259" s="6">
        <f t="shared" si="57"/>
        <v>46298</v>
      </c>
      <c r="BG1259">
        <f t="shared" si="58"/>
        <v>-0.625</v>
      </c>
      <c r="BH1259" t="str">
        <f t="shared" si="59"/>
        <v>COMPLY</v>
      </c>
      <c r="BI1259" t="str">
        <f>VLOOKUP(H1259,Sheet2!$A$1:$B$270,2,FALSE)</f>
        <v>SURABAYA SELATAN</v>
      </c>
    </row>
    <row r="1260" spans="1:61">
      <c r="A1260">
        <v>1259</v>
      </c>
      <c r="B1260">
        <v>1002619627</v>
      </c>
      <c r="C1260">
        <v>3</v>
      </c>
      <c r="D1260" t="s">
        <v>55</v>
      </c>
      <c r="E1260">
        <v>5</v>
      </c>
      <c r="F1260" t="s">
        <v>260</v>
      </c>
      <c r="G1260" t="s">
        <v>126</v>
      </c>
      <c r="H1260" t="s">
        <v>261</v>
      </c>
      <c r="I1260" t="s">
        <v>212</v>
      </c>
      <c r="J1260" t="s">
        <v>213</v>
      </c>
      <c r="K1260" t="s">
        <v>149</v>
      </c>
      <c r="L1260" t="s">
        <v>826</v>
      </c>
      <c r="M1260" t="s">
        <v>76</v>
      </c>
      <c r="N1260" t="s">
        <v>215</v>
      </c>
      <c r="O1260" s="57">
        <v>46297.496921296297</v>
      </c>
      <c r="P1260" s="57">
        <v>46298.771458333336</v>
      </c>
      <c r="Q1260">
        <v>69402996</v>
      </c>
      <c r="R1260">
        <v>3135979339</v>
      </c>
      <c r="S1260">
        <v>152413168384</v>
      </c>
      <c r="T1260" t="s">
        <v>1918</v>
      </c>
      <c r="U1260" t="s">
        <v>1919</v>
      </c>
      <c r="V1260" t="s">
        <v>1920</v>
      </c>
      <c r="Z1260">
        <v>112.74776079999999</v>
      </c>
      <c r="AA1260">
        <v>-7.265269</v>
      </c>
      <c r="AB1260" t="s">
        <v>1921</v>
      </c>
      <c r="AC1260" t="s">
        <v>235</v>
      </c>
      <c r="AL1260" t="s">
        <v>217</v>
      </c>
      <c r="AM1260" t="s">
        <v>1511</v>
      </c>
      <c r="AN1260" t="s">
        <v>6</v>
      </c>
      <c r="AO1260" s="57">
        <v>46063.507453703707</v>
      </c>
      <c r="AP1260" s="57">
        <v>46298.458333333336</v>
      </c>
      <c r="AR1260" t="s">
        <v>218</v>
      </c>
      <c r="AS1260" t="s">
        <v>561</v>
      </c>
      <c r="AT1260" t="s">
        <v>230</v>
      </c>
      <c r="AU1260">
        <v>20261003</v>
      </c>
      <c r="AV1260" t="s">
        <v>221</v>
      </c>
      <c r="AW1260" t="s">
        <v>1922</v>
      </c>
      <c r="AX1260" t="s">
        <v>222</v>
      </c>
      <c r="BA1260" s="57">
        <v>46298.458333333336</v>
      </c>
      <c r="BB1260" t="s">
        <v>1511</v>
      </c>
      <c r="BC1260">
        <v>2026</v>
      </c>
      <c r="BD1260">
        <v>10</v>
      </c>
      <c r="BE1260">
        <v>3</v>
      </c>
      <c r="BF1260" s="6">
        <f t="shared" si="57"/>
        <v>46298</v>
      </c>
      <c r="BG1260">
        <f t="shared" si="58"/>
        <v>-0.45833333333575865</v>
      </c>
      <c r="BH1260" t="str">
        <f t="shared" si="59"/>
        <v>COMPLY</v>
      </c>
      <c r="BI1260" t="str">
        <f>VLOOKUP(H1260,Sheet2!$A$1:$B$270,2,FALSE)</f>
        <v>SURABAYA SELATAN</v>
      </c>
    </row>
    <row r="1261" spans="1:61">
      <c r="A1261">
        <v>1260</v>
      </c>
      <c r="B1261">
        <v>1002620233</v>
      </c>
      <c r="C1261">
        <v>3</v>
      </c>
      <c r="D1261" t="s">
        <v>55</v>
      </c>
      <c r="E1261">
        <v>5</v>
      </c>
      <c r="F1261" t="s">
        <v>260</v>
      </c>
      <c r="G1261" t="s">
        <v>126</v>
      </c>
      <c r="H1261" t="s">
        <v>261</v>
      </c>
      <c r="I1261" t="s">
        <v>212</v>
      </c>
      <c r="J1261" t="s">
        <v>213</v>
      </c>
      <c r="K1261" t="s">
        <v>149</v>
      </c>
      <c r="M1261" t="s">
        <v>76</v>
      </c>
      <c r="N1261" t="s">
        <v>215</v>
      </c>
      <c r="O1261" s="57">
        <v>46297.641423611109</v>
      </c>
      <c r="P1261" s="57">
        <v>46297.769050925926</v>
      </c>
      <c r="Q1261">
        <v>69395233</v>
      </c>
      <c r="S1261">
        <v>152413168387</v>
      </c>
      <c r="T1261" t="s">
        <v>1923</v>
      </c>
      <c r="U1261" t="s">
        <v>1924</v>
      </c>
      <c r="V1261" t="s">
        <v>1925</v>
      </c>
      <c r="Z1261">
        <v>112.747718085744</v>
      </c>
      <c r="AA1261">
        <v>-7.2627766292953</v>
      </c>
      <c r="AB1261" t="s">
        <v>1926</v>
      </c>
      <c r="AC1261" t="s">
        <v>229</v>
      </c>
      <c r="AL1261" t="s">
        <v>217</v>
      </c>
      <c r="AM1261" t="s">
        <v>1927</v>
      </c>
      <c r="AN1261" t="s">
        <v>6</v>
      </c>
      <c r="AO1261" s="57">
        <v>46063.652951388889</v>
      </c>
      <c r="AR1261" t="s">
        <v>218</v>
      </c>
      <c r="AS1261" t="s">
        <v>561</v>
      </c>
      <c r="AT1261" t="s">
        <v>230</v>
      </c>
      <c r="AU1261">
        <v>20261002</v>
      </c>
      <c r="AV1261" t="s">
        <v>221</v>
      </c>
      <c r="AW1261" t="s">
        <v>539</v>
      </c>
      <c r="AX1261" t="s">
        <v>222</v>
      </c>
      <c r="BA1261" s="57">
        <v>46297.291666666664</v>
      </c>
      <c r="BB1261" t="s">
        <v>1927</v>
      </c>
      <c r="BC1261">
        <v>2026</v>
      </c>
      <c r="BD1261">
        <v>10</v>
      </c>
      <c r="BE1261">
        <v>2</v>
      </c>
      <c r="BF1261" s="6">
        <f t="shared" si="57"/>
        <v>46297</v>
      </c>
      <c r="BG1261">
        <f t="shared" si="58"/>
        <v>-0.29166666666424135</v>
      </c>
      <c r="BH1261" t="str">
        <f t="shared" si="59"/>
        <v>COMPLY</v>
      </c>
      <c r="BI1261" t="str">
        <f>VLOOKUP(H1261,Sheet2!$A$1:$B$270,2,FALSE)</f>
        <v>SURABAYA SELATAN</v>
      </c>
    </row>
    <row r="1262" spans="1:61">
      <c r="A1262">
        <v>1261</v>
      </c>
      <c r="B1262">
        <v>1002621148</v>
      </c>
      <c r="C1262">
        <v>3</v>
      </c>
      <c r="D1262" t="s">
        <v>55</v>
      </c>
      <c r="E1262">
        <v>5</v>
      </c>
      <c r="F1262" t="s">
        <v>260</v>
      </c>
      <c r="G1262" t="s">
        <v>126</v>
      </c>
      <c r="H1262" t="s">
        <v>261</v>
      </c>
      <c r="I1262" t="s">
        <v>212</v>
      </c>
      <c r="J1262" t="s">
        <v>213</v>
      </c>
      <c r="K1262" t="s">
        <v>149</v>
      </c>
      <c r="M1262" t="s">
        <v>76</v>
      </c>
      <c r="N1262" t="s">
        <v>215</v>
      </c>
      <c r="O1262" s="57">
        <v>46298.71130787037</v>
      </c>
      <c r="P1262" s="57">
        <v>46298.848541666666</v>
      </c>
      <c r="Q1262">
        <v>69401938</v>
      </c>
      <c r="S1262">
        <v>152413167953</v>
      </c>
      <c r="T1262" t="s">
        <v>1928</v>
      </c>
      <c r="U1262" t="s">
        <v>1929</v>
      </c>
      <c r="V1262" t="s">
        <v>1930</v>
      </c>
      <c r="Z1262">
        <v>112.74822399999999</v>
      </c>
      <c r="AA1262">
        <v>-7.2646689999999996</v>
      </c>
      <c r="AB1262" t="s">
        <v>1931</v>
      </c>
      <c r="AC1262" t="s">
        <v>229</v>
      </c>
      <c r="AL1262" t="s">
        <v>217</v>
      </c>
      <c r="AM1262" t="s">
        <v>1932</v>
      </c>
      <c r="AN1262" t="s">
        <v>6</v>
      </c>
      <c r="AO1262" s="57">
        <v>46091.726053240738</v>
      </c>
      <c r="AR1262" t="s">
        <v>218</v>
      </c>
      <c r="AS1262" t="s">
        <v>561</v>
      </c>
      <c r="AT1262" t="s">
        <v>230</v>
      </c>
      <c r="AU1262">
        <v>20261003</v>
      </c>
      <c r="AV1262" t="s">
        <v>221</v>
      </c>
      <c r="AW1262" t="s">
        <v>540</v>
      </c>
      <c r="AX1262" t="s">
        <v>222</v>
      </c>
      <c r="BA1262" s="57">
        <v>46298.291666666664</v>
      </c>
      <c r="BB1262" t="s">
        <v>1932</v>
      </c>
      <c r="BC1262">
        <v>2026</v>
      </c>
      <c r="BD1262">
        <v>10</v>
      </c>
      <c r="BE1262">
        <v>3</v>
      </c>
      <c r="BF1262" s="6">
        <f t="shared" si="57"/>
        <v>46298</v>
      </c>
      <c r="BG1262">
        <f t="shared" si="58"/>
        <v>-0.29166666666424135</v>
      </c>
      <c r="BH1262" t="str">
        <f t="shared" si="59"/>
        <v>COMPLY</v>
      </c>
      <c r="BI1262" t="str">
        <f>VLOOKUP(H1262,Sheet2!$A$1:$B$270,2,FALSE)</f>
        <v>SURABAYA SELATAN</v>
      </c>
    </row>
    <row r="1263" spans="1:61">
      <c r="A1263">
        <v>1262</v>
      </c>
      <c r="B1263">
        <v>1002621509</v>
      </c>
      <c r="C1263">
        <v>3</v>
      </c>
      <c r="D1263" t="s">
        <v>55</v>
      </c>
      <c r="E1263">
        <v>5</v>
      </c>
      <c r="F1263" t="s">
        <v>260</v>
      </c>
      <c r="G1263" t="s">
        <v>126</v>
      </c>
      <c r="H1263" t="s">
        <v>261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46299.782407407409</v>
      </c>
      <c r="P1263" s="57">
        <v>46301.682557870372</v>
      </c>
      <c r="Q1263">
        <v>69403981</v>
      </c>
      <c r="S1263">
        <v>152413168417</v>
      </c>
      <c r="T1263" t="s">
        <v>1933</v>
      </c>
      <c r="U1263" t="s">
        <v>1934</v>
      </c>
      <c r="V1263" t="s">
        <v>1935</v>
      </c>
      <c r="Z1263">
        <v>112.7462754</v>
      </c>
      <c r="AA1263">
        <v>-7.2643184999999999</v>
      </c>
      <c r="AB1263" t="s">
        <v>1936</v>
      </c>
      <c r="AC1263" t="s">
        <v>235</v>
      </c>
      <c r="AL1263" t="s">
        <v>217</v>
      </c>
      <c r="AM1263" t="s">
        <v>1937</v>
      </c>
      <c r="AN1263" t="s">
        <v>6</v>
      </c>
      <c r="AO1263" s="57">
        <v>46122.788148148145</v>
      </c>
      <c r="AP1263" s="57">
        <v>46301.333333333336</v>
      </c>
      <c r="AR1263" t="s">
        <v>218</v>
      </c>
      <c r="AS1263" t="s">
        <v>561</v>
      </c>
      <c r="AT1263" t="s">
        <v>230</v>
      </c>
      <c r="AU1263">
        <v>20261006</v>
      </c>
      <c r="AV1263" t="s">
        <v>221</v>
      </c>
      <c r="AW1263" t="s">
        <v>879</v>
      </c>
      <c r="AX1263" t="s">
        <v>222</v>
      </c>
      <c r="BA1263" s="57">
        <v>46301.333333333336</v>
      </c>
      <c r="BB1263" t="s">
        <v>1937</v>
      </c>
      <c r="BC1263">
        <v>2026</v>
      </c>
      <c r="BD1263">
        <v>10</v>
      </c>
      <c r="BE1263">
        <v>6</v>
      </c>
      <c r="BF1263" s="6">
        <f t="shared" si="57"/>
        <v>46301</v>
      </c>
      <c r="BG1263">
        <f t="shared" si="58"/>
        <v>-0.33333333333575865</v>
      </c>
      <c r="BH1263" t="str">
        <f t="shared" si="59"/>
        <v>COMPLY</v>
      </c>
      <c r="BI1263" t="str">
        <f>VLOOKUP(H1263,Sheet2!$A$1:$B$270,2,FALSE)</f>
        <v>SURABAYA SELATAN</v>
      </c>
    </row>
    <row r="1264" spans="1:61">
      <c r="A1264">
        <v>1263</v>
      </c>
      <c r="B1264">
        <v>1002621695</v>
      </c>
      <c r="C1264">
        <v>3</v>
      </c>
      <c r="D1264" t="s">
        <v>55</v>
      </c>
      <c r="E1264">
        <v>5</v>
      </c>
      <c r="F1264" t="s">
        <v>260</v>
      </c>
      <c r="G1264" t="s">
        <v>126</v>
      </c>
      <c r="H1264" t="s">
        <v>261</v>
      </c>
      <c r="I1264" t="s">
        <v>212</v>
      </c>
      <c r="J1264" t="s">
        <v>213</v>
      </c>
      <c r="K1264" t="s">
        <v>149</v>
      </c>
      <c r="M1264" t="s">
        <v>76</v>
      </c>
      <c r="N1264" t="s">
        <v>215</v>
      </c>
      <c r="O1264" s="57">
        <v>46300.38422453704</v>
      </c>
      <c r="P1264" s="57">
        <v>46300.421944444446</v>
      </c>
      <c r="Q1264">
        <v>69399915</v>
      </c>
      <c r="R1264">
        <v>3135979324</v>
      </c>
      <c r="S1264">
        <v>152413168426</v>
      </c>
      <c r="T1264" t="s">
        <v>2738</v>
      </c>
      <c r="U1264" t="s">
        <v>2739</v>
      </c>
      <c r="V1264" t="s">
        <v>2740</v>
      </c>
      <c r="Z1264">
        <v>112.748825</v>
      </c>
      <c r="AA1264">
        <v>-7.2652169999999998</v>
      </c>
      <c r="AB1264" t="s">
        <v>2741</v>
      </c>
      <c r="AC1264" t="s">
        <v>284</v>
      </c>
      <c r="AL1264" t="s">
        <v>217</v>
      </c>
      <c r="AM1264" t="s">
        <v>2742</v>
      </c>
      <c r="AN1264" t="s">
        <v>6</v>
      </c>
      <c r="AO1264" s="57">
        <v>46152.392511574071</v>
      </c>
      <c r="AR1264" t="s">
        <v>218</v>
      </c>
      <c r="AS1264" t="s">
        <v>561</v>
      </c>
      <c r="AT1264" t="s">
        <v>230</v>
      </c>
      <c r="AU1264">
        <v>20261005</v>
      </c>
      <c r="AV1264" t="s">
        <v>221</v>
      </c>
      <c r="AW1264" t="s">
        <v>1585</v>
      </c>
      <c r="AX1264" t="s">
        <v>222</v>
      </c>
      <c r="BA1264" s="57">
        <v>46300.291666666664</v>
      </c>
      <c r="BB1264" t="s">
        <v>2742</v>
      </c>
      <c r="BC1264">
        <v>2026</v>
      </c>
      <c r="BD1264">
        <v>10</v>
      </c>
      <c r="BE1264">
        <v>5</v>
      </c>
      <c r="BF1264" s="6">
        <f t="shared" si="57"/>
        <v>46300</v>
      </c>
      <c r="BG1264">
        <f t="shared" si="58"/>
        <v>-0.29166666666424135</v>
      </c>
      <c r="BH1264" t="str">
        <f t="shared" si="59"/>
        <v>COMPLY</v>
      </c>
      <c r="BI1264" t="str">
        <f>VLOOKUP(H1264,Sheet2!$A$1:$B$270,2,FALSE)</f>
        <v>SURABAYA SELATAN</v>
      </c>
    </row>
    <row r="1265" spans="1:61">
      <c r="A1265">
        <v>1264</v>
      </c>
      <c r="B1265">
        <v>1002634167</v>
      </c>
      <c r="C1265">
        <v>3</v>
      </c>
      <c r="D1265" t="s">
        <v>55</v>
      </c>
      <c r="E1265">
        <v>5</v>
      </c>
      <c r="F1265" t="s">
        <v>260</v>
      </c>
      <c r="G1265" t="s">
        <v>126</v>
      </c>
      <c r="H1265" t="s">
        <v>261</v>
      </c>
      <c r="I1265" t="s">
        <v>212</v>
      </c>
      <c r="J1265" t="s">
        <v>213</v>
      </c>
      <c r="K1265" t="s">
        <v>149</v>
      </c>
      <c r="M1265" t="s">
        <v>76</v>
      </c>
      <c r="N1265" t="s">
        <v>215</v>
      </c>
      <c r="O1265" s="57">
        <v>46308.395173611112</v>
      </c>
      <c r="P1265" s="57">
        <v>46318.849953703706</v>
      </c>
      <c r="Q1265">
        <v>69409082</v>
      </c>
      <c r="S1265">
        <v>152413168526</v>
      </c>
      <c r="T1265" t="s">
        <v>11588</v>
      </c>
      <c r="U1265" t="s">
        <v>4559</v>
      </c>
      <c r="V1265" t="s">
        <v>12345</v>
      </c>
      <c r="Z1265">
        <v>112.755558984833</v>
      </c>
      <c r="AA1265">
        <v>-7.24873743213697</v>
      </c>
      <c r="AB1265" t="s">
        <v>6027</v>
      </c>
      <c r="AC1265" t="s">
        <v>225</v>
      </c>
      <c r="AL1265" t="s">
        <v>217</v>
      </c>
      <c r="AM1265" t="s">
        <v>12346</v>
      </c>
      <c r="AN1265" t="s">
        <v>6</v>
      </c>
      <c r="AO1265" t="s">
        <v>5795</v>
      </c>
      <c r="AP1265" s="57">
        <v>46320.458333333336</v>
      </c>
      <c r="AR1265" t="s">
        <v>218</v>
      </c>
      <c r="AS1265" t="s">
        <v>561</v>
      </c>
      <c r="AT1265" t="s">
        <v>230</v>
      </c>
      <c r="AU1265">
        <v>20261023</v>
      </c>
      <c r="AV1265" t="s">
        <v>221</v>
      </c>
      <c r="AW1265" t="s">
        <v>539</v>
      </c>
      <c r="AX1265" t="s">
        <v>222</v>
      </c>
      <c r="BA1265" s="57">
        <v>46320.458333333336</v>
      </c>
      <c r="BB1265" t="s">
        <v>12346</v>
      </c>
      <c r="BC1265">
        <v>2026</v>
      </c>
      <c r="BD1265">
        <v>10</v>
      </c>
      <c r="BE1265">
        <v>23</v>
      </c>
      <c r="BF1265" s="6">
        <f t="shared" si="57"/>
        <v>46318</v>
      </c>
      <c r="BG1265">
        <f t="shared" si="58"/>
        <v>-2.4583333333357587</v>
      </c>
      <c r="BH1265" t="str">
        <f t="shared" si="59"/>
        <v>COMPLY</v>
      </c>
      <c r="BI1265" t="str">
        <f>VLOOKUP(H1265,Sheet2!$A$1:$B$270,2,FALSE)</f>
        <v>SURABAYA SELATAN</v>
      </c>
    </row>
    <row r="1266" spans="1:61">
      <c r="A1266">
        <v>1265</v>
      </c>
      <c r="B1266">
        <v>1002636881</v>
      </c>
      <c r="C1266">
        <v>3</v>
      </c>
      <c r="D1266" t="s">
        <v>55</v>
      </c>
      <c r="E1266">
        <v>5</v>
      </c>
      <c r="F1266" t="s">
        <v>260</v>
      </c>
      <c r="G1266" t="s">
        <v>126</v>
      </c>
      <c r="H1266" t="s">
        <v>261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46309.586574074077</v>
      </c>
      <c r="P1266" s="57">
        <v>46309.773692129631</v>
      </c>
      <c r="Q1266">
        <v>69410189</v>
      </c>
      <c r="S1266">
        <v>152413168543</v>
      </c>
      <c r="T1266" t="s">
        <v>7015</v>
      </c>
      <c r="U1266" t="s">
        <v>7016</v>
      </c>
      <c r="V1266" t="s">
        <v>7017</v>
      </c>
      <c r="Z1266">
        <v>112.730891</v>
      </c>
      <c r="AA1266">
        <v>-7.2485876999999999</v>
      </c>
      <c r="AB1266" t="s">
        <v>7018</v>
      </c>
      <c r="AC1266" t="s">
        <v>216</v>
      </c>
      <c r="AL1266" t="s">
        <v>217</v>
      </c>
      <c r="AM1266" t="s">
        <v>7019</v>
      </c>
      <c r="AN1266" t="s">
        <v>6</v>
      </c>
      <c r="AO1266" t="s">
        <v>7020</v>
      </c>
      <c r="AP1266" s="57">
        <v>46310.458333333336</v>
      </c>
      <c r="AR1266" t="s">
        <v>218</v>
      </c>
      <c r="AS1266" t="s">
        <v>561</v>
      </c>
      <c r="AT1266" t="s">
        <v>230</v>
      </c>
      <c r="AU1266">
        <v>20261014</v>
      </c>
      <c r="AV1266" t="s">
        <v>221</v>
      </c>
      <c r="AW1266" t="s">
        <v>881</v>
      </c>
      <c r="AX1266" t="s">
        <v>222</v>
      </c>
      <c r="BA1266" s="57">
        <v>46310.458333333336</v>
      </c>
      <c r="BB1266" t="s">
        <v>7019</v>
      </c>
      <c r="BC1266">
        <v>2026</v>
      </c>
      <c r="BD1266">
        <v>10</v>
      </c>
      <c r="BE1266">
        <v>14</v>
      </c>
      <c r="BF1266" s="6">
        <f t="shared" si="57"/>
        <v>46309</v>
      </c>
      <c r="BG1266">
        <f t="shared" si="58"/>
        <v>-1.4583333333357587</v>
      </c>
      <c r="BH1266" t="str">
        <f t="shared" si="59"/>
        <v>COMPLY</v>
      </c>
      <c r="BI1266" t="str">
        <f>VLOOKUP(H1266,Sheet2!$A$1:$B$270,2,FALSE)</f>
        <v>SURABAYA SELATAN</v>
      </c>
    </row>
    <row r="1267" spans="1:61">
      <c r="A1267">
        <v>1266</v>
      </c>
      <c r="B1267">
        <v>1002636995</v>
      </c>
      <c r="C1267">
        <v>3</v>
      </c>
      <c r="D1267" t="s">
        <v>55</v>
      </c>
      <c r="E1267">
        <v>5</v>
      </c>
      <c r="F1267" t="s">
        <v>260</v>
      </c>
      <c r="G1267" t="s">
        <v>126</v>
      </c>
      <c r="H1267" t="s">
        <v>261</v>
      </c>
      <c r="I1267" t="s">
        <v>212</v>
      </c>
      <c r="J1267" t="s">
        <v>213</v>
      </c>
      <c r="K1267" t="s">
        <v>149</v>
      </c>
      <c r="L1267" t="s">
        <v>214</v>
      </c>
      <c r="M1267" t="s">
        <v>76</v>
      </c>
      <c r="N1267" t="s">
        <v>215</v>
      </c>
      <c r="O1267" s="57">
        <v>46309.611574074072</v>
      </c>
      <c r="P1267" s="57">
        <v>46310.565011574072</v>
      </c>
      <c r="Q1267">
        <v>69410210</v>
      </c>
      <c r="S1267">
        <v>152413168544</v>
      </c>
      <c r="T1267" t="s">
        <v>7021</v>
      </c>
      <c r="U1267" t="s">
        <v>7022</v>
      </c>
      <c r="V1267" t="s">
        <v>7023</v>
      </c>
      <c r="Z1267">
        <v>112.738052</v>
      </c>
      <c r="AA1267">
        <v>-7.2505300000000004</v>
      </c>
      <c r="AB1267" t="s">
        <v>7024</v>
      </c>
      <c r="AC1267" t="s">
        <v>216</v>
      </c>
      <c r="AL1267" t="s">
        <v>217</v>
      </c>
      <c r="AM1267" t="s">
        <v>7025</v>
      </c>
      <c r="AN1267" t="s">
        <v>6</v>
      </c>
      <c r="AO1267" t="s">
        <v>6837</v>
      </c>
      <c r="AP1267" s="57">
        <v>46310.458333333336</v>
      </c>
      <c r="AR1267" t="s">
        <v>218</v>
      </c>
      <c r="AS1267" t="s">
        <v>561</v>
      </c>
      <c r="AT1267" t="s">
        <v>230</v>
      </c>
      <c r="AU1267">
        <v>20261015</v>
      </c>
      <c r="AV1267" t="s">
        <v>221</v>
      </c>
      <c r="AW1267" t="s">
        <v>881</v>
      </c>
      <c r="AX1267" t="s">
        <v>222</v>
      </c>
      <c r="BA1267" s="57">
        <v>46310.458333333336</v>
      </c>
      <c r="BB1267" t="s">
        <v>7025</v>
      </c>
      <c r="BC1267">
        <v>2026</v>
      </c>
      <c r="BD1267">
        <v>10</v>
      </c>
      <c r="BE1267">
        <v>15</v>
      </c>
      <c r="BF1267" s="6">
        <f t="shared" si="57"/>
        <v>46310</v>
      </c>
      <c r="BG1267">
        <f t="shared" si="58"/>
        <v>-0.45833333333575865</v>
      </c>
      <c r="BH1267" t="str">
        <f t="shared" si="59"/>
        <v>COMPLY</v>
      </c>
      <c r="BI1267" t="str">
        <f>VLOOKUP(H1267,Sheet2!$A$1:$B$270,2,FALSE)</f>
        <v>SURABAYA SELATAN</v>
      </c>
    </row>
    <row r="1268" spans="1:61">
      <c r="A1268">
        <v>1267</v>
      </c>
      <c r="B1268">
        <v>1002638441</v>
      </c>
      <c r="C1268">
        <v>3</v>
      </c>
      <c r="D1268" t="s">
        <v>55</v>
      </c>
      <c r="E1268">
        <v>5</v>
      </c>
      <c r="F1268" t="s">
        <v>260</v>
      </c>
      <c r="G1268" t="s">
        <v>126</v>
      </c>
      <c r="H1268" t="s">
        <v>261</v>
      </c>
      <c r="I1268" t="s">
        <v>212</v>
      </c>
      <c r="J1268" t="s">
        <v>213</v>
      </c>
      <c r="K1268" t="s">
        <v>149</v>
      </c>
      <c r="L1268" t="s">
        <v>214</v>
      </c>
      <c r="M1268" t="s">
        <v>76</v>
      </c>
      <c r="N1268" t="s">
        <v>215</v>
      </c>
      <c r="O1268" s="57">
        <v>46310.555335648147</v>
      </c>
      <c r="P1268" s="57">
        <v>46310.843668981484</v>
      </c>
      <c r="Q1268">
        <v>69410800</v>
      </c>
      <c r="S1268">
        <v>152413168567</v>
      </c>
      <c r="T1268" t="s">
        <v>7606</v>
      </c>
      <c r="U1268" t="s">
        <v>7607</v>
      </c>
      <c r="V1268" t="s">
        <v>7608</v>
      </c>
      <c r="Z1268">
        <v>112.72574</v>
      </c>
      <c r="AA1268">
        <v>-7.2572640000000002</v>
      </c>
      <c r="AB1268" t="s">
        <v>7609</v>
      </c>
      <c r="AC1268" t="s">
        <v>235</v>
      </c>
      <c r="AL1268" t="s">
        <v>217</v>
      </c>
      <c r="AM1268" t="s">
        <v>7610</v>
      </c>
      <c r="AN1268" t="s">
        <v>6</v>
      </c>
      <c r="AO1268" t="s">
        <v>7394</v>
      </c>
      <c r="AP1268" s="57">
        <v>46312.333333333336</v>
      </c>
      <c r="AR1268" t="s">
        <v>218</v>
      </c>
      <c r="AS1268" t="s">
        <v>561</v>
      </c>
      <c r="AT1268" t="s">
        <v>230</v>
      </c>
      <c r="AU1268">
        <v>20261015</v>
      </c>
      <c r="AV1268" t="s">
        <v>221</v>
      </c>
      <c r="AW1268" t="s">
        <v>875</v>
      </c>
      <c r="AX1268" t="s">
        <v>222</v>
      </c>
      <c r="BA1268" s="57">
        <v>46312.333333333336</v>
      </c>
      <c r="BB1268" t="s">
        <v>7610</v>
      </c>
      <c r="BC1268">
        <v>2026</v>
      </c>
      <c r="BD1268">
        <v>10</v>
      </c>
      <c r="BE1268">
        <v>15</v>
      </c>
      <c r="BF1268" s="6">
        <f t="shared" si="57"/>
        <v>46310</v>
      </c>
      <c r="BG1268">
        <f t="shared" si="58"/>
        <v>-2.3333333333357587</v>
      </c>
      <c r="BH1268" t="str">
        <f t="shared" si="59"/>
        <v>COMPLY</v>
      </c>
      <c r="BI1268" t="str">
        <f>VLOOKUP(H1268,Sheet2!$A$1:$B$270,2,FALSE)</f>
        <v>SURABAYA SELATAN</v>
      </c>
    </row>
    <row r="1269" spans="1:61">
      <c r="A1269">
        <v>1268</v>
      </c>
      <c r="B1269">
        <v>1002638566</v>
      </c>
      <c r="C1269">
        <v>3</v>
      </c>
      <c r="D1269" t="s">
        <v>55</v>
      </c>
      <c r="E1269">
        <v>5</v>
      </c>
      <c r="F1269" t="s">
        <v>260</v>
      </c>
      <c r="G1269" t="s">
        <v>126</v>
      </c>
      <c r="H1269" t="s">
        <v>261</v>
      </c>
      <c r="I1269" t="s">
        <v>212</v>
      </c>
      <c r="J1269" t="s">
        <v>213</v>
      </c>
      <c r="K1269" t="s">
        <v>149</v>
      </c>
      <c r="L1269" t="s">
        <v>826</v>
      </c>
      <c r="M1269" t="s">
        <v>76</v>
      </c>
      <c r="N1269" t="s">
        <v>215</v>
      </c>
      <c r="O1269" s="57">
        <v>46310.576157407406</v>
      </c>
      <c r="P1269" s="57">
        <v>46312.585324074076</v>
      </c>
      <c r="Q1269">
        <v>69410867</v>
      </c>
      <c r="R1269">
        <v>3135979344</v>
      </c>
      <c r="S1269">
        <v>152413168570</v>
      </c>
      <c r="T1269" t="s">
        <v>7616</v>
      </c>
      <c r="U1269" t="s">
        <v>1097</v>
      </c>
      <c r="V1269" t="s">
        <v>7617</v>
      </c>
      <c r="Z1269">
        <v>112.7425965</v>
      </c>
      <c r="AA1269">
        <v>-7.2719233999999897</v>
      </c>
      <c r="AB1269" t="s">
        <v>7618</v>
      </c>
      <c r="AC1269" t="s">
        <v>235</v>
      </c>
      <c r="AL1269" t="s">
        <v>217</v>
      </c>
      <c r="AM1269" t="s">
        <v>7619</v>
      </c>
      <c r="AN1269" t="s">
        <v>6</v>
      </c>
      <c r="AO1269" t="s">
        <v>7620</v>
      </c>
      <c r="AP1269" s="57">
        <v>46312.458333333336</v>
      </c>
      <c r="AR1269" t="s">
        <v>218</v>
      </c>
      <c r="AS1269" t="s">
        <v>561</v>
      </c>
      <c r="AT1269" t="s">
        <v>230</v>
      </c>
      <c r="AU1269">
        <v>20261017</v>
      </c>
      <c r="AV1269" t="s">
        <v>221</v>
      </c>
      <c r="AW1269" t="s">
        <v>7361</v>
      </c>
      <c r="AX1269" t="s">
        <v>222</v>
      </c>
      <c r="BA1269" s="57">
        <v>46312.458333333336</v>
      </c>
      <c r="BB1269" t="s">
        <v>7619</v>
      </c>
      <c r="BC1269">
        <v>2026</v>
      </c>
      <c r="BD1269">
        <v>10</v>
      </c>
      <c r="BE1269">
        <v>17</v>
      </c>
      <c r="BF1269" s="6">
        <f t="shared" si="57"/>
        <v>46312</v>
      </c>
      <c r="BG1269">
        <f t="shared" si="58"/>
        <v>-0.45833333333575865</v>
      </c>
      <c r="BH1269" t="str">
        <f t="shared" si="59"/>
        <v>COMPLY</v>
      </c>
      <c r="BI1269" t="str">
        <f>VLOOKUP(H1269,Sheet2!$A$1:$B$270,2,FALSE)</f>
        <v>SURABAYA SELATAN</v>
      </c>
    </row>
    <row r="1270" spans="1:61">
      <c r="A1270">
        <v>1269</v>
      </c>
      <c r="B1270">
        <v>1002639184</v>
      </c>
      <c r="C1270">
        <v>3</v>
      </c>
      <c r="D1270" t="s">
        <v>55</v>
      </c>
      <c r="E1270">
        <v>5</v>
      </c>
      <c r="F1270" t="s">
        <v>260</v>
      </c>
      <c r="G1270" t="s">
        <v>126</v>
      </c>
      <c r="H1270" t="s">
        <v>261</v>
      </c>
      <c r="I1270" t="s">
        <v>212</v>
      </c>
      <c r="J1270" t="s">
        <v>213</v>
      </c>
      <c r="K1270" t="s">
        <v>149</v>
      </c>
      <c r="M1270" t="s">
        <v>76</v>
      </c>
      <c r="N1270" t="s">
        <v>215</v>
      </c>
      <c r="O1270" s="57">
        <v>46310.745115740741</v>
      </c>
      <c r="P1270" s="57">
        <v>46311.487256944441</v>
      </c>
      <c r="Q1270">
        <v>69405451</v>
      </c>
      <c r="S1270">
        <v>152413168577</v>
      </c>
      <c r="T1270" t="s">
        <v>4019</v>
      </c>
      <c r="U1270" t="s">
        <v>7612</v>
      </c>
      <c r="V1270" t="s">
        <v>7613</v>
      </c>
      <c r="Z1270">
        <v>112.733652591705</v>
      </c>
      <c r="AA1270">
        <v>-7.2561674290779701</v>
      </c>
      <c r="AB1270" t="s">
        <v>4022</v>
      </c>
      <c r="AC1270" t="s">
        <v>225</v>
      </c>
      <c r="AL1270" t="s">
        <v>217</v>
      </c>
      <c r="AM1270" t="s">
        <v>7614</v>
      </c>
      <c r="AN1270" t="s">
        <v>6</v>
      </c>
      <c r="AO1270" t="s">
        <v>7615</v>
      </c>
      <c r="AR1270" t="s">
        <v>218</v>
      </c>
      <c r="AS1270" t="s">
        <v>561</v>
      </c>
      <c r="AT1270" t="s">
        <v>230</v>
      </c>
      <c r="AU1270">
        <v>20261016</v>
      </c>
      <c r="AV1270" t="s">
        <v>221</v>
      </c>
      <c r="AW1270" t="s">
        <v>4338</v>
      </c>
      <c r="AX1270" t="s">
        <v>222</v>
      </c>
      <c r="BA1270" s="57">
        <v>46310.291666666664</v>
      </c>
      <c r="BB1270" t="s">
        <v>7614</v>
      </c>
      <c r="BC1270">
        <v>2026</v>
      </c>
      <c r="BD1270">
        <v>10</v>
      </c>
      <c r="BE1270">
        <v>16</v>
      </c>
      <c r="BF1270" s="6">
        <f t="shared" si="57"/>
        <v>46311</v>
      </c>
      <c r="BG1270">
        <f t="shared" si="58"/>
        <v>0.70833333333575865</v>
      </c>
      <c r="BH1270" t="str">
        <f t="shared" si="59"/>
        <v>COMPLY</v>
      </c>
      <c r="BI1270" t="str">
        <f>VLOOKUP(H1270,Sheet2!$A$1:$B$270,2,FALSE)</f>
        <v>SURABAYA SELATAN</v>
      </c>
    </row>
    <row r="1271" spans="1:61">
      <c r="A1271">
        <v>1270</v>
      </c>
      <c r="B1271">
        <v>1002641991</v>
      </c>
      <c r="C1271">
        <v>3</v>
      </c>
      <c r="D1271" t="s">
        <v>55</v>
      </c>
      <c r="E1271">
        <v>5</v>
      </c>
      <c r="F1271" t="s">
        <v>260</v>
      </c>
      <c r="G1271" t="s">
        <v>126</v>
      </c>
      <c r="H1271" t="s">
        <v>261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46313.660173611112</v>
      </c>
      <c r="P1271" s="57">
        <v>46314.652986111112</v>
      </c>
      <c r="Q1271">
        <v>69412447</v>
      </c>
      <c r="S1271">
        <v>152413168632</v>
      </c>
      <c r="T1271" t="s">
        <v>8565</v>
      </c>
      <c r="U1271" t="s">
        <v>8566</v>
      </c>
      <c r="V1271" t="s">
        <v>8567</v>
      </c>
      <c r="Z1271">
        <v>112.75182599999999</v>
      </c>
      <c r="AA1271">
        <v>-7.2598849999999997</v>
      </c>
      <c r="AB1271" t="s">
        <v>8568</v>
      </c>
      <c r="AC1271" t="s">
        <v>235</v>
      </c>
      <c r="AL1271" t="s">
        <v>217</v>
      </c>
      <c r="AM1271" t="s">
        <v>8569</v>
      </c>
      <c r="AN1271" t="s">
        <v>6</v>
      </c>
      <c r="AO1271" t="s">
        <v>8570</v>
      </c>
      <c r="AP1271" s="57">
        <v>46314.625</v>
      </c>
      <c r="AR1271" t="s">
        <v>218</v>
      </c>
      <c r="AS1271" t="s">
        <v>561</v>
      </c>
      <c r="AT1271" t="s">
        <v>230</v>
      </c>
      <c r="AU1271">
        <v>20261019</v>
      </c>
      <c r="AV1271" t="s">
        <v>221</v>
      </c>
      <c r="AW1271" t="s">
        <v>876</v>
      </c>
      <c r="AX1271" t="s">
        <v>222</v>
      </c>
      <c r="BA1271" s="57">
        <v>46314.625</v>
      </c>
      <c r="BB1271" t="s">
        <v>8569</v>
      </c>
      <c r="BC1271">
        <v>2026</v>
      </c>
      <c r="BD1271">
        <v>10</v>
      </c>
      <c r="BE1271">
        <v>19</v>
      </c>
      <c r="BF1271" s="6">
        <f t="shared" si="57"/>
        <v>46314</v>
      </c>
      <c r="BG1271">
        <f t="shared" si="58"/>
        <v>-0.625</v>
      </c>
      <c r="BH1271" t="str">
        <f t="shared" si="59"/>
        <v>COMPLY</v>
      </c>
      <c r="BI1271" t="str">
        <f>VLOOKUP(H1271,Sheet2!$A$1:$B$270,2,FALSE)</f>
        <v>SURABAYA SELATAN</v>
      </c>
    </row>
    <row r="1272" spans="1:61">
      <c r="A1272">
        <v>1271</v>
      </c>
      <c r="B1272">
        <v>1002644146</v>
      </c>
      <c r="C1272">
        <v>3</v>
      </c>
      <c r="D1272" t="s">
        <v>55</v>
      </c>
      <c r="E1272">
        <v>5</v>
      </c>
      <c r="F1272" t="s">
        <v>260</v>
      </c>
      <c r="G1272" t="s">
        <v>126</v>
      </c>
      <c r="H1272" t="s">
        <v>261</v>
      </c>
      <c r="I1272" t="s">
        <v>212</v>
      </c>
      <c r="J1272" t="s">
        <v>213</v>
      </c>
      <c r="K1272" t="s">
        <v>149</v>
      </c>
      <c r="M1272" t="s">
        <v>76</v>
      </c>
      <c r="N1272" t="s">
        <v>215</v>
      </c>
      <c r="O1272" s="57">
        <v>46314.705925925926</v>
      </c>
      <c r="P1272" s="57">
        <v>46317.620069444441</v>
      </c>
      <c r="Q1272">
        <v>69413266</v>
      </c>
      <c r="S1272">
        <v>152413168654</v>
      </c>
      <c r="T1272" t="s">
        <v>9608</v>
      </c>
      <c r="U1272" t="s">
        <v>9609</v>
      </c>
      <c r="V1272" t="s">
        <v>9610</v>
      </c>
      <c r="Z1272">
        <v>112.751548290252</v>
      </c>
      <c r="AA1272">
        <v>-7.2627340582681397</v>
      </c>
      <c r="AB1272" t="s">
        <v>9611</v>
      </c>
      <c r="AC1272" t="s">
        <v>284</v>
      </c>
      <c r="AL1272" t="s">
        <v>217</v>
      </c>
      <c r="AM1272" t="s">
        <v>9612</v>
      </c>
      <c r="AN1272" t="s">
        <v>6</v>
      </c>
      <c r="AO1272" t="s">
        <v>9391</v>
      </c>
      <c r="AP1272" s="57">
        <v>46317.458333333336</v>
      </c>
      <c r="AR1272" t="s">
        <v>218</v>
      </c>
      <c r="AS1272" t="s">
        <v>561</v>
      </c>
      <c r="AT1272" t="s">
        <v>230</v>
      </c>
      <c r="AU1272">
        <v>20261022</v>
      </c>
      <c r="AV1272" t="s">
        <v>221</v>
      </c>
      <c r="AW1272" t="s">
        <v>1746</v>
      </c>
      <c r="AX1272" t="s">
        <v>222</v>
      </c>
      <c r="BA1272" s="57">
        <v>46317.458333333336</v>
      </c>
      <c r="BB1272" t="s">
        <v>9612</v>
      </c>
      <c r="BC1272">
        <v>2026</v>
      </c>
      <c r="BD1272">
        <v>10</v>
      </c>
      <c r="BE1272">
        <v>22</v>
      </c>
      <c r="BF1272" s="6">
        <f t="shared" si="57"/>
        <v>46317</v>
      </c>
      <c r="BG1272">
        <f t="shared" si="58"/>
        <v>-0.45833333333575865</v>
      </c>
      <c r="BH1272" t="str">
        <f t="shared" si="59"/>
        <v>COMPLY</v>
      </c>
      <c r="BI1272" t="str">
        <f>VLOOKUP(H1272,Sheet2!$A$1:$B$270,2,FALSE)</f>
        <v>SURABAYA SELATAN</v>
      </c>
    </row>
    <row r="1273" spans="1:61">
      <c r="A1273">
        <v>1272</v>
      </c>
      <c r="B1273">
        <v>1002645429</v>
      </c>
      <c r="C1273">
        <v>3</v>
      </c>
      <c r="D1273" t="s">
        <v>55</v>
      </c>
      <c r="E1273">
        <v>5</v>
      </c>
      <c r="F1273" t="s">
        <v>260</v>
      </c>
      <c r="G1273" t="s">
        <v>126</v>
      </c>
      <c r="H1273" t="s">
        <v>261</v>
      </c>
      <c r="I1273" t="s">
        <v>212</v>
      </c>
      <c r="J1273" t="s">
        <v>213</v>
      </c>
      <c r="K1273" t="s">
        <v>149</v>
      </c>
      <c r="M1273" t="s">
        <v>76</v>
      </c>
      <c r="N1273" t="s">
        <v>215</v>
      </c>
      <c r="O1273" s="57">
        <v>46315.554675925923</v>
      </c>
      <c r="P1273" s="57">
        <v>46315.585023148145</v>
      </c>
      <c r="Q1273">
        <v>69412373</v>
      </c>
      <c r="S1273">
        <v>152413168669</v>
      </c>
      <c r="T1273" t="s">
        <v>8571</v>
      </c>
      <c r="U1273" t="s">
        <v>10319</v>
      </c>
      <c r="V1273" t="s">
        <v>10320</v>
      </c>
      <c r="Z1273">
        <v>112.73750751614401</v>
      </c>
      <c r="AA1273">
        <v>-7.2496563739028499</v>
      </c>
      <c r="AB1273" t="s">
        <v>8574</v>
      </c>
      <c r="AC1273" t="s">
        <v>216</v>
      </c>
      <c r="AL1273" t="s">
        <v>217</v>
      </c>
      <c r="AM1273" t="s">
        <v>10321</v>
      </c>
      <c r="AN1273" t="s">
        <v>6</v>
      </c>
      <c r="AO1273" t="s">
        <v>10148</v>
      </c>
      <c r="AR1273" t="s">
        <v>218</v>
      </c>
      <c r="AS1273" t="s">
        <v>561</v>
      </c>
      <c r="AT1273" t="s">
        <v>230</v>
      </c>
      <c r="AU1273">
        <v>20261020</v>
      </c>
      <c r="AV1273" t="s">
        <v>221</v>
      </c>
      <c r="AW1273" t="s">
        <v>540</v>
      </c>
      <c r="AX1273" t="s">
        <v>222</v>
      </c>
      <c r="BA1273" s="57">
        <v>46315.291666666664</v>
      </c>
      <c r="BB1273" t="s">
        <v>10321</v>
      </c>
      <c r="BC1273">
        <v>2026</v>
      </c>
      <c r="BD1273">
        <v>10</v>
      </c>
      <c r="BE1273">
        <v>20</v>
      </c>
      <c r="BF1273" s="6">
        <f t="shared" si="57"/>
        <v>46315</v>
      </c>
      <c r="BG1273">
        <f t="shared" si="58"/>
        <v>-0.29166666666424135</v>
      </c>
      <c r="BH1273" t="str">
        <f t="shared" si="59"/>
        <v>COMPLY</v>
      </c>
      <c r="BI1273" t="str">
        <f>VLOOKUP(H1273,Sheet2!$A$1:$B$270,2,FALSE)</f>
        <v>SURABAYA SELATAN</v>
      </c>
    </row>
    <row r="1274" spans="1:61">
      <c r="A1274">
        <v>1273</v>
      </c>
      <c r="B1274">
        <v>1002648746</v>
      </c>
      <c r="C1274">
        <v>3</v>
      </c>
      <c r="D1274" t="s">
        <v>55</v>
      </c>
      <c r="E1274">
        <v>5</v>
      </c>
      <c r="F1274" t="s">
        <v>260</v>
      </c>
      <c r="G1274" t="s">
        <v>126</v>
      </c>
      <c r="H1274" t="s">
        <v>261</v>
      </c>
      <c r="I1274" t="s">
        <v>212</v>
      </c>
      <c r="J1274" t="s">
        <v>213</v>
      </c>
      <c r="K1274" t="s">
        <v>149</v>
      </c>
      <c r="M1274" t="s">
        <v>76</v>
      </c>
      <c r="N1274" t="s">
        <v>215</v>
      </c>
      <c r="O1274" s="57">
        <v>46317.45003472222</v>
      </c>
      <c r="P1274" s="57">
        <v>46317.906747685185</v>
      </c>
      <c r="Q1274">
        <v>69408131</v>
      </c>
      <c r="S1274">
        <v>152413168701</v>
      </c>
      <c r="T1274" t="s">
        <v>5219</v>
      </c>
      <c r="U1274" t="s">
        <v>9609</v>
      </c>
      <c r="V1274" t="s">
        <v>11581</v>
      </c>
      <c r="Z1274">
        <v>112.7512</v>
      </c>
      <c r="AA1274">
        <v>-7.2614999999999998</v>
      </c>
      <c r="AB1274" t="s">
        <v>5222</v>
      </c>
      <c r="AC1274" t="s">
        <v>229</v>
      </c>
      <c r="AL1274" t="s">
        <v>217</v>
      </c>
      <c r="AM1274" t="s">
        <v>11582</v>
      </c>
      <c r="AN1274" t="s">
        <v>6</v>
      </c>
      <c r="AO1274" t="s">
        <v>11368</v>
      </c>
      <c r="AR1274" t="s">
        <v>218</v>
      </c>
      <c r="AS1274" t="s">
        <v>561</v>
      </c>
      <c r="AT1274" t="s">
        <v>230</v>
      </c>
      <c r="AU1274">
        <v>20261022</v>
      </c>
      <c r="AV1274" t="s">
        <v>221</v>
      </c>
      <c r="AW1274" t="s">
        <v>539</v>
      </c>
      <c r="AX1274" t="s">
        <v>222</v>
      </c>
      <c r="BA1274" s="57">
        <v>46317.291666666664</v>
      </c>
      <c r="BB1274" t="s">
        <v>11582</v>
      </c>
      <c r="BC1274">
        <v>2026</v>
      </c>
      <c r="BD1274">
        <v>10</v>
      </c>
      <c r="BE1274">
        <v>22</v>
      </c>
      <c r="BF1274" s="6">
        <f t="shared" si="57"/>
        <v>46317</v>
      </c>
      <c r="BG1274">
        <f t="shared" si="58"/>
        <v>-0.29166666666424135</v>
      </c>
      <c r="BH1274" t="str">
        <f t="shared" si="59"/>
        <v>COMPLY</v>
      </c>
      <c r="BI1274" t="str">
        <f>VLOOKUP(H1274,Sheet2!$A$1:$B$270,2,FALSE)</f>
        <v>SURABAYA SELATAN</v>
      </c>
    </row>
    <row r="1275" spans="1:61">
      <c r="A1275">
        <v>1274</v>
      </c>
      <c r="B1275">
        <v>1002652246</v>
      </c>
      <c r="C1275">
        <v>3</v>
      </c>
      <c r="D1275" t="s">
        <v>55</v>
      </c>
      <c r="E1275">
        <v>5</v>
      </c>
      <c r="F1275" t="s">
        <v>260</v>
      </c>
      <c r="G1275" t="s">
        <v>126</v>
      </c>
      <c r="H1275" t="s">
        <v>261</v>
      </c>
      <c r="I1275" t="s">
        <v>212</v>
      </c>
      <c r="J1275" t="s">
        <v>213</v>
      </c>
      <c r="K1275" t="s">
        <v>149</v>
      </c>
      <c r="L1275" t="s">
        <v>214</v>
      </c>
      <c r="M1275" t="s">
        <v>76</v>
      </c>
      <c r="N1275" t="s">
        <v>215</v>
      </c>
      <c r="O1275" s="57">
        <v>46319.646412037036</v>
      </c>
      <c r="P1275" s="57">
        <v>46321.657835648148</v>
      </c>
      <c r="Q1275">
        <v>69416444</v>
      </c>
      <c r="S1275">
        <v>152413168757</v>
      </c>
      <c r="T1275" t="s">
        <v>12335</v>
      </c>
      <c r="U1275" t="s">
        <v>12336</v>
      </c>
      <c r="V1275" t="s">
        <v>12337</v>
      </c>
      <c r="Z1275">
        <v>112.7294943</v>
      </c>
      <c r="AA1275">
        <v>-7.2516514999999897</v>
      </c>
      <c r="AB1275" t="s">
        <v>12338</v>
      </c>
      <c r="AC1275" t="s">
        <v>216</v>
      </c>
      <c r="AL1275" t="s">
        <v>217</v>
      </c>
      <c r="AM1275" t="s">
        <v>12339</v>
      </c>
      <c r="AN1275" t="s">
        <v>6</v>
      </c>
      <c r="AO1275" t="s">
        <v>11900</v>
      </c>
      <c r="AP1275" s="57">
        <v>46321.333333333336</v>
      </c>
      <c r="AR1275" t="s">
        <v>218</v>
      </c>
      <c r="AS1275" t="s">
        <v>561</v>
      </c>
      <c r="AT1275" t="s">
        <v>230</v>
      </c>
      <c r="AU1275">
        <v>20261026</v>
      </c>
      <c r="AV1275" t="s">
        <v>221</v>
      </c>
      <c r="AW1275" t="s">
        <v>880</v>
      </c>
      <c r="AX1275" t="s">
        <v>222</v>
      </c>
      <c r="BA1275" s="57">
        <v>46321.333333333336</v>
      </c>
      <c r="BB1275" t="s">
        <v>12339</v>
      </c>
      <c r="BC1275">
        <v>2026</v>
      </c>
      <c r="BD1275">
        <v>10</v>
      </c>
      <c r="BE1275">
        <v>26</v>
      </c>
      <c r="BF1275" s="6">
        <f t="shared" si="57"/>
        <v>46321</v>
      </c>
      <c r="BG1275">
        <f t="shared" si="58"/>
        <v>-0.33333333333575865</v>
      </c>
      <c r="BH1275" t="str">
        <f t="shared" si="59"/>
        <v>COMPLY</v>
      </c>
      <c r="BI1275" t="str">
        <f>VLOOKUP(H1275,Sheet2!$A$1:$B$270,2,FALSE)</f>
        <v>SURABAYA SELATAN</v>
      </c>
    </row>
    <row r="1276" spans="1:61">
      <c r="A1276">
        <v>1275</v>
      </c>
      <c r="B1276">
        <v>1002652248</v>
      </c>
      <c r="C1276">
        <v>3</v>
      </c>
      <c r="D1276" t="s">
        <v>55</v>
      </c>
      <c r="E1276">
        <v>5</v>
      </c>
      <c r="F1276" t="s">
        <v>260</v>
      </c>
      <c r="G1276" t="s">
        <v>126</v>
      </c>
      <c r="H1276" t="s">
        <v>261</v>
      </c>
      <c r="I1276" t="s">
        <v>212</v>
      </c>
      <c r="J1276" t="s">
        <v>213</v>
      </c>
      <c r="K1276" t="s">
        <v>149</v>
      </c>
      <c r="M1276" t="s">
        <v>76</v>
      </c>
      <c r="N1276" t="s">
        <v>215</v>
      </c>
      <c r="O1276" s="57">
        <v>46319.653009259258</v>
      </c>
      <c r="P1276" s="57">
        <v>46319.786365740743</v>
      </c>
      <c r="Q1276">
        <v>69415820</v>
      </c>
      <c r="S1276">
        <v>152413168758</v>
      </c>
      <c r="T1276" t="s">
        <v>12306</v>
      </c>
      <c r="U1276" t="s">
        <v>12347</v>
      </c>
      <c r="V1276" t="s">
        <v>12348</v>
      </c>
      <c r="Z1276">
        <v>112.72413160000001</v>
      </c>
      <c r="AA1276">
        <v>-7.2709833550000003</v>
      </c>
      <c r="AB1276" t="s">
        <v>12309</v>
      </c>
      <c r="AC1276" t="s">
        <v>216</v>
      </c>
      <c r="AL1276" t="s">
        <v>217</v>
      </c>
      <c r="AM1276" t="s">
        <v>12349</v>
      </c>
      <c r="AN1276" t="s">
        <v>6</v>
      </c>
      <c r="AO1276" t="s">
        <v>11837</v>
      </c>
      <c r="AR1276" t="s">
        <v>218</v>
      </c>
      <c r="AS1276" t="s">
        <v>561</v>
      </c>
      <c r="AT1276" t="s">
        <v>230</v>
      </c>
      <c r="AU1276">
        <v>20261024</v>
      </c>
      <c r="AV1276" t="s">
        <v>221</v>
      </c>
      <c r="AW1276" t="s">
        <v>540</v>
      </c>
      <c r="AX1276" t="s">
        <v>222</v>
      </c>
      <c r="BA1276" s="57">
        <v>46319.291666666664</v>
      </c>
      <c r="BB1276" t="s">
        <v>12349</v>
      </c>
      <c r="BC1276">
        <v>2026</v>
      </c>
      <c r="BD1276">
        <v>10</v>
      </c>
      <c r="BE1276">
        <v>24</v>
      </c>
      <c r="BF1276" s="6">
        <f t="shared" si="57"/>
        <v>46319</v>
      </c>
      <c r="BG1276">
        <f t="shared" si="58"/>
        <v>-0.29166666666424135</v>
      </c>
      <c r="BH1276" t="str">
        <f t="shared" si="59"/>
        <v>COMPLY</v>
      </c>
      <c r="BI1276" t="str">
        <f>VLOOKUP(H1276,Sheet2!$A$1:$B$270,2,FALSE)</f>
        <v>SURABAYA SELATAN</v>
      </c>
    </row>
    <row r="1277" spans="1:61">
      <c r="A1277">
        <v>1276</v>
      </c>
      <c r="B1277">
        <v>1002652288</v>
      </c>
      <c r="C1277">
        <v>3</v>
      </c>
      <c r="D1277" t="s">
        <v>55</v>
      </c>
      <c r="E1277">
        <v>5</v>
      </c>
      <c r="F1277" t="s">
        <v>260</v>
      </c>
      <c r="G1277" t="s">
        <v>126</v>
      </c>
      <c r="H1277" t="s">
        <v>261</v>
      </c>
      <c r="I1277" t="s">
        <v>212</v>
      </c>
      <c r="J1277" t="s">
        <v>213</v>
      </c>
      <c r="K1277" t="s">
        <v>149</v>
      </c>
      <c r="L1277" t="s">
        <v>214</v>
      </c>
      <c r="M1277" t="s">
        <v>76</v>
      </c>
      <c r="N1277" t="s">
        <v>215</v>
      </c>
      <c r="O1277" s="57">
        <v>46319.673495370371</v>
      </c>
      <c r="P1277" s="57">
        <v>46321.599652777775</v>
      </c>
      <c r="Q1277">
        <v>69416492</v>
      </c>
      <c r="S1277">
        <v>152413168759</v>
      </c>
      <c r="T1277" t="s">
        <v>12350</v>
      </c>
      <c r="U1277" t="s">
        <v>12351</v>
      </c>
      <c r="V1277" t="s">
        <v>12352</v>
      </c>
      <c r="Z1277">
        <v>112.73647099999999</v>
      </c>
      <c r="AA1277">
        <v>-7.2470600000000003</v>
      </c>
      <c r="AB1277" t="s">
        <v>12353</v>
      </c>
      <c r="AC1277" t="s">
        <v>235</v>
      </c>
      <c r="AL1277" t="s">
        <v>217</v>
      </c>
      <c r="AM1277" t="s">
        <v>12354</v>
      </c>
      <c r="AN1277" t="s">
        <v>6</v>
      </c>
      <c r="AO1277" t="s">
        <v>11930</v>
      </c>
      <c r="AP1277" s="57">
        <v>46322.458333333336</v>
      </c>
      <c r="AR1277" t="s">
        <v>218</v>
      </c>
      <c r="AS1277" t="s">
        <v>561</v>
      </c>
      <c r="AT1277" t="s">
        <v>230</v>
      </c>
      <c r="AU1277">
        <v>20261026</v>
      </c>
      <c r="AV1277" t="s">
        <v>221</v>
      </c>
      <c r="AW1277" t="s">
        <v>2980</v>
      </c>
      <c r="AX1277" t="s">
        <v>222</v>
      </c>
      <c r="BA1277" s="57">
        <v>46322.458333333336</v>
      </c>
      <c r="BB1277" t="s">
        <v>12354</v>
      </c>
      <c r="BC1277">
        <v>2026</v>
      </c>
      <c r="BD1277">
        <v>10</v>
      </c>
      <c r="BE1277">
        <v>26</v>
      </c>
      <c r="BF1277" s="6">
        <f t="shared" si="57"/>
        <v>46321</v>
      </c>
      <c r="BG1277">
        <f t="shared" si="58"/>
        <v>-1.4583333333357587</v>
      </c>
      <c r="BH1277" t="str">
        <f t="shared" si="59"/>
        <v>COMPLY</v>
      </c>
      <c r="BI1277" t="str">
        <f>VLOOKUP(H1277,Sheet2!$A$1:$B$270,2,FALSE)</f>
        <v>SURABAYA SELATAN</v>
      </c>
    </row>
    <row r="1278" spans="1:61">
      <c r="A1278">
        <v>1277</v>
      </c>
      <c r="B1278">
        <v>1002653456</v>
      </c>
      <c r="C1278">
        <v>3</v>
      </c>
      <c r="D1278" t="s">
        <v>55</v>
      </c>
      <c r="E1278">
        <v>5</v>
      </c>
      <c r="F1278" t="s">
        <v>260</v>
      </c>
      <c r="G1278" t="s">
        <v>126</v>
      </c>
      <c r="H1278" t="s">
        <v>261</v>
      </c>
      <c r="I1278" t="s">
        <v>212</v>
      </c>
      <c r="J1278" t="s">
        <v>213</v>
      </c>
      <c r="K1278" t="s">
        <v>149</v>
      </c>
      <c r="M1278" t="s">
        <v>76</v>
      </c>
      <c r="N1278" t="s">
        <v>215</v>
      </c>
      <c r="O1278" s="57">
        <v>46321.473564814813</v>
      </c>
      <c r="P1278" s="57">
        <v>46324.854259259257</v>
      </c>
      <c r="Q1278">
        <v>69416964</v>
      </c>
      <c r="S1278">
        <v>152413168780</v>
      </c>
      <c r="T1278" t="s">
        <v>13181</v>
      </c>
      <c r="U1278" t="s">
        <v>4559</v>
      </c>
      <c r="V1278" t="s">
        <v>14546</v>
      </c>
      <c r="Z1278">
        <v>112.76502942035</v>
      </c>
      <c r="AA1278">
        <v>-7.2515537027887698</v>
      </c>
      <c r="AB1278" t="s">
        <v>13182</v>
      </c>
      <c r="AC1278" t="s">
        <v>284</v>
      </c>
      <c r="AL1278" t="s">
        <v>217</v>
      </c>
      <c r="AM1278" t="s">
        <v>14547</v>
      </c>
      <c r="AN1278" t="s">
        <v>6</v>
      </c>
      <c r="AO1278" t="s">
        <v>12963</v>
      </c>
      <c r="AP1278" s="57">
        <v>46325.333333333336</v>
      </c>
      <c r="AR1278" t="s">
        <v>218</v>
      </c>
      <c r="AS1278" t="s">
        <v>561</v>
      </c>
      <c r="AT1278" t="s">
        <v>230</v>
      </c>
      <c r="AU1278">
        <v>20261029</v>
      </c>
      <c r="AV1278" t="s">
        <v>221</v>
      </c>
      <c r="AW1278" t="s">
        <v>540</v>
      </c>
      <c r="AX1278" t="s">
        <v>222</v>
      </c>
      <c r="BA1278" s="57">
        <v>46325.333333333336</v>
      </c>
      <c r="BB1278" t="s">
        <v>14547</v>
      </c>
      <c r="BC1278">
        <v>2026</v>
      </c>
      <c r="BD1278">
        <v>10</v>
      </c>
      <c r="BE1278">
        <v>29</v>
      </c>
      <c r="BF1278" s="6">
        <f t="shared" si="57"/>
        <v>46324</v>
      </c>
      <c r="BG1278">
        <f t="shared" si="58"/>
        <v>-1.3333333333357587</v>
      </c>
      <c r="BH1278" t="str">
        <f t="shared" si="59"/>
        <v>COMPLY</v>
      </c>
      <c r="BI1278" t="str">
        <f>VLOOKUP(H1278,Sheet2!$A$1:$B$270,2,FALSE)</f>
        <v>SURABAYA SELATAN</v>
      </c>
    </row>
    <row r="1279" spans="1:61">
      <c r="A1279">
        <v>1278</v>
      </c>
      <c r="B1279">
        <v>1002653974</v>
      </c>
      <c r="C1279">
        <v>3</v>
      </c>
      <c r="D1279" t="s">
        <v>55</v>
      </c>
      <c r="E1279">
        <v>5</v>
      </c>
      <c r="F1279" t="s">
        <v>260</v>
      </c>
      <c r="G1279" t="s">
        <v>126</v>
      </c>
      <c r="H1279" t="s">
        <v>261</v>
      </c>
      <c r="I1279" t="s">
        <v>212</v>
      </c>
      <c r="J1279" t="s">
        <v>213</v>
      </c>
      <c r="K1279" t="s">
        <v>149</v>
      </c>
      <c r="M1279" t="s">
        <v>76</v>
      </c>
      <c r="N1279" t="s">
        <v>215</v>
      </c>
      <c r="O1279" s="57">
        <v>46321.56523148148</v>
      </c>
      <c r="P1279" s="57">
        <v>46321.638229166667</v>
      </c>
      <c r="Q1279">
        <v>69414890</v>
      </c>
      <c r="S1279">
        <v>152413168782</v>
      </c>
      <c r="T1279" t="s">
        <v>11583</v>
      </c>
      <c r="U1279" t="s">
        <v>13173</v>
      </c>
      <c r="V1279" t="s">
        <v>13174</v>
      </c>
      <c r="Z1279">
        <v>112.7413</v>
      </c>
      <c r="AA1279">
        <v>-7.2664</v>
      </c>
      <c r="AB1279" t="s">
        <v>11586</v>
      </c>
      <c r="AC1279" t="s">
        <v>216</v>
      </c>
      <c r="AL1279" t="s">
        <v>217</v>
      </c>
      <c r="AM1279" t="s">
        <v>13175</v>
      </c>
      <c r="AN1279" t="s">
        <v>6</v>
      </c>
      <c r="AO1279" t="s">
        <v>13052</v>
      </c>
      <c r="AR1279" t="s">
        <v>218</v>
      </c>
      <c r="AS1279" t="s">
        <v>561</v>
      </c>
      <c r="AT1279" t="s">
        <v>230</v>
      </c>
      <c r="AU1279">
        <v>20261026</v>
      </c>
      <c r="AV1279" t="s">
        <v>221</v>
      </c>
      <c r="AW1279" t="s">
        <v>540</v>
      </c>
      <c r="AX1279" t="s">
        <v>222</v>
      </c>
      <c r="BA1279" s="57">
        <v>46321.291666666664</v>
      </c>
      <c r="BB1279" t="s">
        <v>13175</v>
      </c>
      <c r="BC1279">
        <v>2026</v>
      </c>
      <c r="BD1279">
        <v>10</v>
      </c>
      <c r="BE1279">
        <v>26</v>
      </c>
      <c r="BF1279" s="6">
        <f t="shared" si="57"/>
        <v>46321</v>
      </c>
      <c r="BG1279">
        <f t="shared" si="58"/>
        <v>-0.29166666666424135</v>
      </c>
      <c r="BH1279" t="str">
        <f t="shared" si="59"/>
        <v>COMPLY</v>
      </c>
      <c r="BI1279" t="str">
        <f>VLOOKUP(H1279,Sheet2!$A$1:$B$270,2,FALSE)</f>
        <v>SURABAYA SELATAN</v>
      </c>
    </row>
    <row r="1280" spans="1:61">
      <c r="A1280">
        <v>1279</v>
      </c>
      <c r="B1280">
        <v>1002654700</v>
      </c>
      <c r="C1280">
        <v>3</v>
      </c>
      <c r="D1280" t="s">
        <v>55</v>
      </c>
      <c r="E1280">
        <v>5</v>
      </c>
      <c r="F1280" t="s">
        <v>260</v>
      </c>
      <c r="G1280" t="s">
        <v>126</v>
      </c>
      <c r="H1280" t="s">
        <v>261</v>
      </c>
      <c r="I1280" t="s">
        <v>212</v>
      </c>
      <c r="J1280" t="s">
        <v>213</v>
      </c>
      <c r="K1280" t="s">
        <v>149</v>
      </c>
      <c r="L1280" t="s">
        <v>214</v>
      </c>
      <c r="M1280" t="s">
        <v>76</v>
      </c>
      <c r="N1280" t="s">
        <v>215</v>
      </c>
      <c r="O1280" s="57">
        <v>46321.692187499997</v>
      </c>
      <c r="P1280" s="57">
        <v>46323.846620370372</v>
      </c>
      <c r="Q1280">
        <v>69417449</v>
      </c>
      <c r="S1280">
        <v>152413168789</v>
      </c>
      <c r="T1280" t="s">
        <v>13176</v>
      </c>
      <c r="U1280" t="s">
        <v>13177</v>
      </c>
      <c r="V1280" t="s">
        <v>13178</v>
      </c>
      <c r="Z1280">
        <v>112.7418002</v>
      </c>
      <c r="AA1280">
        <v>-7.2676284000000004</v>
      </c>
      <c r="AB1280" t="s">
        <v>13179</v>
      </c>
      <c r="AC1280" t="s">
        <v>235</v>
      </c>
      <c r="AL1280" t="s">
        <v>217</v>
      </c>
      <c r="AM1280" t="s">
        <v>13180</v>
      </c>
      <c r="AN1280" t="s">
        <v>6</v>
      </c>
      <c r="AO1280" t="s">
        <v>12958</v>
      </c>
      <c r="AP1280" s="57">
        <v>46323.333333333336</v>
      </c>
      <c r="AR1280" t="s">
        <v>218</v>
      </c>
      <c r="AS1280" t="s">
        <v>561</v>
      </c>
      <c r="AT1280" t="s">
        <v>230</v>
      </c>
      <c r="AU1280">
        <v>20261028</v>
      </c>
      <c r="AV1280" t="s">
        <v>221</v>
      </c>
      <c r="AW1280" t="s">
        <v>876</v>
      </c>
      <c r="AX1280" t="s">
        <v>222</v>
      </c>
      <c r="BA1280" s="57">
        <v>46323.333333333336</v>
      </c>
      <c r="BB1280" t="s">
        <v>13180</v>
      </c>
      <c r="BC1280">
        <v>2026</v>
      </c>
      <c r="BD1280">
        <v>10</v>
      </c>
      <c r="BE1280">
        <v>28</v>
      </c>
      <c r="BF1280" s="6">
        <f t="shared" si="57"/>
        <v>46323</v>
      </c>
      <c r="BG1280">
        <f t="shared" si="58"/>
        <v>-0.33333333333575865</v>
      </c>
      <c r="BH1280" t="str">
        <f t="shared" si="59"/>
        <v>COMPLY</v>
      </c>
      <c r="BI1280" t="str">
        <f>VLOOKUP(H1280,Sheet2!$A$1:$B$270,2,FALSE)</f>
        <v>SURABAYA SELATAN</v>
      </c>
    </row>
    <row r="1281" spans="1:61">
      <c r="A1281">
        <v>1280</v>
      </c>
      <c r="B1281">
        <v>1002657582</v>
      </c>
      <c r="C1281">
        <v>3</v>
      </c>
      <c r="D1281" t="s">
        <v>55</v>
      </c>
      <c r="E1281">
        <v>5</v>
      </c>
      <c r="F1281" t="s">
        <v>260</v>
      </c>
      <c r="G1281" t="s">
        <v>126</v>
      </c>
      <c r="H1281" t="s">
        <v>261</v>
      </c>
      <c r="I1281" t="s">
        <v>212</v>
      </c>
      <c r="J1281" t="s">
        <v>213</v>
      </c>
      <c r="K1281" t="s">
        <v>149</v>
      </c>
      <c r="L1281" t="s">
        <v>214</v>
      </c>
      <c r="M1281" t="s">
        <v>76</v>
      </c>
      <c r="N1281" t="s">
        <v>215</v>
      </c>
      <c r="O1281" s="57">
        <v>46323.529745370368</v>
      </c>
      <c r="P1281" s="57">
        <v>46325.378344907411</v>
      </c>
      <c r="Q1281">
        <v>69418535</v>
      </c>
      <c r="S1281">
        <v>152413168822</v>
      </c>
      <c r="T1281" t="s">
        <v>14548</v>
      </c>
      <c r="U1281" t="s">
        <v>14549</v>
      </c>
      <c r="V1281" t="s">
        <v>14550</v>
      </c>
      <c r="Z1281">
        <v>112.7352398</v>
      </c>
      <c r="AA1281">
        <v>-7.2699914000000003</v>
      </c>
      <c r="AB1281" t="s">
        <v>14551</v>
      </c>
      <c r="AC1281" t="s">
        <v>235</v>
      </c>
      <c r="AL1281" t="s">
        <v>217</v>
      </c>
      <c r="AM1281" t="s">
        <v>14552</v>
      </c>
      <c r="AN1281" t="s">
        <v>6</v>
      </c>
      <c r="AO1281" t="s">
        <v>14509</v>
      </c>
      <c r="AP1281" s="57">
        <v>46324.625</v>
      </c>
      <c r="AR1281" t="s">
        <v>218</v>
      </c>
      <c r="AS1281" t="s">
        <v>561</v>
      </c>
      <c r="AT1281" t="s">
        <v>230</v>
      </c>
      <c r="AU1281">
        <v>20261030</v>
      </c>
      <c r="AV1281" t="s">
        <v>221</v>
      </c>
      <c r="AW1281" t="s">
        <v>880</v>
      </c>
      <c r="AX1281" t="s">
        <v>222</v>
      </c>
      <c r="BA1281" s="57">
        <v>46324.625</v>
      </c>
      <c r="BB1281" t="s">
        <v>14552</v>
      </c>
      <c r="BC1281">
        <v>2026</v>
      </c>
      <c r="BD1281">
        <v>10</v>
      </c>
      <c r="BE1281">
        <v>30</v>
      </c>
      <c r="BF1281" s="6">
        <f t="shared" si="57"/>
        <v>46325</v>
      </c>
      <c r="BG1281">
        <f t="shared" si="58"/>
        <v>0.375</v>
      </c>
      <c r="BH1281" t="str">
        <f t="shared" si="59"/>
        <v>COMPLY</v>
      </c>
      <c r="BI1281" t="str">
        <f>VLOOKUP(H1281,Sheet2!$A$1:$B$270,2,FALSE)</f>
        <v>SURABAYA SELATAN</v>
      </c>
    </row>
    <row r="1282" spans="1:61">
      <c r="A1282">
        <v>1281</v>
      </c>
      <c r="B1282">
        <v>1002657616</v>
      </c>
      <c r="C1282">
        <v>3</v>
      </c>
      <c r="D1282" t="s">
        <v>55</v>
      </c>
      <c r="E1282">
        <v>5</v>
      </c>
      <c r="F1282" t="s">
        <v>260</v>
      </c>
      <c r="G1282" t="s">
        <v>126</v>
      </c>
      <c r="H1282" t="s">
        <v>261</v>
      </c>
      <c r="I1282" t="s">
        <v>212</v>
      </c>
      <c r="J1282" t="s">
        <v>213</v>
      </c>
      <c r="K1282" t="s">
        <v>149</v>
      </c>
      <c r="L1282" t="s">
        <v>214</v>
      </c>
      <c r="M1282" t="s">
        <v>76</v>
      </c>
      <c r="N1282" t="s">
        <v>215</v>
      </c>
      <c r="O1282" s="57">
        <v>46323.544386574074</v>
      </c>
      <c r="P1282" s="57">
        <v>46324.650775462964</v>
      </c>
      <c r="Q1282">
        <v>69418558</v>
      </c>
      <c r="S1282">
        <v>152413179829</v>
      </c>
      <c r="T1282" t="s">
        <v>14553</v>
      </c>
      <c r="U1282" t="s">
        <v>14554</v>
      </c>
      <c r="V1282" t="s">
        <v>14555</v>
      </c>
      <c r="Z1282">
        <v>112.736602</v>
      </c>
      <c r="AA1282">
        <v>-7.2509870000000003</v>
      </c>
      <c r="AB1282" t="s">
        <v>14556</v>
      </c>
      <c r="AC1282" t="s">
        <v>235</v>
      </c>
      <c r="AL1282" t="s">
        <v>217</v>
      </c>
      <c r="AM1282" t="s">
        <v>14557</v>
      </c>
      <c r="AN1282" t="s">
        <v>6</v>
      </c>
      <c r="AO1282" t="s">
        <v>14281</v>
      </c>
      <c r="AP1282" s="57">
        <v>46324.625</v>
      </c>
      <c r="AR1282" t="s">
        <v>218</v>
      </c>
      <c r="AS1282" t="s">
        <v>561</v>
      </c>
      <c r="AT1282" t="s">
        <v>220</v>
      </c>
      <c r="AU1282">
        <v>20261029</v>
      </c>
      <c r="AV1282" t="s">
        <v>221</v>
      </c>
      <c r="AW1282" t="s">
        <v>1670</v>
      </c>
      <c r="AX1282" t="s">
        <v>222</v>
      </c>
      <c r="BA1282" s="57">
        <v>46324.625</v>
      </c>
      <c r="BB1282" t="s">
        <v>14557</v>
      </c>
      <c r="BC1282">
        <v>2026</v>
      </c>
      <c r="BD1282">
        <v>10</v>
      </c>
      <c r="BE1282">
        <v>29</v>
      </c>
      <c r="BF1282" s="6">
        <f t="shared" ref="BF1282:BF1345" si="60">DATE(BC1282,BD1282,BE1282)</f>
        <v>46324</v>
      </c>
      <c r="BG1282">
        <f t="shared" ref="BG1282:BG1345" si="61">BF1282-BA1282</f>
        <v>-0.625</v>
      </c>
      <c r="BH1282" t="str">
        <f t="shared" ref="BH1282:BH1345" si="62">IF(BG1282=1,"COMPLY",IF(BG1282&lt;1,"COMPLY","NOT COMPLY"))</f>
        <v>COMPLY</v>
      </c>
      <c r="BI1282" t="str">
        <f>VLOOKUP(H1282,Sheet2!$A$1:$B$270,2,FALSE)</f>
        <v>SURABAYA SELATAN</v>
      </c>
    </row>
    <row r="1283" spans="1:61">
      <c r="A1283">
        <v>1282</v>
      </c>
      <c r="B1283">
        <v>1002659171</v>
      </c>
      <c r="C1283">
        <v>3</v>
      </c>
      <c r="D1283" t="s">
        <v>55</v>
      </c>
      <c r="E1283">
        <v>5</v>
      </c>
      <c r="F1283" t="s">
        <v>260</v>
      </c>
      <c r="G1283" t="s">
        <v>126</v>
      </c>
      <c r="H1283" t="s">
        <v>261</v>
      </c>
      <c r="I1283" t="s">
        <v>212</v>
      </c>
      <c r="J1283" t="s">
        <v>213</v>
      </c>
      <c r="K1283" t="s">
        <v>149</v>
      </c>
      <c r="L1283" t="s">
        <v>214</v>
      </c>
      <c r="M1283" t="s">
        <v>76</v>
      </c>
      <c r="N1283" t="s">
        <v>215</v>
      </c>
      <c r="O1283" s="57">
        <v>46324.52065972222</v>
      </c>
      <c r="P1283" s="57">
        <v>46325.447511574072</v>
      </c>
      <c r="Q1283">
        <v>69419238</v>
      </c>
      <c r="S1283">
        <v>152413167854</v>
      </c>
      <c r="T1283" t="s">
        <v>15198</v>
      </c>
      <c r="U1283" t="s">
        <v>15193</v>
      </c>
      <c r="V1283" t="s">
        <v>15199</v>
      </c>
      <c r="Z1283">
        <v>112.7217263</v>
      </c>
      <c r="AA1283">
        <v>-7.2568159999999899</v>
      </c>
      <c r="AB1283" t="s">
        <v>15200</v>
      </c>
      <c r="AC1283" t="s">
        <v>216</v>
      </c>
      <c r="AL1283" t="s">
        <v>217</v>
      </c>
      <c r="AM1283" t="s">
        <v>15201</v>
      </c>
      <c r="AN1283" t="s">
        <v>6</v>
      </c>
      <c r="AO1283" t="s">
        <v>15197</v>
      </c>
      <c r="AP1283" s="57">
        <v>46326.333333333336</v>
      </c>
      <c r="AR1283" t="s">
        <v>218</v>
      </c>
      <c r="AS1283" t="s">
        <v>561</v>
      </c>
      <c r="AT1283" t="s">
        <v>230</v>
      </c>
      <c r="AU1283">
        <v>20261030</v>
      </c>
      <c r="AV1283" t="s">
        <v>221</v>
      </c>
      <c r="AW1283" t="s">
        <v>883</v>
      </c>
      <c r="AX1283" t="s">
        <v>222</v>
      </c>
      <c r="BA1283" s="57">
        <v>46326.333333333336</v>
      </c>
      <c r="BB1283" t="s">
        <v>15201</v>
      </c>
      <c r="BC1283">
        <v>2026</v>
      </c>
      <c r="BD1283">
        <v>10</v>
      </c>
      <c r="BE1283">
        <v>30</v>
      </c>
      <c r="BF1283" s="6">
        <f t="shared" si="60"/>
        <v>46325</v>
      </c>
      <c r="BG1283">
        <f t="shared" si="61"/>
        <v>-1.3333333333357587</v>
      </c>
      <c r="BH1283" t="str">
        <f t="shared" si="62"/>
        <v>COMPLY</v>
      </c>
      <c r="BI1283" t="str">
        <f>VLOOKUP(H1283,Sheet2!$A$1:$B$270,2,FALSE)</f>
        <v>SURABAYA SELATAN</v>
      </c>
    </row>
    <row r="1284" spans="1:61">
      <c r="A1284">
        <v>1283</v>
      </c>
      <c r="B1284">
        <v>1002627494</v>
      </c>
      <c r="C1284">
        <v>3</v>
      </c>
      <c r="D1284" t="s">
        <v>55</v>
      </c>
      <c r="E1284">
        <v>5</v>
      </c>
      <c r="F1284" t="s">
        <v>260</v>
      </c>
      <c r="G1284" t="s">
        <v>126</v>
      </c>
      <c r="H1284" t="s">
        <v>261</v>
      </c>
      <c r="I1284" t="s">
        <v>212</v>
      </c>
      <c r="J1284" t="s">
        <v>213</v>
      </c>
      <c r="K1284" t="s">
        <v>149</v>
      </c>
      <c r="M1284" t="s">
        <v>279</v>
      </c>
      <c r="N1284" t="s">
        <v>215</v>
      </c>
      <c r="O1284" s="57">
        <v>46303.475856481484</v>
      </c>
      <c r="P1284" s="57">
        <v>46307.328217592592</v>
      </c>
      <c r="Q1284">
        <v>69406396</v>
      </c>
      <c r="S1284">
        <v>152413168473</v>
      </c>
      <c r="T1284" t="s">
        <v>5216</v>
      </c>
      <c r="U1284" t="s">
        <v>4559</v>
      </c>
      <c r="V1284" t="s">
        <v>5217</v>
      </c>
      <c r="Z1284">
        <v>112.73258539744501</v>
      </c>
      <c r="AA1284">
        <v>-7.2543600356287703</v>
      </c>
      <c r="AB1284" t="s">
        <v>4560</v>
      </c>
      <c r="AC1284" t="s">
        <v>225</v>
      </c>
      <c r="AL1284" t="s">
        <v>217</v>
      </c>
      <c r="AM1284" t="s">
        <v>5218</v>
      </c>
      <c r="AN1284" t="s">
        <v>6</v>
      </c>
      <c r="AO1284" s="57">
        <v>46244.486527777779</v>
      </c>
      <c r="AP1284" s="57">
        <v>46307.458333333336</v>
      </c>
      <c r="AR1284" t="s">
        <v>239</v>
      </c>
      <c r="AS1284" t="s">
        <v>561</v>
      </c>
      <c r="AT1284" t="s">
        <v>230</v>
      </c>
      <c r="AV1284" t="s">
        <v>799</v>
      </c>
      <c r="AW1284" t="s">
        <v>540</v>
      </c>
      <c r="AX1284" t="s">
        <v>222</v>
      </c>
      <c r="BA1284" s="57">
        <v>46307.458333333336</v>
      </c>
      <c r="BB1284" t="s">
        <v>5218</v>
      </c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str">
        <f>VLOOKUP(H1284,Sheet2!$A$1:$B$270,2,FALSE)</f>
        <v>SURABAYA SELATAN</v>
      </c>
    </row>
    <row r="1285" spans="1:61">
      <c r="A1285">
        <v>1284</v>
      </c>
      <c r="B1285">
        <v>1002648107</v>
      </c>
      <c r="C1285">
        <v>3</v>
      </c>
      <c r="D1285" t="s">
        <v>55</v>
      </c>
      <c r="E1285">
        <v>5</v>
      </c>
      <c r="F1285" t="s">
        <v>260</v>
      </c>
      <c r="G1285" t="s">
        <v>126</v>
      </c>
      <c r="H1285" t="s">
        <v>261</v>
      </c>
      <c r="I1285" t="s">
        <v>212</v>
      </c>
      <c r="J1285" t="s">
        <v>213</v>
      </c>
      <c r="K1285" t="s">
        <v>149</v>
      </c>
      <c r="L1285" t="s">
        <v>214</v>
      </c>
      <c r="M1285" t="s">
        <v>279</v>
      </c>
      <c r="N1285" t="s">
        <v>215</v>
      </c>
      <c r="O1285" s="57">
        <v>46316.704675925925</v>
      </c>
      <c r="P1285" s="57">
        <v>46317.942418981482</v>
      </c>
      <c r="Q1285">
        <v>69414756</v>
      </c>
      <c r="S1285">
        <v>152413168653</v>
      </c>
      <c r="T1285" t="s">
        <v>10942</v>
      </c>
      <c r="U1285" t="s">
        <v>10943</v>
      </c>
      <c r="V1285" t="s">
        <v>10944</v>
      </c>
      <c r="Z1285">
        <v>112.733758791404</v>
      </c>
      <c r="AA1285">
        <v>-7.25516101985946</v>
      </c>
      <c r="AB1285" t="s">
        <v>10945</v>
      </c>
      <c r="AC1285" t="s">
        <v>235</v>
      </c>
      <c r="AL1285" t="s">
        <v>217</v>
      </c>
      <c r="AM1285" t="s">
        <v>10946</v>
      </c>
      <c r="AN1285" t="s">
        <v>6</v>
      </c>
      <c r="AO1285" t="s">
        <v>10947</v>
      </c>
      <c r="AP1285" s="57">
        <v>46318.625</v>
      </c>
      <c r="AR1285" t="s">
        <v>239</v>
      </c>
      <c r="AS1285" t="s">
        <v>561</v>
      </c>
      <c r="AT1285" t="s">
        <v>230</v>
      </c>
      <c r="AV1285" t="s">
        <v>799</v>
      </c>
      <c r="AW1285" t="s">
        <v>9946</v>
      </c>
      <c r="AX1285" t="s">
        <v>222</v>
      </c>
      <c r="BA1285" s="57">
        <v>46318.625</v>
      </c>
      <c r="BB1285" t="s">
        <v>10946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str">
        <f>VLOOKUP(H1285,Sheet2!$A$1:$B$270,2,FALSE)</f>
        <v>SURABAYA SELATAN</v>
      </c>
    </row>
    <row r="1286" spans="1:61">
      <c r="A1286">
        <v>1285</v>
      </c>
      <c r="B1286">
        <v>1002658953</v>
      </c>
      <c r="C1286">
        <v>3</v>
      </c>
      <c r="D1286" t="s">
        <v>55</v>
      </c>
      <c r="E1286">
        <v>5</v>
      </c>
      <c r="F1286" t="s">
        <v>260</v>
      </c>
      <c r="G1286" t="s">
        <v>126</v>
      </c>
      <c r="H1286" t="s">
        <v>261</v>
      </c>
      <c r="I1286" t="s">
        <v>212</v>
      </c>
      <c r="J1286" t="s">
        <v>213</v>
      </c>
      <c r="K1286" t="s">
        <v>149</v>
      </c>
      <c r="M1286" t="s">
        <v>238</v>
      </c>
      <c r="N1286" t="s">
        <v>215</v>
      </c>
      <c r="O1286" s="57">
        <v>46324.467592592591</v>
      </c>
      <c r="P1286" s="57">
        <v>46324.748622685183</v>
      </c>
      <c r="Q1286">
        <v>69419151</v>
      </c>
      <c r="S1286">
        <v>152413168836</v>
      </c>
      <c r="T1286" t="s">
        <v>15202</v>
      </c>
      <c r="U1286" t="s">
        <v>15203</v>
      </c>
      <c r="V1286" t="s">
        <v>15204</v>
      </c>
      <c r="Z1286">
        <v>112.72296350000001</v>
      </c>
      <c r="AA1286">
        <v>-7.2479597</v>
      </c>
      <c r="AB1286" t="s">
        <v>15205</v>
      </c>
      <c r="AC1286" t="s">
        <v>229</v>
      </c>
      <c r="AL1286" t="s">
        <v>217</v>
      </c>
      <c r="AM1286" t="s">
        <v>15206</v>
      </c>
      <c r="AN1286" t="s">
        <v>6</v>
      </c>
      <c r="AO1286" t="s">
        <v>15207</v>
      </c>
      <c r="AP1286" s="57">
        <v>46327.333333333336</v>
      </c>
      <c r="AR1286" t="s">
        <v>239</v>
      </c>
      <c r="AS1286" t="s">
        <v>561</v>
      </c>
      <c r="AT1286" t="s">
        <v>230</v>
      </c>
      <c r="AV1286" t="s">
        <v>238</v>
      </c>
      <c r="AW1286" t="s">
        <v>540</v>
      </c>
      <c r="AX1286" t="s">
        <v>222</v>
      </c>
      <c r="BA1286" s="57">
        <v>46327.333333333336</v>
      </c>
      <c r="BB1286" t="s">
        <v>15206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str">
        <f>VLOOKUP(H1286,Sheet2!$A$1:$B$270,2,FALSE)</f>
        <v>SURABAYA SELATAN</v>
      </c>
    </row>
    <row r="1287" spans="1:61">
      <c r="A1287">
        <v>1286</v>
      </c>
      <c r="B1287">
        <v>1002658980</v>
      </c>
      <c r="C1287">
        <v>3</v>
      </c>
      <c r="D1287" t="s">
        <v>55</v>
      </c>
      <c r="E1287">
        <v>5</v>
      </c>
      <c r="F1287" t="s">
        <v>260</v>
      </c>
      <c r="G1287" t="s">
        <v>126</v>
      </c>
      <c r="H1287" t="s">
        <v>261</v>
      </c>
      <c r="I1287" t="s">
        <v>212</v>
      </c>
      <c r="J1287" t="s">
        <v>213</v>
      </c>
      <c r="K1287" t="s">
        <v>149</v>
      </c>
      <c r="M1287" t="s">
        <v>238</v>
      </c>
      <c r="N1287" t="s">
        <v>563</v>
      </c>
      <c r="O1287" s="57">
        <v>46324.474629629629</v>
      </c>
      <c r="P1287" s="57">
        <v>46324.607094907406</v>
      </c>
      <c r="Q1287">
        <v>68937486</v>
      </c>
      <c r="S1287">
        <v>152413168837</v>
      </c>
      <c r="T1287" t="s">
        <v>4117</v>
      </c>
      <c r="U1287" t="s">
        <v>15208</v>
      </c>
      <c r="V1287" t="s">
        <v>15209</v>
      </c>
      <c r="Z1287">
        <v>112.74878099999999</v>
      </c>
      <c r="AA1287">
        <v>-7.2611517000000001</v>
      </c>
      <c r="AB1287" t="s">
        <v>15210</v>
      </c>
      <c r="AC1287" t="s">
        <v>284</v>
      </c>
      <c r="AL1287" t="s">
        <v>217</v>
      </c>
      <c r="AM1287" t="s">
        <v>15211</v>
      </c>
      <c r="AN1287" t="s">
        <v>6</v>
      </c>
      <c r="AO1287" t="s">
        <v>15207</v>
      </c>
      <c r="AP1287" s="57">
        <v>46326.625</v>
      </c>
      <c r="AR1287" t="s">
        <v>239</v>
      </c>
      <c r="AS1287" t="s">
        <v>561</v>
      </c>
      <c r="AT1287" t="s">
        <v>220</v>
      </c>
      <c r="AV1287" t="s">
        <v>238</v>
      </c>
      <c r="AW1287" t="s">
        <v>930</v>
      </c>
      <c r="AX1287" t="s">
        <v>222</v>
      </c>
      <c r="BA1287" s="57">
        <v>46326.625</v>
      </c>
      <c r="BB1287" t="s">
        <v>15211</v>
      </c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str">
        <f>VLOOKUP(H1287,Sheet2!$A$1:$B$270,2,FALSE)</f>
        <v>SURABAYA SELATAN</v>
      </c>
    </row>
    <row r="1288" spans="1:61">
      <c r="A1288">
        <v>1287</v>
      </c>
      <c r="B1288">
        <v>1002649461</v>
      </c>
      <c r="C1288">
        <v>3</v>
      </c>
      <c r="D1288" t="s">
        <v>55</v>
      </c>
      <c r="E1288">
        <v>5</v>
      </c>
      <c r="F1288" t="s">
        <v>260</v>
      </c>
      <c r="G1288" t="s">
        <v>126</v>
      </c>
      <c r="H1288" t="s">
        <v>261</v>
      </c>
      <c r="I1288" t="s">
        <v>212</v>
      </c>
      <c r="J1288" t="s">
        <v>213</v>
      </c>
      <c r="K1288" t="s">
        <v>149</v>
      </c>
      <c r="M1288" t="s">
        <v>1625</v>
      </c>
      <c r="N1288" t="s">
        <v>215</v>
      </c>
      <c r="O1288" s="57">
        <v>46317.623356481483</v>
      </c>
      <c r="P1288" s="57">
        <v>46321.419432870367</v>
      </c>
      <c r="Q1288">
        <v>69415218</v>
      </c>
      <c r="S1288">
        <v>152413168709</v>
      </c>
      <c r="T1288" t="s">
        <v>11588</v>
      </c>
      <c r="U1288" t="s">
        <v>4020</v>
      </c>
      <c r="Z1288">
        <v>112.751733980235</v>
      </c>
      <c r="AA1288">
        <v>-7.2370993327341404</v>
      </c>
      <c r="AB1288" t="s">
        <v>11589</v>
      </c>
      <c r="AC1288" t="s">
        <v>225</v>
      </c>
      <c r="AO1288" t="s">
        <v>11393</v>
      </c>
      <c r="AR1288" t="s">
        <v>1630</v>
      </c>
      <c r="AS1288" t="s">
        <v>561</v>
      </c>
      <c r="AT1288" t="s">
        <v>230</v>
      </c>
      <c r="AV1288" t="s">
        <v>4103</v>
      </c>
      <c r="AW1288" t="s">
        <v>540</v>
      </c>
      <c r="AX1288" t="s">
        <v>222</v>
      </c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str">
        <f>VLOOKUP(H1288,Sheet2!$A$1:$B$270,2,FALSE)</f>
        <v>SURABAYA SELATAN</v>
      </c>
    </row>
    <row r="1289" spans="1:61">
      <c r="A1289">
        <v>1288</v>
      </c>
      <c r="B1289">
        <v>1002621155</v>
      </c>
      <c r="C1289">
        <v>3</v>
      </c>
      <c r="D1289" t="s">
        <v>55</v>
      </c>
      <c r="E1289">
        <v>5</v>
      </c>
      <c r="F1289" t="s">
        <v>305</v>
      </c>
      <c r="G1289" t="s">
        <v>126</v>
      </c>
      <c r="H1289" t="s">
        <v>353</v>
      </c>
      <c r="I1289" t="s">
        <v>212</v>
      </c>
      <c r="J1289" t="s">
        <v>213</v>
      </c>
      <c r="K1289" t="s">
        <v>149</v>
      </c>
      <c r="L1289" t="s">
        <v>214</v>
      </c>
      <c r="M1289" t="s">
        <v>1400</v>
      </c>
      <c r="N1289" t="s">
        <v>215</v>
      </c>
      <c r="O1289" s="57">
        <v>46298.722071759257</v>
      </c>
      <c r="P1289" s="57">
        <v>46301.805775462963</v>
      </c>
      <c r="Q1289">
        <v>69403746</v>
      </c>
      <c r="S1289">
        <v>152310256174</v>
      </c>
      <c r="T1289" t="s">
        <v>1938</v>
      </c>
      <c r="U1289" t="s">
        <v>1939</v>
      </c>
      <c r="V1289" t="s">
        <v>1940</v>
      </c>
      <c r="Z1289">
        <v>112.7790768</v>
      </c>
      <c r="AA1289">
        <v>-7.3275152999999902</v>
      </c>
      <c r="AB1289" t="s">
        <v>1941</v>
      </c>
      <c r="AC1289" t="s">
        <v>235</v>
      </c>
      <c r="AL1289" t="s">
        <v>217</v>
      </c>
      <c r="AM1289" t="s">
        <v>1942</v>
      </c>
      <c r="AN1289" t="s">
        <v>6</v>
      </c>
      <c r="AO1289" s="57">
        <v>46091.726053240738</v>
      </c>
      <c r="AP1289" s="57">
        <v>46300.333333333336</v>
      </c>
      <c r="AQ1289" t="s">
        <v>841</v>
      </c>
      <c r="AR1289" t="s">
        <v>14</v>
      </c>
      <c r="AS1289" t="s">
        <v>583</v>
      </c>
      <c r="AT1289" t="s">
        <v>230</v>
      </c>
      <c r="AV1289" t="s">
        <v>3336</v>
      </c>
      <c r="AW1289" t="s">
        <v>923</v>
      </c>
      <c r="AX1289" t="s">
        <v>222</v>
      </c>
      <c r="BA1289" s="57">
        <v>46300.333333333336</v>
      </c>
      <c r="BB1289" t="s">
        <v>1942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str">
        <f>VLOOKUP(H1289,Sheet2!$A$1:$B$270,2,FALSE)</f>
        <v>SURABAYA SELATAN</v>
      </c>
    </row>
    <row r="1290" spans="1:61">
      <c r="A1290">
        <v>1289</v>
      </c>
      <c r="B1290">
        <v>1002651776</v>
      </c>
      <c r="C1290">
        <v>3</v>
      </c>
      <c r="D1290" t="s">
        <v>55</v>
      </c>
      <c r="E1290">
        <v>5</v>
      </c>
      <c r="F1290" t="s">
        <v>305</v>
      </c>
      <c r="G1290" t="s">
        <v>126</v>
      </c>
      <c r="H1290" t="s">
        <v>353</v>
      </c>
      <c r="I1290" t="s">
        <v>212</v>
      </c>
      <c r="J1290" t="s">
        <v>213</v>
      </c>
      <c r="K1290" t="s">
        <v>149</v>
      </c>
      <c r="L1290" t="s">
        <v>214</v>
      </c>
      <c r="M1290" t="s">
        <v>1400</v>
      </c>
      <c r="N1290" t="s">
        <v>215</v>
      </c>
      <c r="O1290" s="57">
        <v>46318.768576388888</v>
      </c>
      <c r="P1290" s="57">
        <v>46321.568715277775</v>
      </c>
      <c r="Q1290">
        <v>69416185</v>
      </c>
      <c r="S1290">
        <v>152310256045</v>
      </c>
      <c r="T1290" t="s">
        <v>12355</v>
      </c>
      <c r="U1290" t="s">
        <v>12356</v>
      </c>
      <c r="V1290" t="s">
        <v>12357</v>
      </c>
      <c r="Z1290">
        <v>112.7930896</v>
      </c>
      <c r="AA1290">
        <v>-7.3294554999999999</v>
      </c>
      <c r="AB1290" t="s">
        <v>12358</v>
      </c>
      <c r="AC1290" t="s">
        <v>216</v>
      </c>
      <c r="AL1290" t="s">
        <v>217</v>
      </c>
      <c r="AM1290" t="s">
        <v>12359</v>
      </c>
      <c r="AN1290" t="s">
        <v>6</v>
      </c>
      <c r="AO1290" t="s">
        <v>12118</v>
      </c>
      <c r="AP1290" s="57">
        <v>46321.333333333336</v>
      </c>
      <c r="AQ1290" t="s">
        <v>841</v>
      </c>
      <c r="AR1290" t="s">
        <v>14</v>
      </c>
      <c r="AS1290" t="s">
        <v>583</v>
      </c>
      <c r="AT1290" t="s">
        <v>230</v>
      </c>
      <c r="AV1290" t="s">
        <v>13183</v>
      </c>
      <c r="AW1290" t="s">
        <v>875</v>
      </c>
      <c r="AX1290" t="s">
        <v>222</v>
      </c>
      <c r="BA1290" s="57">
        <v>46321.333333333336</v>
      </c>
      <c r="BB1290" t="s">
        <v>12359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str">
        <f>VLOOKUP(H1290,Sheet2!$A$1:$B$270,2,FALSE)</f>
        <v>SURABAYA SELATAN</v>
      </c>
    </row>
    <row r="1291" spans="1:61">
      <c r="A1291">
        <v>1290</v>
      </c>
      <c r="B1291">
        <v>1002625135</v>
      </c>
      <c r="C1291">
        <v>3</v>
      </c>
      <c r="D1291" t="s">
        <v>55</v>
      </c>
      <c r="E1291">
        <v>5</v>
      </c>
      <c r="F1291" t="s">
        <v>305</v>
      </c>
      <c r="G1291" t="s">
        <v>126</v>
      </c>
      <c r="H1291" t="s">
        <v>353</v>
      </c>
      <c r="I1291" t="s">
        <v>212</v>
      </c>
      <c r="J1291" t="s">
        <v>213</v>
      </c>
      <c r="K1291" t="s">
        <v>149</v>
      </c>
      <c r="M1291" t="s">
        <v>836</v>
      </c>
      <c r="N1291" t="s">
        <v>215</v>
      </c>
      <c r="O1291" s="57">
        <v>46301.742835648147</v>
      </c>
      <c r="P1291" s="57">
        <v>46301.797337962962</v>
      </c>
      <c r="Q1291">
        <v>69403746</v>
      </c>
      <c r="S1291">
        <v>152310256222</v>
      </c>
      <c r="T1291" t="s">
        <v>1938</v>
      </c>
      <c r="U1291" t="s">
        <v>3337</v>
      </c>
      <c r="V1291" t="s">
        <v>3338</v>
      </c>
      <c r="Z1291">
        <v>112.7791</v>
      </c>
      <c r="AA1291">
        <v>-7.3284000000000002</v>
      </c>
      <c r="AB1291" t="s">
        <v>1941</v>
      </c>
      <c r="AC1291" t="s">
        <v>229</v>
      </c>
      <c r="AL1291" t="s">
        <v>217</v>
      </c>
      <c r="AM1291" t="s">
        <v>3339</v>
      </c>
      <c r="AN1291" t="s">
        <v>6</v>
      </c>
      <c r="AO1291" s="57">
        <v>46183.746932870374</v>
      </c>
      <c r="AR1291" t="s">
        <v>14</v>
      </c>
      <c r="AS1291" t="s">
        <v>583</v>
      </c>
      <c r="AT1291" t="s">
        <v>230</v>
      </c>
      <c r="AV1291" t="s">
        <v>837</v>
      </c>
      <c r="AW1291" t="s">
        <v>540</v>
      </c>
      <c r="AX1291" t="s">
        <v>222</v>
      </c>
      <c r="BA1291" s="57">
        <v>46301.291666666664</v>
      </c>
      <c r="BB1291" t="s">
        <v>3339</v>
      </c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str">
        <f>VLOOKUP(H1291,Sheet2!$A$1:$B$270,2,FALSE)</f>
        <v>SURABAYA SELATAN</v>
      </c>
    </row>
    <row r="1292" spans="1:61">
      <c r="A1292">
        <v>1291</v>
      </c>
      <c r="B1292">
        <v>1002622792</v>
      </c>
      <c r="C1292">
        <v>3</v>
      </c>
      <c r="D1292" t="s">
        <v>55</v>
      </c>
      <c r="E1292">
        <v>5</v>
      </c>
      <c r="F1292" t="s">
        <v>305</v>
      </c>
      <c r="G1292" t="s">
        <v>126</v>
      </c>
      <c r="H1292" t="s">
        <v>353</v>
      </c>
      <c r="I1292" t="s">
        <v>212</v>
      </c>
      <c r="J1292" t="s">
        <v>213</v>
      </c>
      <c r="K1292" t="s">
        <v>149</v>
      </c>
      <c r="L1292" t="s">
        <v>214</v>
      </c>
      <c r="M1292" t="s">
        <v>76</v>
      </c>
      <c r="N1292" t="s">
        <v>215</v>
      </c>
      <c r="O1292" s="57">
        <v>46300.630335648151</v>
      </c>
      <c r="P1292" s="57">
        <v>46301.801412037035</v>
      </c>
      <c r="Q1292">
        <v>69404461</v>
      </c>
      <c r="S1292">
        <v>152310256201</v>
      </c>
      <c r="T1292" t="s">
        <v>2743</v>
      </c>
      <c r="U1292" t="s">
        <v>2744</v>
      </c>
      <c r="V1292" t="s">
        <v>2745</v>
      </c>
      <c r="Z1292">
        <v>112.781352328693</v>
      </c>
      <c r="AA1292">
        <v>-7.3138486213142597</v>
      </c>
      <c r="AB1292" t="s">
        <v>2746</v>
      </c>
      <c r="AC1292" t="s">
        <v>235</v>
      </c>
      <c r="AL1292" t="s">
        <v>217</v>
      </c>
      <c r="AM1292" t="s">
        <v>2747</v>
      </c>
      <c r="AN1292" t="s">
        <v>6</v>
      </c>
      <c r="AO1292" s="57">
        <v>46152.632743055554</v>
      </c>
      <c r="AP1292" s="57">
        <v>46301.625</v>
      </c>
      <c r="AR1292" t="s">
        <v>218</v>
      </c>
      <c r="AS1292" t="s">
        <v>583</v>
      </c>
      <c r="AT1292" t="s">
        <v>230</v>
      </c>
      <c r="AU1292">
        <v>20261006</v>
      </c>
      <c r="AV1292" t="s">
        <v>221</v>
      </c>
      <c r="AW1292" t="s">
        <v>875</v>
      </c>
      <c r="AX1292" t="s">
        <v>222</v>
      </c>
      <c r="BA1292" s="57">
        <v>46301.625</v>
      </c>
      <c r="BB1292" t="s">
        <v>2747</v>
      </c>
      <c r="BC1292">
        <v>2026</v>
      </c>
      <c r="BD1292">
        <v>10</v>
      </c>
      <c r="BE1292">
        <v>6</v>
      </c>
      <c r="BF1292" s="6">
        <f t="shared" si="60"/>
        <v>46301</v>
      </c>
      <c r="BG1292">
        <f t="shared" si="61"/>
        <v>-0.625</v>
      </c>
      <c r="BH1292" t="str">
        <f t="shared" si="62"/>
        <v>COMPLY</v>
      </c>
      <c r="BI1292" t="str">
        <f>VLOOKUP(H1292,Sheet2!$A$1:$B$270,2,FALSE)</f>
        <v>SURABAYA SELATAN</v>
      </c>
    </row>
    <row r="1293" spans="1:61">
      <c r="A1293">
        <v>1292</v>
      </c>
      <c r="B1293">
        <v>1002625200</v>
      </c>
      <c r="C1293">
        <v>3</v>
      </c>
      <c r="D1293" t="s">
        <v>55</v>
      </c>
      <c r="E1293">
        <v>5</v>
      </c>
      <c r="F1293" t="s">
        <v>305</v>
      </c>
      <c r="G1293" t="s">
        <v>126</v>
      </c>
      <c r="H1293" t="s">
        <v>353</v>
      </c>
      <c r="I1293" t="s">
        <v>212</v>
      </c>
      <c r="J1293" t="s">
        <v>213</v>
      </c>
      <c r="K1293" t="s">
        <v>149</v>
      </c>
      <c r="M1293" t="s">
        <v>76</v>
      </c>
      <c r="N1293" t="s">
        <v>215</v>
      </c>
      <c r="O1293" s="57">
        <v>46301.805787037039</v>
      </c>
      <c r="P1293" s="57">
        <v>46301.872094907405</v>
      </c>
      <c r="Q1293">
        <v>69403746</v>
      </c>
      <c r="S1293">
        <v>152310256223</v>
      </c>
      <c r="T1293" t="s">
        <v>1938</v>
      </c>
      <c r="U1293" t="s">
        <v>3337</v>
      </c>
      <c r="V1293" t="s">
        <v>3340</v>
      </c>
      <c r="Z1293">
        <v>112.7791</v>
      </c>
      <c r="AA1293">
        <v>-7.3284000000000002</v>
      </c>
      <c r="AB1293" t="s">
        <v>1941</v>
      </c>
      <c r="AC1293" t="s">
        <v>229</v>
      </c>
      <c r="AL1293" t="s">
        <v>217</v>
      </c>
      <c r="AM1293" t="s">
        <v>3339</v>
      </c>
      <c r="AN1293" t="s">
        <v>6</v>
      </c>
      <c r="AO1293" s="57">
        <v>46183.809340277781</v>
      </c>
      <c r="AR1293" t="s">
        <v>218</v>
      </c>
      <c r="AS1293" t="s">
        <v>583</v>
      </c>
      <c r="AT1293" t="s">
        <v>230</v>
      </c>
      <c r="AU1293">
        <v>20261006</v>
      </c>
      <c r="AV1293" t="s">
        <v>221</v>
      </c>
      <c r="AW1293" t="s">
        <v>577</v>
      </c>
      <c r="AX1293" t="s">
        <v>222</v>
      </c>
      <c r="BA1293" s="57">
        <v>46301.291666666664</v>
      </c>
      <c r="BB1293" t="s">
        <v>3339</v>
      </c>
      <c r="BC1293">
        <v>2026</v>
      </c>
      <c r="BD1293">
        <v>10</v>
      </c>
      <c r="BE1293">
        <v>6</v>
      </c>
      <c r="BF1293" s="6">
        <f t="shared" si="60"/>
        <v>46301</v>
      </c>
      <c r="BG1293">
        <f t="shared" si="61"/>
        <v>-0.29166666666424135</v>
      </c>
      <c r="BH1293" t="str">
        <f t="shared" si="62"/>
        <v>COMPLY</v>
      </c>
      <c r="BI1293" t="str">
        <f>VLOOKUP(H1293,Sheet2!$A$1:$B$270,2,FALSE)</f>
        <v>SURABAYA SELATAN</v>
      </c>
    </row>
    <row r="1294" spans="1:61">
      <c r="A1294">
        <v>1293</v>
      </c>
      <c r="B1294">
        <v>1002631072</v>
      </c>
      <c r="C1294">
        <v>3</v>
      </c>
      <c r="D1294" t="s">
        <v>55</v>
      </c>
      <c r="E1294">
        <v>5</v>
      </c>
      <c r="F1294" t="s">
        <v>305</v>
      </c>
      <c r="G1294" t="s">
        <v>126</v>
      </c>
      <c r="H1294" t="s">
        <v>353</v>
      </c>
      <c r="I1294" t="s">
        <v>212</v>
      </c>
      <c r="J1294" t="s">
        <v>213</v>
      </c>
      <c r="K1294" t="s">
        <v>149</v>
      </c>
      <c r="L1294" t="s">
        <v>214</v>
      </c>
      <c r="M1294" t="s">
        <v>76</v>
      </c>
      <c r="N1294" t="s">
        <v>215</v>
      </c>
      <c r="O1294" s="57">
        <v>46305.665671296294</v>
      </c>
      <c r="P1294" s="57">
        <v>46306.669317129628</v>
      </c>
      <c r="Q1294">
        <v>69407994</v>
      </c>
      <c r="S1294">
        <v>152310256278</v>
      </c>
      <c r="T1294" t="s">
        <v>5224</v>
      </c>
      <c r="U1294" t="s">
        <v>5225</v>
      </c>
      <c r="V1294" t="s">
        <v>5226</v>
      </c>
      <c r="Z1294">
        <v>112.801788076758</v>
      </c>
      <c r="AA1294">
        <v>-7.3469100244099099</v>
      </c>
      <c r="AB1294" t="s">
        <v>5227</v>
      </c>
      <c r="AC1294" t="s">
        <v>216</v>
      </c>
      <c r="AL1294" t="s">
        <v>217</v>
      </c>
      <c r="AM1294" t="s">
        <v>5122</v>
      </c>
      <c r="AN1294" t="s">
        <v>6</v>
      </c>
      <c r="AO1294" s="57">
        <v>46305.684120370373</v>
      </c>
      <c r="AP1294" s="57">
        <v>46306.625</v>
      </c>
      <c r="AR1294" t="s">
        <v>218</v>
      </c>
      <c r="AS1294" t="s">
        <v>583</v>
      </c>
      <c r="AT1294" t="s">
        <v>230</v>
      </c>
      <c r="AU1294">
        <v>20261011</v>
      </c>
      <c r="AV1294" t="s">
        <v>221</v>
      </c>
      <c r="AW1294" t="s">
        <v>883</v>
      </c>
      <c r="AX1294" t="s">
        <v>222</v>
      </c>
      <c r="BA1294" s="57">
        <v>46306.625</v>
      </c>
      <c r="BB1294" t="s">
        <v>5122</v>
      </c>
      <c r="BC1294">
        <v>2026</v>
      </c>
      <c r="BD1294">
        <v>10</v>
      </c>
      <c r="BE1294">
        <v>11</v>
      </c>
      <c r="BF1294" s="6">
        <f t="shared" si="60"/>
        <v>46306</v>
      </c>
      <c r="BG1294">
        <f t="shared" si="61"/>
        <v>-0.625</v>
      </c>
      <c r="BH1294" t="str">
        <f t="shared" si="62"/>
        <v>COMPLY</v>
      </c>
      <c r="BI1294" t="str">
        <f>VLOOKUP(H1294,Sheet2!$A$1:$B$270,2,FALSE)</f>
        <v>SURABAYA SELATAN</v>
      </c>
    </row>
    <row r="1295" spans="1:61">
      <c r="A1295">
        <v>1294</v>
      </c>
      <c r="B1295">
        <v>1002639687</v>
      </c>
      <c r="C1295">
        <v>3</v>
      </c>
      <c r="D1295" t="s">
        <v>55</v>
      </c>
      <c r="E1295">
        <v>5</v>
      </c>
      <c r="F1295" t="s">
        <v>305</v>
      </c>
      <c r="G1295" t="s">
        <v>126</v>
      </c>
      <c r="H1295" t="s">
        <v>353</v>
      </c>
      <c r="I1295" t="s">
        <v>212</v>
      </c>
      <c r="J1295" t="s">
        <v>213</v>
      </c>
      <c r="K1295" t="s">
        <v>149</v>
      </c>
      <c r="L1295" t="s">
        <v>214</v>
      </c>
      <c r="M1295" t="s">
        <v>76</v>
      </c>
      <c r="N1295" t="s">
        <v>215</v>
      </c>
      <c r="O1295" s="57">
        <v>46311.430324074077</v>
      </c>
      <c r="P1295" s="57">
        <v>46311.717719907407</v>
      </c>
      <c r="Q1295">
        <v>69411270</v>
      </c>
      <c r="S1295">
        <v>152310256350</v>
      </c>
      <c r="T1295" t="s">
        <v>8577</v>
      </c>
      <c r="U1295" t="s">
        <v>8578</v>
      </c>
      <c r="V1295" t="s">
        <v>8579</v>
      </c>
      <c r="Z1295">
        <v>112.8038485</v>
      </c>
      <c r="AA1295">
        <v>-7.3470386999999997</v>
      </c>
      <c r="AB1295" t="s">
        <v>8580</v>
      </c>
      <c r="AC1295" t="s">
        <v>235</v>
      </c>
      <c r="AL1295" t="s">
        <v>217</v>
      </c>
      <c r="AM1295" t="s">
        <v>8039</v>
      </c>
      <c r="AN1295" t="s">
        <v>6</v>
      </c>
      <c r="AO1295" t="s">
        <v>8184</v>
      </c>
      <c r="AP1295" s="57">
        <v>46312.333333333336</v>
      </c>
      <c r="AR1295" t="s">
        <v>218</v>
      </c>
      <c r="AS1295" t="s">
        <v>583</v>
      </c>
      <c r="AT1295" t="s">
        <v>230</v>
      </c>
      <c r="AU1295">
        <v>20261016</v>
      </c>
      <c r="AV1295" t="s">
        <v>221</v>
      </c>
      <c r="AW1295" t="s">
        <v>880</v>
      </c>
      <c r="AX1295" t="s">
        <v>222</v>
      </c>
      <c r="BA1295" s="57">
        <v>46312.333333333336</v>
      </c>
      <c r="BB1295" t="s">
        <v>8039</v>
      </c>
      <c r="BC1295">
        <v>2026</v>
      </c>
      <c r="BD1295">
        <v>10</v>
      </c>
      <c r="BE1295">
        <v>16</v>
      </c>
      <c r="BF1295" s="6">
        <f t="shared" si="60"/>
        <v>46311</v>
      </c>
      <c r="BG1295">
        <f t="shared" si="61"/>
        <v>-1.3333333333357587</v>
      </c>
      <c r="BH1295" t="str">
        <f t="shared" si="62"/>
        <v>COMPLY</v>
      </c>
      <c r="BI1295" t="str">
        <f>VLOOKUP(H1295,Sheet2!$A$1:$B$270,2,FALSE)</f>
        <v>SURABAYA SELATAN</v>
      </c>
    </row>
    <row r="1296" spans="1:61">
      <c r="A1296">
        <v>1295</v>
      </c>
      <c r="B1296">
        <v>1002643629</v>
      </c>
      <c r="C1296">
        <v>3</v>
      </c>
      <c r="D1296" t="s">
        <v>55</v>
      </c>
      <c r="E1296">
        <v>5</v>
      </c>
      <c r="F1296" t="s">
        <v>305</v>
      </c>
      <c r="G1296" t="s">
        <v>126</v>
      </c>
      <c r="H1296" t="s">
        <v>353</v>
      </c>
      <c r="I1296" t="s">
        <v>212</v>
      </c>
      <c r="J1296" t="s">
        <v>213</v>
      </c>
      <c r="K1296" t="s">
        <v>149</v>
      </c>
      <c r="L1296" t="s">
        <v>214</v>
      </c>
      <c r="M1296" t="s">
        <v>76</v>
      </c>
      <c r="N1296" t="s">
        <v>215</v>
      </c>
      <c r="O1296" s="57">
        <v>46314.630324074074</v>
      </c>
      <c r="P1296" s="57">
        <v>46315.572175925925</v>
      </c>
      <c r="Q1296">
        <v>69413099</v>
      </c>
      <c r="S1296">
        <v>152310256393</v>
      </c>
      <c r="T1296" t="s">
        <v>9613</v>
      </c>
      <c r="U1296" t="s">
        <v>9614</v>
      </c>
      <c r="V1296" t="s">
        <v>9615</v>
      </c>
      <c r="Z1296">
        <v>112.7782586</v>
      </c>
      <c r="AA1296">
        <v>-7.3327340999999997</v>
      </c>
      <c r="AB1296" t="s">
        <v>9616</v>
      </c>
      <c r="AC1296" t="s">
        <v>216</v>
      </c>
      <c r="AL1296" t="s">
        <v>217</v>
      </c>
      <c r="AM1296" t="s">
        <v>9617</v>
      </c>
      <c r="AN1296" t="s">
        <v>6</v>
      </c>
      <c r="AO1296" t="s">
        <v>9502</v>
      </c>
      <c r="AP1296" s="57">
        <v>46315.625</v>
      </c>
      <c r="AR1296" t="s">
        <v>218</v>
      </c>
      <c r="AS1296" t="s">
        <v>583</v>
      </c>
      <c r="AT1296" t="s">
        <v>230</v>
      </c>
      <c r="AU1296">
        <v>20261020</v>
      </c>
      <c r="AV1296" t="s">
        <v>221</v>
      </c>
      <c r="AW1296" t="s">
        <v>923</v>
      </c>
      <c r="AX1296" t="s">
        <v>222</v>
      </c>
      <c r="BA1296" s="57">
        <v>46315.625</v>
      </c>
      <c r="BB1296" t="s">
        <v>9617</v>
      </c>
      <c r="BC1296">
        <v>2026</v>
      </c>
      <c r="BD1296">
        <v>10</v>
      </c>
      <c r="BE1296">
        <v>20</v>
      </c>
      <c r="BF1296" s="6">
        <f t="shared" si="60"/>
        <v>46315</v>
      </c>
      <c r="BG1296">
        <f t="shared" si="61"/>
        <v>-0.625</v>
      </c>
      <c r="BH1296" t="str">
        <f t="shared" si="62"/>
        <v>COMPLY</v>
      </c>
      <c r="BI1296" t="str">
        <f>VLOOKUP(H1296,Sheet2!$A$1:$B$270,2,FALSE)</f>
        <v>SURABAYA SELATAN</v>
      </c>
    </row>
    <row r="1297" spans="1:61">
      <c r="A1297">
        <v>1296</v>
      </c>
      <c r="B1297">
        <v>1002653997</v>
      </c>
      <c r="C1297">
        <v>3</v>
      </c>
      <c r="D1297" t="s">
        <v>55</v>
      </c>
      <c r="E1297">
        <v>5</v>
      </c>
      <c r="F1297" t="s">
        <v>305</v>
      </c>
      <c r="G1297" t="s">
        <v>126</v>
      </c>
      <c r="H1297" t="s">
        <v>353</v>
      </c>
      <c r="I1297" t="s">
        <v>212</v>
      </c>
      <c r="J1297" t="s">
        <v>213</v>
      </c>
      <c r="K1297" t="s">
        <v>149</v>
      </c>
      <c r="M1297" t="s">
        <v>76</v>
      </c>
      <c r="N1297" t="s">
        <v>215</v>
      </c>
      <c r="O1297" s="57">
        <v>46321.568749999999</v>
      </c>
      <c r="P1297" s="57">
        <v>46321.648206018515</v>
      </c>
      <c r="Q1297">
        <v>69416185</v>
      </c>
      <c r="S1297">
        <v>152310256445</v>
      </c>
      <c r="T1297" t="s">
        <v>12355</v>
      </c>
      <c r="U1297" t="s">
        <v>13184</v>
      </c>
      <c r="V1297" t="s">
        <v>13185</v>
      </c>
      <c r="Z1297">
        <v>112.793487380546</v>
      </c>
      <c r="AA1297">
        <v>-7.3294534398170201</v>
      </c>
      <c r="AB1297" t="s">
        <v>12358</v>
      </c>
      <c r="AC1297" t="s">
        <v>216</v>
      </c>
      <c r="AL1297" t="s">
        <v>217</v>
      </c>
      <c r="AM1297" t="s">
        <v>13186</v>
      </c>
      <c r="AN1297" t="s">
        <v>6</v>
      </c>
      <c r="AO1297" t="s">
        <v>13052</v>
      </c>
      <c r="AR1297" t="s">
        <v>218</v>
      </c>
      <c r="AS1297" t="s">
        <v>583</v>
      </c>
      <c r="AT1297" t="s">
        <v>230</v>
      </c>
      <c r="AU1297">
        <v>20261026</v>
      </c>
      <c r="AV1297" t="s">
        <v>221</v>
      </c>
      <c r="AW1297" t="s">
        <v>541</v>
      </c>
      <c r="AX1297" t="s">
        <v>222</v>
      </c>
      <c r="BA1297" s="57">
        <v>46321.291666666664</v>
      </c>
      <c r="BB1297" t="s">
        <v>13186</v>
      </c>
      <c r="BC1297">
        <v>2026</v>
      </c>
      <c r="BD1297">
        <v>10</v>
      </c>
      <c r="BE1297">
        <v>26</v>
      </c>
      <c r="BF1297" s="6">
        <f t="shared" si="60"/>
        <v>46321</v>
      </c>
      <c r="BG1297">
        <f t="shared" si="61"/>
        <v>-0.29166666666424135</v>
      </c>
      <c r="BH1297" t="str">
        <f t="shared" si="62"/>
        <v>COMPLY</v>
      </c>
      <c r="BI1297" t="str">
        <f>VLOOKUP(H1297,Sheet2!$A$1:$B$270,2,FALSE)</f>
        <v>SURABAYA SELATAN</v>
      </c>
    </row>
    <row r="1298" spans="1:61">
      <c r="A1298">
        <v>1297</v>
      </c>
      <c r="B1298">
        <v>1002657837</v>
      </c>
      <c r="C1298">
        <v>3</v>
      </c>
      <c r="D1298" t="s">
        <v>55</v>
      </c>
      <c r="E1298">
        <v>5</v>
      </c>
      <c r="F1298" t="s">
        <v>305</v>
      </c>
      <c r="G1298" t="s">
        <v>126</v>
      </c>
      <c r="H1298" t="s">
        <v>353</v>
      </c>
      <c r="I1298" t="s">
        <v>212</v>
      </c>
      <c r="J1298" t="s">
        <v>213</v>
      </c>
      <c r="K1298" t="s">
        <v>149</v>
      </c>
      <c r="L1298" t="s">
        <v>214</v>
      </c>
      <c r="M1298" t="s">
        <v>76</v>
      </c>
      <c r="N1298" t="s">
        <v>215</v>
      </c>
      <c r="O1298" s="57">
        <v>46323.593564814815</v>
      </c>
      <c r="P1298" s="57">
        <v>46324.372743055559</v>
      </c>
      <c r="Q1298">
        <v>69418662</v>
      </c>
      <c r="S1298">
        <v>152310255565</v>
      </c>
      <c r="T1298" t="s">
        <v>14558</v>
      </c>
      <c r="U1298" t="s">
        <v>14559</v>
      </c>
      <c r="V1298" t="s">
        <v>14560</v>
      </c>
      <c r="Z1298">
        <v>112.7688534</v>
      </c>
      <c r="AA1298">
        <v>-7.3289815000000003</v>
      </c>
      <c r="AB1298" t="s">
        <v>14561</v>
      </c>
      <c r="AC1298" t="s">
        <v>235</v>
      </c>
      <c r="AL1298" t="s">
        <v>217</v>
      </c>
      <c r="AM1298" t="s">
        <v>14562</v>
      </c>
      <c r="AN1298" t="s">
        <v>6</v>
      </c>
      <c r="AO1298" t="s">
        <v>14354</v>
      </c>
      <c r="AP1298" s="57">
        <v>46324.458333333336</v>
      </c>
      <c r="AR1298" t="s">
        <v>218</v>
      </c>
      <c r="AS1298" t="s">
        <v>583</v>
      </c>
      <c r="AT1298" t="s">
        <v>230</v>
      </c>
      <c r="AU1298">
        <v>20261029</v>
      </c>
      <c r="AV1298" t="s">
        <v>221</v>
      </c>
      <c r="AW1298" t="s">
        <v>880</v>
      </c>
      <c r="AX1298" t="s">
        <v>222</v>
      </c>
      <c r="BA1298" s="57">
        <v>46324.458333333336</v>
      </c>
      <c r="BB1298" t="s">
        <v>14562</v>
      </c>
      <c r="BC1298">
        <v>2026</v>
      </c>
      <c r="BD1298">
        <v>10</v>
      </c>
      <c r="BE1298">
        <v>29</v>
      </c>
      <c r="BF1298" s="6">
        <f t="shared" si="60"/>
        <v>46324</v>
      </c>
      <c r="BG1298">
        <f t="shared" si="61"/>
        <v>-0.45833333333575865</v>
      </c>
      <c r="BH1298" t="str">
        <f t="shared" si="62"/>
        <v>COMPLY</v>
      </c>
      <c r="BI1298" t="str">
        <f>VLOOKUP(H1298,Sheet2!$A$1:$B$270,2,FALSE)</f>
        <v>SURABAYA SELATAN</v>
      </c>
    </row>
    <row r="1299" spans="1:61">
      <c r="A1299">
        <v>1298</v>
      </c>
      <c r="B1299">
        <v>1002621157</v>
      </c>
      <c r="C1299">
        <v>3</v>
      </c>
      <c r="D1299" t="s">
        <v>55</v>
      </c>
      <c r="E1299">
        <v>5</v>
      </c>
      <c r="F1299" t="s">
        <v>305</v>
      </c>
      <c r="G1299" t="s">
        <v>126</v>
      </c>
      <c r="H1299" t="s">
        <v>353</v>
      </c>
      <c r="I1299" t="s">
        <v>212</v>
      </c>
      <c r="J1299" t="s">
        <v>213</v>
      </c>
      <c r="K1299" t="s">
        <v>149</v>
      </c>
      <c r="L1299" t="s">
        <v>214</v>
      </c>
      <c r="M1299" t="s">
        <v>1916</v>
      </c>
      <c r="N1299" t="s">
        <v>215</v>
      </c>
      <c r="O1299" s="57">
        <v>46298.721979166665</v>
      </c>
      <c r="P1299" s="57">
        <v>46301.790497685186</v>
      </c>
      <c r="Q1299">
        <v>69403746</v>
      </c>
      <c r="S1299">
        <v>152310256174</v>
      </c>
      <c r="T1299" t="s">
        <v>1938</v>
      </c>
      <c r="U1299" t="s">
        <v>1939</v>
      </c>
      <c r="V1299" t="s">
        <v>1940</v>
      </c>
      <c r="Z1299">
        <v>112.7790768</v>
      </c>
      <c r="AA1299">
        <v>-7.3275152999999902</v>
      </c>
      <c r="AB1299" t="s">
        <v>1941</v>
      </c>
      <c r="AC1299" t="s">
        <v>235</v>
      </c>
      <c r="AL1299" t="s">
        <v>217</v>
      </c>
      <c r="AM1299" t="s">
        <v>1942</v>
      </c>
      <c r="AN1299" t="s">
        <v>6</v>
      </c>
      <c r="AO1299" s="57">
        <v>46091.726053240738</v>
      </c>
      <c r="AP1299" s="57">
        <v>46300.333333333336</v>
      </c>
      <c r="AQ1299" t="s">
        <v>841</v>
      </c>
      <c r="AR1299" t="s">
        <v>12</v>
      </c>
      <c r="AS1299" t="s">
        <v>583</v>
      </c>
      <c r="AT1299" t="s">
        <v>230</v>
      </c>
      <c r="AV1299" t="s">
        <v>1626</v>
      </c>
      <c r="AW1299" t="s">
        <v>923</v>
      </c>
      <c r="AX1299" t="s">
        <v>222</v>
      </c>
      <c r="BA1299" s="57">
        <v>46300.333333333336</v>
      </c>
      <c r="BB1299" t="s">
        <v>1942</v>
      </c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str">
        <f>VLOOKUP(H1299,Sheet2!$A$1:$B$270,2,FALSE)</f>
        <v>SURABAYA SELATAN</v>
      </c>
    </row>
    <row r="1300" spans="1:61">
      <c r="A1300">
        <v>1299</v>
      </c>
      <c r="B1300">
        <v>1002641881</v>
      </c>
      <c r="C1300">
        <v>3</v>
      </c>
      <c r="D1300" t="s">
        <v>55</v>
      </c>
      <c r="E1300">
        <v>5</v>
      </c>
      <c r="F1300" t="s">
        <v>305</v>
      </c>
      <c r="G1300" t="s">
        <v>126</v>
      </c>
      <c r="H1300" t="s">
        <v>370</v>
      </c>
      <c r="I1300" t="s">
        <v>212</v>
      </c>
      <c r="J1300" t="s">
        <v>213</v>
      </c>
      <c r="K1300" t="s">
        <v>149</v>
      </c>
      <c r="L1300" t="s">
        <v>214</v>
      </c>
      <c r="M1300" t="s">
        <v>1400</v>
      </c>
      <c r="N1300" t="s">
        <v>215</v>
      </c>
      <c r="O1300" s="57">
        <v>46313.522673611114</v>
      </c>
      <c r="P1300" s="57">
        <v>46318.588078703702</v>
      </c>
      <c r="Q1300">
        <v>69412354</v>
      </c>
      <c r="S1300">
        <v>152303244261</v>
      </c>
      <c r="T1300" t="s">
        <v>8581</v>
      </c>
      <c r="U1300" t="s">
        <v>8582</v>
      </c>
      <c r="V1300" t="s">
        <v>8583</v>
      </c>
      <c r="Z1300">
        <v>112.76378227910099</v>
      </c>
      <c r="AA1300">
        <v>-7.2660775793125296</v>
      </c>
      <c r="AB1300" t="s">
        <v>8584</v>
      </c>
      <c r="AC1300" t="s">
        <v>235</v>
      </c>
      <c r="AL1300" t="s">
        <v>217</v>
      </c>
      <c r="AM1300" t="s">
        <v>8098</v>
      </c>
      <c r="AN1300" t="s">
        <v>6</v>
      </c>
      <c r="AO1300" t="s">
        <v>8099</v>
      </c>
      <c r="AP1300" s="57">
        <v>46314.458333333336</v>
      </c>
      <c r="AQ1300" t="s">
        <v>841</v>
      </c>
      <c r="AR1300" t="s">
        <v>14</v>
      </c>
      <c r="AS1300" t="s">
        <v>126</v>
      </c>
      <c r="AT1300" t="s">
        <v>230</v>
      </c>
      <c r="AV1300" t="s">
        <v>12360</v>
      </c>
      <c r="AW1300" t="s">
        <v>883</v>
      </c>
      <c r="AX1300" t="s">
        <v>222</v>
      </c>
      <c r="BA1300" s="57">
        <v>46314.458333333336</v>
      </c>
      <c r="BB1300" t="s">
        <v>8098</v>
      </c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str">
        <f>VLOOKUP(H1300,Sheet2!$A$1:$B$270,2,FALSE)</f>
        <v>SURABAYA SELATAN</v>
      </c>
    </row>
    <row r="1301" spans="1:61">
      <c r="A1301">
        <v>1300</v>
      </c>
      <c r="B1301">
        <v>1002659088</v>
      </c>
      <c r="C1301">
        <v>3</v>
      </c>
      <c r="D1301" t="s">
        <v>55</v>
      </c>
      <c r="E1301">
        <v>5</v>
      </c>
      <c r="F1301" t="s">
        <v>305</v>
      </c>
      <c r="G1301" t="s">
        <v>126</v>
      </c>
      <c r="H1301" t="s">
        <v>370</v>
      </c>
      <c r="I1301" t="s">
        <v>212</v>
      </c>
      <c r="J1301" t="s">
        <v>213</v>
      </c>
      <c r="K1301" t="s">
        <v>149</v>
      </c>
      <c r="L1301" t="s">
        <v>214</v>
      </c>
      <c r="M1301" t="s">
        <v>224</v>
      </c>
      <c r="N1301" t="s">
        <v>215</v>
      </c>
      <c r="O1301" s="57">
        <v>46324.495706018519</v>
      </c>
      <c r="P1301" s="57">
        <v>46325.567013888889</v>
      </c>
      <c r="Q1301">
        <v>69419207</v>
      </c>
      <c r="S1301">
        <v>152303241417</v>
      </c>
      <c r="T1301" t="s">
        <v>15212</v>
      </c>
      <c r="U1301" t="s">
        <v>15213</v>
      </c>
      <c r="V1301" t="s">
        <v>15214</v>
      </c>
      <c r="Z1301">
        <v>112.775518521666</v>
      </c>
      <c r="AA1301">
        <v>-7.2998784047949101</v>
      </c>
      <c r="AB1301" t="s">
        <v>15215</v>
      </c>
      <c r="AC1301" t="s">
        <v>216</v>
      </c>
      <c r="AL1301" t="s">
        <v>217</v>
      </c>
      <c r="AM1301" t="s">
        <v>15181</v>
      </c>
      <c r="AN1301" t="s">
        <v>6</v>
      </c>
      <c r="AO1301" t="s">
        <v>15110</v>
      </c>
      <c r="AP1301" s="57">
        <v>46325.333333333336</v>
      </c>
      <c r="AR1301" t="s">
        <v>18</v>
      </c>
      <c r="AS1301" t="s">
        <v>126</v>
      </c>
      <c r="AT1301" t="s">
        <v>230</v>
      </c>
      <c r="AV1301" t="s">
        <v>226</v>
      </c>
      <c r="AW1301" t="s">
        <v>886</v>
      </c>
      <c r="AX1301" t="s">
        <v>222</v>
      </c>
      <c r="BA1301" s="57">
        <v>46325.333333333336</v>
      </c>
      <c r="BB1301" t="s">
        <v>15181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str">
        <f>VLOOKUP(H1301,Sheet2!$A$1:$B$270,2,FALSE)</f>
        <v>SURABAYA SELATAN</v>
      </c>
    </row>
    <row r="1302" spans="1:61">
      <c r="A1302">
        <v>1301</v>
      </c>
      <c r="B1302">
        <v>1002652287</v>
      </c>
      <c r="C1302">
        <v>3</v>
      </c>
      <c r="D1302" t="s">
        <v>55</v>
      </c>
      <c r="E1302">
        <v>5</v>
      </c>
      <c r="F1302" t="s">
        <v>305</v>
      </c>
      <c r="G1302" t="s">
        <v>126</v>
      </c>
      <c r="H1302" t="s">
        <v>370</v>
      </c>
      <c r="I1302" t="s">
        <v>212</v>
      </c>
      <c r="J1302" t="s">
        <v>213</v>
      </c>
      <c r="K1302" t="s">
        <v>149</v>
      </c>
      <c r="L1302" t="s">
        <v>214</v>
      </c>
      <c r="M1302" t="s">
        <v>836</v>
      </c>
      <c r="N1302" t="s">
        <v>215</v>
      </c>
      <c r="O1302" s="57">
        <v>46319.673425925925</v>
      </c>
      <c r="P1302" s="57">
        <v>46324.522199074076</v>
      </c>
      <c r="Q1302">
        <v>69416493</v>
      </c>
      <c r="S1302">
        <v>152303241754</v>
      </c>
      <c r="T1302" t="s">
        <v>12361</v>
      </c>
      <c r="U1302" t="s">
        <v>12362</v>
      </c>
      <c r="V1302" t="s">
        <v>12363</v>
      </c>
      <c r="Z1302">
        <v>112.76661989999999</v>
      </c>
      <c r="AA1302">
        <v>-7.2800323999999996</v>
      </c>
      <c r="AB1302" t="s">
        <v>12364</v>
      </c>
      <c r="AC1302" t="s">
        <v>235</v>
      </c>
      <c r="AL1302" t="s">
        <v>217</v>
      </c>
      <c r="AM1302" t="s">
        <v>12344</v>
      </c>
      <c r="AN1302" t="s">
        <v>6</v>
      </c>
      <c r="AO1302" t="s">
        <v>11930</v>
      </c>
      <c r="AP1302" s="57">
        <v>46321.333333333336</v>
      </c>
      <c r="AQ1302" t="s">
        <v>841</v>
      </c>
      <c r="AR1302" t="s">
        <v>14</v>
      </c>
      <c r="AS1302" t="s">
        <v>126</v>
      </c>
      <c r="AT1302" t="s">
        <v>230</v>
      </c>
      <c r="AV1302" t="s">
        <v>837</v>
      </c>
      <c r="AW1302" t="s">
        <v>875</v>
      </c>
      <c r="AX1302" t="s">
        <v>222</v>
      </c>
      <c r="BA1302" s="57">
        <v>46321.333333333336</v>
      </c>
      <c r="BB1302" t="s">
        <v>12344</v>
      </c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str">
        <f>VLOOKUP(H1302,Sheet2!$A$1:$B$270,2,FALSE)</f>
        <v>SURABAYA SELATAN</v>
      </c>
    </row>
    <row r="1303" spans="1:61">
      <c r="A1303">
        <v>1302</v>
      </c>
      <c r="B1303">
        <v>1002618123</v>
      </c>
      <c r="C1303">
        <v>3</v>
      </c>
      <c r="D1303" t="s">
        <v>55</v>
      </c>
      <c r="E1303">
        <v>5</v>
      </c>
      <c r="F1303" t="s">
        <v>305</v>
      </c>
      <c r="G1303" t="s">
        <v>126</v>
      </c>
      <c r="H1303" t="s">
        <v>370</v>
      </c>
      <c r="I1303" t="s">
        <v>212</v>
      </c>
      <c r="J1303" t="s">
        <v>213</v>
      </c>
      <c r="K1303" t="s">
        <v>149</v>
      </c>
      <c r="M1303" t="s">
        <v>76</v>
      </c>
      <c r="N1303" t="s">
        <v>215</v>
      </c>
      <c r="O1303" s="57">
        <v>46296.606527777774</v>
      </c>
      <c r="P1303" s="57">
        <v>46297.817430555559</v>
      </c>
      <c r="Q1303">
        <v>69402439</v>
      </c>
      <c r="S1303">
        <v>152303244298</v>
      </c>
      <c r="T1303" t="s">
        <v>1101</v>
      </c>
      <c r="U1303" t="s">
        <v>1102</v>
      </c>
      <c r="V1303" t="s">
        <v>1103</v>
      </c>
      <c r="Z1303">
        <v>112.780497</v>
      </c>
      <c r="AA1303">
        <v>-7.2836188000000002</v>
      </c>
      <c r="AB1303" t="s">
        <v>1104</v>
      </c>
      <c r="AC1303" t="s">
        <v>229</v>
      </c>
      <c r="AL1303" t="s">
        <v>217</v>
      </c>
      <c r="AM1303" t="s">
        <v>1105</v>
      </c>
      <c r="AN1303" t="s">
        <v>6</v>
      </c>
      <c r="AO1303" s="57">
        <v>46032.611296296294</v>
      </c>
      <c r="AP1303" s="57">
        <v>46298.333333333336</v>
      </c>
      <c r="AR1303" t="s">
        <v>218</v>
      </c>
      <c r="AS1303" t="s">
        <v>126</v>
      </c>
      <c r="AT1303" t="s">
        <v>230</v>
      </c>
      <c r="AU1303">
        <v>20261002</v>
      </c>
      <c r="AV1303" t="s">
        <v>221</v>
      </c>
      <c r="AW1303" t="s">
        <v>540</v>
      </c>
      <c r="AX1303" t="s">
        <v>222</v>
      </c>
      <c r="BA1303" s="57">
        <v>46298.333333333336</v>
      </c>
      <c r="BB1303" t="s">
        <v>1105</v>
      </c>
      <c r="BC1303">
        <v>2026</v>
      </c>
      <c r="BD1303">
        <v>10</v>
      </c>
      <c r="BE1303">
        <v>2</v>
      </c>
      <c r="BF1303" s="6">
        <f t="shared" si="60"/>
        <v>46297</v>
      </c>
      <c r="BG1303">
        <f t="shared" si="61"/>
        <v>-1.3333333333357587</v>
      </c>
      <c r="BH1303" t="str">
        <f t="shared" si="62"/>
        <v>COMPLY</v>
      </c>
      <c r="BI1303" t="str">
        <f>VLOOKUP(H1303,Sheet2!$A$1:$B$270,2,FALSE)</f>
        <v>SURABAYA SELATAN</v>
      </c>
    </row>
    <row r="1304" spans="1:61">
      <c r="A1304">
        <v>1303</v>
      </c>
      <c r="B1304">
        <v>1002618719</v>
      </c>
      <c r="C1304">
        <v>3</v>
      </c>
      <c r="D1304" t="s">
        <v>55</v>
      </c>
      <c r="E1304">
        <v>5</v>
      </c>
      <c r="F1304" t="s">
        <v>305</v>
      </c>
      <c r="G1304" t="s">
        <v>126</v>
      </c>
      <c r="H1304" t="s">
        <v>370</v>
      </c>
      <c r="I1304" t="s">
        <v>212</v>
      </c>
      <c r="J1304" t="s">
        <v>213</v>
      </c>
      <c r="K1304" t="s">
        <v>149</v>
      </c>
      <c r="M1304" t="s">
        <v>76</v>
      </c>
      <c r="N1304" t="s">
        <v>215</v>
      </c>
      <c r="O1304" s="57">
        <v>46296.725347222222</v>
      </c>
      <c r="P1304" s="57">
        <v>46297.798263888886</v>
      </c>
      <c r="Q1304">
        <v>69402645</v>
      </c>
      <c r="S1304">
        <v>152303245581</v>
      </c>
      <c r="T1304" t="s">
        <v>1101</v>
      </c>
      <c r="U1304" t="s">
        <v>1106</v>
      </c>
      <c r="V1304" t="s">
        <v>1107</v>
      </c>
      <c r="Z1304">
        <v>112.780497</v>
      </c>
      <c r="AA1304">
        <v>-7.2836188000000002</v>
      </c>
      <c r="AB1304" t="s">
        <v>1104</v>
      </c>
      <c r="AC1304" t="s">
        <v>229</v>
      </c>
      <c r="AL1304" t="s">
        <v>217</v>
      </c>
      <c r="AM1304" t="s">
        <v>1108</v>
      </c>
      <c r="AN1304" t="s">
        <v>6</v>
      </c>
      <c r="AO1304" s="57">
        <v>46032.726099537038</v>
      </c>
      <c r="AP1304" s="57">
        <v>46299.333333333336</v>
      </c>
      <c r="AR1304" t="s">
        <v>218</v>
      </c>
      <c r="AS1304" t="s">
        <v>126</v>
      </c>
      <c r="AT1304" t="s">
        <v>230</v>
      </c>
      <c r="AU1304">
        <v>20261002</v>
      </c>
      <c r="AV1304" t="s">
        <v>221</v>
      </c>
      <c r="AW1304" t="s">
        <v>541</v>
      </c>
      <c r="AX1304" t="s">
        <v>222</v>
      </c>
      <c r="BA1304" s="57">
        <v>46299.333333333336</v>
      </c>
      <c r="BB1304" t="s">
        <v>1108</v>
      </c>
      <c r="BC1304">
        <v>2026</v>
      </c>
      <c r="BD1304">
        <v>10</v>
      </c>
      <c r="BE1304">
        <v>2</v>
      </c>
      <c r="BF1304" s="6">
        <f t="shared" si="60"/>
        <v>46297</v>
      </c>
      <c r="BG1304">
        <f t="shared" si="61"/>
        <v>-2.3333333333357587</v>
      </c>
      <c r="BH1304" t="str">
        <f t="shared" si="62"/>
        <v>COMPLY</v>
      </c>
      <c r="BI1304" t="str">
        <f>VLOOKUP(H1304,Sheet2!$A$1:$B$270,2,FALSE)</f>
        <v>SURABAYA SELATAN</v>
      </c>
    </row>
    <row r="1305" spans="1:61">
      <c r="A1305">
        <v>1304</v>
      </c>
      <c r="B1305">
        <v>1002620434</v>
      </c>
      <c r="C1305">
        <v>3</v>
      </c>
      <c r="D1305" t="s">
        <v>55</v>
      </c>
      <c r="E1305">
        <v>5</v>
      </c>
      <c r="F1305" t="s">
        <v>305</v>
      </c>
      <c r="G1305" t="s">
        <v>126</v>
      </c>
      <c r="H1305" t="s">
        <v>370</v>
      </c>
      <c r="I1305" t="s">
        <v>212</v>
      </c>
      <c r="J1305" t="s">
        <v>213</v>
      </c>
      <c r="K1305" t="s">
        <v>149</v>
      </c>
      <c r="M1305" t="s">
        <v>76</v>
      </c>
      <c r="N1305" t="s">
        <v>215</v>
      </c>
      <c r="O1305" s="57">
        <v>46297.686249999999</v>
      </c>
      <c r="P1305" s="57">
        <v>46297.763854166667</v>
      </c>
      <c r="Q1305">
        <v>69400564</v>
      </c>
      <c r="S1305">
        <v>152303245782</v>
      </c>
      <c r="T1305" t="s">
        <v>1943</v>
      </c>
      <c r="U1305" t="s">
        <v>1944</v>
      </c>
      <c r="V1305" t="s">
        <v>1945</v>
      </c>
      <c r="Z1305">
        <v>112.7825653</v>
      </c>
      <c r="AA1305">
        <v>-7.2943269519999996</v>
      </c>
      <c r="AB1305" t="s">
        <v>1946</v>
      </c>
      <c r="AC1305" t="s">
        <v>216</v>
      </c>
      <c r="AL1305" t="s">
        <v>217</v>
      </c>
      <c r="AM1305" t="s">
        <v>1947</v>
      </c>
      <c r="AN1305" t="s">
        <v>6</v>
      </c>
      <c r="AO1305" s="57">
        <v>46063.694699074076</v>
      </c>
      <c r="AR1305" t="s">
        <v>218</v>
      </c>
      <c r="AS1305" t="s">
        <v>126</v>
      </c>
      <c r="AT1305" t="s">
        <v>230</v>
      </c>
      <c r="AU1305">
        <v>20261002</v>
      </c>
      <c r="AV1305" t="s">
        <v>221</v>
      </c>
      <c r="AW1305" t="s">
        <v>540</v>
      </c>
      <c r="AX1305" t="s">
        <v>222</v>
      </c>
      <c r="BA1305" s="57">
        <v>46297.291666666664</v>
      </c>
      <c r="BB1305" t="s">
        <v>1947</v>
      </c>
      <c r="BC1305">
        <v>2026</v>
      </c>
      <c r="BD1305">
        <v>10</v>
      </c>
      <c r="BE1305">
        <v>2</v>
      </c>
      <c r="BF1305" s="6">
        <f t="shared" si="60"/>
        <v>46297</v>
      </c>
      <c r="BG1305">
        <f t="shared" si="61"/>
        <v>-0.29166666666424135</v>
      </c>
      <c r="BH1305" t="str">
        <f t="shared" si="62"/>
        <v>COMPLY</v>
      </c>
      <c r="BI1305" t="str">
        <f>VLOOKUP(H1305,Sheet2!$A$1:$B$270,2,FALSE)</f>
        <v>SURABAYA SELATAN</v>
      </c>
    </row>
    <row r="1306" spans="1:61">
      <c r="A1306">
        <v>1305</v>
      </c>
      <c r="B1306">
        <v>1002620872</v>
      </c>
      <c r="C1306">
        <v>3</v>
      </c>
      <c r="D1306" t="s">
        <v>55</v>
      </c>
      <c r="E1306">
        <v>5</v>
      </c>
      <c r="F1306" t="s">
        <v>305</v>
      </c>
      <c r="G1306" t="s">
        <v>126</v>
      </c>
      <c r="H1306" t="s">
        <v>370</v>
      </c>
      <c r="I1306" t="s">
        <v>212</v>
      </c>
      <c r="J1306" t="s">
        <v>213</v>
      </c>
      <c r="K1306" t="s">
        <v>149</v>
      </c>
      <c r="L1306" t="s">
        <v>214</v>
      </c>
      <c r="M1306" t="s">
        <v>76</v>
      </c>
      <c r="N1306" t="s">
        <v>215</v>
      </c>
      <c r="O1306" s="57">
        <v>46298.478182870371</v>
      </c>
      <c r="P1306" s="57">
        <v>46298.787222222221</v>
      </c>
      <c r="Q1306">
        <v>69403546</v>
      </c>
      <c r="S1306">
        <v>152303245938</v>
      </c>
      <c r="T1306" t="s">
        <v>1948</v>
      </c>
      <c r="U1306" t="s">
        <v>1949</v>
      </c>
      <c r="V1306" t="s">
        <v>1950</v>
      </c>
      <c r="Z1306">
        <v>112.781138</v>
      </c>
      <c r="AA1306">
        <v>-7.3057619999999996</v>
      </c>
      <c r="AB1306" t="s">
        <v>1951</v>
      </c>
      <c r="AC1306" t="s">
        <v>235</v>
      </c>
      <c r="AL1306" t="s">
        <v>217</v>
      </c>
      <c r="AM1306" t="s">
        <v>1664</v>
      </c>
      <c r="AN1306" t="s">
        <v>6</v>
      </c>
      <c r="AO1306" s="57">
        <v>46091.486087962963</v>
      </c>
      <c r="AP1306" s="57">
        <v>46299.333333333336</v>
      </c>
      <c r="AR1306" t="s">
        <v>218</v>
      </c>
      <c r="AS1306" t="s">
        <v>126</v>
      </c>
      <c r="AT1306" t="s">
        <v>230</v>
      </c>
      <c r="AU1306">
        <v>20261003</v>
      </c>
      <c r="AV1306" t="s">
        <v>221</v>
      </c>
      <c r="AW1306" t="s">
        <v>877</v>
      </c>
      <c r="AX1306" t="s">
        <v>222</v>
      </c>
      <c r="BA1306" s="57">
        <v>46299.333333333336</v>
      </c>
      <c r="BB1306" t="s">
        <v>1664</v>
      </c>
      <c r="BC1306">
        <v>2026</v>
      </c>
      <c r="BD1306">
        <v>10</v>
      </c>
      <c r="BE1306">
        <v>3</v>
      </c>
      <c r="BF1306" s="6">
        <f t="shared" si="60"/>
        <v>46298</v>
      </c>
      <c r="BG1306">
        <f t="shared" si="61"/>
        <v>-1.3333333333357587</v>
      </c>
      <c r="BH1306" t="str">
        <f t="shared" si="62"/>
        <v>COMPLY</v>
      </c>
      <c r="BI1306" t="str">
        <f>VLOOKUP(H1306,Sheet2!$A$1:$B$270,2,FALSE)</f>
        <v>SURABAYA SELATAN</v>
      </c>
    </row>
    <row r="1307" spans="1:61">
      <c r="A1307">
        <v>1306</v>
      </c>
      <c r="B1307">
        <v>1002620834</v>
      </c>
      <c r="C1307">
        <v>3</v>
      </c>
      <c r="D1307" t="s">
        <v>55</v>
      </c>
      <c r="E1307">
        <v>5</v>
      </c>
      <c r="F1307" t="s">
        <v>305</v>
      </c>
      <c r="G1307" t="s">
        <v>126</v>
      </c>
      <c r="H1307" t="s">
        <v>370</v>
      </c>
      <c r="I1307" t="s">
        <v>212</v>
      </c>
      <c r="J1307" t="s">
        <v>213</v>
      </c>
      <c r="K1307" t="s">
        <v>149</v>
      </c>
      <c r="L1307" t="s">
        <v>214</v>
      </c>
      <c r="M1307" t="s">
        <v>76</v>
      </c>
      <c r="N1307" t="s">
        <v>215</v>
      </c>
      <c r="O1307" s="57">
        <v>46298.442824074074</v>
      </c>
      <c r="P1307" s="57">
        <v>46299.700659722221</v>
      </c>
      <c r="Q1307">
        <v>69403518</v>
      </c>
      <c r="S1307">
        <v>152303243536</v>
      </c>
      <c r="T1307" t="s">
        <v>1952</v>
      </c>
      <c r="U1307" t="s">
        <v>1953</v>
      </c>
      <c r="V1307" t="s">
        <v>1954</v>
      </c>
      <c r="Z1307">
        <v>112.796211</v>
      </c>
      <c r="AA1307">
        <v>-7.2906975999999997</v>
      </c>
      <c r="AB1307" t="s">
        <v>1955</v>
      </c>
      <c r="AC1307" t="s">
        <v>216</v>
      </c>
      <c r="AL1307" t="s">
        <v>217</v>
      </c>
      <c r="AM1307" t="s">
        <v>1606</v>
      </c>
      <c r="AN1307" t="s">
        <v>6</v>
      </c>
      <c r="AO1307" s="57">
        <v>46091.444571759261</v>
      </c>
      <c r="AP1307" s="57">
        <v>46299.333333333336</v>
      </c>
      <c r="AR1307" t="s">
        <v>218</v>
      </c>
      <c r="AS1307" t="s">
        <v>126</v>
      </c>
      <c r="AT1307" t="s">
        <v>342</v>
      </c>
      <c r="AU1307">
        <v>20261004</v>
      </c>
      <c r="AV1307" t="s">
        <v>221</v>
      </c>
      <c r="AW1307" t="s">
        <v>1899</v>
      </c>
      <c r="AX1307" t="s">
        <v>222</v>
      </c>
      <c r="BA1307" s="57">
        <v>46299.333333333336</v>
      </c>
      <c r="BB1307" t="s">
        <v>1606</v>
      </c>
      <c r="BC1307">
        <v>2026</v>
      </c>
      <c r="BD1307">
        <v>10</v>
      </c>
      <c r="BE1307">
        <v>4</v>
      </c>
      <c r="BF1307" s="6">
        <f t="shared" si="60"/>
        <v>46299</v>
      </c>
      <c r="BG1307">
        <f t="shared" si="61"/>
        <v>-0.33333333333575865</v>
      </c>
      <c r="BH1307" t="str">
        <f t="shared" si="62"/>
        <v>COMPLY</v>
      </c>
      <c r="BI1307" t="str">
        <f>VLOOKUP(H1307,Sheet2!$A$1:$B$270,2,FALSE)</f>
        <v>SURABAYA SELATAN</v>
      </c>
    </row>
    <row r="1308" spans="1:61">
      <c r="A1308">
        <v>1307</v>
      </c>
      <c r="B1308">
        <v>1002622326</v>
      </c>
      <c r="C1308">
        <v>3</v>
      </c>
      <c r="D1308" t="s">
        <v>55</v>
      </c>
      <c r="E1308">
        <v>5</v>
      </c>
      <c r="F1308" t="s">
        <v>305</v>
      </c>
      <c r="G1308" t="s">
        <v>126</v>
      </c>
      <c r="H1308" t="s">
        <v>370</v>
      </c>
      <c r="I1308" t="s">
        <v>212</v>
      </c>
      <c r="J1308" t="s">
        <v>213</v>
      </c>
      <c r="K1308" t="s">
        <v>149</v>
      </c>
      <c r="L1308" t="s">
        <v>214</v>
      </c>
      <c r="M1308" t="s">
        <v>76</v>
      </c>
      <c r="N1308" t="s">
        <v>215</v>
      </c>
      <c r="O1308" s="57">
        <v>46300.52685185185</v>
      </c>
      <c r="P1308" s="57">
        <v>46301.573831018519</v>
      </c>
      <c r="Q1308">
        <v>69404305</v>
      </c>
      <c r="S1308">
        <v>152303244071</v>
      </c>
      <c r="T1308" t="s">
        <v>2748</v>
      </c>
      <c r="U1308" t="s">
        <v>2749</v>
      </c>
      <c r="V1308" t="s">
        <v>2750</v>
      </c>
      <c r="Z1308">
        <v>112.809578</v>
      </c>
      <c r="AA1308">
        <v>-7.2617880000000001</v>
      </c>
      <c r="AB1308" t="s">
        <v>2751</v>
      </c>
      <c r="AC1308" t="s">
        <v>235</v>
      </c>
      <c r="AL1308" t="s">
        <v>217</v>
      </c>
      <c r="AM1308" t="s">
        <v>2752</v>
      </c>
      <c r="AN1308" t="s">
        <v>6</v>
      </c>
      <c r="AO1308" s="57">
        <v>46152.569618055553</v>
      </c>
      <c r="AP1308" s="57">
        <v>46301.458333333336</v>
      </c>
      <c r="AR1308" t="s">
        <v>218</v>
      </c>
      <c r="AS1308" t="s">
        <v>126</v>
      </c>
      <c r="AT1308" t="s">
        <v>230</v>
      </c>
      <c r="AU1308">
        <v>20261006</v>
      </c>
      <c r="AV1308" t="s">
        <v>221</v>
      </c>
      <c r="AW1308" t="s">
        <v>879</v>
      </c>
      <c r="AX1308" t="s">
        <v>222</v>
      </c>
      <c r="BA1308" s="57">
        <v>46301.458333333336</v>
      </c>
      <c r="BB1308" t="s">
        <v>2752</v>
      </c>
      <c r="BC1308">
        <v>2026</v>
      </c>
      <c r="BD1308">
        <v>10</v>
      </c>
      <c r="BE1308">
        <v>6</v>
      </c>
      <c r="BF1308" s="6">
        <f t="shared" si="60"/>
        <v>46301</v>
      </c>
      <c r="BG1308">
        <f t="shared" si="61"/>
        <v>-0.45833333333575865</v>
      </c>
      <c r="BH1308" t="str">
        <f t="shared" si="62"/>
        <v>COMPLY</v>
      </c>
      <c r="BI1308" t="str">
        <f>VLOOKUP(H1308,Sheet2!$A$1:$B$270,2,FALSE)</f>
        <v>SURABAYA SELATAN</v>
      </c>
    </row>
    <row r="1309" spans="1:61">
      <c r="A1309">
        <v>1308</v>
      </c>
      <c r="B1309">
        <v>1002622325</v>
      </c>
      <c r="C1309">
        <v>3</v>
      </c>
      <c r="D1309" t="s">
        <v>55</v>
      </c>
      <c r="E1309">
        <v>5</v>
      </c>
      <c r="F1309" t="s">
        <v>305</v>
      </c>
      <c r="G1309" t="s">
        <v>126</v>
      </c>
      <c r="H1309" t="s">
        <v>370</v>
      </c>
      <c r="I1309" t="s">
        <v>212</v>
      </c>
      <c r="J1309" t="s">
        <v>213</v>
      </c>
      <c r="K1309" t="s">
        <v>149</v>
      </c>
      <c r="L1309" t="s">
        <v>214</v>
      </c>
      <c r="M1309" t="s">
        <v>76</v>
      </c>
      <c r="N1309" t="s">
        <v>215</v>
      </c>
      <c r="O1309" s="57">
        <v>46300.52679398148</v>
      </c>
      <c r="P1309" s="57">
        <v>46301.602048611108</v>
      </c>
      <c r="Q1309">
        <v>69404284</v>
      </c>
      <c r="S1309">
        <v>152303244070</v>
      </c>
      <c r="T1309" t="s">
        <v>2753</v>
      </c>
      <c r="U1309" t="s">
        <v>2749</v>
      </c>
      <c r="V1309" t="s">
        <v>2754</v>
      </c>
      <c r="Z1309">
        <v>112.809578</v>
      </c>
      <c r="AA1309">
        <v>-7.2617880000000001</v>
      </c>
      <c r="AB1309" t="s">
        <v>2755</v>
      </c>
      <c r="AC1309" t="s">
        <v>235</v>
      </c>
      <c r="AL1309" t="s">
        <v>217</v>
      </c>
      <c r="AM1309" t="s">
        <v>2752</v>
      </c>
      <c r="AN1309" t="s">
        <v>6</v>
      </c>
      <c r="AO1309" s="57">
        <v>46152.569618055553</v>
      </c>
      <c r="AP1309" s="57">
        <v>46301.458333333336</v>
      </c>
      <c r="AR1309" t="s">
        <v>218</v>
      </c>
      <c r="AS1309" t="s">
        <v>126</v>
      </c>
      <c r="AT1309" t="s">
        <v>230</v>
      </c>
      <c r="AU1309">
        <v>20261006</v>
      </c>
      <c r="AV1309" t="s">
        <v>221</v>
      </c>
      <c r="AW1309" t="s">
        <v>879</v>
      </c>
      <c r="AX1309" t="s">
        <v>222</v>
      </c>
      <c r="BA1309" s="57">
        <v>46301.458333333336</v>
      </c>
      <c r="BB1309" t="s">
        <v>2752</v>
      </c>
      <c r="BC1309">
        <v>2026</v>
      </c>
      <c r="BD1309">
        <v>10</v>
      </c>
      <c r="BE1309">
        <v>6</v>
      </c>
      <c r="BF1309" s="6">
        <f t="shared" si="60"/>
        <v>46301</v>
      </c>
      <c r="BG1309">
        <f t="shared" si="61"/>
        <v>-0.45833333333575865</v>
      </c>
      <c r="BH1309" t="str">
        <f t="shared" si="62"/>
        <v>COMPLY</v>
      </c>
      <c r="BI1309" t="str">
        <f>VLOOKUP(H1309,Sheet2!$A$1:$B$270,2,FALSE)</f>
        <v>SURABAYA SELATAN</v>
      </c>
    </row>
    <row r="1310" spans="1:61">
      <c r="A1310">
        <v>1309</v>
      </c>
      <c r="B1310">
        <v>1002630715</v>
      </c>
      <c r="C1310">
        <v>3</v>
      </c>
      <c r="D1310" t="s">
        <v>55</v>
      </c>
      <c r="E1310">
        <v>5</v>
      </c>
      <c r="F1310" t="s">
        <v>305</v>
      </c>
      <c r="G1310" t="s">
        <v>126</v>
      </c>
      <c r="H1310" t="s">
        <v>370</v>
      </c>
      <c r="I1310" t="s">
        <v>212</v>
      </c>
      <c r="J1310" t="s">
        <v>213</v>
      </c>
      <c r="K1310" t="s">
        <v>149</v>
      </c>
      <c r="L1310" t="s">
        <v>214</v>
      </c>
      <c r="M1310" t="s">
        <v>76</v>
      </c>
      <c r="N1310" t="s">
        <v>215</v>
      </c>
      <c r="O1310" s="57">
        <v>46305.437210648146</v>
      </c>
      <c r="P1310" s="57">
        <v>46306.686203703706</v>
      </c>
      <c r="Q1310">
        <v>69407778</v>
      </c>
      <c r="S1310">
        <v>152303241552</v>
      </c>
      <c r="T1310" t="s">
        <v>5228</v>
      </c>
      <c r="U1310" t="s">
        <v>5229</v>
      </c>
      <c r="V1310" t="s">
        <v>5230</v>
      </c>
      <c r="Z1310">
        <v>112.76764540000001</v>
      </c>
      <c r="AA1310">
        <v>-7.2665177999999999</v>
      </c>
      <c r="AB1310" t="s">
        <v>5231</v>
      </c>
      <c r="AC1310" t="s">
        <v>235</v>
      </c>
      <c r="AL1310" t="s">
        <v>217</v>
      </c>
      <c r="AM1310" t="s">
        <v>5232</v>
      </c>
      <c r="AN1310" t="s">
        <v>6</v>
      </c>
      <c r="AO1310" s="57">
        <v>46305.444502314815</v>
      </c>
      <c r="AP1310" s="57">
        <v>46306.458333333336</v>
      </c>
      <c r="AR1310" t="s">
        <v>218</v>
      </c>
      <c r="AS1310" t="s">
        <v>126</v>
      </c>
      <c r="AT1310" t="s">
        <v>230</v>
      </c>
      <c r="AU1310">
        <v>20261011</v>
      </c>
      <c r="AV1310" t="s">
        <v>221</v>
      </c>
      <c r="AW1310" t="s">
        <v>886</v>
      </c>
      <c r="AX1310" t="s">
        <v>222</v>
      </c>
      <c r="BA1310" s="57">
        <v>46306.458333333336</v>
      </c>
      <c r="BB1310" t="s">
        <v>5232</v>
      </c>
      <c r="BC1310">
        <v>2026</v>
      </c>
      <c r="BD1310">
        <v>10</v>
      </c>
      <c r="BE1310">
        <v>11</v>
      </c>
      <c r="BF1310" s="6">
        <f t="shared" si="60"/>
        <v>46306</v>
      </c>
      <c r="BG1310">
        <f t="shared" si="61"/>
        <v>-0.45833333333575865</v>
      </c>
      <c r="BH1310" t="str">
        <f t="shared" si="62"/>
        <v>COMPLY</v>
      </c>
      <c r="BI1310" t="str">
        <f>VLOOKUP(H1310,Sheet2!$A$1:$B$270,2,FALSE)</f>
        <v>SURABAYA SELATAN</v>
      </c>
    </row>
    <row r="1311" spans="1:61">
      <c r="A1311">
        <v>1310</v>
      </c>
      <c r="B1311">
        <v>1002634907</v>
      </c>
      <c r="C1311">
        <v>3</v>
      </c>
      <c r="D1311" t="s">
        <v>55</v>
      </c>
      <c r="E1311">
        <v>5</v>
      </c>
      <c r="F1311" t="s">
        <v>305</v>
      </c>
      <c r="G1311" t="s">
        <v>126</v>
      </c>
      <c r="H1311" t="s">
        <v>370</v>
      </c>
      <c r="I1311" t="s">
        <v>212</v>
      </c>
      <c r="J1311" t="s">
        <v>213</v>
      </c>
      <c r="K1311" t="s">
        <v>149</v>
      </c>
      <c r="L1311" t="s">
        <v>214</v>
      </c>
      <c r="M1311" t="s">
        <v>76</v>
      </c>
      <c r="N1311" t="s">
        <v>215</v>
      </c>
      <c r="O1311" s="57">
        <v>46308.538645833331</v>
      </c>
      <c r="P1311" s="57">
        <v>46308.722696759258</v>
      </c>
      <c r="Q1311">
        <v>69409343</v>
      </c>
      <c r="S1311">
        <v>152303240518</v>
      </c>
      <c r="T1311" t="s">
        <v>6028</v>
      </c>
      <c r="U1311" t="s">
        <v>6029</v>
      </c>
      <c r="V1311" t="s">
        <v>6030</v>
      </c>
      <c r="Z1311">
        <v>112.78018179999999</v>
      </c>
      <c r="AA1311">
        <v>-7.3007552000000002</v>
      </c>
      <c r="AB1311" t="s">
        <v>6031</v>
      </c>
      <c r="AC1311" t="s">
        <v>235</v>
      </c>
      <c r="AL1311" t="s">
        <v>217</v>
      </c>
      <c r="AM1311" t="s">
        <v>6032</v>
      </c>
      <c r="AN1311" t="s">
        <v>6</v>
      </c>
      <c r="AO1311" t="s">
        <v>5838</v>
      </c>
      <c r="AP1311" s="57">
        <v>46309.458333333336</v>
      </c>
      <c r="AR1311" t="s">
        <v>218</v>
      </c>
      <c r="AS1311" t="s">
        <v>126</v>
      </c>
      <c r="AT1311" t="s">
        <v>230</v>
      </c>
      <c r="AU1311">
        <v>20261013</v>
      </c>
      <c r="AV1311" t="s">
        <v>221</v>
      </c>
      <c r="AW1311" t="s">
        <v>877</v>
      </c>
      <c r="AX1311" t="s">
        <v>222</v>
      </c>
      <c r="BA1311" s="57">
        <v>46309.458333333336</v>
      </c>
      <c r="BB1311" t="s">
        <v>6032</v>
      </c>
      <c r="BC1311">
        <v>2026</v>
      </c>
      <c r="BD1311">
        <v>10</v>
      </c>
      <c r="BE1311">
        <v>13</v>
      </c>
      <c r="BF1311" s="6">
        <f t="shared" si="60"/>
        <v>46308</v>
      </c>
      <c r="BG1311">
        <f t="shared" si="61"/>
        <v>-1.4583333333357587</v>
      </c>
      <c r="BH1311" t="str">
        <f t="shared" si="62"/>
        <v>COMPLY</v>
      </c>
      <c r="BI1311" t="str">
        <f>VLOOKUP(H1311,Sheet2!$A$1:$B$270,2,FALSE)</f>
        <v>SURABAYA SELATAN</v>
      </c>
    </row>
    <row r="1312" spans="1:61">
      <c r="A1312">
        <v>1311</v>
      </c>
      <c r="B1312">
        <v>1002651077</v>
      </c>
      <c r="C1312">
        <v>3</v>
      </c>
      <c r="D1312" t="s">
        <v>55</v>
      </c>
      <c r="E1312">
        <v>5</v>
      </c>
      <c r="F1312" t="s">
        <v>305</v>
      </c>
      <c r="G1312" t="s">
        <v>126</v>
      </c>
      <c r="H1312" t="s">
        <v>370</v>
      </c>
      <c r="I1312" t="s">
        <v>212</v>
      </c>
      <c r="J1312" t="s">
        <v>213</v>
      </c>
      <c r="K1312" t="s">
        <v>149</v>
      </c>
      <c r="M1312" t="s">
        <v>76</v>
      </c>
      <c r="N1312" t="s">
        <v>215</v>
      </c>
      <c r="O1312" s="57">
        <v>46318.588090277779</v>
      </c>
      <c r="P1312" s="57">
        <v>46318.693773148145</v>
      </c>
      <c r="Q1312">
        <v>69412354</v>
      </c>
      <c r="S1312">
        <v>152303245777</v>
      </c>
      <c r="T1312" t="s">
        <v>8581</v>
      </c>
      <c r="U1312" t="s">
        <v>12365</v>
      </c>
      <c r="V1312" t="s">
        <v>12366</v>
      </c>
      <c r="Z1312">
        <v>112.76363078999999</v>
      </c>
      <c r="AA1312">
        <v>-7.2659874320000002</v>
      </c>
      <c r="AB1312" t="s">
        <v>8584</v>
      </c>
      <c r="AC1312" t="s">
        <v>229</v>
      </c>
      <c r="AL1312" t="s">
        <v>217</v>
      </c>
      <c r="AM1312" t="s">
        <v>12367</v>
      </c>
      <c r="AN1312" t="s">
        <v>6</v>
      </c>
      <c r="AO1312" t="s">
        <v>11853</v>
      </c>
      <c r="AR1312" t="s">
        <v>218</v>
      </c>
      <c r="AS1312" t="s">
        <v>126</v>
      </c>
      <c r="AT1312" t="s">
        <v>230</v>
      </c>
      <c r="AU1312">
        <v>20261023</v>
      </c>
      <c r="AV1312" t="s">
        <v>221</v>
      </c>
      <c r="AW1312" t="s">
        <v>540</v>
      </c>
      <c r="AX1312" t="s">
        <v>222</v>
      </c>
      <c r="BA1312" s="57">
        <v>46318.291666666664</v>
      </c>
      <c r="BB1312" t="s">
        <v>12367</v>
      </c>
      <c r="BC1312">
        <v>2026</v>
      </c>
      <c r="BD1312">
        <v>10</v>
      </c>
      <c r="BE1312">
        <v>23</v>
      </c>
      <c r="BF1312" s="6">
        <f t="shared" si="60"/>
        <v>46318</v>
      </c>
      <c r="BG1312">
        <f t="shared" si="61"/>
        <v>-0.29166666666424135</v>
      </c>
      <c r="BH1312" t="str">
        <f t="shared" si="62"/>
        <v>COMPLY</v>
      </c>
      <c r="BI1312" t="str">
        <f>VLOOKUP(H1312,Sheet2!$A$1:$B$270,2,FALSE)</f>
        <v>SURABAYA SELATAN</v>
      </c>
    </row>
    <row r="1313" spans="1:61">
      <c r="A1313">
        <v>1312</v>
      </c>
      <c r="B1313">
        <v>1002658898</v>
      </c>
      <c r="C1313">
        <v>3</v>
      </c>
      <c r="D1313" t="s">
        <v>55</v>
      </c>
      <c r="E1313">
        <v>5</v>
      </c>
      <c r="F1313" t="s">
        <v>305</v>
      </c>
      <c r="G1313" t="s">
        <v>126</v>
      </c>
      <c r="H1313" t="s">
        <v>370</v>
      </c>
      <c r="I1313" t="s">
        <v>212</v>
      </c>
      <c r="J1313" t="s">
        <v>213</v>
      </c>
      <c r="K1313" t="s">
        <v>149</v>
      </c>
      <c r="M1313" t="s">
        <v>255</v>
      </c>
      <c r="N1313" t="s">
        <v>215</v>
      </c>
      <c r="O1313" s="57">
        <v>46324.457835648151</v>
      </c>
      <c r="P1313" s="57">
        <v>46325.571574074071</v>
      </c>
      <c r="Q1313">
        <v>69419138</v>
      </c>
      <c r="S1313">
        <v>152303241415</v>
      </c>
      <c r="T1313" t="s">
        <v>15216</v>
      </c>
      <c r="U1313" t="s">
        <v>15217</v>
      </c>
      <c r="V1313" t="s">
        <v>15218</v>
      </c>
      <c r="Z1313">
        <v>112.7611548</v>
      </c>
      <c r="AA1313">
        <v>-7.2704193999999998</v>
      </c>
      <c r="AB1313" t="s">
        <v>15219</v>
      </c>
      <c r="AC1313" t="s">
        <v>229</v>
      </c>
      <c r="AL1313" t="s">
        <v>217</v>
      </c>
      <c r="AM1313" t="s">
        <v>15220</v>
      </c>
      <c r="AN1313" t="s">
        <v>6</v>
      </c>
      <c r="AO1313" t="s">
        <v>14947</v>
      </c>
      <c r="AP1313" s="57">
        <v>46325.625</v>
      </c>
      <c r="AR1313" t="s">
        <v>256</v>
      </c>
      <c r="AS1313" t="s">
        <v>126</v>
      </c>
      <c r="AT1313" t="s">
        <v>230</v>
      </c>
      <c r="AV1313" t="s">
        <v>257</v>
      </c>
      <c r="AW1313" t="s">
        <v>577</v>
      </c>
      <c r="AX1313" t="s">
        <v>222</v>
      </c>
      <c r="BA1313" s="57">
        <v>46325.625</v>
      </c>
      <c r="BB1313" t="s">
        <v>15220</v>
      </c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str">
        <f>VLOOKUP(H1313,Sheet2!$A$1:$B$270,2,FALSE)</f>
        <v>SURABAYA SELATAN</v>
      </c>
    </row>
    <row r="1314" spans="1:61">
      <c r="A1314">
        <v>1313</v>
      </c>
      <c r="B1314">
        <v>1002625053</v>
      </c>
      <c r="C1314">
        <v>3</v>
      </c>
      <c r="D1314" t="s">
        <v>55</v>
      </c>
      <c r="E1314">
        <v>5</v>
      </c>
      <c r="F1314" t="s">
        <v>305</v>
      </c>
      <c r="G1314" t="s">
        <v>126</v>
      </c>
      <c r="H1314" t="s">
        <v>370</v>
      </c>
      <c r="I1314" t="s">
        <v>212</v>
      </c>
      <c r="J1314" t="s">
        <v>213</v>
      </c>
      <c r="K1314" t="s">
        <v>149</v>
      </c>
      <c r="L1314" t="s">
        <v>214</v>
      </c>
      <c r="M1314" t="s">
        <v>279</v>
      </c>
      <c r="N1314" t="s">
        <v>215</v>
      </c>
      <c r="O1314" s="57">
        <v>46301.703229166669</v>
      </c>
      <c r="P1314" s="57">
        <v>46303.404895833337</v>
      </c>
      <c r="Q1314">
        <v>69405349</v>
      </c>
      <c r="S1314">
        <v>152303240673</v>
      </c>
      <c r="T1314" t="s">
        <v>3341</v>
      </c>
      <c r="U1314" t="s">
        <v>3342</v>
      </c>
      <c r="V1314" t="s">
        <v>3343</v>
      </c>
      <c r="Z1314">
        <v>112.771637029945</v>
      </c>
      <c r="AA1314">
        <v>-7.2886098467285496</v>
      </c>
      <c r="AB1314" t="s">
        <v>3344</v>
      </c>
      <c r="AC1314" t="s">
        <v>216</v>
      </c>
      <c r="AL1314" t="s">
        <v>217</v>
      </c>
      <c r="AM1314" t="s">
        <v>3345</v>
      </c>
      <c r="AN1314" t="s">
        <v>6</v>
      </c>
      <c r="AO1314" s="57">
        <v>46183.705092592594</v>
      </c>
      <c r="AP1314" s="57">
        <v>46303.458333333336</v>
      </c>
      <c r="AR1314" t="s">
        <v>239</v>
      </c>
      <c r="AS1314" t="s">
        <v>126</v>
      </c>
      <c r="AT1314" t="s">
        <v>230</v>
      </c>
      <c r="AV1314" t="s">
        <v>799</v>
      </c>
      <c r="AW1314" t="s">
        <v>879</v>
      </c>
      <c r="AX1314" t="s">
        <v>222</v>
      </c>
      <c r="BA1314" s="57">
        <v>46303.458333333336</v>
      </c>
      <c r="BB1314" t="s">
        <v>3345</v>
      </c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str">
        <f>VLOOKUP(H1314,Sheet2!$A$1:$B$270,2,FALSE)</f>
        <v>SURABAYA SELATAN</v>
      </c>
    </row>
    <row r="1315" spans="1:61">
      <c r="A1315">
        <v>1314</v>
      </c>
      <c r="B1315">
        <v>1002657540</v>
      </c>
      <c r="C1315">
        <v>3</v>
      </c>
      <c r="D1315" t="s">
        <v>55</v>
      </c>
      <c r="E1315">
        <v>5</v>
      </c>
      <c r="F1315" t="s">
        <v>305</v>
      </c>
      <c r="G1315" t="s">
        <v>126</v>
      </c>
      <c r="H1315" t="s">
        <v>370</v>
      </c>
      <c r="I1315" t="s">
        <v>212</v>
      </c>
      <c r="J1315" t="s">
        <v>213</v>
      </c>
      <c r="K1315" t="s">
        <v>149</v>
      </c>
      <c r="L1315" t="s">
        <v>214</v>
      </c>
      <c r="M1315" t="s">
        <v>279</v>
      </c>
      <c r="N1315" t="s">
        <v>215</v>
      </c>
      <c r="O1315" s="57">
        <v>46323.508842592593</v>
      </c>
      <c r="P1315" s="57">
        <v>46325.197627314818</v>
      </c>
      <c r="Q1315">
        <v>69418526</v>
      </c>
      <c r="S1315">
        <v>152303241053</v>
      </c>
      <c r="T1315" t="s">
        <v>14563</v>
      </c>
      <c r="U1315" t="s">
        <v>14564</v>
      </c>
      <c r="V1315" t="s">
        <v>14565</v>
      </c>
      <c r="Z1315">
        <v>112.79629540000001</v>
      </c>
      <c r="AA1315">
        <v>-7.2717814000000001</v>
      </c>
      <c r="AB1315" t="s">
        <v>14566</v>
      </c>
      <c r="AC1315" t="s">
        <v>235</v>
      </c>
      <c r="AL1315" t="s">
        <v>217</v>
      </c>
      <c r="AM1315" t="s">
        <v>14567</v>
      </c>
      <c r="AN1315" t="s">
        <v>6</v>
      </c>
      <c r="AO1315" t="s">
        <v>14545</v>
      </c>
      <c r="AP1315" s="57">
        <v>46326.333333333336</v>
      </c>
      <c r="AR1315" t="s">
        <v>239</v>
      </c>
      <c r="AS1315" t="s">
        <v>126</v>
      </c>
      <c r="AT1315" t="s">
        <v>230</v>
      </c>
      <c r="AV1315" t="s">
        <v>799</v>
      </c>
      <c r="AW1315" t="s">
        <v>877</v>
      </c>
      <c r="AX1315" t="s">
        <v>222</v>
      </c>
      <c r="BA1315" s="57">
        <v>46326.333333333336</v>
      </c>
      <c r="BB1315" t="s">
        <v>14567</v>
      </c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str">
        <f>VLOOKUP(H1315,Sheet2!$A$1:$B$270,2,FALSE)</f>
        <v>SURABAYA SELATAN</v>
      </c>
    </row>
    <row r="1316" spans="1:61">
      <c r="A1316">
        <v>1315</v>
      </c>
      <c r="B1316">
        <v>1002621494</v>
      </c>
      <c r="C1316">
        <v>3</v>
      </c>
      <c r="D1316" t="s">
        <v>55</v>
      </c>
      <c r="E1316">
        <v>5</v>
      </c>
      <c r="F1316" t="s">
        <v>305</v>
      </c>
      <c r="G1316" t="s">
        <v>124</v>
      </c>
      <c r="H1316" t="s">
        <v>307</v>
      </c>
      <c r="I1316" t="s">
        <v>212</v>
      </c>
      <c r="J1316" t="s">
        <v>213</v>
      </c>
      <c r="K1316" t="s">
        <v>149</v>
      </c>
      <c r="M1316" t="s">
        <v>1400</v>
      </c>
      <c r="N1316" t="s">
        <v>215</v>
      </c>
      <c r="O1316" s="57">
        <v>46299.708287037036</v>
      </c>
      <c r="P1316" s="57">
        <v>46301.676261574074</v>
      </c>
      <c r="Q1316">
        <v>69403975</v>
      </c>
      <c r="S1316">
        <v>152308243249</v>
      </c>
      <c r="T1316" t="s">
        <v>1956</v>
      </c>
      <c r="U1316" t="s">
        <v>1957</v>
      </c>
      <c r="V1316" t="s">
        <v>1958</v>
      </c>
      <c r="Z1316">
        <v>112.7612716</v>
      </c>
      <c r="AA1316">
        <v>-7.3070893999999997</v>
      </c>
      <c r="AB1316" t="s">
        <v>1959</v>
      </c>
      <c r="AC1316" t="s">
        <v>229</v>
      </c>
      <c r="AL1316" t="s">
        <v>217</v>
      </c>
      <c r="AM1316" t="s">
        <v>1960</v>
      </c>
      <c r="AN1316" t="s">
        <v>6</v>
      </c>
      <c r="AO1316" s="57">
        <v>46122.725798611114</v>
      </c>
      <c r="AP1316" s="57">
        <v>46300.625</v>
      </c>
      <c r="AR1316" t="s">
        <v>14</v>
      </c>
      <c r="AS1316" t="s">
        <v>581</v>
      </c>
      <c r="AT1316" t="s">
        <v>1961</v>
      </c>
      <c r="AV1316" t="s">
        <v>3346</v>
      </c>
      <c r="AW1316" t="s">
        <v>1962</v>
      </c>
      <c r="AX1316" t="s">
        <v>222</v>
      </c>
      <c r="BA1316" s="57">
        <v>46300.625</v>
      </c>
      <c r="BB1316" t="s">
        <v>1960</v>
      </c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str">
        <f>VLOOKUP(H1316,Sheet2!$A$1:$B$270,2,FALSE)</f>
        <v>SURABAYA SELATAN</v>
      </c>
    </row>
    <row r="1317" spans="1:61">
      <c r="A1317">
        <v>1316</v>
      </c>
      <c r="B1317">
        <v>1002640745</v>
      </c>
      <c r="C1317">
        <v>3</v>
      </c>
      <c r="D1317" t="s">
        <v>55</v>
      </c>
      <c r="E1317">
        <v>5</v>
      </c>
      <c r="F1317" t="s">
        <v>305</v>
      </c>
      <c r="G1317" t="s">
        <v>124</v>
      </c>
      <c r="H1317" t="s">
        <v>307</v>
      </c>
      <c r="I1317" t="s">
        <v>212</v>
      </c>
      <c r="J1317" t="s">
        <v>213</v>
      </c>
      <c r="K1317" t="s">
        <v>149</v>
      </c>
      <c r="L1317" t="s">
        <v>214</v>
      </c>
      <c r="M1317" t="s">
        <v>1400</v>
      </c>
      <c r="N1317" t="s">
        <v>215</v>
      </c>
      <c r="O1317" s="57">
        <v>46311.692777777775</v>
      </c>
      <c r="P1317" s="57">
        <v>46314.631018518521</v>
      </c>
      <c r="Q1317">
        <v>69411749</v>
      </c>
      <c r="S1317">
        <v>152308243053</v>
      </c>
      <c r="T1317" t="s">
        <v>8585</v>
      </c>
      <c r="U1317" t="s">
        <v>8586</v>
      </c>
      <c r="V1317" t="s">
        <v>8587</v>
      </c>
      <c r="Z1317">
        <v>112.769148096181</v>
      </c>
      <c r="AA1317">
        <v>-7.3168865111301304</v>
      </c>
      <c r="AB1317" t="s">
        <v>8588</v>
      </c>
      <c r="AC1317" t="s">
        <v>3539</v>
      </c>
      <c r="AL1317" t="s">
        <v>217</v>
      </c>
      <c r="AM1317" t="s">
        <v>8589</v>
      </c>
      <c r="AN1317" t="s">
        <v>6</v>
      </c>
      <c r="AO1317" t="s">
        <v>8590</v>
      </c>
      <c r="AP1317" s="57">
        <v>46312.625</v>
      </c>
      <c r="AQ1317" t="s">
        <v>841</v>
      </c>
      <c r="AR1317" t="s">
        <v>14</v>
      </c>
      <c r="AS1317" t="s">
        <v>581</v>
      </c>
      <c r="AT1317" t="s">
        <v>230</v>
      </c>
      <c r="AV1317" t="s">
        <v>8591</v>
      </c>
      <c r="AW1317" t="s">
        <v>2895</v>
      </c>
      <c r="AX1317" t="s">
        <v>222</v>
      </c>
      <c r="BA1317" s="57">
        <v>46312.625</v>
      </c>
      <c r="BB1317" t="s">
        <v>8589</v>
      </c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str">
        <f>VLOOKUP(H1317,Sheet2!$A$1:$B$270,2,FALSE)</f>
        <v>SURABAYA SELATAN</v>
      </c>
    </row>
    <row r="1318" spans="1:61">
      <c r="A1318">
        <v>1317</v>
      </c>
      <c r="B1318">
        <v>1002645763</v>
      </c>
      <c r="C1318">
        <v>3</v>
      </c>
      <c r="D1318" t="s">
        <v>55</v>
      </c>
      <c r="E1318">
        <v>5</v>
      </c>
      <c r="F1318" t="s">
        <v>305</v>
      </c>
      <c r="G1318" t="s">
        <v>124</v>
      </c>
      <c r="H1318" t="s">
        <v>307</v>
      </c>
      <c r="I1318" t="s">
        <v>212</v>
      </c>
      <c r="J1318" t="s">
        <v>213</v>
      </c>
      <c r="K1318" t="s">
        <v>149</v>
      </c>
      <c r="L1318" t="s">
        <v>214</v>
      </c>
      <c r="M1318" t="s">
        <v>836</v>
      </c>
      <c r="N1318" t="s">
        <v>215</v>
      </c>
      <c r="O1318" s="57">
        <v>46315.614398148151</v>
      </c>
      <c r="P1318" s="57">
        <v>46317.542627314811</v>
      </c>
      <c r="Q1318">
        <v>69413882</v>
      </c>
      <c r="S1318">
        <v>152308243774</v>
      </c>
      <c r="T1318" t="s">
        <v>10322</v>
      </c>
      <c r="U1318" t="s">
        <v>10323</v>
      </c>
      <c r="V1318" t="s">
        <v>10324</v>
      </c>
      <c r="Z1318">
        <v>112.739569526982</v>
      </c>
      <c r="AA1318">
        <v>-7.3203864343853899</v>
      </c>
      <c r="AB1318" t="s">
        <v>10325</v>
      </c>
      <c r="AC1318" t="s">
        <v>235</v>
      </c>
      <c r="AL1318" t="s">
        <v>217</v>
      </c>
      <c r="AM1318" t="s">
        <v>10326</v>
      </c>
      <c r="AN1318" t="s">
        <v>6</v>
      </c>
      <c r="AO1318" t="s">
        <v>10189</v>
      </c>
      <c r="AP1318" s="57">
        <v>46316.458333333336</v>
      </c>
      <c r="AQ1318" t="s">
        <v>841</v>
      </c>
      <c r="AR1318" t="s">
        <v>14</v>
      </c>
      <c r="AS1318" t="s">
        <v>581</v>
      </c>
      <c r="AT1318" t="s">
        <v>230</v>
      </c>
      <c r="AV1318" t="s">
        <v>837</v>
      </c>
      <c r="AW1318" t="s">
        <v>876</v>
      </c>
      <c r="AX1318" t="s">
        <v>222</v>
      </c>
      <c r="BA1318" s="57">
        <v>46316.458333333336</v>
      </c>
      <c r="BB1318" t="s">
        <v>10326</v>
      </c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str">
        <f>VLOOKUP(H1318,Sheet2!$A$1:$B$270,2,FALSE)</f>
        <v>SURABAYA SELATAN</v>
      </c>
    </row>
    <row r="1319" spans="1:61">
      <c r="A1319">
        <v>1318</v>
      </c>
      <c r="B1319">
        <v>1002618820</v>
      </c>
      <c r="C1319">
        <v>3</v>
      </c>
      <c r="D1319" t="s">
        <v>55</v>
      </c>
      <c r="E1319">
        <v>5</v>
      </c>
      <c r="F1319" t="s">
        <v>305</v>
      </c>
      <c r="G1319" t="s">
        <v>124</v>
      </c>
      <c r="H1319" t="s">
        <v>307</v>
      </c>
      <c r="I1319" t="s">
        <v>212</v>
      </c>
      <c r="J1319" t="s">
        <v>213</v>
      </c>
      <c r="K1319" t="s">
        <v>149</v>
      </c>
      <c r="L1319" t="s">
        <v>214</v>
      </c>
      <c r="M1319" t="s">
        <v>76</v>
      </c>
      <c r="N1319" t="s">
        <v>215</v>
      </c>
      <c r="O1319" s="57">
        <v>46296.817812499998</v>
      </c>
      <c r="P1319" s="57">
        <v>46298.589918981481</v>
      </c>
      <c r="Q1319">
        <v>69402688</v>
      </c>
      <c r="S1319">
        <v>152308243565</v>
      </c>
      <c r="T1319" t="s">
        <v>1109</v>
      </c>
      <c r="U1319" t="s">
        <v>1110</v>
      </c>
      <c r="V1319" t="s">
        <v>1111</v>
      </c>
      <c r="Z1319">
        <v>112.755453586578</v>
      </c>
      <c r="AA1319">
        <v>-7.3179974751349901</v>
      </c>
      <c r="AB1319" t="s">
        <v>1112</v>
      </c>
      <c r="AC1319" t="s">
        <v>235</v>
      </c>
      <c r="AL1319" t="s">
        <v>217</v>
      </c>
      <c r="AM1319" t="s">
        <v>1113</v>
      </c>
      <c r="AN1319" t="s">
        <v>6</v>
      </c>
      <c r="AO1319" s="57">
        <v>46032.819814814815</v>
      </c>
      <c r="AP1319" s="57">
        <v>46298.333333333336</v>
      </c>
      <c r="AR1319" t="s">
        <v>218</v>
      </c>
      <c r="AS1319" t="s">
        <v>581</v>
      </c>
      <c r="AT1319" t="s">
        <v>230</v>
      </c>
      <c r="AU1319">
        <v>20261003</v>
      </c>
      <c r="AV1319" t="s">
        <v>221</v>
      </c>
      <c r="AW1319" t="s">
        <v>877</v>
      </c>
      <c r="AX1319" t="s">
        <v>222</v>
      </c>
      <c r="BA1319" s="57">
        <v>46298.333333333336</v>
      </c>
      <c r="BB1319" t="s">
        <v>1113</v>
      </c>
      <c r="BC1319">
        <v>2026</v>
      </c>
      <c r="BD1319">
        <v>10</v>
      </c>
      <c r="BE1319">
        <v>3</v>
      </c>
      <c r="BF1319" s="6">
        <f t="shared" si="60"/>
        <v>46298</v>
      </c>
      <c r="BG1319">
        <f t="shared" si="61"/>
        <v>-0.33333333333575865</v>
      </c>
      <c r="BH1319" t="str">
        <f t="shared" si="62"/>
        <v>COMPLY</v>
      </c>
      <c r="BI1319" t="str">
        <f>VLOOKUP(H1319,Sheet2!$A$1:$B$270,2,FALSE)</f>
        <v>SURABAYA SELATAN</v>
      </c>
    </row>
    <row r="1320" spans="1:61">
      <c r="A1320">
        <v>1319</v>
      </c>
      <c r="B1320">
        <v>1002621618</v>
      </c>
      <c r="C1320">
        <v>3</v>
      </c>
      <c r="D1320" t="s">
        <v>55</v>
      </c>
      <c r="E1320">
        <v>5</v>
      </c>
      <c r="F1320" t="s">
        <v>305</v>
      </c>
      <c r="G1320" t="s">
        <v>124</v>
      </c>
      <c r="H1320" t="s">
        <v>307</v>
      </c>
      <c r="I1320" t="s">
        <v>212</v>
      </c>
      <c r="J1320" t="s">
        <v>213</v>
      </c>
      <c r="K1320" t="s">
        <v>149</v>
      </c>
      <c r="M1320" t="s">
        <v>76</v>
      </c>
      <c r="N1320" t="s">
        <v>215</v>
      </c>
      <c r="O1320" s="57">
        <v>46300.365393518521</v>
      </c>
      <c r="P1320" s="57">
        <v>46305.587106481478</v>
      </c>
      <c r="Q1320">
        <v>69404040</v>
      </c>
      <c r="S1320">
        <v>152308243593</v>
      </c>
      <c r="T1320" t="s">
        <v>2756</v>
      </c>
      <c r="U1320" t="s">
        <v>2757</v>
      </c>
      <c r="V1320" t="s">
        <v>2758</v>
      </c>
      <c r="Z1320">
        <v>112.7420724</v>
      </c>
      <c r="AA1320">
        <v>-7.3060653999999996</v>
      </c>
      <c r="AB1320" t="s">
        <v>2759</v>
      </c>
      <c r="AC1320" t="s">
        <v>229</v>
      </c>
      <c r="AL1320" t="s">
        <v>217</v>
      </c>
      <c r="AM1320" t="s">
        <v>2760</v>
      </c>
      <c r="AN1320" t="s">
        <v>6</v>
      </c>
      <c r="AO1320" s="57">
        <v>46152.371782407405</v>
      </c>
      <c r="AP1320" s="57">
        <v>46305.458333333336</v>
      </c>
      <c r="AR1320" t="s">
        <v>218</v>
      </c>
      <c r="AS1320" t="s">
        <v>581</v>
      </c>
      <c r="AT1320" t="s">
        <v>1961</v>
      </c>
      <c r="AU1320">
        <v>20261010</v>
      </c>
      <c r="AV1320" t="s">
        <v>221</v>
      </c>
      <c r="AW1320" t="s">
        <v>2690</v>
      </c>
      <c r="AX1320" t="s">
        <v>222</v>
      </c>
      <c r="BA1320" s="57">
        <v>46305.458333333336</v>
      </c>
      <c r="BB1320" t="s">
        <v>2760</v>
      </c>
      <c r="BC1320">
        <v>2026</v>
      </c>
      <c r="BD1320">
        <v>10</v>
      </c>
      <c r="BE1320">
        <v>10</v>
      </c>
      <c r="BF1320" s="6">
        <f t="shared" si="60"/>
        <v>46305</v>
      </c>
      <c r="BG1320">
        <f t="shared" si="61"/>
        <v>-0.45833333333575865</v>
      </c>
      <c r="BH1320" t="str">
        <f t="shared" si="62"/>
        <v>COMPLY</v>
      </c>
      <c r="BI1320" t="str">
        <f>VLOOKUP(H1320,Sheet2!$A$1:$B$270,2,FALSE)</f>
        <v>SURABAYA SELATAN</v>
      </c>
    </row>
    <row r="1321" spans="1:61">
      <c r="A1321">
        <v>1320</v>
      </c>
      <c r="B1321">
        <v>1002624935</v>
      </c>
      <c r="C1321">
        <v>3</v>
      </c>
      <c r="D1321" t="s">
        <v>55</v>
      </c>
      <c r="E1321">
        <v>5</v>
      </c>
      <c r="F1321" t="s">
        <v>305</v>
      </c>
      <c r="G1321" t="s">
        <v>124</v>
      </c>
      <c r="H1321" t="s">
        <v>307</v>
      </c>
      <c r="I1321" t="s">
        <v>212</v>
      </c>
      <c r="J1321" t="s">
        <v>213</v>
      </c>
      <c r="K1321" t="s">
        <v>149</v>
      </c>
      <c r="M1321" t="s">
        <v>76</v>
      </c>
      <c r="N1321" t="s">
        <v>215</v>
      </c>
      <c r="O1321" s="57">
        <v>46301.676261574074</v>
      </c>
      <c r="P1321" s="57">
        <v>46301.750277777777</v>
      </c>
      <c r="Q1321">
        <v>69403975</v>
      </c>
      <c r="S1321">
        <v>152308243614</v>
      </c>
      <c r="T1321" t="s">
        <v>1956</v>
      </c>
      <c r="U1321" t="s">
        <v>1957</v>
      </c>
      <c r="V1321" t="s">
        <v>3347</v>
      </c>
      <c r="Z1321">
        <v>112.761</v>
      </c>
      <c r="AA1321">
        <v>-7.3064</v>
      </c>
      <c r="AB1321" t="s">
        <v>1959</v>
      </c>
      <c r="AC1321" t="s">
        <v>229</v>
      </c>
      <c r="AL1321" t="s">
        <v>217</v>
      </c>
      <c r="AM1321" t="s">
        <v>3348</v>
      </c>
      <c r="AN1321" t="s">
        <v>6</v>
      </c>
      <c r="AO1321" s="57">
        <v>46183.694976851853</v>
      </c>
      <c r="AR1321" t="s">
        <v>218</v>
      </c>
      <c r="AS1321" t="s">
        <v>581</v>
      </c>
      <c r="AT1321" t="s">
        <v>1961</v>
      </c>
      <c r="AU1321">
        <v>20261006</v>
      </c>
      <c r="AV1321" t="s">
        <v>221</v>
      </c>
      <c r="AW1321" t="s">
        <v>1962</v>
      </c>
      <c r="AX1321" t="s">
        <v>222</v>
      </c>
      <c r="BA1321" s="57">
        <v>46301.291666666664</v>
      </c>
      <c r="BB1321" t="s">
        <v>3348</v>
      </c>
      <c r="BC1321">
        <v>2026</v>
      </c>
      <c r="BD1321">
        <v>10</v>
      </c>
      <c r="BE1321">
        <v>6</v>
      </c>
      <c r="BF1321" s="6">
        <f t="shared" si="60"/>
        <v>46301</v>
      </c>
      <c r="BG1321">
        <f t="shared" si="61"/>
        <v>-0.29166666666424135</v>
      </c>
      <c r="BH1321" t="str">
        <f t="shared" si="62"/>
        <v>COMPLY</v>
      </c>
      <c r="BI1321" t="str">
        <f>VLOOKUP(H1321,Sheet2!$A$1:$B$270,2,FALSE)</f>
        <v>SURABAYA SELATAN</v>
      </c>
    </row>
    <row r="1322" spans="1:61">
      <c r="A1322">
        <v>1321</v>
      </c>
      <c r="B1322">
        <v>1002634538</v>
      </c>
      <c r="C1322">
        <v>3</v>
      </c>
      <c r="D1322" t="s">
        <v>55</v>
      </c>
      <c r="E1322">
        <v>5</v>
      </c>
      <c r="F1322" t="s">
        <v>305</v>
      </c>
      <c r="G1322" t="s">
        <v>124</v>
      </c>
      <c r="H1322" t="s">
        <v>307</v>
      </c>
      <c r="I1322" t="s">
        <v>212</v>
      </c>
      <c r="J1322" t="s">
        <v>213</v>
      </c>
      <c r="K1322" t="s">
        <v>149</v>
      </c>
      <c r="L1322" t="s">
        <v>214</v>
      </c>
      <c r="M1322" t="s">
        <v>76</v>
      </c>
      <c r="N1322" t="s">
        <v>215</v>
      </c>
      <c r="O1322" s="57">
        <v>46308.44971064815</v>
      </c>
      <c r="P1322" s="57">
        <v>46309.549155092594</v>
      </c>
      <c r="Q1322">
        <v>69409219</v>
      </c>
      <c r="S1322">
        <v>152308243683</v>
      </c>
      <c r="T1322" t="s">
        <v>6033</v>
      </c>
      <c r="U1322" t="s">
        <v>6034</v>
      </c>
      <c r="V1322" t="s">
        <v>6035</v>
      </c>
      <c r="Z1322">
        <v>112.746325</v>
      </c>
      <c r="AA1322">
        <v>-7.3205150000000003</v>
      </c>
      <c r="AB1322" t="s">
        <v>6036</v>
      </c>
      <c r="AC1322" t="s">
        <v>235</v>
      </c>
      <c r="AL1322" t="s">
        <v>217</v>
      </c>
      <c r="AM1322" t="s">
        <v>6037</v>
      </c>
      <c r="AN1322" t="s">
        <v>6</v>
      </c>
      <c r="AO1322" t="s">
        <v>5818</v>
      </c>
      <c r="AP1322" s="57">
        <v>46309.333333333336</v>
      </c>
      <c r="AR1322" t="s">
        <v>218</v>
      </c>
      <c r="AS1322" t="s">
        <v>581</v>
      </c>
      <c r="AT1322" t="s">
        <v>230</v>
      </c>
      <c r="AU1322">
        <v>20261014</v>
      </c>
      <c r="AV1322" t="s">
        <v>221</v>
      </c>
      <c r="AW1322" t="s">
        <v>880</v>
      </c>
      <c r="AX1322" t="s">
        <v>222</v>
      </c>
      <c r="BA1322" s="57">
        <v>46309.333333333336</v>
      </c>
      <c r="BB1322" t="s">
        <v>6037</v>
      </c>
      <c r="BC1322">
        <v>2026</v>
      </c>
      <c r="BD1322">
        <v>10</v>
      </c>
      <c r="BE1322">
        <v>14</v>
      </c>
      <c r="BF1322" s="6">
        <f t="shared" si="60"/>
        <v>46309</v>
      </c>
      <c r="BG1322">
        <f t="shared" si="61"/>
        <v>-0.33333333333575865</v>
      </c>
      <c r="BH1322" t="str">
        <f t="shared" si="62"/>
        <v>COMPLY</v>
      </c>
      <c r="BI1322" t="str">
        <f>VLOOKUP(H1322,Sheet2!$A$1:$B$270,2,FALSE)</f>
        <v>SURABAYA SELATAN</v>
      </c>
    </row>
    <row r="1323" spans="1:61">
      <c r="A1323">
        <v>1322</v>
      </c>
      <c r="B1323">
        <v>1002634046</v>
      </c>
      <c r="C1323">
        <v>3</v>
      </c>
      <c r="D1323" t="s">
        <v>55</v>
      </c>
      <c r="E1323">
        <v>5</v>
      </c>
      <c r="F1323" t="s">
        <v>305</v>
      </c>
      <c r="G1323" t="s">
        <v>124</v>
      </c>
      <c r="H1323" t="s">
        <v>307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46308.369837962964</v>
      </c>
      <c r="P1323" s="57">
        <v>46309.617395833331</v>
      </c>
      <c r="Q1323">
        <v>69409051</v>
      </c>
      <c r="S1323">
        <v>152308243653</v>
      </c>
      <c r="T1323" t="s">
        <v>6038</v>
      </c>
      <c r="U1323" t="s">
        <v>6039</v>
      </c>
      <c r="V1323" t="s">
        <v>6040</v>
      </c>
      <c r="Z1323">
        <v>112.7522319</v>
      </c>
      <c r="AA1323">
        <v>-7.3181209000000003</v>
      </c>
      <c r="AB1323" t="s">
        <v>6041</v>
      </c>
      <c r="AC1323" t="s">
        <v>216</v>
      </c>
      <c r="AL1323" t="s">
        <v>217</v>
      </c>
      <c r="AM1323" t="s">
        <v>5970</v>
      </c>
      <c r="AN1323" t="s">
        <v>6</v>
      </c>
      <c r="AO1323" t="s">
        <v>6042</v>
      </c>
      <c r="AP1323" s="57">
        <v>46309.333333333336</v>
      </c>
      <c r="AR1323" t="s">
        <v>218</v>
      </c>
      <c r="AS1323" t="s">
        <v>581</v>
      </c>
      <c r="AT1323" t="s">
        <v>230</v>
      </c>
      <c r="AU1323">
        <v>20261014</v>
      </c>
      <c r="AV1323" t="s">
        <v>221</v>
      </c>
      <c r="AW1323" t="s">
        <v>876</v>
      </c>
      <c r="AX1323" t="s">
        <v>222</v>
      </c>
      <c r="BA1323" s="57">
        <v>46309.333333333336</v>
      </c>
      <c r="BB1323" t="s">
        <v>5970</v>
      </c>
      <c r="BC1323">
        <v>2026</v>
      </c>
      <c r="BD1323">
        <v>10</v>
      </c>
      <c r="BE1323">
        <v>14</v>
      </c>
      <c r="BF1323" s="6">
        <f t="shared" si="60"/>
        <v>46309</v>
      </c>
      <c r="BG1323">
        <f t="shared" si="61"/>
        <v>-0.33333333333575865</v>
      </c>
      <c r="BH1323" t="str">
        <f t="shared" si="62"/>
        <v>COMPLY</v>
      </c>
      <c r="BI1323" t="str">
        <f>VLOOKUP(H1323,Sheet2!$A$1:$B$270,2,FALSE)</f>
        <v>SURABAYA SELATAN</v>
      </c>
    </row>
    <row r="1324" spans="1:61">
      <c r="A1324">
        <v>1323</v>
      </c>
      <c r="B1324">
        <v>1002643610</v>
      </c>
      <c r="C1324">
        <v>3</v>
      </c>
      <c r="D1324" t="s">
        <v>55</v>
      </c>
      <c r="E1324">
        <v>5</v>
      </c>
      <c r="F1324" t="s">
        <v>305</v>
      </c>
      <c r="G1324" t="s">
        <v>124</v>
      </c>
      <c r="H1324" t="s">
        <v>307</v>
      </c>
      <c r="I1324" t="s">
        <v>212</v>
      </c>
      <c r="J1324" t="s">
        <v>213</v>
      </c>
      <c r="K1324" t="s">
        <v>149</v>
      </c>
      <c r="M1324" t="s">
        <v>76</v>
      </c>
      <c r="N1324" t="s">
        <v>215</v>
      </c>
      <c r="O1324" s="57">
        <v>46314.631030092591</v>
      </c>
      <c r="P1324" s="57">
        <v>46314.700266203705</v>
      </c>
      <c r="Q1324">
        <v>69411749</v>
      </c>
      <c r="S1324">
        <v>152308243762</v>
      </c>
      <c r="T1324" t="s">
        <v>8585</v>
      </c>
      <c r="U1324" t="s">
        <v>9618</v>
      </c>
      <c r="V1324" t="s">
        <v>9619</v>
      </c>
      <c r="Z1324">
        <v>112.7693</v>
      </c>
      <c r="AA1324">
        <v>-7.3167999999999997</v>
      </c>
      <c r="AB1324" t="s">
        <v>8588</v>
      </c>
      <c r="AC1324" t="s">
        <v>3539</v>
      </c>
      <c r="AL1324" t="s">
        <v>217</v>
      </c>
      <c r="AM1324" t="s">
        <v>9620</v>
      </c>
      <c r="AN1324" t="s">
        <v>6</v>
      </c>
      <c r="AO1324" t="s">
        <v>9502</v>
      </c>
      <c r="AR1324" t="s">
        <v>218</v>
      </c>
      <c r="AS1324" t="s">
        <v>581</v>
      </c>
      <c r="AT1324" t="s">
        <v>230</v>
      </c>
      <c r="AU1324">
        <v>20261019</v>
      </c>
      <c r="AV1324" t="s">
        <v>221</v>
      </c>
      <c r="AW1324" t="s">
        <v>2451</v>
      </c>
      <c r="AX1324" t="s">
        <v>222</v>
      </c>
      <c r="BA1324" s="57">
        <v>46314.291666666664</v>
      </c>
      <c r="BB1324" t="s">
        <v>9620</v>
      </c>
      <c r="BC1324">
        <v>2026</v>
      </c>
      <c r="BD1324">
        <v>10</v>
      </c>
      <c r="BE1324">
        <v>19</v>
      </c>
      <c r="BF1324" s="6">
        <f t="shared" si="60"/>
        <v>46314</v>
      </c>
      <c r="BG1324">
        <f t="shared" si="61"/>
        <v>-0.29166666666424135</v>
      </c>
      <c r="BH1324" t="str">
        <f t="shared" si="62"/>
        <v>COMPLY</v>
      </c>
      <c r="BI1324" t="str">
        <f>VLOOKUP(H1324,Sheet2!$A$1:$B$270,2,FALSE)</f>
        <v>SURABAYA SELATAN</v>
      </c>
    </row>
    <row r="1325" spans="1:61">
      <c r="A1325">
        <v>1324</v>
      </c>
      <c r="B1325">
        <v>1002647480</v>
      </c>
      <c r="C1325">
        <v>3</v>
      </c>
      <c r="D1325" t="s">
        <v>55</v>
      </c>
      <c r="E1325">
        <v>5</v>
      </c>
      <c r="F1325" t="s">
        <v>305</v>
      </c>
      <c r="G1325" t="s">
        <v>124</v>
      </c>
      <c r="H1325" t="s">
        <v>307</v>
      </c>
      <c r="I1325" t="s">
        <v>212</v>
      </c>
      <c r="J1325" t="s">
        <v>213</v>
      </c>
      <c r="K1325" t="s">
        <v>149</v>
      </c>
      <c r="L1325" t="s">
        <v>214</v>
      </c>
      <c r="M1325" t="s">
        <v>76</v>
      </c>
      <c r="N1325" t="s">
        <v>215</v>
      </c>
      <c r="O1325" s="57">
        <v>46316.581099537034</v>
      </c>
      <c r="P1325" s="57">
        <v>46317.560798611114</v>
      </c>
      <c r="Q1325">
        <v>69414523</v>
      </c>
      <c r="S1325">
        <v>152308243416</v>
      </c>
      <c r="T1325" t="s">
        <v>10948</v>
      </c>
      <c r="U1325" t="s">
        <v>10949</v>
      </c>
      <c r="V1325" t="s">
        <v>10950</v>
      </c>
      <c r="Z1325">
        <v>112.74364250000001</v>
      </c>
      <c r="AA1325">
        <v>-7.3264012000000003</v>
      </c>
      <c r="AB1325" t="s">
        <v>10951</v>
      </c>
      <c r="AC1325" t="s">
        <v>235</v>
      </c>
      <c r="AL1325" t="s">
        <v>217</v>
      </c>
      <c r="AM1325" t="s">
        <v>10952</v>
      </c>
      <c r="AN1325" t="s">
        <v>6</v>
      </c>
      <c r="AO1325" t="s">
        <v>10712</v>
      </c>
      <c r="AP1325" s="57">
        <v>46317.458333333336</v>
      </c>
      <c r="AR1325" t="s">
        <v>218</v>
      </c>
      <c r="AS1325" t="s">
        <v>581</v>
      </c>
      <c r="AT1325" t="s">
        <v>230</v>
      </c>
      <c r="AU1325">
        <v>20261022</v>
      </c>
      <c r="AV1325" t="s">
        <v>221</v>
      </c>
      <c r="AW1325" t="s">
        <v>876</v>
      </c>
      <c r="AX1325" t="s">
        <v>222</v>
      </c>
      <c r="BA1325" s="57">
        <v>46317.458333333336</v>
      </c>
      <c r="BB1325" t="s">
        <v>10952</v>
      </c>
      <c r="BC1325">
        <v>2026</v>
      </c>
      <c r="BD1325">
        <v>10</v>
      </c>
      <c r="BE1325">
        <v>22</v>
      </c>
      <c r="BF1325" s="6">
        <f t="shared" si="60"/>
        <v>46317</v>
      </c>
      <c r="BG1325">
        <f t="shared" si="61"/>
        <v>-0.45833333333575865</v>
      </c>
      <c r="BH1325" t="str">
        <f t="shared" si="62"/>
        <v>COMPLY</v>
      </c>
      <c r="BI1325" t="str">
        <f>VLOOKUP(H1325,Sheet2!$A$1:$B$270,2,FALSE)</f>
        <v>SURABAYA SELATAN</v>
      </c>
    </row>
    <row r="1326" spans="1:61">
      <c r="A1326">
        <v>1325</v>
      </c>
      <c r="B1326">
        <v>1002652099</v>
      </c>
      <c r="C1326">
        <v>3</v>
      </c>
      <c r="D1326" t="s">
        <v>55</v>
      </c>
      <c r="E1326">
        <v>5</v>
      </c>
      <c r="F1326" t="s">
        <v>305</v>
      </c>
      <c r="G1326" t="s">
        <v>124</v>
      </c>
      <c r="H1326" t="s">
        <v>307</v>
      </c>
      <c r="I1326" t="s">
        <v>212</v>
      </c>
      <c r="J1326" t="s">
        <v>213</v>
      </c>
      <c r="K1326" t="s">
        <v>149</v>
      </c>
      <c r="L1326" t="s">
        <v>214</v>
      </c>
      <c r="M1326" t="s">
        <v>76</v>
      </c>
      <c r="N1326" t="s">
        <v>215</v>
      </c>
      <c r="O1326" s="57">
        <v>46319.558206018519</v>
      </c>
      <c r="P1326" s="57">
        <v>46320.744814814818</v>
      </c>
      <c r="Q1326">
        <v>69416356</v>
      </c>
      <c r="S1326">
        <v>152308243823</v>
      </c>
      <c r="T1326" t="s">
        <v>12368</v>
      </c>
      <c r="U1326" t="s">
        <v>12369</v>
      </c>
      <c r="V1326" t="s">
        <v>12370</v>
      </c>
      <c r="Z1326">
        <v>112.7317786</v>
      </c>
      <c r="AA1326">
        <v>-7.3292394999999999</v>
      </c>
      <c r="AB1326" t="s">
        <v>12371</v>
      </c>
      <c r="AC1326" t="s">
        <v>235</v>
      </c>
      <c r="AL1326" t="s">
        <v>217</v>
      </c>
      <c r="AM1326" t="s">
        <v>12372</v>
      </c>
      <c r="AN1326" t="s">
        <v>6</v>
      </c>
      <c r="AO1326" t="s">
        <v>11831</v>
      </c>
      <c r="AP1326" s="57">
        <v>46320.458333333336</v>
      </c>
      <c r="AR1326" t="s">
        <v>218</v>
      </c>
      <c r="AS1326" t="s">
        <v>581</v>
      </c>
      <c r="AT1326" t="s">
        <v>230</v>
      </c>
      <c r="AU1326">
        <v>20261025</v>
      </c>
      <c r="AV1326" t="s">
        <v>221</v>
      </c>
      <c r="AW1326" t="s">
        <v>882</v>
      </c>
      <c r="AX1326" t="s">
        <v>222</v>
      </c>
      <c r="BA1326" s="57">
        <v>46320.458333333336</v>
      </c>
      <c r="BB1326" t="s">
        <v>12372</v>
      </c>
      <c r="BC1326">
        <v>2026</v>
      </c>
      <c r="BD1326">
        <v>10</v>
      </c>
      <c r="BE1326">
        <v>25</v>
      </c>
      <c r="BF1326" s="6">
        <f t="shared" si="60"/>
        <v>46320</v>
      </c>
      <c r="BG1326">
        <f t="shared" si="61"/>
        <v>-0.45833333333575865</v>
      </c>
      <c r="BH1326" t="str">
        <f t="shared" si="62"/>
        <v>COMPLY</v>
      </c>
      <c r="BI1326" t="str">
        <f>VLOOKUP(H1326,Sheet2!$A$1:$B$270,2,FALSE)</f>
        <v>SURABAYA SELATAN</v>
      </c>
    </row>
    <row r="1327" spans="1:61">
      <c r="A1327">
        <v>1326</v>
      </c>
      <c r="B1327">
        <v>1002641410</v>
      </c>
      <c r="C1327">
        <v>3</v>
      </c>
      <c r="D1327" t="s">
        <v>55</v>
      </c>
      <c r="E1327">
        <v>5</v>
      </c>
      <c r="F1327" t="s">
        <v>305</v>
      </c>
      <c r="G1327" t="s">
        <v>124</v>
      </c>
      <c r="H1327" t="s">
        <v>307</v>
      </c>
      <c r="I1327" t="s">
        <v>212</v>
      </c>
      <c r="J1327" t="s">
        <v>213</v>
      </c>
      <c r="K1327" t="s">
        <v>149</v>
      </c>
      <c r="M1327" t="s">
        <v>279</v>
      </c>
      <c r="N1327" t="s">
        <v>215</v>
      </c>
      <c r="O1327" s="57">
        <v>46312.578969907408</v>
      </c>
      <c r="P1327" s="57">
        <v>46313.394421296296</v>
      </c>
      <c r="Q1327">
        <v>69412079</v>
      </c>
      <c r="S1327">
        <v>152308243735</v>
      </c>
      <c r="T1327" t="s">
        <v>8592</v>
      </c>
      <c r="U1327" t="s">
        <v>8593</v>
      </c>
      <c r="V1327" t="s">
        <v>8594</v>
      </c>
      <c r="Z1327">
        <v>112.7674696</v>
      </c>
      <c r="AA1327">
        <v>-7.3081443999999998</v>
      </c>
      <c r="AB1327" t="s">
        <v>8595</v>
      </c>
      <c r="AC1327" t="s">
        <v>229</v>
      </c>
      <c r="AL1327" t="s">
        <v>217</v>
      </c>
      <c r="AM1327" t="s">
        <v>8596</v>
      </c>
      <c r="AN1327" t="s">
        <v>6</v>
      </c>
      <c r="AO1327" t="s">
        <v>8262</v>
      </c>
      <c r="AP1327" s="57">
        <v>46313.625</v>
      </c>
      <c r="AR1327" t="s">
        <v>239</v>
      </c>
      <c r="AS1327" t="s">
        <v>581</v>
      </c>
      <c r="AT1327" t="s">
        <v>230</v>
      </c>
      <c r="AV1327" t="s">
        <v>799</v>
      </c>
      <c r="AW1327" t="s">
        <v>540</v>
      </c>
      <c r="AX1327" t="s">
        <v>222</v>
      </c>
      <c r="BA1327" s="57">
        <v>46313.625</v>
      </c>
      <c r="BB1327" t="s">
        <v>8596</v>
      </c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str">
        <f>VLOOKUP(H1327,Sheet2!$A$1:$B$270,2,FALSE)</f>
        <v>SURABAYA SELATAN</v>
      </c>
    </row>
    <row r="1328" spans="1:61">
      <c r="A1328">
        <v>1327</v>
      </c>
      <c r="B1328">
        <v>1002640036</v>
      </c>
      <c r="C1328">
        <v>3</v>
      </c>
      <c r="D1328" t="s">
        <v>55</v>
      </c>
      <c r="E1328">
        <v>5</v>
      </c>
      <c r="F1328" t="s">
        <v>305</v>
      </c>
      <c r="G1328" t="s">
        <v>124</v>
      </c>
      <c r="H1328" t="s">
        <v>307</v>
      </c>
      <c r="I1328" t="s">
        <v>212</v>
      </c>
      <c r="J1328" t="s">
        <v>213</v>
      </c>
      <c r="K1328" t="s">
        <v>149</v>
      </c>
      <c r="M1328" t="s">
        <v>1625</v>
      </c>
      <c r="N1328" t="s">
        <v>215</v>
      </c>
      <c r="O1328" s="57">
        <v>46311.532500000001</v>
      </c>
      <c r="P1328" s="57">
        <v>46311.740370370368</v>
      </c>
      <c r="Q1328">
        <v>69411432</v>
      </c>
      <c r="S1328">
        <v>152308243720</v>
      </c>
      <c r="T1328" t="s">
        <v>8597</v>
      </c>
      <c r="U1328" t="s">
        <v>8593</v>
      </c>
      <c r="Z1328">
        <v>112.76149650000001</v>
      </c>
      <c r="AA1328">
        <v>-7.3121666999999997</v>
      </c>
      <c r="AB1328" t="s">
        <v>8598</v>
      </c>
      <c r="AC1328" t="s">
        <v>229</v>
      </c>
      <c r="AO1328" t="s">
        <v>8293</v>
      </c>
      <c r="AR1328" t="s">
        <v>1630</v>
      </c>
      <c r="AS1328" t="s">
        <v>581</v>
      </c>
      <c r="AT1328" t="s">
        <v>230</v>
      </c>
      <c r="AV1328" t="s">
        <v>8599</v>
      </c>
      <c r="AW1328" t="s">
        <v>539</v>
      </c>
      <c r="AX1328" t="s">
        <v>222</v>
      </c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str">
        <f>VLOOKUP(H1328,Sheet2!$A$1:$B$270,2,FALSE)</f>
        <v>SURABAYA SELATAN</v>
      </c>
    </row>
    <row r="1329" spans="1:61">
      <c r="A1329">
        <v>1328</v>
      </c>
      <c r="B1329">
        <v>1002653860</v>
      </c>
      <c r="C1329">
        <v>3</v>
      </c>
      <c r="D1329" t="s">
        <v>51</v>
      </c>
      <c r="E1329">
        <v>4</v>
      </c>
      <c r="F1329" t="s">
        <v>234</v>
      </c>
      <c r="G1329" t="s">
        <v>6675</v>
      </c>
      <c r="H1329" t="s">
        <v>6676</v>
      </c>
      <c r="I1329" t="s">
        <v>212</v>
      </c>
      <c r="J1329" t="s">
        <v>213</v>
      </c>
      <c r="K1329" t="s">
        <v>149</v>
      </c>
      <c r="L1329" t="s">
        <v>214</v>
      </c>
      <c r="M1329" t="s">
        <v>76</v>
      </c>
      <c r="N1329" t="s">
        <v>215</v>
      </c>
      <c r="O1329" s="57">
        <v>46321.544328703705</v>
      </c>
      <c r="P1329" s="57">
        <v>46323.596863425926</v>
      </c>
      <c r="Q1329">
        <v>69417134</v>
      </c>
      <c r="S1329">
        <v>141553170027</v>
      </c>
      <c r="T1329" t="s">
        <v>13192</v>
      </c>
      <c r="U1329" t="s">
        <v>13193</v>
      </c>
      <c r="V1329" t="s">
        <v>13194</v>
      </c>
      <c r="Z1329">
        <v>110.60835899999999</v>
      </c>
      <c r="AA1329">
        <v>-7.5418339999999997</v>
      </c>
      <c r="AB1329" t="s">
        <v>13195</v>
      </c>
      <c r="AC1329" t="s">
        <v>235</v>
      </c>
      <c r="AL1329" t="s">
        <v>217</v>
      </c>
      <c r="AM1329" t="s">
        <v>13196</v>
      </c>
      <c r="AN1329" t="s">
        <v>6</v>
      </c>
      <c r="AO1329" t="s">
        <v>13197</v>
      </c>
      <c r="AP1329" s="57">
        <v>46322.458333333336</v>
      </c>
      <c r="AQ1329" t="s">
        <v>838</v>
      </c>
      <c r="AR1329" t="s">
        <v>218</v>
      </c>
      <c r="AS1329" t="s">
        <v>6675</v>
      </c>
      <c r="AT1329" t="s">
        <v>230</v>
      </c>
      <c r="AU1329">
        <v>20261028</v>
      </c>
      <c r="AV1329" t="s">
        <v>221</v>
      </c>
      <c r="AW1329" t="s">
        <v>876</v>
      </c>
      <c r="AX1329" t="s">
        <v>222</v>
      </c>
      <c r="BA1329" s="57">
        <v>46322.458333333336</v>
      </c>
      <c r="BB1329" t="s">
        <v>13196</v>
      </c>
      <c r="BC1329">
        <v>2026</v>
      </c>
      <c r="BD1329">
        <v>10</v>
      </c>
      <c r="BE1329">
        <v>28</v>
      </c>
      <c r="BF1329" s="6">
        <f t="shared" si="60"/>
        <v>46323</v>
      </c>
      <c r="BG1329">
        <f t="shared" si="61"/>
        <v>0.54166666666424135</v>
      </c>
      <c r="BH1329" t="str">
        <f t="shared" si="62"/>
        <v>COMPLY</v>
      </c>
      <c r="BI1329" t="e">
        <f>VLOOKUP(H1329,Sheet2!$A$1:$B$270,2,FALSE)</f>
        <v>#N/A</v>
      </c>
    </row>
    <row r="1330" spans="1:61">
      <c r="A1330">
        <v>1329</v>
      </c>
      <c r="B1330">
        <v>1002635560</v>
      </c>
      <c r="C1330">
        <v>3</v>
      </c>
      <c r="D1330" t="s">
        <v>51</v>
      </c>
      <c r="E1330">
        <v>4</v>
      </c>
      <c r="F1330" t="s">
        <v>234</v>
      </c>
      <c r="G1330" t="s">
        <v>6675</v>
      </c>
      <c r="H1330" t="s">
        <v>6676</v>
      </c>
      <c r="I1330" t="s">
        <v>212</v>
      </c>
      <c r="J1330" t="s">
        <v>213</v>
      </c>
      <c r="K1330" t="s">
        <v>149</v>
      </c>
      <c r="M1330" t="s">
        <v>7621</v>
      </c>
      <c r="N1330" t="s">
        <v>215</v>
      </c>
      <c r="O1330" s="57">
        <v>46308.671597222223</v>
      </c>
      <c r="P1330" s="57">
        <v>46310.577766203707</v>
      </c>
      <c r="Q1330">
        <v>69407957</v>
      </c>
      <c r="S1330">
        <v>141553170121</v>
      </c>
      <c r="T1330" t="s">
        <v>5373</v>
      </c>
      <c r="U1330" t="s">
        <v>6677</v>
      </c>
      <c r="V1330" t="s">
        <v>6678</v>
      </c>
      <c r="Z1330">
        <v>110.676756356927</v>
      </c>
      <c r="AA1330">
        <v>-7.4391598902509699</v>
      </c>
      <c r="AB1330" t="s">
        <v>5376</v>
      </c>
      <c r="AC1330" t="s">
        <v>216</v>
      </c>
      <c r="AL1330" t="s">
        <v>217</v>
      </c>
      <c r="AM1330" t="s">
        <v>6679</v>
      </c>
      <c r="AN1330" t="s">
        <v>6</v>
      </c>
      <c r="AO1330" t="s">
        <v>6680</v>
      </c>
      <c r="AQ1330" t="s">
        <v>841</v>
      </c>
      <c r="AR1330" t="s">
        <v>12</v>
      </c>
      <c r="AS1330" t="s">
        <v>6675</v>
      </c>
      <c r="AT1330" t="s">
        <v>230</v>
      </c>
      <c r="AV1330" t="s">
        <v>7622</v>
      </c>
      <c r="AW1330" t="s">
        <v>2451</v>
      </c>
      <c r="AX1330" t="s">
        <v>222</v>
      </c>
      <c r="BA1330" s="57">
        <v>46308.291666666664</v>
      </c>
      <c r="BB1330" t="s">
        <v>6679</v>
      </c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:61">
      <c r="A1331">
        <v>1330</v>
      </c>
      <c r="B1331">
        <v>1002653929</v>
      </c>
      <c r="C1331">
        <v>3</v>
      </c>
      <c r="D1331" t="s">
        <v>51</v>
      </c>
      <c r="E1331">
        <v>4</v>
      </c>
      <c r="F1331" t="s">
        <v>234</v>
      </c>
      <c r="G1331" t="s">
        <v>6675</v>
      </c>
      <c r="H1331" t="s">
        <v>6676</v>
      </c>
      <c r="I1331" t="s">
        <v>212</v>
      </c>
      <c r="J1331" t="s">
        <v>213</v>
      </c>
      <c r="K1331" t="s">
        <v>149</v>
      </c>
      <c r="L1331" t="s">
        <v>826</v>
      </c>
      <c r="M1331" t="s">
        <v>1916</v>
      </c>
      <c r="N1331" t="s">
        <v>215</v>
      </c>
      <c r="O1331" s="57">
        <v>46321.556828703702</v>
      </c>
      <c r="P1331" s="57">
        <v>46325.373923611114</v>
      </c>
      <c r="Q1331">
        <v>69417170</v>
      </c>
      <c r="R1331">
        <v>2762970052</v>
      </c>
      <c r="S1331">
        <v>141553170028</v>
      </c>
      <c r="T1331" t="s">
        <v>13187</v>
      </c>
      <c r="U1331" t="s">
        <v>13188</v>
      </c>
      <c r="V1331" t="s">
        <v>13189</v>
      </c>
      <c r="Z1331">
        <v>110.62357856379001</v>
      </c>
      <c r="AA1331">
        <v>-7.5519982295600796</v>
      </c>
      <c r="AB1331" t="s">
        <v>13190</v>
      </c>
      <c r="AC1331" t="s">
        <v>235</v>
      </c>
      <c r="AL1331" t="s">
        <v>217</v>
      </c>
      <c r="AM1331" t="s">
        <v>13191</v>
      </c>
      <c r="AN1331" t="s">
        <v>6</v>
      </c>
      <c r="AO1331" t="s">
        <v>12996</v>
      </c>
      <c r="AP1331" s="57">
        <v>46322.458333333336</v>
      </c>
      <c r="AQ1331" t="s">
        <v>841</v>
      </c>
      <c r="AR1331" t="s">
        <v>12</v>
      </c>
      <c r="AS1331" t="s">
        <v>6675</v>
      </c>
      <c r="AT1331" t="s">
        <v>230</v>
      </c>
      <c r="AV1331" t="s">
        <v>1626</v>
      </c>
      <c r="AW1331" t="s">
        <v>9323</v>
      </c>
      <c r="AX1331" t="s">
        <v>222</v>
      </c>
      <c r="BA1331" s="57">
        <v>46322.458333333336</v>
      </c>
      <c r="BB1331" t="s">
        <v>13191</v>
      </c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:61">
      <c r="A1332">
        <v>1331</v>
      </c>
      <c r="B1332">
        <v>1002620934</v>
      </c>
      <c r="C1332">
        <v>3</v>
      </c>
      <c r="D1332" t="s">
        <v>51</v>
      </c>
      <c r="E1332">
        <v>4</v>
      </c>
      <c r="F1332" t="s">
        <v>234</v>
      </c>
      <c r="G1332" t="s">
        <v>1963</v>
      </c>
      <c r="H1332" t="s">
        <v>1964</v>
      </c>
      <c r="I1332" t="s">
        <v>212</v>
      </c>
      <c r="J1332" t="s">
        <v>213</v>
      </c>
      <c r="K1332" t="s">
        <v>149</v>
      </c>
      <c r="L1332" t="s">
        <v>214</v>
      </c>
      <c r="M1332" t="s">
        <v>76</v>
      </c>
      <c r="N1332" t="s">
        <v>215</v>
      </c>
      <c r="O1332" s="57">
        <v>46298.520532407405</v>
      </c>
      <c r="P1332" s="57">
        <v>46300.689189814817</v>
      </c>
      <c r="Q1332">
        <v>69403570</v>
      </c>
      <c r="S1332">
        <v>143592107359</v>
      </c>
      <c r="T1332" t="s">
        <v>1965</v>
      </c>
      <c r="U1332" t="s">
        <v>1966</v>
      </c>
      <c r="V1332" t="s">
        <v>1967</v>
      </c>
      <c r="Z1332">
        <v>110.7244029</v>
      </c>
      <c r="AA1332">
        <v>-7.6536429999999998</v>
      </c>
      <c r="AB1332" t="s">
        <v>1968</v>
      </c>
      <c r="AC1332" t="s">
        <v>235</v>
      </c>
      <c r="AL1332" t="s">
        <v>217</v>
      </c>
      <c r="AM1332" t="s">
        <v>1596</v>
      </c>
      <c r="AN1332" t="s">
        <v>6</v>
      </c>
      <c r="AO1332" s="57">
        <v>46091.527916666666</v>
      </c>
      <c r="AP1332" s="57">
        <v>46299.458333333336</v>
      </c>
      <c r="AR1332" t="s">
        <v>218</v>
      </c>
      <c r="AS1332" t="s">
        <v>1969</v>
      </c>
      <c r="AT1332" t="s">
        <v>230</v>
      </c>
      <c r="AU1332">
        <v>20261005</v>
      </c>
      <c r="AV1332" t="s">
        <v>221</v>
      </c>
      <c r="AW1332" t="s">
        <v>877</v>
      </c>
      <c r="AX1332" t="s">
        <v>222</v>
      </c>
      <c r="BA1332" s="57">
        <v>46299.458333333336</v>
      </c>
      <c r="BB1332" t="s">
        <v>1596</v>
      </c>
      <c r="BC1332">
        <v>2026</v>
      </c>
      <c r="BD1332">
        <v>10</v>
      </c>
      <c r="BE1332">
        <v>5</v>
      </c>
      <c r="BF1332" s="6">
        <f t="shared" si="60"/>
        <v>46300</v>
      </c>
      <c r="BG1332">
        <f t="shared" si="61"/>
        <v>0.54166666666424135</v>
      </c>
      <c r="BH1332" t="str">
        <f t="shared" si="62"/>
        <v>COMPLY</v>
      </c>
      <c r="BI1332" t="e">
        <f>VLOOKUP(H1332,Sheet2!$A$1:$B$270,2,FALSE)</f>
        <v>#N/A</v>
      </c>
    </row>
    <row r="1333" spans="1:61">
      <c r="A1333">
        <v>1332</v>
      </c>
      <c r="B1333">
        <v>1002626053</v>
      </c>
      <c r="C1333">
        <v>3</v>
      </c>
      <c r="D1333" t="s">
        <v>51</v>
      </c>
      <c r="E1333">
        <v>4</v>
      </c>
      <c r="F1333" t="s">
        <v>234</v>
      </c>
      <c r="G1333" t="s">
        <v>1963</v>
      </c>
      <c r="H1333" t="s">
        <v>1964</v>
      </c>
      <c r="I1333" t="s">
        <v>212</v>
      </c>
      <c r="J1333" t="s">
        <v>213</v>
      </c>
      <c r="K1333" t="s">
        <v>149</v>
      </c>
      <c r="L1333" t="s">
        <v>214</v>
      </c>
      <c r="M1333" t="s">
        <v>76</v>
      </c>
      <c r="N1333" t="s">
        <v>215</v>
      </c>
      <c r="O1333" s="57">
        <v>46302.544849537036</v>
      </c>
      <c r="P1333" s="57">
        <v>46303.821423611109</v>
      </c>
      <c r="Q1333">
        <v>69405828</v>
      </c>
      <c r="S1333">
        <v>143592109534</v>
      </c>
      <c r="T1333" t="s">
        <v>4024</v>
      </c>
      <c r="U1333" t="s">
        <v>4025</v>
      </c>
      <c r="V1333" t="s">
        <v>4026</v>
      </c>
      <c r="Z1333">
        <v>110.6873363</v>
      </c>
      <c r="AA1333">
        <v>-7.6715363999999902</v>
      </c>
      <c r="AB1333" t="s">
        <v>4027</v>
      </c>
      <c r="AC1333" t="s">
        <v>235</v>
      </c>
      <c r="AL1333" t="s">
        <v>217</v>
      </c>
      <c r="AM1333" t="s">
        <v>4028</v>
      </c>
      <c r="AN1333" t="s">
        <v>6</v>
      </c>
      <c r="AO1333" s="57">
        <v>46213.549027777779</v>
      </c>
      <c r="AP1333" s="57">
        <v>46303.458333333336</v>
      </c>
      <c r="AR1333" t="s">
        <v>218</v>
      </c>
      <c r="AS1333" t="s">
        <v>1969</v>
      </c>
      <c r="AT1333" t="s">
        <v>230</v>
      </c>
      <c r="AU1333">
        <v>20261008</v>
      </c>
      <c r="AV1333" t="s">
        <v>221</v>
      </c>
      <c r="AW1333" t="s">
        <v>876</v>
      </c>
      <c r="AX1333" t="s">
        <v>222</v>
      </c>
      <c r="BA1333" s="57">
        <v>46303.458333333336</v>
      </c>
      <c r="BB1333" t="s">
        <v>4028</v>
      </c>
      <c r="BC1333">
        <v>2026</v>
      </c>
      <c r="BD1333">
        <v>10</v>
      </c>
      <c r="BE1333">
        <v>8</v>
      </c>
      <c r="BF1333" s="6">
        <f t="shared" si="60"/>
        <v>46303</v>
      </c>
      <c r="BG1333">
        <f t="shared" si="61"/>
        <v>-0.45833333333575865</v>
      </c>
      <c r="BH1333" t="str">
        <f t="shared" si="62"/>
        <v>COMPLY</v>
      </c>
      <c r="BI1333" t="e">
        <f>VLOOKUP(H1333,Sheet2!$A$1:$B$270,2,FALSE)</f>
        <v>#N/A</v>
      </c>
    </row>
    <row r="1334" spans="1:61">
      <c r="A1334">
        <v>1333</v>
      </c>
      <c r="B1334">
        <v>1002633687</v>
      </c>
      <c r="C1334">
        <v>3</v>
      </c>
      <c r="D1334" t="s">
        <v>51</v>
      </c>
      <c r="E1334">
        <v>4</v>
      </c>
      <c r="F1334" t="s">
        <v>234</v>
      </c>
      <c r="G1334" t="s">
        <v>1963</v>
      </c>
      <c r="H1334" t="s">
        <v>1964</v>
      </c>
      <c r="I1334" t="s">
        <v>212</v>
      </c>
      <c r="J1334" t="s">
        <v>213</v>
      </c>
      <c r="K1334" t="s">
        <v>149</v>
      </c>
      <c r="L1334" t="s">
        <v>214</v>
      </c>
      <c r="M1334" t="s">
        <v>76</v>
      </c>
      <c r="N1334" t="s">
        <v>215</v>
      </c>
      <c r="O1334" s="57">
        <v>46307.703240740739</v>
      </c>
      <c r="P1334" s="57">
        <v>46315.624386574076</v>
      </c>
      <c r="Q1334">
        <v>69408927</v>
      </c>
      <c r="S1334">
        <v>143592107541</v>
      </c>
      <c r="T1334" t="s">
        <v>6043</v>
      </c>
      <c r="U1334" t="s">
        <v>6044</v>
      </c>
      <c r="V1334" t="s">
        <v>6045</v>
      </c>
      <c r="Z1334">
        <v>110.6500535</v>
      </c>
      <c r="AA1334">
        <v>-7.6099622</v>
      </c>
      <c r="AB1334" t="s">
        <v>6046</v>
      </c>
      <c r="AC1334" t="s">
        <v>235</v>
      </c>
      <c r="AL1334" t="s">
        <v>217</v>
      </c>
      <c r="AM1334" t="s">
        <v>6047</v>
      </c>
      <c r="AN1334" t="s">
        <v>6</v>
      </c>
      <c r="AO1334" s="57">
        <v>46366.716041666667</v>
      </c>
      <c r="AP1334" s="57">
        <v>46308.625</v>
      </c>
      <c r="AR1334" t="s">
        <v>218</v>
      </c>
      <c r="AS1334" t="s">
        <v>1969</v>
      </c>
      <c r="AT1334" t="s">
        <v>230</v>
      </c>
      <c r="AU1334">
        <v>20261020</v>
      </c>
      <c r="AV1334" t="s">
        <v>221</v>
      </c>
      <c r="AW1334" t="s">
        <v>880</v>
      </c>
      <c r="AX1334" t="s">
        <v>222</v>
      </c>
      <c r="BA1334" s="57">
        <v>46308.625</v>
      </c>
      <c r="BB1334" t="s">
        <v>6047</v>
      </c>
      <c r="BC1334">
        <v>2026</v>
      </c>
      <c r="BD1334">
        <v>10</v>
      </c>
      <c r="BE1334">
        <v>20</v>
      </c>
      <c r="BF1334" s="6">
        <f t="shared" si="60"/>
        <v>46315</v>
      </c>
      <c r="BG1334">
        <f t="shared" si="61"/>
        <v>6.375</v>
      </c>
      <c r="BH1334" t="str">
        <f t="shared" si="62"/>
        <v>NOT COMPLY</v>
      </c>
      <c r="BI1334" t="e">
        <f>VLOOKUP(H1334,Sheet2!$A$1:$B$270,2,FALSE)</f>
        <v>#N/A</v>
      </c>
    </row>
    <row r="1335" spans="1:61">
      <c r="A1335">
        <v>1334</v>
      </c>
      <c r="B1335">
        <v>1002640251</v>
      </c>
      <c r="C1335">
        <v>3</v>
      </c>
      <c r="D1335" t="s">
        <v>51</v>
      </c>
      <c r="E1335">
        <v>4</v>
      </c>
      <c r="F1335" t="s">
        <v>234</v>
      </c>
      <c r="G1335" t="s">
        <v>1963</v>
      </c>
      <c r="H1335" t="s">
        <v>1964</v>
      </c>
      <c r="I1335" t="s">
        <v>212</v>
      </c>
      <c r="J1335" t="s">
        <v>213</v>
      </c>
      <c r="K1335" t="s">
        <v>149</v>
      </c>
      <c r="L1335" t="s">
        <v>214</v>
      </c>
      <c r="M1335" t="s">
        <v>76</v>
      </c>
      <c r="N1335" t="s">
        <v>215</v>
      </c>
      <c r="O1335" s="57">
        <v>46311.583113425928</v>
      </c>
      <c r="P1335" s="57">
        <v>46315.624386574076</v>
      </c>
      <c r="Q1335">
        <v>69411532</v>
      </c>
      <c r="S1335">
        <v>143592106817</v>
      </c>
      <c r="T1335" t="s">
        <v>6043</v>
      </c>
      <c r="U1335" t="s">
        <v>6044</v>
      </c>
      <c r="V1335" t="s">
        <v>8600</v>
      </c>
      <c r="Z1335">
        <v>110.6500535</v>
      </c>
      <c r="AA1335">
        <v>-7.6099622</v>
      </c>
      <c r="AB1335" t="s">
        <v>8601</v>
      </c>
      <c r="AC1335" t="s">
        <v>235</v>
      </c>
      <c r="AL1335" t="s">
        <v>217</v>
      </c>
      <c r="AM1335" t="s">
        <v>8057</v>
      </c>
      <c r="AN1335" t="s">
        <v>6</v>
      </c>
      <c r="AO1335" t="s">
        <v>8602</v>
      </c>
      <c r="AP1335" s="57">
        <v>46314.333333333336</v>
      </c>
      <c r="AR1335" t="s">
        <v>218</v>
      </c>
      <c r="AS1335" t="s">
        <v>1969</v>
      </c>
      <c r="AT1335" t="s">
        <v>230</v>
      </c>
      <c r="AU1335">
        <v>20261020</v>
      </c>
      <c r="AV1335" t="s">
        <v>221</v>
      </c>
      <c r="AW1335" t="s">
        <v>880</v>
      </c>
      <c r="AX1335" t="s">
        <v>222</v>
      </c>
      <c r="BA1335" s="57">
        <v>46314.333333333336</v>
      </c>
      <c r="BB1335" t="s">
        <v>8057</v>
      </c>
      <c r="BC1335">
        <v>2026</v>
      </c>
      <c r="BD1335">
        <v>10</v>
      </c>
      <c r="BE1335">
        <v>20</v>
      </c>
      <c r="BF1335" s="6">
        <f t="shared" si="60"/>
        <v>46315</v>
      </c>
      <c r="BG1335">
        <f t="shared" si="61"/>
        <v>0.66666666666424135</v>
      </c>
      <c r="BH1335" t="str">
        <f t="shared" si="62"/>
        <v>COMPLY</v>
      </c>
      <c r="BI1335" t="e">
        <f>VLOOKUP(H1335,Sheet2!$A$1:$B$270,2,FALSE)</f>
        <v>#N/A</v>
      </c>
    </row>
    <row r="1336" spans="1:61">
      <c r="A1336">
        <v>1335</v>
      </c>
      <c r="B1336">
        <v>1002658941</v>
      </c>
      <c r="C1336">
        <v>3</v>
      </c>
      <c r="D1336" t="s">
        <v>51</v>
      </c>
      <c r="E1336">
        <v>4</v>
      </c>
      <c r="F1336" t="s">
        <v>234</v>
      </c>
      <c r="G1336" t="s">
        <v>1963</v>
      </c>
      <c r="H1336" t="s">
        <v>2761</v>
      </c>
      <c r="I1336" t="s">
        <v>212</v>
      </c>
      <c r="J1336" t="s">
        <v>213</v>
      </c>
      <c r="K1336" t="s">
        <v>149</v>
      </c>
      <c r="L1336" t="s">
        <v>214</v>
      </c>
      <c r="M1336" t="s">
        <v>224</v>
      </c>
      <c r="N1336" t="s">
        <v>215</v>
      </c>
      <c r="O1336" s="57">
        <v>46324.464409722219</v>
      </c>
      <c r="P1336" s="57">
        <v>46325.343310185184</v>
      </c>
      <c r="Q1336">
        <v>69419123</v>
      </c>
      <c r="S1336">
        <v>146550124667</v>
      </c>
      <c r="T1336" t="s">
        <v>15221</v>
      </c>
      <c r="U1336" t="s">
        <v>15222</v>
      </c>
      <c r="V1336" t="s">
        <v>15223</v>
      </c>
      <c r="Z1336">
        <v>110.6076228</v>
      </c>
      <c r="AA1336">
        <v>-7.7023476000000004</v>
      </c>
      <c r="AB1336" t="s">
        <v>15224</v>
      </c>
      <c r="AC1336" t="s">
        <v>235</v>
      </c>
      <c r="AL1336" t="s">
        <v>217</v>
      </c>
      <c r="AM1336" t="s">
        <v>15225</v>
      </c>
      <c r="AN1336" t="s">
        <v>6</v>
      </c>
      <c r="AO1336" t="s">
        <v>14947</v>
      </c>
      <c r="AP1336" s="57">
        <v>46325.333333333336</v>
      </c>
      <c r="AR1336" t="s">
        <v>18</v>
      </c>
      <c r="AS1336" t="s">
        <v>219</v>
      </c>
      <c r="AT1336" t="s">
        <v>230</v>
      </c>
      <c r="AV1336" t="s">
        <v>226</v>
      </c>
      <c r="AW1336" t="s">
        <v>880</v>
      </c>
      <c r="AX1336" t="s">
        <v>222</v>
      </c>
      <c r="BA1336" s="57">
        <v>46325.333333333336</v>
      </c>
      <c r="BB1336" t="s">
        <v>15225</v>
      </c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:61">
      <c r="A1337">
        <v>1336</v>
      </c>
      <c r="B1337">
        <v>1002622370</v>
      </c>
      <c r="C1337">
        <v>3</v>
      </c>
      <c r="D1337" t="s">
        <v>51</v>
      </c>
      <c r="E1337">
        <v>4</v>
      </c>
      <c r="F1337" t="s">
        <v>234</v>
      </c>
      <c r="G1337" t="s">
        <v>1963</v>
      </c>
      <c r="H1337" t="s">
        <v>2761</v>
      </c>
      <c r="I1337" t="s">
        <v>212</v>
      </c>
      <c r="J1337" t="s">
        <v>213</v>
      </c>
      <c r="K1337" t="s">
        <v>149</v>
      </c>
      <c r="L1337" t="s">
        <v>214</v>
      </c>
      <c r="M1337" t="s">
        <v>76</v>
      </c>
      <c r="N1337" t="s">
        <v>215</v>
      </c>
      <c r="O1337" s="57">
        <v>46300.544895833336</v>
      </c>
      <c r="P1337" s="57">
        <v>46301.684641203705</v>
      </c>
      <c r="Q1337">
        <v>69404314</v>
      </c>
      <c r="S1337">
        <v>146550124548</v>
      </c>
      <c r="T1337" t="s">
        <v>2762</v>
      </c>
      <c r="U1337" t="s">
        <v>2763</v>
      </c>
      <c r="V1337" t="s">
        <v>2764</v>
      </c>
      <c r="Z1337">
        <v>110.60453769999999</v>
      </c>
      <c r="AA1337">
        <v>-7.6957678999999999</v>
      </c>
      <c r="AB1337" t="s">
        <v>2765</v>
      </c>
      <c r="AC1337" t="s">
        <v>235</v>
      </c>
      <c r="AL1337" t="s">
        <v>217</v>
      </c>
      <c r="AM1337" t="s">
        <v>2766</v>
      </c>
      <c r="AN1337" t="s">
        <v>6</v>
      </c>
      <c r="AO1337" s="57">
        <v>46152.569618055553</v>
      </c>
      <c r="AP1337" s="57">
        <v>46301.625</v>
      </c>
      <c r="AR1337" t="s">
        <v>218</v>
      </c>
      <c r="AS1337" t="s">
        <v>219</v>
      </c>
      <c r="AT1337" t="s">
        <v>230</v>
      </c>
      <c r="AU1337">
        <v>20261006</v>
      </c>
      <c r="AV1337" t="s">
        <v>221</v>
      </c>
      <c r="AW1337" t="s">
        <v>877</v>
      </c>
      <c r="AX1337" t="s">
        <v>222</v>
      </c>
      <c r="BA1337" s="57">
        <v>46301.625</v>
      </c>
      <c r="BB1337" t="s">
        <v>2766</v>
      </c>
      <c r="BC1337">
        <v>2026</v>
      </c>
      <c r="BD1337">
        <v>10</v>
      </c>
      <c r="BE1337">
        <v>6</v>
      </c>
      <c r="BF1337" s="6">
        <f t="shared" si="60"/>
        <v>46301</v>
      </c>
      <c r="BG1337">
        <f t="shared" si="61"/>
        <v>-0.625</v>
      </c>
      <c r="BH1337" t="str">
        <f t="shared" si="62"/>
        <v>COMPLY</v>
      </c>
      <c r="BI1337" t="e">
        <f>VLOOKUP(H1337,Sheet2!$A$1:$B$270,2,FALSE)</f>
        <v>#N/A</v>
      </c>
    </row>
    <row r="1338" spans="1:61">
      <c r="A1338">
        <v>1337</v>
      </c>
      <c r="B1338">
        <v>1002622303</v>
      </c>
      <c r="C1338">
        <v>3</v>
      </c>
      <c r="D1338" t="s">
        <v>51</v>
      </c>
      <c r="E1338">
        <v>4</v>
      </c>
      <c r="F1338" t="s">
        <v>234</v>
      </c>
      <c r="G1338" t="s">
        <v>1963</v>
      </c>
      <c r="H1338" t="s">
        <v>2761</v>
      </c>
      <c r="I1338" t="s">
        <v>212</v>
      </c>
      <c r="J1338" t="s">
        <v>213</v>
      </c>
      <c r="K1338" t="s">
        <v>149</v>
      </c>
      <c r="L1338" t="s">
        <v>214</v>
      </c>
      <c r="M1338" t="s">
        <v>76</v>
      </c>
      <c r="N1338" t="s">
        <v>215</v>
      </c>
      <c r="O1338" s="57">
        <v>46300.518472222226</v>
      </c>
      <c r="P1338" s="57">
        <v>46301.782048611109</v>
      </c>
      <c r="Q1338">
        <v>69404290</v>
      </c>
      <c r="S1338">
        <v>146550124547</v>
      </c>
      <c r="T1338" t="s">
        <v>2767</v>
      </c>
      <c r="U1338" t="s">
        <v>2763</v>
      </c>
      <c r="V1338" t="s">
        <v>2768</v>
      </c>
      <c r="Z1338">
        <v>110.60453769999999</v>
      </c>
      <c r="AA1338">
        <v>-7.6957678999999999</v>
      </c>
      <c r="AB1338" t="s">
        <v>2769</v>
      </c>
      <c r="AC1338" t="s">
        <v>235</v>
      </c>
      <c r="AL1338" t="s">
        <v>217</v>
      </c>
      <c r="AM1338" t="s">
        <v>2770</v>
      </c>
      <c r="AN1338" t="s">
        <v>6</v>
      </c>
      <c r="AO1338" s="57">
        <v>46152.569618055553</v>
      </c>
      <c r="AP1338" s="57">
        <v>46301.625</v>
      </c>
      <c r="AR1338" t="s">
        <v>218</v>
      </c>
      <c r="AS1338" t="s">
        <v>219</v>
      </c>
      <c r="AT1338" t="s">
        <v>230</v>
      </c>
      <c r="AU1338">
        <v>20261006</v>
      </c>
      <c r="AV1338" t="s">
        <v>221</v>
      </c>
      <c r="AW1338" t="s">
        <v>879</v>
      </c>
      <c r="AX1338" t="s">
        <v>222</v>
      </c>
      <c r="BA1338" s="57">
        <v>46301.625</v>
      </c>
      <c r="BB1338" t="s">
        <v>2770</v>
      </c>
      <c r="BC1338">
        <v>2026</v>
      </c>
      <c r="BD1338">
        <v>10</v>
      </c>
      <c r="BE1338">
        <v>6</v>
      </c>
      <c r="BF1338" s="6">
        <f t="shared" si="60"/>
        <v>46301</v>
      </c>
      <c r="BG1338">
        <f t="shared" si="61"/>
        <v>-0.625</v>
      </c>
      <c r="BH1338" t="str">
        <f t="shared" si="62"/>
        <v>COMPLY</v>
      </c>
      <c r="BI1338" t="e">
        <f>VLOOKUP(H1338,Sheet2!$A$1:$B$270,2,FALSE)</f>
        <v>#N/A</v>
      </c>
    </row>
    <row r="1339" spans="1:61">
      <c r="A1339">
        <v>1338</v>
      </c>
      <c r="B1339">
        <v>1002642946</v>
      </c>
      <c r="C1339">
        <v>3</v>
      </c>
      <c r="D1339" t="s">
        <v>51</v>
      </c>
      <c r="E1339">
        <v>4</v>
      </c>
      <c r="F1339" t="s">
        <v>234</v>
      </c>
      <c r="G1339" t="s">
        <v>1963</v>
      </c>
      <c r="H1339" t="s">
        <v>2761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46314.493449074071</v>
      </c>
      <c r="P1339" s="57">
        <v>46315.682881944442</v>
      </c>
      <c r="Q1339">
        <v>69412804</v>
      </c>
      <c r="S1339">
        <v>146550124620</v>
      </c>
      <c r="T1339" t="s">
        <v>9621</v>
      </c>
      <c r="U1339" t="s">
        <v>9622</v>
      </c>
      <c r="V1339" t="s">
        <v>9623</v>
      </c>
      <c r="Z1339">
        <v>110.59907440000001</v>
      </c>
      <c r="AA1339">
        <v>-7.6878210999999999</v>
      </c>
      <c r="AB1339" t="s">
        <v>9624</v>
      </c>
      <c r="AC1339" t="s">
        <v>235</v>
      </c>
      <c r="AL1339" t="s">
        <v>217</v>
      </c>
      <c r="AM1339" t="s">
        <v>9625</v>
      </c>
      <c r="AN1339" t="s">
        <v>6</v>
      </c>
      <c r="AO1339" t="s">
        <v>9416</v>
      </c>
      <c r="AP1339" s="57">
        <v>46315.458333333336</v>
      </c>
      <c r="AR1339" t="s">
        <v>218</v>
      </c>
      <c r="AS1339" t="s">
        <v>219</v>
      </c>
      <c r="AT1339" t="s">
        <v>230</v>
      </c>
      <c r="AU1339">
        <v>20261020</v>
      </c>
      <c r="AV1339" t="s">
        <v>221</v>
      </c>
      <c r="AW1339" t="s">
        <v>879</v>
      </c>
      <c r="AX1339" t="s">
        <v>222</v>
      </c>
      <c r="BA1339" s="57">
        <v>46315.458333333336</v>
      </c>
      <c r="BB1339" t="s">
        <v>9625</v>
      </c>
      <c r="BC1339">
        <v>2026</v>
      </c>
      <c r="BD1339">
        <v>10</v>
      </c>
      <c r="BE1339">
        <v>20</v>
      </c>
      <c r="BF1339" s="6">
        <f t="shared" si="60"/>
        <v>46315</v>
      </c>
      <c r="BG1339">
        <f t="shared" si="61"/>
        <v>-0.45833333333575865</v>
      </c>
      <c r="BH1339" t="str">
        <f t="shared" si="62"/>
        <v>COMPLY</v>
      </c>
      <c r="BI1339" t="e">
        <f>VLOOKUP(H1339,Sheet2!$A$1:$B$270,2,FALSE)</f>
        <v>#N/A</v>
      </c>
    </row>
    <row r="1340" spans="1:61">
      <c r="A1340">
        <v>1339</v>
      </c>
      <c r="B1340">
        <v>1002652055</v>
      </c>
      <c r="C1340">
        <v>3</v>
      </c>
      <c r="D1340" t="s">
        <v>51</v>
      </c>
      <c r="E1340">
        <v>4</v>
      </c>
      <c r="F1340" t="s">
        <v>234</v>
      </c>
      <c r="G1340" t="s">
        <v>1963</v>
      </c>
      <c r="H1340" t="s">
        <v>2761</v>
      </c>
      <c r="I1340" t="s">
        <v>212</v>
      </c>
      <c r="J1340" t="s">
        <v>213</v>
      </c>
      <c r="K1340" t="s">
        <v>149</v>
      </c>
      <c r="L1340" t="s">
        <v>826</v>
      </c>
      <c r="M1340" t="s">
        <v>76</v>
      </c>
      <c r="N1340" t="s">
        <v>215</v>
      </c>
      <c r="O1340" s="57">
        <v>46319.523495370369</v>
      </c>
      <c r="P1340" s="57">
        <v>46321.610856481479</v>
      </c>
      <c r="Q1340">
        <v>69416336</v>
      </c>
      <c r="R1340">
        <v>2725601046</v>
      </c>
      <c r="S1340">
        <v>146550124641</v>
      </c>
      <c r="T1340" t="s">
        <v>3350</v>
      </c>
      <c r="U1340" t="s">
        <v>12373</v>
      </c>
      <c r="V1340" t="s">
        <v>12374</v>
      </c>
      <c r="Z1340">
        <v>110.60054700000001</v>
      </c>
      <c r="AA1340">
        <v>-7.6397959999999996</v>
      </c>
      <c r="AB1340" t="s">
        <v>12375</v>
      </c>
      <c r="AC1340" t="s">
        <v>235</v>
      </c>
      <c r="AL1340" t="s">
        <v>217</v>
      </c>
      <c r="AM1340" t="s">
        <v>12376</v>
      </c>
      <c r="AN1340" t="s">
        <v>6</v>
      </c>
      <c r="AO1340" t="s">
        <v>11888</v>
      </c>
      <c r="AP1340" s="57">
        <v>46321.333333333336</v>
      </c>
      <c r="AR1340" t="s">
        <v>218</v>
      </c>
      <c r="AS1340" t="s">
        <v>219</v>
      </c>
      <c r="AT1340" t="s">
        <v>230</v>
      </c>
      <c r="AU1340">
        <v>20261026</v>
      </c>
      <c r="AV1340" t="s">
        <v>221</v>
      </c>
      <c r="AW1340" t="s">
        <v>868</v>
      </c>
      <c r="AX1340" t="s">
        <v>222</v>
      </c>
      <c r="BA1340" s="57">
        <v>46321.333333333336</v>
      </c>
      <c r="BB1340" t="s">
        <v>12376</v>
      </c>
      <c r="BC1340">
        <v>2026</v>
      </c>
      <c r="BD1340">
        <v>10</v>
      </c>
      <c r="BE1340">
        <v>26</v>
      </c>
      <c r="BF1340" s="6">
        <f t="shared" si="60"/>
        <v>46321</v>
      </c>
      <c r="BG1340">
        <f t="shared" si="61"/>
        <v>-0.33333333333575865</v>
      </c>
      <c r="BH1340" t="str">
        <f t="shared" si="62"/>
        <v>COMPLY</v>
      </c>
      <c r="BI1340" t="e">
        <f>VLOOKUP(H1340,Sheet2!$A$1:$B$270,2,FALSE)</f>
        <v>#N/A</v>
      </c>
    </row>
    <row r="1341" spans="1:61">
      <c r="A1341">
        <v>1340</v>
      </c>
      <c r="B1341">
        <v>1002653140</v>
      </c>
      <c r="C1341">
        <v>3</v>
      </c>
      <c r="D1341" t="s">
        <v>51</v>
      </c>
      <c r="E1341">
        <v>4</v>
      </c>
      <c r="F1341" t="s">
        <v>234</v>
      </c>
      <c r="G1341" t="s">
        <v>1963</v>
      </c>
      <c r="H1341" t="s">
        <v>2761</v>
      </c>
      <c r="I1341" t="s">
        <v>212</v>
      </c>
      <c r="J1341" t="s">
        <v>213</v>
      </c>
      <c r="K1341" t="s">
        <v>149</v>
      </c>
      <c r="L1341" t="s">
        <v>214</v>
      </c>
      <c r="M1341" t="s">
        <v>76</v>
      </c>
      <c r="N1341" t="s">
        <v>215</v>
      </c>
      <c r="O1341" s="57">
        <v>46321.418738425928</v>
      </c>
      <c r="P1341" s="57">
        <v>46321.748483796298</v>
      </c>
      <c r="Q1341">
        <v>69416883</v>
      </c>
      <c r="S1341">
        <v>146550124645</v>
      </c>
      <c r="T1341" t="s">
        <v>13198</v>
      </c>
      <c r="U1341" t="s">
        <v>13199</v>
      </c>
      <c r="V1341" t="s">
        <v>13200</v>
      </c>
      <c r="Z1341">
        <v>110.60270894318801</v>
      </c>
      <c r="AA1341">
        <v>-7.6941621461882201</v>
      </c>
      <c r="AB1341" t="s">
        <v>13201</v>
      </c>
      <c r="AC1341" t="s">
        <v>216</v>
      </c>
      <c r="AL1341" t="s">
        <v>217</v>
      </c>
      <c r="AM1341" t="s">
        <v>13202</v>
      </c>
      <c r="AN1341" t="s">
        <v>6</v>
      </c>
      <c r="AO1341" t="s">
        <v>13171</v>
      </c>
      <c r="AP1341" s="57">
        <v>46322.333333333336</v>
      </c>
      <c r="AR1341" t="s">
        <v>218</v>
      </c>
      <c r="AS1341" t="s">
        <v>219</v>
      </c>
      <c r="AT1341" t="s">
        <v>230</v>
      </c>
      <c r="AU1341">
        <v>20261026</v>
      </c>
      <c r="AV1341" t="s">
        <v>221</v>
      </c>
      <c r="AW1341" t="s">
        <v>923</v>
      </c>
      <c r="AX1341" t="s">
        <v>222</v>
      </c>
      <c r="BA1341" s="57">
        <v>46322.333333333336</v>
      </c>
      <c r="BB1341" t="s">
        <v>13202</v>
      </c>
      <c r="BC1341">
        <v>2026</v>
      </c>
      <c r="BD1341">
        <v>10</v>
      </c>
      <c r="BE1341">
        <v>26</v>
      </c>
      <c r="BF1341" s="6">
        <f t="shared" si="60"/>
        <v>46321</v>
      </c>
      <c r="BG1341">
        <f t="shared" si="61"/>
        <v>-1.3333333333357587</v>
      </c>
      <c r="BH1341" t="str">
        <f t="shared" si="62"/>
        <v>COMPLY</v>
      </c>
      <c r="BI1341" t="e">
        <f>VLOOKUP(H1341,Sheet2!$A$1:$B$270,2,FALSE)</f>
        <v>#N/A</v>
      </c>
    </row>
    <row r="1342" spans="1:61">
      <c r="A1342">
        <v>1341</v>
      </c>
      <c r="B1342">
        <v>1002655842</v>
      </c>
      <c r="C1342">
        <v>3</v>
      </c>
      <c r="D1342" t="s">
        <v>51</v>
      </c>
      <c r="E1342">
        <v>4</v>
      </c>
      <c r="F1342" t="s">
        <v>234</v>
      </c>
      <c r="G1342" t="s">
        <v>1963</v>
      </c>
      <c r="H1342" t="s">
        <v>2761</v>
      </c>
      <c r="I1342" t="s">
        <v>212</v>
      </c>
      <c r="J1342" t="s">
        <v>213</v>
      </c>
      <c r="K1342" t="s">
        <v>149</v>
      </c>
      <c r="L1342" t="s">
        <v>214</v>
      </c>
      <c r="M1342" t="s">
        <v>76</v>
      </c>
      <c r="N1342" t="s">
        <v>215</v>
      </c>
      <c r="O1342" s="57">
        <v>46322.537326388891</v>
      </c>
      <c r="P1342" s="57">
        <v>46323.716689814813</v>
      </c>
      <c r="Q1342">
        <v>69417918</v>
      </c>
      <c r="S1342">
        <v>146550124655</v>
      </c>
      <c r="T1342" t="s">
        <v>13894</v>
      </c>
      <c r="U1342" t="s">
        <v>13895</v>
      </c>
      <c r="V1342" t="s">
        <v>13896</v>
      </c>
      <c r="Z1342">
        <v>110.6169498</v>
      </c>
      <c r="AA1342">
        <v>-7.6889224</v>
      </c>
      <c r="AB1342" t="s">
        <v>13897</v>
      </c>
      <c r="AC1342" t="s">
        <v>235</v>
      </c>
      <c r="AL1342" t="s">
        <v>217</v>
      </c>
      <c r="AM1342" t="s">
        <v>13898</v>
      </c>
      <c r="AN1342" t="s">
        <v>6</v>
      </c>
      <c r="AO1342" t="s">
        <v>13899</v>
      </c>
      <c r="AP1342" s="57">
        <v>46324.333333333336</v>
      </c>
      <c r="AR1342" t="s">
        <v>218</v>
      </c>
      <c r="AS1342" t="s">
        <v>219</v>
      </c>
      <c r="AT1342" t="s">
        <v>230</v>
      </c>
      <c r="AU1342">
        <v>20261028</v>
      </c>
      <c r="AV1342" t="s">
        <v>221</v>
      </c>
      <c r="AW1342" t="s">
        <v>880</v>
      </c>
      <c r="AX1342" t="s">
        <v>222</v>
      </c>
      <c r="BA1342" s="57">
        <v>46324.333333333336</v>
      </c>
      <c r="BB1342" t="s">
        <v>13898</v>
      </c>
      <c r="BC1342">
        <v>2026</v>
      </c>
      <c r="BD1342">
        <v>10</v>
      </c>
      <c r="BE1342">
        <v>28</v>
      </c>
      <c r="BF1342" s="6">
        <f t="shared" si="60"/>
        <v>46323</v>
      </c>
      <c r="BG1342">
        <f t="shared" si="61"/>
        <v>-1.3333333333357587</v>
      </c>
      <c r="BH1342" t="str">
        <f t="shared" si="62"/>
        <v>COMPLY</v>
      </c>
      <c r="BI1342" t="e">
        <f>VLOOKUP(H1342,Sheet2!$A$1:$B$270,2,FALSE)</f>
        <v>#N/A</v>
      </c>
    </row>
    <row r="1343" spans="1:61">
      <c r="A1343">
        <v>1342</v>
      </c>
      <c r="B1343">
        <v>1002656213</v>
      </c>
      <c r="C1343">
        <v>3</v>
      </c>
      <c r="D1343" t="s">
        <v>51</v>
      </c>
      <c r="E1343">
        <v>4</v>
      </c>
      <c r="F1343" t="s">
        <v>234</v>
      </c>
      <c r="G1343" t="s">
        <v>1963</v>
      </c>
      <c r="H1343" t="s">
        <v>2761</v>
      </c>
      <c r="I1343" t="s">
        <v>212</v>
      </c>
      <c r="J1343" t="s">
        <v>213</v>
      </c>
      <c r="K1343" t="s">
        <v>149</v>
      </c>
      <c r="L1343" t="s">
        <v>214</v>
      </c>
      <c r="M1343" t="s">
        <v>76</v>
      </c>
      <c r="N1343" t="s">
        <v>215</v>
      </c>
      <c r="O1343" s="57">
        <v>46322.606828703705</v>
      </c>
      <c r="P1343" s="57">
        <v>46323.684618055559</v>
      </c>
      <c r="Q1343">
        <v>69418067</v>
      </c>
      <c r="S1343">
        <v>146550124660</v>
      </c>
      <c r="T1343" t="s">
        <v>13900</v>
      </c>
      <c r="U1343" t="s">
        <v>14568</v>
      </c>
      <c r="V1343" t="s">
        <v>13901</v>
      </c>
      <c r="Z1343">
        <v>110.6076647</v>
      </c>
      <c r="AA1343">
        <v>-7.6884971000000002</v>
      </c>
      <c r="AB1343" t="s">
        <v>13902</v>
      </c>
      <c r="AC1343" t="s">
        <v>235</v>
      </c>
      <c r="AL1343" t="s">
        <v>217</v>
      </c>
      <c r="AM1343" t="s">
        <v>13903</v>
      </c>
      <c r="AN1343" t="s">
        <v>6</v>
      </c>
      <c r="AO1343" t="s">
        <v>13790</v>
      </c>
      <c r="AP1343" s="57">
        <v>46324.625</v>
      </c>
      <c r="AR1343" t="s">
        <v>218</v>
      </c>
      <c r="AS1343" t="s">
        <v>219</v>
      </c>
      <c r="AT1343" t="s">
        <v>230</v>
      </c>
      <c r="AU1343">
        <v>20261028</v>
      </c>
      <c r="AV1343" t="s">
        <v>221</v>
      </c>
      <c r="AW1343" t="s">
        <v>2229</v>
      </c>
      <c r="AX1343" t="s">
        <v>222</v>
      </c>
      <c r="BA1343" s="57">
        <v>46324.625</v>
      </c>
      <c r="BB1343" t="s">
        <v>13903</v>
      </c>
      <c r="BC1343">
        <v>2026</v>
      </c>
      <c r="BD1343">
        <v>10</v>
      </c>
      <c r="BE1343">
        <v>28</v>
      </c>
      <c r="BF1343" s="6">
        <f t="shared" si="60"/>
        <v>46323</v>
      </c>
      <c r="BG1343">
        <f t="shared" si="61"/>
        <v>-1.625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1002658583</v>
      </c>
      <c r="C1344">
        <v>3</v>
      </c>
      <c r="D1344" t="s">
        <v>51</v>
      </c>
      <c r="E1344">
        <v>4</v>
      </c>
      <c r="F1344" t="s">
        <v>234</v>
      </c>
      <c r="G1344" t="s">
        <v>1963</v>
      </c>
      <c r="H1344" t="s">
        <v>2761</v>
      </c>
      <c r="I1344" t="s">
        <v>212</v>
      </c>
      <c r="J1344" t="s">
        <v>213</v>
      </c>
      <c r="K1344" t="s">
        <v>149</v>
      </c>
      <c r="L1344" t="s">
        <v>214</v>
      </c>
      <c r="M1344" t="s">
        <v>76</v>
      </c>
      <c r="N1344" t="s">
        <v>215</v>
      </c>
      <c r="O1344" s="57">
        <v>46324.375520833331</v>
      </c>
      <c r="P1344" s="57">
        <v>46324.589016203703</v>
      </c>
      <c r="Q1344">
        <v>69418992</v>
      </c>
      <c r="S1344">
        <v>146550124666</v>
      </c>
      <c r="T1344" t="s">
        <v>15226</v>
      </c>
      <c r="U1344" t="s">
        <v>15227</v>
      </c>
      <c r="V1344" t="s">
        <v>15228</v>
      </c>
      <c r="Z1344">
        <v>110.61689</v>
      </c>
      <c r="AA1344">
        <v>-7.7105509999999997</v>
      </c>
      <c r="AB1344" t="s">
        <v>15229</v>
      </c>
      <c r="AC1344" t="s">
        <v>235</v>
      </c>
      <c r="AL1344" t="s">
        <v>217</v>
      </c>
      <c r="AM1344" t="s">
        <v>15230</v>
      </c>
      <c r="AN1344" t="s">
        <v>6</v>
      </c>
      <c r="AO1344" t="s">
        <v>15231</v>
      </c>
      <c r="AP1344" s="57">
        <v>46325.333333333336</v>
      </c>
      <c r="AR1344" t="s">
        <v>218</v>
      </c>
      <c r="AS1344" t="s">
        <v>219</v>
      </c>
      <c r="AT1344" t="s">
        <v>230</v>
      </c>
      <c r="AU1344">
        <v>20261029</v>
      </c>
      <c r="AV1344" t="s">
        <v>221</v>
      </c>
      <c r="AW1344" t="s">
        <v>880</v>
      </c>
      <c r="AX1344" t="s">
        <v>222</v>
      </c>
      <c r="BA1344" s="57">
        <v>46325.333333333336</v>
      </c>
      <c r="BB1344" t="s">
        <v>15230</v>
      </c>
      <c r="BC1344">
        <v>2026</v>
      </c>
      <c r="BD1344">
        <v>10</v>
      </c>
      <c r="BE1344">
        <v>29</v>
      </c>
      <c r="BF1344" s="6">
        <f t="shared" si="60"/>
        <v>46324</v>
      </c>
      <c r="BG1344">
        <f t="shared" si="61"/>
        <v>-1.3333333333357587</v>
      </c>
      <c r="BH1344" t="str">
        <f t="shared" si="62"/>
        <v>COMPLY</v>
      </c>
      <c r="BI1344" t="e">
        <f>VLOOKUP(H1344,Sheet2!$A$1:$B$270,2,FALSE)</f>
        <v>#N/A</v>
      </c>
    </row>
    <row r="1345" spans="1:61">
      <c r="A1345">
        <v>1344</v>
      </c>
      <c r="B1345">
        <v>1002623454</v>
      </c>
      <c r="C1345">
        <v>3</v>
      </c>
      <c r="D1345" t="s">
        <v>51</v>
      </c>
      <c r="E1345">
        <v>4</v>
      </c>
      <c r="F1345" t="s">
        <v>234</v>
      </c>
      <c r="G1345" t="s">
        <v>1963</v>
      </c>
      <c r="H1345" t="s">
        <v>3349</v>
      </c>
      <c r="I1345" t="s">
        <v>212</v>
      </c>
      <c r="J1345" t="s">
        <v>213</v>
      </c>
      <c r="K1345" t="s">
        <v>149</v>
      </c>
      <c r="L1345" t="s">
        <v>826</v>
      </c>
      <c r="M1345" t="s">
        <v>76</v>
      </c>
      <c r="N1345" t="s">
        <v>215</v>
      </c>
      <c r="O1345" s="57">
        <v>46301.364351851851</v>
      </c>
      <c r="P1345" s="57">
        <v>46302.696180555555</v>
      </c>
      <c r="Q1345">
        <v>69404692</v>
      </c>
      <c r="R1345">
        <v>2725602014</v>
      </c>
      <c r="S1345">
        <v>142510106344</v>
      </c>
      <c r="T1345" t="s">
        <v>3350</v>
      </c>
      <c r="U1345" t="s">
        <v>3351</v>
      </c>
      <c r="V1345" t="s">
        <v>3352</v>
      </c>
      <c r="Z1345">
        <v>110.693296</v>
      </c>
      <c r="AA1345">
        <v>-7.6862120000000003</v>
      </c>
      <c r="AB1345" t="s">
        <v>3353</v>
      </c>
      <c r="AC1345" t="s">
        <v>235</v>
      </c>
      <c r="AL1345" t="s">
        <v>217</v>
      </c>
      <c r="AM1345" t="s">
        <v>3354</v>
      </c>
      <c r="AN1345" t="s">
        <v>6</v>
      </c>
      <c r="AO1345" s="57">
        <v>46183.392407407409</v>
      </c>
      <c r="AP1345" s="57">
        <v>46302.333333333336</v>
      </c>
      <c r="AR1345" t="s">
        <v>218</v>
      </c>
      <c r="AS1345" t="s">
        <v>219</v>
      </c>
      <c r="AT1345" t="s">
        <v>230</v>
      </c>
      <c r="AU1345">
        <v>20261007</v>
      </c>
      <c r="AV1345" t="s">
        <v>221</v>
      </c>
      <c r="AW1345" t="s">
        <v>868</v>
      </c>
      <c r="AX1345" t="s">
        <v>222</v>
      </c>
      <c r="BA1345" s="57">
        <v>46302.333333333336</v>
      </c>
      <c r="BB1345" t="s">
        <v>3354</v>
      </c>
      <c r="BC1345">
        <v>2026</v>
      </c>
      <c r="BD1345">
        <v>10</v>
      </c>
      <c r="BE1345">
        <v>7</v>
      </c>
      <c r="BF1345" s="6">
        <f t="shared" si="60"/>
        <v>46302</v>
      </c>
      <c r="BG1345">
        <f t="shared" si="61"/>
        <v>-0.33333333333575865</v>
      </c>
      <c r="BH1345" t="str">
        <f t="shared" si="62"/>
        <v>COMPLY</v>
      </c>
      <c r="BI1345" t="e">
        <f>VLOOKUP(H1345,Sheet2!$A$1:$B$270,2,FALSE)</f>
        <v>#N/A</v>
      </c>
    </row>
    <row r="1346" spans="1:61">
      <c r="A1346">
        <v>1345</v>
      </c>
      <c r="B1346">
        <v>1002626004</v>
      </c>
      <c r="C1346">
        <v>3</v>
      </c>
      <c r="D1346" t="s">
        <v>51</v>
      </c>
      <c r="E1346">
        <v>4</v>
      </c>
      <c r="F1346" t="s">
        <v>234</v>
      </c>
      <c r="G1346" t="s">
        <v>1963</v>
      </c>
      <c r="H1346" t="s">
        <v>3349</v>
      </c>
      <c r="I1346" t="s">
        <v>212</v>
      </c>
      <c r="J1346" t="s">
        <v>213</v>
      </c>
      <c r="K1346" t="s">
        <v>149</v>
      </c>
      <c r="L1346" t="s">
        <v>214</v>
      </c>
      <c r="M1346" t="s">
        <v>76</v>
      </c>
      <c r="N1346" t="s">
        <v>215</v>
      </c>
      <c r="O1346" s="57">
        <v>46302.530949074076</v>
      </c>
      <c r="P1346" s="57">
        <v>46304.35434027778</v>
      </c>
      <c r="Q1346">
        <v>69405782</v>
      </c>
      <c r="S1346">
        <v>142510106349</v>
      </c>
      <c r="T1346" t="s">
        <v>4029</v>
      </c>
      <c r="U1346" t="s">
        <v>4030</v>
      </c>
      <c r="V1346" t="s">
        <v>4031</v>
      </c>
      <c r="Z1346">
        <v>110.6894794</v>
      </c>
      <c r="AA1346">
        <v>-7.6730748999999996</v>
      </c>
      <c r="AB1346" t="s">
        <v>4032</v>
      </c>
      <c r="AC1346" t="s">
        <v>235</v>
      </c>
      <c r="AL1346" t="s">
        <v>217</v>
      </c>
      <c r="AM1346" t="s">
        <v>4033</v>
      </c>
      <c r="AN1346" t="s">
        <v>6</v>
      </c>
      <c r="AO1346" s="57">
        <v>46213.538645833331</v>
      </c>
      <c r="AP1346" s="57">
        <v>46303.458333333336</v>
      </c>
      <c r="AR1346" t="s">
        <v>218</v>
      </c>
      <c r="AS1346" t="s">
        <v>219</v>
      </c>
      <c r="AT1346" t="s">
        <v>230</v>
      </c>
      <c r="AU1346">
        <v>20261009</v>
      </c>
      <c r="AV1346" t="s">
        <v>221</v>
      </c>
      <c r="AW1346" t="s">
        <v>875</v>
      </c>
      <c r="AX1346" t="s">
        <v>222</v>
      </c>
      <c r="BA1346" s="57">
        <v>46303.458333333336</v>
      </c>
      <c r="BB1346" t="s">
        <v>4033</v>
      </c>
      <c r="BC1346">
        <v>2026</v>
      </c>
      <c r="BD1346">
        <v>10</v>
      </c>
      <c r="BE1346">
        <v>9</v>
      </c>
      <c r="BF1346" s="6">
        <f t="shared" ref="BF1346:BF1409" si="63">DATE(BC1346,BD1346,BE1346)</f>
        <v>46304</v>
      </c>
      <c r="BG1346">
        <f t="shared" ref="BG1346:BG1409" si="64">BF1346-BA1346</f>
        <v>0.54166666666424135</v>
      </c>
      <c r="BH1346" t="str">
        <f t="shared" ref="BH1346:BH1409" si="65">IF(BG1346=1,"COMPLY",IF(BG1346&lt;1,"COMPLY","NOT COMPLY"))</f>
        <v>COMPLY</v>
      </c>
      <c r="BI1346" t="e">
        <f>VLOOKUP(H1346,Sheet2!$A$1:$B$270,2,FALSE)</f>
        <v>#N/A</v>
      </c>
    </row>
    <row r="1347" spans="1:61">
      <c r="A1347">
        <v>1346</v>
      </c>
      <c r="B1347">
        <v>1002635581</v>
      </c>
      <c r="C1347">
        <v>3</v>
      </c>
      <c r="D1347" t="s">
        <v>51</v>
      </c>
      <c r="E1347">
        <v>4</v>
      </c>
      <c r="F1347" t="s">
        <v>234</v>
      </c>
      <c r="G1347" t="s">
        <v>1963</v>
      </c>
      <c r="H1347" t="s">
        <v>3349</v>
      </c>
      <c r="I1347" t="s">
        <v>212</v>
      </c>
      <c r="J1347" t="s">
        <v>213</v>
      </c>
      <c r="K1347" t="s">
        <v>149</v>
      </c>
      <c r="L1347" t="s">
        <v>214</v>
      </c>
      <c r="M1347" t="s">
        <v>76</v>
      </c>
      <c r="N1347" t="s">
        <v>215</v>
      </c>
      <c r="O1347" s="57">
        <v>46308.674062500002</v>
      </c>
      <c r="P1347" s="57">
        <v>46309.532048611109</v>
      </c>
      <c r="Q1347">
        <v>69409629</v>
      </c>
      <c r="S1347">
        <v>142510106367</v>
      </c>
      <c r="T1347" t="s">
        <v>6681</v>
      </c>
      <c r="U1347" t="s">
        <v>6682</v>
      </c>
      <c r="V1347" t="s">
        <v>6683</v>
      </c>
      <c r="Z1347">
        <v>110.704881028835</v>
      </c>
      <c r="AA1347">
        <v>-7.6980310428447201</v>
      </c>
      <c r="AB1347" t="s">
        <v>6684</v>
      </c>
      <c r="AC1347" t="s">
        <v>235</v>
      </c>
      <c r="AL1347" t="s">
        <v>217</v>
      </c>
      <c r="AM1347" t="s">
        <v>6685</v>
      </c>
      <c r="AN1347" t="s">
        <v>6</v>
      </c>
      <c r="AO1347" t="s">
        <v>6654</v>
      </c>
      <c r="AP1347" s="57">
        <v>46309.625</v>
      </c>
      <c r="AR1347" t="s">
        <v>218</v>
      </c>
      <c r="AS1347" t="s">
        <v>219</v>
      </c>
      <c r="AT1347" t="s">
        <v>230</v>
      </c>
      <c r="AU1347">
        <v>20261014</v>
      </c>
      <c r="AV1347" t="s">
        <v>221</v>
      </c>
      <c r="AW1347" t="s">
        <v>880</v>
      </c>
      <c r="AX1347" t="s">
        <v>222</v>
      </c>
      <c r="BA1347" s="57">
        <v>46309.625</v>
      </c>
      <c r="BB1347" t="s">
        <v>6685</v>
      </c>
      <c r="BC1347">
        <v>2026</v>
      </c>
      <c r="BD1347">
        <v>10</v>
      </c>
      <c r="BE1347">
        <v>14</v>
      </c>
      <c r="BF1347" s="6">
        <f t="shared" si="63"/>
        <v>46309</v>
      </c>
      <c r="BG1347">
        <f t="shared" si="64"/>
        <v>-0.625</v>
      </c>
      <c r="BH1347" t="str">
        <f t="shared" si="65"/>
        <v>COMPLY</v>
      </c>
      <c r="BI1347" t="e">
        <f>VLOOKUP(H1347,Sheet2!$A$1:$B$270,2,FALSE)</f>
        <v>#N/A</v>
      </c>
    </row>
    <row r="1348" spans="1:61">
      <c r="A1348">
        <v>1347</v>
      </c>
      <c r="B1348">
        <v>1002650750</v>
      </c>
      <c r="C1348">
        <v>3</v>
      </c>
      <c r="D1348" t="s">
        <v>51</v>
      </c>
      <c r="E1348">
        <v>4</v>
      </c>
      <c r="F1348" t="s">
        <v>234</v>
      </c>
      <c r="G1348" t="s">
        <v>1963</v>
      </c>
      <c r="H1348" t="s">
        <v>3349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46318.474895833337</v>
      </c>
      <c r="P1348" s="57">
        <v>46319.717245370368</v>
      </c>
      <c r="Q1348">
        <v>69415775</v>
      </c>
      <c r="S1348">
        <v>142510106389</v>
      </c>
      <c r="T1348" t="s">
        <v>12377</v>
      </c>
      <c r="U1348" t="s">
        <v>12378</v>
      </c>
      <c r="V1348" t="s">
        <v>12379</v>
      </c>
      <c r="Z1348">
        <v>110.661389</v>
      </c>
      <c r="AA1348">
        <v>-7.7060579999999996</v>
      </c>
      <c r="AB1348" t="s">
        <v>12380</v>
      </c>
      <c r="AC1348" t="s">
        <v>235</v>
      </c>
      <c r="AL1348" t="s">
        <v>217</v>
      </c>
      <c r="AM1348" t="s">
        <v>12381</v>
      </c>
      <c r="AN1348" t="s">
        <v>6</v>
      </c>
      <c r="AO1348" t="s">
        <v>11956</v>
      </c>
      <c r="AP1348" s="57">
        <v>46319.333333333336</v>
      </c>
      <c r="AR1348" t="s">
        <v>218</v>
      </c>
      <c r="AS1348" t="s">
        <v>219</v>
      </c>
      <c r="AT1348" t="s">
        <v>230</v>
      </c>
      <c r="AU1348">
        <v>20261024</v>
      </c>
      <c r="AV1348" t="s">
        <v>221</v>
      </c>
      <c r="AW1348" t="s">
        <v>876</v>
      </c>
      <c r="AX1348" t="s">
        <v>222</v>
      </c>
      <c r="BA1348" s="57">
        <v>46319.333333333336</v>
      </c>
      <c r="BB1348" t="s">
        <v>12381</v>
      </c>
      <c r="BC1348">
        <v>2026</v>
      </c>
      <c r="BD1348">
        <v>10</v>
      </c>
      <c r="BE1348">
        <v>24</v>
      </c>
      <c r="BF1348" s="6">
        <f t="shared" si="63"/>
        <v>46319</v>
      </c>
      <c r="BG1348">
        <f t="shared" si="64"/>
        <v>-0.33333333333575865</v>
      </c>
      <c r="BH1348" t="str">
        <f t="shared" si="65"/>
        <v>COMPLY</v>
      </c>
      <c r="BI1348" t="e">
        <f>VLOOKUP(H1348,Sheet2!$A$1:$B$270,2,FALSE)</f>
        <v>#N/A</v>
      </c>
    </row>
    <row r="1349" spans="1:61">
      <c r="A1349">
        <v>1348</v>
      </c>
      <c r="B1349">
        <v>1002654557</v>
      </c>
      <c r="C1349">
        <v>3</v>
      </c>
      <c r="D1349" t="s">
        <v>51</v>
      </c>
      <c r="E1349">
        <v>4</v>
      </c>
      <c r="F1349" t="s">
        <v>234</v>
      </c>
      <c r="G1349" t="s">
        <v>1963</v>
      </c>
      <c r="H1349" t="s">
        <v>3349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46321.660995370374</v>
      </c>
      <c r="P1349" s="57">
        <v>46323.628240740742</v>
      </c>
      <c r="Q1349">
        <v>69417379</v>
      </c>
      <c r="S1349">
        <v>142510106394</v>
      </c>
      <c r="T1349" t="s">
        <v>13203</v>
      </c>
      <c r="U1349" t="s">
        <v>13204</v>
      </c>
      <c r="V1349" t="s">
        <v>13205</v>
      </c>
      <c r="Z1349">
        <v>110.74561780000001</v>
      </c>
      <c r="AA1349">
        <v>-7.6813519000000001</v>
      </c>
      <c r="AB1349" t="s">
        <v>13206</v>
      </c>
      <c r="AC1349" t="s">
        <v>235</v>
      </c>
      <c r="AL1349" t="s">
        <v>217</v>
      </c>
      <c r="AM1349" t="s">
        <v>13207</v>
      </c>
      <c r="AN1349" t="s">
        <v>6</v>
      </c>
      <c r="AO1349" t="s">
        <v>12985</v>
      </c>
      <c r="AP1349" s="57">
        <v>46322.625</v>
      </c>
      <c r="AR1349" t="s">
        <v>218</v>
      </c>
      <c r="AS1349" t="s">
        <v>219</v>
      </c>
      <c r="AT1349" t="s">
        <v>230</v>
      </c>
      <c r="AU1349">
        <v>20261028</v>
      </c>
      <c r="AV1349" t="s">
        <v>221</v>
      </c>
      <c r="AW1349" t="s">
        <v>880</v>
      </c>
      <c r="AX1349" t="s">
        <v>222</v>
      </c>
      <c r="BA1349" s="57">
        <v>46322.625</v>
      </c>
      <c r="BB1349" t="s">
        <v>13207</v>
      </c>
      <c r="BC1349">
        <v>2026</v>
      </c>
      <c r="BD1349">
        <v>10</v>
      </c>
      <c r="BE1349">
        <v>28</v>
      </c>
      <c r="BF1349" s="6">
        <f t="shared" si="63"/>
        <v>46323</v>
      </c>
      <c r="BG1349">
        <f t="shared" si="64"/>
        <v>0.375</v>
      </c>
      <c r="BH1349" t="str">
        <f t="shared" si="65"/>
        <v>COMPLY</v>
      </c>
      <c r="BI1349" t="e">
        <f>VLOOKUP(H1349,Sheet2!$A$1:$B$270,2,FALSE)</f>
        <v>#N/A</v>
      </c>
    </row>
    <row r="1350" spans="1:61">
      <c r="A1350">
        <v>1349</v>
      </c>
      <c r="B1350">
        <v>1002654569</v>
      </c>
      <c r="C1350">
        <v>3</v>
      </c>
      <c r="D1350" t="s">
        <v>51</v>
      </c>
      <c r="E1350">
        <v>4</v>
      </c>
      <c r="F1350" t="s">
        <v>234</v>
      </c>
      <c r="G1350" t="s">
        <v>1963</v>
      </c>
      <c r="H1350" t="s">
        <v>3349</v>
      </c>
      <c r="I1350" t="s">
        <v>212</v>
      </c>
      <c r="J1350" t="s">
        <v>213</v>
      </c>
      <c r="K1350" t="s">
        <v>149</v>
      </c>
      <c r="L1350" t="s">
        <v>214</v>
      </c>
      <c r="M1350" t="s">
        <v>76</v>
      </c>
      <c r="N1350" t="s">
        <v>215</v>
      </c>
      <c r="O1350" s="57">
        <v>46321.662395833337</v>
      </c>
      <c r="P1350" s="57">
        <v>46323.62877314815</v>
      </c>
      <c r="Q1350">
        <v>69417383</v>
      </c>
      <c r="S1350">
        <v>142510106395</v>
      </c>
      <c r="T1350" t="s">
        <v>13208</v>
      </c>
      <c r="U1350" t="s">
        <v>13209</v>
      </c>
      <c r="V1350" t="s">
        <v>13210</v>
      </c>
      <c r="Z1350">
        <v>110.74561780000001</v>
      </c>
      <c r="AA1350">
        <v>-7.6813519000000001</v>
      </c>
      <c r="AB1350" t="s">
        <v>13211</v>
      </c>
      <c r="AC1350" t="s">
        <v>235</v>
      </c>
      <c r="AL1350" t="s">
        <v>217</v>
      </c>
      <c r="AM1350" t="s">
        <v>13212</v>
      </c>
      <c r="AN1350" t="s">
        <v>6</v>
      </c>
      <c r="AO1350" t="s">
        <v>12985</v>
      </c>
      <c r="AP1350" s="57">
        <v>46322.625</v>
      </c>
      <c r="AR1350" t="s">
        <v>218</v>
      </c>
      <c r="AS1350" t="s">
        <v>219</v>
      </c>
      <c r="AT1350" t="s">
        <v>230</v>
      </c>
      <c r="AU1350">
        <v>20261028</v>
      </c>
      <c r="AV1350" t="s">
        <v>221</v>
      </c>
      <c r="AW1350" t="s">
        <v>877</v>
      </c>
      <c r="AX1350" t="s">
        <v>222</v>
      </c>
      <c r="BA1350" s="57">
        <v>46322.625</v>
      </c>
      <c r="BB1350" t="s">
        <v>13212</v>
      </c>
      <c r="BC1350">
        <v>2026</v>
      </c>
      <c r="BD1350">
        <v>10</v>
      </c>
      <c r="BE1350">
        <v>28</v>
      </c>
      <c r="BF1350" s="6">
        <f t="shared" si="63"/>
        <v>46323</v>
      </c>
      <c r="BG1350">
        <f t="shared" si="64"/>
        <v>0.375</v>
      </c>
      <c r="BH1350" t="str">
        <f t="shared" si="65"/>
        <v>COMPLY</v>
      </c>
      <c r="BI1350" t="e">
        <f>VLOOKUP(H1350,Sheet2!$A$1:$B$270,2,FALSE)</f>
        <v>#N/A</v>
      </c>
    </row>
    <row r="1351" spans="1:61">
      <c r="A1351">
        <v>1350</v>
      </c>
      <c r="B1351">
        <v>1002623782</v>
      </c>
      <c r="C1351">
        <v>3</v>
      </c>
      <c r="D1351" t="s">
        <v>51</v>
      </c>
      <c r="E1351">
        <v>4</v>
      </c>
      <c r="F1351" t="s">
        <v>234</v>
      </c>
      <c r="G1351" t="s">
        <v>552</v>
      </c>
      <c r="H1351" t="s">
        <v>3355</v>
      </c>
      <c r="I1351" t="s">
        <v>212</v>
      </c>
      <c r="J1351" t="s">
        <v>213</v>
      </c>
      <c r="K1351" t="s">
        <v>149</v>
      </c>
      <c r="L1351" t="s">
        <v>214</v>
      </c>
      <c r="M1351" t="s">
        <v>76</v>
      </c>
      <c r="N1351" t="s">
        <v>215</v>
      </c>
      <c r="O1351" s="57">
        <v>46301.430266203701</v>
      </c>
      <c r="P1351" s="57">
        <v>46302.707083333335</v>
      </c>
      <c r="Q1351">
        <v>69404806</v>
      </c>
      <c r="S1351">
        <v>146528600024</v>
      </c>
      <c r="T1351" t="s">
        <v>3356</v>
      </c>
      <c r="U1351" t="s">
        <v>3357</v>
      </c>
      <c r="V1351" t="s">
        <v>3358</v>
      </c>
      <c r="Z1351">
        <v>110.7388572</v>
      </c>
      <c r="AA1351">
        <v>-7.5853248999999998</v>
      </c>
      <c r="AB1351" t="s">
        <v>3359</v>
      </c>
      <c r="AC1351" t="s">
        <v>849</v>
      </c>
      <c r="AL1351" t="s">
        <v>217</v>
      </c>
      <c r="AM1351" t="s">
        <v>3154</v>
      </c>
      <c r="AN1351" t="s">
        <v>6</v>
      </c>
      <c r="AO1351" s="57">
        <v>46183.433946759258</v>
      </c>
      <c r="AP1351" s="57">
        <v>46302.333333333336</v>
      </c>
      <c r="AR1351" t="s">
        <v>218</v>
      </c>
      <c r="AS1351" t="s">
        <v>3360</v>
      </c>
      <c r="AT1351" t="s">
        <v>230</v>
      </c>
      <c r="AU1351">
        <v>20261007</v>
      </c>
      <c r="AV1351" t="s">
        <v>221</v>
      </c>
      <c r="AW1351" t="s">
        <v>878</v>
      </c>
      <c r="AX1351" t="s">
        <v>222</v>
      </c>
      <c r="BA1351" s="57">
        <v>46302.333333333336</v>
      </c>
      <c r="BB1351" t="s">
        <v>3154</v>
      </c>
      <c r="BC1351">
        <v>2026</v>
      </c>
      <c r="BD1351">
        <v>10</v>
      </c>
      <c r="BE1351">
        <v>7</v>
      </c>
      <c r="BF1351" s="6">
        <f t="shared" si="63"/>
        <v>46302</v>
      </c>
      <c r="BG1351">
        <f t="shared" si="64"/>
        <v>-0.33333333333575865</v>
      </c>
      <c r="BH1351" t="str">
        <f t="shared" si="65"/>
        <v>COMPLY</v>
      </c>
      <c r="BI1351" t="e">
        <f>VLOOKUP(H1351,Sheet2!$A$1:$B$270,2,FALSE)</f>
        <v>#N/A</v>
      </c>
    </row>
    <row r="1352" spans="1:61">
      <c r="A1352">
        <v>1351</v>
      </c>
      <c r="B1352">
        <v>1002628113</v>
      </c>
      <c r="C1352">
        <v>3</v>
      </c>
      <c r="D1352" t="s">
        <v>51</v>
      </c>
      <c r="E1352">
        <v>4</v>
      </c>
      <c r="F1352" t="s">
        <v>234</v>
      </c>
      <c r="G1352" t="s">
        <v>552</v>
      </c>
      <c r="H1352" t="s">
        <v>3355</v>
      </c>
      <c r="I1352" t="s">
        <v>212</v>
      </c>
      <c r="J1352" t="s">
        <v>213</v>
      </c>
      <c r="K1352" t="s">
        <v>149</v>
      </c>
      <c r="L1352" t="s">
        <v>214</v>
      </c>
      <c r="M1352" t="s">
        <v>76</v>
      </c>
      <c r="N1352" t="s">
        <v>215</v>
      </c>
      <c r="O1352" s="57">
        <v>46303.664293981485</v>
      </c>
      <c r="P1352" s="57">
        <v>46305.741840277777</v>
      </c>
      <c r="Q1352">
        <v>69406710</v>
      </c>
      <c r="S1352">
        <v>146528600184</v>
      </c>
      <c r="T1352" t="s">
        <v>4561</v>
      </c>
      <c r="U1352" t="s">
        <v>4562</v>
      </c>
      <c r="V1352" t="s">
        <v>4563</v>
      </c>
      <c r="Z1352">
        <v>110.74834749999999</v>
      </c>
      <c r="AA1352">
        <v>-7.5222179000000002</v>
      </c>
      <c r="AB1352" t="s">
        <v>4564</v>
      </c>
      <c r="AC1352" t="s">
        <v>235</v>
      </c>
      <c r="AL1352" t="s">
        <v>217</v>
      </c>
      <c r="AM1352" t="s">
        <v>4565</v>
      </c>
      <c r="AN1352" t="s">
        <v>6</v>
      </c>
      <c r="AO1352" s="57">
        <v>46244.684513888889</v>
      </c>
      <c r="AP1352" s="57">
        <v>46304.625</v>
      </c>
      <c r="AR1352" t="s">
        <v>218</v>
      </c>
      <c r="AS1352" t="s">
        <v>3360</v>
      </c>
      <c r="AT1352" t="s">
        <v>230</v>
      </c>
      <c r="AU1352">
        <v>20261010</v>
      </c>
      <c r="AV1352" t="s">
        <v>221</v>
      </c>
      <c r="AW1352" t="s">
        <v>875</v>
      </c>
      <c r="AX1352" t="s">
        <v>222</v>
      </c>
      <c r="BA1352" s="57">
        <v>46304.625</v>
      </c>
      <c r="BB1352" t="s">
        <v>4565</v>
      </c>
      <c r="BC1352">
        <v>2026</v>
      </c>
      <c r="BD1352">
        <v>10</v>
      </c>
      <c r="BE1352">
        <v>10</v>
      </c>
      <c r="BF1352" s="6">
        <f t="shared" si="63"/>
        <v>46305</v>
      </c>
      <c r="BG1352">
        <f t="shared" si="64"/>
        <v>0.375</v>
      </c>
      <c r="BH1352" t="str">
        <f t="shared" si="65"/>
        <v>COMPLY</v>
      </c>
      <c r="BI1352" t="e">
        <f>VLOOKUP(H1352,Sheet2!$A$1:$B$270,2,FALSE)</f>
        <v>#N/A</v>
      </c>
    </row>
    <row r="1353" spans="1:61">
      <c r="A1353">
        <v>1352</v>
      </c>
      <c r="B1353">
        <v>1002634896</v>
      </c>
      <c r="C1353">
        <v>3</v>
      </c>
      <c r="D1353" t="s">
        <v>51</v>
      </c>
      <c r="E1353">
        <v>4</v>
      </c>
      <c r="F1353" t="s">
        <v>234</v>
      </c>
      <c r="G1353" t="s">
        <v>552</v>
      </c>
      <c r="H1353" t="s">
        <v>3355</v>
      </c>
      <c r="I1353" t="s">
        <v>212</v>
      </c>
      <c r="J1353" t="s">
        <v>213</v>
      </c>
      <c r="K1353" t="s">
        <v>149</v>
      </c>
      <c r="L1353" t="s">
        <v>214</v>
      </c>
      <c r="M1353" t="s">
        <v>76</v>
      </c>
      <c r="N1353" t="s">
        <v>215</v>
      </c>
      <c r="O1353" s="57">
        <v>46308.533043981479</v>
      </c>
      <c r="P1353" s="57">
        <v>46309.658472222225</v>
      </c>
      <c r="Q1353">
        <v>69409341</v>
      </c>
      <c r="S1353">
        <v>146528600527</v>
      </c>
      <c r="T1353" t="s">
        <v>6048</v>
      </c>
      <c r="U1353" t="s">
        <v>6049</v>
      </c>
      <c r="V1353" t="s">
        <v>6050</v>
      </c>
      <c r="Z1353">
        <v>110.73617710000001</v>
      </c>
      <c r="AA1353">
        <v>-7.5413554999999999</v>
      </c>
      <c r="AB1353" t="s">
        <v>6051</v>
      </c>
      <c r="AC1353" t="s">
        <v>235</v>
      </c>
      <c r="AL1353" t="s">
        <v>217</v>
      </c>
      <c r="AM1353" t="s">
        <v>6032</v>
      </c>
      <c r="AN1353" t="s">
        <v>6</v>
      </c>
      <c r="AO1353" t="s">
        <v>6052</v>
      </c>
      <c r="AP1353" s="57">
        <v>46309.458333333336</v>
      </c>
      <c r="AR1353" t="s">
        <v>218</v>
      </c>
      <c r="AS1353" t="s">
        <v>3360</v>
      </c>
      <c r="AT1353" t="s">
        <v>230</v>
      </c>
      <c r="AU1353">
        <v>20261014</v>
      </c>
      <c r="AV1353" t="s">
        <v>221</v>
      </c>
      <c r="AW1353" t="s">
        <v>877</v>
      </c>
      <c r="AX1353" t="s">
        <v>222</v>
      </c>
      <c r="BA1353" s="57">
        <v>46309.458333333336</v>
      </c>
      <c r="BB1353" t="s">
        <v>6032</v>
      </c>
      <c r="BC1353">
        <v>2026</v>
      </c>
      <c r="BD1353">
        <v>10</v>
      </c>
      <c r="BE1353">
        <v>14</v>
      </c>
      <c r="BF1353" s="6">
        <f t="shared" si="63"/>
        <v>46309</v>
      </c>
      <c r="BG1353">
        <f t="shared" si="64"/>
        <v>-0.45833333333575865</v>
      </c>
      <c r="BH1353" t="str">
        <f t="shared" si="65"/>
        <v>COMPLY</v>
      </c>
      <c r="BI1353" t="e">
        <f>VLOOKUP(H1353,Sheet2!$A$1:$B$270,2,FALSE)</f>
        <v>#N/A</v>
      </c>
    </row>
    <row r="1354" spans="1:61">
      <c r="A1354">
        <v>1353</v>
      </c>
      <c r="B1354">
        <v>1002636643</v>
      </c>
      <c r="C1354">
        <v>3</v>
      </c>
      <c r="D1354" t="s">
        <v>51</v>
      </c>
      <c r="E1354">
        <v>4</v>
      </c>
      <c r="F1354" t="s">
        <v>234</v>
      </c>
      <c r="G1354" t="s">
        <v>552</v>
      </c>
      <c r="H1354" t="s">
        <v>3355</v>
      </c>
      <c r="I1354" t="s">
        <v>212</v>
      </c>
      <c r="J1354" t="s">
        <v>213</v>
      </c>
      <c r="K1354" t="s">
        <v>149</v>
      </c>
      <c r="L1354" t="s">
        <v>214</v>
      </c>
      <c r="M1354" t="s">
        <v>76</v>
      </c>
      <c r="N1354" t="s">
        <v>215</v>
      </c>
      <c r="O1354" s="57">
        <v>46309.515740740739</v>
      </c>
      <c r="P1354" s="57">
        <v>46311.647870370369</v>
      </c>
      <c r="Q1354">
        <v>69410085</v>
      </c>
      <c r="S1354">
        <v>146528600162</v>
      </c>
      <c r="T1354" t="s">
        <v>7026</v>
      </c>
      <c r="U1354" t="s">
        <v>7027</v>
      </c>
      <c r="V1354" t="s">
        <v>7028</v>
      </c>
      <c r="Z1354">
        <v>110.742833</v>
      </c>
      <c r="AA1354">
        <v>-7.5556530000000004</v>
      </c>
      <c r="AB1354" t="s">
        <v>7029</v>
      </c>
      <c r="AC1354" t="s">
        <v>235</v>
      </c>
      <c r="AL1354" t="s">
        <v>217</v>
      </c>
      <c r="AM1354" t="s">
        <v>7030</v>
      </c>
      <c r="AN1354" t="s">
        <v>6</v>
      </c>
      <c r="AO1354" t="s">
        <v>6834</v>
      </c>
      <c r="AP1354" s="57">
        <v>46310.458333333336</v>
      </c>
      <c r="AR1354" t="s">
        <v>218</v>
      </c>
      <c r="AS1354" t="s">
        <v>3360</v>
      </c>
      <c r="AT1354" t="s">
        <v>230</v>
      </c>
      <c r="AU1354">
        <v>20261016</v>
      </c>
      <c r="AV1354" t="s">
        <v>221</v>
      </c>
      <c r="AW1354" t="s">
        <v>236</v>
      </c>
      <c r="AX1354" t="s">
        <v>222</v>
      </c>
      <c r="BA1354" s="57">
        <v>46310.458333333336</v>
      </c>
      <c r="BB1354" t="s">
        <v>7030</v>
      </c>
      <c r="BC1354">
        <v>2026</v>
      </c>
      <c r="BD1354">
        <v>10</v>
      </c>
      <c r="BE1354">
        <v>16</v>
      </c>
      <c r="BF1354" s="6">
        <f t="shared" si="63"/>
        <v>46311</v>
      </c>
      <c r="BG1354">
        <f t="shared" si="64"/>
        <v>0.54166666666424135</v>
      </c>
      <c r="BH1354" t="str">
        <f t="shared" si="65"/>
        <v>COMPLY</v>
      </c>
      <c r="BI1354" t="e">
        <f>VLOOKUP(H1354,Sheet2!$A$1:$B$270,2,FALSE)</f>
        <v>#N/A</v>
      </c>
    </row>
    <row r="1355" spans="1:61">
      <c r="A1355">
        <v>1354</v>
      </c>
      <c r="B1355">
        <v>1002639616</v>
      </c>
      <c r="C1355">
        <v>3</v>
      </c>
      <c r="D1355" t="s">
        <v>51</v>
      </c>
      <c r="E1355">
        <v>4</v>
      </c>
      <c r="F1355" t="s">
        <v>234</v>
      </c>
      <c r="G1355" t="s">
        <v>552</v>
      </c>
      <c r="H1355" t="s">
        <v>3355</v>
      </c>
      <c r="I1355" t="s">
        <v>212</v>
      </c>
      <c r="J1355" t="s">
        <v>213</v>
      </c>
      <c r="K1355" t="s">
        <v>149</v>
      </c>
      <c r="L1355" t="s">
        <v>214</v>
      </c>
      <c r="M1355" t="s">
        <v>76</v>
      </c>
      <c r="N1355" t="s">
        <v>215</v>
      </c>
      <c r="O1355" s="57">
        <v>46311.413668981484</v>
      </c>
      <c r="P1355" s="57">
        <v>46311.634444444448</v>
      </c>
      <c r="Q1355">
        <v>69411232</v>
      </c>
      <c r="S1355">
        <v>146528601046</v>
      </c>
      <c r="T1355" t="s">
        <v>8603</v>
      </c>
      <c r="U1355" t="s">
        <v>8604</v>
      </c>
      <c r="V1355" t="s">
        <v>8605</v>
      </c>
      <c r="Z1355">
        <v>110.778970238062</v>
      </c>
      <c r="AA1355">
        <v>-7.5000293145518802</v>
      </c>
      <c r="AB1355" t="s">
        <v>8606</v>
      </c>
      <c r="AC1355" t="s">
        <v>235</v>
      </c>
      <c r="AL1355" t="s">
        <v>217</v>
      </c>
      <c r="AM1355" t="s">
        <v>8607</v>
      </c>
      <c r="AN1355" t="s">
        <v>6</v>
      </c>
      <c r="AO1355" t="s">
        <v>7922</v>
      </c>
      <c r="AP1355" s="57">
        <v>46312.333333333336</v>
      </c>
      <c r="AR1355" t="s">
        <v>218</v>
      </c>
      <c r="AS1355" t="s">
        <v>3360</v>
      </c>
      <c r="AT1355" t="s">
        <v>230</v>
      </c>
      <c r="AU1355">
        <v>20261016</v>
      </c>
      <c r="AV1355" t="s">
        <v>221</v>
      </c>
      <c r="AW1355" t="s">
        <v>880</v>
      </c>
      <c r="AX1355" t="s">
        <v>222</v>
      </c>
      <c r="BA1355" s="57">
        <v>46312.333333333336</v>
      </c>
      <c r="BB1355" t="s">
        <v>8607</v>
      </c>
      <c r="BC1355">
        <v>2026</v>
      </c>
      <c r="BD1355">
        <v>10</v>
      </c>
      <c r="BE1355">
        <v>16</v>
      </c>
      <c r="BF1355" s="6">
        <f t="shared" si="63"/>
        <v>46311</v>
      </c>
      <c r="BG1355">
        <f t="shared" si="64"/>
        <v>-1.3333333333357587</v>
      </c>
      <c r="BH1355" t="str">
        <f t="shared" si="65"/>
        <v>COMPLY</v>
      </c>
      <c r="BI1355" t="e">
        <f>VLOOKUP(H1355,Sheet2!$A$1:$B$270,2,FALSE)</f>
        <v>#N/A</v>
      </c>
    </row>
    <row r="1356" spans="1:61">
      <c r="A1356">
        <v>1355</v>
      </c>
      <c r="B1356">
        <v>1002649266</v>
      </c>
      <c r="C1356">
        <v>3</v>
      </c>
      <c r="D1356" t="s">
        <v>51</v>
      </c>
      <c r="E1356">
        <v>4</v>
      </c>
      <c r="F1356" t="s">
        <v>234</v>
      </c>
      <c r="G1356" t="s">
        <v>552</v>
      </c>
      <c r="H1356" t="s">
        <v>3355</v>
      </c>
      <c r="I1356" t="s">
        <v>212</v>
      </c>
      <c r="J1356" t="s">
        <v>213</v>
      </c>
      <c r="K1356" t="s">
        <v>149</v>
      </c>
      <c r="M1356" t="s">
        <v>76</v>
      </c>
      <c r="N1356" t="s">
        <v>215</v>
      </c>
      <c r="O1356" s="57">
        <v>46317.594687500001</v>
      </c>
      <c r="P1356" s="57">
        <v>46322.605995370373</v>
      </c>
      <c r="Q1356">
        <v>69415154</v>
      </c>
      <c r="S1356">
        <v>146528602053</v>
      </c>
      <c r="T1356" t="s">
        <v>11590</v>
      </c>
      <c r="U1356" t="s">
        <v>11591</v>
      </c>
      <c r="V1356" t="s">
        <v>12392</v>
      </c>
      <c r="Z1356">
        <v>110.7396347</v>
      </c>
      <c r="AA1356">
        <v>-7.5510824000000003</v>
      </c>
      <c r="AB1356" t="s">
        <v>11592</v>
      </c>
      <c r="AC1356" t="s">
        <v>284</v>
      </c>
      <c r="AL1356" t="s">
        <v>217</v>
      </c>
      <c r="AM1356" t="s">
        <v>12393</v>
      </c>
      <c r="AN1356" t="s">
        <v>6</v>
      </c>
      <c r="AO1356" t="s">
        <v>11450</v>
      </c>
      <c r="AP1356" s="57">
        <v>46321.333333333336</v>
      </c>
      <c r="AR1356" t="s">
        <v>218</v>
      </c>
      <c r="AS1356" t="s">
        <v>3360</v>
      </c>
      <c r="AT1356" t="s">
        <v>230</v>
      </c>
      <c r="AU1356">
        <v>20261027</v>
      </c>
      <c r="AV1356" t="s">
        <v>221</v>
      </c>
      <c r="AW1356" t="s">
        <v>540</v>
      </c>
      <c r="AX1356" t="s">
        <v>222</v>
      </c>
      <c r="BA1356" s="57">
        <v>46321.333333333336</v>
      </c>
      <c r="BB1356" t="s">
        <v>12393</v>
      </c>
      <c r="BC1356">
        <v>2026</v>
      </c>
      <c r="BD1356">
        <v>10</v>
      </c>
      <c r="BE1356">
        <v>27</v>
      </c>
      <c r="BF1356" s="6">
        <f t="shared" si="63"/>
        <v>46322</v>
      </c>
      <c r="BG1356">
        <f t="shared" si="64"/>
        <v>0.66666666666424135</v>
      </c>
      <c r="BH1356" t="str">
        <f t="shared" si="65"/>
        <v>COMPLY</v>
      </c>
      <c r="BI1356" t="e">
        <f>VLOOKUP(H1356,Sheet2!$A$1:$B$270,2,FALSE)</f>
        <v>#N/A</v>
      </c>
    </row>
    <row r="1357" spans="1:61">
      <c r="A1357">
        <v>1356</v>
      </c>
      <c r="B1357">
        <v>1002650664</v>
      </c>
      <c r="C1357">
        <v>3</v>
      </c>
      <c r="D1357" t="s">
        <v>51</v>
      </c>
      <c r="E1357">
        <v>4</v>
      </c>
      <c r="F1357" t="s">
        <v>234</v>
      </c>
      <c r="G1357" t="s">
        <v>552</v>
      </c>
      <c r="H1357" t="s">
        <v>3355</v>
      </c>
      <c r="I1357" t="s">
        <v>212</v>
      </c>
      <c r="J1357" t="s">
        <v>213</v>
      </c>
      <c r="K1357" t="s">
        <v>149</v>
      </c>
      <c r="L1357" t="s">
        <v>214</v>
      </c>
      <c r="M1357" t="s">
        <v>76</v>
      </c>
      <c r="N1357" t="s">
        <v>215</v>
      </c>
      <c r="O1357" s="57">
        <v>46318.456157407411</v>
      </c>
      <c r="P1357" s="57">
        <v>46322.744768518518</v>
      </c>
      <c r="Q1357">
        <v>69415761</v>
      </c>
      <c r="S1357">
        <v>146528600360</v>
      </c>
      <c r="T1357" t="s">
        <v>12382</v>
      </c>
      <c r="U1357" t="s">
        <v>12383</v>
      </c>
      <c r="V1357" t="s">
        <v>12384</v>
      </c>
      <c r="Z1357">
        <v>110.743602</v>
      </c>
      <c r="AA1357">
        <v>-7.5561809999999996</v>
      </c>
      <c r="AB1357" t="s">
        <v>12385</v>
      </c>
      <c r="AC1357" t="s">
        <v>235</v>
      </c>
      <c r="AL1357" t="s">
        <v>217</v>
      </c>
      <c r="AM1357" t="s">
        <v>12386</v>
      </c>
      <c r="AN1357" t="s">
        <v>6</v>
      </c>
      <c r="AO1357" t="s">
        <v>11956</v>
      </c>
      <c r="AP1357" s="57">
        <v>46319.333333333336</v>
      </c>
      <c r="AR1357" t="s">
        <v>218</v>
      </c>
      <c r="AS1357" t="s">
        <v>3360</v>
      </c>
      <c r="AT1357" t="s">
        <v>230</v>
      </c>
      <c r="AU1357">
        <v>20261027</v>
      </c>
      <c r="AV1357" t="s">
        <v>221</v>
      </c>
      <c r="AW1357" t="s">
        <v>877</v>
      </c>
      <c r="AX1357" t="s">
        <v>222</v>
      </c>
      <c r="BA1357" s="57">
        <v>46319.333333333336</v>
      </c>
      <c r="BB1357" t="s">
        <v>12386</v>
      </c>
      <c r="BC1357">
        <v>2026</v>
      </c>
      <c r="BD1357">
        <v>10</v>
      </c>
      <c r="BE1357">
        <v>27</v>
      </c>
      <c r="BF1357" s="6">
        <f t="shared" si="63"/>
        <v>46322</v>
      </c>
      <c r="BG1357">
        <f t="shared" si="64"/>
        <v>2.6666666666642413</v>
      </c>
      <c r="BH1357" t="str">
        <f t="shared" si="65"/>
        <v>NOT COMPLY</v>
      </c>
      <c r="BI1357" t="e">
        <f>VLOOKUP(H1357,Sheet2!$A$1:$B$270,2,FALSE)</f>
        <v>#N/A</v>
      </c>
    </row>
    <row r="1358" spans="1:61">
      <c r="A1358">
        <v>1357</v>
      </c>
      <c r="B1358">
        <v>1002651468</v>
      </c>
      <c r="C1358">
        <v>3</v>
      </c>
      <c r="D1358" t="s">
        <v>51</v>
      </c>
      <c r="E1358">
        <v>4</v>
      </c>
      <c r="F1358" t="s">
        <v>234</v>
      </c>
      <c r="G1358" t="s">
        <v>552</v>
      </c>
      <c r="H1358" t="s">
        <v>3355</v>
      </c>
      <c r="I1358" t="s">
        <v>212</v>
      </c>
      <c r="J1358" t="s">
        <v>213</v>
      </c>
      <c r="K1358" t="s">
        <v>149</v>
      </c>
      <c r="L1358" t="s">
        <v>826</v>
      </c>
      <c r="M1358" t="s">
        <v>76</v>
      </c>
      <c r="N1358" t="s">
        <v>215</v>
      </c>
      <c r="O1358" s="57">
        <v>46318.656122685185</v>
      </c>
      <c r="P1358" s="57">
        <v>46319.648553240739</v>
      </c>
      <c r="Q1358">
        <v>69416071</v>
      </c>
      <c r="R1358">
        <v>2716000255</v>
      </c>
      <c r="S1358">
        <v>146528601057</v>
      </c>
      <c r="T1358" t="s">
        <v>12387</v>
      </c>
      <c r="U1358" t="s">
        <v>12388</v>
      </c>
      <c r="V1358" t="s">
        <v>12389</v>
      </c>
      <c r="Z1358">
        <v>110.729822</v>
      </c>
      <c r="AA1358">
        <v>-7.5433440000000003</v>
      </c>
      <c r="AB1358" t="s">
        <v>12390</v>
      </c>
      <c r="AC1358" t="s">
        <v>235</v>
      </c>
      <c r="AL1358" t="s">
        <v>217</v>
      </c>
      <c r="AM1358" t="s">
        <v>12391</v>
      </c>
      <c r="AN1358" t="s">
        <v>6</v>
      </c>
      <c r="AO1358" t="s">
        <v>12013</v>
      </c>
      <c r="AP1358" s="57">
        <v>46319.625</v>
      </c>
      <c r="AR1358" t="s">
        <v>218</v>
      </c>
      <c r="AS1358" t="s">
        <v>3360</v>
      </c>
      <c r="AT1358" t="s">
        <v>230</v>
      </c>
      <c r="AU1358">
        <v>20261024</v>
      </c>
      <c r="AV1358" t="s">
        <v>221</v>
      </c>
      <c r="AW1358" t="s">
        <v>5535</v>
      </c>
      <c r="AX1358" t="s">
        <v>222</v>
      </c>
      <c r="BA1358" s="57">
        <v>46319.625</v>
      </c>
      <c r="BB1358" t="s">
        <v>12391</v>
      </c>
      <c r="BC1358">
        <v>2026</v>
      </c>
      <c r="BD1358">
        <v>10</v>
      </c>
      <c r="BE1358">
        <v>24</v>
      </c>
      <c r="BF1358" s="6">
        <f t="shared" si="63"/>
        <v>46319</v>
      </c>
      <c r="BG1358">
        <f t="shared" si="64"/>
        <v>-0.625</v>
      </c>
      <c r="BH1358" t="str">
        <f t="shared" si="65"/>
        <v>COMPLY</v>
      </c>
      <c r="BI1358" t="e">
        <f>VLOOKUP(H1358,Sheet2!$A$1:$B$270,2,FALSE)</f>
        <v>#N/A</v>
      </c>
    </row>
    <row r="1359" spans="1:61">
      <c r="A1359">
        <v>1358</v>
      </c>
      <c r="B1359">
        <v>1002659096</v>
      </c>
      <c r="C1359">
        <v>3</v>
      </c>
      <c r="D1359" t="s">
        <v>51</v>
      </c>
      <c r="E1359">
        <v>4</v>
      </c>
      <c r="F1359" t="s">
        <v>234</v>
      </c>
      <c r="G1359" t="s">
        <v>552</v>
      </c>
      <c r="H1359" t="s">
        <v>3355</v>
      </c>
      <c r="I1359" t="s">
        <v>212</v>
      </c>
      <c r="J1359" t="s">
        <v>213</v>
      </c>
      <c r="K1359" t="s">
        <v>149</v>
      </c>
      <c r="L1359" t="s">
        <v>214</v>
      </c>
      <c r="M1359" t="s">
        <v>279</v>
      </c>
      <c r="N1359" t="s">
        <v>215</v>
      </c>
      <c r="O1359" s="57">
        <v>46324.498483796298</v>
      </c>
      <c r="P1359" s="57">
        <v>46325.377997685187</v>
      </c>
      <c r="Q1359">
        <v>69419212</v>
      </c>
      <c r="S1359">
        <v>146528600376</v>
      </c>
      <c r="T1359" t="s">
        <v>15232</v>
      </c>
      <c r="U1359" t="s">
        <v>15233</v>
      </c>
      <c r="V1359" t="s">
        <v>15234</v>
      </c>
      <c r="Z1359">
        <v>110.74885399999999</v>
      </c>
      <c r="AA1359">
        <v>-7.5261715999999996</v>
      </c>
      <c r="AB1359" t="s">
        <v>15235</v>
      </c>
      <c r="AC1359" t="s">
        <v>235</v>
      </c>
      <c r="AL1359" t="s">
        <v>217</v>
      </c>
      <c r="AM1359" t="s">
        <v>15236</v>
      </c>
      <c r="AN1359" t="s">
        <v>6</v>
      </c>
      <c r="AO1359" t="s">
        <v>15237</v>
      </c>
      <c r="AP1359" s="57">
        <v>46328.333333333336</v>
      </c>
      <c r="AR1359" t="s">
        <v>239</v>
      </c>
      <c r="AS1359" t="s">
        <v>3360</v>
      </c>
      <c r="AT1359" t="s">
        <v>230</v>
      </c>
      <c r="AV1359" t="s">
        <v>799</v>
      </c>
      <c r="AW1359" t="s">
        <v>923</v>
      </c>
      <c r="AX1359" t="s">
        <v>222</v>
      </c>
      <c r="BA1359" s="57">
        <v>46328.333333333336</v>
      </c>
      <c r="BB1359" t="s">
        <v>15236</v>
      </c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:61">
      <c r="A1360">
        <v>1359</v>
      </c>
      <c r="B1360">
        <v>1002641729</v>
      </c>
      <c r="C1360">
        <v>3</v>
      </c>
      <c r="D1360" t="s">
        <v>51</v>
      </c>
      <c r="E1360">
        <v>4</v>
      </c>
      <c r="F1360" t="s">
        <v>234</v>
      </c>
      <c r="G1360" t="s">
        <v>552</v>
      </c>
      <c r="H1360" t="s">
        <v>3355</v>
      </c>
      <c r="I1360" t="s">
        <v>212</v>
      </c>
      <c r="J1360" t="s">
        <v>213</v>
      </c>
      <c r="K1360" t="s">
        <v>149</v>
      </c>
      <c r="L1360" t="s">
        <v>214</v>
      </c>
      <c r="M1360" t="s">
        <v>1916</v>
      </c>
      <c r="N1360" t="s">
        <v>215</v>
      </c>
      <c r="O1360" s="57">
        <v>46313.32471064815</v>
      </c>
      <c r="P1360" s="57">
        <v>46321.446840277778</v>
      </c>
      <c r="Q1360">
        <v>69412241</v>
      </c>
      <c r="S1360">
        <v>146528600036</v>
      </c>
      <c r="T1360" t="s">
        <v>8608</v>
      </c>
      <c r="U1360" t="s">
        <v>8609</v>
      </c>
      <c r="V1360" t="s">
        <v>8610</v>
      </c>
      <c r="Z1360">
        <v>110.72114860000001</v>
      </c>
      <c r="AA1360">
        <v>-7.5669493000000001</v>
      </c>
      <c r="AB1360" t="s">
        <v>8611</v>
      </c>
      <c r="AC1360" t="s">
        <v>216</v>
      </c>
      <c r="AL1360" t="s">
        <v>217</v>
      </c>
      <c r="AM1360" t="s">
        <v>8612</v>
      </c>
      <c r="AN1360" t="s">
        <v>6</v>
      </c>
      <c r="AO1360" t="s">
        <v>8613</v>
      </c>
      <c r="AP1360" s="57">
        <v>46314.333333333336</v>
      </c>
      <c r="AQ1360" t="s">
        <v>838</v>
      </c>
      <c r="AR1360" t="s">
        <v>12</v>
      </c>
      <c r="AS1360" t="s">
        <v>3360</v>
      </c>
      <c r="AT1360" t="s">
        <v>230</v>
      </c>
      <c r="AV1360" t="s">
        <v>1626</v>
      </c>
      <c r="AW1360" t="s">
        <v>880</v>
      </c>
      <c r="AX1360" t="s">
        <v>222</v>
      </c>
      <c r="BA1360" s="57">
        <v>46314.333333333336</v>
      </c>
      <c r="BB1360" t="s">
        <v>8612</v>
      </c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:61">
      <c r="A1361">
        <v>1360</v>
      </c>
      <c r="B1361">
        <v>1002630747</v>
      </c>
      <c r="C1361">
        <v>3</v>
      </c>
      <c r="D1361" t="s">
        <v>51</v>
      </c>
      <c r="E1361">
        <v>4</v>
      </c>
      <c r="F1361" t="s">
        <v>234</v>
      </c>
      <c r="G1361" t="s">
        <v>552</v>
      </c>
      <c r="H1361" t="s">
        <v>5233</v>
      </c>
      <c r="I1361" t="s">
        <v>212</v>
      </c>
      <c r="J1361" t="s">
        <v>213</v>
      </c>
      <c r="K1361" t="s">
        <v>149</v>
      </c>
      <c r="L1361" t="s">
        <v>214</v>
      </c>
      <c r="M1361" t="s">
        <v>76</v>
      </c>
      <c r="N1361" t="s">
        <v>215</v>
      </c>
      <c r="O1361" s="57">
        <v>46305.453935185185</v>
      </c>
      <c r="P1361" s="57">
        <v>46306.616412037038</v>
      </c>
      <c r="Q1361">
        <v>69407812</v>
      </c>
      <c r="S1361">
        <v>146527612140</v>
      </c>
      <c r="T1361" t="s">
        <v>5234</v>
      </c>
      <c r="U1361" t="s">
        <v>5235</v>
      </c>
      <c r="V1361" t="s">
        <v>5236</v>
      </c>
      <c r="Z1361">
        <v>110.809574</v>
      </c>
      <c r="AA1361">
        <v>-7.5906900000000004</v>
      </c>
      <c r="AB1361" t="s">
        <v>5237</v>
      </c>
      <c r="AC1361" t="s">
        <v>235</v>
      </c>
      <c r="AL1361" t="s">
        <v>217</v>
      </c>
      <c r="AM1361" t="s">
        <v>5238</v>
      </c>
      <c r="AN1361" t="s">
        <v>6</v>
      </c>
      <c r="AO1361" s="57">
        <v>46305.455312500002</v>
      </c>
      <c r="AP1361" s="57">
        <v>46306.333333333336</v>
      </c>
      <c r="AR1361" t="s">
        <v>218</v>
      </c>
      <c r="AS1361" t="s">
        <v>219</v>
      </c>
      <c r="AT1361" t="s">
        <v>230</v>
      </c>
      <c r="AU1361">
        <v>20261011</v>
      </c>
      <c r="AV1361" t="s">
        <v>221</v>
      </c>
      <c r="AW1361" t="s">
        <v>1420</v>
      </c>
      <c r="AX1361" t="s">
        <v>222</v>
      </c>
      <c r="BA1361" s="57">
        <v>46306.333333333336</v>
      </c>
      <c r="BB1361" t="s">
        <v>5238</v>
      </c>
      <c r="BC1361">
        <v>2026</v>
      </c>
      <c r="BD1361">
        <v>10</v>
      </c>
      <c r="BE1361">
        <v>11</v>
      </c>
      <c r="BF1361" s="6">
        <f t="shared" si="63"/>
        <v>46306</v>
      </c>
      <c r="BG1361">
        <f t="shared" si="64"/>
        <v>-0.33333333333575865</v>
      </c>
      <c r="BH1361" t="str">
        <f t="shared" si="65"/>
        <v>COMPLY</v>
      </c>
      <c r="BI1361" t="e">
        <f>VLOOKUP(H1361,Sheet2!$A$1:$B$270,2,FALSE)</f>
        <v>#N/A</v>
      </c>
    </row>
    <row r="1362" spans="1:61">
      <c r="A1362">
        <v>1361</v>
      </c>
      <c r="B1362">
        <v>1002642994</v>
      </c>
      <c r="C1362">
        <v>3</v>
      </c>
      <c r="D1362" t="s">
        <v>51</v>
      </c>
      <c r="E1362">
        <v>4</v>
      </c>
      <c r="F1362" t="s">
        <v>234</v>
      </c>
      <c r="G1362" t="s">
        <v>552</v>
      </c>
      <c r="H1362" t="s">
        <v>5233</v>
      </c>
      <c r="I1362" t="s">
        <v>212</v>
      </c>
      <c r="J1362" t="s">
        <v>213</v>
      </c>
      <c r="K1362" t="s">
        <v>149</v>
      </c>
      <c r="L1362" t="s">
        <v>214</v>
      </c>
      <c r="M1362" t="s">
        <v>839</v>
      </c>
      <c r="N1362" t="s">
        <v>215</v>
      </c>
      <c r="O1362" s="57">
        <v>46314.509421296294</v>
      </c>
      <c r="P1362" s="57">
        <v>46321.600486111114</v>
      </c>
      <c r="Q1362">
        <v>69412835</v>
      </c>
      <c r="S1362">
        <v>146527612175</v>
      </c>
      <c r="T1362" t="s">
        <v>9626</v>
      </c>
      <c r="U1362" t="s">
        <v>9627</v>
      </c>
      <c r="V1362" t="s">
        <v>9628</v>
      </c>
      <c r="Z1362">
        <v>110.7975835</v>
      </c>
      <c r="AA1362">
        <v>-7.6081434999999997</v>
      </c>
      <c r="AB1362" t="s">
        <v>9629</v>
      </c>
      <c r="AC1362" t="s">
        <v>235</v>
      </c>
      <c r="AL1362" t="s">
        <v>217</v>
      </c>
      <c r="AM1362" t="s">
        <v>9630</v>
      </c>
      <c r="AN1362" t="s">
        <v>6</v>
      </c>
      <c r="AO1362" t="s">
        <v>9631</v>
      </c>
      <c r="AP1362" s="57">
        <v>46315.458333333336</v>
      </c>
      <c r="AQ1362" t="s">
        <v>841</v>
      </c>
      <c r="AR1362" t="s">
        <v>840</v>
      </c>
      <c r="AS1362" t="s">
        <v>219</v>
      </c>
      <c r="AT1362" t="s">
        <v>230</v>
      </c>
      <c r="AV1362" t="s">
        <v>13213</v>
      </c>
      <c r="AW1362" t="s">
        <v>877</v>
      </c>
      <c r="AX1362" t="s">
        <v>222</v>
      </c>
      <c r="BA1362" s="57">
        <v>46315.458333333336</v>
      </c>
      <c r="BB1362" t="s">
        <v>9630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:61">
      <c r="A1363">
        <v>1362</v>
      </c>
      <c r="B1363">
        <v>1002629753</v>
      </c>
      <c r="C1363">
        <v>3</v>
      </c>
      <c r="D1363" t="s">
        <v>51</v>
      </c>
      <c r="E1363">
        <v>4</v>
      </c>
      <c r="F1363" t="s">
        <v>234</v>
      </c>
      <c r="G1363" t="s">
        <v>552</v>
      </c>
      <c r="H1363" t="s">
        <v>5239</v>
      </c>
      <c r="I1363" t="s">
        <v>212</v>
      </c>
      <c r="J1363" t="s">
        <v>213</v>
      </c>
      <c r="K1363" t="s">
        <v>149</v>
      </c>
      <c r="L1363" t="s">
        <v>214</v>
      </c>
      <c r="M1363" t="s">
        <v>76</v>
      </c>
      <c r="N1363" t="s">
        <v>215</v>
      </c>
      <c r="O1363" s="57">
        <v>46304.578182870369</v>
      </c>
      <c r="P1363" s="57">
        <v>46305.590937499997</v>
      </c>
      <c r="Q1363">
        <v>69407387</v>
      </c>
      <c r="S1363">
        <v>142518104148</v>
      </c>
      <c r="T1363" t="s">
        <v>5240</v>
      </c>
      <c r="U1363" t="s">
        <v>5241</v>
      </c>
      <c r="V1363" t="s">
        <v>5242</v>
      </c>
      <c r="Z1363">
        <v>110.864493665227</v>
      </c>
      <c r="AA1363">
        <v>-7.60256483660479</v>
      </c>
      <c r="AB1363" t="s">
        <v>5243</v>
      </c>
      <c r="AC1363" t="s">
        <v>235</v>
      </c>
      <c r="AL1363" t="s">
        <v>217</v>
      </c>
      <c r="AM1363" t="s">
        <v>5244</v>
      </c>
      <c r="AN1363" t="s">
        <v>6</v>
      </c>
      <c r="AO1363" s="57">
        <v>46275.579988425925</v>
      </c>
      <c r="AP1363" s="57">
        <v>46305.458333333336</v>
      </c>
      <c r="AR1363" t="s">
        <v>218</v>
      </c>
      <c r="AS1363" t="s">
        <v>2021</v>
      </c>
      <c r="AT1363" t="s">
        <v>230</v>
      </c>
      <c r="AU1363">
        <v>20261010</v>
      </c>
      <c r="AV1363" t="s">
        <v>221</v>
      </c>
      <c r="AW1363" t="s">
        <v>875</v>
      </c>
      <c r="AX1363" t="s">
        <v>222</v>
      </c>
      <c r="BA1363" s="57">
        <v>46305.458333333336</v>
      </c>
      <c r="BB1363" t="s">
        <v>5244</v>
      </c>
      <c r="BC1363">
        <v>2026</v>
      </c>
      <c r="BD1363">
        <v>10</v>
      </c>
      <c r="BE1363">
        <v>10</v>
      </c>
      <c r="BF1363" s="6">
        <f t="shared" si="63"/>
        <v>46305</v>
      </c>
      <c r="BG1363">
        <f t="shared" si="64"/>
        <v>-0.45833333333575865</v>
      </c>
      <c r="BH1363" t="str">
        <f t="shared" si="65"/>
        <v>COMPLY</v>
      </c>
      <c r="BI1363" t="e">
        <f>VLOOKUP(H1363,Sheet2!$A$1:$B$270,2,FALSE)</f>
        <v>#N/A</v>
      </c>
    </row>
    <row r="1364" spans="1:61">
      <c r="A1364">
        <v>1363</v>
      </c>
      <c r="B1364">
        <v>1002631039</v>
      </c>
      <c r="C1364">
        <v>3</v>
      </c>
      <c r="D1364" t="s">
        <v>51</v>
      </c>
      <c r="E1364">
        <v>4</v>
      </c>
      <c r="F1364" t="s">
        <v>234</v>
      </c>
      <c r="G1364" t="s">
        <v>552</v>
      </c>
      <c r="H1364" t="s">
        <v>5239</v>
      </c>
      <c r="I1364" t="s">
        <v>212</v>
      </c>
      <c r="J1364" t="s">
        <v>213</v>
      </c>
      <c r="K1364" t="s">
        <v>149</v>
      </c>
      <c r="L1364" t="s">
        <v>214</v>
      </c>
      <c r="M1364" t="s">
        <v>76</v>
      </c>
      <c r="N1364" t="s">
        <v>215</v>
      </c>
      <c r="O1364" s="57">
        <v>46305.642777777779</v>
      </c>
      <c r="P1364" s="57">
        <v>46306.961018518516</v>
      </c>
      <c r="Q1364">
        <v>69407955</v>
      </c>
      <c r="S1364">
        <v>142518105067</v>
      </c>
      <c r="T1364" t="s">
        <v>5245</v>
      </c>
      <c r="U1364" t="s">
        <v>5246</v>
      </c>
      <c r="V1364" t="s">
        <v>5247</v>
      </c>
      <c r="Z1364">
        <v>110.871490442328</v>
      </c>
      <c r="AA1364">
        <v>-7.6079490968255996</v>
      </c>
      <c r="AB1364" t="s">
        <v>5248</v>
      </c>
      <c r="AC1364" t="s">
        <v>235</v>
      </c>
      <c r="AL1364" t="s">
        <v>217</v>
      </c>
      <c r="AM1364" t="s">
        <v>5249</v>
      </c>
      <c r="AN1364" t="s">
        <v>6</v>
      </c>
      <c r="AO1364" s="57">
        <v>46305.652905092589</v>
      </c>
      <c r="AP1364" s="57">
        <v>46306.625</v>
      </c>
      <c r="AR1364" t="s">
        <v>218</v>
      </c>
      <c r="AS1364" t="s">
        <v>2021</v>
      </c>
      <c r="AT1364" t="s">
        <v>230</v>
      </c>
      <c r="AU1364">
        <v>20261011</v>
      </c>
      <c r="AV1364" t="s">
        <v>221</v>
      </c>
      <c r="AW1364" t="s">
        <v>880</v>
      </c>
      <c r="AX1364" t="s">
        <v>222</v>
      </c>
      <c r="BA1364" s="57">
        <v>46306.625</v>
      </c>
      <c r="BB1364" t="s">
        <v>5249</v>
      </c>
      <c r="BC1364">
        <v>2026</v>
      </c>
      <c r="BD1364">
        <v>10</v>
      </c>
      <c r="BE1364">
        <v>11</v>
      </c>
      <c r="BF1364" s="6">
        <f t="shared" si="63"/>
        <v>46306</v>
      </c>
      <c r="BG1364">
        <f t="shared" si="64"/>
        <v>-0.625</v>
      </c>
      <c r="BH1364" t="str">
        <f t="shared" si="65"/>
        <v>COMPLY</v>
      </c>
      <c r="BI1364" t="e">
        <f>VLOOKUP(H1364,Sheet2!$A$1:$B$270,2,FALSE)</f>
        <v>#N/A</v>
      </c>
    </row>
    <row r="1365" spans="1:61">
      <c r="A1365">
        <v>1364</v>
      </c>
      <c r="B1365">
        <v>1002631041</v>
      </c>
      <c r="C1365">
        <v>3</v>
      </c>
      <c r="D1365" t="s">
        <v>51</v>
      </c>
      <c r="E1365">
        <v>4</v>
      </c>
      <c r="F1365" t="s">
        <v>234</v>
      </c>
      <c r="G1365" t="s">
        <v>552</v>
      </c>
      <c r="H1365" t="s">
        <v>5250</v>
      </c>
      <c r="I1365" t="s">
        <v>212</v>
      </c>
      <c r="J1365" t="s">
        <v>213</v>
      </c>
      <c r="K1365" t="s">
        <v>149</v>
      </c>
      <c r="L1365" t="s">
        <v>214</v>
      </c>
      <c r="M1365" t="s">
        <v>76</v>
      </c>
      <c r="N1365" t="s">
        <v>215</v>
      </c>
      <c r="O1365" s="57">
        <v>46305.643518518518</v>
      </c>
      <c r="P1365" s="57">
        <v>46306.890949074077</v>
      </c>
      <c r="Q1365">
        <v>69407956</v>
      </c>
      <c r="S1365">
        <v>143555101213</v>
      </c>
      <c r="T1365" t="s">
        <v>5251</v>
      </c>
      <c r="U1365" t="s">
        <v>5252</v>
      </c>
      <c r="V1365" t="s">
        <v>5253</v>
      </c>
      <c r="Z1365">
        <v>110.87805734475</v>
      </c>
      <c r="AA1365">
        <v>-7.7453250059255501</v>
      </c>
      <c r="AB1365" t="s">
        <v>5254</v>
      </c>
      <c r="AC1365" t="s">
        <v>235</v>
      </c>
      <c r="AL1365" t="s">
        <v>217</v>
      </c>
      <c r="AM1365" t="s">
        <v>5249</v>
      </c>
      <c r="AN1365" t="s">
        <v>6</v>
      </c>
      <c r="AO1365" s="57">
        <v>46305.652905092589</v>
      </c>
      <c r="AP1365" s="57">
        <v>46306.625</v>
      </c>
      <c r="AR1365" t="s">
        <v>218</v>
      </c>
      <c r="AS1365" t="s">
        <v>5255</v>
      </c>
      <c r="AT1365" t="s">
        <v>230</v>
      </c>
      <c r="AU1365">
        <v>20261011</v>
      </c>
      <c r="AV1365" t="s">
        <v>221</v>
      </c>
      <c r="AW1365" t="s">
        <v>880</v>
      </c>
      <c r="AX1365" t="s">
        <v>222</v>
      </c>
      <c r="BA1365" s="57">
        <v>46306.625</v>
      </c>
      <c r="BB1365" t="s">
        <v>5249</v>
      </c>
      <c r="BC1365">
        <v>2026</v>
      </c>
      <c r="BD1365">
        <v>10</v>
      </c>
      <c r="BE1365">
        <v>11</v>
      </c>
      <c r="BF1365" s="6">
        <f t="shared" si="63"/>
        <v>46306</v>
      </c>
      <c r="BG1365">
        <f t="shared" si="64"/>
        <v>-0.625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1002635436</v>
      </c>
      <c r="C1366">
        <v>3</v>
      </c>
      <c r="D1366" t="s">
        <v>51</v>
      </c>
      <c r="E1366">
        <v>4</v>
      </c>
      <c r="F1366" t="s">
        <v>234</v>
      </c>
      <c r="G1366" t="s">
        <v>552</v>
      </c>
      <c r="H1366" t="s">
        <v>5250</v>
      </c>
      <c r="I1366" t="s">
        <v>212</v>
      </c>
      <c r="J1366" t="s">
        <v>213</v>
      </c>
      <c r="K1366" t="s">
        <v>149</v>
      </c>
      <c r="L1366" t="s">
        <v>214</v>
      </c>
      <c r="M1366" t="s">
        <v>76</v>
      </c>
      <c r="N1366" t="s">
        <v>215</v>
      </c>
      <c r="O1366" s="57">
        <v>46308.645543981482</v>
      </c>
      <c r="P1366" s="57">
        <v>46309.830914351849</v>
      </c>
      <c r="Q1366">
        <v>69409557</v>
      </c>
      <c r="S1366">
        <v>143555101388</v>
      </c>
      <c r="T1366" t="s">
        <v>6686</v>
      </c>
      <c r="U1366" t="s">
        <v>6687</v>
      </c>
      <c r="V1366" t="s">
        <v>6688</v>
      </c>
      <c r="Z1366">
        <v>110.7950589</v>
      </c>
      <c r="AA1366">
        <v>-7.6754987999999997</v>
      </c>
      <c r="AB1366" t="s">
        <v>6689</v>
      </c>
      <c r="AC1366" t="s">
        <v>235</v>
      </c>
      <c r="AL1366" t="s">
        <v>217</v>
      </c>
      <c r="AM1366" t="s">
        <v>6690</v>
      </c>
      <c r="AN1366" t="s">
        <v>6</v>
      </c>
      <c r="AO1366" t="s">
        <v>6648</v>
      </c>
      <c r="AP1366" s="57">
        <v>46309.625</v>
      </c>
      <c r="AR1366" t="s">
        <v>218</v>
      </c>
      <c r="AS1366" t="s">
        <v>5255</v>
      </c>
      <c r="AT1366" t="s">
        <v>230</v>
      </c>
      <c r="AU1366">
        <v>20261014</v>
      </c>
      <c r="AV1366" t="s">
        <v>221</v>
      </c>
      <c r="AW1366" t="s">
        <v>877</v>
      </c>
      <c r="AX1366" t="s">
        <v>222</v>
      </c>
      <c r="BA1366" s="57">
        <v>46309.625</v>
      </c>
      <c r="BB1366" t="s">
        <v>6690</v>
      </c>
      <c r="BC1366">
        <v>2026</v>
      </c>
      <c r="BD1366">
        <v>10</v>
      </c>
      <c r="BE1366">
        <v>14</v>
      </c>
      <c r="BF1366" s="6">
        <f t="shared" si="63"/>
        <v>46309</v>
      </c>
      <c r="BG1366">
        <f t="shared" si="64"/>
        <v>-0.625</v>
      </c>
      <c r="BH1366" t="str">
        <f t="shared" si="65"/>
        <v>COMPLY</v>
      </c>
      <c r="BI1366" t="e">
        <f>VLOOKUP(H1366,Sheet2!$A$1:$B$270,2,FALSE)</f>
        <v>#N/A</v>
      </c>
    </row>
    <row r="1367" spans="1:61">
      <c r="A1367">
        <v>1366</v>
      </c>
      <c r="B1367">
        <v>1002618761</v>
      </c>
      <c r="C1367">
        <v>3</v>
      </c>
      <c r="D1367" t="s">
        <v>51</v>
      </c>
      <c r="E1367">
        <v>4</v>
      </c>
      <c r="F1367" t="s">
        <v>268</v>
      </c>
      <c r="G1367" t="s">
        <v>830</v>
      </c>
      <c r="H1367" t="s">
        <v>831</v>
      </c>
      <c r="I1367" t="s">
        <v>212</v>
      </c>
      <c r="J1367" t="s">
        <v>213</v>
      </c>
      <c r="K1367" t="s">
        <v>149</v>
      </c>
      <c r="L1367" t="s">
        <v>214</v>
      </c>
      <c r="M1367" t="s">
        <v>76</v>
      </c>
      <c r="N1367" t="s">
        <v>215</v>
      </c>
      <c r="O1367" s="57">
        <v>46296.742812500001</v>
      </c>
      <c r="P1367" s="57">
        <v>46298.684421296297</v>
      </c>
      <c r="Q1367">
        <v>69402661</v>
      </c>
      <c r="S1367">
        <v>141569116032</v>
      </c>
      <c r="T1367" t="s">
        <v>1119</v>
      </c>
      <c r="U1367" t="s">
        <v>1120</v>
      </c>
      <c r="V1367" t="s">
        <v>1121</v>
      </c>
      <c r="Z1367">
        <v>111.415111</v>
      </c>
      <c r="AA1367">
        <v>-6.96875</v>
      </c>
      <c r="AB1367" t="s">
        <v>1122</v>
      </c>
      <c r="AC1367" t="s">
        <v>235</v>
      </c>
      <c r="AL1367" t="s">
        <v>217</v>
      </c>
      <c r="AM1367" t="s">
        <v>1123</v>
      </c>
      <c r="AN1367" t="s">
        <v>6</v>
      </c>
      <c r="AO1367" s="57">
        <v>46032.746898148151</v>
      </c>
      <c r="AP1367" s="57">
        <v>46297.625</v>
      </c>
      <c r="AR1367" t="s">
        <v>218</v>
      </c>
      <c r="AS1367" t="s">
        <v>219</v>
      </c>
      <c r="AT1367" t="s">
        <v>230</v>
      </c>
      <c r="AU1367">
        <v>20261003</v>
      </c>
      <c r="AV1367" t="s">
        <v>221</v>
      </c>
      <c r="AW1367" t="s">
        <v>877</v>
      </c>
      <c r="AX1367" t="s">
        <v>222</v>
      </c>
      <c r="BA1367" s="57">
        <v>46297.625</v>
      </c>
      <c r="BB1367" t="s">
        <v>1123</v>
      </c>
      <c r="BC1367">
        <v>2026</v>
      </c>
      <c r="BD1367">
        <v>10</v>
      </c>
      <c r="BE1367">
        <v>3</v>
      </c>
      <c r="BF1367" s="6">
        <f t="shared" si="63"/>
        <v>46298</v>
      </c>
      <c r="BG1367">
        <f t="shared" si="64"/>
        <v>0.375</v>
      </c>
      <c r="BH1367" t="str">
        <f t="shared" si="65"/>
        <v>COMPLY</v>
      </c>
      <c r="BI1367" t="e">
        <f>VLOOKUP(H1367,Sheet2!$A$1:$B$270,2,FALSE)</f>
        <v>#N/A</v>
      </c>
    </row>
    <row r="1368" spans="1:61">
      <c r="A1368">
        <v>1367</v>
      </c>
      <c r="B1368">
        <v>1002617446</v>
      </c>
      <c r="C1368">
        <v>3</v>
      </c>
      <c r="D1368" t="s">
        <v>51</v>
      </c>
      <c r="E1368">
        <v>4</v>
      </c>
      <c r="F1368" t="s">
        <v>268</v>
      </c>
      <c r="G1368" t="s">
        <v>830</v>
      </c>
      <c r="H1368" t="s">
        <v>831</v>
      </c>
      <c r="I1368" t="s">
        <v>212</v>
      </c>
      <c r="J1368" t="s">
        <v>213</v>
      </c>
      <c r="K1368" t="s">
        <v>149</v>
      </c>
      <c r="L1368" t="s">
        <v>214</v>
      </c>
      <c r="M1368" t="s">
        <v>76</v>
      </c>
      <c r="N1368" t="s">
        <v>215</v>
      </c>
      <c r="O1368" s="57">
        <v>46296.449756944443</v>
      </c>
      <c r="P1368" s="57">
        <v>46297.576631944445</v>
      </c>
      <c r="Q1368">
        <v>69402204</v>
      </c>
      <c r="S1368">
        <v>141569116024</v>
      </c>
      <c r="T1368" t="s">
        <v>1114</v>
      </c>
      <c r="U1368" t="s">
        <v>1115</v>
      </c>
      <c r="V1368" t="s">
        <v>1116</v>
      </c>
      <c r="Z1368">
        <v>111.4356827</v>
      </c>
      <c r="AA1368">
        <v>-6.9676187000000001</v>
      </c>
      <c r="AB1368" t="s">
        <v>1117</v>
      </c>
      <c r="AC1368" t="s">
        <v>235</v>
      </c>
      <c r="AL1368" t="s">
        <v>217</v>
      </c>
      <c r="AM1368" t="s">
        <v>1118</v>
      </c>
      <c r="AN1368" t="s">
        <v>6</v>
      </c>
      <c r="AO1368" s="57">
        <v>46032.486342592594</v>
      </c>
      <c r="AP1368" s="57">
        <v>46297.333333333336</v>
      </c>
      <c r="AR1368" t="s">
        <v>218</v>
      </c>
      <c r="AS1368" t="s">
        <v>219</v>
      </c>
      <c r="AT1368" t="s">
        <v>230</v>
      </c>
      <c r="AU1368">
        <v>20261002</v>
      </c>
      <c r="AV1368" t="s">
        <v>221</v>
      </c>
      <c r="AW1368" t="s">
        <v>236</v>
      </c>
      <c r="AX1368" t="s">
        <v>222</v>
      </c>
      <c r="BA1368" s="57">
        <v>46297.333333333336</v>
      </c>
      <c r="BB1368" t="s">
        <v>1118</v>
      </c>
      <c r="BC1368">
        <v>2026</v>
      </c>
      <c r="BD1368">
        <v>10</v>
      </c>
      <c r="BE1368">
        <v>2</v>
      </c>
      <c r="BF1368" s="6">
        <f t="shared" si="63"/>
        <v>46297</v>
      </c>
      <c r="BG1368">
        <f t="shared" si="64"/>
        <v>-0.33333333333575865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1002640936</v>
      </c>
      <c r="C1369">
        <v>3</v>
      </c>
      <c r="D1369" t="s">
        <v>51</v>
      </c>
      <c r="E1369">
        <v>4</v>
      </c>
      <c r="F1369" t="s">
        <v>268</v>
      </c>
      <c r="G1369" t="s">
        <v>830</v>
      </c>
      <c r="H1369" t="s">
        <v>831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46311.797673611109</v>
      </c>
      <c r="P1369" s="57">
        <v>46313.597986111112</v>
      </c>
      <c r="Q1369">
        <v>69411838</v>
      </c>
      <c r="S1369">
        <v>141569116086</v>
      </c>
      <c r="T1369" t="s">
        <v>8614</v>
      </c>
      <c r="U1369" t="s">
        <v>8615</v>
      </c>
      <c r="V1369" t="s">
        <v>8616</v>
      </c>
      <c r="Z1369">
        <v>111.4430997</v>
      </c>
      <c r="AA1369">
        <v>-6.9028359999999997</v>
      </c>
      <c r="AB1369" t="s">
        <v>8617</v>
      </c>
      <c r="AC1369" t="s">
        <v>235</v>
      </c>
      <c r="AL1369" t="s">
        <v>217</v>
      </c>
      <c r="AM1369" t="s">
        <v>7978</v>
      </c>
      <c r="AN1369" t="s">
        <v>6</v>
      </c>
      <c r="AO1369" t="s">
        <v>8618</v>
      </c>
      <c r="AP1369" s="57">
        <v>46313.333333333336</v>
      </c>
      <c r="AR1369" t="s">
        <v>218</v>
      </c>
      <c r="AS1369" t="s">
        <v>219</v>
      </c>
      <c r="AT1369" t="s">
        <v>230</v>
      </c>
      <c r="AU1369">
        <v>20261018</v>
      </c>
      <c r="AV1369" t="s">
        <v>221</v>
      </c>
      <c r="AW1369" t="s">
        <v>2721</v>
      </c>
      <c r="AX1369" t="s">
        <v>222</v>
      </c>
      <c r="BA1369" s="57">
        <v>46313.333333333336</v>
      </c>
      <c r="BB1369" t="s">
        <v>7978</v>
      </c>
      <c r="BC1369">
        <v>2026</v>
      </c>
      <c r="BD1369">
        <v>10</v>
      </c>
      <c r="BE1369">
        <v>18</v>
      </c>
      <c r="BF1369" s="6">
        <f t="shared" si="63"/>
        <v>46313</v>
      </c>
      <c r="BG1369">
        <f t="shared" si="64"/>
        <v>-0.33333333333575865</v>
      </c>
      <c r="BH1369" t="str">
        <f t="shared" si="65"/>
        <v>COMPLY</v>
      </c>
      <c r="BI1369" t="e">
        <f>VLOOKUP(H1369,Sheet2!$A$1:$B$270,2,FALSE)</f>
        <v>#N/A</v>
      </c>
    </row>
    <row r="1370" spans="1:61">
      <c r="A1370">
        <v>1369</v>
      </c>
      <c r="B1370">
        <v>1002643067</v>
      </c>
      <c r="C1370">
        <v>3</v>
      </c>
      <c r="D1370" t="s">
        <v>51</v>
      </c>
      <c r="E1370">
        <v>4</v>
      </c>
      <c r="F1370" t="s">
        <v>268</v>
      </c>
      <c r="G1370" t="s">
        <v>830</v>
      </c>
      <c r="H1370" t="s">
        <v>831</v>
      </c>
      <c r="I1370" t="s">
        <v>212</v>
      </c>
      <c r="J1370" t="s">
        <v>213</v>
      </c>
      <c r="K1370" t="s">
        <v>149</v>
      </c>
      <c r="L1370" t="s">
        <v>214</v>
      </c>
      <c r="M1370" t="s">
        <v>76</v>
      </c>
      <c r="N1370" t="s">
        <v>215</v>
      </c>
      <c r="O1370" s="57">
        <v>46314.541435185187</v>
      </c>
      <c r="P1370" s="57">
        <v>46315.845023148147</v>
      </c>
      <c r="Q1370">
        <v>69412872</v>
      </c>
      <c r="S1370">
        <v>141569116102</v>
      </c>
      <c r="T1370" t="s">
        <v>9632</v>
      </c>
      <c r="U1370" t="s">
        <v>9633</v>
      </c>
      <c r="V1370" t="s">
        <v>9634</v>
      </c>
      <c r="Z1370">
        <v>111.45604</v>
      </c>
      <c r="AA1370">
        <v>-6.9465870000000001</v>
      </c>
      <c r="AB1370" t="s">
        <v>9635</v>
      </c>
      <c r="AC1370" t="s">
        <v>235</v>
      </c>
      <c r="AL1370" t="s">
        <v>217</v>
      </c>
      <c r="AM1370" t="s">
        <v>9423</v>
      </c>
      <c r="AN1370" t="s">
        <v>6</v>
      </c>
      <c r="AO1370" t="s">
        <v>9386</v>
      </c>
      <c r="AP1370" s="57">
        <v>46315.458333333336</v>
      </c>
      <c r="AR1370" t="s">
        <v>218</v>
      </c>
      <c r="AS1370" t="s">
        <v>219</v>
      </c>
      <c r="AT1370" t="s">
        <v>230</v>
      </c>
      <c r="AU1370">
        <v>20261020</v>
      </c>
      <c r="AV1370" t="s">
        <v>221</v>
      </c>
      <c r="AW1370" t="s">
        <v>923</v>
      </c>
      <c r="AX1370" t="s">
        <v>222</v>
      </c>
      <c r="BA1370" s="57">
        <v>46315.458333333336</v>
      </c>
      <c r="BB1370" t="s">
        <v>9423</v>
      </c>
      <c r="BC1370">
        <v>2026</v>
      </c>
      <c r="BD1370">
        <v>10</v>
      </c>
      <c r="BE1370">
        <v>20</v>
      </c>
      <c r="BF1370" s="6">
        <f t="shared" si="63"/>
        <v>46315</v>
      </c>
      <c r="BG1370">
        <f t="shared" si="64"/>
        <v>-0.45833333333575865</v>
      </c>
      <c r="BH1370" t="str">
        <f t="shared" si="65"/>
        <v>COMPLY</v>
      </c>
      <c r="BI1370" t="e">
        <f>VLOOKUP(H1370,Sheet2!$A$1:$B$270,2,FALSE)</f>
        <v>#N/A</v>
      </c>
    </row>
    <row r="1371" spans="1:61">
      <c r="A1371">
        <v>1370</v>
      </c>
      <c r="B1371">
        <v>1002647827</v>
      </c>
      <c r="C1371">
        <v>3</v>
      </c>
      <c r="D1371" t="s">
        <v>51</v>
      </c>
      <c r="E1371">
        <v>4</v>
      </c>
      <c r="F1371" t="s">
        <v>268</v>
      </c>
      <c r="G1371" t="s">
        <v>830</v>
      </c>
      <c r="H1371" t="s">
        <v>831</v>
      </c>
      <c r="I1371" t="s">
        <v>212</v>
      </c>
      <c r="J1371" t="s">
        <v>213</v>
      </c>
      <c r="K1371" t="s">
        <v>149</v>
      </c>
      <c r="L1371" t="s">
        <v>214</v>
      </c>
      <c r="M1371" t="s">
        <v>76</v>
      </c>
      <c r="N1371" t="s">
        <v>215</v>
      </c>
      <c r="O1371" s="57">
        <v>46316.645648148151</v>
      </c>
      <c r="P1371" s="57">
        <v>46317.621921296297</v>
      </c>
      <c r="Q1371">
        <v>69414672</v>
      </c>
      <c r="S1371">
        <v>141569116116</v>
      </c>
      <c r="T1371" t="s">
        <v>10953</v>
      </c>
      <c r="U1371" t="s">
        <v>10954</v>
      </c>
      <c r="V1371" t="s">
        <v>10955</v>
      </c>
      <c r="Z1371">
        <v>111.41727640000001</v>
      </c>
      <c r="AA1371">
        <v>-6.9718108999999897</v>
      </c>
      <c r="AB1371" t="s">
        <v>10956</v>
      </c>
      <c r="AC1371" t="s">
        <v>235</v>
      </c>
      <c r="AL1371" t="s">
        <v>217</v>
      </c>
      <c r="AM1371" t="s">
        <v>10957</v>
      </c>
      <c r="AN1371" t="s">
        <v>6</v>
      </c>
      <c r="AO1371" t="s">
        <v>10958</v>
      </c>
      <c r="AP1371" s="57">
        <v>46317.625</v>
      </c>
      <c r="AR1371" t="s">
        <v>218</v>
      </c>
      <c r="AS1371" t="s">
        <v>219</v>
      </c>
      <c r="AT1371" t="s">
        <v>230</v>
      </c>
      <c r="AU1371">
        <v>20261022</v>
      </c>
      <c r="AV1371" t="s">
        <v>221</v>
      </c>
      <c r="AW1371" t="s">
        <v>878</v>
      </c>
      <c r="AX1371" t="s">
        <v>222</v>
      </c>
      <c r="BA1371" s="57">
        <v>46317.625</v>
      </c>
      <c r="BB1371" t="s">
        <v>10957</v>
      </c>
      <c r="BC1371">
        <v>2026</v>
      </c>
      <c r="BD1371">
        <v>10</v>
      </c>
      <c r="BE1371">
        <v>22</v>
      </c>
      <c r="BF1371" s="6">
        <f t="shared" si="63"/>
        <v>46317</v>
      </c>
      <c r="BG1371">
        <f t="shared" si="64"/>
        <v>-0.625</v>
      </c>
      <c r="BH1371" t="str">
        <f t="shared" si="65"/>
        <v>COMPLY</v>
      </c>
      <c r="BI1371" t="e">
        <f>VLOOKUP(H1371,Sheet2!$A$1:$B$270,2,FALSE)</f>
        <v>#N/A</v>
      </c>
    </row>
    <row r="1372" spans="1:61">
      <c r="A1372">
        <v>1371</v>
      </c>
      <c r="B1372">
        <v>1002647168</v>
      </c>
      <c r="C1372">
        <v>3</v>
      </c>
      <c r="D1372" t="s">
        <v>51</v>
      </c>
      <c r="E1372">
        <v>4</v>
      </c>
      <c r="F1372" t="s">
        <v>268</v>
      </c>
      <c r="G1372" t="s">
        <v>830</v>
      </c>
      <c r="H1372" t="s">
        <v>831</v>
      </c>
      <c r="I1372" t="s">
        <v>212</v>
      </c>
      <c r="J1372" t="s">
        <v>213</v>
      </c>
      <c r="K1372" t="s">
        <v>149</v>
      </c>
      <c r="M1372" t="s">
        <v>76</v>
      </c>
      <c r="N1372" t="s">
        <v>215</v>
      </c>
      <c r="O1372" s="57">
        <v>46316.494525462964</v>
      </c>
      <c r="P1372" s="57">
        <v>46317.523611111108</v>
      </c>
      <c r="Q1372">
        <v>69400625</v>
      </c>
      <c r="S1372">
        <v>141569116114</v>
      </c>
      <c r="T1372" t="s">
        <v>9738</v>
      </c>
      <c r="U1372" t="s">
        <v>10959</v>
      </c>
      <c r="V1372" t="s">
        <v>10960</v>
      </c>
      <c r="Z1372">
        <v>111.436232348223</v>
      </c>
      <c r="AA1372">
        <v>-6.9878239000528799</v>
      </c>
      <c r="AB1372" t="s">
        <v>10961</v>
      </c>
      <c r="AC1372" t="s">
        <v>225</v>
      </c>
      <c r="AL1372" t="s">
        <v>217</v>
      </c>
      <c r="AM1372" t="s">
        <v>10962</v>
      </c>
      <c r="AN1372" t="s">
        <v>6</v>
      </c>
      <c r="AO1372" t="s">
        <v>10725</v>
      </c>
      <c r="AP1372" s="57">
        <v>46317.458333333336</v>
      </c>
      <c r="AR1372" t="s">
        <v>218</v>
      </c>
      <c r="AS1372" t="s">
        <v>219</v>
      </c>
      <c r="AT1372" t="s">
        <v>230</v>
      </c>
      <c r="AU1372">
        <v>20261022</v>
      </c>
      <c r="AV1372" t="s">
        <v>221</v>
      </c>
      <c r="AW1372" t="s">
        <v>540</v>
      </c>
      <c r="AX1372" t="s">
        <v>222</v>
      </c>
      <c r="BA1372" s="57">
        <v>46317.458333333336</v>
      </c>
      <c r="BB1372" t="s">
        <v>10962</v>
      </c>
      <c r="BC1372">
        <v>2026</v>
      </c>
      <c r="BD1372">
        <v>10</v>
      </c>
      <c r="BE1372">
        <v>22</v>
      </c>
      <c r="BF1372" s="6">
        <f t="shared" si="63"/>
        <v>46317</v>
      </c>
      <c r="BG1372">
        <f t="shared" si="64"/>
        <v>-0.45833333333575865</v>
      </c>
      <c r="BH1372" t="str">
        <f t="shared" si="65"/>
        <v>COMPLY</v>
      </c>
      <c r="BI1372" t="e">
        <f>VLOOKUP(H1372,Sheet2!$A$1:$B$270,2,FALSE)</f>
        <v>#N/A</v>
      </c>
    </row>
    <row r="1373" spans="1:61">
      <c r="A1373">
        <v>1372</v>
      </c>
      <c r="B1373">
        <v>1002653885</v>
      </c>
      <c r="C1373">
        <v>3</v>
      </c>
      <c r="D1373" t="s">
        <v>51</v>
      </c>
      <c r="E1373">
        <v>4</v>
      </c>
      <c r="F1373" t="s">
        <v>268</v>
      </c>
      <c r="G1373" t="s">
        <v>830</v>
      </c>
      <c r="H1373" t="s">
        <v>831</v>
      </c>
      <c r="I1373" t="s">
        <v>212</v>
      </c>
      <c r="J1373" t="s">
        <v>213</v>
      </c>
      <c r="K1373" t="s">
        <v>149</v>
      </c>
      <c r="L1373" t="s">
        <v>214</v>
      </c>
      <c r="M1373" t="s">
        <v>76</v>
      </c>
      <c r="N1373" t="s">
        <v>215</v>
      </c>
      <c r="O1373" s="57">
        <v>46321.548425925925</v>
      </c>
      <c r="P1373" s="57">
        <v>46322.547546296293</v>
      </c>
      <c r="Q1373">
        <v>69417137</v>
      </c>
      <c r="S1373">
        <v>141569116133</v>
      </c>
      <c r="T1373" t="s">
        <v>13214</v>
      </c>
      <c r="U1373" t="s">
        <v>13215</v>
      </c>
      <c r="V1373" t="s">
        <v>13216</v>
      </c>
      <c r="Z1373">
        <v>111.3705556</v>
      </c>
      <c r="AA1373">
        <v>-6.9398732999999897</v>
      </c>
      <c r="AB1373" t="s">
        <v>13217</v>
      </c>
      <c r="AC1373" t="s">
        <v>235</v>
      </c>
      <c r="AL1373" t="s">
        <v>217</v>
      </c>
      <c r="AM1373" t="s">
        <v>13218</v>
      </c>
      <c r="AN1373" t="s">
        <v>6</v>
      </c>
      <c r="AO1373" t="s">
        <v>12996</v>
      </c>
      <c r="AP1373" s="57">
        <v>46322.458333333336</v>
      </c>
      <c r="AR1373" t="s">
        <v>218</v>
      </c>
      <c r="AS1373" t="s">
        <v>219</v>
      </c>
      <c r="AT1373" t="s">
        <v>230</v>
      </c>
      <c r="AU1373">
        <v>20261027</v>
      </c>
      <c r="AV1373" t="s">
        <v>221</v>
      </c>
      <c r="AW1373" t="s">
        <v>880</v>
      </c>
      <c r="AX1373" t="s">
        <v>222</v>
      </c>
      <c r="BA1373" s="57">
        <v>46322.458333333336</v>
      </c>
      <c r="BB1373" t="s">
        <v>13218</v>
      </c>
      <c r="BC1373">
        <v>2026</v>
      </c>
      <c r="BD1373">
        <v>10</v>
      </c>
      <c r="BE1373">
        <v>27</v>
      </c>
      <c r="BF1373" s="6">
        <f t="shared" si="63"/>
        <v>46322</v>
      </c>
      <c r="BG1373">
        <f t="shared" si="64"/>
        <v>-0.45833333333575865</v>
      </c>
      <c r="BH1373" t="str">
        <f t="shared" si="65"/>
        <v>COMPLY</v>
      </c>
      <c r="BI1373" t="e">
        <f>VLOOKUP(H1373,Sheet2!$A$1:$B$270,2,FALSE)</f>
        <v>#N/A</v>
      </c>
    </row>
    <row r="1374" spans="1:61">
      <c r="A1374">
        <v>1373</v>
      </c>
      <c r="B1374">
        <v>1002655656</v>
      </c>
      <c r="C1374">
        <v>3</v>
      </c>
      <c r="D1374" t="s">
        <v>51</v>
      </c>
      <c r="E1374">
        <v>4</v>
      </c>
      <c r="F1374" t="s">
        <v>268</v>
      </c>
      <c r="G1374" t="s">
        <v>830</v>
      </c>
      <c r="H1374" t="s">
        <v>831</v>
      </c>
      <c r="I1374" t="s">
        <v>212</v>
      </c>
      <c r="J1374" t="s">
        <v>213</v>
      </c>
      <c r="K1374" t="s">
        <v>149</v>
      </c>
      <c r="L1374" t="s">
        <v>214</v>
      </c>
      <c r="M1374" t="s">
        <v>76</v>
      </c>
      <c r="N1374" t="s">
        <v>215</v>
      </c>
      <c r="O1374" s="57">
        <v>46322.477592592593</v>
      </c>
      <c r="P1374" s="57">
        <v>46323.581365740742</v>
      </c>
      <c r="Q1374">
        <v>69417851</v>
      </c>
      <c r="S1374">
        <v>141569116137</v>
      </c>
      <c r="T1374" t="s">
        <v>13904</v>
      </c>
      <c r="U1374" t="s">
        <v>13905</v>
      </c>
      <c r="V1374" t="s">
        <v>13906</v>
      </c>
      <c r="Z1374">
        <v>111.41514599999999</v>
      </c>
      <c r="AA1374">
        <v>-6.9662497999999999</v>
      </c>
      <c r="AB1374" t="s">
        <v>13907</v>
      </c>
      <c r="AC1374" t="s">
        <v>235</v>
      </c>
      <c r="AL1374" t="s">
        <v>217</v>
      </c>
      <c r="AM1374" t="s">
        <v>13908</v>
      </c>
      <c r="AN1374" t="s">
        <v>6</v>
      </c>
      <c r="AO1374" t="s">
        <v>13909</v>
      </c>
      <c r="AP1374" s="57">
        <v>46323.333333333336</v>
      </c>
      <c r="AR1374" t="s">
        <v>218</v>
      </c>
      <c r="AS1374" t="s">
        <v>219</v>
      </c>
      <c r="AT1374" t="s">
        <v>230</v>
      </c>
      <c r="AU1374">
        <v>20261028</v>
      </c>
      <c r="AV1374" t="s">
        <v>221</v>
      </c>
      <c r="AW1374" t="s">
        <v>2229</v>
      </c>
      <c r="AX1374" t="s">
        <v>222</v>
      </c>
      <c r="BA1374" s="57">
        <v>46323.333333333336</v>
      </c>
      <c r="BB1374" t="s">
        <v>13908</v>
      </c>
      <c r="BC1374">
        <v>2026</v>
      </c>
      <c r="BD1374">
        <v>10</v>
      </c>
      <c r="BE1374">
        <v>28</v>
      </c>
      <c r="BF1374" s="6">
        <f t="shared" si="63"/>
        <v>46323</v>
      </c>
      <c r="BG1374">
        <f t="shared" si="64"/>
        <v>-0.33333333333575865</v>
      </c>
      <c r="BH1374" t="str">
        <f t="shared" si="65"/>
        <v>COMPLY</v>
      </c>
      <c r="BI1374" t="e">
        <f>VLOOKUP(H1374,Sheet2!$A$1:$B$270,2,FALSE)</f>
        <v>#N/A</v>
      </c>
    </row>
    <row r="1375" spans="1:61">
      <c r="A1375">
        <v>1374</v>
      </c>
      <c r="B1375">
        <v>1002621472</v>
      </c>
      <c r="C1375">
        <v>3</v>
      </c>
      <c r="D1375" t="s">
        <v>51</v>
      </c>
      <c r="E1375">
        <v>4</v>
      </c>
      <c r="F1375" t="s">
        <v>268</v>
      </c>
      <c r="G1375" t="s">
        <v>830</v>
      </c>
      <c r="H1375" t="s">
        <v>831</v>
      </c>
      <c r="I1375" t="s">
        <v>212</v>
      </c>
      <c r="J1375" t="s">
        <v>213</v>
      </c>
      <c r="K1375" t="s">
        <v>149</v>
      </c>
      <c r="L1375" t="s">
        <v>214</v>
      </c>
      <c r="M1375" t="s">
        <v>1916</v>
      </c>
      <c r="N1375" t="s">
        <v>215</v>
      </c>
      <c r="O1375" s="57">
        <v>46299.665682870371</v>
      </c>
      <c r="P1375" s="57">
        <v>46300.67827546296</v>
      </c>
      <c r="Q1375">
        <v>69403968</v>
      </c>
      <c r="S1375">
        <v>141569116042</v>
      </c>
      <c r="T1375" t="s">
        <v>1970</v>
      </c>
      <c r="U1375" t="s">
        <v>1971</v>
      </c>
      <c r="V1375" t="s">
        <v>1972</v>
      </c>
      <c r="Z1375">
        <v>111.4062969</v>
      </c>
      <c r="AA1375">
        <v>-6.9794874999999896</v>
      </c>
      <c r="AB1375" t="s">
        <v>1973</v>
      </c>
      <c r="AC1375" t="s">
        <v>235</v>
      </c>
      <c r="AL1375" t="s">
        <v>217</v>
      </c>
      <c r="AM1375" t="s">
        <v>1974</v>
      </c>
      <c r="AN1375" t="s">
        <v>6</v>
      </c>
      <c r="AO1375" s="57">
        <v>46122.674062500002</v>
      </c>
      <c r="AP1375" s="57">
        <v>46300.625</v>
      </c>
      <c r="AQ1375" t="s">
        <v>841</v>
      </c>
      <c r="AR1375" t="s">
        <v>12</v>
      </c>
      <c r="AS1375" t="s">
        <v>219</v>
      </c>
      <c r="AT1375" t="s">
        <v>230</v>
      </c>
      <c r="AV1375" t="s">
        <v>1626</v>
      </c>
      <c r="AW1375" t="s">
        <v>877</v>
      </c>
      <c r="AX1375" t="s">
        <v>222</v>
      </c>
      <c r="BA1375" s="57">
        <v>46300.625</v>
      </c>
      <c r="BB1375" t="s">
        <v>1974</v>
      </c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:61">
      <c r="A1376">
        <v>1375</v>
      </c>
      <c r="B1376">
        <v>1002630338</v>
      </c>
      <c r="C1376">
        <v>3</v>
      </c>
      <c r="D1376" t="s">
        <v>51</v>
      </c>
      <c r="E1376">
        <v>4</v>
      </c>
      <c r="F1376" t="s">
        <v>268</v>
      </c>
      <c r="G1376" t="s">
        <v>830</v>
      </c>
      <c r="H1376" t="s">
        <v>831</v>
      </c>
      <c r="I1376" t="s">
        <v>212</v>
      </c>
      <c r="J1376" t="s">
        <v>213</v>
      </c>
      <c r="K1376" t="s">
        <v>149</v>
      </c>
      <c r="L1376" t="s">
        <v>214</v>
      </c>
      <c r="M1376" t="s">
        <v>1916</v>
      </c>
      <c r="N1376" t="s">
        <v>215</v>
      </c>
      <c r="O1376" s="57">
        <v>46304.678240740737</v>
      </c>
      <c r="P1376" s="57">
        <v>46307.373842592591</v>
      </c>
      <c r="Q1376">
        <v>69407582</v>
      </c>
      <c r="S1376">
        <v>141569116063</v>
      </c>
      <c r="T1376" t="s">
        <v>5256</v>
      </c>
      <c r="U1376" t="s">
        <v>5257</v>
      </c>
      <c r="V1376" t="s">
        <v>5258</v>
      </c>
      <c r="Z1376">
        <v>111.4101926</v>
      </c>
      <c r="AA1376">
        <v>-6.9690795999999997</v>
      </c>
      <c r="AB1376" t="s">
        <v>5259</v>
      </c>
      <c r="AC1376" t="s">
        <v>235</v>
      </c>
      <c r="AL1376" t="s">
        <v>217</v>
      </c>
      <c r="AM1376" t="s">
        <v>5260</v>
      </c>
      <c r="AN1376" t="s">
        <v>6</v>
      </c>
      <c r="AO1376" s="57">
        <v>46275.725983796299</v>
      </c>
      <c r="AP1376" s="57">
        <v>46305.625</v>
      </c>
      <c r="AQ1376" t="s">
        <v>841</v>
      </c>
      <c r="AR1376" t="s">
        <v>12</v>
      </c>
      <c r="AS1376" t="s">
        <v>219</v>
      </c>
      <c r="AT1376" t="s">
        <v>230</v>
      </c>
      <c r="AV1376" t="s">
        <v>1626</v>
      </c>
      <c r="AW1376" t="s">
        <v>877</v>
      </c>
      <c r="AX1376" t="s">
        <v>222</v>
      </c>
      <c r="BA1376" s="57">
        <v>46305.625</v>
      </c>
      <c r="BB1376" t="s">
        <v>5260</v>
      </c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:61">
      <c r="A1377">
        <v>1376</v>
      </c>
      <c r="B1377">
        <v>1002625202</v>
      </c>
      <c r="C1377">
        <v>3</v>
      </c>
      <c r="D1377" t="s">
        <v>51</v>
      </c>
      <c r="E1377">
        <v>4</v>
      </c>
      <c r="F1377" t="s">
        <v>268</v>
      </c>
      <c r="G1377" t="s">
        <v>830</v>
      </c>
      <c r="H1377" t="s">
        <v>1975</v>
      </c>
      <c r="I1377" t="s">
        <v>212</v>
      </c>
      <c r="J1377" t="s">
        <v>213</v>
      </c>
      <c r="K1377" t="s">
        <v>149</v>
      </c>
      <c r="L1377" t="s">
        <v>214</v>
      </c>
      <c r="M1377" t="s">
        <v>76</v>
      </c>
      <c r="N1377" t="s">
        <v>215</v>
      </c>
      <c r="O1377" s="57">
        <v>46301.807337962964</v>
      </c>
      <c r="P1377" s="57">
        <v>46302.578865740739</v>
      </c>
      <c r="Q1377">
        <v>69405411</v>
      </c>
      <c r="S1377">
        <v>142552107903</v>
      </c>
      <c r="T1377" t="s">
        <v>3361</v>
      </c>
      <c r="U1377" t="s">
        <v>3362</v>
      </c>
      <c r="V1377" t="s">
        <v>3363</v>
      </c>
      <c r="Z1377">
        <v>111.57086099999999</v>
      </c>
      <c r="AA1377">
        <v>-7.1124219999999996</v>
      </c>
      <c r="AB1377" t="s">
        <v>3364</v>
      </c>
      <c r="AC1377" t="s">
        <v>235</v>
      </c>
      <c r="AL1377" t="s">
        <v>217</v>
      </c>
      <c r="AM1377" t="s">
        <v>3365</v>
      </c>
      <c r="AN1377" t="s">
        <v>6</v>
      </c>
      <c r="AO1377" s="57">
        <v>46183.809340277781</v>
      </c>
      <c r="AP1377" s="57">
        <v>46303.333333333336</v>
      </c>
      <c r="AR1377" t="s">
        <v>218</v>
      </c>
      <c r="AS1377" t="s">
        <v>1981</v>
      </c>
      <c r="AT1377" t="s">
        <v>230</v>
      </c>
      <c r="AU1377">
        <v>20261007</v>
      </c>
      <c r="AV1377" t="s">
        <v>221</v>
      </c>
      <c r="AW1377" t="s">
        <v>882</v>
      </c>
      <c r="AX1377" t="s">
        <v>222</v>
      </c>
      <c r="BA1377" s="57">
        <v>46303.333333333336</v>
      </c>
      <c r="BB1377" t="s">
        <v>3365</v>
      </c>
      <c r="BC1377">
        <v>2026</v>
      </c>
      <c r="BD1377">
        <v>10</v>
      </c>
      <c r="BE1377">
        <v>7</v>
      </c>
      <c r="BF1377" s="6">
        <f t="shared" si="63"/>
        <v>46302</v>
      </c>
      <c r="BG1377">
        <f t="shared" si="64"/>
        <v>-1.3333333333357587</v>
      </c>
      <c r="BH1377" t="str">
        <f t="shared" si="65"/>
        <v>COMPLY</v>
      </c>
      <c r="BI1377" t="e">
        <f>VLOOKUP(H1377,Sheet2!$A$1:$B$270,2,FALSE)</f>
        <v>#N/A</v>
      </c>
    </row>
    <row r="1378" spans="1:61">
      <c r="A1378">
        <v>1377</v>
      </c>
      <c r="B1378">
        <v>1002641692</v>
      </c>
      <c r="C1378">
        <v>3</v>
      </c>
      <c r="D1378" t="s">
        <v>51</v>
      </c>
      <c r="E1378">
        <v>4</v>
      </c>
      <c r="F1378" t="s">
        <v>268</v>
      </c>
      <c r="G1378" t="s">
        <v>830</v>
      </c>
      <c r="H1378" t="s">
        <v>1975</v>
      </c>
      <c r="I1378" t="s">
        <v>212</v>
      </c>
      <c r="J1378" t="s">
        <v>213</v>
      </c>
      <c r="K1378" t="s">
        <v>149</v>
      </c>
      <c r="L1378" t="s">
        <v>214</v>
      </c>
      <c r="M1378" t="s">
        <v>76</v>
      </c>
      <c r="N1378" t="s">
        <v>215</v>
      </c>
      <c r="O1378" s="57">
        <v>46312.82608796296</v>
      </c>
      <c r="P1378" s="57">
        <v>46314.742268518516</v>
      </c>
      <c r="Q1378">
        <v>69412234</v>
      </c>
      <c r="S1378">
        <v>142552107943</v>
      </c>
      <c r="T1378" t="s">
        <v>8619</v>
      </c>
      <c r="U1378" t="s">
        <v>8620</v>
      </c>
      <c r="V1378" t="s">
        <v>8625</v>
      </c>
      <c r="Z1378">
        <v>111.56639509999999</v>
      </c>
      <c r="AA1378">
        <v>-7.1575527000000001</v>
      </c>
      <c r="AB1378" t="s">
        <v>8626</v>
      </c>
      <c r="AC1378" t="s">
        <v>235</v>
      </c>
      <c r="AL1378" t="s">
        <v>217</v>
      </c>
      <c r="AM1378" t="s">
        <v>8627</v>
      </c>
      <c r="AN1378" t="s">
        <v>6</v>
      </c>
      <c r="AO1378" t="s">
        <v>8624</v>
      </c>
      <c r="AP1378" s="57">
        <v>46314.333333333336</v>
      </c>
      <c r="AR1378" t="s">
        <v>218</v>
      </c>
      <c r="AS1378" t="s">
        <v>1981</v>
      </c>
      <c r="AT1378" t="s">
        <v>230</v>
      </c>
      <c r="AU1378">
        <v>20261019</v>
      </c>
      <c r="AV1378" t="s">
        <v>221</v>
      </c>
      <c r="AW1378" t="s">
        <v>881</v>
      </c>
      <c r="AX1378" t="s">
        <v>222</v>
      </c>
      <c r="BA1378" s="57">
        <v>46314.333333333336</v>
      </c>
      <c r="BB1378" t="s">
        <v>8627</v>
      </c>
      <c r="BC1378">
        <v>2026</v>
      </c>
      <c r="BD1378">
        <v>10</v>
      </c>
      <c r="BE1378">
        <v>19</v>
      </c>
      <c r="BF1378" s="6">
        <f t="shared" si="63"/>
        <v>46314</v>
      </c>
      <c r="BG1378">
        <f t="shared" si="64"/>
        <v>-0.33333333333575865</v>
      </c>
      <c r="BH1378" t="str">
        <f t="shared" si="65"/>
        <v>COMPLY</v>
      </c>
      <c r="BI1378" t="e">
        <f>VLOOKUP(H1378,Sheet2!$A$1:$B$270,2,FALSE)</f>
        <v>#N/A</v>
      </c>
    </row>
    <row r="1379" spans="1:61">
      <c r="A1379">
        <v>1378</v>
      </c>
      <c r="B1379">
        <v>1002641693</v>
      </c>
      <c r="C1379">
        <v>3</v>
      </c>
      <c r="D1379" t="s">
        <v>51</v>
      </c>
      <c r="E1379">
        <v>4</v>
      </c>
      <c r="F1379" t="s">
        <v>268</v>
      </c>
      <c r="G1379" t="s">
        <v>830</v>
      </c>
      <c r="H1379" t="s">
        <v>1975</v>
      </c>
      <c r="I1379" t="s">
        <v>212</v>
      </c>
      <c r="J1379" t="s">
        <v>213</v>
      </c>
      <c r="K1379" t="s">
        <v>149</v>
      </c>
      <c r="L1379" t="s">
        <v>214</v>
      </c>
      <c r="M1379" t="s">
        <v>76</v>
      </c>
      <c r="N1379" t="s">
        <v>215</v>
      </c>
      <c r="O1379" s="57">
        <v>46312.826851851853</v>
      </c>
      <c r="P1379" s="57">
        <v>46314.765115740738</v>
      </c>
      <c r="Q1379">
        <v>69412235</v>
      </c>
      <c r="S1379">
        <v>142552107944</v>
      </c>
      <c r="T1379" t="s">
        <v>8619</v>
      </c>
      <c r="U1379" t="s">
        <v>8620</v>
      </c>
      <c r="V1379" t="s">
        <v>8628</v>
      </c>
      <c r="Z1379">
        <v>111.56639509999999</v>
      </c>
      <c r="AA1379">
        <v>-7.1575527000000001</v>
      </c>
      <c r="AB1379" t="s">
        <v>8629</v>
      </c>
      <c r="AC1379" t="s">
        <v>235</v>
      </c>
      <c r="AL1379" t="s">
        <v>217</v>
      </c>
      <c r="AM1379" t="s">
        <v>8623</v>
      </c>
      <c r="AN1379" t="s">
        <v>6</v>
      </c>
      <c r="AO1379" t="s">
        <v>8624</v>
      </c>
      <c r="AP1379" s="57">
        <v>46314.333333333336</v>
      </c>
      <c r="AR1379" t="s">
        <v>218</v>
      </c>
      <c r="AS1379" t="s">
        <v>1981</v>
      </c>
      <c r="AT1379" t="s">
        <v>230</v>
      </c>
      <c r="AU1379">
        <v>20261019</v>
      </c>
      <c r="AV1379" t="s">
        <v>221</v>
      </c>
      <c r="AW1379" t="s">
        <v>2895</v>
      </c>
      <c r="AX1379" t="s">
        <v>222</v>
      </c>
      <c r="BA1379" s="57">
        <v>46314.333333333336</v>
      </c>
      <c r="BB1379" t="s">
        <v>8623</v>
      </c>
      <c r="BC1379">
        <v>2026</v>
      </c>
      <c r="BD1379">
        <v>10</v>
      </c>
      <c r="BE1379">
        <v>19</v>
      </c>
      <c r="BF1379" s="6">
        <f t="shared" si="63"/>
        <v>46314</v>
      </c>
      <c r="BG1379">
        <f t="shared" si="64"/>
        <v>-0.33333333333575865</v>
      </c>
      <c r="BH1379" t="str">
        <f t="shared" si="65"/>
        <v>COMPLY</v>
      </c>
      <c r="BI1379" t="e">
        <f>VLOOKUP(H1379,Sheet2!$A$1:$B$270,2,FALSE)</f>
        <v>#N/A</v>
      </c>
    </row>
    <row r="1380" spans="1:61">
      <c r="A1380">
        <v>1379</v>
      </c>
      <c r="B1380">
        <v>1002641695</v>
      </c>
      <c r="C1380">
        <v>3</v>
      </c>
      <c r="D1380" t="s">
        <v>51</v>
      </c>
      <c r="E1380">
        <v>4</v>
      </c>
      <c r="F1380" t="s">
        <v>268</v>
      </c>
      <c r="G1380" t="s">
        <v>830</v>
      </c>
      <c r="H1380" t="s">
        <v>1975</v>
      </c>
      <c r="I1380" t="s">
        <v>212</v>
      </c>
      <c r="J1380" t="s">
        <v>213</v>
      </c>
      <c r="K1380" t="s">
        <v>149</v>
      </c>
      <c r="L1380" t="s">
        <v>214</v>
      </c>
      <c r="M1380" t="s">
        <v>76</v>
      </c>
      <c r="N1380" t="s">
        <v>215</v>
      </c>
      <c r="O1380" s="57">
        <v>46312.828240740739</v>
      </c>
      <c r="P1380" s="57">
        <v>46314.763819444444</v>
      </c>
      <c r="Q1380">
        <v>69412253</v>
      </c>
      <c r="S1380">
        <v>142552107945</v>
      </c>
      <c r="T1380" t="s">
        <v>8619</v>
      </c>
      <c r="U1380" t="s">
        <v>8620</v>
      </c>
      <c r="V1380" t="s">
        <v>8621</v>
      </c>
      <c r="Z1380">
        <v>111.56639509999999</v>
      </c>
      <c r="AA1380">
        <v>-7.1575527000000001</v>
      </c>
      <c r="AB1380" t="s">
        <v>8622</v>
      </c>
      <c r="AC1380" t="s">
        <v>235</v>
      </c>
      <c r="AL1380" t="s">
        <v>217</v>
      </c>
      <c r="AM1380" t="s">
        <v>8623</v>
      </c>
      <c r="AN1380" t="s">
        <v>6</v>
      </c>
      <c r="AO1380" t="s">
        <v>8624</v>
      </c>
      <c r="AP1380" s="57">
        <v>46314.333333333336</v>
      </c>
      <c r="AR1380" t="s">
        <v>218</v>
      </c>
      <c r="AS1380" t="s">
        <v>1981</v>
      </c>
      <c r="AT1380" t="s">
        <v>230</v>
      </c>
      <c r="AU1380">
        <v>20261019</v>
      </c>
      <c r="AV1380" t="s">
        <v>221</v>
      </c>
      <c r="AW1380" t="s">
        <v>2895</v>
      </c>
      <c r="AX1380" t="s">
        <v>222</v>
      </c>
      <c r="BA1380" s="57">
        <v>46314.333333333336</v>
      </c>
      <c r="BB1380" t="s">
        <v>8623</v>
      </c>
      <c r="BC1380">
        <v>2026</v>
      </c>
      <c r="BD1380">
        <v>10</v>
      </c>
      <c r="BE1380">
        <v>19</v>
      </c>
      <c r="BF1380" s="6">
        <f t="shared" si="63"/>
        <v>46314</v>
      </c>
      <c r="BG1380">
        <f t="shared" si="64"/>
        <v>-0.33333333333575865</v>
      </c>
      <c r="BH1380" t="str">
        <f t="shared" si="65"/>
        <v>COMPLY</v>
      </c>
      <c r="BI1380" t="e">
        <f>VLOOKUP(H1380,Sheet2!$A$1:$B$270,2,FALSE)</f>
        <v>#N/A</v>
      </c>
    </row>
    <row r="1381" spans="1:61">
      <c r="A1381">
        <v>1380</v>
      </c>
      <c r="B1381">
        <v>1002645464</v>
      </c>
      <c r="C1381">
        <v>3</v>
      </c>
      <c r="D1381" t="s">
        <v>51</v>
      </c>
      <c r="E1381">
        <v>4</v>
      </c>
      <c r="F1381" t="s">
        <v>268</v>
      </c>
      <c r="G1381" t="s">
        <v>830</v>
      </c>
      <c r="H1381" t="s">
        <v>1975</v>
      </c>
      <c r="I1381" t="s">
        <v>212</v>
      </c>
      <c r="J1381" t="s">
        <v>213</v>
      </c>
      <c r="K1381" t="s">
        <v>149</v>
      </c>
      <c r="L1381" t="s">
        <v>214</v>
      </c>
      <c r="M1381" t="s">
        <v>76</v>
      </c>
      <c r="N1381" t="s">
        <v>215</v>
      </c>
      <c r="O1381" s="57">
        <v>46315.560983796298</v>
      </c>
      <c r="P1381" s="57">
        <v>46316.589178240742</v>
      </c>
      <c r="Q1381">
        <v>69413777</v>
      </c>
      <c r="S1381">
        <v>142552107952</v>
      </c>
      <c r="T1381" t="s">
        <v>10327</v>
      </c>
      <c r="U1381" t="s">
        <v>10328</v>
      </c>
      <c r="V1381" t="s">
        <v>10329</v>
      </c>
      <c r="Z1381">
        <v>111.5922211</v>
      </c>
      <c r="AA1381">
        <v>-7.1494918999999904</v>
      </c>
      <c r="AB1381" t="s">
        <v>10330</v>
      </c>
      <c r="AC1381" t="s">
        <v>235</v>
      </c>
      <c r="AL1381" t="s">
        <v>217</v>
      </c>
      <c r="AM1381" t="s">
        <v>10331</v>
      </c>
      <c r="AN1381" t="s">
        <v>6</v>
      </c>
      <c r="AO1381" t="s">
        <v>10093</v>
      </c>
      <c r="AP1381" s="57">
        <v>46316.458333333336</v>
      </c>
      <c r="AR1381" t="s">
        <v>218</v>
      </c>
      <c r="AS1381" t="s">
        <v>1981</v>
      </c>
      <c r="AT1381" t="s">
        <v>230</v>
      </c>
      <c r="AU1381">
        <v>20261021</v>
      </c>
      <c r="AV1381" t="s">
        <v>221</v>
      </c>
      <c r="AW1381" t="s">
        <v>877</v>
      </c>
      <c r="AX1381" t="s">
        <v>222</v>
      </c>
      <c r="BA1381" s="57">
        <v>46316.458333333336</v>
      </c>
      <c r="BB1381" t="s">
        <v>10331</v>
      </c>
      <c r="BC1381">
        <v>2026</v>
      </c>
      <c r="BD1381">
        <v>10</v>
      </c>
      <c r="BE1381">
        <v>21</v>
      </c>
      <c r="BF1381" s="6">
        <f t="shared" si="63"/>
        <v>46316</v>
      </c>
      <c r="BG1381">
        <f t="shared" si="64"/>
        <v>-0.45833333333575865</v>
      </c>
      <c r="BH1381" t="str">
        <f t="shared" si="65"/>
        <v>COMPLY</v>
      </c>
      <c r="BI1381" t="e">
        <f>VLOOKUP(H1381,Sheet2!$A$1:$B$270,2,FALSE)</f>
        <v>#N/A</v>
      </c>
    </row>
    <row r="1382" spans="1:61">
      <c r="A1382">
        <v>1381</v>
      </c>
      <c r="B1382">
        <v>1002645412</v>
      </c>
      <c r="C1382">
        <v>3</v>
      </c>
      <c r="D1382" t="s">
        <v>51</v>
      </c>
      <c r="E1382">
        <v>4</v>
      </c>
      <c r="F1382" t="s">
        <v>268</v>
      </c>
      <c r="G1382" t="s">
        <v>830</v>
      </c>
      <c r="H1382" t="s">
        <v>1975</v>
      </c>
      <c r="I1382" t="s">
        <v>212</v>
      </c>
      <c r="J1382" t="s">
        <v>213</v>
      </c>
      <c r="K1382" t="s">
        <v>149</v>
      </c>
      <c r="L1382" t="s">
        <v>214</v>
      </c>
      <c r="M1382" t="s">
        <v>76</v>
      </c>
      <c r="N1382" t="s">
        <v>215</v>
      </c>
      <c r="O1382" s="57">
        <v>46315.548483796294</v>
      </c>
      <c r="P1382" s="57">
        <v>46316.560266203705</v>
      </c>
      <c r="Q1382">
        <v>69413766</v>
      </c>
      <c r="S1382">
        <v>142552107950</v>
      </c>
      <c r="T1382" t="s">
        <v>10332</v>
      </c>
      <c r="U1382" t="s">
        <v>10333</v>
      </c>
      <c r="V1382" t="s">
        <v>10334</v>
      </c>
      <c r="Z1382">
        <v>111.5922211</v>
      </c>
      <c r="AA1382">
        <v>-7.1494918999999904</v>
      </c>
      <c r="AB1382" t="s">
        <v>10335</v>
      </c>
      <c r="AC1382" t="s">
        <v>235</v>
      </c>
      <c r="AL1382" t="s">
        <v>217</v>
      </c>
      <c r="AM1382" t="s">
        <v>9365</v>
      </c>
      <c r="AN1382" t="s">
        <v>6</v>
      </c>
      <c r="AO1382" t="s">
        <v>10148</v>
      </c>
      <c r="AP1382" s="57">
        <v>46316.458333333336</v>
      </c>
      <c r="AR1382" t="s">
        <v>218</v>
      </c>
      <c r="AS1382" t="s">
        <v>1981</v>
      </c>
      <c r="AT1382" t="s">
        <v>230</v>
      </c>
      <c r="AU1382">
        <v>20261021</v>
      </c>
      <c r="AV1382" t="s">
        <v>221</v>
      </c>
      <c r="AW1382" t="s">
        <v>877</v>
      </c>
      <c r="AX1382" t="s">
        <v>222</v>
      </c>
      <c r="BA1382" s="57">
        <v>46316.458333333336</v>
      </c>
      <c r="BB1382" t="s">
        <v>9365</v>
      </c>
      <c r="BC1382">
        <v>2026</v>
      </c>
      <c r="BD1382">
        <v>10</v>
      </c>
      <c r="BE1382">
        <v>21</v>
      </c>
      <c r="BF1382" s="6">
        <f t="shared" si="63"/>
        <v>46316</v>
      </c>
      <c r="BG1382">
        <f t="shared" si="64"/>
        <v>-0.45833333333575865</v>
      </c>
      <c r="BH1382" t="str">
        <f t="shared" si="65"/>
        <v>COMPLY</v>
      </c>
      <c r="BI1382" t="e">
        <f>VLOOKUP(H1382,Sheet2!$A$1:$B$270,2,FALSE)</f>
        <v>#N/A</v>
      </c>
    </row>
    <row r="1383" spans="1:61">
      <c r="A1383">
        <v>1382</v>
      </c>
      <c r="B1383">
        <v>1002645664</v>
      </c>
      <c r="C1383">
        <v>3</v>
      </c>
      <c r="D1383" t="s">
        <v>51</v>
      </c>
      <c r="E1383">
        <v>4</v>
      </c>
      <c r="F1383" t="s">
        <v>268</v>
      </c>
      <c r="G1383" t="s">
        <v>830</v>
      </c>
      <c r="H1383" t="s">
        <v>1975</v>
      </c>
      <c r="I1383" t="s">
        <v>212</v>
      </c>
      <c r="J1383" t="s">
        <v>213</v>
      </c>
      <c r="K1383" t="s">
        <v>149</v>
      </c>
      <c r="L1383" t="s">
        <v>214</v>
      </c>
      <c r="M1383" t="s">
        <v>76</v>
      </c>
      <c r="N1383" t="s">
        <v>215</v>
      </c>
      <c r="O1383" s="57">
        <v>46315.599872685183</v>
      </c>
      <c r="P1383" s="57">
        <v>46316.56722222222</v>
      </c>
      <c r="Q1383">
        <v>69413837</v>
      </c>
      <c r="S1383">
        <v>142552107953</v>
      </c>
      <c r="T1383" t="s">
        <v>10336</v>
      </c>
      <c r="U1383" t="s">
        <v>10333</v>
      </c>
      <c r="V1383" t="s">
        <v>10337</v>
      </c>
      <c r="Z1383">
        <v>111.5922211</v>
      </c>
      <c r="AA1383">
        <v>-7.1494918999999904</v>
      </c>
      <c r="AB1383" t="s">
        <v>10338</v>
      </c>
      <c r="AC1383" t="s">
        <v>235</v>
      </c>
      <c r="AL1383" t="s">
        <v>217</v>
      </c>
      <c r="AM1383" t="s">
        <v>10339</v>
      </c>
      <c r="AN1383" t="s">
        <v>6</v>
      </c>
      <c r="AO1383" t="s">
        <v>10340</v>
      </c>
      <c r="AP1383" s="57">
        <v>46316.458333333336</v>
      </c>
      <c r="AR1383" t="s">
        <v>218</v>
      </c>
      <c r="AS1383" t="s">
        <v>1981</v>
      </c>
      <c r="AT1383" t="s">
        <v>230</v>
      </c>
      <c r="AU1383">
        <v>20261021</v>
      </c>
      <c r="AV1383" t="s">
        <v>221</v>
      </c>
      <c r="AW1383" t="s">
        <v>878</v>
      </c>
      <c r="AX1383" t="s">
        <v>222</v>
      </c>
      <c r="BA1383" s="57">
        <v>46316.458333333336</v>
      </c>
      <c r="BB1383" t="s">
        <v>10339</v>
      </c>
      <c r="BC1383">
        <v>2026</v>
      </c>
      <c r="BD1383">
        <v>10</v>
      </c>
      <c r="BE1383">
        <v>21</v>
      </c>
      <c r="BF1383" s="6">
        <f t="shared" si="63"/>
        <v>46316</v>
      </c>
      <c r="BG1383">
        <f t="shared" si="64"/>
        <v>-0.45833333333575865</v>
      </c>
      <c r="BH1383" t="str">
        <f t="shared" si="65"/>
        <v>COMPLY</v>
      </c>
      <c r="BI1383" t="e">
        <f>VLOOKUP(H1383,Sheet2!$A$1:$B$270,2,FALSE)</f>
        <v>#N/A</v>
      </c>
    </row>
    <row r="1384" spans="1:61">
      <c r="A1384">
        <v>1383</v>
      </c>
      <c r="B1384">
        <v>1002646863</v>
      </c>
      <c r="C1384">
        <v>3</v>
      </c>
      <c r="D1384" t="s">
        <v>51</v>
      </c>
      <c r="E1384">
        <v>4</v>
      </c>
      <c r="F1384" t="s">
        <v>268</v>
      </c>
      <c r="G1384" t="s">
        <v>830</v>
      </c>
      <c r="H1384" t="s">
        <v>1975</v>
      </c>
      <c r="I1384" t="s">
        <v>212</v>
      </c>
      <c r="J1384" t="s">
        <v>213</v>
      </c>
      <c r="K1384" t="s">
        <v>149</v>
      </c>
      <c r="L1384" t="s">
        <v>214</v>
      </c>
      <c r="M1384" t="s">
        <v>76</v>
      </c>
      <c r="N1384" t="s">
        <v>215</v>
      </c>
      <c r="O1384" s="57">
        <v>46316.429074074076</v>
      </c>
      <c r="P1384" s="57">
        <v>46321.629699074074</v>
      </c>
      <c r="Q1384">
        <v>69414261</v>
      </c>
      <c r="S1384">
        <v>142552107959</v>
      </c>
      <c r="T1384" t="s">
        <v>10967</v>
      </c>
      <c r="U1384" t="s">
        <v>10968</v>
      </c>
      <c r="V1384" t="s">
        <v>10969</v>
      </c>
      <c r="Z1384">
        <v>111.5922211</v>
      </c>
      <c r="AA1384">
        <v>-7.1494918999999904</v>
      </c>
      <c r="AB1384" t="s">
        <v>10970</v>
      </c>
      <c r="AC1384" t="s">
        <v>235</v>
      </c>
      <c r="AL1384" t="s">
        <v>217</v>
      </c>
      <c r="AM1384" t="s">
        <v>10971</v>
      </c>
      <c r="AN1384" t="s">
        <v>6</v>
      </c>
      <c r="AO1384" t="s">
        <v>10742</v>
      </c>
      <c r="AP1384" s="57">
        <v>46317.333333333336</v>
      </c>
      <c r="AR1384" t="s">
        <v>218</v>
      </c>
      <c r="AS1384" t="s">
        <v>1981</v>
      </c>
      <c r="AT1384" t="s">
        <v>230</v>
      </c>
      <c r="AU1384">
        <v>20261026</v>
      </c>
      <c r="AV1384" t="s">
        <v>221</v>
      </c>
      <c r="AW1384" t="s">
        <v>877</v>
      </c>
      <c r="AX1384" t="s">
        <v>222</v>
      </c>
      <c r="BA1384" s="57">
        <v>46317.333333333336</v>
      </c>
      <c r="BB1384" t="s">
        <v>10971</v>
      </c>
      <c r="BC1384">
        <v>2026</v>
      </c>
      <c r="BD1384">
        <v>10</v>
      </c>
      <c r="BE1384">
        <v>26</v>
      </c>
      <c r="BF1384" s="6">
        <f t="shared" si="63"/>
        <v>46321</v>
      </c>
      <c r="BG1384">
        <f t="shared" si="64"/>
        <v>3.6666666666642413</v>
      </c>
      <c r="BH1384" t="str">
        <f t="shared" si="65"/>
        <v>NOT COMPLY</v>
      </c>
      <c r="BI1384" t="e">
        <f>VLOOKUP(H1384,Sheet2!$A$1:$B$270,2,FALSE)</f>
        <v>#N/A</v>
      </c>
    </row>
    <row r="1385" spans="1:61">
      <c r="A1385">
        <v>1384</v>
      </c>
      <c r="B1385">
        <v>1002657342</v>
      </c>
      <c r="C1385">
        <v>3</v>
      </c>
      <c r="D1385" t="s">
        <v>51</v>
      </c>
      <c r="E1385">
        <v>4</v>
      </c>
      <c r="F1385" t="s">
        <v>268</v>
      </c>
      <c r="G1385" t="s">
        <v>830</v>
      </c>
      <c r="H1385" t="s">
        <v>1975</v>
      </c>
      <c r="I1385" t="s">
        <v>212</v>
      </c>
      <c r="J1385" t="s">
        <v>213</v>
      </c>
      <c r="K1385" t="s">
        <v>149</v>
      </c>
      <c r="L1385" t="s">
        <v>214</v>
      </c>
      <c r="M1385" t="s">
        <v>76</v>
      </c>
      <c r="N1385" t="s">
        <v>215</v>
      </c>
      <c r="O1385" s="57">
        <v>46323.458923611113</v>
      </c>
      <c r="P1385" s="57">
        <v>46324.704502314817</v>
      </c>
      <c r="Q1385">
        <v>69418445</v>
      </c>
      <c r="S1385">
        <v>142552107975</v>
      </c>
      <c r="T1385" t="s">
        <v>14569</v>
      </c>
      <c r="U1385" t="s">
        <v>14570</v>
      </c>
      <c r="V1385" t="s">
        <v>14571</v>
      </c>
      <c r="Z1385">
        <v>111.568212</v>
      </c>
      <c r="AA1385">
        <v>-7.1577774999999999</v>
      </c>
      <c r="AB1385" t="s">
        <v>14572</v>
      </c>
      <c r="AC1385" t="s">
        <v>235</v>
      </c>
      <c r="AL1385" t="s">
        <v>217</v>
      </c>
      <c r="AM1385" t="s">
        <v>14388</v>
      </c>
      <c r="AN1385" t="s">
        <v>6</v>
      </c>
      <c r="AO1385" t="s">
        <v>14389</v>
      </c>
      <c r="AP1385" s="57">
        <v>46324.333333333336</v>
      </c>
      <c r="AR1385" t="s">
        <v>218</v>
      </c>
      <c r="AS1385" t="s">
        <v>1981</v>
      </c>
      <c r="AT1385" t="s">
        <v>230</v>
      </c>
      <c r="AU1385">
        <v>20261029</v>
      </c>
      <c r="AV1385" t="s">
        <v>221</v>
      </c>
      <c r="AW1385" t="s">
        <v>879</v>
      </c>
      <c r="AX1385" t="s">
        <v>222</v>
      </c>
      <c r="BA1385" s="57">
        <v>46324.333333333336</v>
      </c>
      <c r="BB1385" t="s">
        <v>14388</v>
      </c>
      <c r="BC1385">
        <v>2026</v>
      </c>
      <c r="BD1385">
        <v>10</v>
      </c>
      <c r="BE1385">
        <v>29</v>
      </c>
      <c r="BF1385" s="6">
        <f t="shared" si="63"/>
        <v>46324</v>
      </c>
      <c r="BG1385">
        <f t="shared" si="64"/>
        <v>-0.33333333333575865</v>
      </c>
      <c r="BH1385" t="str">
        <f t="shared" si="65"/>
        <v>COMPLY</v>
      </c>
      <c r="BI1385" t="e">
        <f>VLOOKUP(H1385,Sheet2!$A$1:$B$270,2,FALSE)</f>
        <v>#N/A</v>
      </c>
    </row>
    <row r="1386" spans="1:61">
      <c r="A1386">
        <v>1385</v>
      </c>
      <c r="B1386">
        <v>1002659898</v>
      </c>
      <c r="C1386">
        <v>3</v>
      </c>
      <c r="D1386" t="s">
        <v>51</v>
      </c>
      <c r="E1386">
        <v>4</v>
      </c>
      <c r="F1386" t="s">
        <v>268</v>
      </c>
      <c r="G1386" t="s">
        <v>830</v>
      </c>
      <c r="H1386" t="s">
        <v>1975</v>
      </c>
      <c r="I1386" t="s">
        <v>212</v>
      </c>
      <c r="J1386" t="s">
        <v>213</v>
      </c>
      <c r="K1386" t="s">
        <v>149</v>
      </c>
      <c r="L1386" t="s">
        <v>214</v>
      </c>
      <c r="M1386" t="s">
        <v>279</v>
      </c>
      <c r="N1386" t="s">
        <v>215</v>
      </c>
      <c r="O1386" s="57">
        <v>46324.702650462961</v>
      </c>
      <c r="P1386" s="57">
        <v>46325.379513888889</v>
      </c>
      <c r="Q1386">
        <v>69419492</v>
      </c>
      <c r="S1386">
        <v>142552107977</v>
      </c>
      <c r="T1386" t="s">
        <v>15238</v>
      </c>
      <c r="U1386" t="s">
        <v>15239</v>
      </c>
      <c r="V1386" t="s">
        <v>15240</v>
      </c>
      <c r="Z1386">
        <v>111.58582970000001</v>
      </c>
      <c r="AA1386">
        <v>-7.1536982</v>
      </c>
      <c r="AB1386" t="s">
        <v>15241</v>
      </c>
      <c r="AC1386" t="s">
        <v>235</v>
      </c>
      <c r="AL1386" t="s">
        <v>217</v>
      </c>
      <c r="AM1386" t="s">
        <v>15242</v>
      </c>
      <c r="AN1386" t="s">
        <v>6</v>
      </c>
      <c r="AO1386" t="s">
        <v>15243</v>
      </c>
      <c r="AP1386" s="57">
        <v>46325.625</v>
      </c>
      <c r="AR1386" t="s">
        <v>239</v>
      </c>
      <c r="AS1386" t="s">
        <v>1981</v>
      </c>
      <c r="AT1386" t="s">
        <v>230</v>
      </c>
      <c r="AV1386" t="s">
        <v>799</v>
      </c>
      <c r="AW1386" t="s">
        <v>880</v>
      </c>
      <c r="AX1386" t="s">
        <v>222</v>
      </c>
      <c r="BA1386" s="57">
        <v>46325.625</v>
      </c>
      <c r="BB1386" t="s">
        <v>15242</v>
      </c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:61">
      <c r="A1387">
        <v>1386</v>
      </c>
      <c r="B1387">
        <v>1002659903</v>
      </c>
      <c r="C1387">
        <v>3</v>
      </c>
      <c r="D1387" t="s">
        <v>51</v>
      </c>
      <c r="E1387">
        <v>4</v>
      </c>
      <c r="F1387" t="s">
        <v>268</v>
      </c>
      <c r="G1387" t="s">
        <v>830</v>
      </c>
      <c r="H1387" t="s">
        <v>1975</v>
      </c>
      <c r="I1387" t="s">
        <v>212</v>
      </c>
      <c r="J1387" t="s">
        <v>213</v>
      </c>
      <c r="K1387" t="s">
        <v>149</v>
      </c>
      <c r="L1387" t="s">
        <v>214</v>
      </c>
      <c r="M1387" t="s">
        <v>12206</v>
      </c>
      <c r="N1387" t="s">
        <v>215</v>
      </c>
      <c r="O1387" s="57">
        <v>46324.704699074071</v>
      </c>
      <c r="P1387" s="57">
        <v>46325.579375000001</v>
      </c>
      <c r="Q1387">
        <v>69419494</v>
      </c>
      <c r="S1387">
        <v>142552107978</v>
      </c>
      <c r="T1387" t="s">
        <v>15238</v>
      </c>
      <c r="U1387" t="s">
        <v>15239</v>
      </c>
      <c r="V1387" t="s">
        <v>15244</v>
      </c>
      <c r="Z1387">
        <v>111.58582970000001</v>
      </c>
      <c r="AA1387">
        <v>-7.1536982</v>
      </c>
      <c r="AB1387" t="s">
        <v>15245</v>
      </c>
      <c r="AC1387" t="s">
        <v>235</v>
      </c>
      <c r="AL1387" t="s">
        <v>217</v>
      </c>
      <c r="AM1387" t="s">
        <v>15242</v>
      </c>
      <c r="AN1387" t="s">
        <v>6</v>
      </c>
      <c r="AO1387" t="s">
        <v>15246</v>
      </c>
      <c r="AP1387" s="57">
        <v>46325.625</v>
      </c>
      <c r="AR1387" t="s">
        <v>325</v>
      </c>
      <c r="AS1387" t="s">
        <v>1981</v>
      </c>
      <c r="AT1387" t="s">
        <v>230</v>
      </c>
      <c r="AV1387" t="s">
        <v>15247</v>
      </c>
      <c r="AW1387" t="s">
        <v>880</v>
      </c>
      <c r="AX1387" t="s">
        <v>222</v>
      </c>
      <c r="BA1387" s="57">
        <v>46325.625</v>
      </c>
      <c r="BB1387" t="s">
        <v>15242</v>
      </c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:61">
      <c r="A1388">
        <v>1387</v>
      </c>
      <c r="B1388">
        <v>1002619966</v>
      </c>
      <c r="C1388">
        <v>3</v>
      </c>
      <c r="D1388" t="s">
        <v>51</v>
      </c>
      <c r="E1388">
        <v>4</v>
      </c>
      <c r="F1388" t="s">
        <v>268</v>
      </c>
      <c r="G1388" t="s">
        <v>830</v>
      </c>
      <c r="H1388" t="s">
        <v>1975</v>
      </c>
      <c r="I1388" t="s">
        <v>212</v>
      </c>
      <c r="J1388" t="s">
        <v>213</v>
      </c>
      <c r="K1388" t="s">
        <v>149</v>
      </c>
      <c r="M1388" t="s">
        <v>1625</v>
      </c>
      <c r="N1388" t="s">
        <v>215</v>
      </c>
      <c r="O1388" s="57">
        <v>46297.597511574073</v>
      </c>
      <c r="P1388" s="57">
        <v>46297.635995370372</v>
      </c>
      <c r="Q1388">
        <v>69403149</v>
      </c>
      <c r="S1388">
        <v>142552107893</v>
      </c>
      <c r="T1388" t="s">
        <v>1976</v>
      </c>
      <c r="U1388" t="s">
        <v>1977</v>
      </c>
      <c r="Z1388">
        <v>111.57115810000001</v>
      </c>
      <c r="AA1388">
        <v>-7.1108092000000003</v>
      </c>
      <c r="AB1388" t="s">
        <v>1983</v>
      </c>
      <c r="AC1388" t="s">
        <v>283</v>
      </c>
      <c r="AO1388" s="57">
        <v>46063.61105324074</v>
      </c>
      <c r="AR1388" t="s">
        <v>1630</v>
      </c>
      <c r="AS1388" t="s">
        <v>1981</v>
      </c>
      <c r="AT1388" t="s">
        <v>230</v>
      </c>
      <c r="AV1388" t="s">
        <v>1984</v>
      </c>
      <c r="AW1388" t="s">
        <v>540</v>
      </c>
      <c r="AX1388" t="s">
        <v>222</v>
      </c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:61">
      <c r="A1389">
        <v>1388</v>
      </c>
      <c r="B1389">
        <v>1002620263</v>
      </c>
      <c r="C1389">
        <v>3</v>
      </c>
      <c r="D1389" t="s">
        <v>51</v>
      </c>
      <c r="E1389">
        <v>4</v>
      </c>
      <c r="F1389" t="s">
        <v>268</v>
      </c>
      <c r="G1389" t="s">
        <v>830</v>
      </c>
      <c r="H1389" t="s">
        <v>1975</v>
      </c>
      <c r="I1389" t="s">
        <v>212</v>
      </c>
      <c r="J1389" t="s">
        <v>213</v>
      </c>
      <c r="K1389" t="s">
        <v>149</v>
      </c>
      <c r="M1389" t="s">
        <v>1916</v>
      </c>
      <c r="N1389" t="s">
        <v>215</v>
      </c>
      <c r="O1389" s="57">
        <v>46297.645277777781</v>
      </c>
      <c r="P1389" s="57">
        <v>46300.67560185185</v>
      </c>
      <c r="Q1389">
        <v>69403235</v>
      </c>
      <c r="S1389">
        <v>142552107894</v>
      </c>
      <c r="T1389" t="s">
        <v>1976</v>
      </c>
      <c r="U1389" t="s">
        <v>1977</v>
      </c>
      <c r="V1389" t="s">
        <v>1978</v>
      </c>
      <c r="Z1389">
        <v>111.57115810000001</v>
      </c>
      <c r="AA1389">
        <v>-7.1108092000000003</v>
      </c>
      <c r="AB1389" t="s">
        <v>1979</v>
      </c>
      <c r="AC1389" t="s">
        <v>283</v>
      </c>
      <c r="AL1389" t="s">
        <v>217</v>
      </c>
      <c r="AM1389" t="s">
        <v>1980</v>
      </c>
      <c r="AN1389" t="s">
        <v>6</v>
      </c>
      <c r="AO1389" s="57">
        <v>46063.652951388889</v>
      </c>
      <c r="AP1389" s="57">
        <v>46299.458333333336</v>
      </c>
      <c r="AQ1389" t="s">
        <v>841</v>
      </c>
      <c r="AR1389" t="s">
        <v>12</v>
      </c>
      <c r="AS1389" t="s">
        <v>1981</v>
      </c>
      <c r="AT1389" t="s">
        <v>230</v>
      </c>
      <c r="AV1389" t="s">
        <v>1626</v>
      </c>
      <c r="AW1389" t="s">
        <v>1982</v>
      </c>
      <c r="AX1389" t="s">
        <v>222</v>
      </c>
      <c r="BA1389" s="57">
        <v>46299.458333333336</v>
      </c>
      <c r="BB1389" t="s">
        <v>1980</v>
      </c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:61">
      <c r="A1390">
        <v>1389</v>
      </c>
      <c r="B1390">
        <v>1002646862</v>
      </c>
      <c r="C1390">
        <v>3</v>
      </c>
      <c r="D1390" t="s">
        <v>51</v>
      </c>
      <c r="E1390">
        <v>4</v>
      </c>
      <c r="F1390" t="s">
        <v>268</v>
      </c>
      <c r="G1390" t="s">
        <v>830</v>
      </c>
      <c r="H1390" t="s">
        <v>1975</v>
      </c>
      <c r="I1390" t="s">
        <v>212</v>
      </c>
      <c r="J1390" t="s">
        <v>213</v>
      </c>
      <c r="K1390" t="s">
        <v>149</v>
      </c>
      <c r="L1390" t="s">
        <v>214</v>
      </c>
      <c r="M1390" t="s">
        <v>1916</v>
      </c>
      <c r="N1390" t="s">
        <v>215</v>
      </c>
      <c r="O1390" s="57">
        <v>46316.429074074076</v>
      </c>
      <c r="P1390" s="57">
        <v>46321.661076388889</v>
      </c>
      <c r="Q1390">
        <v>69414270</v>
      </c>
      <c r="S1390">
        <v>142552107960</v>
      </c>
      <c r="T1390" t="s">
        <v>10963</v>
      </c>
      <c r="U1390" t="s">
        <v>10328</v>
      </c>
      <c r="V1390" t="s">
        <v>10964</v>
      </c>
      <c r="Z1390">
        <v>111.5922211</v>
      </c>
      <c r="AA1390">
        <v>-7.1494918999999904</v>
      </c>
      <c r="AB1390" t="s">
        <v>10965</v>
      </c>
      <c r="AC1390" t="s">
        <v>235</v>
      </c>
      <c r="AL1390" t="s">
        <v>217</v>
      </c>
      <c r="AM1390" t="s">
        <v>10966</v>
      </c>
      <c r="AN1390" t="s">
        <v>6</v>
      </c>
      <c r="AO1390" t="s">
        <v>10742</v>
      </c>
      <c r="AP1390" s="57">
        <v>46317.333333333336</v>
      </c>
      <c r="AQ1390" t="s">
        <v>841</v>
      </c>
      <c r="AR1390" t="s">
        <v>12</v>
      </c>
      <c r="AS1390" t="s">
        <v>1981</v>
      </c>
      <c r="AT1390" t="s">
        <v>230</v>
      </c>
      <c r="AV1390" t="s">
        <v>1626</v>
      </c>
      <c r="AW1390" t="s">
        <v>877</v>
      </c>
      <c r="AX1390" t="s">
        <v>222</v>
      </c>
      <c r="BA1390" s="57">
        <v>46317.333333333336</v>
      </c>
      <c r="BB1390" t="s">
        <v>10966</v>
      </c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:61">
      <c r="A1391">
        <v>1390</v>
      </c>
      <c r="B1391">
        <v>1002625896</v>
      </c>
      <c r="C1391">
        <v>3</v>
      </c>
      <c r="D1391" t="s">
        <v>51</v>
      </c>
      <c r="E1391">
        <v>4</v>
      </c>
      <c r="F1391" t="s">
        <v>268</v>
      </c>
      <c r="G1391" t="s">
        <v>830</v>
      </c>
      <c r="H1391" t="s">
        <v>4034</v>
      </c>
      <c r="I1391" t="s">
        <v>212</v>
      </c>
      <c r="J1391" t="s">
        <v>213</v>
      </c>
      <c r="K1391" t="s">
        <v>149</v>
      </c>
      <c r="L1391" t="s">
        <v>214</v>
      </c>
      <c r="M1391" t="s">
        <v>76</v>
      </c>
      <c r="N1391" t="s">
        <v>215</v>
      </c>
      <c r="O1391" s="57">
        <v>46302.494837962964</v>
      </c>
      <c r="P1391" s="57">
        <v>46303.587442129632</v>
      </c>
      <c r="Q1391">
        <v>69405732</v>
      </c>
      <c r="S1391">
        <v>142519105289</v>
      </c>
      <c r="T1391" t="s">
        <v>4035</v>
      </c>
      <c r="U1391" t="s">
        <v>4036</v>
      </c>
      <c r="V1391" t="s">
        <v>4037</v>
      </c>
      <c r="Z1391">
        <v>111.2401205</v>
      </c>
      <c r="AA1391">
        <v>-7.0551518999999896</v>
      </c>
      <c r="AB1391" t="s">
        <v>4038</v>
      </c>
      <c r="AC1391" t="s">
        <v>235</v>
      </c>
      <c r="AL1391" t="s">
        <v>217</v>
      </c>
      <c r="AM1391" t="s">
        <v>4039</v>
      </c>
      <c r="AN1391" t="s">
        <v>6</v>
      </c>
      <c r="AO1391" s="57">
        <v>46213.496678240743</v>
      </c>
      <c r="AP1391" s="57">
        <v>46303.333333333336</v>
      </c>
      <c r="AR1391" t="s">
        <v>218</v>
      </c>
      <c r="AS1391" t="s">
        <v>219</v>
      </c>
      <c r="AT1391" t="s">
        <v>230</v>
      </c>
      <c r="AU1391">
        <v>20261008</v>
      </c>
      <c r="AV1391" t="s">
        <v>221</v>
      </c>
      <c r="AW1391" t="s">
        <v>882</v>
      </c>
      <c r="AX1391" t="s">
        <v>222</v>
      </c>
      <c r="BA1391" s="57">
        <v>46303.333333333336</v>
      </c>
      <c r="BB1391" t="s">
        <v>4039</v>
      </c>
      <c r="BC1391">
        <v>2026</v>
      </c>
      <c r="BD1391">
        <v>10</v>
      </c>
      <c r="BE1391">
        <v>8</v>
      </c>
      <c r="BF1391" s="6">
        <f t="shared" si="63"/>
        <v>46303</v>
      </c>
      <c r="BG1391">
        <f t="shared" si="64"/>
        <v>-0.33333333333575865</v>
      </c>
      <c r="BH1391" t="str">
        <f t="shared" si="65"/>
        <v>COMPLY</v>
      </c>
      <c r="BI1391" t="e">
        <f>VLOOKUP(H1391,Sheet2!$A$1:$B$270,2,FALSE)</f>
        <v>#N/A</v>
      </c>
    </row>
    <row r="1392" spans="1:61">
      <c r="A1392">
        <v>1391</v>
      </c>
      <c r="B1392">
        <v>1002642704</v>
      </c>
      <c r="C1392">
        <v>3</v>
      </c>
      <c r="D1392" t="s">
        <v>51</v>
      </c>
      <c r="E1392">
        <v>4</v>
      </c>
      <c r="F1392" t="s">
        <v>268</v>
      </c>
      <c r="G1392" t="s">
        <v>830</v>
      </c>
      <c r="H1392" t="s">
        <v>4034</v>
      </c>
      <c r="I1392" t="s">
        <v>212</v>
      </c>
      <c r="J1392" t="s">
        <v>213</v>
      </c>
      <c r="K1392" t="s">
        <v>149</v>
      </c>
      <c r="L1392" t="s">
        <v>214</v>
      </c>
      <c r="M1392" t="s">
        <v>76</v>
      </c>
      <c r="N1392" t="s">
        <v>215</v>
      </c>
      <c r="O1392" s="57">
        <v>46314.44767361111</v>
      </c>
      <c r="P1392" s="57">
        <v>46316.434618055559</v>
      </c>
      <c r="Q1392">
        <v>69412734</v>
      </c>
      <c r="S1392">
        <v>142519105303</v>
      </c>
      <c r="T1392" t="s">
        <v>9636</v>
      </c>
      <c r="U1392" t="s">
        <v>9637</v>
      </c>
      <c r="V1392" t="s">
        <v>9638</v>
      </c>
      <c r="Z1392">
        <v>111.3377097</v>
      </c>
      <c r="AA1392">
        <v>-7.0430206999999996</v>
      </c>
      <c r="AB1392" t="s">
        <v>9639</v>
      </c>
      <c r="AC1392" t="s">
        <v>235</v>
      </c>
      <c r="AL1392" t="s">
        <v>217</v>
      </c>
      <c r="AM1392" t="s">
        <v>9640</v>
      </c>
      <c r="AN1392" t="s">
        <v>6</v>
      </c>
      <c r="AO1392" t="s">
        <v>9376</v>
      </c>
      <c r="AP1392" s="57">
        <v>46315.333333333336</v>
      </c>
      <c r="AR1392" t="s">
        <v>218</v>
      </c>
      <c r="AS1392" t="s">
        <v>219</v>
      </c>
      <c r="AT1392" t="s">
        <v>230</v>
      </c>
      <c r="AU1392">
        <v>20261021</v>
      </c>
      <c r="AV1392" t="s">
        <v>221</v>
      </c>
      <c r="AW1392" t="s">
        <v>880</v>
      </c>
      <c r="AX1392" t="s">
        <v>222</v>
      </c>
      <c r="BA1392" s="57">
        <v>46315.333333333336</v>
      </c>
      <c r="BB1392" t="s">
        <v>9640</v>
      </c>
      <c r="BC1392">
        <v>2026</v>
      </c>
      <c r="BD1392">
        <v>10</v>
      </c>
      <c r="BE1392">
        <v>21</v>
      </c>
      <c r="BF1392" s="6">
        <f t="shared" si="63"/>
        <v>46316</v>
      </c>
      <c r="BG1392">
        <f t="shared" si="64"/>
        <v>0.66666666666424135</v>
      </c>
      <c r="BH1392" t="str">
        <f t="shared" si="65"/>
        <v>COMPLY</v>
      </c>
      <c r="BI1392" t="e">
        <f>VLOOKUP(H1392,Sheet2!$A$1:$B$270,2,FALSE)</f>
        <v>#N/A</v>
      </c>
    </row>
    <row r="1393" spans="1:61">
      <c r="A1393">
        <v>1392</v>
      </c>
      <c r="B1393">
        <v>1002647033</v>
      </c>
      <c r="C1393">
        <v>3</v>
      </c>
      <c r="D1393" t="s">
        <v>51</v>
      </c>
      <c r="E1393">
        <v>4</v>
      </c>
      <c r="F1393" t="s">
        <v>268</v>
      </c>
      <c r="G1393" t="s">
        <v>830</v>
      </c>
      <c r="H1393" t="s">
        <v>4034</v>
      </c>
      <c r="I1393" t="s">
        <v>212</v>
      </c>
      <c r="J1393" t="s">
        <v>213</v>
      </c>
      <c r="K1393" t="s">
        <v>149</v>
      </c>
      <c r="M1393" t="s">
        <v>76</v>
      </c>
      <c r="N1393" t="s">
        <v>215</v>
      </c>
      <c r="O1393" s="57">
        <v>46316.46601851852</v>
      </c>
      <c r="P1393" s="57">
        <v>46317.621689814812</v>
      </c>
      <c r="Q1393">
        <v>69414347</v>
      </c>
      <c r="S1393">
        <v>142519105307</v>
      </c>
      <c r="T1393" t="s">
        <v>10972</v>
      </c>
      <c r="U1393" t="s">
        <v>10973</v>
      </c>
      <c r="V1393" t="s">
        <v>10974</v>
      </c>
      <c r="Z1393">
        <v>111.30842010000001</v>
      </c>
      <c r="AA1393">
        <v>-7.0422951999999999</v>
      </c>
      <c r="AB1393" t="s">
        <v>10975</v>
      </c>
      <c r="AC1393" t="s">
        <v>283</v>
      </c>
      <c r="AL1393" t="s">
        <v>217</v>
      </c>
      <c r="AM1393" t="s">
        <v>10976</v>
      </c>
      <c r="AN1393" t="s">
        <v>6</v>
      </c>
      <c r="AO1393" t="s">
        <v>10977</v>
      </c>
      <c r="AP1393" s="57">
        <v>46317.458333333336</v>
      </c>
      <c r="AR1393" t="s">
        <v>218</v>
      </c>
      <c r="AS1393" t="s">
        <v>219</v>
      </c>
      <c r="AT1393" t="s">
        <v>230</v>
      </c>
      <c r="AU1393">
        <v>20261022</v>
      </c>
      <c r="AV1393" t="s">
        <v>221</v>
      </c>
      <c r="AW1393" t="s">
        <v>540</v>
      </c>
      <c r="AX1393" t="s">
        <v>222</v>
      </c>
      <c r="BA1393" s="57">
        <v>46317.458333333336</v>
      </c>
      <c r="BB1393" t="s">
        <v>10976</v>
      </c>
      <c r="BC1393">
        <v>2026</v>
      </c>
      <c r="BD1393">
        <v>10</v>
      </c>
      <c r="BE1393">
        <v>22</v>
      </c>
      <c r="BF1393" s="6">
        <f t="shared" si="63"/>
        <v>46317</v>
      </c>
      <c r="BG1393">
        <f t="shared" si="64"/>
        <v>-0.45833333333575865</v>
      </c>
      <c r="BH1393" t="str">
        <f t="shared" si="65"/>
        <v>COMPLY</v>
      </c>
      <c r="BI1393" t="e">
        <f>VLOOKUP(H1393,Sheet2!$A$1:$B$270,2,FALSE)</f>
        <v>#N/A</v>
      </c>
    </row>
    <row r="1394" spans="1:61">
      <c r="A1394">
        <v>1393</v>
      </c>
      <c r="B1394">
        <v>1002631671</v>
      </c>
      <c r="C1394">
        <v>3</v>
      </c>
      <c r="D1394" t="s">
        <v>51</v>
      </c>
      <c r="E1394">
        <v>4</v>
      </c>
      <c r="F1394" t="s">
        <v>268</v>
      </c>
      <c r="G1394" t="s">
        <v>830</v>
      </c>
      <c r="H1394" t="s">
        <v>4034</v>
      </c>
      <c r="I1394" t="s">
        <v>212</v>
      </c>
      <c r="J1394" t="s">
        <v>213</v>
      </c>
      <c r="K1394" t="s">
        <v>149</v>
      </c>
      <c r="L1394" t="s">
        <v>214</v>
      </c>
      <c r="M1394" t="s">
        <v>1625</v>
      </c>
      <c r="N1394" t="s">
        <v>215</v>
      </c>
      <c r="O1394" s="57">
        <v>46306.639340277776</v>
      </c>
      <c r="P1394" s="57">
        <v>46308.419293981482</v>
      </c>
      <c r="Q1394">
        <v>69408228</v>
      </c>
      <c r="S1394">
        <v>142519105299</v>
      </c>
      <c r="T1394" t="s">
        <v>5261</v>
      </c>
      <c r="U1394" t="s">
        <v>5262</v>
      </c>
      <c r="V1394" t="s">
        <v>5263</v>
      </c>
      <c r="Z1394">
        <v>111.30481589999999</v>
      </c>
      <c r="AA1394">
        <v>-7.0202492999999997</v>
      </c>
      <c r="AB1394" t="s">
        <v>5264</v>
      </c>
      <c r="AC1394" t="s">
        <v>235</v>
      </c>
      <c r="AL1394" t="s">
        <v>217</v>
      </c>
      <c r="AM1394" t="s">
        <v>5265</v>
      </c>
      <c r="AN1394" t="s">
        <v>6</v>
      </c>
      <c r="AO1394" s="57">
        <v>46336.642453703702</v>
      </c>
      <c r="AP1394" s="57">
        <v>46307.625</v>
      </c>
      <c r="AR1394" t="s">
        <v>12</v>
      </c>
      <c r="AS1394" t="s">
        <v>219</v>
      </c>
      <c r="AT1394" t="s">
        <v>230</v>
      </c>
      <c r="AV1394" t="s">
        <v>6053</v>
      </c>
      <c r="AW1394" t="s">
        <v>879</v>
      </c>
      <c r="AX1394" t="s">
        <v>222</v>
      </c>
      <c r="BA1394" s="57">
        <v>46307.625</v>
      </c>
      <c r="BB1394" t="s">
        <v>5265</v>
      </c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:61">
      <c r="A1395">
        <v>1394</v>
      </c>
      <c r="B1395">
        <v>1002625586</v>
      </c>
      <c r="C1395">
        <v>3</v>
      </c>
      <c r="D1395" t="s">
        <v>51</v>
      </c>
      <c r="E1395">
        <v>4</v>
      </c>
      <c r="F1395" t="s">
        <v>268</v>
      </c>
      <c r="G1395" t="s">
        <v>830</v>
      </c>
      <c r="H1395" t="s">
        <v>4040</v>
      </c>
      <c r="I1395" t="s">
        <v>212</v>
      </c>
      <c r="J1395" t="s">
        <v>213</v>
      </c>
      <c r="K1395" t="s">
        <v>149</v>
      </c>
      <c r="L1395" t="s">
        <v>214</v>
      </c>
      <c r="M1395" t="s">
        <v>76</v>
      </c>
      <c r="N1395" t="s">
        <v>215</v>
      </c>
      <c r="O1395" s="57">
        <v>46302.428877314815</v>
      </c>
      <c r="P1395" s="57">
        <v>46303.589756944442</v>
      </c>
      <c r="Q1395">
        <v>69405559</v>
      </c>
      <c r="S1395">
        <v>142512103134</v>
      </c>
      <c r="T1395" t="s">
        <v>4041</v>
      </c>
      <c r="U1395" t="s">
        <v>4042</v>
      </c>
      <c r="V1395" t="s">
        <v>4043</v>
      </c>
      <c r="Z1395">
        <v>111.38305690668599</v>
      </c>
      <c r="AA1395">
        <v>-7.2043537324090003</v>
      </c>
      <c r="AB1395" t="s">
        <v>4044</v>
      </c>
      <c r="AC1395" t="s">
        <v>235</v>
      </c>
      <c r="AL1395" t="s">
        <v>217</v>
      </c>
      <c r="AM1395" t="s">
        <v>4045</v>
      </c>
      <c r="AN1395" t="s">
        <v>6</v>
      </c>
      <c r="AO1395" s="57">
        <v>46213.434340277781</v>
      </c>
      <c r="AP1395" s="57">
        <v>46303.333333333336</v>
      </c>
      <c r="AR1395" t="s">
        <v>218</v>
      </c>
      <c r="AS1395" t="s">
        <v>1981</v>
      </c>
      <c r="AT1395" t="s">
        <v>230</v>
      </c>
      <c r="AU1395">
        <v>20261008</v>
      </c>
      <c r="AV1395" t="s">
        <v>221</v>
      </c>
      <c r="AW1395" t="s">
        <v>923</v>
      </c>
      <c r="AX1395" t="s">
        <v>222</v>
      </c>
      <c r="BA1395" s="57">
        <v>46303.333333333336</v>
      </c>
      <c r="BB1395" t="s">
        <v>4045</v>
      </c>
      <c r="BC1395">
        <v>2026</v>
      </c>
      <c r="BD1395">
        <v>10</v>
      </c>
      <c r="BE1395">
        <v>8</v>
      </c>
      <c r="BF1395" s="6">
        <f t="shared" si="63"/>
        <v>46303</v>
      </c>
      <c r="BG1395">
        <f t="shared" si="64"/>
        <v>-0.33333333333575865</v>
      </c>
      <c r="BH1395" t="str">
        <f t="shared" si="65"/>
        <v>COMPLY</v>
      </c>
      <c r="BI1395" t="e">
        <f>VLOOKUP(H1395,Sheet2!$A$1:$B$270,2,FALSE)</f>
        <v>#N/A</v>
      </c>
    </row>
    <row r="1396" spans="1:61">
      <c r="A1396">
        <v>1395</v>
      </c>
      <c r="B1396">
        <v>1002633968</v>
      </c>
      <c r="C1396">
        <v>3</v>
      </c>
      <c r="D1396" t="s">
        <v>51</v>
      </c>
      <c r="E1396">
        <v>4</v>
      </c>
      <c r="F1396" t="s">
        <v>268</v>
      </c>
      <c r="G1396" t="s">
        <v>830</v>
      </c>
      <c r="H1396" t="s">
        <v>4040</v>
      </c>
      <c r="I1396" t="s">
        <v>212</v>
      </c>
      <c r="J1396" t="s">
        <v>213</v>
      </c>
      <c r="K1396" t="s">
        <v>149</v>
      </c>
      <c r="L1396" t="s">
        <v>214</v>
      </c>
      <c r="M1396" t="s">
        <v>76</v>
      </c>
      <c r="N1396" t="s">
        <v>215</v>
      </c>
      <c r="O1396" s="57">
        <v>46308.345590277779</v>
      </c>
      <c r="P1396" s="57">
        <v>46308.621400462966</v>
      </c>
      <c r="Q1396">
        <v>69409017</v>
      </c>
      <c r="S1396">
        <v>142512103136</v>
      </c>
      <c r="T1396" t="s">
        <v>6054</v>
      </c>
      <c r="U1396" t="s">
        <v>6055</v>
      </c>
      <c r="V1396" t="s">
        <v>6056</v>
      </c>
      <c r="Z1396">
        <v>111.3901133</v>
      </c>
      <c r="AA1396">
        <v>-7.1740792000000004</v>
      </c>
      <c r="AB1396" t="s">
        <v>6057</v>
      </c>
      <c r="AC1396" t="s">
        <v>235</v>
      </c>
      <c r="AL1396" t="s">
        <v>217</v>
      </c>
      <c r="AM1396" t="s">
        <v>5864</v>
      </c>
      <c r="AN1396" t="s">
        <v>6</v>
      </c>
      <c r="AO1396" t="s">
        <v>5971</v>
      </c>
      <c r="AP1396" s="57">
        <v>46309.333333333336</v>
      </c>
      <c r="AR1396" t="s">
        <v>218</v>
      </c>
      <c r="AS1396" t="s">
        <v>1981</v>
      </c>
      <c r="AT1396" t="s">
        <v>230</v>
      </c>
      <c r="AU1396">
        <v>20261013</v>
      </c>
      <c r="AV1396" t="s">
        <v>221</v>
      </c>
      <c r="AW1396" t="s">
        <v>2721</v>
      </c>
      <c r="AX1396" t="s">
        <v>222</v>
      </c>
      <c r="BA1396" s="57">
        <v>46309.333333333336</v>
      </c>
      <c r="BB1396" t="s">
        <v>5864</v>
      </c>
      <c r="BC1396">
        <v>2026</v>
      </c>
      <c r="BD1396">
        <v>10</v>
      </c>
      <c r="BE1396">
        <v>13</v>
      </c>
      <c r="BF1396" s="6">
        <f t="shared" si="63"/>
        <v>46308</v>
      </c>
      <c r="BG1396">
        <f t="shared" si="64"/>
        <v>-1.3333333333357587</v>
      </c>
      <c r="BH1396" t="str">
        <f t="shared" si="65"/>
        <v>COMPLY</v>
      </c>
      <c r="BI1396" t="e">
        <f>VLOOKUP(H1396,Sheet2!$A$1:$B$270,2,FALSE)</f>
        <v>#N/A</v>
      </c>
    </row>
    <row r="1397" spans="1:61">
      <c r="A1397">
        <v>1396</v>
      </c>
      <c r="B1397">
        <v>1002649049</v>
      </c>
      <c r="C1397">
        <v>3</v>
      </c>
      <c r="D1397" t="s">
        <v>51</v>
      </c>
      <c r="E1397">
        <v>4</v>
      </c>
      <c r="F1397" t="s">
        <v>268</v>
      </c>
      <c r="G1397" t="s">
        <v>830</v>
      </c>
      <c r="H1397" t="s">
        <v>4040</v>
      </c>
      <c r="I1397" t="s">
        <v>212</v>
      </c>
      <c r="J1397" t="s">
        <v>213</v>
      </c>
      <c r="K1397" t="s">
        <v>149</v>
      </c>
      <c r="M1397" t="s">
        <v>1916</v>
      </c>
      <c r="N1397" t="s">
        <v>215</v>
      </c>
      <c r="O1397" s="57">
        <v>46317.539872685185</v>
      </c>
      <c r="P1397" s="57">
        <v>46321.593368055554</v>
      </c>
      <c r="Q1397">
        <v>69415084</v>
      </c>
      <c r="S1397">
        <v>142512103140</v>
      </c>
      <c r="T1397" t="s">
        <v>11593</v>
      </c>
      <c r="U1397" t="s">
        <v>11594</v>
      </c>
      <c r="V1397" t="s">
        <v>11595</v>
      </c>
      <c r="Z1397">
        <v>111.32071569999999</v>
      </c>
      <c r="AA1397">
        <v>-7.1882646000000001</v>
      </c>
      <c r="AB1397" t="s">
        <v>11596</v>
      </c>
      <c r="AC1397" t="s">
        <v>283</v>
      </c>
      <c r="AL1397" t="s">
        <v>217</v>
      </c>
      <c r="AM1397" t="s">
        <v>11597</v>
      </c>
      <c r="AN1397" t="s">
        <v>6</v>
      </c>
      <c r="AO1397" t="s">
        <v>11598</v>
      </c>
      <c r="AP1397" s="57">
        <v>46318.625</v>
      </c>
      <c r="AQ1397" t="s">
        <v>841</v>
      </c>
      <c r="AR1397" t="s">
        <v>12</v>
      </c>
      <c r="AS1397" t="s">
        <v>1981</v>
      </c>
      <c r="AT1397" t="s">
        <v>230</v>
      </c>
      <c r="AV1397" t="s">
        <v>1626</v>
      </c>
      <c r="AW1397" t="s">
        <v>541</v>
      </c>
      <c r="AX1397" t="s">
        <v>222</v>
      </c>
      <c r="BA1397" s="57">
        <v>46318.625</v>
      </c>
      <c r="BB1397" t="s">
        <v>11597</v>
      </c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:61">
      <c r="A1398">
        <v>1397</v>
      </c>
      <c r="B1398">
        <v>1002626864</v>
      </c>
      <c r="C1398">
        <v>3</v>
      </c>
      <c r="D1398" t="s">
        <v>51</v>
      </c>
      <c r="E1398">
        <v>4</v>
      </c>
      <c r="F1398" t="s">
        <v>268</v>
      </c>
      <c r="G1398" t="s">
        <v>545</v>
      </c>
      <c r="H1398" t="s">
        <v>1985</v>
      </c>
      <c r="I1398" t="s">
        <v>212</v>
      </c>
      <c r="J1398" t="s">
        <v>213</v>
      </c>
      <c r="K1398" t="s">
        <v>149</v>
      </c>
      <c r="L1398" t="s">
        <v>214</v>
      </c>
      <c r="M1398" t="s">
        <v>76</v>
      </c>
      <c r="N1398" t="s">
        <v>215</v>
      </c>
      <c r="O1398" s="57">
        <v>46302.721921296295</v>
      </c>
      <c r="P1398" s="57">
        <v>46304.693611111114</v>
      </c>
      <c r="Q1398">
        <v>69406128</v>
      </c>
      <c r="S1398">
        <v>142521103440</v>
      </c>
      <c r="T1398" t="s">
        <v>1986</v>
      </c>
      <c r="U1398" t="s">
        <v>1987</v>
      </c>
      <c r="V1398" t="s">
        <v>4046</v>
      </c>
      <c r="Z1398">
        <v>110.778138</v>
      </c>
      <c r="AA1398">
        <v>-7.024762</v>
      </c>
      <c r="AB1398" t="s">
        <v>4047</v>
      </c>
      <c r="AC1398" t="s">
        <v>235</v>
      </c>
      <c r="AL1398" t="s">
        <v>217</v>
      </c>
      <c r="AM1398" t="s">
        <v>4048</v>
      </c>
      <c r="AN1398" t="s">
        <v>6</v>
      </c>
      <c r="AO1398" s="57">
        <v>46213.736238425925</v>
      </c>
      <c r="AP1398" s="57">
        <v>46303.625</v>
      </c>
      <c r="AR1398" t="s">
        <v>218</v>
      </c>
      <c r="AS1398" t="s">
        <v>1991</v>
      </c>
      <c r="AT1398" t="s">
        <v>230</v>
      </c>
      <c r="AU1398">
        <v>20261009</v>
      </c>
      <c r="AV1398" t="s">
        <v>221</v>
      </c>
      <c r="AW1398" t="s">
        <v>877</v>
      </c>
      <c r="AX1398" t="s">
        <v>222</v>
      </c>
      <c r="BA1398" s="57">
        <v>46303.625</v>
      </c>
      <c r="BB1398" t="s">
        <v>4048</v>
      </c>
      <c r="BC1398">
        <v>2026</v>
      </c>
      <c r="BD1398">
        <v>10</v>
      </c>
      <c r="BE1398">
        <v>9</v>
      </c>
      <c r="BF1398" s="6">
        <f t="shared" si="63"/>
        <v>46304</v>
      </c>
      <c r="BG1398">
        <f t="shared" si="64"/>
        <v>0.375</v>
      </c>
      <c r="BH1398" t="str">
        <f t="shared" si="65"/>
        <v>COMPLY</v>
      </c>
      <c r="BI1398" t="e">
        <f>VLOOKUP(H1398,Sheet2!$A$1:$B$270,2,FALSE)</f>
        <v>#N/A</v>
      </c>
    </row>
    <row r="1399" spans="1:61">
      <c r="A1399">
        <v>1398</v>
      </c>
      <c r="B1399">
        <v>1002628838</v>
      </c>
      <c r="C1399">
        <v>3</v>
      </c>
      <c r="D1399" t="s">
        <v>51</v>
      </c>
      <c r="E1399">
        <v>4</v>
      </c>
      <c r="F1399" t="s">
        <v>268</v>
      </c>
      <c r="G1399" t="s">
        <v>545</v>
      </c>
      <c r="H1399" t="s">
        <v>1985</v>
      </c>
      <c r="I1399" t="s">
        <v>212</v>
      </c>
      <c r="J1399" t="s">
        <v>213</v>
      </c>
      <c r="K1399" t="s">
        <v>149</v>
      </c>
      <c r="L1399" t="s">
        <v>214</v>
      </c>
      <c r="M1399" t="s">
        <v>76</v>
      </c>
      <c r="N1399" t="s">
        <v>215</v>
      </c>
      <c r="O1399" s="57">
        <v>46304.371990740743</v>
      </c>
      <c r="P1399" s="57">
        <v>46305.634479166663</v>
      </c>
      <c r="Q1399">
        <v>69407015</v>
      </c>
      <c r="S1399">
        <v>142521103471</v>
      </c>
      <c r="T1399" t="s">
        <v>5266</v>
      </c>
      <c r="U1399" t="s">
        <v>5267</v>
      </c>
      <c r="V1399" t="s">
        <v>5268</v>
      </c>
      <c r="Z1399">
        <v>110.76413700000001</v>
      </c>
      <c r="AA1399">
        <v>-7.0195400000000001</v>
      </c>
      <c r="AB1399" t="s">
        <v>5269</v>
      </c>
      <c r="AC1399" t="s">
        <v>235</v>
      </c>
      <c r="AL1399" t="s">
        <v>217</v>
      </c>
      <c r="AM1399" t="s">
        <v>5270</v>
      </c>
      <c r="AN1399" t="s">
        <v>6</v>
      </c>
      <c r="AO1399" s="57">
        <v>46275.402615740742</v>
      </c>
      <c r="AP1399" s="57">
        <v>46305.333333333336</v>
      </c>
      <c r="AR1399" t="s">
        <v>218</v>
      </c>
      <c r="AS1399" t="s">
        <v>1991</v>
      </c>
      <c r="AT1399" t="s">
        <v>230</v>
      </c>
      <c r="AU1399">
        <v>20261010</v>
      </c>
      <c r="AV1399" t="s">
        <v>221</v>
      </c>
      <c r="AW1399" t="s">
        <v>877</v>
      </c>
      <c r="AX1399" t="s">
        <v>222</v>
      </c>
      <c r="BA1399" s="57">
        <v>46305.333333333336</v>
      </c>
      <c r="BB1399" t="s">
        <v>5270</v>
      </c>
      <c r="BC1399">
        <v>2026</v>
      </c>
      <c r="BD1399">
        <v>10</v>
      </c>
      <c r="BE1399">
        <v>10</v>
      </c>
      <c r="BF1399" s="6">
        <f t="shared" si="63"/>
        <v>46305</v>
      </c>
      <c r="BG1399">
        <f t="shared" si="64"/>
        <v>-0.33333333333575865</v>
      </c>
      <c r="BH1399" t="str">
        <f t="shared" si="65"/>
        <v>COMPLY</v>
      </c>
      <c r="BI1399" t="e">
        <f>VLOOKUP(H1399,Sheet2!$A$1:$B$270,2,FALSE)</f>
        <v>#N/A</v>
      </c>
    </row>
    <row r="1400" spans="1:61">
      <c r="A1400">
        <v>1399</v>
      </c>
      <c r="B1400">
        <v>1002641501</v>
      </c>
      <c r="C1400">
        <v>3</v>
      </c>
      <c r="D1400" t="s">
        <v>51</v>
      </c>
      <c r="E1400">
        <v>4</v>
      </c>
      <c r="F1400" t="s">
        <v>268</v>
      </c>
      <c r="G1400" t="s">
        <v>545</v>
      </c>
      <c r="H1400" t="s">
        <v>1985</v>
      </c>
      <c r="I1400" t="s">
        <v>212</v>
      </c>
      <c r="J1400" t="s">
        <v>213</v>
      </c>
      <c r="K1400" t="s">
        <v>149</v>
      </c>
      <c r="L1400" t="s">
        <v>214</v>
      </c>
      <c r="M1400" t="s">
        <v>76</v>
      </c>
      <c r="N1400" t="s">
        <v>215</v>
      </c>
      <c r="O1400" s="57">
        <v>46312.646921296298</v>
      </c>
      <c r="P1400" s="57">
        <v>46314.721817129626</v>
      </c>
      <c r="Q1400">
        <v>69412150</v>
      </c>
      <c r="S1400">
        <v>142521103480</v>
      </c>
      <c r="T1400" t="s">
        <v>8633</v>
      </c>
      <c r="U1400" t="s">
        <v>8634</v>
      </c>
      <c r="V1400" t="s">
        <v>8635</v>
      </c>
      <c r="Z1400">
        <v>110.845173</v>
      </c>
      <c r="AA1400">
        <v>-7.1005039999999999</v>
      </c>
      <c r="AB1400" t="s">
        <v>8636</v>
      </c>
      <c r="AC1400" t="s">
        <v>235</v>
      </c>
      <c r="AL1400" t="s">
        <v>217</v>
      </c>
      <c r="AM1400" t="s">
        <v>8637</v>
      </c>
      <c r="AN1400" t="s">
        <v>6</v>
      </c>
      <c r="AO1400" t="s">
        <v>8467</v>
      </c>
      <c r="AP1400" s="57">
        <v>46313.625</v>
      </c>
      <c r="AR1400" t="s">
        <v>218</v>
      </c>
      <c r="AS1400" t="s">
        <v>1991</v>
      </c>
      <c r="AT1400" t="s">
        <v>230</v>
      </c>
      <c r="AU1400">
        <v>20261019</v>
      </c>
      <c r="AV1400" t="s">
        <v>221</v>
      </c>
      <c r="AW1400" t="s">
        <v>875</v>
      </c>
      <c r="AX1400" t="s">
        <v>222</v>
      </c>
      <c r="BA1400" s="57">
        <v>46313.625</v>
      </c>
      <c r="BB1400" t="s">
        <v>8637</v>
      </c>
      <c r="BC1400">
        <v>2026</v>
      </c>
      <c r="BD1400">
        <v>10</v>
      </c>
      <c r="BE1400">
        <v>19</v>
      </c>
      <c r="BF1400" s="6">
        <f t="shared" si="63"/>
        <v>46314</v>
      </c>
      <c r="BG1400">
        <f t="shared" si="64"/>
        <v>0.375</v>
      </c>
      <c r="BH1400" t="str">
        <f t="shared" si="65"/>
        <v>COMPLY</v>
      </c>
      <c r="BI1400" t="e">
        <f>VLOOKUP(H1400,Sheet2!$A$1:$B$270,2,FALSE)</f>
        <v>#N/A</v>
      </c>
    </row>
    <row r="1401" spans="1:61">
      <c r="A1401">
        <v>1400</v>
      </c>
      <c r="B1401">
        <v>1002641724</v>
      </c>
      <c r="C1401">
        <v>3</v>
      </c>
      <c r="D1401" t="s">
        <v>51</v>
      </c>
      <c r="E1401">
        <v>4</v>
      </c>
      <c r="F1401" t="s">
        <v>268</v>
      </c>
      <c r="G1401" t="s">
        <v>545</v>
      </c>
      <c r="H1401" t="s">
        <v>1985</v>
      </c>
      <c r="I1401" t="s">
        <v>212</v>
      </c>
      <c r="J1401" t="s">
        <v>213</v>
      </c>
      <c r="K1401" t="s">
        <v>149</v>
      </c>
      <c r="M1401" t="s">
        <v>76</v>
      </c>
      <c r="N1401" t="s">
        <v>563</v>
      </c>
      <c r="O1401" s="57">
        <v>46313.31386574074</v>
      </c>
      <c r="P1401" s="57">
        <v>46317.903819444444</v>
      </c>
      <c r="Q1401">
        <v>69383033</v>
      </c>
      <c r="S1401">
        <v>142521103482</v>
      </c>
      <c r="T1401" t="s">
        <v>1711</v>
      </c>
      <c r="U1401" t="s">
        <v>8630</v>
      </c>
      <c r="V1401" t="s">
        <v>8631</v>
      </c>
      <c r="Z1401">
        <v>110.76663120000001</v>
      </c>
      <c r="AA1401">
        <v>-7.0201089999999997</v>
      </c>
      <c r="AB1401" t="s">
        <v>6106</v>
      </c>
      <c r="AC1401" t="s">
        <v>284</v>
      </c>
      <c r="AL1401" t="s">
        <v>217</v>
      </c>
      <c r="AM1401" t="s">
        <v>8632</v>
      </c>
      <c r="AN1401" t="s">
        <v>6</v>
      </c>
      <c r="AO1401" t="s">
        <v>8323</v>
      </c>
      <c r="AP1401" s="57">
        <v>46314.458333333336</v>
      </c>
      <c r="AQ1401" t="s">
        <v>841</v>
      </c>
      <c r="AR1401" t="s">
        <v>218</v>
      </c>
      <c r="AS1401" t="s">
        <v>1991</v>
      </c>
      <c r="AT1401" t="s">
        <v>230</v>
      </c>
      <c r="AU1401">
        <v>20261022</v>
      </c>
      <c r="AV1401" t="s">
        <v>221</v>
      </c>
      <c r="AW1401" t="s">
        <v>1716</v>
      </c>
      <c r="AX1401" t="s">
        <v>222</v>
      </c>
      <c r="BA1401" s="57">
        <v>46314.458333333336</v>
      </c>
      <c r="BB1401" t="s">
        <v>8632</v>
      </c>
      <c r="BC1401">
        <v>2026</v>
      </c>
      <c r="BD1401">
        <v>10</v>
      </c>
      <c r="BE1401">
        <v>22</v>
      </c>
      <c r="BF1401" s="6">
        <f t="shared" si="63"/>
        <v>46317</v>
      </c>
      <c r="BG1401">
        <f t="shared" si="64"/>
        <v>2.5416666666642413</v>
      </c>
      <c r="BH1401" t="str">
        <f t="shared" si="65"/>
        <v>NOT COMPLY</v>
      </c>
      <c r="BI1401" t="e">
        <f>VLOOKUP(H1401,Sheet2!$A$1:$B$270,2,FALSE)</f>
        <v>#N/A</v>
      </c>
    </row>
    <row r="1402" spans="1:61">
      <c r="A1402">
        <v>1401</v>
      </c>
      <c r="B1402">
        <v>1002650773</v>
      </c>
      <c r="C1402">
        <v>3</v>
      </c>
      <c r="D1402" t="s">
        <v>51</v>
      </c>
      <c r="E1402">
        <v>4</v>
      </c>
      <c r="F1402" t="s">
        <v>268</v>
      </c>
      <c r="G1402" t="s">
        <v>545</v>
      </c>
      <c r="H1402" t="s">
        <v>1985</v>
      </c>
      <c r="I1402" t="s">
        <v>212</v>
      </c>
      <c r="J1402" t="s">
        <v>213</v>
      </c>
      <c r="K1402" t="s">
        <v>149</v>
      </c>
      <c r="L1402" t="s">
        <v>214</v>
      </c>
      <c r="M1402" t="s">
        <v>76</v>
      </c>
      <c r="N1402" t="s">
        <v>215</v>
      </c>
      <c r="O1402" s="57">
        <v>46318.481770833336</v>
      </c>
      <c r="P1402" s="57">
        <v>46318.935416666667</v>
      </c>
      <c r="Q1402">
        <v>69415778</v>
      </c>
      <c r="S1402">
        <v>142521103489</v>
      </c>
      <c r="T1402" t="s">
        <v>12395</v>
      </c>
      <c r="U1402" t="s">
        <v>9642</v>
      </c>
      <c r="V1402" t="s">
        <v>12396</v>
      </c>
      <c r="Z1402">
        <v>110.766634</v>
      </c>
      <c r="AA1402">
        <v>-7.0200719999999999</v>
      </c>
      <c r="AB1402" t="s">
        <v>12397</v>
      </c>
      <c r="AC1402" t="s">
        <v>235</v>
      </c>
      <c r="AL1402" t="s">
        <v>217</v>
      </c>
      <c r="AM1402" t="s">
        <v>12398</v>
      </c>
      <c r="AN1402" t="s">
        <v>6</v>
      </c>
      <c r="AO1402" t="s">
        <v>11956</v>
      </c>
      <c r="AP1402" s="57">
        <v>46319.333333333336</v>
      </c>
      <c r="AR1402" t="s">
        <v>218</v>
      </c>
      <c r="AS1402" t="s">
        <v>1991</v>
      </c>
      <c r="AT1402" t="s">
        <v>230</v>
      </c>
      <c r="AU1402">
        <v>20261023</v>
      </c>
      <c r="AV1402" t="s">
        <v>221</v>
      </c>
      <c r="AW1402" t="s">
        <v>236</v>
      </c>
      <c r="AX1402" t="s">
        <v>222</v>
      </c>
      <c r="BA1402" s="57">
        <v>46319.333333333336</v>
      </c>
      <c r="BB1402" t="s">
        <v>12398</v>
      </c>
      <c r="BC1402">
        <v>2026</v>
      </c>
      <c r="BD1402">
        <v>10</v>
      </c>
      <c r="BE1402">
        <v>23</v>
      </c>
      <c r="BF1402" s="6">
        <f t="shared" si="63"/>
        <v>46318</v>
      </c>
      <c r="BG1402">
        <f t="shared" si="64"/>
        <v>-1.3333333333357587</v>
      </c>
      <c r="BH1402" t="str">
        <f t="shared" si="65"/>
        <v>COMPLY</v>
      </c>
      <c r="BI1402" t="e">
        <f>VLOOKUP(H1402,Sheet2!$A$1:$B$270,2,FALSE)</f>
        <v>#N/A</v>
      </c>
    </row>
    <row r="1403" spans="1:61">
      <c r="A1403">
        <v>1402</v>
      </c>
      <c r="B1403">
        <v>1002639598</v>
      </c>
      <c r="C1403">
        <v>3</v>
      </c>
      <c r="D1403" t="s">
        <v>51</v>
      </c>
      <c r="E1403">
        <v>4</v>
      </c>
      <c r="F1403" t="s">
        <v>268</v>
      </c>
      <c r="G1403" t="s">
        <v>545</v>
      </c>
      <c r="H1403" t="s">
        <v>1985</v>
      </c>
      <c r="I1403" t="s">
        <v>212</v>
      </c>
      <c r="J1403" t="s">
        <v>213</v>
      </c>
      <c r="K1403" t="s">
        <v>149</v>
      </c>
      <c r="L1403" t="s">
        <v>214</v>
      </c>
      <c r="M1403" t="s">
        <v>1625</v>
      </c>
      <c r="N1403" t="s">
        <v>215</v>
      </c>
      <c r="O1403" s="57">
        <v>46311.409421296295</v>
      </c>
      <c r="P1403" s="57">
        <v>46315.385254629633</v>
      </c>
      <c r="Q1403">
        <v>69411209</v>
      </c>
      <c r="S1403">
        <v>142521103478</v>
      </c>
      <c r="T1403" t="s">
        <v>8638</v>
      </c>
      <c r="U1403" t="s">
        <v>8639</v>
      </c>
      <c r="V1403" t="s">
        <v>8640</v>
      </c>
      <c r="Z1403">
        <v>110.82932086504</v>
      </c>
      <c r="AA1403">
        <v>-7.0550855313346297</v>
      </c>
      <c r="AB1403" t="s">
        <v>8641</v>
      </c>
      <c r="AC1403" t="s">
        <v>235</v>
      </c>
      <c r="AL1403" t="s">
        <v>217</v>
      </c>
      <c r="AM1403" t="s">
        <v>8642</v>
      </c>
      <c r="AN1403" t="s">
        <v>6</v>
      </c>
      <c r="AO1403" t="s">
        <v>7953</v>
      </c>
      <c r="AP1403" s="57">
        <v>46312.333333333336</v>
      </c>
      <c r="AR1403" t="s">
        <v>12</v>
      </c>
      <c r="AS1403" t="s">
        <v>1991</v>
      </c>
      <c r="AT1403" t="s">
        <v>230</v>
      </c>
      <c r="AV1403" t="s">
        <v>9651</v>
      </c>
      <c r="AW1403" t="s">
        <v>880</v>
      </c>
      <c r="AX1403" t="s">
        <v>222</v>
      </c>
      <c r="BA1403" s="57">
        <v>46312.333333333336</v>
      </c>
      <c r="BB1403" t="s">
        <v>8642</v>
      </c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:61">
      <c r="A1404">
        <v>1403</v>
      </c>
      <c r="B1404">
        <v>1002620740</v>
      </c>
      <c r="C1404">
        <v>3</v>
      </c>
      <c r="D1404" t="s">
        <v>51</v>
      </c>
      <c r="E1404">
        <v>4</v>
      </c>
      <c r="F1404" t="s">
        <v>268</v>
      </c>
      <c r="G1404" t="s">
        <v>545</v>
      </c>
      <c r="H1404" t="s">
        <v>1985</v>
      </c>
      <c r="I1404" t="s">
        <v>212</v>
      </c>
      <c r="J1404" t="s">
        <v>213</v>
      </c>
      <c r="K1404" t="s">
        <v>149</v>
      </c>
      <c r="L1404" t="s">
        <v>214</v>
      </c>
      <c r="M1404" t="s">
        <v>1916</v>
      </c>
      <c r="N1404" t="s">
        <v>215</v>
      </c>
      <c r="O1404" s="57">
        <v>46298.358043981483</v>
      </c>
      <c r="P1404" s="57">
        <v>46301.399305555555</v>
      </c>
      <c r="Q1404">
        <v>69403439</v>
      </c>
      <c r="S1404">
        <v>142521103463</v>
      </c>
      <c r="T1404" t="s">
        <v>1986</v>
      </c>
      <c r="U1404" t="s">
        <v>1987</v>
      </c>
      <c r="V1404" t="s">
        <v>1988</v>
      </c>
      <c r="Z1404">
        <v>110.778127</v>
      </c>
      <c r="AA1404">
        <v>-7.0247109999999999</v>
      </c>
      <c r="AB1404" t="s">
        <v>1989</v>
      </c>
      <c r="AC1404" t="s">
        <v>235</v>
      </c>
      <c r="AL1404" t="s">
        <v>217</v>
      </c>
      <c r="AM1404" t="s">
        <v>1990</v>
      </c>
      <c r="AN1404" t="s">
        <v>6</v>
      </c>
      <c r="AO1404" s="57">
        <v>46091.361296296294</v>
      </c>
      <c r="AP1404" s="57">
        <v>46299.333333333336</v>
      </c>
      <c r="AQ1404" t="s">
        <v>841</v>
      </c>
      <c r="AR1404" t="s">
        <v>12</v>
      </c>
      <c r="AS1404" t="s">
        <v>1991</v>
      </c>
      <c r="AT1404" t="s">
        <v>230</v>
      </c>
      <c r="AV1404" t="s">
        <v>1626</v>
      </c>
      <c r="AW1404" t="s">
        <v>880</v>
      </c>
      <c r="AX1404" t="s">
        <v>222</v>
      </c>
      <c r="BA1404" s="57">
        <v>46299.333333333336</v>
      </c>
      <c r="BB1404" t="s">
        <v>1990</v>
      </c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:61">
      <c r="A1405">
        <v>1404</v>
      </c>
      <c r="B1405">
        <v>1002642943</v>
      </c>
      <c r="C1405">
        <v>3</v>
      </c>
      <c r="D1405" t="s">
        <v>51</v>
      </c>
      <c r="E1405">
        <v>4</v>
      </c>
      <c r="F1405" t="s">
        <v>268</v>
      </c>
      <c r="G1405" t="s">
        <v>545</v>
      </c>
      <c r="H1405" t="s">
        <v>1985</v>
      </c>
      <c r="I1405" t="s">
        <v>212</v>
      </c>
      <c r="J1405" t="s">
        <v>213</v>
      </c>
      <c r="K1405" t="s">
        <v>149</v>
      </c>
      <c r="L1405" t="s">
        <v>214</v>
      </c>
      <c r="M1405" t="s">
        <v>1916</v>
      </c>
      <c r="N1405" t="s">
        <v>215</v>
      </c>
      <c r="O1405" s="57">
        <v>46314.492824074077</v>
      </c>
      <c r="P1405" s="57">
        <v>46317.414537037039</v>
      </c>
      <c r="Q1405">
        <v>69412803</v>
      </c>
      <c r="S1405">
        <v>142521103453</v>
      </c>
      <c r="T1405" t="s">
        <v>9641</v>
      </c>
      <c r="U1405" t="s">
        <v>9642</v>
      </c>
      <c r="V1405" t="s">
        <v>9643</v>
      </c>
      <c r="Z1405">
        <v>110.766634</v>
      </c>
      <c r="AA1405">
        <v>-7.0200719999999999</v>
      </c>
      <c r="AB1405" t="s">
        <v>9644</v>
      </c>
      <c r="AC1405" t="s">
        <v>235</v>
      </c>
      <c r="AL1405" t="s">
        <v>217</v>
      </c>
      <c r="AM1405" t="s">
        <v>9645</v>
      </c>
      <c r="AN1405" t="s">
        <v>6</v>
      </c>
      <c r="AO1405" t="s">
        <v>9416</v>
      </c>
      <c r="AP1405" s="57">
        <v>46315.333333333336</v>
      </c>
      <c r="AQ1405" t="s">
        <v>841</v>
      </c>
      <c r="AR1405" t="s">
        <v>12</v>
      </c>
      <c r="AS1405" t="s">
        <v>1991</v>
      </c>
      <c r="AT1405" t="s">
        <v>230</v>
      </c>
      <c r="AV1405" t="s">
        <v>1626</v>
      </c>
      <c r="AW1405" t="s">
        <v>236</v>
      </c>
      <c r="AX1405" t="s">
        <v>222</v>
      </c>
      <c r="BA1405" s="57">
        <v>46315.333333333336</v>
      </c>
      <c r="BB1405" t="s">
        <v>9645</v>
      </c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:61">
      <c r="A1406">
        <v>1405</v>
      </c>
      <c r="B1406">
        <v>1002643675</v>
      </c>
      <c r="C1406">
        <v>3</v>
      </c>
      <c r="D1406" t="s">
        <v>51</v>
      </c>
      <c r="E1406">
        <v>4</v>
      </c>
      <c r="F1406" t="s">
        <v>268</v>
      </c>
      <c r="G1406" t="s">
        <v>545</v>
      </c>
      <c r="H1406" t="s">
        <v>1985</v>
      </c>
      <c r="I1406" t="s">
        <v>212</v>
      </c>
      <c r="J1406" t="s">
        <v>213</v>
      </c>
      <c r="K1406" t="s">
        <v>149</v>
      </c>
      <c r="L1406" t="s">
        <v>214</v>
      </c>
      <c r="M1406" t="s">
        <v>1916</v>
      </c>
      <c r="N1406" t="s">
        <v>215</v>
      </c>
      <c r="O1406" s="57">
        <v>46314.636516203704</v>
      </c>
      <c r="P1406" s="57">
        <v>46317.413726851853</v>
      </c>
      <c r="Q1406">
        <v>69413111</v>
      </c>
      <c r="S1406">
        <v>142521103486</v>
      </c>
      <c r="T1406" t="s">
        <v>9646</v>
      </c>
      <c r="U1406" t="s">
        <v>9647</v>
      </c>
      <c r="V1406" t="s">
        <v>9648</v>
      </c>
      <c r="Z1406">
        <v>110.77278</v>
      </c>
      <c r="AA1406">
        <v>-7.0575070000000002</v>
      </c>
      <c r="AB1406" t="s">
        <v>9649</v>
      </c>
      <c r="AC1406" t="s">
        <v>235</v>
      </c>
      <c r="AL1406" t="s">
        <v>217</v>
      </c>
      <c r="AM1406" t="s">
        <v>9650</v>
      </c>
      <c r="AN1406" t="s">
        <v>6</v>
      </c>
      <c r="AO1406" t="s">
        <v>9502</v>
      </c>
      <c r="AP1406" s="57">
        <v>46315.625</v>
      </c>
      <c r="AQ1406" t="s">
        <v>841</v>
      </c>
      <c r="AR1406" t="s">
        <v>12</v>
      </c>
      <c r="AS1406" t="s">
        <v>1991</v>
      </c>
      <c r="AT1406" t="s">
        <v>230</v>
      </c>
      <c r="AV1406" t="s">
        <v>1626</v>
      </c>
      <c r="AW1406" t="s">
        <v>923</v>
      </c>
      <c r="AX1406" t="s">
        <v>222</v>
      </c>
      <c r="BA1406" s="57">
        <v>46315.625</v>
      </c>
      <c r="BB1406" t="s">
        <v>9650</v>
      </c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:61">
      <c r="A1407">
        <v>1406</v>
      </c>
      <c r="B1407">
        <v>1002628822</v>
      </c>
      <c r="C1407">
        <v>3</v>
      </c>
      <c r="D1407" t="s">
        <v>51</v>
      </c>
      <c r="E1407">
        <v>4</v>
      </c>
      <c r="F1407" t="s">
        <v>268</v>
      </c>
      <c r="G1407" t="s">
        <v>545</v>
      </c>
      <c r="H1407" t="s">
        <v>5271</v>
      </c>
      <c r="I1407" t="s">
        <v>212</v>
      </c>
      <c r="J1407" t="s">
        <v>213</v>
      </c>
      <c r="K1407" t="s">
        <v>149</v>
      </c>
      <c r="L1407" t="s">
        <v>214</v>
      </c>
      <c r="M1407" t="s">
        <v>76</v>
      </c>
      <c r="N1407" t="s">
        <v>215</v>
      </c>
      <c r="O1407" s="57">
        <v>46304.365682870368</v>
      </c>
      <c r="P1407" s="57">
        <v>46305.575358796297</v>
      </c>
      <c r="Q1407">
        <v>69407010</v>
      </c>
      <c r="S1407">
        <v>146516109483</v>
      </c>
      <c r="T1407" t="s">
        <v>5272</v>
      </c>
      <c r="U1407" t="s">
        <v>5273</v>
      </c>
      <c r="V1407" t="s">
        <v>5274</v>
      </c>
      <c r="Z1407">
        <v>110.63709799999999</v>
      </c>
      <c r="AA1407">
        <v>-7.163252</v>
      </c>
      <c r="AB1407" t="s">
        <v>5275</v>
      </c>
      <c r="AC1407" t="s">
        <v>235</v>
      </c>
      <c r="AL1407" t="s">
        <v>217</v>
      </c>
      <c r="AM1407" t="s">
        <v>5276</v>
      </c>
      <c r="AN1407" t="s">
        <v>6</v>
      </c>
      <c r="AO1407" s="57">
        <v>46275.372141203705</v>
      </c>
      <c r="AP1407" s="57">
        <v>46305.333333333336</v>
      </c>
      <c r="AR1407" t="s">
        <v>218</v>
      </c>
      <c r="AS1407" t="s">
        <v>1991</v>
      </c>
      <c r="AT1407" t="s">
        <v>230</v>
      </c>
      <c r="AU1407">
        <v>20261010</v>
      </c>
      <c r="AV1407" t="s">
        <v>221</v>
      </c>
      <c r="AW1407" t="s">
        <v>876</v>
      </c>
      <c r="AX1407" t="s">
        <v>222</v>
      </c>
      <c r="BA1407" s="57">
        <v>46305.333333333336</v>
      </c>
      <c r="BB1407" t="s">
        <v>5276</v>
      </c>
      <c r="BC1407">
        <v>2026</v>
      </c>
      <c r="BD1407">
        <v>10</v>
      </c>
      <c r="BE1407">
        <v>10</v>
      </c>
      <c r="BF1407" s="6">
        <f t="shared" si="63"/>
        <v>46305</v>
      </c>
      <c r="BG1407">
        <f t="shared" si="64"/>
        <v>-0.33333333333575865</v>
      </c>
      <c r="BH1407" t="str">
        <f t="shared" si="65"/>
        <v>COMPLY</v>
      </c>
      <c r="BI1407" t="e">
        <f>VLOOKUP(H1407,Sheet2!$A$1:$B$270,2,FALSE)</f>
        <v>#N/A</v>
      </c>
    </row>
    <row r="1408" spans="1:61">
      <c r="A1408">
        <v>1407</v>
      </c>
      <c r="B1408">
        <v>1002634851</v>
      </c>
      <c r="C1408">
        <v>3</v>
      </c>
      <c r="D1408" t="s">
        <v>51</v>
      </c>
      <c r="E1408">
        <v>4</v>
      </c>
      <c r="F1408" t="s">
        <v>268</v>
      </c>
      <c r="G1408" t="s">
        <v>545</v>
      </c>
      <c r="H1408" t="s">
        <v>5271</v>
      </c>
      <c r="I1408" t="s">
        <v>212</v>
      </c>
      <c r="J1408" t="s">
        <v>213</v>
      </c>
      <c r="K1408" t="s">
        <v>149</v>
      </c>
      <c r="L1408" t="s">
        <v>214</v>
      </c>
      <c r="M1408" t="s">
        <v>76</v>
      </c>
      <c r="N1408" t="s">
        <v>215</v>
      </c>
      <c r="O1408" s="57">
        <v>46308.51221064815</v>
      </c>
      <c r="P1408" s="57">
        <v>46309.640717592592</v>
      </c>
      <c r="Q1408">
        <v>69409302</v>
      </c>
      <c r="S1408">
        <v>146516109595</v>
      </c>
      <c r="T1408" t="s">
        <v>6058</v>
      </c>
      <c r="U1408" t="s">
        <v>6059</v>
      </c>
      <c r="V1408" t="s">
        <v>6060</v>
      </c>
      <c r="Z1408">
        <v>110.64831100000001</v>
      </c>
      <c r="AA1408">
        <v>-7.1233979999999999</v>
      </c>
      <c r="AB1408" t="s">
        <v>6061</v>
      </c>
      <c r="AC1408" t="s">
        <v>235</v>
      </c>
      <c r="AL1408" t="s">
        <v>217</v>
      </c>
      <c r="AM1408" t="s">
        <v>5997</v>
      </c>
      <c r="AN1408" t="s">
        <v>6</v>
      </c>
      <c r="AO1408" t="s">
        <v>6062</v>
      </c>
      <c r="AP1408" s="57">
        <v>46309.458333333336</v>
      </c>
      <c r="AR1408" t="s">
        <v>218</v>
      </c>
      <c r="AS1408" t="s">
        <v>1991</v>
      </c>
      <c r="AT1408" t="s">
        <v>230</v>
      </c>
      <c r="AU1408">
        <v>20261014</v>
      </c>
      <c r="AV1408" t="s">
        <v>221</v>
      </c>
      <c r="AW1408" t="s">
        <v>875</v>
      </c>
      <c r="AX1408" t="s">
        <v>222</v>
      </c>
      <c r="BA1408" s="57">
        <v>46309.458333333336</v>
      </c>
      <c r="BB1408" t="s">
        <v>5997</v>
      </c>
      <c r="BC1408">
        <v>2026</v>
      </c>
      <c r="BD1408">
        <v>10</v>
      </c>
      <c r="BE1408">
        <v>14</v>
      </c>
      <c r="BF1408" s="6">
        <f t="shared" si="63"/>
        <v>46309</v>
      </c>
      <c r="BG1408">
        <f t="shared" si="64"/>
        <v>-0.45833333333575865</v>
      </c>
      <c r="BH1408" t="str">
        <f t="shared" si="65"/>
        <v>COMPLY</v>
      </c>
      <c r="BI1408" t="e">
        <f>VLOOKUP(H1408,Sheet2!$A$1:$B$270,2,FALSE)</f>
        <v>#N/A</v>
      </c>
    </row>
    <row r="1409" spans="1:61">
      <c r="A1409">
        <v>1408</v>
      </c>
      <c r="B1409">
        <v>1002637895</v>
      </c>
      <c r="C1409">
        <v>3</v>
      </c>
      <c r="D1409" t="s">
        <v>51</v>
      </c>
      <c r="E1409">
        <v>4</v>
      </c>
      <c r="F1409" t="s">
        <v>268</v>
      </c>
      <c r="G1409" t="s">
        <v>545</v>
      </c>
      <c r="H1409" t="s">
        <v>5271</v>
      </c>
      <c r="I1409" t="s">
        <v>212</v>
      </c>
      <c r="J1409" t="s">
        <v>213</v>
      </c>
      <c r="K1409" t="s">
        <v>149</v>
      </c>
      <c r="M1409" t="s">
        <v>76</v>
      </c>
      <c r="N1409" t="s">
        <v>563</v>
      </c>
      <c r="O1409" s="57">
        <v>46310.410312499997</v>
      </c>
      <c r="P1409" s="57">
        <v>46311.648449074077</v>
      </c>
      <c r="Q1409">
        <v>69410571</v>
      </c>
      <c r="R1409">
        <v>2922951017</v>
      </c>
      <c r="S1409">
        <v>146516109599</v>
      </c>
      <c r="T1409" t="s">
        <v>7623</v>
      </c>
      <c r="U1409" t="s">
        <v>7624</v>
      </c>
      <c r="V1409" t="s">
        <v>7625</v>
      </c>
      <c r="Z1409">
        <v>110.9172873</v>
      </c>
      <c r="AA1409">
        <v>-7.0811261999999999</v>
      </c>
      <c r="AB1409" t="s">
        <v>7626</v>
      </c>
      <c r="AC1409" t="s">
        <v>283</v>
      </c>
      <c r="AL1409" t="s">
        <v>217</v>
      </c>
      <c r="AM1409" t="s">
        <v>7627</v>
      </c>
      <c r="AN1409" t="s">
        <v>6</v>
      </c>
      <c r="AO1409" t="s">
        <v>7628</v>
      </c>
      <c r="AP1409" s="57">
        <v>46311.333333333336</v>
      </c>
      <c r="AR1409" t="s">
        <v>218</v>
      </c>
      <c r="AS1409" t="s">
        <v>1991</v>
      </c>
      <c r="AT1409" t="s">
        <v>230</v>
      </c>
      <c r="AU1409">
        <v>20261016</v>
      </c>
      <c r="AV1409" t="s">
        <v>221</v>
      </c>
      <c r="AW1409" t="s">
        <v>1585</v>
      </c>
      <c r="AX1409" t="s">
        <v>222</v>
      </c>
      <c r="BA1409" s="57">
        <v>46311.333333333336</v>
      </c>
      <c r="BB1409" t="s">
        <v>7627</v>
      </c>
      <c r="BC1409">
        <v>2026</v>
      </c>
      <c r="BD1409">
        <v>10</v>
      </c>
      <c r="BE1409">
        <v>16</v>
      </c>
      <c r="BF1409" s="6">
        <f t="shared" si="63"/>
        <v>46311</v>
      </c>
      <c r="BG1409">
        <f t="shared" si="64"/>
        <v>-0.33333333333575865</v>
      </c>
      <c r="BH1409" t="str">
        <f t="shared" si="65"/>
        <v>COMPLY</v>
      </c>
      <c r="BI1409" t="e">
        <f>VLOOKUP(H1409,Sheet2!$A$1:$B$270,2,FALSE)</f>
        <v>#N/A</v>
      </c>
    </row>
    <row r="1410" spans="1:61">
      <c r="A1410">
        <v>1409</v>
      </c>
      <c r="B1410">
        <v>1002637836</v>
      </c>
      <c r="C1410">
        <v>3</v>
      </c>
      <c r="D1410" t="s">
        <v>51</v>
      </c>
      <c r="E1410">
        <v>4</v>
      </c>
      <c r="F1410" t="s">
        <v>268</v>
      </c>
      <c r="G1410" t="s">
        <v>545</v>
      </c>
      <c r="H1410" t="s">
        <v>5271</v>
      </c>
      <c r="I1410" t="s">
        <v>212</v>
      </c>
      <c r="J1410" t="s">
        <v>213</v>
      </c>
      <c r="K1410" t="s">
        <v>149</v>
      </c>
      <c r="M1410" t="s">
        <v>76</v>
      </c>
      <c r="N1410" t="s">
        <v>215</v>
      </c>
      <c r="O1410" s="57">
        <v>46310.397118055553</v>
      </c>
      <c r="P1410" s="57">
        <v>46312.743923611109</v>
      </c>
      <c r="Q1410">
        <v>69410536</v>
      </c>
      <c r="S1410">
        <v>146516109598</v>
      </c>
      <c r="T1410" t="s">
        <v>7629</v>
      </c>
      <c r="U1410" t="s">
        <v>7630</v>
      </c>
      <c r="V1410" t="s">
        <v>8643</v>
      </c>
      <c r="Z1410">
        <v>110.63367839999999</v>
      </c>
      <c r="AA1410">
        <v>-7.0506725000000001</v>
      </c>
      <c r="AB1410" t="s">
        <v>7631</v>
      </c>
      <c r="AC1410" t="s">
        <v>283</v>
      </c>
      <c r="AL1410" t="s">
        <v>217</v>
      </c>
      <c r="AM1410" t="s">
        <v>8644</v>
      </c>
      <c r="AN1410" t="s">
        <v>6</v>
      </c>
      <c r="AO1410" t="s">
        <v>7400</v>
      </c>
      <c r="AP1410" s="57">
        <v>46312.458333333336</v>
      </c>
      <c r="AR1410" t="s">
        <v>218</v>
      </c>
      <c r="AS1410" t="s">
        <v>1991</v>
      </c>
      <c r="AT1410" t="s">
        <v>230</v>
      </c>
      <c r="AU1410">
        <v>20261017</v>
      </c>
      <c r="AV1410" t="s">
        <v>221</v>
      </c>
      <c r="AW1410" t="s">
        <v>577</v>
      </c>
      <c r="AX1410" t="s">
        <v>222</v>
      </c>
      <c r="BA1410" s="57">
        <v>46312.458333333336</v>
      </c>
      <c r="BB1410" t="s">
        <v>8644</v>
      </c>
      <c r="BC1410">
        <v>2026</v>
      </c>
      <c r="BD1410">
        <v>10</v>
      </c>
      <c r="BE1410">
        <v>17</v>
      </c>
      <c r="BF1410" s="6">
        <f t="shared" ref="BF1410:BF1473" si="66">DATE(BC1410,BD1410,BE1410)</f>
        <v>46312</v>
      </c>
      <c r="BG1410">
        <f t="shared" ref="BG1410:BG1473" si="67">BF1410-BA1410</f>
        <v>-0.45833333333575865</v>
      </c>
      <c r="BH1410" t="str">
        <f t="shared" ref="BH1410:BH1473" si="68">IF(BG1410=1,"COMPLY",IF(BG1410&lt;1,"COMPLY","NOT COMPLY"))</f>
        <v>COMPLY</v>
      </c>
      <c r="BI1410" t="e">
        <f>VLOOKUP(H1410,Sheet2!$A$1:$B$270,2,FALSE)</f>
        <v>#N/A</v>
      </c>
    </row>
    <row r="1411" spans="1:61">
      <c r="A1411">
        <v>1410</v>
      </c>
      <c r="B1411">
        <v>1002639950</v>
      </c>
      <c r="C1411">
        <v>3</v>
      </c>
      <c r="D1411" t="s">
        <v>51</v>
      </c>
      <c r="E1411">
        <v>4</v>
      </c>
      <c r="F1411" t="s">
        <v>268</v>
      </c>
      <c r="G1411" t="s">
        <v>545</v>
      </c>
      <c r="H1411" t="s">
        <v>5271</v>
      </c>
      <c r="I1411" t="s">
        <v>212</v>
      </c>
      <c r="J1411" t="s">
        <v>213</v>
      </c>
      <c r="K1411" t="s">
        <v>149</v>
      </c>
      <c r="M1411" t="s">
        <v>76</v>
      </c>
      <c r="N1411" t="s">
        <v>215</v>
      </c>
      <c r="O1411" s="57">
        <v>46311.483576388891</v>
      </c>
      <c r="P1411" s="57">
        <v>46313.592592592591</v>
      </c>
      <c r="Q1411">
        <v>69411391</v>
      </c>
      <c r="S1411">
        <v>146516109603</v>
      </c>
      <c r="T1411" t="s">
        <v>8645</v>
      </c>
      <c r="U1411" t="s">
        <v>8646</v>
      </c>
      <c r="V1411" t="s">
        <v>8647</v>
      </c>
      <c r="Z1411">
        <v>110.6801049</v>
      </c>
      <c r="AA1411">
        <v>-7.0541413999999998</v>
      </c>
      <c r="AB1411" t="s">
        <v>8648</v>
      </c>
      <c r="AC1411" t="s">
        <v>283</v>
      </c>
      <c r="AL1411" t="s">
        <v>217</v>
      </c>
      <c r="AM1411" t="s">
        <v>8649</v>
      </c>
      <c r="AN1411" t="s">
        <v>6</v>
      </c>
      <c r="AO1411" t="s">
        <v>8070</v>
      </c>
      <c r="AP1411" s="57">
        <v>46312.625</v>
      </c>
      <c r="AR1411" t="s">
        <v>218</v>
      </c>
      <c r="AS1411" t="s">
        <v>1991</v>
      </c>
      <c r="AT1411" t="s">
        <v>230</v>
      </c>
      <c r="AU1411">
        <v>20261018</v>
      </c>
      <c r="AV1411" t="s">
        <v>221</v>
      </c>
      <c r="AW1411" t="s">
        <v>541</v>
      </c>
      <c r="AX1411" t="s">
        <v>222</v>
      </c>
      <c r="BA1411" s="57">
        <v>46312.625</v>
      </c>
      <c r="BB1411" t="s">
        <v>8649</v>
      </c>
      <c r="BC1411">
        <v>2026</v>
      </c>
      <c r="BD1411">
        <v>10</v>
      </c>
      <c r="BE1411">
        <v>18</v>
      </c>
      <c r="BF1411" s="6">
        <f t="shared" si="66"/>
        <v>46313</v>
      </c>
      <c r="BG1411">
        <f t="shared" si="67"/>
        <v>0.375</v>
      </c>
      <c r="BH1411" t="str">
        <f t="shared" si="68"/>
        <v>COMPLY</v>
      </c>
      <c r="BI1411" t="e">
        <f>VLOOKUP(H1411,Sheet2!$A$1:$B$270,2,FALSE)</f>
        <v>#N/A</v>
      </c>
    </row>
    <row r="1412" spans="1:61">
      <c r="A1412">
        <v>1411</v>
      </c>
      <c r="B1412">
        <v>1002618094</v>
      </c>
      <c r="C1412">
        <v>3</v>
      </c>
      <c r="D1412" t="s">
        <v>51</v>
      </c>
      <c r="E1412">
        <v>4</v>
      </c>
      <c r="F1412" t="s">
        <v>268</v>
      </c>
      <c r="G1412" t="s">
        <v>545</v>
      </c>
      <c r="H1412" t="s">
        <v>848</v>
      </c>
      <c r="I1412" t="s">
        <v>212</v>
      </c>
      <c r="J1412" t="s">
        <v>213</v>
      </c>
      <c r="K1412" t="s">
        <v>149</v>
      </c>
      <c r="M1412" t="s">
        <v>76</v>
      </c>
      <c r="N1412" t="s">
        <v>215</v>
      </c>
      <c r="O1412" s="57">
        <v>46296.601504629631</v>
      </c>
      <c r="P1412" s="57">
        <v>46297.668043981481</v>
      </c>
      <c r="Q1412">
        <v>69402453</v>
      </c>
      <c r="S1412">
        <v>141568111741</v>
      </c>
      <c r="T1412" t="s">
        <v>1129</v>
      </c>
      <c r="U1412" t="s">
        <v>1130</v>
      </c>
      <c r="V1412" t="s">
        <v>1131</v>
      </c>
      <c r="Z1412">
        <v>110.84761279999999</v>
      </c>
      <c r="AA1412">
        <v>-7.0151427999999996</v>
      </c>
      <c r="AB1412" t="s">
        <v>1132</v>
      </c>
      <c r="AC1412" t="s">
        <v>283</v>
      </c>
      <c r="AL1412" t="s">
        <v>217</v>
      </c>
      <c r="AM1412" t="s">
        <v>1133</v>
      </c>
      <c r="AN1412" t="s">
        <v>6</v>
      </c>
      <c r="AO1412" s="57">
        <v>46032.611296296294</v>
      </c>
      <c r="AP1412" s="57">
        <v>46297.625</v>
      </c>
      <c r="AR1412" t="s">
        <v>218</v>
      </c>
      <c r="AS1412" t="s">
        <v>219</v>
      </c>
      <c r="AT1412" t="s">
        <v>230</v>
      </c>
      <c r="AU1412">
        <v>20261002</v>
      </c>
      <c r="AV1412" t="s">
        <v>221</v>
      </c>
      <c r="AW1412" t="s">
        <v>861</v>
      </c>
      <c r="AX1412" t="s">
        <v>222</v>
      </c>
      <c r="BA1412" s="57">
        <v>46297.625</v>
      </c>
      <c r="BB1412" t="s">
        <v>1133</v>
      </c>
      <c r="BC1412">
        <v>2026</v>
      </c>
      <c r="BD1412">
        <v>10</v>
      </c>
      <c r="BE1412">
        <v>2</v>
      </c>
      <c r="BF1412" s="6">
        <f t="shared" si="66"/>
        <v>46297</v>
      </c>
      <c r="BG1412">
        <f t="shared" si="67"/>
        <v>-0.625</v>
      </c>
      <c r="BH1412" t="str">
        <f t="shared" si="68"/>
        <v>COMPLY</v>
      </c>
      <c r="BI1412" t="e">
        <f>VLOOKUP(H1412,Sheet2!$A$1:$B$270,2,FALSE)</f>
        <v>#N/A</v>
      </c>
    </row>
    <row r="1413" spans="1:61">
      <c r="A1413">
        <v>1412</v>
      </c>
      <c r="B1413">
        <v>1002618342</v>
      </c>
      <c r="C1413">
        <v>3</v>
      </c>
      <c r="D1413" t="s">
        <v>51</v>
      </c>
      <c r="E1413">
        <v>4</v>
      </c>
      <c r="F1413" t="s">
        <v>268</v>
      </c>
      <c r="G1413" t="s">
        <v>545</v>
      </c>
      <c r="H1413" t="s">
        <v>848</v>
      </c>
      <c r="I1413" t="s">
        <v>212</v>
      </c>
      <c r="J1413" t="s">
        <v>213</v>
      </c>
      <c r="K1413" t="s">
        <v>149</v>
      </c>
      <c r="M1413" t="s">
        <v>76</v>
      </c>
      <c r="N1413" t="s">
        <v>215</v>
      </c>
      <c r="O1413" s="57">
        <v>46296.643831018519</v>
      </c>
      <c r="P1413" s="57">
        <v>46297.864270833335</v>
      </c>
      <c r="Q1413">
        <v>69402518</v>
      </c>
      <c r="S1413">
        <v>141568111742</v>
      </c>
      <c r="T1413" t="s">
        <v>1124</v>
      </c>
      <c r="U1413" t="s">
        <v>1125</v>
      </c>
      <c r="V1413" t="s">
        <v>1126</v>
      </c>
      <c r="Z1413">
        <v>111.0005197</v>
      </c>
      <c r="AA1413">
        <v>-7.1935992000000004</v>
      </c>
      <c r="AB1413" t="s">
        <v>1127</v>
      </c>
      <c r="AC1413" t="s">
        <v>283</v>
      </c>
      <c r="AL1413" t="s">
        <v>217</v>
      </c>
      <c r="AM1413" t="s">
        <v>1128</v>
      </c>
      <c r="AN1413" t="s">
        <v>6</v>
      </c>
      <c r="AO1413" s="57">
        <v>46032.653252314813</v>
      </c>
      <c r="AP1413" s="57">
        <v>46297.625</v>
      </c>
      <c r="AR1413" t="s">
        <v>218</v>
      </c>
      <c r="AS1413" t="s">
        <v>219</v>
      </c>
      <c r="AT1413" t="s">
        <v>230</v>
      </c>
      <c r="AU1413">
        <v>20261002</v>
      </c>
      <c r="AV1413" t="s">
        <v>221</v>
      </c>
      <c r="AW1413" t="s">
        <v>829</v>
      </c>
      <c r="AX1413" t="s">
        <v>222</v>
      </c>
      <c r="BA1413" s="57">
        <v>46297.625</v>
      </c>
      <c r="BB1413" t="s">
        <v>1128</v>
      </c>
      <c r="BC1413">
        <v>2026</v>
      </c>
      <c r="BD1413">
        <v>10</v>
      </c>
      <c r="BE1413">
        <v>2</v>
      </c>
      <c r="BF1413" s="6">
        <f t="shared" si="66"/>
        <v>46297</v>
      </c>
      <c r="BG1413">
        <f t="shared" si="67"/>
        <v>-0.625</v>
      </c>
      <c r="BH1413" t="str">
        <f t="shared" si="68"/>
        <v>COMPLY</v>
      </c>
      <c r="BI1413" t="e">
        <f>VLOOKUP(H1413,Sheet2!$A$1:$B$270,2,FALSE)</f>
        <v>#N/A</v>
      </c>
    </row>
    <row r="1414" spans="1:61">
      <c r="A1414">
        <v>1413</v>
      </c>
      <c r="B1414">
        <v>1002627000</v>
      </c>
      <c r="C1414">
        <v>3</v>
      </c>
      <c r="D1414" t="s">
        <v>51</v>
      </c>
      <c r="E1414">
        <v>4</v>
      </c>
      <c r="F1414" t="s">
        <v>268</v>
      </c>
      <c r="G1414" t="s">
        <v>545</v>
      </c>
      <c r="H1414" t="s">
        <v>848</v>
      </c>
      <c r="I1414" t="s">
        <v>212</v>
      </c>
      <c r="J1414" t="s">
        <v>213</v>
      </c>
      <c r="K1414" t="s">
        <v>149</v>
      </c>
      <c r="L1414" t="s">
        <v>214</v>
      </c>
      <c r="M1414" t="s">
        <v>76</v>
      </c>
      <c r="N1414" t="s">
        <v>215</v>
      </c>
      <c r="O1414" s="57">
        <v>46303.334803240738</v>
      </c>
      <c r="P1414" s="57">
        <v>46303.658182870371</v>
      </c>
      <c r="Q1414">
        <v>69406189</v>
      </c>
      <c r="S1414">
        <v>141568111770</v>
      </c>
      <c r="T1414" t="s">
        <v>4049</v>
      </c>
      <c r="U1414" t="s">
        <v>4050</v>
      </c>
      <c r="V1414" t="s">
        <v>4051</v>
      </c>
      <c r="Z1414">
        <v>110.88242278590199</v>
      </c>
      <c r="AA1414">
        <v>-7.0717729267824101</v>
      </c>
      <c r="AB1414" t="s">
        <v>4052</v>
      </c>
      <c r="AC1414" t="s">
        <v>235</v>
      </c>
      <c r="AL1414" t="s">
        <v>217</v>
      </c>
      <c r="AM1414" t="s">
        <v>4053</v>
      </c>
      <c r="AN1414" t="s">
        <v>6</v>
      </c>
      <c r="AO1414" s="57">
        <v>46244.351111111115</v>
      </c>
      <c r="AP1414" s="57">
        <v>46304.333333333336</v>
      </c>
      <c r="AR1414" t="s">
        <v>218</v>
      </c>
      <c r="AS1414" t="s">
        <v>219</v>
      </c>
      <c r="AT1414" t="s">
        <v>230</v>
      </c>
      <c r="AU1414">
        <v>20261008</v>
      </c>
      <c r="AV1414" t="s">
        <v>221</v>
      </c>
      <c r="AW1414" t="s">
        <v>2895</v>
      </c>
      <c r="AX1414" t="s">
        <v>222</v>
      </c>
      <c r="BA1414" s="57">
        <v>46304.333333333336</v>
      </c>
      <c r="BB1414" t="s">
        <v>4053</v>
      </c>
      <c r="BC1414">
        <v>2026</v>
      </c>
      <c r="BD1414">
        <v>10</v>
      </c>
      <c r="BE1414">
        <v>8</v>
      </c>
      <c r="BF1414" s="6">
        <f t="shared" si="66"/>
        <v>46303</v>
      </c>
      <c r="BG1414">
        <f t="shared" si="67"/>
        <v>-1.3333333333357587</v>
      </c>
      <c r="BH1414" t="str">
        <f t="shared" si="68"/>
        <v>COMPLY</v>
      </c>
      <c r="BI1414" t="e">
        <f>VLOOKUP(H1414,Sheet2!$A$1:$B$270,2,FALSE)</f>
        <v>#N/A</v>
      </c>
    </row>
    <row r="1415" spans="1:61">
      <c r="A1415">
        <v>1414</v>
      </c>
      <c r="B1415">
        <v>1002630874</v>
      </c>
      <c r="C1415">
        <v>3</v>
      </c>
      <c r="D1415" t="s">
        <v>51</v>
      </c>
      <c r="E1415">
        <v>4</v>
      </c>
      <c r="F1415" t="s">
        <v>268</v>
      </c>
      <c r="G1415" t="s">
        <v>545</v>
      </c>
      <c r="H1415" t="s">
        <v>848</v>
      </c>
      <c r="I1415" t="s">
        <v>212</v>
      </c>
      <c r="J1415" t="s">
        <v>213</v>
      </c>
      <c r="K1415" t="s">
        <v>149</v>
      </c>
      <c r="L1415" t="s">
        <v>214</v>
      </c>
      <c r="M1415" t="s">
        <v>76</v>
      </c>
      <c r="N1415" t="s">
        <v>215</v>
      </c>
      <c r="O1415" s="57">
        <v>46305.52615740741</v>
      </c>
      <c r="P1415" s="57">
        <v>46308.631423611114</v>
      </c>
      <c r="Q1415">
        <v>69407882</v>
      </c>
      <c r="S1415">
        <v>141568111783</v>
      </c>
      <c r="T1415" t="s">
        <v>4054</v>
      </c>
      <c r="U1415" t="s">
        <v>5277</v>
      </c>
      <c r="V1415" t="s">
        <v>5278</v>
      </c>
      <c r="Z1415">
        <v>110.969677</v>
      </c>
      <c r="AA1415">
        <v>-7.1175269999999999</v>
      </c>
      <c r="AB1415" t="s">
        <v>5279</v>
      </c>
      <c r="AC1415" t="s">
        <v>235</v>
      </c>
      <c r="AL1415" t="s">
        <v>217</v>
      </c>
      <c r="AM1415" t="s">
        <v>5280</v>
      </c>
      <c r="AN1415" t="s">
        <v>6</v>
      </c>
      <c r="AO1415" s="57">
        <v>46305.527905092589</v>
      </c>
      <c r="AP1415" s="57">
        <v>46306.458333333336</v>
      </c>
      <c r="AR1415" t="s">
        <v>218</v>
      </c>
      <c r="AS1415" t="s">
        <v>219</v>
      </c>
      <c r="AT1415" t="s">
        <v>230</v>
      </c>
      <c r="AU1415">
        <v>20261013</v>
      </c>
      <c r="AV1415" t="s">
        <v>221</v>
      </c>
      <c r="AW1415" t="s">
        <v>880</v>
      </c>
      <c r="AX1415" t="s">
        <v>222</v>
      </c>
      <c r="BA1415" s="57">
        <v>46306.458333333336</v>
      </c>
      <c r="BB1415" t="s">
        <v>5280</v>
      </c>
      <c r="BC1415">
        <v>2026</v>
      </c>
      <c r="BD1415">
        <v>10</v>
      </c>
      <c r="BE1415">
        <v>13</v>
      </c>
      <c r="BF1415" s="6">
        <f t="shared" si="66"/>
        <v>46308</v>
      </c>
      <c r="BG1415">
        <f t="shared" si="67"/>
        <v>1.5416666666642413</v>
      </c>
      <c r="BH1415" t="str">
        <f t="shared" si="68"/>
        <v>NOT COMPLY</v>
      </c>
      <c r="BI1415" t="e">
        <f>VLOOKUP(H1415,Sheet2!$A$1:$B$270,2,FALSE)</f>
        <v>#N/A</v>
      </c>
    </row>
    <row r="1416" spans="1:61">
      <c r="A1416">
        <v>1415</v>
      </c>
      <c r="B1416">
        <v>1002632986</v>
      </c>
      <c r="C1416">
        <v>3</v>
      </c>
      <c r="D1416" t="s">
        <v>51</v>
      </c>
      <c r="E1416">
        <v>4</v>
      </c>
      <c r="F1416" t="s">
        <v>268</v>
      </c>
      <c r="G1416" t="s">
        <v>545</v>
      </c>
      <c r="H1416" t="s">
        <v>848</v>
      </c>
      <c r="I1416" t="s">
        <v>212</v>
      </c>
      <c r="J1416" t="s">
        <v>213</v>
      </c>
      <c r="K1416" t="s">
        <v>149</v>
      </c>
      <c r="M1416" t="s">
        <v>76</v>
      </c>
      <c r="N1416" t="s">
        <v>215</v>
      </c>
      <c r="O1416" s="57">
        <v>46307.570914351854</v>
      </c>
      <c r="P1416" s="57">
        <v>46308.640243055554</v>
      </c>
      <c r="Q1416">
        <v>69408644</v>
      </c>
      <c r="S1416">
        <v>141568111001</v>
      </c>
      <c r="T1416" t="s">
        <v>4054</v>
      </c>
      <c r="U1416" t="s">
        <v>6063</v>
      </c>
      <c r="V1416" t="s">
        <v>6064</v>
      </c>
      <c r="Z1416">
        <v>110.96966279999999</v>
      </c>
      <c r="AA1416">
        <v>-7.1176503000000002</v>
      </c>
      <c r="AB1416" t="s">
        <v>4056</v>
      </c>
      <c r="AC1416" t="s">
        <v>283</v>
      </c>
      <c r="AL1416" t="s">
        <v>217</v>
      </c>
      <c r="AM1416" t="s">
        <v>6065</v>
      </c>
      <c r="AN1416" t="s">
        <v>6</v>
      </c>
      <c r="AO1416" s="57">
        <v>46366.580231481479</v>
      </c>
      <c r="AP1416" s="57">
        <v>46308.458333333336</v>
      </c>
      <c r="AR1416" t="s">
        <v>218</v>
      </c>
      <c r="AS1416" t="s">
        <v>219</v>
      </c>
      <c r="AT1416" t="s">
        <v>230</v>
      </c>
      <c r="AU1416">
        <v>20261013</v>
      </c>
      <c r="AV1416" t="s">
        <v>221</v>
      </c>
      <c r="AW1416" t="s">
        <v>540</v>
      </c>
      <c r="AX1416" t="s">
        <v>222</v>
      </c>
      <c r="BA1416" s="57">
        <v>46308.458333333336</v>
      </c>
      <c r="BB1416" t="s">
        <v>6065</v>
      </c>
      <c r="BC1416">
        <v>2026</v>
      </c>
      <c r="BD1416">
        <v>10</v>
      </c>
      <c r="BE1416">
        <v>13</v>
      </c>
      <c r="BF1416" s="6">
        <f t="shared" si="66"/>
        <v>46308</v>
      </c>
      <c r="BG1416">
        <f t="shared" si="67"/>
        <v>-0.45833333333575865</v>
      </c>
      <c r="BH1416" t="str">
        <f t="shared" si="68"/>
        <v>COMPLY</v>
      </c>
      <c r="BI1416" t="e">
        <f>VLOOKUP(H1416,Sheet2!$A$1:$B$270,2,FALSE)</f>
        <v>#N/A</v>
      </c>
    </row>
    <row r="1417" spans="1:61">
      <c r="A1417">
        <v>1416</v>
      </c>
      <c r="B1417">
        <v>1002632302</v>
      </c>
      <c r="C1417">
        <v>3</v>
      </c>
      <c r="D1417" t="s">
        <v>51</v>
      </c>
      <c r="E1417">
        <v>4</v>
      </c>
      <c r="F1417" t="s">
        <v>268</v>
      </c>
      <c r="G1417" t="s">
        <v>545</v>
      </c>
      <c r="H1417" t="s">
        <v>848</v>
      </c>
      <c r="I1417" t="s">
        <v>212</v>
      </c>
      <c r="J1417" t="s">
        <v>213</v>
      </c>
      <c r="K1417" t="s">
        <v>149</v>
      </c>
      <c r="L1417" t="s">
        <v>214</v>
      </c>
      <c r="M1417" t="s">
        <v>76</v>
      </c>
      <c r="N1417" t="s">
        <v>215</v>
      </c>
      <c r="O1417" s="57">
        <v>46307.426099537035</v>
      </c>
      <c r="P1417" s="57">
        <v>46308.763078703705</v>
      </c>
      <c r="Q1417">
        <v>69408431</v>
      </c>
      <c r="S1417">
        <v>141568111789</v>
      </c>
      <c r="T1417" t="s">
        <v>6066</v>
      </c>
      <c r="U1417" t="s">
        <v>6067</v>
      </c>
      <c r="V1417" t="s">
        <v>6068</v>
      </c>
      <c r="Z1417">
        <v>110.9697074</v>
      </c>
      <c r="AA1417">
        <v>-7.1174215999999904</v>
      </c>
      <c r="AB1417" t="s">
        <v>6069</v>
      </c>
      <c r="AC1417" t="s">
        <v>235</v>
      </c>
      <c r="AL1417" t="s">
        <v>217</v>
      </c>
      <c r="AM1417" t="s">
        <v>6070</v>
      </c>
      <c r="AN1417" t="s">
        <v>6</v>
      </c>
      <c r="AO1417" s="57">
        <v>46366.434120370373</v>
      </c>
      <c r="AP1417" s="57">
        <v>46308.333333333336</v>
      </c>
      <c r="AR1417" t="s">
        <v>218</v>
      </c>
      <c r="AS1417" t="s">
        <v>219</v>
      </c>
      <c r="AT1417" t="s">
        <v>230</v>
      </c>
      <c r="AU1417">
        <v>20261013</v>
      </c>
      <c r="AV1417" t="s">
        <v>221</v>
      </c>
      <c r="AW1417" t="s">
        <v>880</v>
      </c>
      <c r="AX1417" t="s">
        <v>222</v>
      </c>
      <c r="BA1417" s="57">
        <v>46308.333333333336</v>
      </c>
      <c r="BB1417" t="s">
        <v>6070</v>
      </c>
      <c r="BC1417">
        <v>2026</v>
      </c>
      <c r="BD1417">
        <v>10</v>
      </c>
      <c r="BE1417">
        <v>13</v>
      </c>
      <c r="BF1417" s="6">
        <f t="shared" si="66"/>
        <v>46308</v>
      </c>
      <c r="BG1417">
        <f t="shared" si="67"/>
        <v>-0.33333333333575865</v>
      </c>
      <c r="BH1417" t="str">
        <f t="shared" si="68"/>
        <v>COMPLY</v>
      </c>
      <c r="BI1417" t="e">
        <f>VLOOKUP(H1417,Sheet2!$A$1:$B$270,2,FALSE)</f>
        <v>#N/A</v>
      </c>
    </row>
    <row r="1418" spans="1:61">
      <c r="A1418">
        <v>1417</v>
      </c>
      <c r="B1418">
        <v>1002640854</v>
      </c>
      <c r="C1418">
        <v>3</v>
      </c>
      <c r="D1418" t="s">
        <v>51</v>
      </c>
      <c r="E1418">
        <v>4</v>
      </c>
      <c r="F1418" t="s">
        <v>268</v>
      </c>
      <c r="G1418" t="s">
        <v>545</v>
      </c>
      <c r="H1418" t="s">
        <v>848</v>
      </c>
      <c r="I1418" t="s">
        <v>212</v>
      </c>
      <c r="J1418" t="s">
        <v>213</v>
      </c>
      <c r="K1418" t="s">
        <v>149</v>
      </c>
      <c r="L1418" t="s">
        <v>214</v>
      </c>
      <c r="M1418" t="s">
        <v>76</v>
      </c>
      <c r="N1418" t="s">
        <v>215</v>
      </c>
      <c r="O1418" s="57">
        <v>46311.728946759256</v>
      </c>
      <c r="P1418" s="57">
        <v>46314.722662037035</v>
      </c>
      <c r="Q1418">
        <v>69411802</v>
      </c>
      <c r="S1418">
        <v>141568111813</v>
      </c>
      <c r="T1418" t="s">
        <v>8655</v>
      </c>
      <c r="U1418" t="s">
        <v>8656</v>
      </c>
      <c r="V1418" t="s">
        <v>8657</v>
      </c>
      <c r="Z1418">
        <v>110.910025</v>
      </c>
      <c r="AA1418">
        <v>-7.0950129999999998</v>
      </c>
      <c r="AB1418" t="s">
        <v>8658</v>
      </c>
      <c r="AC1418" t="s">
        <v>235</v>
      </c>
      <c r="AL1418" t="s">
        <v>217</v>
      </c>
      <c r="AM1418" t="s">
        <v>8659</v>
      </c>
      <c r="AN1418" t="s">
        <v>6</v>
      </c>
      <c r="AO1418" t="s">
        <v>8058</v>
      </c>
      <c r="AP1418" s="57">
        <v>46314.458333333336</v>
      </c>
      <c r="AR1418" t="s">
        <v>218</v>
      </c>
      <c r="AS1418" t="s">
        <v>219</v>
      </c>
      <c r="AT1418" t="s">
        <v>230</v>
      </c>
      <c r="AU1418">
        <v>20261019</v>
      </c>
      <c r="AV1418" t="s">
        <v>221</v>
      </c>
      <c r="AW1418" t="s">
        <v>883</v>
      </c>
      <c r="AX1418" t="s">
        <v>222</v>
      </c>
      <c r="BA1418" s="57">
        <v>46314.458333333336</v>
      </c>
      <c r="BB1418" t="s">
        <v>8659</v>
      </c>
      <c r="BC1418">
        <v>2026</v>
      </c>
      <c r="BD1418">
        <v>10</v>
      </c>
      <c r="BE1418">
        <v>19</v>
      </c>
      <c r="BF1418" s="6">
        <f t="shared" si="66"/>
        <v>46314</v>
      </c>
      <c r="BG1418">
        <f t="shared" si="67"/>
        <v>-0.45833333333575865</v>
      </c>
      <c r="BH1418" t="str">
        <f t="shared" si="68"/>
        <v>COMPLY</v>
      </c>
      <c r="BI1418" t="e">
        <f>VLOOKUP(H1418,Sheet2!$A$1:$B$270,2,FALSE)</f>
        <v>#N/A</v>
      </c>
    </row>
    <row r="1419" spans="1:61">
      <c r="A1419">
        <v>1418</v>
      </c>
      <c r="B1419">
        <v>1002639665</v>
      </c>
      <c r="C1419">
        <v>3</v>
      </c>
      <c r="D1419" t="s">
        <v>51</v>
      </c>
      <c r="E1419">
        <v>4</v>
      </c>
      <c r="F1419" t="s">
        <v>268</v>
      </c>
      <c r="G1419" t="s">
        <v>545</v>
      </c>
      <c r="H1419" t="s">
        <v>848</v>
      </c>
      <c r="I1419" t="s">
        <v>212</v>
      </c>
      <c r="J1419" t="s">
        <v>213</v>
      </c>
      <c r="K1419" t="s">
        <v>149</v>
      </c>
      <c r="L1419" t="s">
        <v>214</v>
      </c>
      <c r="M1419" t="s">
        <v>76</v>
      </c>
      <c r="N1419" t="s">
        <v>215</v>
      </c>
      <c r="O1419" s="57">
        <v>46311.424722222226</v>
      </c>
      <c r="P1419" s="57">
        <v>46312.743217592593</v>
      </c>
      <c r="Q1419">
        <v>69411245</v>
      </c>
      <c r="S1419">
        <v>141568111803</v>
      </c>
      <c r="T1419" t="s">
        <v>8650</v>
      </c>
      <c r="U1419" t="s">
        <v>8651</v>
      </c>
      <c r="V1419" t="s">
        <v>8652</v>
      </c>
      <c r="Z1419">
        <v>110.90915699999999</v>
      </c>
      <c r="AA1419">
        <v>-7.0707610000000001</v>
      </c>
      <c r="AB1419" t="s">
        <v>8653</v>
      </c>
      <c r="AC1419" t="s">
        <v>235</v>
      </c>
      <c r="AL1419" t="s">
        <v>217</v>
      </c>
      <c r="AM1419" t="s">
        <v>8654</v>
      </c>
      <c r="AN1419" t="s">
        <v>6</v>
      </c>
      <c r="AO1419" t="s">
        <v>8184</v>
      </c>
      <c r="AP1419" s="57">
        <v>46314.333333333336</v>
      </c>
      <c r="AR1419" t="s">
        <v>218</v>
      </c>
      <c r="AS1419" t="s">
        <v>219</v>
      </c>
      <c r="AT1419" t="s">
        <v>230</v>
      </c>
      <c r="AU1419">
        <v>20261017</v>
      </c>
      <c r="AV1419" t="s">
        <v>221</v>
      </c>
      <c r="AW1419" t="s">
        <v>923</v>
      </c>
      <c r="AX1419" t="s">
        <v>222</v>
      </c>
      <c r="BA1419" s="57">
        <v>46314.333333333336</v>
      </c>
      <c r="BB1419" t="s">
        <v>8654</v>
      </c>
      <c r="BC1419">
        <v>2026</v>
      </c>
      <c r="BD1419">
        <v>10</v>
      </c>
      <c r="BE1419">
        <v>17</v>
      </c>
      <c r="BF1419" s="6">
        <f t="shared" si="66"/>
        <v>46312</v>
      </c>
      <c r="BG1419">
        <f t="shared" si="67"/>
        <v>-2.3333333333357587</v>
      </c>
      <c r="BH1419" t="str">
        <f t="shared" si="68"/>
        <v>COMPLY</v>
      </c>
      <c r="BI1419" t="e">
        <f>VLOOKUP(H1419,Sheet2!$A$1:$B$270,2,FALSE)</f>
        <v>#N/A</v>
      </c>
    </row>
    <row r="1420" spans="1:61">
      <c r="A1420">
        <v>1419</v>
      </c>
      <c r="B1420">
        <v>1002644458</v>
      </c>
      <c r="C1420">
        <v>3</v>
      </c>
      <c r="D1420" t="s">
        <v>51</v>
      </c>
      <c r="E1420">
        <v>4</v>
      </c>
      <c r="F1420" t="s">
        <v>268</v>
      </c>
      <c r="G1420" t="s">
        <v>545</v>
      </c>
      <c r="H1420" t="s">
        <v>848</v>
      </c>
      <c r="I1420" t="s">
        <v>212</v>
      </c>
      <c r="J1420" t="s">
        <v>213</v>
      </c>
      <c r="K1420" t="s">
        <v>149</v>
      </c>
      <c r="L1420" t="s">
        <v>214</v>
      </c>
      <c r="M1420" t="s">
        <v>76</v>
      </c>
      <c r="N1420" t="s">
        <v>215</v>
      </c>
      <c r="O1420" s="57">
        <v>46315.344317129631</v>
      </c>
      <c r="P1420" s="57">
        <v>46316.526909722219</v>
      </c>
      <c r="Q1420">
        <v>69413359</v>
      </c>
      <c r="S1420">
        <v>141568111826</v>
      </c>
      <c r="T1420" t="s">
        <v>10341</v>
      </c>
      <c r="U1420" t="s">
        <v>10342</v>
      </c>
      <c r="V1420" t="s">
        <v>10343</v>
      </c>
      <c r="Z1420">
        <v>110.90991579999999</v>
      </c>
      <c r="AA1420">
        <v>-7.0897319999999997</v>
      </c>
      <c r="AB1420" t="s">
        <v>10344</v>
      </c>
      <c r="AC1420" t="s">
        <v>235</v>
      </c>
      <c r="AL1420" t="s">
        <v>217</v>
      </c>
      <c r="AM1420" t="s">
        <v>10345</v>
      </c>
      <c r="AN1420" t="s">
        <v>6</v>
      </c>
      <c r="AO1420" t="s">
        <v>10112</v>
      </c>
      <c r="AP1420" s="57">
        <v>46316.333333333336</v>
      </c>
      <c r="AR1420" t="s">
        <v>218</v>
      </c>
      <c r="AS1420" t="s">
        <v>219</v>
      </c>
      <c r="AT1420" t="s">
        <v>230</v>
      </c>
      <c r="AU1420">
        <v>20261021</v>
      </c>
      <c r="AV1420" t="s">
        <v>221</v>
      </c>
      <c r="AW1420" t="s">
        <v>886</v>
      </c>
      <c r="AX1420" t="s">
        <v>222</v>
      </c>
      <c r="BA1420" s="57">
        <v>46316.333333333336</v>
      </c>
      <c r="BB1420" t="s">
        <v>10345</v>
      </c>
      <c r="BC1420">
        <v>2026</v>
      </c>
      <c r="BD1420">
        <v>10</v>
      </c>
      <c r="BE1420">
        <v>21</v>
      </c>
      <c r="BF1420" s="6">
        <f t="shared" si="66"/>
        <v>46316</v>
      </c>
      <c r="BG1420">
        <f t="shared" si="67"/>
        <v>-0.33333333333575865</v>
      </c>
      <c r="BH1420" t="str">
        <f t="shared" si="68"/>
        <v>COMPLY</v>
      </c>
      <c r="BI1420" t="e">
        <f>VLOOKUP(H1420,Sheet2!$A$1:$B$270,2,FALSE)</f>
        <v>#N/A</v>
      </c>
    </row>
    <row r="1421" spans="1:61">
      <c r="A1421">
        <v>1420</v>
      </c>
      <c r="B1421">
        <v>1002651315</v>
      </c>
      <c r="C1421">
        <v>3</v>
      </c>
      <c r="D1421" t="s">
        <v>51</v>
      </c>
      <c r="E1421">
        <v>4</v>
      </c>
      <c r="F1421" t="s">
        <v>268</v>
      </c>
      <c r="G1421" t="s">
        <v>545</v>
      </c>
      <c r="H1421" t="s">
        <v>848</v>
      </c>
      <c r="I1421" t="s">
        <v>212</v>
      </c>
      <c r="J1421" t="s">
        <v>213</v>
      </c>
      <c r="K1421" t="s">
        <v>149</v>
      </c>
      <c r="M1421" t="s">
        <v>76</v>
      </c>
      <c r="N1421" t="s">
        <v>215</v>
      </c>
      <c r="O1421" s="57">
        <v>46318.631273148145</v>
      </c>
      <c r="P1421" s="57">
        <v>46320.600590277776</v>
      </c>
      <c r="Q1421">
        <v>69416016</v>
      </c>
      <c r="S1421">
        <v>141568111842</v>
      </c>
      <c r="T1421" t="s">
        <v>12399</v>
      </c>
      <c r="U1421" t="s">
        <v>12400</v>
      </c>
      <c r="V1421" t="s">
        <v>12401</v>
      </c>
      <c r="Z1421">
        <v>110.97634770000001</v>
      </c>
      <c r="AA1421">
        <v>-7.0120373999999996</v>
      </c>
      <c r="AB1421" t="s">
        <v>12402</v>
      </c>
      <c r="AC1421" t="s">
        <v>283</v>
      </c>
      <c r="AL1421" t="s">
        <v>217</v>
      </c>
      <c r="AM1421" t="s">
        <v>12403</v>
      </c>
      <c r="AN1421" t="s">
        <v>6</v>
      </c>
      <c r="AO1421" t="s">
        <v>11912</v>
      </c>
      <c r="AP1421" s="57">
        <v>46320.625</v>
      </c>
      <c r="AR1421" t="s">
        <v>218</v>
      </c>
      <c r="AS1421" t="s">
        <v>219</v>
      </c>
      <c r="AT1421" t="s">
        <v>230</v>
      </c>
      <c r="AU1421">
        <v>20261025</v>
      </c>
      <c r="AV1421" t="s">
        <v>221</v>
      </c>
      <c r="AW1421" t="s">
        <v>541</v>
      </c>
      <c r="AX1421" t="s">
        <v>222</v>
      </c>
      <c r="BA1421" s="57">
        <v>46320.625</v>
      </c>
      <c r="BB1421" t="s">
        <v>12403</v>
      </c>
      <c r="BC1421">
        <v>2026</v>
      </c>
      <c r="BD1421">
        <v>10</v>
      </c>
      <c r="BE1421">
        <v>25</v>
      </c>
      <c r="BF1421" s="6">
        <f t="shared" si="66"/>
        <v>46320</v>
      </c>
      <c r="BG1421">
        <f t="shared" si="67"/>
        <v>-0.625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1002653837</v>
      </c>
      <c r="C1422">
        <v>3</v>
      </c>
      <c r="D1422" t="s">
        <v>51</v>
      </c>
      <c r="E1422">
        <v>4</v>
      </c>
      <c r="F1422" t="s">
        <v>268</v>
      </c>
      <c r="G1422" t="s">
        <v>545</v>
      </c>
      <c r="H1422" t="s">
        <v>848</v>
      </c>
      <c r="I1422" t="s">
        <v>212</v>
      </c>
      <c r="J1422" t="s">
        <v>213</v>
      </c>
      <c r="K1422" t="s">
        <v>149</v>
      </c>
      <c r="L1422" t="s">
        <v>214</v>
      </c>
      <c r="M1422" t="s">
        <v>76</v>
      </c>
      <c r="N1422" t="s">
        <v>215</v>
      </c>
      <c r="O1422" s="57">
        <v>46321.539490740739</v>
      </c>
      <c r="P1422" s="57">
        <v>46322.676712962966</v>
      </c>
      <c r="Q1422">
        <v>69417132</v>
      </c>
      <c r="S1422">
        <v>141568111849</v>
      </c>
      <c r="T1422" t="s">
        <v>13219</v>
      </c>
      <c r="U1422" t="s">
        <v>13220</v>
      </c>
      <c r="V1422" t="s">
        <v>13221</v>
      </c>
      <c r="Z1422">
        <v>110.872287</v>
      </c>
      <c r="AA1422">
        <v>-7.0226889999999997</v>
      </c>
      <c r="AB1422" t="s">
        <v>13222</v>
      </c>
      <c r="AC1422" t="s">
        <v>235</v>
      </c>
      <c r="AL1422" t="s">
        <v>217</v>
      </c>
      <c r="AM1422" t="s">
        <v>13223</v>
      </c>
      <c r="AN1422" t="s">
        <v>6</v>
      </c>
      <c r="AO1422" t="s">
        <v>13197</v>
      </c>
      <c r="AP1422" s="57">
        <v>46322.458333333336</v>
      </c>
      <c r="AR1422" t="s">
        <v>218</v>
      </c>
      <c r="AS1422" t="s">
        <v>219</v>
      </c>
      <c r="AT1422" t="s">
        <v>230</v>
      </c>
      <c r="AU1422">
        <v>20261027</v>
      </c>
      <c r="AV1422" t="s">
        <v>221</v>
      </c>
      <c r="AW1422" t="s">
        <v>877</v>
      </c>
      <c r="AX1422" t="s">
        <v>222</v>
      </c>
      <c r="BA1422" s="57">
        <v>46322.458333333336</v>
      </c>
      <c r="BB1422" t="s">
        <v>13223</v>
      </c>
      <c r="BC1422">
        <v>2026</v>
      </c>
      <c r="BD1422">
        <v>10</v>
      </c>
      <c r="BE1422">
        <v>27</v>
      </c>
      <c r="BF1422" s="6">
        <f t="shared" si="66"/>
        <v>46322</v>
      </c>
      <c r="BG1422">
        <f t="shared" si="67"/>
        <v>-0.45833333333575865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1002654551</v>
      </c>
      <c r="C1423">
        <v>3</v>
      </c>
      <c r="D1423" t="s">
        <v>51</v>
      </c>
      <c r="E1423">
        <v>4</v>
      </c>
      <c r="F1423" t="s">
        <v>268</v>
      </c>
      <c r="G1423" t="s">
        <v>545</v>
      </c>
      <c r="H1423" t="s">
        <v>848</v>
      </c>
      <c r="I1423" t="s">
        <v>212</v>
      </c>
      <c r="J1423" t="s">
        <v>213</v>
      </c>
      <c r="K1423" t="s">
        <v>149</v>
      </c>
      <c r="L1423" t="s">
        <v>214</v>
      </c>
      <c r="M1423" t="s">
        <v>76</v>
      </c>
      <c r="N1423" t="s">
        <v>215</v>
      </c>
      <c r="O1423" s="57">
        <v>46321.660231481481</v>
      </c>
      <c r="P1423" s="57">
        <v>46322.730266203704</v>
      </c>
      <c r="Q1423">
        <v>69417378</v>
      </c>
      <c r="S1423">
        <v>141568111850</v>
      </c>
      <c r="T1423" t="s">
        <v>13224</v>
      </c>
      <c r="U1423" t="s">
        <v>13225</v>
      </c>
      <c r="V1423" t="s">
        <v>13226</v>
      </c>
      <c r="Z1423">
        <v>110.872805941716</v>
      </c>
      <c r="AA1423">
        <v>-7.0226378267127503</v>
      </c>
      <c r="AB1423" t="s">
        <v>13227</v>
      </c>
      <c r="AC1423" t="s">
        <v>235</v>
      </c>
      <c r="AL1423" t="s">
        <v>217</v>
      </c>
      <c r="AM1423" t="s">
        <v>13228</v>
      </c>
      <c r="AN1423" t="s">
        <v>6</v>
      </c>
      <c r="AO1423" t="s">
        <v>12985</v>
      </c>
      <c r="AP1423" s="57">
        <v>46322.625</v>
      </c>
      <c r="AR1423" t="s">
        <v>218</v>
      </c>
      <c r="AS1423" t="s">
        <v>219</v>
      </c>
      <c r="AT1423" t="s">
        <v>230</v>
      </c>
      <c r="AU1423">
        <v>20261027</v>
      </c>
      <c r="AV1423" t="s">
        <v>221</v>
      </c>
      <c r="AW1423" t="s">
        <v>877</v>
      </c>
      <c r="AX1423" t="s">
        <v>222</v>
      </c>
      <c r="BA1423" s="57">
        <v>46322.625</v>
      </c>
      <c r="BB1423" t="s">
        <v>13228</v>
      </c>
      <c r="BC1423">
        <v>2026</v>
      </c>
      <c r="BD1423">
        <v>10</v>
      </c>
      <c r="BE1423">
        <v>27</v>
      </c>
      <c r="BF1423" s="6">
        <f t="shared" si="66"/>
        <v>46322</v>
      </c>
      <c r="BG1423">
        <f t="shared" si="67"/>
        <v>-0.625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1002656755</v>
      </c>
      <c r="C1424">
        <v>3</v>
      </c>
      <c r="D1424" t="s">
        <v>51</v>
      </c>
      <c r="E1424">
        <v>4</v>
      </c>
      <c r="F1424" t="s">
        <v>268</v>
      </c>
      <c r="G1424" t="s">
        <v>545</v>
      </c>
      <c r="H1424" t="s">
        <v>848</v>
      </c>
      <c r="I1424" t="s">
        <v>212</v>
      </c>
      <c r="J1424" t="s">
        <v>213</v>
      </c>
      <c r="K1424" t="s">
        <v>149</v>
      </c>
      <c r="L1424" t="s">
        <v>214</v>
      </c>
      <c r="M1424" t="s">
        <v>76</v>
      </c>
      <c r="N1424" t="s">
        <v>215</v>
      </c>
      <c r="O1424" s="57">
        <v>46322.72488425926</v>
      </c>
      <c r="P1424" s="57">
        <v>46323.58457175926</v>
      </c>
      <c r="Q1424">
        <v>69418204</v>
      </c>
      <c r="S1424">
        <v>141568111853</v>
      </c>
      <c r="T1424" t="s">
        <v>13910</v>
      </c>
      <c r="U1424" t="s">
        <v>13911</v>
      </c>
      <c r="V1424" t="s">
        <v>13912</v>
      </c>
      <c r="Z1424">
        <v>110.956301</v>
      </c>
      <c r="AA1424">
        <v>-7.03606</v>
      </c>
      <c r="AB1424" t="s">
        <v>13913</v>
      </c>
      <c r="AC1424" t="s">
        <v>235</v>
      </c>
      <c r="AL1424" t="s">
        <v>217</v>
      </c>
      <c r="AM1424" t="s">
        <v>13914</v>
      </c>
      <c r="AN1424" t="s">
        <v>6</v>
      </c>
      <c r="AO1424" t="s">
        <v>13832</v>
      </c>
      <c r="AP1424" s="57">
        <v>46323.625</v>
      </c>
      <c r="AR1424" t="s">
        <v>218</v>
      </c>
      <c r="AS1424" t="s">
        <v>219</v>
      </c>
      <c r="AT1424" t="s">
        <v>230</v>
      </c>
      <c r="AU1424">
        <v>20261028</v>
      </c>
      <c r="AV1424" t="s">
        <v>221</v>
      </c>
      <c r="AW1424" t="s">
        <v>923</v>
      </c>
      <c r="AX1424" t="s">
        <v>222</v>
      </c>
      <c r="BA1424" s="57">
        <v>46323.625</v>
      </c>
      <c r="BB1424" t="s">
        <v>13914</v>
      </c>
      <c r="BC1424">
        <v>2026</v>
      </c>
      <c r="BD1424">
        <v>10</v>
      </c>
      <c r="BE1424">
        <v>28</v>
      </c>
      <c r="BF1424" s="6">
        <f t="shared" si="66"/>
        <v>46323</v>
      </c>
      <c r="BG1424">
        <f t="shared" si="67"/>
        <v>-0.625</v>
      </c>
      <c r="BH1424" t="str">
        <f t="shared" si="68"/>
        <v>COMPLY</v>
      </c>
      <c r="BI1424" t="e">
        <f>VLOOKUP(H1424,Sheet2!$A$1:$B$270,2,FALSE)</f>
        <v>#N/A</v>
      </c>
    </row>
    <row r="1425" spans="1:61">
      <c r="A1425">
        <v>1424</v>
      </c>
      <c r="B1425">
        <v>1002658336</v>
      </c>
      <c r="C1425">
        <v>3</v>
      </c>
      <c r="D1425" t="s">
        <v>51</v>
      </c>
      <c r="E1425">
        <v>4</v>
      </c>
      <c r="F1425" t="s">
        <v>268</v>
      </c>
      <c r="G1425" t="s">
        <v>545</v>
      </c>
      <c r="H1425" t="s">
        <v>848</v>
      </c>
      <c r="I1425" t="s">
        <v>212</v>
      </c>
      <c r="J1425" t="s">
        <v>213</v>
      </c>
      <c r="K1425" t="s">
        <v>149</v>
      </c>
      <c r="L1425" t="s">
        <v>214</v>
      </c>
      <c r="M1425" t="s">
        <v>76</v>
      </c>
      <c r="N1425" t="s">
        <v>215</v>
      </c>
      <c r="O1425" s="57">
        <v>46323.731770833336</v>
      </c>
      <c r="P1425" s="57">
        <v>46324.565462962964</v>
      </c>
      <c r="Q1425">
        <v>69418843</v>
      </c>
      <c r="S1425">
        <v>141568111856</v>
      </c>
      <c r="T1425" t="s">
        <v>14578</v>
      </c>
      <c r="U1425" t="s">
        <v>14579</v>
      </c>
      <c r="V1425" t="s">
        <v>14580</v>
      </c>
      <c r="Z1425">
        <v>110.918027</v>
      </c>
      <c r="AA1425">
        <v>-7.0544440000000002</v>
      </c>
      <c r="AB1425" t="s">
        <v>14581</v>
      </c>
      <c r="AC1425" t="s">
        <v>235</v>
      </c>
      <c r="AL1425" t="s">
        <v>217</v>
      </c>
      <c r="AM1425" t="s">
        <v>14582</v>
      </c>
      <c r="AN1425" t="s">
        <v>6</v>
      </c>
      <c r="AO1425" t="s">
        <v>14383</v>
      </c>
      <c r="AP1425" s="57">
        <v>46324.625</v>
      </c>
      <c r="AR1425" t="s">
        <v>218</v>
      </c>
      <c r="AS1425" t="s">
        <v>219</v>
      </c>
      <c r="AT1425" t="s">
        <v>230</v>
      </c>
      <c r="AU1425">
        <v>20261029</v>
      </c>
      <c r="AV1425" t="s">
        <v>221</v>
      </c>
      <c r="AW1425" t="s">
        <v>880</v>
      </c>
      <c r="AX1425" t="s">
        <v>222</v>
      </c>
      <c r="BA1425" s="57">
        <v>46324.625</v>
      </c>
      <c r="BB1425" t="s">
        <v>14582</v>
      </c>
      <c r="BC1425">
        <v>2026</v>
      </c>
      <c r="BD1425">
        <v>10</v>
      </c>
      <c r="BE1425">
        <v>29</v>
      </c>
      <c r="BF1425" s="6">
        <f t="shared" si="66"/>
        <v>46324</v>
      </c>
      <c r="BG1425">
        <f t="shared" si="67"/>
        <v>-0.625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1002658322</v>
      </c>
      <c r="C1426">
        <v>3</v>
      </c>
      <c r="D1426" t="s">
        <v>51</v>
      </c>
      <c r="E1426">
        <v>4</v>
      </c>
      <c r="F1426" t="s">
        <v>268</v>
      </c>
      <c r="G1426" t="s">
        <v>545</v>
      </c>
      <c r="H1426" t="s">
        <v>848</v>
      </c>
      <c r="I1426" t="s">
        <v>212</v>
      </c>
      <c r="J1426" t="s">
        <v>213</v>
      </c>
      <c r="K1426" t="s">
        <v>149</v>
      </c>
      <c r="L1426" t="s">
        <v>214</v>
      </c>
      <c r="M1426" t="s">
        <v>76</v>
      </c>
      <c r="N1426" t="s">
        <v>215</v>
      </c>
      <c r="O1426" s="57">
        <v>46323.720752314817</v>
      </c>
      <c r="P1426" s="57">
        <v>46324.640324074076</v>
      </c>
      <c r="Q1426">
        <v>69418839</v>
      </c>
      <c r="S1426">
        <v>141568111855</v>
      </c>
      <c r="T1426" t="s">
        <v>14573</v>
      </c>
      <c r="U1426" t="s">
        <v>14574</v>
      </c>
      <c r="V1426" t="s">
        <v>14575</v>
      </c>
      <c r="Z1426">
        <v>110.91684100000001</v>
      </c>
      <c r="AA1426">
        <v>-7.0786350000000002</v>
      </c>
      <c r="AB1426" t="s">
        <v>14576</v>
      </c>
      <c r="AC1426" t="s">
        <v>235</v>
      </c>
      <c r="AL1426" t="s">
        <v>217</v>
      </c>
      <c r="AM1426" t="s">
        <v>14577</v>
      </c>
      <c r="AN1426" t="s">
        <v>6</v>
      </c>
      <c r="AO1426" t="s">
        <v>14408</v>
      </c>
      <c r="AP1426" s="57">
        <v>46324.625</v>
      </c>
      <c r="AR1426" t="s">
        <v>218</v>
      </c>
      <c r="AS1426" t="s">
        <v>219</v>
      </c>
      <c r="AT1426" t="s">
        <v>230</v>
      </c>
      <c r="AU1426">
        <v>20261029</v>
      </c>
      <c r="AV1426" t="s">
        <v>221</v>
      </c>
      <c r="AW1426" t="s">
        <v>923</v>
      </c>
      <c r="AX1426" t="s">
        <v>222</v>
      </c>
      <c r="BA1426" s="57">
        <v>46324.625</v>
      </c>
      <c r="BB1426" t="s">
        <v>14577</v>
      </c>
      <c r="BC1426">
        <v>2026</v>
      </c>
      <c r="BD1426">
        <v>10</v>
      </c>
      <c r="BE1426">
        <v>29</v>
      </c>
      <c r="BF1426" s="6">
        <f t="shared" si="66"/>
        <v>46324</v>
      </c>
      <c r="BG1426">
        <f t="shared" si="67"/>
        <v>-0.625</v>
      </c>
      <c r="BH1426" t="str">
        <f t="shared" si="68"/>
        <v>COMPLY</v>
      </c>
      <c r="BI1426" t="e">
        <f>VLOOKUP(H1426,Sheet2!$A$1:$B$270,2,FALSE)</f>
        <v>#N/A</v>
      </c>
    </row>
    <row r="1427" spans="1:61">
      <c r="A1427">
        <v>1426</v>
      </c>
      <c r="B1427">
        <v>1002659092</v>
      </c>
      <c r="C1427">
        <v>3</v>
      </c>
      <c r="D1427" t="s">
        <v>51</v>
      </c>
      <c r="E1427">
        <v>4</v>
      </c>
      <c r="F1427" t="s">
        <v>268</v>
      </c>
      <c r="G1427" t="s">
        <v>545</v>
      </c>
      <c r="H1427" t="s">
        <v>848</v>
      </c>
      <c r="I1427" t="s">
        <v>212</v>
      </c>
      <c r="J1427" t="s">
        <v>213</v>
      </c>
      <c r="K1427" t="s">
        <v>149</v>
      </c>
      <c r="L1427" t="s">
        <v>214</v>
      </c>
      <c r="M1427" t="s">
        <v>255</v>
      </c>
      <c r="N1427" t="s">
        <v>215</v>
      </c>
      <c r="O1427" s="57">
        <v>46324.497986111113</v>
      </c>
      <c r="P1427" s="57">
        <v>46325.498645833337</v>
      </c>
      <c r="Q1427">
        <v>69419210</v>
      </c>
      <c r="S1427">
        <v>141568111857</v>
      </c>
      <c r="T1427" t="s">
        <v>15248</v>
      </c>
      <c r="U1427" t="s">
        <v>15249</v>
      </c>
      <c r="V1427" t="s">
        <v>15250</v>
      </c>
      <c r="Z1427">
        <v>110.896891</v>
      </c>
      <c r="AA1427">
        <v>-7.026421</v>
      </c>
      <c r="AB1427" t="s">
        <v>15251</v>
      </c>
      <c r="AC1427" t="s">
        <v>235</v>
      </c>
      <c r="AL1427" t="s">
        <v>217</v>
      </c>
      <c r="AM1427" t="s">
        <v>15252</v>
      </c>
      <c r="AN1427" t="s">
        <v>6</v>
      </c>
      <c r="AO1427" t="s">
        <v>15237</v>
      </c>
      <c r="AP1427" s="57">
        <v>46325.333333333336</v>
      </c>
      <c r="AR1427" t="s">
        <v>256</v>
      </c>
      <c r="AS1427" t="s">
        <v>219</v>
      </c>
      <c r="AT1427" t="s">
        <v>230</v>
      </c>
      <c r="AV1427" t="s">
        <v>257</v>
      </c>
      <c r="AW1427" t="s">
        <v>877</v>
      </c>
      <c r="AX1427" t="s">
        <v>222</v>
      </c>
      <c r="BA1427" s="57">
        <v>46325.333333333336</v>
      </c>
      <c r="BB1427" t="s">
        <v>15252</v>
      </c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:61">
      <c r="A1428">
        <v>1427</v>
      </c>
      <c r="B1428">
        <v>1002626559</v>
      </c>
      <c r="C1428">
        <v>3</v>
      </c>
      <c r="D1428" t="s">
        <v>51</v>
      </c>
      <c r="E1428">
        <v>4</v>
      </c>
      <c r="F1428" t="s">
        <v>268</v>
      </c>
      <c r="G1428" t="s">
        <v>545</v>
      </c>
      <c r="H1428" t="s">
        <v>848</v>
      </c>
      <c r="I1428" t="s">
        <v>212</v>
      </c>
      <c r="J1428" t="s">
        <v>213</v>
      </c>
      <c r="K1428" t="s">
        <v>149</v>
      </c>
      <c r="M1428" t="s">
        <v>1625</v>
      </c>
      <c r="N1428" t="s">
        <v>215</v>
      </c>
      <c r="O1428" s="57">
        <v>46302.644062500003</v>
      </c>
      <c r="P1428" s="57">
        <v>46305.526053240741</v>
      </c>
      <c r="Q1428">
        <v>69406008</v>
      </c>
      <c r="S1428">
        <v>141568111767</v>
      </c>
      <c r="T1428" t="s">
        <v>4054</v>
      </c>
      <c r="U1428" t="s">
        <v>4055</v>
      </c>
      <c r="Z1428">
        <v>110.96966279999999</v>
      </c>
      <c r="AA1428">
        <v>-7.1176503000000002</v>
      </c>
      <c r="AB1428" t="s">
        <v>4056</v>
      </c>
      <c r="AC1428" t="s">
        <v>283</v>
      </c>
      <c r="AO1428" s="57">
        <v>46213.66333333333</v>
      </c>
      <c r="AR1428" t="s">
        <v>1630</v>
      </c>
      <c r="AS1428" t="s">
        <v>219</v>
      </c>
      <c r="AT1428" t="s">
        <v>230</v>
      </c>
      <c r="AV1428" t="s">
        <v>5281</v>
      </c>
      <c r="AW1428" t="s">
        <v>1982</v>
      </c>
      <c r="AX1428" t="s">
        <v>222</v>
      </c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:61">
      <c r="A1429">
        <v>1428</v>
      </c>
      <c r="B1429">
        <v>1002634710</v>
      </c>
      <c r="C1429">
        <v>3</v>
      </c>
      <c r="D1429" t="s">
        <v>51</v>
      </c>
      <c r="E1429">
        <v>4</v>
      </c>
      <c r="F1429" t="s">
        <v>268</v>
      </c>
      <c r="G1429" t="s">
        <v>545</v>
      </c>
      <c r="H1429" t="s">
        <v>848</v>
      </c>
      <c r="I1429" t="s">
        <v>212</v>
      </c>
      <c r="J1429" t="s">
        <v>213</v>
      </c>
      <c r="K1429" t="s">
        <v>149</v>
      </c>
      <c r="L1429" t="s">
        <v>214</v>
      </c>
      <c r="M1429" t="s">
        <v>1916</v>
      </c>
      <c r="N1429" t="s">
        <v>215</v>
      </c>
      <c r="O1429" s="57">
        <v>46308.474016203705</v>
      </c>
      <c r="P1429" s="57">
        <v>46310.357407407406</v>
      </c>
      <c r="Q1429">
        <v>69409256</v>
      </c>
      <c r="S1429">
        <v>141568111794</v>
      </c>
      <c r="T1429" t="s">
        <v>6071</v>
      </c>
      <c r="U1429" t="s">
        <v>6072</v>
      </c>
      <c r="V1429" t="s">
        <v>6073</v>
      </c>
      <c r="Z1429">
        <v>110.944875</v>
      </c>
      <c r="AA1429">
        <v>-6.979279</v>
      </c>
      <c r="AB1429" t="s">
        <v>6074</v>
      </c>
      <c r="AC1429" t="s">
        <v>235</v>
      </c>
      <c r="AL1429" t="s">
        <v>217</v>
      </c>
      <c r="AM1429" t="s">
        <v>6075</v>
      </c>
      <c r="AN1429" t="s">
        <v>6</v>
      </c>
      <c r="AO1429" t="s">
        <v>5744</v>
      </c>
      <c r="AP1429" s="57">
        <v>46309.333333333336</v>
      </c>
      <c r="AQ1429" t="s">
        <v>841</v>
      </c>
      <c r="AR1429" t="s">
        <v>12</v>
      </c>
      <c r="AS1429" t="s">
        <v>219</v>
      </c>
      <c r="AT1429" t="s">
        <v>230</v>
      </c>
      <c r="AV1429" t="s">
        <v>1626</v>
      </c>
      <c r="AW1429" t="s">
        <v>879</v>
      </c>
      <c r="AX1429" t="s">
        <v>222</v>
      </c>
      <c r="BA1429" s="57">
        <v>46309.333333333336</v>
      </c>
      <c r="BB1429" t="s">
        <v>6075</v>
      </c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:61">
      <c r="A1430">
        <v>1429</v>
      </c>
      <c r="B1430">
        <v>1002643707</v>
      </c>
      <c r="C1430">
        <v>3</v>
      </c>
      <c r="D1430" t="s">
        <v>51</v>
      </c>
      <c r="E1430">
        <v>4</v>
      </c>
      <c r="F1430" t="s">
        <v>268</v>
      </c>
      <c r="G1430" t="s">
        <v>545</v>
      </c>
      <c r="H1430" t="s">
        <v>848</v>
      </c>
      <c r="I1430" t="s">
        <v>212</v>
      </c>
      <c r="J1430" t="s">
        <v>213</v>
      </c>
      <c r="K1430" t="s">
        <v>149</v>
      </c>
      <c r="L1430" t="s">
        <v>214</v>
      </c>
      <c r="M1430" t="s">
        <v>1916</v>
      </c>
      <c r="N1430" t="s">
        <v>215</v>
      </c>
      <c r="O1430" s="57">
        <v>46314.640787037039</v>
      </c>
      <c r="P1430" s="57">
        <v>46317.415000000001</v>
      </c>
      <c r="Q1430">
        <v>69413118</v>
      </c>
      <c r="S1430">
        <v>141568111824</v>
      </c>
      <c r="T1430" t="s">
        <v>9652</v>
      </c>
      <c r="U1430" t="s">
        <v>9653</v>
      </c>
      <c r="V1430" t="s">
        <v>9654</v>
      </c>
      <c r="Z1430">
        <v>110.90991579999999</v>
      </c>
      <c r="AA1430">
        <v>-7.0897319999999997</v>
      </c>
      <c r="AB1430" t="s">
        <v>9655</v>
      </c>
      <c r="AC1430" t="s">
        <v>235</v>
      </c>
      <c r="AL1430" t="s">
        <v>217</v>
      </c>
      <c r="AM1430" t="s">
        <v>9656</v>
      </c>
      <c r="AN1430" t="s">
        <v>6</v>
      </c>
      <c r="AO1430" t="s">
        <v>9502</v>
      </c>
      <c r="AP1430" s="57">
        <v>46315.625</v>
      </c>
      <c r="AQ1430" t="s">
        <v>841</v>
      </c>
      <c r="AR1430" t="s">
        <v>12</v>
      </c>
      <c r="AS1430" t="s">
        <v>219</v>
      </c>
      <c r="AT1430" t="s">
        <v>230</v>
      </c>
      <c r="AV1430" t="s">
        <v>1626</v>
      </c>
      <c r="AW1430" t="s">
        <v>2895</v>
      </c>
      <c r="AX1430" t="s">
        <v>222</v>
      </c>
      <c r="BA1430" s="57">
        <v>46315.625</v>
      </c>
      <c r="BB1430" t="s">
        <v>9656</v>
      </c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:61">
      <c r="A1431">
        <v>1430</v>
      </c>
      <c r="B1431">
        <v>1002620295</v>
      </c>
      <c r="C1431">
        <v>3</v>
      </c>
      <c r="D1431" t="s">
        <v>51</v>
      </c>
      <c r="E1431">
        <v>4</v>
      </c>
      <c r="F1431" t="s">
        <v>268</v>
      </c>
      <c r="G1431" t="s">
        <v>545</v>
      </c>
      <c r="H1431" t="s">
        <v>1992</v>
      </c>
      <c r="I1431" t="s">
        <v>212</v>
      </c>
      <c r="J1431" t="s">
        <v>213</v>
      </c>
      <c r="K1431" t="s">
        <v>149</v>
      </c>
      <c r="L1431" t="s">
        <v>214</v>
      </c>
      <c r="M1431" t="s">
        <v>76</v>
      </c>
      <c r="N1431" t="s">
        <v>215</v>
      </c>
      <c r="O1431" s="57">
        <v>46297.651087962964</v>
      </c>
      <c r="P1431" s="57">
        <v>46299.666412037041</v>
      </c>
      <c r="Q1431">
        <v>69403262</v>
      </c>
      <c r="S1431">
        <v>142509107337</v>
      </c>
      <c r="T1431" t="s">
        <v>1993</v>
      </c>
      <c r="U1431" t="s">
        <v>1994</v>
      </c>
      <c r="V1431" t="s">
        <v>1995</v>
      </c>
      <c r="Z1431">
        <v>111.084547</v>
      </c>
      <c r="AA1431">
        <v>-7.2547100000000002</v>
      </c>
      <c r="AB1431" t="s">
        <v>1996</v>
      </c>
      <c r="AC1431" t="s">
        <v>235</v>
      </c>
      <c r="AL1431" t="s">
        <v>217</v>
      </c>
      <c r="AM1431" t="s">
        <v>1997</v>
      </c>
      <c r="AN1431" t="s">
        <v>6</v>
      </c>
      <c r="AO1431" s="57">
        <v>46063.652951388889</v>
      </c>
      <c r="AP1431" s="57">
        <v>46298.625</v>
      </c>
      <c r="AR1431" t="s">
        <v>218</v>
      </c>
      <c r="AS1431" t="s">
        <v>1998</v>
      </c>
      <c r="AT1431" t="s">
        <v>230</v>
      </c>
      <c r="AU1431">
        <v>20261004</v>
      </c>
      <c r="AV1431" t="s">
        <v>221</v>
      </c>
      <c r="AW1431" t="s">
        <v>875</v>
      </c>
      <c r="AX1431" t="s">
        <v>222</v>
      </c>
      <c r="BA1431" s="57">
        <v>46298.625</v>
      </c>
      <c r="BB1431" t="s">
        <v>1997</v>
      </c>
      <c r="BC1431">
        <v>2026</v>
      </c>
      <c r="BD1431">
        <v>10</v>
      </c>
      <c r="BE1431">
        <v>4</v>
      </c>
      <c r="BF1431" s="6">
        <f t="shared" si="66"/>
        <v>46299</v>
      </c>
      <c r="BG1431">
        <f t="shared" si="67"/>
        <v>0.375</v>
      </c>
      <c r="BH1431" t="str">
        <f t="shared" si="68"/>
        <v>COMPLY</v>
      </c>
      <c r="BI1431" t="e">
        <f>VLOOKUP(H1431,Sheet2!$A$1:$B$270,2,FALSE)</f>
        <v>#N/A</v>
      </c>
    </row>
    <row r="1432" spans="1:61">
      <c r="A1432">
        <v>1431</v>
      </c>
      <c r="B1432">
        <v>1002656862</v>
      </c>
      <c r="C1432">
        <v>3</v>
      </c>
      <c r="D1432" t="s">
        <v>51</v>
      </c>
      <c r="E1432">
        <v>4</v>
      </c>
      <c r="F1432" t="s">
        <v>268</v>
      </c>
      <c r="G1432" t="s">
        <v>545</v>
      </c>
      <c r="H1432" t="s">
        <v>1992</v>
      </c>
      <c r="I1432" t="s">
        <v>212</v>
      </c>
      <c r="J1432" t="s">
        <v>213</v>
      </c>
      <c r="K1432" t="s">
        <v>149</v>
      </c>
      <c r="M1432" t="s">
        <v>76</v>
      </c>
      <c r="N1432" t="s">
        <v>215</v>
      </c>
      <c r="O1432" s="57">
        <v>46322.856712962966</v>
      </c>
      <c r="P1432" s="57">
        <v>46324.640324074076</v>
      </c>
      <c r="Q1432">
        <v>69418283</v>
      </c>
      <c r="S1432">
        <v>142509107383</v>
      </c>
      <c r="T1432" t="s">
        <v>13918</v>
      </c>
      <c r="U1432" t="s">
        <v>13919</v>
      </c>
      <c r="V1432" t="s">
        <v>14583</v>
      </c>
      <c r="Z1432">
        <v>111.0562786</v>
      </c>
      <c r="AA1432">
        <v>-7.0874506000000004</v>
      </c>
      <c r="AB1432" t="s">
        <v>13920</v>
      </c>
      <c r="AC1432" t="s">
        <v>283</v>
      </c>
      <c r="AL1432" t="s">
        <v>217</v>
      </c>
      <c r="AM1432" t="s">
        <v>14584</v>
      </c>
      <c r="AN1432" t="s">
        <v>6</v>
      </c>
      <c r="AO1432" t="s">
        <v>13921</v>
      </c>
      <c r="AP1432" s="57">
        <v>46324.458333333336</v>
      </c>
      <c r="AR1432" t="s">
        <v>218</v>
      </c>
      <c r="AS1432" t="s">
        <v>1998</v>
      </c>
      <c r="AT1432" t="s">
        <v>230</v>
      </c>
      <c r="AU1432">
        <v>20261029</v>
      </c>
      <c r="AV1432" t="s">
        <v>221</v>
      </c>
      <c r="AW1432" t="s">
        <v>13922</v>
      </c>
      <c r="AX1432" t="s">
        <v>222</v>
      </c>
      <c r="BA1432" s="57">
        <v>46324.458333333336</v>
      </c>
      <c r="BB1432" t="s">
        <v>14584</v>
      </c>
      <c r="BC1432">
        <v>2026</v>
      </c>
      <c r="BD1432">
        <v>10</v>
      </c>
      <c r="BE1432">
        <v>29</v>
      </c>
      <c r="BF1432" s="6">
        <f t="shared" si="66"/>
        <v>46324</v>
      </c>
      <c r="BG1432">
        <f t="shared" si="67"/>
        <v>-0.45833333333575865</v>
      </c>
      <c r="BH1432" t="str">
        <f t="shared" si="68"/>
        <v>COMPLY</v>
      </c>
      <c r="BI1432" t="e">
        <f>VLOOKUP(H1432,Sheet2!$A$1:$B$270,2,FALSE)</f>
        <v>#N/A</v>
      </c>
    </row>
    <row r="1433" spans="1:61">
      <c r="A1433">
        <v>1432</v>
      </c>
      <c r="B1433">
        <v>1002656865</v>
      </c>
      <c r="C1433">
        <v>3</v>
      </c>
      <c r="D1433" t="s">
        <v>51</v>
      </c>
      <c r="E1433">
        <v>4</v>
      </c>
      <c r="F1433" t="s">
        <v>268</v>
      </c>
      <c r="G1433" t="s">
        <v>545</v>
      </c>
      <c r="H1433" t="s">
        <v>1992</v>
      </c>
      <c r="I1433" t="s">
        <v>212</v>
      </c>
      <c r="J1433" t="s">
        <v>213</v>
      </c>
      <c r="K1433" t="s">
        <v>149</v>
      </c>
      <c r="M1433" t="s">
        <v>76</v>
      </c>
      <c r="N1433" t="s">
        <v>215</v>
      </c>
      <c r="O1433" s="57">
        <v>46322.862951388888</v>
      </c>
      <c r="P1433" s="57">
        <v>46324.640324074076</v>
      </c>
      <c r="Q1433">
        <v>69418293</v>
      </c>
      <c r="S1433">
        <v>142509107385</v>
      </c>
      <c r="T1433" t="s">
        <v>13918</v>
      </c>
      <c r="U1433" t="s">
        <v>13919</v>
      </c>
      <c r="V1433" t="s">
        <v>14585</v>
      </c>
      <c r="Z1433">
        <v>111.0562786</v>
      </c>
      <c r="AA1433">
        <v>-7.0874506000000004</v>
      </c>
      <c r="AB1433" t="s">
        <v>13924</v>
      </c>
      <c r="AC1433" t="s">
        <v>283</v>
      </c>
      <c r="AL1433" t="s">
        <v>217</v>
      </c>
      <c r="AM1433" t="s">
        <v>14584</v>
      </c>
      <c r="AN1433" t="s">
        <v>6</v>
      </c>
      <c r="AO1433" t="s">
        <v>13594</v>
      </c>
      <c r="AP1433" s="57">
        <v>46324.458333333336</v>
      </c>
      <c r="AR1433" t="s">
        <v>218</v>
      </c>
      <c r="AS1433" t="s">
        <v>1998</v>
      </c>
      <c r="AT1433" t="s">
        <v>230</v>
      </c>
      <c r="AU1433">
        <v>20261029</v>
      </c>
      <c r="AV1433" t="s">
        <v>221</v>
      </c>
      <c r="AW1433" t="s">
        <v>540</v>
      </c>
      <c r="AX1433" t="s">
        <v>222</v>
      </c>
      <c r="BA1433" s="57">
        <v>46324.458333333336</v>
      </c>
      <c r="BB1433" t="s">
        <v>14584</v>
      </c>
      <c r="BC1433">
        <v>2026</v>
      </c>
      <c r="BD1433">
        <v>10</v>
      </c>
      <c r="BE1433">
        <v>29</v>
      </c>
      <c r="BF1433" s="6">
        <f t="shared" si="66"/>
        <v>46324</v>
      </c>
      <c r="BG1433">
        <f t="shared" si="67"/>
        <v>-0.45833333333575865</v>
      </c>
      <c r="BH1433" t="str">
        <f t="shared" si="68"/>
        <v>COMPLY</v>
      </c>
      <c r="BI1433" t="e">
        <f>VLOOKUP(H1433,Sheet2!$A$1:$B$270,2,FALSE)</f>
        <v>#N/A</v>
      </c>
    </row>
    <row r="1434" spans="1:61">
      <c r="A1434">
        <v>1433</v>
      </c>
      <c r="B1434">
        <v>1002656867</v>
      </c>
      <c r="C1434">
        <v>3</v>
      </c>
      <c r="D1434" t="s">
        <v>51</v>
      </c>
      <c r="E1434">
        <v>4</v>
      </c>
      <c r="F1434" t="s">
        <v>268</v>
      </c>
      <c r="G1434" t="s">
        <v>545</v>
      </c>
      <c r="H1434" t="s">
        <v>1992</v>
      </c>
      <c r="I1434" t="s">
        <v>212</v>
      </c>
      <c r="J1434" t="s">
        <v>213</v>
      </c>
      <c r="K1434" t="s">
        <v>149</v>
      </c>
      <c r="M1434" t="s">
        <v>76</v>
      </c>
      <c r="N1434" t="s">
        <v>215</v>
      </c>
      <c r="O1434" s="57">
        <v>46322.865937499999</v>
      </c>
      <c r="P1434" s="57">
        <v>46324.866689814815</v>
      </c>
      <c r="Q1434">
        <v>69418294</v>
      </c>
      <c r="S1434">
        <v>142509107386</v>
      </c>
      <c r="T1434" t="s">
        <v>13918</v>
      </c>
      <c r="U1434" t="s">
        <v>13925</v>
      </c>
      <c r="V1434" t="s">
        <v>14586</v>
      </c>
      <c r="Z1434">
        <v>111.0562786</v>
      </c>
      <c r="AA1434">
        <v>-7.0874506000000004</v>
      </c>
      <c r="AB1434" t="s">
        <v>13926</v>
      </c>
      <c r="AC1434" t="s">
        <v>283</v>
      </c>
      <c r="AL1434" t="s">
        <v>217</v>
      </c>
      <c r="AM1434" t="s">
        <v>14584</v>
      </c>
      <c r="AN1434" t="s">
        <v>6</v>
      </c>
      <c r="AO1434" t="s">
        <v>13594</v>
      </c>
      <c r="AP1434" s="57">
        <v>46324.458333333336</v>
      </c>
      <c r="AR1434" t="s">
        <v>218</v>
      </c>
      <c r="AS1434" t="s">
        <v>1998</v>
      </c>
      <c r="AT1434" t="s">
        <v>230</v>
      </c>
      <c r="AU1434">
        <v>20261029</v>
      </c>
      <c r="AV1434" t="s">
        <v>221</v>
      </c>
      <c r="AW1434" t="s">
        <v>540</v>
      </c>
      <c r="AX1434" t="s">
        <v>222</v>
      </c>
      <c r="BA1434" s="57">
        <v>46324.458333333336</v>
      </c>
      <c r="BB1434" t="s">
        <v>14584</v>
      </c>
      <c r="BC1434">
        <v>2026</v>
      </c>
      <c r="BD1434">
        <v>10</v>
      </c>
      <c r="BE1434">
        <v>29</v>
      </c>
      <c r="BF1434" s="6">
        <f t="shared" si="66"/>
        <v>46324</v>
      </c>
      <c r="BG1434">
        <f t="shared" si="67"/>
        <v>-0.45833333333575865</v>
      </c>
      <c r="BH1434" t="str">
        <f t="shared" si="68"/>
        <v>COMPLY</v>
      </c>
      <c r="BI1434" t="e">
        <f>VLOOKUP(H1434,Sheet2!$A$1:$B$270,2,FALSE)</f>
        <v>#N/A</v>
      </c>
    </row>
    <row r="1435" spans="1:61">
      <c r="A1435">
        <v>1434</v>
      </c>
      <c r="B1435">
        <v>1002656771</v>
      </c>
      <c r="C1435">
        <v>3</v>
      </c>
      <c r="D1435" t="s">
        <v>51</v>
      </c>
      <c r="E1435">
        <v>4</v>
      </c>
      <c r="F1435" t="s">
        <v>268</v>
      </c>
      <c r="G1435" t="s">
        <v>545</v>
      </c>
      <c r="H1435" t="s">
        <v>1992</v>
      </c>
      <c r="I1435" t="s">
        <v>212</v>
      </c>
      <c r="J1435" t="s">
        <v>213</v>
      </c>
      <c r="K1435" t="s">
        <v>149</v>
      </c>
      <c r="L1435" t="s">
        <v>214</v>
      </c>
      <c r="M1435" t="s">
        <v>76</v>
      </c>
      <c r="N1435" t="s">
        <v>215</v>
      </c>
      <c r="O1435" s="57">
        <v>46322.737326388888</v>
      </c>
      <c r="P1435" s="57">
        <v>46323.577256944445</v>
      </c>
      <c r="Q1435">
        <v>69418232</v>
      </c>
      <c r="S1435">
        <v>142509107381</v>
      </c>
      <c r="T1435" t="s">
        <v>13915</v>
      </c>
      <c r="U1435" t="s">
        <v>12405</v>
      </c>
      <c r="V1435" t="s">
        <v>13916</v>
      </c>
      <c r="Z1435">
        <v>111.15788499999999</v>
      </c>
      <c r="AA1435">
        <v>-7.0879180000000002</v>
      </c>
      <c r="AB1435" t="s">
        <v>13917</v>
      </c>
      <c r="AC1435" t="s">
        <v>235</v>
      </c>
      <c r="AL1435" t="s">
        <v>217</v>
      </c>
      <c r="AM1435" t="s">
        <v>13800</v>
      </c>
      <c r="AN1435" t="s">
        <v>6</v>
      </c>
      <c r="AO1435" t="s">
        <v>13617</v>
      </c>
      <c r="AP1435" s="57">
        <v>46323.625</v>
      </c>
      <c r="AR1435" t="s">
        <v>218</v>
      </c>
      <c r="AS1435" t="s">
        <v>1998</v>
      </c>
      <c r="AT1435" t="s">
        <v>230</v>
      </c>
      <c r="AU1435">
        <v>20261028</v>
      </c>
      <c r="AV1435" t="s">
        <v>221</v>
      </c>
      <c r="AW1435" t="s">
        <v>923</v>
      </c>
      <c r="AX1435" t="s">
        <v>222</v>
      </c>
      <c r="BA1435" s="57">
        <v>46323.625</v>
      </c>
      <c r="BB1435" t="s">
        <v>13800</v>
      </c>
      <c r="BC1435">
        <v>2026</v>
      </c>
      <c r="BD1435">
        <v>10</v>
      </c>
      <c r="BE1435">
        <v>28</v>
      </c>
      <c r="BF1435" s="6">
        <f t="shared" si="66"/>
        <v>46323</v>
      </c>
      <c r="BG1435">
        <f t="shared" si="67"/>
        <v>-0.625</v>
      </c>
      <c r="BH1435" t="str">
        <f t="shared" si="68"/>
        <v>COMPLY</v>
      </c>
      <c r="BI1435" t="e">
        <f>VLOOKUP(H1435,Sheet2!$A$1:$B$270,2,FALSE)</f>
        <v>#N/A</v>
      </c>
    </row>
    <row r="1436" spans="1:61">
      <c r="A1436">
        <v>1435</v>
      </c>
      <c r="B1436">
        <v>1002657844</v>
      </c>
      <c r="C1436">
        <v>3</v>
      </c>
      <c r="D1436" t="s">
        <v>51</v>
      </c>
      <c r="E1436">
        <v>4</v>
      </c>
      <c r="F1436" t="s">
        <v>268</v>
      </c>
      <c r="G1436" t="s">
        <v>545</v>
      </c>
      <c r="H1436" t="s">
        <v>1992</v>
      </c>
      <c r="I1436" t="s">
        <v>212</v>
      </c>
      <c r="J1436" t="s">
        <v>213</v>
      </c>
      <c r="K1436" t="s">
        <v>149</v>
      </c>
      <c r="L1436" t="s">
        <v>214</v>
      </c>
      <c r="M1436" t="s">
        <v>76</v>
      </c>
      <c r="N1436" t="s">
        <v>215</v>
      </c>
      <c r="O1436" s="57">
        <v>46323.594270833331</v>
      </c>
      <c r="P1436" s="57">
        <v>46324.639976851853</v>
      </c>
      <c r="Q1436">
        <v>69418663</v>
      </c>
      <c r="S1436">
        <v>142509107393</v>
      </c>
      <c r="T1436" t="s">
        <v>14587</v>
      </c>
      <c r="U1436" t="s">
        <v>15253</v>
      </c>
      <c r="V1436" t="s">
        <v>14588</v>
      </c>
      <c r="Z1436">
        <v>111.0090733</v>
      </c>
      <c r="AA1436">
        <v>-7.0870246999999997</v>
      </c>
      <c r="AB1436" t="s">
        <v>14589</v>
      </c>
      <c r="AC1436" t="s">
        <v>235</v>
      </c>
      <c r="AL1436" t="s">
        <v>217</v>
      </c>
      <c r="AM1436" t="s">
        <v>14590</v>
      </c>
      <c r="AN1436" t="s">
        <v>6</v>
      </c>
      <c r="AO1436" t="s">
        <v>14354</v>
      </c>
      <c r="AP1436" s="57">
        <v>46324.458333333336</v>
      </c>
      <c r="AR1436" t="s">
        <v>218</v>
      </c>
      <c r="AS1436" t="s">
        <v>1998</v>
      </c>
      <c r="AT1436" t="s">
        <v>230</v>
      </c>
      <c r="AU1436">
        <v>20261029</v>
      </c>
      <c r="AV1436" t="s">
        <v>221</v>
      </c>
      <c r="AW1436" t="s">
        <v>877</v>
      </c>
      <c r="AX1436" t="s">
        <v>222</v>
      </c>
      <c r="BA1436" s="57">
        <v>46324.458333333336</v>
      </c>
      <c r="BB1436" t="s">
        <v>14590</v>
      </c>
      <c r="BC1436">
        <v>2026</v>
      </c>
      <c r="BD1436">
        <v>10</v>
      </c>
      <c r="BE1436">
        <v>29</v>
      </c>
      <c r="BF1436" s="6">
        <f t="shared" si="66"/>
        <v>46324</v>
      </c>
      <c r="BG1436">
        <f t="shared" si="67"/>
        <v>-0.45833333333575865</v>
      </c>
      <c r="BH1436" t="str">
        <f t="shared" si="68"/>
        <v>COMPLY</v>
      </c>
      <c r="BI1436" t="e">
        <f>VLOOKUP(H1436,Sheet2!$A$1:$B$270,2,FALSE)</f>
        <v>#N/A</v>
      </c>
    </row>
    <row r="1437" spans="1:61">
      <c r="A1437">
        <v>1436</v>
      </c>
      <c r="B1437">
        <v>1002659186</v>
      </c>
      <c r="C1437">
        <v>3</v>
      </c>
      <c r="D1437" t="s">
        <v>51</v>
      </c>
      <c r="E1437">
        <v>4</v>
      </c>
      <c r="F1437" t="s">
        <v>268</v>
      </c>
      <c r="G1437" t="s">
        <v>545</v>
      </c>
      <c r="H1437" t="s">
        <v>1992</v>
      </c>
      <c r="I1437" t="s">
        <v>212</v>
      </c>
      <c r="J1437" t="s">
        <v>213</v>
      </c>
      <c r="K1437" t="s">
        <v>149</v>
      </c>
      <c r="L1437" t="s">
        <v>214</v>
      </c>
      <c r="M1437" t="s">
        <v>279</v>
      </c>
      <c r="N1437" t="s">
        <v>215</v>
      </c>
      <c r="O1437" s="57">
        <v>46324.526979166665</v>
      </c>
      <c r="P1437" s="57">
        <v>46325.378391203703</v>
      </c>
      <c r="Q1437">
        <v>69419245</v>
      </c>
      <c r="S1437">
        <v>142509107394</v>
      </c>
      <c r="T1437" t="s">
        <v>15254</v>
      </c>
      <c r="U1437" t="s">
        <v>15255</v>
      </c>
      <c r="V1437" t="s">
        <v>15256</v>
      </c>
      <c r="Z1437">
        <v>111.111351</v>
      </c>
      <c r="AA1437">
        <v>-7.1061629999999996</v>
      </c>
      <c r="AB1437" t="s">
        <v>15257</v>
      </c>
      <c r="AC1437" t="s">
        <v>235</v>
      </c>
      <c r="AL1437" t="s">
        <v>217</v>
      </c>
      <c r="AM1437" t="s">
        <v>15258</v>
      </c>
      <c r="AN1437" t="s">
        <v>6</v>
      </c>
      <c r="AO1437" t="s">
        <v>15197</v>
      </c>
      <c r="AP1437" s="57">
        <v>46325.458333333336</v>
      </c>
      <c r="AR1437" t="s">
        <v>239</v>
      </c>
      <c r="AS1437" t="s">
        <v>1998</v>
      </c>
      <c r="AT1437" t="s">
        <v>230</v>
      </c>
      <c r="AV1437" t="s">
        <v>799</v>
      </c>
      <c r="AW1437" t="s">
        <v>877</v>
      </c>
      <c r="AX1437" t="s">
        <v>222</v>
      </c>
      <c r="BA1437" s="57">
        <v>46325.458333333336</v>
      </c>
      <c r="BB1437" t="s">
        <v>15258</v>
      </c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:61">
      <c r="A1438">
        <v>1437</v>
      </c>
      <c r="B1438">
        <v>1002656864</v>
      </c>
      <c r="C1438">
        <v>3</v>
      </c>
      <c r="D1438" t="s">
        <v>51</v>
      </c>
      <c r="E1438">
        <v>4</v>
      </c>
      <c r="F1438" t="s">
        <v>268</v>
      </c>
      <c r="G1438" t="s">
        <v>545</v>
      </c>
      <c r="H1438" t="s">
        <v>1992</v>
      </c>
      <c r="I1438" t="s">
        <v>212</v>
      </c>
      <c r="J1438" t="s">
        <v>213</v>
      </c>
      <c r="K1438" t="s">
        <v>149</v>
      </c>
      <c r="M1438" t="s">
        <v>11004</v>
      </c>
      <c r="N1438" t="s">
        <v>215</v>
      </c>
      <c r="O1438" s="57">
        <v>46322.859826388885</v>
      </c>
      <c r="P1438" s="57">
        <v>46323.438460648147</v>
      </c>
      <c r="Q1438">
        <v>69418292</v>
      </c>
      <c r="S1438">
        <v>142509107384</v>
      </c>
      <c r="T1438" t="s">
        <v>13918</v>
      </c>
      <c r="U1438" t="s">
        <v>13919</v>
      </c>
      <c r="Z1438">
        <v>111.0562786</v>
      </c>
      <c r="AA1438">
        <v>-7.0874506000000004</v>
      </c>
      <c r="AB1438" t="s">
        <v>13923</v>
      </c>
      <c r="AC1438" t="s">
        <v>283</v>
      </c>
      <c r="AO1438" t="s">
        <v>13921</v>
      </c>
      <c r="AR1438" t="s">
        <v>6</v>
      </c>
      <c r="AS1438" t="s">
        <v>1998</v>
      </c>
      <c r="AT1438" t="s">
        <v>230</v>
      </c>
      <c r="AV1438" t="s">
        <v>14591</v>
      </c>
      <c r="AW1438" t="s">
        <v>541</v>
      </c>
      <c r="AX1438" t="s">
        <v>222</v>
      </c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:61">
      <c r="A1439">
        <v>1438</v>
      </c>
      <c r="B1439">
        <v>1002649902</v>
      </c>
      <c r="C1439">
        <v>3</v>
      </c>
      <c r="D1439" t="s">
        <v>51</v>
      </c>
      <c r="E1439">
        <v>4</v>
      </c>
      <c r="F1439" t="s">
        <v>268</v>
      </c>
      <c r="G1439" t="s">
        <v>545</v>
      </c>
      <c r="H1439" t="s">
        <v>1992</v>
      </c>
      <c r="I1439" t="s">
        <v>212</v>
      </c>
      <c r="J1439" t="s">
        <v>213</v>
      </c>
      <c r="K1439" t="s">
        <v>149</v>
      </c>
      <c r="L1439" t="s">
        <v>214</v>
      </c>
      <c r="M1439" t="s">
        <v>1916</v>
      </c>
      <c r="N1439" t="s">
        <v>215</v>
      </c>
      <c r="O1439" s="57">
        <v>46317.702662037038</v>
      </c>
      <c r="P1439" s="57">
        <v>46325.457592592589</v>
      </c>
      <c r="Q1439">
        <v>69415442</v>
      </c>
      <c r="S1439">
        <v>142509107264</v>
      </c>
      <c r="T1439" t="s">
        <v>11599</v>
      </c>
      <c r="U1439" t="s">
        <v>11600</v>
      </c>
      <c r="V1439" t="s">
        <v>11601</v>
      </c>
      <c r="Z1439">
        <v>111.00125199999999</v>
      </c>
      <c r="AA1439">
        <v>-7.098732</v>
      </c>
      <c r="AB1439" t="s">
        <v>11602</v>
      </c>
      <c r="AC1439" t="s">
        <v>235</v>
      </c>
      <c r="AL1439" t="s">
        <v>217</v>
      </c>
      <c r="AM1439" t="s">
        <v>11603</v>
      </c>
      <c r="AN1439" t="s">
        <v>6</v>
      </c>
      <c r="AO1439" t="s">
        <v>11377</v>
      </c>
      <c r="AP1439" s="57">
        <v>46318.625</v>
      </c>
      <c r="AQ1439" t="s">
        <v>838</v>
      </c>
      <c r="AR1439" t="s">
        <v>12</v>
      </c>
      <c r="AS1439" t="s">
        <v>1998</v>
      </c>
      <c r="AT1439" t="s">
        <v>230</v>
      </c>
      <c r="AV1439" t="s">
        <v>1626</v>
      </c>
      <c r="AW1439" t="s">
        <v>877</v>
      </c>
      <c r="AX1439" t="s">
        <v>222</v>
      </c>
      <c r="BA1439" s="57">
        <v>46318.625</v>
      </c>
      <c r="BB1439" t="s">
        <v>11603</v>
      </c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:61">
      <c r="A1440">
        <v>1439</v>
      </c>
      <c r="B1440">
        <v>1002652575</v>
      </c>
      <c r="C1440">
        <v>3</v>
      </c>
      <c r="D1440" t="s">
        <v>51</v>
      </c>
      <c r="E1440">
        <v>4</v>
      </c>
      <c r="F1440" t="s">
        <v>268</v>
      </c>
      <c r="G1440" t="s">
        <v>545</v>
      </c>
      <c r="H1440" t="s">
        <v>1992</v>
      </c>
      <c r="I1440" t="s">
        <v>212</v>
      </c>
      <c r="J1440" t="s">
        <v>213</v>
      </c>
      <c r="K1440" t="s">
        <v>149</v>
      </c>
      <c r="L1440" t="s">
        <v>214</v>
      </c>
      <c r="M1440" t="s">
        <v>1916</v>
      </c>
      <c r="N1440" t="s">
        <v>215</v>
      </c>
      <c r="O1440" s="57">
        <v>46320.531145833331</v>
      </c>
      <c r="P1440" s="57">
        <v>46323.781689814816</v>
      </c>
      <c r="Q1440">
        <v>69416661</v>
      </c>
      <c r="S1440">
        <v>142509107378</v>
      </c>
      <c r="T1440" t="s">
        <v>12404</v>
      </c>
      <c r="U1440" t="s">
        <v>12405</v>
      </c>
      <c r="V1440" t="s">
        <v>12406</v>
      </c>
      <c r="Z1440">
        <v>111.157936938107</v>
      </c>
      <c r="AA1440">
        <v>-7.0876405223805197</v>
      </c>
      <c r="AB1440" t="s">
        <v>12407</v>
      </c>
      <c r="AC1440" t="s">
        <v>216</v>
      </c>
      <c r="AL1440" t="s">
        <v>217</v>
      </c>
      <c r="AM1440" t="s">
        <v>12408</v>
      </c>
      <c r="AN1440" t="s">
        <v>6</v>
      </c>
      <c r="AO1440" t="s">
        <v>12409</v>
      </c>
      <c r="AP1440" s="57">
        <v>46321.458333333336</v>
      </c>
      <c r="AQ1440" t="s">
        <v>841</v>
      </c>
      <c r="AR1440" t="s">
        <v>12</v>
      </c>
      <c r="AS1440" t="s">
        <v>1998</v>
      </c>
      <c r="AT1440" t="s">
        <v>230</v>
      </c>
      <c r="AV1440" t="s">
        <v>1626</v>
      </c>
      <c r="AW1440" t="s">
        <v>923</v>
      </c>
      <c r="AX1440" t="s">
        <v>222</v>
      </c>
      <c r="BA1440" s="57">
        <v>46321.458333333336</v>
      </c>
      <c r="BB1440" t="s">
        <v>12408</v>
      </c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:61">
      <c r="A1441">
        <v>1440</v>
      </c>
      <c r="B1441">
        <v>1002617580</v>
      </c>
      <c r="C1441">
        <v>3</v>
      </c>
      <c r="D1441" t="s">
        <v>51</v>
      </c>
      <c r="E1441">
        <v>4</v>
      </c>
      <c r="F1441" t="s">
        <v>234</v>
      </c>
      <c r="G1441" t="s">
        <v>847</v>
      </c>
      <c r="H1441" t="s">
        <v>860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46296.474768518521</v>
      </c>
      <c r="P1441" s="57">
        <v>46297.484537037039</v>
      </c>
      <c r="Q1441">
        <v>69402265</v>
      </c>
      <c r="S1441">
        <v>142565402250</v>
      </c>
      <c r="T1441" t="s">
        <v>1134</v>
      </c>
      <c r="U1441" t="s">
        <v>1135</v>
      </c>
      <c r="V1441" t="s">
        <v>1136</v>
      </c>
      <c r="Z1441">
        <v>111.1211766</v>
      </c>
      <c r="AA1441">
        <v>-7.3640650999999897</v>
      </c>
      <c r="AB1441" t="s">
        <v>1137</v>
      </c>
      <c r="AC1441" t="s">
        <v>235</v>
      </c>
      <c r="AL1441" t="s">
        <v>217</v>
      </c>
      <c r="AM1441" t="s">
        <v>1138</v>
      </c>
      <c r="AN1441" t="s">
        <v>6</v>
      </c>
      <c r="AO1441" s="57">
        <v>46032.486342592594</v>
      </c>
      <c r="AP1441" s="57">
        <v>46297.333333333336</v>
      </c>
      <c r="AR1441" t="s">
        <v>218</v>
      </c>
      <c r="AS1441" t="s">
        <v>219</v>
      </c>
      <c r="AT1441" t="s">
        <v>230</v>
      </c>
      <c r="AU1441">
        <v>20261002</v>
      </c>
      <c r="AV1441" t="s">
        <v>221</v>
      </c>
      <c r="AW1441" t="s">
        <v>876</v>
      </c>
      <c r="AX1441" t="s">
        <v>222</v>
      </c>
      <c r="BA1441" s="57">
        <v>46297.333333333336</v>
      </c>
      <c r="BB1441" t="s">
        <v>1138</v>
      </c>
      <c r="BC1441">
        <v>2026</v>
      </c>
      <c r="BD1441">
        <v>10</v>
      </c>
      <c r="BE1441">
        <v>2</v>
      </c>
      <c r="BF1441" s="6">
        <f t="shared" si="66"/>
        <v>46297</v>
      </c>
      <c r="BG1441">
        <f t="shared" si="67"/>
        <v>-0.33333333333575865</v>
      </c>
      <c r="BH1441" t="str">
        <f t="shared" si="68"/>
        <v>COMPLY</v>
      </c>
      <c r="BI1441" t="e">
        <f>VLOOKUP(H1441,Sheet2!$A$1:$B$270,2,FALSE)</f>
        <v>#N/A</v>
      </c>
    </row>
    <row r="1442" spans="1:61">
      <c r="A1442">
        <v>1441</v>
      </c>
      <c r="B1442">
        <v>1002622270</v>
      </c>
      <c r="C1442">
        <v>3</v>
      </c>
      <c r="D1442" t="s">
        <v>51</v>
      </c>
      <c r="E1442">
        <v>4</v>
      </c>
      <c r="F1442" t="s">
        <v>234</v>
      </c>
      <c r="G1442" t="s">
        <v>847</v>
      </c>
      <c r="H1442" t="s">
        <v>860</v>
      </c>
      <c r="I1442" t="s">
        <v>212</v>
      </c>
      <c r="J1442" t="s">
        <v>213</v>
      </c>
      <c r="K1442" t="s">
        <v>149</v>
      </c>
      <c r="L1442" t="s">
        <v>214</v>
      </c>
      <c r="M1442" t="s">
        <v>76</v>
      </c>
      <c r="N1442" t="s">
        <v>215</v>
      </c>
      <c r="O1442" s="57">
        <v>46300.507407407407</v>
      </c>
      <c r="P1442" s="57">
        <v>46302.452662037038</v>
      </c>
      <c r="Q1442">
        <v>69404243</v>
      </c>
      <c r="S1442">
        <v>142565401170</v>
      </c>
      <c r="T1442" t="s">
        <v>2771</v>
      </c>
      <c r="U1442" t="s">
        <v>2772</v>
      </c>
      <c r="V1442" t="s">
        <v>2773</v>
      </c>
      <c r="Z1442">
        <v>111.101056337356</v>
      </c>
      <c r="AA1442">
        <v>-7.5255563355172796</v>
      </c>
      <c r="AB1442" t="s">
        <v>2774</v>
      </c>
      <c r="AC1442" t="s">
        <v>235</v>
      </c>
      <c r="AL1442" t="s">
        <v>217</v>
      </c>
      <c r="AM1442" t="s">
        <v>2775</v>
      </c>
      <c r="AN1442" t="s">
        <v>6</v>
      </c>
      <c r="AO1442" s="57">
        <v>46152.517627314817</v>
      </c>
      <c r="AP1442" s="57">
        <v>46301.625</v>
      </c>
      <c r="AR1442" t="s">
        <v>218</v>
      </c>
      <c r="AS1442" t="s">
        <v>219</v>
      </c>
      <c r="AT1442" t="s">
        <v>230</v>
      </c>
      <c r="AU1442">
        <v>20261007</v>
      </c>
      <c r="AV1442" t="s">
        <v>221</v>
      </c>
      <c r="AW1442" t="s">
        <v>881</v>
      </c>
      <c r="AX1442" t="s">
        <v>222</v>
      </c>
      <c r="BA1442" s="57">
        <v>46301.625</v>
      </c>
      <c r="BB1442" t="s">
        <v>2775</v>
      </c>
      <c r="BC1442">
        <v>2026</v>
      </c>
      <c r="BD1442">
        <v>10</v>
      </c>
      <c r="BE1442">
        <v>7</v>
      </c>
      <c r="BF1442" s="6">
        <f t="shared" si="66"/>
        <v>46302</v>
      </c>
      <c r="BG1442">
        <f t="shared" si="67"/>
        <v>0.375</v>
      </c>
      <c r="BH1442" t="str">
        <f t="shared" si="68"/>
        <v>COMPLY</v>
      </c>
      <c r="BI1442" t="e">
        <f>VLOOKUP(H1442,Sheet2!$A$1:$B$270,2,FALSE)</f>
        <v>#N/A</v>
      </c>
    </row>
    <row r="1443" spans="1:61">
      <c r="A1443">
        <v>1442</v>
      </c>
      <c r="B1443">
        <v>1002638557</v>
      </c>
      <c r="C1443">
        <v>3</v>
      </c>
      <c r="D1443" t="s">
        <v>51</v>
      </c>
      <c r="E1443">
        <v>4</v>
      </c>
      <c r="F1443" t="s">
        <v>234</v>
      </c>
      <c r="G1443" t="s">
        <v>847</v>
      </c>
      <c r="H1443" t="s">
        <v>860</v>
      </c>
      <c r="I1443" t="s">
        <v>212</v>
      </c>
      <c r="J1443" t="s">
        <v>213</v>
      </c>
      <c r="K1443" t="s">
        <v>149</v>
      </c>
      <c r="M1443" t="s">
        <v>76</v>
      </c>
      <c r="N1443" t="s">
        <v>215</v>
      </c>
      <c r="O1443" s="57">
        <v>46310.576157407406</v>
      </c>
      <c r="P1443" s="57">
        <v>46314.734606481485</v>
      </c>
      <c r="Q1443">
        <v>69410865</v>
      </c>
      <c r="S1443">
        <v>142565401730</v>
      </c>
      <c r="T1443" t="s">
        <v>7632</v>
      </c>
      <c r="U1443" t="s">
        <v>7633</v>
      </c>
      <c r="V1443" t="s">
        <v>7634</v>
      </c>
      <c r="Z1443">
        <v>111.0927512</v>
      </c>
      <c r="AA1443">
        <v>-7.4783799999999996</v>
      </c>
      <c r="AB1443" t="s">
        <v>7635</v>
      </c>
      <c r="AC1443" t="s">
        <v>229</v>
      </c>
      <c r="AL1443" t="s">
        <v>217</v>
      </c>
      <c r="AM1443" t="s">
        <v>7636</v>
      </c>
      <c r="AN1443" t="s">
        <v>6</v>
      </c>
      <c r="AO1443" t="s">
        <v>7620</v>
      </c>
      <c r="AP1443" s="57">
        <v>46311.625</v>
      </c>
      <c r="AQ1443" t="s">
        <v>841</v>
      </c>
      <c r="AR1443" t="s">
        <v>218</v>
      </c>
      <c r="AS1443" t="s">
        <v>219</v>
      </c>
      <c r="AT1443" t="s">
        <v>230</v>
      </c>
      <c r="AU1443">
        <v>20261019</v>
      </c>
      <c r="AV1443" t="s">
        <v>221</v>
      </c>
      <c r="AW1443" t="s">
        <v>539</v>
      </c>
      <c r="AX1443" t="s">
        <v>222</v>
      </c>
      <c r="BA1443" s="57">
        <v>46311.625</v>
      </c>
      <c r="BB1443" t="s">
        <v>7636</v>
      </c>
      <c r="BC1443">
        <v>2026</v>
      </c>
      <c r="BD1443">
        <v>10</v>
      </c>
      <c r="BE1443">
        <v>19</v>
      </c>
      <c r="BF1443" s="6">
        <f t="shared" si="66"/>
        <v>46314</v>
      </c>
      <c r="BG1443">
        <f t="shared" si="67"/>
        <v>2.375</v>
      </c>
      <c r="BH1443" t="str">
        <f t="shared" si="68"/>
        <v>NOT COMPLY</v>
      </c>
      <c r="BI1443" t="e">
        <f>VLOOKUP(H1443,Sheet2!$A$1:$B$270,2,FALSE)</f>
        <v>#N/A</v>
      </c>
    </row>
    <row r="1444" spans="1:61">
      <c r="A1444">
        <v>1443</v>
      </c>
      <c r="B1444">
        <v>1002631672</v>
      </c>
      <c r="C1444">
        <v>3</v>
      </c>
      <c r="D1444" t="s">
        <v>51</v>
      </c>
      <c r="E1444">
        <v>4</v>
      </c>
      <c r="F1444" t="s">
        <v>234</v>
      </c>
      <c r="G1444" t="s">
        <v>847</v>
      </c>
      <c r="H1444" t="s">
        <v>5282</v>
      </c>
      <c r="I1444" t="s">
        <v>212</v>
      </c>
      <c r="J1444" t="s">
        <v>213</v>
      </c>
      <c r="K1444" t="s">
        <v>149</v>
      </c>
      <c r="L1444" t="s">
        <v>214</v>
      </c>
      <c r="M1444" t="s">
        <v>76</v>
      </c>
      <c r="N1444" t="s">
        <v>215</v>
      </c>
      <c r="O1444" s="57">
        <v>46306.641446759262</v>
      </c>
      <c r="P1444" s="57">
        <v>46308.693344907406</v>
      </c>
      <c r="Q1444">
        <v>69408215</v>
      </c>
      <c r="S1444">
        <v>142567105876</v>
      </c>
      <c r="T1444" t="s">
        <v>5283</v>
      </c>
      <c r="U1444" t="s">
        <v>5284</v>
      </c>
      <c r="V1444" t="s">
        <v>5285</v>
      </c>
      <c r="Z1444">
        <v>110.943076</v>
      </c>
      <c r="AA1444">
        <v>-7.59694</v>
      </c>
      <c r="AB1444" t="s">
        <v>5286</v>
      </c>
      <c r="AC1444" t="s">
        <v>235</v>
      </c>
      <c r="AL1444" t="s">
        <v>217</v>
      </c>
      <c r="AM1444" t="s">
        <v>5287</v>
      </c>
      <c r="AN1444" t="s">
        <v>6</v>
      </c>
      <c r="AO1444" s="57">
        <v>46336.642453703702</v>
      </c>
      <c r="AP1444" s="57">
        <v>46307.625</v>
      </c>
      <c r="AR1444" t="s">
        <v>218</v>
      </c>
      <c r="AS1444" t="s">
        <v>2005</v>
      </c>
      <c r="AT1444" t="s">
        <v>230</v>
      </c>
      <c r="AU1444">
        <v>20261013</v>
      </c>
      <c r="AV1444" t="s">
        <v>221</v>
      </c>
      <c r="AW1444" t="s">
        <v>886</v>
      </c>
      <c r="AX1444" t="s">
        <v>222</v>
      </c>
      <c r="BA1444" s="57">
        <v>46307.625</v>
      </c>
      <c r="BB1444" t="s">
        <v>5287</v>
      </c>
      <c r="BC1444">
        <v>2026</v>
      </c>
      <c r="BD1444">
        <v>10</v>
      </c>
      <c r="BE1444">
        <v>13</v>
      </c>
      <c r="BF1444" s="6">
        <f t="shared" si="66"/>
        <v>46308</v>
      </c>
      <c r="BG1444">
        <f t="shared" si="67"/>
        <v>0.375</v>
      </c>
      <c r="BH1444" t="str">
        <f t="shared" si="68"/>
        <v>COMPLY</v>
      </c>
      <c r="BI1444" t="e">
        <f>VLOOKUP(H1444,Sheet2!$A$1:$B$270,2,FALSE)</f>
        <v>#N/A</v>
      </c>
    </row>
    <row r="1445" spans="1:61">
      <c r="A1445">
        <v>1444</v>
      </c>
      <c r="B1445">
        <v>1002651692</v>
      </c>
      <c r="C1445">
        <v>3</v>
      </c>
      <c r="D1445" t="s">
        <v>51</v>
      </c>
      <c r="E1445">
        <v>4</v>
      </c>
      <c r="F1445" t="s">
        <v>234</v>
      </c>
      <c r="G1445" t="s">
        <v>847</v>
      </c>
      <c r="H1445" t="s">
        <v>5282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46318.708148148151</v>
      </c>
      <c r="P1445" s="57">
        <v>46322.894687499997</v>
      </c>
      <c r="Q1445">
        <v>69416147</v>
      </c>
      <c r="S1445">
        <v>142567105099</v>
      </c>
      <c r="T1445" t="s">
        <v>12410</v>
      </c>
      <c r="U1445" t="s">
        <v>12411</v>
      </c>
      <c r="V1445" t="s">
        <v>12412</v>
      </c>
      <c r="Z1445">
        <v>110.96117700000001</v>
      </c>
      <c r="AA1445">
        <v>-7.5995790000000003</v>
      </c>
      <c r="AB1445" t="s">
        <v>12413</v>
      </c>
      <c r="AC1445" t="s">
        <v>216</v>
      </c>
      <c r="AL1445" t="s">
        <v>217</v>
      </c>
      <c r="AM1445" t="s">
        <v>12414</v>
      </c>
      <c r="AN1445" t="s">
        <v>6</v>
      </c>
      <c r="AO1445" t="s">
        <v>12176</v>
      </c>
      <c r="AP1445" s="57">
        <v>46319.625</v>
      </c>
      <c r="AR1445" t="s">
        <v>218</v>
      </c>
      <c r="AS1445" t="s">
        <v>2005</v>
      </c>
      <c r="AT1445" t="s">
        <v>230</v>
      </c>
      <c r="AU1445">
        <v>20261027</v>
      </c>
      <c r="AV1445" t="s">
        <v>221</v>
      </c>
      <c r="AW1445" t="s">
        <v>2980</v>
      </c>
      <c r="AX1445" t="s">
        <v>222</v>
      </c>
      <c r="BA1445" s="57">
        <v>46319.625</v>
      </c>
      <c r="BB1445" t="s">
        <v>12414</v>
      </c>
      <c r="BC1445">
        <v>2026</v>
      </c>
      <c r="BD1445">
        <v>10</v>
      </c>
      <c r="BE1445">
        <v>27</v>
      </c>
      <c r="BF1445" s="6">
        <f t="shared" si="66"/>
        <v>46322</v>
      </c>
      <c r="BG1445">
        <f t="shared" si="67"/>
        <v>2.375</v>
      </c>
      <c r="BH1445" t="str">
        <f t="shared" si="68"/>
        <v>NOT COMPLY</v>
      </c>
      <c r="BI1445" t="e">
        <f>VLOOKUP(H1445,Sheet2!$A$1:$B$270,2,FALSE)</f>
        <v>#N/A</v>
      </c>
    </row>
    <row r="1446" spans="1:61">
      <c r="A1446">
        <v>1445</v>
      </c>
      <c r="B1446">
        <v>1002655220</v>
      </c>
      <c r="C1446">
        <v>3</v>
      </c>
      <c r="D1446" t="s">
        <v>51</v>
      </c>
      <c r="E1446">
        <v>4</v>
      </c>
      <c r="F1446" t="s">
        <v>234</v>
      </c>
      <c r="G1446" t="s">
        <v>847</v>
      </c>
      <c r="H1446" t="s">
        <v>5282</v>
      </c>
      <c r="I1446" t="s">
        <v>212</v>
      </c>
      <c r="J1446" t="s">
        <v>213</v>
      </c>
      <c r="K1446" t="s">
        <v>149</v>
      </c>
      <c r="M1446" t="s">
        <v>76</v>
      </c>
      <c r="N1446" t="s">
        <v>563</v>
      </c>
      <c r="O1446" s="57">
        <v>46322.400208333333</v>
      </c>
      <c r="P1446" s="57">
        <v>46323.681840277779</v>
      </c>
      <c r="Q1446">
        <v>66525052</v>
      </c>
      <c r="S1446">
        <v>142567105248</v>
      </c>
      <c r="T1446" t="s">
        <v>1652</v>
      </c>
      <c r="U1446" t="s">
        <v>13927</v>
      </c>
      <c r="V1446" t="s">
        <v>13928</v>
      </c>
      <c r="Z1446">
        <v>110.92776717755601</v>
      </c>
      <c r="AA1446">
        <v>-7.5898294484076398</v>
      </c>
      <c r="AB1446" t="s">
        <v>13929</v>
      </c>
      <c r="AC1446" t="s">
        <v>225</v>
      </c>
      <c r="AL1446" t="s">
        <v>217</v>
      </c>
      <c r="AM1446" t="s">
        <v>13728</v>
      </c>
      <c r="AN1446" t="s">
        <v>6</v>
      </c>
      <c r="AO1446" t="s">
        <v>13577</v>
      </c>
      <c r="AP1446" s="57">
        <v>46323.458333333336</v>
      </c>
      <c r="AR1446" t="s">
        <v>218</v>
      </c>
      <c r="AS1446" t="s">
        <v>2005</v>
      </c>
      <c r="AT1446" t="s">
        <v>230</v>
      </c>
      <c r="AU1446">
        <v>20261028</v>
      </c>
      <c r="AV1446" t="s">
        <v>221</v>
      </c>
      <c r="AW1446" t="s">
        <v>3528</v>
      </c>
      <c r="AX1446" t="s">
        <v>222</v>
      </c>
      <c r="BA1446" s="57">
        <v>46323.458333333336</v>
      </c>
      <c r="BB1446" t="s">
        <v>13728</v>
      </c>
      <c r="BC1446">
        <v>2026</v>
      </c>
      <c r="BD1446">
        <v>10</v>
      </c>
      <c r="BE1446">
        <v>28</v>
      </c>
      <c r="BF1446" s="6">
        <f t="shared" si="66"/>
        <v>46323</v>
      </c>
      <c r="BG1446">
        <f t="shared" si="67"/>
        <v>-0.45833333333575865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1002635437</v>
      </c>
      <c r="C1447">
        <v>3</v>
      </c>
      <c r="D1447" t="s">
        <v>51</v>
      </c>
      <c r="E1447">
        <v>4</v>
      </c>
      <c r="F1447" t="s">
        <v>234</v>
      </c>
      <c r="G1447" t="s">
        <v>847</v>
      </c>
      <c r="H1447" t="s">
        <v>5282</v>
      </c>
      <c r="I1447" t="s">
        <v>212</v>
      </c>
      <c r="J1447" t="s">
        <v>213</v>
      </c>
      <c r="K1447" t="s">
        <v>149</v>
      </c>
      <c r="M1447" t="s">
        <v>1916</v>
      </c>
      <c r="N1447" t="s">
        <v>215</v>
      </c>
      <c r="O1447" s="57">
        <v>46308.646655092591</v>
      </c>
      <c r="P1447" s="57">
        <v>46321.447453703702</v>
      </c>
      <c r="Q1447">
        <v>69409559</v>
      </c>
      <c r="S1447">
        <v>142567105885</v>
      </c>
      <c r="T1447" t="s">
        <v>6691</v>
      </c>
      <c r="U1447" t="s">
        <v>6692</v>
      </c>
      <c r="V1447" t="s">
        <v>8660</v>
      </c>
      <c r="Z1447">
        <v>110.952054262161</v>
      </c>
      <c r="AA1447">
        <v>-7.6331914989193699</v>
      </c>
      <c r="AB1447" t="s">
        <v>6693</v>
      </c>
      <c r="AC1447" t="s">
        <v>284</v>
      </c>
      <c r="AL1447" t="s">
        <v>217</v>
      </c>
      <c r="AM1447" t="s">
        <v>8661</v>
      </c>
      <c r="AN1447" t="s">
        <v>6</v>
      </c>
      <c r="AO1447" t="s">
        <v>6648</v>
      </c>
      <c r="AP1447" s="57">
        <v>46312.458333333336</v>
      </c>
      <c r="AQ1447" t="s">
        <v>838</v>
      </c>
      <c r="AR1447" t="s">
        <v>12</v>
      </c>
      <c r="AS1447" t="s">
        <v>2005</v>
      </c>
      <c r="AT1447" t="s">
        <v>230</v>
      </c>
      <c r="AV1447" t="s">
        <v>1626</v>
      </c>
      <c r="AW1447" t="s">
        <v>1982</v>
      </c>
      <c r="AX1447" t="s">
        <v>222</v>
      </c>
      <c r="BA1447" s="57">
        <v>46312.458333333336</v>
      </c>
      <c r="BB1447" t="s">
        <v>8661</v>
      </c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:61">
      <c r="A1448">
        <v>1447</v>
      </c>
      <c r="B1448">
        <v>1002627119</v>
      </c>
      <c r="C1448">
        <v>3</v>
      </c>
      <c r="D1448" t="s">
        <v>51</v>
      </c>
      <c r="E1448">
        <v>4</v>
      </c>
      <c r="F1448" t="s">
        <v>234</v>
      </c>
      <c r="G1448" t="s">
        <v>552</v>
      </c>
      <c r="H1448" t="s">
        <v>3366</v>
      </c>
      <c r="I1448" t="s">
        <v>212</v>
      </c>
      <c r="J1448" t="s">
        <v>213</v>
      </c>
      <c r="K1448" t="s">
        <v>149</v>
      </c>
      <c r="M1448" t="s">
        <v>76</v>
      </c>
      <c r="N1448" t="s">
        <v>215</v>
      </c>
      <c r="O1448" s="57">
        <v>46303.372060185182</v>
      </c>
      <c r="P1448" s="57">
        <v>46307.675266203703</v>
      </c>
      <c r="Q1448">
        <v>69406232</v>
      </c>
      <c r="S1448">
        <v>142526106862</v>
      </c>
      <c r="T1448" t="s">
        <v>4057</v>
      </c>
      <c r="U1448" t="s">
        <v>4058</v>
      </c>
      <c r="V1448" t="s">
        <v>5288</v>
      </c>
      <c r="Z1448">
        <v>110.91012410010801</v>
      </c>
      <c r="AA1448">
        <v>-7.5144267536697598</v>
      </c>
      <c r="AB1448" t="s">
        <v>4059</v>
      </c>
      <c r="AC1448" t="s">
        <v>284</v>
      </c>
      <c r="AL1448" t="s">
        <v>217</v>
      </c>
      <c r="AM1448" t="s">
        <v>5289</v>
      </c>
      <c r="AN1448" t="s">
        <v>6</v>
      </c>
      <c r="AO1448" s="57">
        <v>46244.392905092594</v>
      </c>
      <c r="AP1448" s="57">
        <v>46308.333333333336</v>
      </c>
      <c r="AR1448" t="s">
        <v>218</v>
      </c>
      <c r="AS1448" t="s">
        <v>2021</v>
      </c>
      <c r="AT1448" t="s">
        <v>230</v>
      </c>
      <c r="AU1448">
        <v>20261012</v>
      </c>
      <c r="AV1448" t="s">
        <v>221</v>
      </c>
      <c r="AW1448" t="s">
        <v>541</v>
      </c>
      <c r="AX1448" t="s">
        <v>222</v>
      </c>
      <c r="BA1448" s="57">
        <v>46308.333333333336</v>
      </c>
      <c r="BB1448" t="s">
        <v>5289</v>
      </c>
      <c r="BC1448">
        <v>2026</v>
      </c>
      <c r="BD1448">
        <v>10</v>
      </c>
      <c r="BE1448">
        <v>12</v>
      </c>
      <c r="BF1448" s="6">
        <f t="shared" si="66"/>
        <v>46307</v>
      </c>
      <c r="BG1448">
        <f t="shared" si="67"/>
        <v>-1.3333333333357587</v>
      </c>
      <c r="BH1448" t="str">
        <f t="shared" si="68"/>
        <v>COMPLY</v>
      </c>
      <c r="BI1448" t="e">
        <f>VLOOKUP(H1448,Sheet2!$A$1:$B$270,2,FALSE)</f>
        <v>#N/A</v>
      </c>
    </row>
    <row r="1449" spans="1:61">
      <c r="A1449">
        <v>1448</v>
      </c>
      <c r="B1449">
        <v>1002637246</v>
      </c>
      <c r="C1449">
        <v>3</v>
      </c>
      <c r="D1449" t="s">
        <v>51</v>
      </c>
      <c r="E1449">
        <v>4</v>
      </c>
      <c r="F1449" t="s">
        <v>234</v>
      </c>
      <c r="G1449" t="s">
        <v>552</v>
      </c>
      <c r="H1449" t="s">
        <v>3366</v>
      </c>
      <c r="I1449" t="s">
        <v>212</v>
      </c>
      <c r="J1449" t="s">
        <v>213</v>
      </c>
      <c r="K1449" t="s">
        <v>149</v>
      </c>
      <c r="L1449" t="s">
        <v>214</v>
      </c>
      <c r="M1449" t="s">
        <v>76</v>
      </c>
      <c r="N1449" t="s">
        <v>215</v>
      </c>
      <c r="O1449" s="57">
        <v>46309.672673611109</v>
      </c>
      <c r="P1449" s="57">
        <v>46310.626261574071</v>
      </c>
      <c r="Q1449">
        <v>69410311</v>
      </c>
      <c r="S1449">
        <v>142526106251</v>
      </c>
      <c r="T1449" t="s">
        <v>7031</v>
      </c>
      <c r="U1449" t="s">
        <v>7637</v>
      </c>
      <c r="V1449" t="s">
        <v>7032</v>
      </c>
      <c r="Z1449">
        <v>110.90025300000001</v>
      </c>
      <c r="AA1449">
        <v>-7.5954389999999998</v>
      </c>
      <c r="AB1449" t="s">
        <v>7033</v>
      </c>
      <c r="AC1449" t="s">
        <v>235</v>
      </c>
      <c r="AL1449" t="s">
        <v>217</v>
      </c>
      <c r="AM1449" t="s">
        <v>6944</v>
      </c>
      <c r="AN1449" t="s">
        <v>6</v>
      </c>
      <c r="AO1449" t="s">
        <v>6835</v>
      </c>
      <c r="AP1449" s="57">
        <v>46310.625</v>
      </c>
      <c r="AR1449" t="s">
        <v>218</v>
      </c>
      <c r="AS1449" t="s">
        <v>2021</v>
      </c>
      <c r="AT1449" t="s">
        <v>230</v>
      </c>
      <c r="AU1449">
        <v>20261015</v>
      </c>
      <c r="AV1449" t="s">
        <v>221</v>
      </c>
      <c r="AW1449" t="s">
        <v>7034</v>
      </c>
      <c r="AX1449" t="s">
        <v>222</v>
      </c>
      <c r="BA1449" s="57">
        <v>46310.625</v>
      </c>
      <c r="BB1449" t="s">
        <v>6944</v>
      </c>
      <c r="BC1449">
        <v>2026</v>
      </c>
      <c r="BD1449">
        <v>10</v>
      </c>
      <c r="BE1449">
        <v>15</v>
      </c>
      <c r="BF1449" s="6">
        <f t="shared" si="66"/>
        <v>46310</v>
      </c>
      <c r="BG1449">
        <f t="shared" si="67"/>
        <v>-0.625</v>
      </c>
      <c r="BH1449" t="str">
        <f t="shared" si="68"/>
        <v>COMPLY</v>
      </c>
      <c r="BI1449" t="e">
        <f>VLOOKUP(H1449,Sheet2!$A$1:$B$270,2,FALSE)</f>
        <v>#N/A</v>
      </c>
    </row>
    <row r="1450" spans="1:61">
      <c r="A1450">
        <v>1449</v>
      </c>
      <c r="B1450">
        <v>1002637195</v>
      </c>
      <c r="C1450">
        <v>3</v>
      </c>
      <c r="D1450" t="s">
        <v>51</v>
      </c>
      <c r="E1450">
        <v>4</v>
      </c>
      <c r="F1450" t="s">
        <v>234</v>
      </c>
      <c r="G1450" t="s">
        <v>552</v>
      </c>
      <c r="H1450" t="s">
        <v>3366</v>
      </c>
      <c r="I1450" t="s">
        <v>212</v>
      </c>
      <c r="J1450" t="s">
        <v>213</v>
      </c>
      <c r="K1450" t="s">
        <v>149</v>
      </c>
      <c r="L1450" t="s">
        <v>214</v>
      </c>
      <c r="M1450" t="s">
        <v>76</v>
      </c>
      <c r="N1450" t="s">
        <v>215</v>
      </c>
      <c r="O1450" s="57">
        <v>46309.659432870372</v>
      </c>
      <c r="P1450" s="57">
        <v>46311.390983796293</v>
      </c>
      <c r="Q1450">
        <v>69410298</v>
      </c>
      <c r="S1450">
        <v>142526106295</v>
      </c>
      <c r="T1450" t="s">
        <v>7036</v>
      </c>
      <c r="U1450" t="s">
        <v>7037</v>
      </c>
      <c r="V1450" t="s">
        <v>7038</v>
      </c>
      <c r="Z1450">
        <v>110.91195399999999</v>
      </c>
      <c r="AA1450">
        <v>-7.4893559999999999</v>
      </c>
      <c r="AB1450" t="s">
        <v>7039</v>
      </c>
      <c r="AC1450" t="s">
        <v>235</v>
      </c>
      <c r="AL1450" t="s">
        <v>217</v>
      </c>
      <c r="AM1450" t="s">
        <v>7040</v>
      </c>
      <c r="AN1450" t="s">
        <v>6</v>
      </c>
      <c r="AO1450" t="s">
        <v>6994</v>
      </c>
      <c r="AP1450" s="57">
        <v>46310.625</v>
      </c>
      <c r="AR1450" t="s">
        <v>218</v>
      </c>
      <c r="AS1450" t="s">
        <v>2021</v>
      </c>
      <c r="AT1450" t="s">
        <v>230</v>
      </c>
      <c r="AU1450">
        <v>20261016</v>
      </c>
      <c r="AV1450" t="s">
        <v>221</v>
      </c>
      <c r="AW1450" t="s">
        <v>2895</v>
      </c>
      <c r="AX1450" t="s">
        <v>222</v>
      </c>
      <c r="BA1450" s="57">
        <v>46310.625</v>
      </c>
      <c r="BB1450" t="s">
        <v>7040</v>
      </c>
      <c r="BC1450">
        <v>2026</v>
      </c>
      <c r="BD1450">
        <v>10</v>
      </c>
      <c r="BE1450">
        <v>16</v>
      </c>
      <c r="BF1450" s="6">
        <f t="shared" si="66"/>
        <v>46311</v>
      </c>
      <c r="BG1450">
        <f t="shared" si="67"/>
        <v>0.375</v>
      </c>
      <c r="BH1450" t="str">
        <f t="shared" si="68"/>
        <v>COMPLY</v>
      </c>
      <c r="BI1450" t="e">
        <f>VLOOKUP(H1450,Sheet2!$A$1:$B$270,2,FALSE)</f>
        <v>#N/A</v>
      </c>
    </row>
    <row r="1451" spans="1:61">
      <c r="A1451">
        <v>1450</v>
      </c>
      <c r="B1451">
        <v>1002624473</v>
      </c>
      <c r="C1451">
        <v>3</v>
      </c>
      <c r="D1451" t="s">
        <v>51</v>
      </c>
      <c r="E1451">
        <v>4</v>
      </c>
      <c r="F1451" t="s">
        <v>234</v>
      </c>
      <c r="G1451" t="s">
        <v>552</v>
      </c>
      <c r="H1451" t="s">
        <v>3366</v>
      </c>
      <c r="I1451" t="s">
        <v>212</v>
      </c>
      <c r="J1451" t="s">
        <v>213</v>
      </c>
      <c r="K1451" t="s">
        <v>149</v>
      </c>
      <c r="M1451" t="s">
        <v>1625</v>
      </c>
      <c r="N1451" t="s">
        <v>215</v>
      </c>
      <c r="O1451" s="57">
        <v>46301.5859837963</v>
      </c>
      <c r="P1451" s="57">
        <v>46316.712847222225</v>
      </c>
      <c r="Q1451">
        <v>69405094</v>
      </c>
      <c r="S1451">
        <v>142526106810</v>
      </c>
      <c r="T1451" t="s">
        <v>3367</v>
      </c>
      <c r="U1451" t="s">
        <v>3368</v>
      </c>
      <c r="Z1451">
        <v>110.863004922866</v>
      </c>
      <c r="AA1451">
        <v>-7.5670443771179103</v>
      </c>
      <c r="AB1451" t="s">
        <v>3369</v>
      </c>
      <c r="AC1451" t="s">
        <v>229</v>
      </c>
      <c r="AO1451" s="57">
        <v>46183.601145833331</v>
      </c>
      <c r="AR1451" t="s">
        <v>1630</v>
      </c>
      <c r="AS1451" t="s">
        <v>2021</v>
      </c>
      <c r="AT1451" t="s">
        <v>230</v>
      </c>
      <c r="AV1451" t="s">
        <v>4103</v>
      </c>
      <c r="AW1451" t="s">
        <v>541</v>
      </c>
      <c r="AX1451" t="s">
        <v>222</v>
      </c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:61">
      <c r="A1452">
        <v>1451</v>
      </c>
      <c r="B1452">
        <v>1002652095</v>
      </c>
      <c r="C1452">
        <v>3</v>
      </c>
      <c r="D1452" t="s">
        <v>51</v>
      </c>
      <c r="E1452">
        <v>4</v>
      </c>
      <c r="F1452" t="s">
        <v>234</v>
      </c>
      <c r="G1452" t="s">
        <v>552</v>
      </c>
      <c r="H1452" t="s">
        <v>3366</v>
      </c>
      <c r="I1452" t="s">
        <v>212</v>
      </c>
      <c r="J1452" t="s">
        <v>213</v>
      </c>
      <c r="K1452" t="s">
        <v>149</v>
      </c>
      <c r="M1452" t="s">
        <v>1625</v>
      </c>
      <c r="N1452" t="s">
        <v>215</v>
      </c>
      <c r="O1452" s="57">
        <v>46319.557199074072</v>
      </c>
      <c r="P1452" s="57">
        <v>46323.083483796298</v>
      </c>
      <c r="Q1452">
        <v>69416375</v>
      </c>
      <c r="S1452">
        <v>142526106356</v>
      </c>
      <c r="T1452" t="s">
        <v>3367</v>
      </c>
      <c r="U1452" t="s">
        <v>3368</v>
      </c>
      <c r="Z1452">
        <v>110.8629348</v>
      </c>
      <c r="AA1452">
        <v>-7.5671122999999998</v>
      </c>
      <c r="AB1452" t="s">
        <v>3369</v>
      </c>
      <c r="AC1452" t="s">
        <v>229</v>
      </c>
      <c r="AO1452" t="s">
        <v>11831</v>
      </c>
      <c r="AR1452" t="s">
        <v>1630</v>
      </c>
      <c r="AS1452" t="s">
        <v>2021</v>
      </c>
      <c r="AT1452" t="s">
        <v>230</v>
      </c>
      <c r="AV1452" t="s">
        <v>3016</v>
      </c>
      <c r="AW1452" t="s">
        <v>540</v>
      </c>
      <c r="AX1452" t="s">
        <v>222</v>
      </c>
      <c r="AZ1452" t="s">
        <v>3016</v>
      </c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:61">
      <c r="A1453">
        <v>1452</v>
      </c>
      <c r="B1453">
        <v>1002621095</v>
      </c>
      <c r="C1453">
        <v>3</v>
      </c>
      <c r="D1453" t="s">
        <v>51</v>
      </c>
      <c r="E1453">
        <v>4</v>
      </c>
      <c r="F1453" t="s">
        <v>234</v>
      </c>
      <c r="G1453" t="s">
        <v>847</v>
      </c>
      <c r="H1453" t="s">
        <v>1999</v>
      </c>
      <c r="I1453" t="s">
        <v>212</v>
      </c>
      <c r="J1453" t="s">
        <v>213</v>
      </c>
      <c r="K1453" t="s">
        <v>149</v>
      </c>
      <c r="M1453" t="s">
        <v>76</v>
      </c>
      <c r="N1453" t="s">
        <v>215</v>
      </c>
      <c r="O1453" s="57">
        <v>46298.66070601852</v>
      </c>
      <c r="P1453" s="57">
        <v>46299.477847222224</v>
      </c>
      <c r="Q1453">
        <v>69403697</v>
      </c>
      <c r="S1453">
        <v>142522107238</v>
      </c>
      <c r="T1453" t="s">
        <v>2000</v>
      </c>
      <c r="U1453" t="s">
        <v>2001</v>
      </c>
      <c r="V1453" t="s">
        <v>2002</v>
      </c>
      <c r="Z1453">
        <v>111.10284299999999</v>
      </c>
      <c r="AA1453">
        <v>-7.6372296999999998</v>
      </c>
      <c r="AB1453" t="s">
        <v>2003</v>
      </c>
      <c r="AC1453" t="s">
        <v>229</v>
      </c>
      <c r="AL1453" t="s">
        <v>217</v>
      </c>
      <c r="AM1453" t="s">
        <v>2004</v>
      </c>
      <c r="AN1453" t="s">
        <v>6</v>
      </c>
      <c r="AO1453" s="57">
        <v>46091.663622685184</v>
      </c>
      <c r="AP1453" s="57">
        <v>46300.333333333336</v>
      </c>
      <c r="AR1453" t="s">
        <v>218</v>
      </c>
      <c r="AS1453" t="s">
        <v>2005</v>
      </c>
      <c r="AT1453" t="s">
        <v>230</v>
      </c>
      <c r="AU1453">
        <v>20261004</v>
      </c>
      <c r="AV1453" t="s">
        <v>221</v>
      </c>
      <c r="AW1453" t="s">
        <v>539</v>
      </c>
      <c r="AX1453" t="s">
        <v>222</v>
      </c>
      <c r="BA1453" s="57">
        <v>46300.333333333336</v>
      </c>
      <c r="BB1453" t="s">
        <v>2004</v>
      </c>
      <c r="BC1453">
        <v>2026</v>
      </c>
      <c r="BD1453">
        <v>10</v>
      </c>
      <c r="BE1453">
        <v>4</v>
      </c>
      <c r="BF1453" s="6">
        <f t="shared" si="66"/>
        <v>46299</v>
      </c>
      <c r="BG1453">
        <f t="shared" si="67"/>
        <v>-1.3333333333357587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1002659258</v>
      </c>
      <c r="C1454">
        <v>3</v>
      </c>
      <c r="D1454" t="s">
        <v>51</v>
      </c>
      <c r="E1454">
        <v>4</v>
      </c>
      <c r="F1454" t="s">
        <v>234</v>
      </c>
      <c r="G1454" t="s">
        <v>847</v>
      </c>
      <c r="H1454" t="s">
        <v>1999</v>
      </c>
      <c r="I1454" t="s">
        <v>212</v>
      </c>
      <c r="J1454" t="s">
        <v>213</v>
      </c>
      <c r="K1454" t="s">
        <v>149</v>
      </c>
      <c r="L1454" t="s">
        <v>214</v>
      </c>
      <c r="M1454" t="s">
        <v>279</v>
      </c>
      <c r="N1454" t="s">
        <v>215</v>
      </c>
      <c r="O1454" s="57">
        <v>46324.556064814817</v>
      </c>
      <c r="P1454" s="57">
        <v>46325.378784722219</v>
      </c>
      <c r="Q1454">
        <v>69419271</v>
      </c>
      <c r="S1454">
        <v>142522107552</v>
      </c>
      <c r="T1454" t="s">
        <v>15259</v>
      </c>
      <c r="U1454" t="s">
        <v>15260</v>
      </c>
      <c r="V1454" t="s">
        <v>15261</v>
      </c>
      <c r="Z1454">
        <v>111.146197691808</v>
      </c>
      <c r="AA1454">
        <v>-7.6630488365511402</v>
      </c>
      <c r="AB1454" t="s">
        <v>15262</v>
      </c>
      <c r="AC1454" t="s">
        <v>235</v>
      </c>
      <c r="AL1454" t="s">
        <v>217</v>
      </c>
      <c r="AM1454" t="s">
        <v>14908</v>
      </c>
      <c r="AN1454" t="s">
        <v>6</v>
      </c>
      <c r="AO1454" t="s">
        <v>15263</v>
      </c>
      <c r="AP1454" s="57">
        <v>46325.458333333336</v>
      </c>
      <c r="AR1454" t="s">
        <v>239</v>
      </c>
      <c r="AS1454" t="s">
        <v>2005</v>
      </c>
      <c r="AT1454" t="s">
        <v>230</v>
      </c>
      <c r="AV1454" t="s">
        <v>799</v>
      </c>
      <c r="AW1454" t="s">
        <v>877</v>
      </c>
      <c r="AX1454" t="s">
        <v>222</v>
      </c>
      <c r="BA1454" s="57">
        <v>46325.458333333336</v>
      </c>
      <c r="BB1454" t="s">
        <v>14908</v>
      </c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:61">
      <c r="A1455">
        <v>1454</v>
      </c>
      <c r="B1455">
        <v>1002619657</v>
      </c>
      <c r="C1455">
        <v>3</v>
      </c>
      <c r="D1455" t="s">
        <v>51</v>
      </c>
      <c r="E1455">
        <v>4</v>
      </c>
      <c r="F1455" t="s">
        <v>234</v>
      </c>
      <c r="G1455" t="s">
        <v>552</v>
      </c>
      <c r="H1455" t="s">
        <v>2006</v>
      </c>
      <c r="I1455" t="s">
        <v>212</v>
      </c>
      <c r="J1455" t="s">
        <v>213</v>
      </c>
      <c r="K1455" t="s">
        <v>149</v>
      </c>
      <c r="L1455" t="s">
        <v>214</v>
      </c>
      <c r="M1455" t="s">
        <v>76</v>
      </c>
      <c r="N1455" t="s">
        <v>215</v>
      </c>
      <c r="O1455" s="57">
        <v>46297.518506944441</v>
      </c>
      <c r="P1455" s="57">
        <v>46299.345601851855</v>
      </c>
      <c r="Q1455">
        <v>69403018</v>
      </c>
      <c r="S1455">
        <v>146514602781</v>
      </c>
      <c r="T1455" t="s">
        <v>2007</v>
      </c>
      <c r="U1455" t="s">
        <v>2008</v>
      </c>
      <c r="V1455" t="s">
        <v>2009</v>
      </c>
      <c r="Z1455">
        <v>110.86068899999999</v>
      </c>
      <c r="AA1455">
        <v>-7.5532440000000003</v>
      </c>
      <c r="AB1455" t="s">
        <v>2010</v>
      </c>
      <c r="AC1455" t="s">
        <v>235</v>
      </c>
      <c r="AL1455" t="s">
        <v>217</v>
      </c>
      <c r="AM1455" t="s">
        <v>2011</v>
      </c>
      <c r="AN1455" t="s">
        <v>6</v>
      </c>
      <c r="AO1455" s="57">
        <v>46063.538553240738</v>
      </c>
      <c r="AP1455" s="57">
        <v>46298.458333333336</v>
      </c>
      <c r="AR1455" t="s">
        <v>218</v>
      </c>
      <c r="AS1455" t="s">
        <v>219</v>
      </c>
      <c r="AT1455" t="s">
        <v>230</v>
      </c>
      <c r="AU1455">
        <v>20261004</v>
      </c>
      <c r="AV1455" t="s">
        <v>221</v>
      </c>
      <c r="AW1455" t="s">
        <v>880</v>
      </c>
      <c r="AX1455" t="s">
        <v>222</v>
      </c>
      <c r="BA1455" s="57">
        <v>46298.458333333336</v>
      </c>
      <c r="BB1455" t="s">
        <v>2011</v>
      </c>
      <c r="BC1455">
        <v>2026</v>
      </c>
      <c r="BD1455">
        <v>10</v>
      </c>
      <c r="BE1455">
        <v>4</v>
      </c>
      <c r="BF1455" s="6">
        <f t="shared" si="66"/>
        <v>46299</v>
      </c>
      <c r="BG1455">
        <f t="shared" si="67"/>
        <v>0.54166666666424135</v>
      </c>
      <c r="BH1455" t="str">
        <f t="shared" si="68"/>
        <v>COMPLY</v>
      </c>
      <c r="BI1455" t="e">
        <f>VLOOKUP(H1455,Sheet2!$A$1:$B$270,2,FALSE)</f>
        <v>#N/A</v>
      </c>
    </row>
    <row r="1456" spans="1:61">
      <c r="A1456">
        <v>1455</v>
      </c>
      <c r="B1456">
        <v>1002620709</v>
      </c>
      <c r="C1456">
        <v>3</v>
      </c>
      <c r="D1456" t="s">
        <v>51</v>
      </c>
      <c r="E1456">
        <v>4</v>
      </c>
      <c r="F1456" t="s">
        <v>234</v>
      </c>
      <c r="G1456" t="s">
        <v>552</v>
      </c>
      <c r="H1456" t="s">
        <v>2006</v>
      </c>
      <c r="I1456" t="s">
        <v>212</v>
      </c>
      <c r="J1456" t="s">
        <v>213</v>
      </c>
      <c r="K1456" t="s">
        <v>149</v>
      </c>
      <c r="L1456" t="s">
        <v>214</v>
      </c>
      <c r="M1456" t="s">
        <v>76</v>
      </c>
      <c r="N1456" t="s">
        <v>215</v>
      </c>
      <c r="O1456" s="57">
        <v>46298.316377314812</v>
      </c>
      <c r="P1456" s="57">
        <v>46298.510625000003</v>
      </c>
      <c r="Q1456">
        <v>69403424</v>
      </c>
      <c r="S1456">
        <v>146514602884</v>
      </c>
      <c r="T1456" t="s">
        <v>2012</v>
      </c>
      <c r="U1456" t="s">
        <v>2013</v>
      </c>
      <c r="V1456" t="s">
        <v>2014</v>
      </c>
      <c r="Z1456">
        <v>110.854884</v>
      </c>
      <c r="AA1456">
        <v>-7.553229</v>
      </c>
      <c r="AB1456" t="s">
        <v>2015</v>
      </c>
      <c r="AC1456" t="s">
        <v>235</v>
      </c>
      <c r="AL1456" t="s">
        <v>217</v>
      </c>
      <c r="AM1456" t="s">
        <v>1405</v>
      </c>
      <c r="AN1456" t="s">
        <v>6</v>
      </c>
      <c r="AO1456" s="57">
        <v>46091.319432870368</v>
      </c>
      <c r="AP1456" s="57">
        <v>46299.333333333336</v>
      </c>
      <c r="AR1456" t="s">
        <v>218</v>
      </c>
      <c r="AS1456" t="s">
        <v>219</v>
      </c>
      <c r="AT1456" t="s">
        <v>230</v>
      </c>
      <c r="AU1456">
        <v>20261003</v>
      </c>
      <c r="AV1456" t="s">
        <v>221</v>
      </c>
      <c r="AW1456" t="s">
        <v>880</v>
      </c>
      <c r="AX1456" t="s">
        <v>222</v>
      </c>
      <c r="BA1456" s="57">
        <v>46299.333333333336</v>
      </c>
      <c r="BB1456" t="s">
        <v>1405</v>
      </c>
      <c r="BC1456">
        <v>2026</v>
      </c>
      <c r="BD1456">
        <v>10</v>
      </c>
      <c r="BE1456">
        <v>3</v>
      </c>
      <c r="BF1456" s="6">
        <f t="shared" si="66"/>
        <v>46298</v>
      </c>
      <c r="BG1456">
        <f t="shared" si="67"/>
        <v>-1.3333333333357587</v>
      </c>
      <c r="BH1456" t="str">
        <f t="shared" si="68"/>
        <v>COMPLY</v>
      </c>
      <c r="BI1456" t="e">
        <f>VLOOKUP(H1456,Sheet2!$A$1:$B$270,2,FALSE)</f>
        <v>#N/A</v>
      </c>
    </row>
    <row r="1457" spans="1:61">
      <c r="A1457">
        <v>1456</v>
      </c>
      <c r="B1457">
        <v>1002634631</v>
      </c>
      <c r="C1457">
        <v>3</v>
      </c>
      <c r="D1457" t="s">
        <v>51</v>
      </c>
      <c r="E1457">
        <v>4</v>
      </c>
      <c r="F1457" t="s">
        <v>234</v>
      </c>
      <c r="G1457" t="s">
        <v>552</v>
      </c>
      <c r="H1457" t="s">
        <v>2006</v>
      </c>
      <c r="I1457" t="s">
        <v>212</v>
      </c>
      <c r="J1457" t="s">
        <v>213</v>
      </c>
      <c r="K1457" t="s">
        <v>149</v>
      </c>
      <c r="M1457" t="s">
        <v>76</v>
      </c>
      <c r="N1457" t="s">
        <v>215</v>
      </c>
      <c r="O1457" s="57">
        <v>46308.464942129627</v>
      </c>
      <c r="P1457" s="57">
        <v>46310.49790509259</v>
      </c>
      <c r="Q1457">
        <v>69409237</v>
      </c>
      <c r="S1457">
        <v>146514602819</v>
      </c>
      <c r="T1457" t="s">
        <v>6076</v>
      </c>
      <c r="U1457" t="s">
        <v>6077</v>
      </c>
      <c r="V1457" t="s">
        <v>6078</v>
      </c>
      <c r="Z1457">
        <v>110.838683571134</v>
      </c>
      <c r="AA1457">
        <v>-7.5681111059841202</v>
      </c>
      <c r="AB1457" t="s">
        <v>6079</v>
      </c>
      <c r="AC1457" t="s">
        <v>284</v>
      </c>
      <c r="AL1457" t="s">
        <v>217</v>
      </c>
      <c r="AM1457" t="s">
        <v>6080</v>
      </c>
      <c r="AN1457" t="s">
        <v>6</v>
      </c>
      <c r="AO1457" t="s">
        <v>5744</v>
      </c>
      <c r="AP1457" s="57">
        <v>46309.458333333336</v>
      </c>
      <c r="AR1457" t="s">
        <v>218</v>
      </c>
      <c r="AS1457" t="s">
        <v>219</v>
      </c>
      <c r="AT1457" t="s">
        <v>230</v>
      </c>
      <c r="AU1457">
        <v>20261015</v>
      </c>
      <c r="AV1457" t="s">
        <v>221</v>
      </c>
      <c r="AW1457" t="s">
        <v>540</v>
      </c>
      <c r="AX1457" t="s">
        <v>222</v>
      </c>
      <c r="BA1457" s="57">
        <v>46309.458333333336</v>
      </c>
      <c r="BB1457" t="s">
        <v>6080</v>
      </c>
      <c r="BC1457">
        <v>2026</v>
      </c>
      <c r="BD1457">
        <v>10</v>
      </c>
      <c r="BE1457">
        <v>15</v>
      </c>
      <c r="BF1457" s="6">
        <f t="shared" si="66"/>
        <v>46310</v>
      </c>
      <c r="BG1457">
        <f t="shared" si="67"/>
        <v>0.54166666666424135</v>
      </c>
      <c r="BH1457" t="str">
        <f t="shared" si="68"/>
        <v>COMPLY</v>
      </c>
      <c r="BI1457" t="e">
        <f>VLOOKUP(H1457,Sheet2!$A$1:$B$270,2,FALSE)</f>
        <v>#N/A</v>
      </c>
    </row>
    <row r="1458" spans="1:61">
      <c r="A1458">
        <v>1457</v>
      </c>
      <c r="B1458">
        <v>1002639887</v>
      </c>
      <c r="C1458">
        <v>3</v>
      </c>
      <c r="D1458" t="s">
        <v>51</v>
      </c>
      <c r="E1458">
        <v>4</v>
      </c>
      <c r="F1458" t="s">
        <v>234</v>
      </c>
      <c r="G1458" t="s">
        <v>552</v>
      </c>
      <c r="H1458" t="s">
        <v>2006</v>
      </c>
      <c r="I1458" t="s">
        <v>212</v>
      </c>
      <c r="J1458" t="s">
        <v>213</v>
      </c>
      <c r="K1458" t="s">
        <v>149</v>
      </c>
      <c r="L1458" t="s">
        <v>214</v>
      </c>
      <c r="M1458" t="s">
        <v>76</v>
      </c>
      <c r="N1458" t="s">
        <v>215</v>
      </c>
      <c r="O1458" s="57">
        <v>46311.471932870372</v>
      </c>
      <c r="P1458" s="57">
        <v>46312.654050925928</v>
      </c>
      <c r="Q1458">
        <v>69411354</v>
      </c>
      <c r="S1458">
        <v>146514602926</v>
      </c>
      <c r="T1458" t="s">
        <v>8662</v>
      </c>
      <c r="U1458" t="s">
        <v>8663</v>
      </c>
      <c r="V1458" t="s">
        <v>8664</v>
      </c>
      <c r="Z1458">
        <v>110.864975</v>
      </c>
      <c r="AA1458">
        <v>-7.5535810000000003</v>
      </c>
      <c r="AB1458" t="s">
        <v>8665</v>
      </c>
      <c r="AC1458" t="s">
        <v>235</v>
      </c>
      <c r="AL1458" t="s">
        <v>217</v>
      </c>
      <c r="AM1458" t="s">
        <v>8666</v>
      </c>
      <c r="AN1458" t="s">
        <v>6</v>
      </c>
      <c r="AO1458" t="s">
        <v>8145</v>
      </c>
      <c r="AP1458" s="57">
        <v>46312.333333333336</v>
      </c>
      <c r="AR1458" t="s">
        <v>218</v>
      </c>
      <c r="AS1458" t="s">
        <v>219</v>
      </c>
      <c r="AT1458" t="s">
        <v>230</v>
      </c>
      <c r="AU1458">
        <v>20261017</v>
      </c>
      <c r="AV1458" t="s">
        <v>221</v>
      </c>
      <c r="AW1458" t="s">
        <v>875</v>
      </c>
      <c r="AX1458" t="s">
        <v>222</v>
      </c>
      <c r="BA1458" s="57">
        <v>46312.333333333336</v>
      </c>
      <c r="BB1458" t="s">
        <v>8666</v>
      </c>
      <c r="BC1458">
        <v>2026</v>
      </c>
      <c r="BD1458">
        <v>10</v>
      </c>
      <c r="BE1458">
        <v>17</v>
      </c>
      <c r="BF1458" s="6">
        <f t="shared" si="66"/>
        <v>46312</v>
      </c>
      <c r="BG1458">
        <f t="shared" si="67"/>
        <v>-0.33333333333575865</v>
      </c>
      <c r="BH1458" t="str">
        <f t="shared" si="68"/>
        <v>COMPLY</v>
      </c>
      <c r="BI1458" t="e">
        <f>VLOOKUP(H1458,Sheet2!$A$1:$B$270,2,FALSE)</f>
        <v>#N/A</v>
      </c>
    </row>
    <row r="1459" spans="1:61">
      <c r="A1459">
        <v>1458</v>
      </c>
      <c r="B1459">
        <v>1002644239</v>
      </c>
      <c r="C1459">
        <v>3</v>
      </c>
      <c r="D1459" t="s">
        <v>51</v>
      </c>
      <c r="E1459">
        <v>4</v>
      </c>
      <c r="F1459" t="s">
        <v>234</v>
      </c>
      <c r="G1459" t="s">
        <v>552</v>
      </c>
      <c r="H1459" t="s">
        <v>2006</v>
      </c>
      <c r="I1459" t="s">
        <v>212</v>
      </c>
      <c r="J1459" t="s">
        <v>213</v>
      </c>
      <c r="K1459" t="s">
        <v>149</v>
      </c>
      <c r="L1459" t="s">
        <v>214</v>
      </c>
      <c r="M1459" t="s">
        <v>76</v>
      </c>
      <c r="N1459" t="s">
        <v>215</v>
      </c>
      <c r="O1459" s="57">
        <v>46314.743460648147</v>
      </c>
      <c r="P1459" s="57">
        <v>46318.682291666664</v>
      </c>
      <c r="Q1459">
        <v>69413288</v>
      </c>
      <c r="S1459">
        <v>146514602939</v>
      </c>
      <c r="T1459" t="s">
        <v>9657</v>
      </c>
      <c r="U1459" t="s">
        <v>9658</v>
      </c>
      <c r="V1459" t="s">
        <v>9659</v>
      </c>
      <c r="Z1459">
        <v>110.821862328751</v>
      </c>
      <c r="AA1459">
        <v>-7.5777762409040204</v>
      </c>
      <c r="AB1459" t="s">
        <v>9660</v>
      </c>
      <c r="AC1459" t="s">
        <v>235</v>
      </c>
      <c r="AL1459" t="s">
        <v>217</v>
      </c>
      <c r="AM1459" t="s">
        <v>9661</v>
      </c>
      <c r="AN1459" t="s">
        <v>6</v>
      </c>
      <c r="AO1459" t="s">
        <v>9662</v>
      </c>
      <c r="AP1459" s="57">
        <v>46317.458333333336</v>
      </c>
      <c r="AR1459" t="s">
        <v>218</v>
      </c>
      <c r="AS1459" t="s">
        <v>219</v>
      </c>
      <c r="AT1459" t="s">
        <v>230</v>
      </c>
      <c r="AU1459">
        <v>20261023</v>
      </c>
      <c r="AV1459" t="s">
        <v>221</v>
      </c>
      <c r="AW1459" t="s">
        <v>877</v>
      </c>
      <c r="AX1459" t="s">
        <v>222</v>
      </c>
      <c r="BA1459" s="57">
        <v>46317.458333333336</v>
      </c>
      <c r="BB1459" t="s">
        <v>9661</v>
      </c>
      <c r="BC1459">
        <v>2026</v>
      </c>
      <c r="BD1459">
        <v>10</v>
      </c>
      <c r="BE1459">
        <v>23</v>
      </c>
      <c r="BF1459" s="6">
        <f t="shared" si="66"/>
        <v>46318</v>
      </c>
      <c r="BG1459">
        <f t="shared" si="67"/>
        <v>0.54166666666424135</v>
      </c>
      <c r="BH1459" t="str">
        <f t="shared" si="68"/>
        <v>COMPLY</v>
      </c>
      <c r="BI1459" t="e">
        <f>VLOOKUP(H1459,Sheet2!$A$1:$B$270,2,FALSE)</f>
        <v>#N/A</v>
      </c>
    </row>
    <row r="1460" spans="1:61">
      <c r="A1460">
        <v>1459</v>
      </c>
      <c r="B1460">
        <v>1002649496</v>
      </c>
      <c r="C1460">
        <v>3</v>
      </c>
      <c r="D1460" t="s">
        <v>51</v>
      </c>
      <c r="E1460">
        <v>4</v>
      </c>
      <c r="F1460" t="s">
        <v>234</v>
      </c>
      <c r="G1460" t="s">
        <v>552</v>
      </c>
      <c r="H1460" t="s">
        <v>2006</v>
      </c>
      <c r="I1460" t="s">
        <v>212</v>
      </c>
      <c r="J1460" t="s">
        <v>213</v>
      </c>
      <c r="K1460" t="s">
        <v>149</v>
      </c>
      <c r="L1460" t="s">
        <v>214</v>
      </c>
      <c r="M1460" t="s">
        <v>76</v>
      </c>
      <c r="N1460" t="s">
        <v>215</v>
      </c>
      <c r="O1460" s="57">
        <v>46317.62773148148</v>
      </c>
      <c r="P1460" s="57">
        <v>46318.795104166667</v>
      </c>
      <c r="Q1460">
        <v>69415251</v>
      </c>
      <c r="S1460">
        <v>146514602965</v>
      </c>
      <c r="T1460" t="s">
        <v>11604</v>
      </c>
      <c r="U1460" t="s">
        <v>12415</v>
      </c>
      <c r="V1460" t="s">
        <v>11605</v>
      </c>
      <c r="Z1460">
        <v>110.84444112820201</v>
      </c>
      <c r="AA1460">
        <v>-7.55800273913965</v>
      </c>
      <c r="AB1460" t="s">
        <v>11606</v>
      </c>
      <c r="AC1460" t="s">
        <v>235</v>
      </c>
      <c r="AL1460" t="s">
        <v>217</v>
      </c>
      <c r="AM1460" t="s">
        <v>11607</v>
      </c>
      <c r="AN1460" t="s">
        <v>6</v>
      </c>
      <c r="AO1460" t="s">
        <v>11393</v>
      </c>
      <c r="AP1460" s="57">
        <v>46319.333333333336</v>
      </c>
      <c r="AR1460" t="s">
        <v>218</v>
      </c>
      <c r="AS1460" t="s">
        <v>219</v>
      </c>
      <c r="AT1460" t="s">
        <v>230</v>
      </c>
      <c r="AU1460">
        <v>20261023</v>
      </c>
      <c r="AV1460" t="s">
        <v>221</v>
      </c>
      <c r="AW1460" t="s">
        <v>876</v>
      </c>
      <c r="AX1460" t="s">
        <v>222</v>
      </c>
      <c r="BA1460" s="57">
        <v>46319.333333333336</v>
      </c>
      <c r="BB1460" t="s">
        <v>11607</v>
      </c>
      <c r="BC1460">
        <v>2026</v>
      </c>
      <c r="BD1460">
        <v>10</v>
      </c>
      <c r="BE1460">
        <v>23</v>
      </c>
      <c r="BF1460" s="6">
        <f t="shared" si="66"/>
        <v>46318</v>
      </c>
      <c r="BG1460">
        <f t="shared" si="67"/>
        <v>-1.3333333333357587</v>
      </c>
      <c r="BH1460" t="str">
        <f t="shared" si="68"/>
        <v>COMPLY</v>
      </c>
      <c r="BI1460" t="e">
        <f>VLOOKUP(H1460,Sheet2!$A$1:$B$270,2,FALSE)</f>
        <v>#N/A</v>
      </c>
    </row>
    <row r="1461" spans="1:61">
      <c r="A1461">
        <v>1460</v>
      </c>
      <c r="B1461">
        <v>1002653917</v>
      </c>
      <c r="C1461">
        <v>3</v>
      </c>
      <c r="D1461" t="s">
        <v>51</v>
      </c>
      <c r="E1461">
        <v>4</v>
      </c>
      <c r="F1461" t="s">
        <v>234</v>
      </c>
      <c r="G1461" t="s">
        <v>552</v>
      </c>
      <c r="H1461" t="s">
        <v>2006</v>
      </c>
      <c r="I1461" t="s">
        <v>212</v>
      </c>
      <c r="J1461" t="s">
        <v>213</v>
      </c>
      <c r="K1461" t="s">
        <v>149</v>
      </c>
      <c r="L1461" t="s">
        <v>214</v>
      </c>
      <c r="M1461" t="s">
        <v>76</v>
      </c>
      <c r="N1461" t="s">
        <v>215</v>
      </c>
      <c r="O1461" s="57">
        <v>46321.554097222222</v>
      </c>
      <c r="P1461" s="57">
        <v>46323.460428240738</v>
      </c>
      <c r="Q1461">
        <v>69417148</v>
      </c>
      <c r="S1461">
        <v>146514602976</v>
      </c>
      <c r="T1461" t="s">
        <v>13229</v>
      </c>
      <c r="U1461" t="s">
        <v>13230</v>
      </c>
      <c r="V1461" t="s">
        <v>13231</v>
      </c>
      <c r="Z1461">
        <v>110.83142049999999</v>
      </c>
      <c r="AA1461">
        <v>-7.5880657999999999</v>
      </c>
      <c r="AB1461" t="s">
        <v>13232</v>
      </c>
      <c r="AC1461" t="s">
        <v>235</v>
      </c>
      <c r="AL1461" t="s">
        <v>217</v>
      </c>
      <c r="AM1461" t="s">
        <v>13233</v>
      </c>
      <c r="AN1461" t="s">
        <v>6</v>
      </c>
      <c r="AO1461" t="s">
        <v>12996</v>
      </c>
      <c r="AP1461" s="57">
        <v>46322.458333333336</v>
      </c>
      <c r="AR1461" t="s">
        <v>218</v>
      </c>
      <c r="AS1461" t="s">
        <v>219</v>
      </c>
      <c r="AT1461" t="s">
        <v>230</v>
      </c>
      <c r="AU1461">
        <v>20261028</v>
      </c>
      <c r="AV1461" t="s">
        <v>221</v>
      </c>
      <c r="AW1461" t="s">
        <v>875</v>
      </c>
      <c r="AX1461" t="s">
        <v>222</v>
      </c>
      <c r="BA1461" s="57">
        <v>46322.458333333336</v>
      </c>
      <c r="BB1461" t="s">
        <v>13233</v>
      </c>
      <c r="BC1461">
        <v>2026</v>
      </c>
      <c r="BD1461">
        <v>10</v>
      </c>
      <c r="BE1461">
        <v>28</v>
      </c>
      <c r="BF1461" s="6">
        <f t="shared" si="66"/>
        <v>46323</v>
      </c>
      <c r="BG1461">
        <f t="shared" si="67"/>
        <v>0.54166666666424135</v>
      </c>
      <c r="BH1461" t="str">
        <f t="shared" si="68"/>
        <v>COMPLY</v>
      </c>
      <c r="BI1461" t="e">
        <f>VLOOKUP(H1461,Sheet2!$A$1:$B$270,2,FALSE)</f>
        <v>#N/A</v>
      </c>
    </row>
    <row r="1462" spans="1:61">
      <c r="A1462">
        <v>1461</v>
      </c>
      <c r="B1462">
        <v>1002617694</v>
      </c>
      <c r="C1462">
        <v>3</v>
      </c>
      <c r="D1462" t="s">
        <v>51</v>
      </c>
      <c r="E1462">
        <v>4</v>
      </c>
      <c r="F1462" t="s">
        <v>234</v>
      </c>
      <c r="G1462" t="s">
        <v>552</v>
      </c>
      <c r="H1462" t="s">
        <v>568</v>
      </c>
      <c r="I1462" t="s">
        <v>212</v>
      </c>
      <c r="J1462" t="s">
        <v>213</v>
      </c>
      <c r="K1462" t="s">
        <v>149</v>
      </c>
      <c r="L1462" t="s">
        <v>826</v>
      </c>
      <c r="M1462" t="s">
        <v>76</v>
      </c>
      <c r="N1462" t="s">
        <v>215</v>
      </c>
      <c r="O1462" s="57">
        <v>46296.503935185188</v>
      </c>
      <c r="P1462" s="57">
        <v>46296.750034722223</v>
      </c>
      <c r="Q1462">
        <v>69402263</v>
      </c>
      <c r="R1462">
        <v>2716010314</v>
      </c>
      <c r="S1462">
        <v>142505404560</v>
      </c>
      <c r="T1462" t="s">
        <v>1139</v>
      </c>
      <c r="U1462" t="s">
        <v>1140</v>
      </c>
      <c r="V1462" t="s">
        <v>1144</v>
      </c>
      <c r="Z1462">
        <v>110.762888789903</v>
      </c>
      <c r="AA1462">
        <v>-7.5396775316492004</v>
      </c>
      <c r="AB1462" t="s">
        <v>1145</v>
      </c>
      <c r="AC1462" t="s">
        <v>235</v>
      </c>
      <c r="AL1462" t="s">
        <v>217</v>
      </c>
      <c r="AM1462" t="s">
        <v>1146</v>
      </c>
      <c r="AN1462" t="s">
        <v>6</v>
      </c>
      <c r="AO1462" s="57">
        <v>46032.517557870371</v>
      </c>
      <c r="AP1462" s="57">
        <v>46297.458333333336</v>
      </c>
      <c r="AR1462" t="s">
        <v>218</v>
      </c>
      <c r="AS1462" t="s">
        <v>219</v>
      </c>
      <c r="AT1462" t="s">
        <v>230</v>
      </c>
      <c r="AU1462">
        <v>20261001</v>
      </c>
      <c r="AV1462" t="s">
        <v>221</v>
      </c>
      <c r="AW1462" t="s">
        <v>858</v>
      </c>
      <c r="AX1462" t="s">
        <v>222</v>
      </c>
      <c r="BA1462" s="57">
        <v>46297.458333333336</v>
      </c>
      <c r="BB1462" t="s">
        <v>1146</v>
      </c>
      <c r="BC1462">
        <v>2026</v>
      </c>
      <c r="BD1462">
        <v>10</v>
      </c>
      <c r="BE1462">
        <v>1</v>
      </c>
      <c r="BF1462" s="6">
        <f t="shared" si="66"/>
        <v>46296</v>
      </c>
      <c r="BG1462">
        <f t="shared" si="67"/>
        <v>-1.4583333333357587</v>
      </c>
      <c r="BH1462" t="str">
        <f t="shared" si="68"/>
        <v>COMPLY</v>
      </c>
      <c r="BI1462" t="e">
        <f>VLOOKUP(H1462,Sheet2!$A$1:$B$270,2,FALSE)</f>
        <v>#N/A</v>
      </c>
    </row>
    <row r="1463" spans="1:61">
      <c r="A1463">
        <v>1462</v>
      </c>
      <c r="B1463">
        <v>1002621260</v>
      </c>
      <c r="C1463">
        <v>3</v>
      </c>
      <c r="D1463" t="s">
        <v>51</v>
      </c>
      <c r="E1463">
        <v>4</v>
      </c>
      <c r="F1463" t="s">
        <v>234</v>
      </c>
      <c r="G1463" t="s">
        <v>552</v>
      </c>
      <c r="H1463" t="s">
        <v>568</v>
      </c>
      <c r="I1463" t="s">
        <v>212</v>
      </c>
      <c r="J1463" t="s">
        <v>213</v>
      </c>
      <c r="K1463" t="s">
        <v>149</v>
      </c>
      <c r="L1463" t="s">
        <v>214</v>
      </c>
      <c r="M1463" t="s">
        <v>76</v>
      </c>
      <c r="N1463" t="s">
        <v>215</v>
      </c>
      <c r="O1463" s="57">
        <v>46299.389293981483</v>
      </c>
      <c r="P1463" s="57">
        <v>46303.576770833337</v>
      </c>
      <c r="Q1463">
        <v>69403811</v>
      </c>
      <c r="S1463">
        <v>142505403747</v>
      </c>
      <c r="T1463" t="s">
        <v>2016</v>
      </c>
      <c r="U1463" t="s">
        <v>2017</v>
      </c>
      <c r="V1463" t="s">
        <v>2018</v>
      </c>
      <c r="Z1463">
        <v>110.78072280000001</v>
      </c>
      <c r="AA1463">
        <v>-7.5764433000000002</v>
      </c>
      <c r="AB1463" t="s">
        <v>2019</v>
      </c>
      <c r="AC1463" t="s">
        <v>235</v>
      </c>
      <c r="AL1463" t="s">
        <v>217</v>
      </c>
      <c r="AM1463" t="s">
        <v>2020</v>
      </c>
      <c r="AN1463" t="s">
        <v>6</v>
      </c>
      <c r="AO1463" s="57">
        <v>46122.392488425925</v>
      </c>
      <c r="AP1463" s="57">
        <v>46300.333333333336</v>
      </c>
      <c r="AR1463" t="s">
        <v>218</v>
      </c>
      <c r="AS1463" t="s">
        <v>219</v>
      </c>
      <c r="AT1463" t="s">
        <v>230</v>
      </c>
      <c r="AU1463">
        <v>20261008</v>
      </c>
      <c r="AV1463" t="s">
        <v>221</v>
      </c>
      <c r="AW1463" t="s">
        <v>880</v>
      </c>
      <c r="AX1463" t="s">
        <v>222</v>
      </c>
      <c r="BA1463" s="57">
        <v>46300.333333333336</v>
      </c>
      <c r="BB1463" t="s">
        <v>2020</v>
      </c>
      <c r="BC1463">
        <v>2026</v>
      </c>
      <c r="BD1463">
        <v>10</v>
      </c>
      <c r="BE1463">
        <v>8</v>
      </c>
      <c r="BF1463" s="6">
        <f t="shared" si="66"/>
        <v>46303</v>
      </c>
      <c r="BG1463">
        <f t="shared" si="67"/>
        <v>2.6666666666642413</v>
      </c>
      <c r="BH1463" t="str">
        <f t="shared" si="68"/>
        <v>NOT COMPLY</v>
      </c>
      <c r="BI1463" t="e">
        <f>VLOOKUP(H1463,Sheet2!$A$1:$B$270,2,FALSE)</f>
        <v>#N/A</v>
      </c>
    </row>
    <row r="1464" spans="1:61">
      <c r="A1464">
        <v>1463</v>
      </c>
      <c r="B1464">
        <v>1002624452</v>
      </c>
      <c r="C1464">
        <v>3</v>
      </c>
      <c r="D1464" t="s">
        <v>51</v>
      </c>
      <c r="E1464">
        <v>4</v>
      </c>
      <c r="F1464" t="s">
        <v>234</v>
      </c>
      <c r="G1464" t="s">
        <v>552</v>
      </c>
      <c r="H1464" t="s">
        <v>568</v>
      </c>
      <c r="I1464" t="s">
        <v>212</v>
      </c>
      <c r="J1464" t="s">
        <v>213</v>
      </c>
      <c r="K1464" t="s">
        <v>149</v>
      </c>
      <c r="M1464" t="s">
        <v>76</v>
      </c>
      <c r="N1464" t="s">
        <v>215</v>
      </c>
      <c r="O1464" s="57">
        <v>46301.583541666667</v>
      </c>
      <c r="P1464" s="57">
        <v>46303.819918981484</v>
      </c>
      <c r="Q1464">
        <v>69405089</v>
      </c>
      <c r="S1464">
        <v>142505402851</v>
      </c>
      <c r="T1464" t="s">
        <v>3370</v>
      </c>
      <c r="U1464" t="s">
        <v>3371</v>
      </c>
      <c r="V1464" t="s">
        <v>3372</v>
      </c>
      <c r="Z1464">
        <v>110.8203177</v>
      </c>
      <c r="AA1464">
        <v>-7.5451522999999998</v>
      </c>
      <c r="AB1464" t="s">
        <v>3373</v>
      </c>
      <c r="AC1464" t="s">
        <v>225</v>
      </c>
      <c r="AL1464" t="s">
        <v>217</v>
      </c>
      <c r="AM1464" t="s">
        <v>3374</v>
      </c>
      <c r="AN1464" t="s">
        <v>6</v>
      </c>
      <c r="AO1464" s="57">
        <v>46183.601145833331</v>
      </c>
      <c r="AP1464" s="57">
        <v>46302.458333333336</v>
      </c>
      <c r="AQ1464" t="s">
        <v>841</v>
      </c>
      <c r="AR1464" t="s">
        <v>218</v>
      </c>
      <c r="AS1464" t="s">
        <v>219</v>
      </c>
      <c r="AT1464" t="s">
        <v>230</v>
      </c>
      <c r="AU1464">
        <v>20261008</v>
      </c>
      <c r="AV1464" t="s">
        <v>221</v>
      </c>
      <c r="AW1464" t="s">
        <v>1570</v>
      </c>
      <c r="AX1464" t="s">
        <v>222</v>
      </c>
      <c r="BA1464" s="57">
        <v>46302.458333333336</v>
      </c>
      <c r="BB1464" t="s">
        <v>3374</v>
      </c>
      <c r="BC1464">
        <v>2026</v>
      </c>
      <c r="BD1464">
        <v>10</v>
      </c>
      <c r="BE1464">
        <v>8</v>
      </c>
      <c r="BF1464" s="6">
        <f t="shared" si="66"/>
        <v>46303</v>
      </c>
      <c r="BG1464">
        <f t="shared" si="67"/>
        <v>0.54166666666424135</v>
      </c>
      <c r="BH1464" t="str">
        <f t="shared" si="68"/>
        <v>COMPLY</v>
      </c>
      <c r="BI1464" t="e">
        <f>VLOOKUP(H1464,Sheet2!$A$1:$B$270,2,FALSE)</f>
        <v>#N/A</v>
      </c>
    </row>
    <row r="1465" spans="1:61">
      <c r="A1465">
        <v>1464</v>
      </c>
      <c r="B1465">
        <v>1002624187</v>
      </c>
      <c r="C1465">
        <v>3</v>
      </c>
      <c r="D1465" t="s">
        <v>51</v>
      </c>
      <c r="E1465">
        <v>4</v>
      </c>
      <c r="F1465" t="s">
        <v>234</v>
      </c>
      <c r="G1465" t="s">
        <v>552</v>
      </c>
      <c r="H1465" t="s">
        <v>568</v>
      </c>
      <c r="I1465" t="s">
        <v>212</v>
      </c>
      <c r="J1465" t="s">
        <v>213</v>
      </c>
      <c r="K1465" t="s">
        <v>149</v>
      </c>
      <c r="L1465" t="s">
        <v>214</v>
      </c>
      <c r="M1465" t="s">
        <v>76</v>
      </c>
      <c r="N1465" t="s">
        <v>215</v>
      </c>
      <c r="O1465" s="57">
        <v>46301.528182870374</v>
      </c>
      <c r="P1465" s="57">
        <v>46307.547569444447</v>
      </c>
      <c r="Q1465">
        <v>69405006</v>
      </c>
      <c r="S1465">
        <v>142505402850</v>
      </c>
      <c r="T1465" t="s">
        <v>3380</v>
      </c>
      <c r="U1465" t="s">
        <v>3381</v>
      </c>
      <c r="V1465" t="s">
        <v>3382</v>
      </c>
      <c r="Z1465">
        <v>110.8202922</v>
      </c>
      <c r="AA1465">
        <v>-7.5436565</v>
      </c>
      <c r="AB1465" t="s">
        <v>3383</v>
      </c>
      <c r="AC1465" t="s">
        <v>235</v>
      </c>
      <c r="AL1465" t="s">
        <v>217</v>
      </c>
      <c r="AM1465" t="s">
        <v>3384</v>
      </c>
      <c r="AN1465" t="s">
        <v>6</v>
      </c>
      <c r="AO1465" s="57">
        <v>46183.559259259258</v>
      </c>
      <c r="AP1465" s="57">
        <v>46302.458333333336</v>
      </c>
      <c r="AQ1465" t="s">
        <v>841</v>
      </c>
      <c r="AR1465" t="s">
        <v>218</v>
      </c>
      <c r="AS1465" t="s">
        <v>219</v>
      </c>
      <c r="AT1465" t="s">
        <v>230</v>
      </c>
      <c r="AU1465">
        <v>20261012</v>
      </c>
      <c r="AV1465" t="s">
        <v>221</v>
      </c>
      <c r="AW1465" t="s">
        <v>877</v>
      </c>
      <c r="AX1465" t="s">
        <v>222</v>
      </c>
      <c r="BA1465" s="57">
        <v>46302.458333333336</v>
      </c>
      <c r="BB1465" t="s">
        <v>3384</v>
      </c>
      <c r="BC1465">
        <v>2026</v>
      </c>
      <c r="BD1465">
        <v>10</v>
      </c>
      <c r="BE1465">
        <v>12</v>
      </c>
      <c r="BF1465" s="6">
        <f t="shared" si="66"/>
        <v>46307</v>
      </c>
      <c r="BG1465">
        <f t="shared" si="67"/>
        <v>4.5416666666642413</v>
      </c>
      <c r="BH1465" t="str">
        <f t="shared" si="68"/>
        <v>NOT COMPLY</v>
      </c>
      <c r="BI1465" t="e">
        <f>VLOOKUP(H1465,Sheet2!$A$1:$B$270,2,FALSE)</f>
        <v>#N/A</v>
      </c>
    </row>
    <row r="1466" spans="1:61">
      <c r="A1466">
        <v>1465</v>
      </c>
      <c r="B1466">
        <v>1002632982</v>
      </c>
      <c r="C1466">
        <v>3</v>
      </c>
      <c r="D1466" t="s">
        <v>51</v>
      </c>
      <c r="E1466">
        <v>4</v>
      </c>
      <c r="F1466" t="s">
        <v>234</v>
      </c>
      <c r="G1466" t="s">
        <v>552</v>
      </c>
      <c r="H1466" t="s">
        <v>568</v>
      </c>
      <c r="I1466" t="s">
        <v>212</v>
      </c>
      <c r="J1466" t="s">
        <v>213</v>
      </c>
      <c r="K1466" t="s">
        <v>149</v>
      </c>
      <c r="M1466" t="s">
        <v>76</v>
      </c>
      <c r="N1466" t="s">
        <v>215</v>
      </c>
      <c r="O1466" s="57">
        <v>46307.573321759257</v>
      </c>
      <c r="P1466" s="57">
        <v>46317.747372685182</v>
      </c>
      <c r="Q1466">
        <v>69408643</v>
      </c>
      <c r="S1466">
        <v>142505403514</v>
      </c>
      <c r="T1466" t="s">
        <v>6081</v>
      </c>
      <c r="U1466" t="s">
        <v>6082</v>
      </c>
      <c r="V1466" t="s">
        <v>6083</v>
      </c>
      <c r="Z1466">
        <v>110.8094309</v>
      </c>
      <c r="AA1466">
        <v>-7.5631282000000004</v>
      </c>
      <c r="AB1466" t="s">
        <v>6084</v>
      </c>
      <c r="AC1466" t="s">
        <v>225</v>
      </c>
      <c r="AL1466" t="s">
        <v>217</v>
      </c>
      <c r="AM1466" t="s">
        <v>6085</v>
      </c>
      <c r="AN1466" t="s">
        <v>6</v>
      </c>
      <c r="AO1466" s="57">
        <v>46366.580231481479</v>
      </c>
      <c r="AP1466" s="57">
        <v>46308.458333333336</v>
      </c>
      <c r="AR1466" t="s">
        <v>218</v>
      </c>
      <c r="AS1466" t="s">
        <v>219</v>
      </c>
      <c r="AT1466" t="s">
        <v>230</v>
      </c>
      <c r="AU1466">
        <v>20261022</v>
      </c>
      <c r="AV1466" t="s">
        <v>221</v>
      </c>
      <c r="AW1466" t="s">
        <v>540</v>
      </c>
      <c r="AX1466" t="s">
        <v>222</v>
      </c>
      <c r="BA1466" s="57">
        <v>46308.458333333336</v>
      </c>
      <c r="BB1466" t="s">
        <v>6085</v>
      </c>
      <c r="BC1466">
        <v>2026</v>
      </c>
      <c r="BD1466">
        <v>10</v>
      </c>
      <c r="BE1466">
        <v>22</v>
      </c>
      <c r="BF1466" s="6">
        <f t="shared" si="66"/>
        <v>46317</v>
      </c>
      <c r="BG1466">
        <f t="shared" si="67"/>
        <v>8.5416666666642413</v>
      </c>
      <c r="BH1466" t="str">
        <f t="shared" si="68"/>
        <v>NOT COMPLY</v>
      </c>
      <c r="BI1466" t="e">
        <f>VLOOKUP(H1466,Sheet2!$A$1:$B$270,2,FALSE)</f>
        <v>#N/A</v>
      </c>
    </row>
    <row r="1467" spans="1:61">
      <c r="A1467">
        <v>1466</v>
      </c>
      <c r="B1467">
        <v>1002633071</v>
      </c>
      <c r="C1467">
        <v>3</v>
      </c>
      <c r="D1467" t="s">
        <v>51</v>
      </c>
      <c r="E1467">
        <v>4</v>
      </c>
      <c r="F1467" t="s">
        <v>234</v>
      </c>
      <c r="G1467" t="s">
        <v>552</v>
      </c>
      <c r="H1467" t="s">
        <v>568</v>
      </c>
      <c r="I1467" t="s">
        <v>212</v>
      </c>
      <c r="J1467" t="s">
        <v>213</v>
      </c>
      <c r="K1467" t="s">
        <v>149</v>
      </c>
      <c r="M1467" t="s">
        <v>76</v>
      </c>
      <c r="N1467" t="s">
        <v>215</v>
      </c>
      <c r="O1467" s="57">
        <v>46307.587743055556</v>
      </c>
      <c r="P1467" s="57">
        <v>46317.747118055559</v>
      </c>
      <c r="Q1467">
        <v>69408690</v>
      </c>
      <c r="S1467">
        <v>142505404005</v>
      </c>
      <c r="T1467" t="s">
        <v>6086</v>
      </c>
      <c r="U1467" t="s">
        <v>6082</v>
      </c>
      <c r="V1467" t="s">
        <v>6087</v>
      </c>
      <c r="Z1467">
        <v>110.8094309</v>
      </c>
      <c r="AA1467">
        <v>-7.5631282000000004</v>
      </c>
      <c r="AB1467" t="s">
        <v>6084</v>
      </c>
      <c r="AC1467" t="s">
        <v>225</v>
      </c>
      <c r="AL1467" t="s">
        <v>217</v>
      </c>
      <c r="AM1467" t="s">
        <v>6088</v>
      </c>
      <c r="AN1467" t="s">
        <v>6</v>
      </c>
      <c r="AO1467" s="57">
        <v>46366.590462962966</v>
      </c>
      <c r="AP1467" s="57">
        <v>46308.625</v>
      </c>
      <c r="AR1467" t="s">
        <v>218</v>
      </c>
      <c r="AS1467" t="s">
        <v>219</v>
      </c>
      <c r="AT1467" t="s">
        <v>230</v>
      </c>
      <c r="AU1467">
        <v>20261022</v>
      </c>
      <c r="AV1467" t="s">
        <v>221</v>
      </c>
      <c r="AW1467" t="s">
        <v>6089</v>
      </c>
      <c r="AX1467" t="s">
        <v>222</v>
      </c>
      <c r="BA1467" s="57">
        <v>46308.625</v>
      </c>
      <c r="BB1467" t="s">
        <v>6088</v>
      </c>
      <c r="BC1467">
        <v>2026</v>
      </c>
      <c r="BD1467">
        <v>10</v>
      </c>
      <c r="BE1467">
        <v>22</v>
      </c>
      <c r="BF1467" s="6">
        <f t="shared" si="66"/>
        <v>46317</v>
      </c>
      <c r="BG1467">
        <f t="shared" si="67"/>
        <v>8.375</v>
      </c>
      <c r="BH1467" t="str">
        <f t="shared" si="68"/>
        <v>NOT COMPLY</v>
      </c>
      <c r="BI1467" t="e">
        <f>VLOOKUP(H1467,Sheet2!$A$1:$B$270,2,FALSE)</f>
        <v>#N/A</v>
      </c>
    </row>
    <row r="1468" spans="1:61">
      <c r="A1468">
        <v>1467</v>
      </c>
      <c r="B1468">
        <v>1002633052</v>
      </c>
      <c r="C1468">
        <v>3</v>
      </c>
      <c r="D1468" t="s">
        <v>51</v>
      </c>
      <c r="E1468">
        <v>4</v>
      </c>
      <c r="F1468" t="s">
        <v>234</v>
      </c>
      <c r="G1468" t="s">
        <v>552</v>
      </c>
      <c r="H1468" t="s">
        <v>568</v>
      </c>
      <c r="I1468" t="s">
        <v>212</v>
      </c>
      <c r="J1468" t="s">
        <v>213</v>
      </c>
      <c r="K1468" t="s">
        <v>149</v>
      </c>
      <c r="M1468" t="s">
        <v>76</v>
      </c>
      <c r="N1468" t="s">
        <v>215</v>
      </c>
      <c r="O1468" s="57">
        <v>46307.583043981482</v>
      </c>
      <c r="P1468" s="57">
        <v>46316.882395833331</v>
      </c>
      <c r="Q1468">
        <v>69408672</v>
      </c>
      <c r="S1468">
        <v>142505404004</v>
      </c>
      <c r="T1468" t="s">
        <v>6090</v>
      </c>
      <c r="U1468" t="s">
        <v>6082</v>
      </c>
      <c r="V1468" t="s">
        <v>6091</v>
      </c>
      <c r="Z1468">
        <v>110.8094309</v>
      </c>
      <c r="AA1468">
        <v>-7.5631282000000004</v>
      </c>
      <c r="AB1468" t="s">
        <v>6084</v>
      </c>
      <c r="AC1468" t="s">
        <v>225</v>
      </c>
      <c r="AL1468" t="s">
        <v>217</v>
      </c>
      <c r="AM1468" t="s">
        <v>6092</v>
      </c>
      <c r="AN1468" t="s">
        <v>6</v>
      </c>
      <c r="AO1468" s="57">
        <v>46366.584814814814</v>
      </c>
      <c r="AP1468" s="57">
        <v>46308.625</v>
      </c>
      <c r="AR1468" t="s">
        <v>218</v>
      </c>
      <c r="AS1468" t="s">
        <v>219</v>
      </c>
      <c r="AT1468" t="s">
        <v>230</v>
      </c>
      <c r="AU1468">
        <v>20261021</v>
      </c>
      <c r="AV1468" t="s">
        <v>221</v>
      </c>
      <c r="AW1468" t="s">
        <v>829</v>
      </c>
      <c r="AX1468" t="s">
        <v>222</v>
      </c>
      <c r="BA1468" s="57">
        <v>46308.625</v>
      </c>
      <c r="BB1468" t="s">
        <v>6092</v>
      </c>
      <c r="BC1468">
        <v>2026</v>
      </c>
      <c r="BD1468">
        <v>10</v>
      </c>
      <c r="BE1468">
        <v>21</v>
      </c>
      <c r="BF1468" s="6">
        <f t="shared" si="66"/>
        <v>46316</v>
      </c>
      <c r="BG1468">
        <f t="shared" si="67"/>
        <v>7.375</v>
      </c>
      <c r="BH1468" t="str">
        <f t="shared" si="68"/>
        <v>NOT COMPLY</v>
      </c>
      <c r="BI1468" t="e">
        <f>VLOOKUP(H1468,Sheet2!$A$1:$B$270,2,FALSE)</f>
        <v>#N/A</v>
      </c>
    </row>
    <row r="1469" spans="1:61">
      <c r="A1469">
        <v>1468</v>
      </c>
      <c r="B1469">
        <v>1002633976</v>
      </c>
      <c r="C1469">
        <v>3</v>
      </c>
      <c r="D1469" t="s">
        <v>51</v>
      </c>
      <c r="E1469">
        <v>4</v>
      </c>
      <c r="F1469" t="s">
        <v>234</v>
      </c>
      <c r="G1469" t="s">
        <v>552</v>
      </c>
      <c r="H1469" t="s">
        <v>568</v>
      </c>
      <c r="I1469" t="s">
        <v>212</v>
      </c>
      <c r="J1469" t="s">
        <v>213</v>
      </c>
      <c r="K1469" t="s">
        <v>149</v>
      </c>
      <c r="L1469" t="s">
        <v>214</v>
      </c>
      <c r="M1469" t="s">
        <v>76</v>
      </c>
      <c r="N1469" t="s">
        <v>215</v>
      </c>
      <c r="O1469" s="57">
        <v>46308.349004629628</v>
      </c>
      <c r="P1469" s="57">
        <v>46309.696284722224</v>
      </c>
      <c r="Q1469">
        <v>69409018</v>
      </c>
      <c r="S1469">
        <v>142505403140</v>
      </c>
      <c r="T1469" t="s">
        <v>6093</v>
      </c>
      <c r="U1469" t="s">
        <v>6094</v>
      </c>
      <c r="V1469" t="s">
        <v>6095</v>
      </c>
      <c r="Z1469">
        <v>110.791978</v>
      </c>
      <c r="AA1469">
        <v>-7.5614559999999997</v>
      </c>
      <c r="AB1469" t="s">
        <v>6096</v>
      </c>
      <c r="AC1469" t="s">
        <v>235</v>
      </c>
      <c r="AL1469" t="s">
        <v>217</v>
      </c>
      <c r="AM1469" t="s">
        <v>5970</v>
      </c>
      <c r="AN1469" t="s">
        <v>6</v>
      </c>
      <c r="AO1469" t="s">
        <v>5971</v>
      </c>
      <c r="AP1469" s="57">
        <v>46309.333333333336</v>
      </c>
      <c r="AR1469" t="s">
        <v>218</v>
      </c>
      <c r="AS1469" t="s">
        <v>219</v>
      </c>
      <c r="AT1469" t="s">
        <v>230</v>
      </c>
      <c r="AU1469">
        <v>20261014</v>
      </c>
      <c r="AV1469" t="s">
        <v>221</v>
      </c>
      <c r="AW1469" t="s">
        <v>886</v>
      </c>
      <c r="AX1469" t="s">
        <v>222</v>
      </c>
      <c r="BA1469" s="57">
        <v>46309.333333333336</v>
      </c>
      <c r="BB1469" t="s">
        <v>5970</v>
      </c>
      <c r="BC1469">
        <v>2026</v>
      </c>
      <c r="BD1469">
        <v>10</v>
      </c>
      <c r="BE1469">
        <v>14</v>
      </c>
      <c r="BF1469" s="6">
        <f t="shared" si="66"/>
        <v>46309</v>
      </c>
      <c r="BG1469">
        <f t="shared" si="67"/>
        <v>-0.33333333333575865</v>
      </c>
      <c r="BH1469" t="str">
        <f t="shared" si="68"/>
        <v>COMPLY</v>
      </c>
      <c r="BI1469" t="e">
        <f>VLOOKUP(H1469,Sheet2!$A$1:$B$270,2,FALSE)</f>
        <v>#N/A</v>
      </c>
    </row>
    <row r="1470" spans="1:61">
      <c r="A1470">
        <v>1469</v>
      </c>
      <c r="B1470">
        <v>1002640733</v>
      </c>
      <c r="C1470">
        <v>3</v>
      </c>
      <c r="D1470" t="s">
        <v>51</v>
      </c>
      <c r="E1470">
        <v>4</v>
      </c>
      <c r="F1470" t="s">
        <v>234</v>
      </c>
      <c r="G1470" t="s">
        <v>552</v>
      </c>
      <c r="H1470" t="s">
        <v>568</v>
      </c>
      <c r="I1470" t="s">
        <v>212</v>
      </c>
      <c r="J1470" t="s">
        <v>213</v>
      </c>
      <c r="K1470" t="s">
        <v>149</v>
      </c>
      <c r="M1470" t="s">
        <v>76</v>
      </c>
      <c r="N1470" t="s">
        <v>215</v>
      </c>
      <c r="O1470" s="57">
        <v>46311.689826388887</v>
      </c>
      <c r="P1470" s="57">
        <v>46316.507777777777</v>
      </c>
      <c r="Q1470">
        <v>69411747</v>
      </c>
      <c r="S1470">
        <v>142505403991</v>
      </c>
      <c r="T1470" t="s">
        <v>8667</v>
      </c>
      <c r="U1470" t="s">
        <v>8668</v>
      </c>
      <c r="V1470" t="s">
        <v>8669</v>
      </c>
      <c r="Z1470">
        <v>110.7833098</v>
      </c>
      <c r="AA1470">
        <v>-7.5775936000000002</v>
      </c>
      <c r="AB1470" t="s">
        <v>8670</v>
      </c>
      <c r="AC1470" t="s">
        <v>225</v>
      </c>
      <c r="AL1470" t="s">
        <v>217</v>
      </c>
      <c r="AM1470" t="s">
        <v>8671</v>
      </c>
      <c r="AN1470" t="s">
        <v>6</v>
      </c>
      <c r="AO1470" t="s">
        <v>8590</v>
      </c>
      <c r="AP1470" s="57">
        <v>46314.333333333336</v>
      </c>
      <c r="AR1470" t="s">
        <v>218</v>
      </c>
      <c r="AS1470" t="s">
        <v>219</v>
      </c>
      <c r="AT1470" t="s">
        <v>230</v>
      </c>
      <c r="AU1470">
        <v>20261021</v>
      </c>
      <c r="AV1470" t="s">
        <v>221</v>
      </c>
      <c r="AW1470" t="s">
        <v>540</v>
      </c>
      <c r="AX1470" t="s">
        <v>222</v>
      </c>
      <c r="BA1470" s="57">
        <v>46314.333333333336</v>
      </c>
      <c r="BB1470" t="s">
        <v>8671</v>
      </c>
      <c r="BC1470">
        <v>2026</v>
      </c>
      <c r="BD1470">
        <v>10</v>
      </c>
      <c r="BE1470">
        <v>21</v>
      </c>
      <c r="BF1470" s="6">
        <f t="shared" si="66"/>
        <v>46316</v>
      </c>
      <c r="BG1470">
        <f t="shared" si="67"/>
        <v>1.6666666666642413</v>
      </c>
      <c r="BH1470" t="str">
        <f t="shared" si="68"/>
        <v>NOT COMPLY</v>
      </c>
      <c r="BI1470" t="e">
        <f>VLOOKUP(H1470,Sheet2!$A$1:$B$270,2,FALSE)</f>
        <v>#N/A</v>
      </c>
    </row>
    <row r="1471" spans="1:61">
      <c r="A1471">
        <v>1470</v>
      </c>
      <c r="B1471">
        <v>1002643349</v>
      </c>
      <c r="C1471">
        <v>3</v>
      </c>
      <c r="D1471" t="s">
        <v>51</v>
      </c>
      <c r="E1471">
        <v>4</v>
      </c>
      <c r="F1471" t="s">
        <v>234</v>
      </c>
      <c r="G1471" t="s">
        <v>552</v>
      </c>
      <c r="H1471" t="s">
        <v>568</v>
      </c>
      <c r="I1471" t="s">
        <v>212</v>
      </c>
      <c r="J1471" t="s">
        <v>213</v>
      </c>
      <c r="K1471" t="s">
        <v>149</v>
      </c>
      <c r="M1471" t="s">
        <v>76</v>
      </c>
      <c r="N1471" t="s">
        <v>215</v>
      </c>
      <c r="O1471" s="57">
        <v>46314.586863425924</v>
      </c>
      <c r="P1471" s="57">
        <v>46317.751446759263</v>
      </c>
      <c r="Q1471">
        <v>69413012</v>
      </c>
      <c r="S1471">
        <v>142505401557</v>
      </c>
      <c r="T1471" t="s">
        <v>6097</v>
      </c>
      <c r="U1471" t="s">
        <v>6098</v>
      </c>
      <c r="V1471" t="s">
        <v>10978</v>
      </c>
      <c r="Z1471">
        <v>110.777270793914</v>
      </c>
      <c r="AA1471">
        <v>-7.5538615932170403</v>
      </c>
      <c r="AB1471" t="s">
        <v>6099</v>
      </c>
      <c r="AC1471" t="s">
        <v>284</v>
      </c>
      <c r="AL1471" t="s">
        <v>217</v>
      </c>
      <c r="AM1471" t="s">
        <v>10979</v>
      </c>
      <c r="AN1471" t="s">
        <v>6</v>
      </c>
      <c r="AO1471" t="s">
        <v>9396</v>
      </c>
      <c r="AP1471" s="57">
        <v>46317.625</v>
      </c>
      <c r="AR1471" t="s">
        <v>218</v>
      </c>
      <c r="AS1471" t="s">
        <v>219</v>
      </c>
      <c r="AT1471" t="s">
        <v>230</v>
      </c>
      <c r="AU1471">
        <v>20261022</v>
      </c>
      <c r="AV1471" t="s">
        <v>221</v>
      </c>
      <c r="AW1471" t="s">
        <v>1828</v>
      </c>
      <c r="AX1471" t="s">
        <v>222</v>
      </c>
      <c r="BA1471" s="57">
        <v>46317.625</v>
      </c>
      <c r="BB1471" t="s">
        <v>10979</v>
      </c>
      <c r="BC1471">
        <v>2026</v>
      </c>
      <c r="BD1471">
        <v>10</v>
      </c>
      <c r="BE1471">
        <v>22</v>
      </c>
      <c r="BF1471" s="6">
        <f t="shared" si="66"/>
        <v>46317</v>
      </c>
      <c r="BG1471">
        <f t="shared" si="67"/>
        <v>-0.625</v>
      </c>
      <c r="BH1471" t="str">
        <f t="shared" si="68"/>
        <v>COMPLY</v>
      </c>
      <c r="BI1471" t="e">
        <f>VLOOKUP(H1471,Sheet2!$A$1:$B$270,2,FALSE)</f>
        <v>#N/A</v>
      </c>
    </row>
    <row r="1472" spans="1:61">
      <c r="A1472">
        <v>1471</v>
      </c>
      <c r="B1472">
        <v>1002646579</v>
      </c>
      <c r="C1472">
        <v>3</v>
      </c>
      <c r="D1472" t="s">
        <v>51</v>
      </c>
      <c r="E1472">
        <v>4</v>
      </c>
      <c r="F1472" t="s">
        <v>234</v>
      </c>
      <c r="G1472" t="s">
        <v>552</v>
      </c>
      <c r="H1472" t="s">
        <v>568</v>
      </c>
      <c r="I1472" t="s">
        <v>212</v>
      </c>
      <c r="J1472" t="s">
        <v>213</v>
      </c>
      <c r="K1472" t="s">
        <v>149</v>
      </c>
      <c r="L1472" t="s">
        <v>214</v>
      </c>
      <c r="M1472" t="s">
        <v>76</v>
      </c>
      <c r="N1472" t="s">
        <v>215</v>
      </c>
      <c r="O1472" s="57">
        <v>46316.372789351852</v>
      </c>
      <c r="P1472" s="57">
        <v>46317.773831018516</v>
      </c>
      <c r="Q1472">
        <v>69414178</v>
      </c>
      <c r="S1472">
        <v>142505403162</v>
      </c>
      <c r="T1472" t="s">
        <v>10980</v>
      </c>
      <c r="U1472" t="s">
        <v>10981</v>
      </c>
      <c r="V1472" t="s">
        <v>10982</v>
      </c>
      <c r="Z1472">
        <v>110.79130000000001</v>
      </c>
      <c r="AA1472">
        <v>-7.5343</v>
      </c>
      <c r="AB1472" t="s">
        <v>10983</v>
      </c>
      <c r="AC1472" t="s">
        <v>235</v>
      </c>
      <c r="AL1472" t="s">
        <v>217</v>
      </c>
      <c r="AM1472" t="s">
        <v>10984</v>
      </c>
      <c r="AN1472" t="s">
        <v>6</v>
      </c>
      <c r="AO1472" t="s">
        <v>10985</v>
      </c>
      <c r="AP1472" s="57">
        <v>46317.625</v>
      </c>
      <c r="AR1472" t="s">
        <v>218</v>
      </c>
      <c r="AS1472" t="s">
        <v>219</v>
      </c>
      <c r="AT1472" t="s">
        <v>230</v>
      </c>
      <c r="AU1472">
        <v>20261022</v>
      </c>
      <c r="AV1472" t="s">
        <v>221</v>
      </c>
      <c r="AW1472" t="s">
        <v>877</v>
      </c>
      <c r="AX1472" t="s">
        <v>222</v>
      </c>
      <c r="BA1472" s="57">
        <v>46317.625</v>
      </c>
      <c r="BB1472" t="s">
        <v>10984</v>
      </c>
      <c r="BC1472">
        <v>2026</v>
      </c>
      <c r="BD1472">
        <v>10</v>
      </c>
      <c r="BE1472">
        <v>22</v>
      </c>
      <c r="BF1472" s="6">
        <f t="shared" si="66"/>
        <v>46317</v>
      </c>
      <c r="BG1472">
        <f t="shared" si="67"/>
        <v>-0.625</v>
      </c>
      <c r="BH1472" t="str">
        <f t="shared" si="68"/>
        <v>COMPLY</v>
      </c>
      <c r="BI1472" t="e">
        <f>VLOOKUP(H1472,Sheet2!$A$1:$B$270,2,FALSE)</f>
        <v>#N/A</v>
      </c>
    </row>
    <row r="1473" spans="1:61">
      <c r="A1473">
        <v>1472</v>
      </c>
      <c r="B1473">
        <v>1002654124</v>
      </c>
      <c r="C1473">
        <v>3</v>
      </c>
      <c r="D1473" t="s">
        <v>51</v>
      </c>
      <c r="E1473">
        <v>4</v>
      </c>
      <c r="F1473" t="s">
        <v>234</v>
      </c>
      <c r="G1473" t="s">
        <v>552</v>
      </c>
      <c r="H1473" t="s">
        <v>568</v>
      </c>
      <c r="I1473" t="s">
        <v>212</v>
      </c>
      <c r="J1473" t="s">
        <v>213</v>
      </c>
      <c r="K1473" t="s">
        <v>149</v>
      </c>
      <c r="M1473" t="s">
        <v>76</v>
      </c>
      <c r="N1473" t="s">
        <v>215</v>
      </c>
      <c r="O1473" s="57">
        <v>46321.584965277776</v>
      </c>
      <c r="P1473" s="57">
        <v>46322.58452546296</v>
      </c>
      <c r="Q1473">
        <v>69417226</v>
      </c>
      <c r="S1473">
        <v>141505128486</v>
      </c>
      <c r="T1473" t="s">
        <v>13234</v>
      </c>
      <c r="U1473" t="s">
        <v>13235</v>
      </c>
      <c r="V1473" t="s">
        <v>13236</v>
      </c>
      <c r="Z1473">
        <v>110.812384844175</v>
      </c>
      <c r="AA1473">
        <v>-7.5739780730086403</v>
      </c>
      <c r="AB1473" t="s">
        <v>13237</v>
      </c>
      <c r="AC1473" t="s">
        <v>229</v>
      </c>
      <c r="AL1473" t="s">
        <v>217</v>
      </c>
      <c r="AM1473" t="s">
        <v>13238</v>
      </c>
      <c r="AN1473" t="s">
        <v>6</v>
      </c>
      <c r="AO1473" t="s">
        <v>13037</v>
      </c>
      <c r="AP1473" s="57">
        <v>46323.333333333336</v>
      </c>
      <c r="AR1473" t="s">
        <v>218</v>
      </c>
      <c r="AS1473" t="s">
        <v>219</v>
      </c>
      <c r="AT1473" t="s">
        <v>230</v>
      </c>
      <c r="AU1473">
        <v>20261027</v>
      </c>
      <c r="AV1473" t="s">
        <v>221</v>
      </c>
      <c r="AW1473" t="s">
        <v>541</v>
      </c>
      <c r="AX1473" t="s">
        <v>222</v>
      </c>
      <c r="BA1473" s="57">
        <v>46323.333333333336</v>
      </c>
      <c r="BB1473" t="s">
        <v>13238</v>
      </c>
      <c r="BC1473">
        <v>2026</v>
      </c>
      <c r="BD1473">
        <v>10</v>
      </c>
      <c r="BE1473">
        <v>27</v>
      </c>
      <c r="BF1473" s="6">
        <f t="shared" si="66"/>
        <v>46322</v>
      </c>
      <c r="BG1473">
        <f t="shared" si="67"/>
        <v>-1.3333333333357587</v>
      </c>
      <c r="BH1473" t="str">
        <f t="shared" si="68"/>
        <v>COMPLY</v>
      </c>
      <c r="BI1473" t="e">
        <f>VLOOKUP(H1473,Sheet2!$A$1:$B$270,2,FALSE)</f>
        <v>#N/A</v>
      </c>
    </row>
    <row r="1474" spans="1:61">
      <c r="A1474">
        <v>1473</v>
      </c>
      <c r="B1474">
        <v>1002656513</v>
      </c>
      <c r="C1474">
        <v>3</v>
      </c>
      <c r="D1474" t="s">
        <v>51</v>
      </c>
      <c r="E1474">
        <v>4</v>
      </c>
      <c r="F1474" t="s">
        <v>234</v>
      </c>
      <c r="G1474" t="s">
        <v>552</v>
      </c>
      <c r="H1474" t="s">
        <v>568</v>
      </c>
      <c r="I1474" t="s">
        <v>212</v>
      </c>
      <c r="J1474" t="s">
        <v>213</v>
      </c>
      <c r="K1474" t="s">
        <v>149</v>
      </c>
      <c r="L1474" t="s">
        <v>214</v>
      </c>
      <c r="M1474" t="s">
        <v>76</v>
      </c>
      <c r="N1474" t="s">
        <v>215</v>
      </c>
      <c r="O1474" s="57">
        <v>46322.662314814814</v>
      </c>
      <c r="P1474" s="57">
        <v>46324.598414351851</v>
      </c>
      <c r="Q1474">
        <v>69418150</v>
      </c>
      <c r="S1474">
        <v>141505128070</v>
      </c>
      <c r="T1474" t="s">
        <v>13930</v>
      </c>
      <c r="U1474" t="s">
        <v>13931</v>
      </c>
      <c r="V1474" t="s">
        <v>13932</v>
      </c>
      <c r="Z1474">
        <v>110.7661088</v>
      </c>
      <c r="AA1474">
        <v>-7.5572923999999997</v>
      </c>
      <c r="AB1474" t="s">
        <v>13933</v>
      </c>
      <c r="AC1474" t="s">
        <v>235</v>
      </c>
      <c r="AL1474" t="s">
        <v>217</v>
      </c>
      <c r="AM1474" t="s">
        <v>13934</v>
      </c>
      <c r="AN1474" t="s">
        <v>6</v>
      </c>
      <c r="AO1474" t="s">
        <v>13935</v>
      </c>
      <c r="AP1474" s="57">
        <v>46323.625</v>
      </c>
      <c r="AR1474" t="s">
        <v>218</v>
      </c>
      <c r="AS1474" t="s">
        <v>219</v>
      </c>
      <c r="AT1474" t="s">
        <v>230</v>
      </c>
      <c r="AU1474">
        <v>20261029</v>
      </c>
      <c r="AV1474" t="s">
        <v>221</v>
      </c>
      <c r="AW1474" t="s">
        <v>877</v>
      </c>
      <c r="AX1474" t="s">
        <v>222</v>
      </c>
      <c r="BA1474" s="57">
        <v>46323.625</v>
      </c>
      <c r="BB1474" t="s">
        <v>13934</v>
      </c>
      <c r="BC1474">
        <v>2026</v>
      </c>
      <c r="BD1474">
        <v>10</v>
      </c>
      <c r="BE1474">
        <v>29</v>
      </c>
      <c r="BF1474" s="6">
        <f t="shared" ref="BF1474:BF1537" si="69">DATE(BC1474,BD1474,BE1474)</f>
        <v>46324</v>
      </c>
      <c r="BG1474">
        <f t="shared" ref="BG1474:BG1537" si="70">BF1474-BA1474</f>
        <v>0.375</v>
      </c>
      <c r="BH1474" t="str">
        <f t="shared" ref="BH1474:BH1537" si="71">IF(BG1474=1,"COMPLY",IF(BG1474&lt;1,"COMPLY","NOT COMPLY"))</f>
        <v>COMPLY</v>
      </c>
      <c r="BI1474" t="e">
        <f>VLOOKUP(H1474,Sheet2!$A$1:$B$270,2,FALSE)</f>
        <v>#N/A</v>
      </c>
    </row>
    <row r="1475" spans="1:61">
      <c r="A1475">
        <v>1474</v>
      </c>
      <c r="B1475">
        <v>1002659652</v>
      </c>
      <c r="C1475">
        <v>3</v>
      </c>
      <c r="D1475" t="s">
        <v>51</v>
      </c>
      <c r="E1475">
        <v>4</v>
      </c>
      <c r="F1475" t="s">
        <v>234</v>
      </c>
      <c r="G1475" t="s">
        <v>552</v>
      </c>
      <c r="H1475" t="s">
        <v>568</v>
      </c>
      <c r="I1475" t="s">
        <v>212</v>
      </c>
      <c r="J1475" t="s">
        <v>213</v>
      </c>
      <c r="K1475" t="s">
        <v>149</v>
      </c>
      <c r="L1475" t="s">
        <v>214</v>
      </c>
      <c r="M1475" t="s">
        <v>255</v>
      </c>
      <c r="N1475" t="s">
        <v>215</v>
      </c>
      <c r="O1475" s="57">
        <v>46324.641550925924</v>
      </c>
      <c r="P1475" s="57">
        <v>46325.547384259262</v>
      </c>
      <c r="Q1475">
        <v>69419428</v>
      </c>
      <c r="S1475">
        <v>141505128510</v>
      </c>
      <c r="T1475" t="s">
        <v>15264</v>
      </c>
      <c r="U1475" t="s">
        <v>15265</v>
      </c>
      <c r="V1475" t="s">
        <v>15266</v>
      </c>
      <c r="Z1475">
        <v>110.806612</v>
      </c>
      <c r="AA1475">
        <v>-7.5804260000000001</v>
      </c>
      <c r="AB1475" t="s">
        <v>15267</v>
      </c>
      <c r="AC1475" t="s">
        <v>235</v>
      </c>
      <c r="AL1475" t="s">
        <v>217</v>
      </c>
      <c r="AM1475" t="s">
        <v>15268</v>
      </c>
      <c r="AN1475" t="s">
        <v>6</v>
      </c>
      <c r="AO1475" t="s">
        <v>14916</v>
      </c>
      <c r="AP1475" s="57">
        <v>46325.625</v>
      </c>
      <c r="AR1475" t="s">
        <v>256</v>
      </c>
      <c r="AS1475" t="s">
        <v>219</v>
      </c>
      <c r="AT1475" t="s">
        <v>230</v>
      </c>
      <c r="AV1475" t="s">
        <v>257</v>
      </c>
      <c r="AW1475" t="s">
        <v>886</v>
      </c>
      <c r="AX1475" t="s">
        <v>222</v>
      </c>
      <c r="BA1475" s="57">
        <v>46325.625</v>
      </c>
      <c r="BB1475" t="s">
        <v>15268</v>
      </c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:61">
      <c r="A1476">
        <v>1475</v>
      </c>
      <c r="B1476">
        <v>1002658942</v>
      </c>
      <c r="C1476">
        <v>3</v>
      </c>
      <c r="D1476" t="s">
        <v>51</v>
      </c>
      <c r="E1476">
        <v>4</v>
      </c>
      <c r="F1476" t="s">
        <v>234</v>
      </c>
      <c r="G1476" t="s">
        <v>552</v>
      </c>
      <c r="H1476" t="s">
        <v>568</v>
      </c>
      <c r="I1476" t="s">
        <v>212</v>
      </c>
      <c r="J1476" t="s">
        <v>213</v>
      </c>
      <c r="K1476" t="s">
        <v>149</v>
      </c>
      <c r="M1476" t="s">
        <v>279</v>
      </c>
      <c r="N1476" t="s">
        <v>563</v>
      </c>
      <c r="O1476" s="57">
        <v>46324.469247685185</v>
      </c>
      <c r="P1476" s="57">
        <v>46325.377557870372</v>
      </c>
      <c r="Q1476">
        <v>68937486</v>
      </c>
      <c r="S1476">
        <v>141505128364</v>
      </c>
      <c r="T1476" t="s">
        <v>4117</v>
      </c>
      <c r="U1476" t="s">
        <v>15269</v>
      </c>
      <c r="V1476" t="s">
        <v>15270</v>
      </c>
      <c r="Z1476">
        <v>110.8156106</v>
      </c>
      <c r="AA1476">
        <v>-7.5623515000000001</v>
      </c>
      <c r="AB1476" t="s">
        <v>15271</v>
      </c>
      <c r="AC1476" t="s">
        <v>284</v>
      </c>
      <c r="AL1476" t="s">
        <v>217</v>
      </c>
      <c r="AM1476" t="s">
        <v>15272</v>
      </c>
      <c r="AN1476" t="s">
        <v>6</v>
      </c>
      <c r="AO1476" t="s">
        <v>15207</v>
      </c>
      <c r="AP1476" s="57">
        <v>46325.458333333336</v>
      </c>
      <c r="AR1476" t="s">
        <v>239</v>
      </c>
      <c r="AS1476" t="s">
        <v>219</v>
      </c>
      <c r="AT1476" t="s">
        <v>220</v>
      </c>
      <c r="AV1476" t="s">
        <v>799</v>
      </c>
      <c r="AW1476" t="s">
        <v>11046</v>
      </c>
      <c r="AX1476" t="s">
        <v>222</v>
      </c>
      <c r="BA1476" s="57">
        <v>46325.458333333336</v>
      </c>
      <c r="BB1476" t="s">
        <v>15272</v>
      </c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:61">
      <c r="A1477">
        <v>1476</v>
      </c>
      <c r="B1477">
        <v>1002635147</v>
      </c>
      <c r="C1477">
        <v>3</v>
      </c>
      <c r="D1477" t="s">
        <v>51</v>
      </c>
      <c r="E1477">
        <v>4</v>
      </c>
      <c r="F1477" t="s">
        <v>234</v>
      </c>
      <c r="G1477" t="s">
        <v>552</v>
      </c>
      <c r="H1477" t="s">
        <v>568</v>
      </c>
      <c r="I1477" t="s">
        <v>212</v>
      </c>
      <c r="J1477" t="s">
        <v>213</v>
      </c>
      <c r="K1477" t="s">
        <v>149</v>
      </c>
      <c r="M1477" t="s">
        <v>1625</v>
      </c>
      <c r="N1477" t="s">
        <v>215</v>
      </c>
      <c r="O1477" s="57">
        <v>46308.586180555554</v>
      </c>
      <c r="P1477" s="57">
        <v>46312.083541666667</v>
      </c>
      <c r="Q1477">
        <v>69409444</v>
      </c>
      <c r="S1477">
        <v>142505404146</v>
      </c>
      <c r="T1477" t="s">
        <v>6097</v>
      </c>
      <c r="U1477" t="s">
        <v>6098</v>
      </c>
      <c r="Z1477">
        <v>110.777205</v>
      </c>
      <c r="AA1477">
        <v>-7.5536811999999998</v>
      </c>
      <c r="AB1477" t="s">
        <v>6099</v>
      </c>
      <c r="AC1477" t="s">
        <v>284</v>
      </c>
      <c r="AO1477" t="s">
        <v>5753</v>
      </c>
      <c r="AR1477" t="s">
        <v>1630</v>
      </c>
      <c r="AS1477" t="s">
        <v>219</v>
      </c>
      <c r="AT1477" t="s">
        <v>230</v>
      </c>
      <c r="AV1477" t="s">
        <v>3016</v>
      </c>
      <c r="AW1477" t="s">
        <v>1473</v>
      </c>
      <c r="AX1477" t="s">
        <v>222</v>
      </c>
      <c r="AZ1477" t="s">
        <v>3016</v>
      </c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:61">
      <c r="A1478">
        <v>1477</v>
      </c>
      <c r="B1478">
        <v>1002617638</v>
      </c>
      <c r="C1478">
        <v>3</v>
      </c>
      <c r="D1478" t="s">
        <v>51</v>
      </c>
      <c r="E1478">
        <v>4</v>
      </c>
      <c r="F1478" t="s">
        <v>234</v>
      </c>
      <c r="G1478" t="s">
        <v>552</v>
      </c>
      <c r="H1478" t="s">
        <v>568</v>
      </c>
      <c r="I1478" t="s">
        <v>212</v>
      </c>
      <c r="J1478" t="s">
        <v>213</v>
      </c>
      <c r="K1478" t="s">
        <v>149</v>
      </c>
      <c r="L1478" t="s">
        <v>826</v>
      </c>
      <c r="M1478" t="s">
        <v>1916</v>
      </c>
      <c r="N1478" t="s">
        <v>215</v>
      </c>
      <c r="O1478" s="57">
        <v>46296.486574074072</v>
      </c>
      <c r="P1478" s="57">
        <v>46300.570370370369</v>
      </c>
      <c r="Q1478">
        <v>69402275</v>
      </c>
      <c r="R1478">
        <v>2716011842</v>
      </c>
      <c r="S1478">
        <v>142505404559</v>
      </c>
      <c r="T1478" t="s">
        <v>1139</v>
      </c>
      <c r="U1478" t="s">
        <v>1140</v>
      </c>
      <c r="V1478" t="s">
        <v>1141</v>
      </c>
      <c r="Z1478">
        <v>110.762864306951</v>
      </c>
      <c r="AA1478">
        <v>-7.5397335047301803</v>
      </c>
      <c r="AB1478" t="s">
        <v>1142</v>
      </c>
      <c r="AC1478" t="s">
        <v>235</v>
      </c>
      <c r="AL1478" t="s">
        <v>217</v>
      </c>
      <c r="AM1478" t="s">
        <v>1143</v>
      </c>
      <c r="AN1478" t="s">
        <v>6</v>
      </c>
      <c r="AO1478" s="57">
        <v>46032.517557870371</v>
      </c>
      <c r="AP1478" s="57">
        <v>46297.333333333336</v>
      </c>
      <c r="AQ1478" t="s">
        <v>841</v>
      </c>
      <c r="AR1478" t="s">
        <v>12</v>
      </c>
      <c r="AS1478" t="s">
        <v>219</v>
      </c>
      <c r="AT1478" t="s">
        <v>230</v>
      </c>
      <c r="AV1478" t="s">
        <v>1626</v>
      </c>
      <c r="AW1478" t="s">
        <v>858</v>
      </c>
      <c r="AX1478" t="s">
        <v>222</v>
      </c>
      <c r="BA1478" s="57">
        <v>46297.333333333336</v>
      </c>
      <c r="BB1478" t="s">
        <v>1143</v>
      </c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:61">
      <c r="A1479">
        <v>1478</v>
      </c>
      <c r="B1479">
        <v>1002624136</v>
      </c>
      <c r="C1479">
        <v>3</v>
      </c>
      <c r="D1479" t="s">
        <v>51</v>
      </c>
      <c r="E1479">
        <v>4</v>
      </c>
      <c r="F1479" t="s">
        <v>234</v>
      </c>
      <c r="G1479" t="s">
        <v>552</v>
      </c>
      <c r="H1479" t="s">
        <v>568</v>
      </c>
      <c r="I1479" t="s">
        <v>212</v>
      </c>
      <c r="J1479" t="s">
        <v>213</v>
      </c>
      <c r="K1479" t="s">
        <v>149</v>
      </c>
      <c r="L1479" t="s">
        <v>214</v>
      </c>
      <c r="M1479" t="s">
        <v>1916</v>
      </c>
      <c r="N1479" t="s">
        <v>215</v>
      </c>
      <c r="O1479" s="57">
        <v>46301.507337962961</v>
      </c>
      <c r="P1479" s="57">
        <v>46321.376967592594</v>
      </c>
      <c r="Q1479">
        <v>69404963</v>
      </c>
      <c r="S1479">
        <v>142505402849</v>
      </c>
      <c r="T1479" t="s">
        <v>3375</v>
      </c>
      <c r="U1479" t="s">
        <v>3376</v>
      </c>
      <c r="V1479" t="s">
        <v>3377</v>
      </c>
      <c r="Z1479">
        <v>110.785877</v>
      </c>
      <c r="AA1479">
        <v>-7.5340049999999996</v>
      </c>
      <c r="AB1479" t="s">
        <v>3378</v>
      </c>
      <c r="AC1479" t="s">
        <v>235</v>
      </c>
      <c r="AL1479" t="s">
        <v>217</v>
      </c>
      <c r="AM1479" t="s">
        <v>3379</v>
      </c>
      <c r="AN1479" t="s">
        <v>6</v>
      </c>
      <c r="AO1479" s="57">
        <v>46183.517812500002</v>
      </c>
      <c r="AP1479" s="57">
        <v>46302.458333333336</v>
      </c>
      <c r="AQ1479" t="s">
        <v>838</v>
      </c>
      <c r="AR1479" t="s">
        <v>12</v>
      </c>
      <c r="AS1479" t="s">
        <v>219</v>
      </c>
      <c r="AT1479" t="s">
        <v>230</v>
      </c>
      <c r="AV1479" t="s">
        <v>1626</v>
      </c>
      <c r="AW1479" t="s">
        <v>1848</v>
      </c>
      <c r="AX1479" t="s">
        <v>222</v>
      </c>
      <c r="BA1479" s="57">
        <v>46302.458333333336</v>
      </c>
      <c r="BB1479" t="s">
        <v>3379</v>
      </c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:61">
      <c r="A1480">
        <v>1479</v>
      </c>
      <c r="B1480">
        <v>1002626809</v>
      </c>
      <c r="C1480">
        <v>3</v>
      </c>
      <c r="D1480" t="s">
        <v>51</v>
      </c>
      <c r="E1480">
        <v>4</v>
      </c>
      <c r="F1480" t="s">
        <v>234</v>
      </c>
      <c r="G1480" t="s">
        <v>552</v>
      </c>
      <c r="H1480" t="s">
        <v>4060</v>
      </c>
      <c r="I1480" t="s">
        <v>212</v>
      </c>
      <c r="J1480" t="s">
        <v>213</v>
      </c>
      <c r="K1480" t="s">
        <v>149</v>
      </c>
      <c r="M1480" t="s">
        <v>76</v>
      </c>
      <c r="N1480" t="s">
        <v>215</v>
      </c>
      <c r="O1480" s="57">
        <v>46302.700879629629</v>
      </c>
      <c r="P1480" s="57">
        <v>46303.636608796296</v>
      </c>
      <c r="Q1480">
        <v>69406092</v>
      </c>
      <c r="S1480">
        <v>142566103204</v>
      </c>
      <c r="T1480" t="s">
        <v>4070</v>
      </c>
      <c r="U1480" t="s">
        <v>4071</v>
      </c>
      <c r="V1480" t="s">
        <v>4072</v>
      </c>
      <c r="Z1480">
        <v>107.43881703891699</v>
      </c>
      <c r="AA1480">
        <v>-5.8624016044081904</v>
      </c>
      <c r="AB1480" t="s">
        <v>4073</v>
      </c>
      <c r="AC1480" t="s">
        <v>225</v>
      </c>
      <c r="AL1480" t="s">
        <v>217</v>
      </c>
      <c r="AM1480" t="s">
        <v>4074</v>
      </c>
      <c r="AN1480" t="s">
        <v>6</v>
      </c>
      <c r="AO1480" s="57">
        <v>46213.736238425925</v>
      </c>
      <c r="AP1480" s="57">
        <v>46304.333333333336</v>
      </c>
      <c r="AR1480" t="s">
        <v>218</v>
      </c>
      <c r="AS1480" t="s">
        <v>2021</v>
      </c>
      <c r="AT1480" t="s">
        <v>230</v>
      </c>
      <c r="AU1480">
        <v>20261008</v>
      </c>
      <c r="AV1480" t="s">
        <v>221</v>
      </c>
      <c r="AW1480" t="s">
        <v>540</v>
      </c>
      <c r="AX1480" t="s">
        <v>222</v>
      </c>
      <c r="BA1480" s="57">
        <v>46304.333333333336</v>
      </c>
      <c r="BB1480" t="s">
        <v>4074</v>
      </c>
      <c r="BC1480">
        <v>2026</v>
      </c>
      <c r="BD1480">
        <v>10</v>
      </c>
      <c r="BE1480">
        <v>8</v>
      </c>
      <c r="BF1480" s="6">
        <f t="shared" si="69"/>
        <v>46303</v>
      </c>
      <c r="BG1480">
        <f t="shared" si="70"/>
        <v>-1.3333333333357587</v>
      </c>
      <c r="BH1480" t="str">
        <f t="shared" si="71"/>
        <v>COMPLY</v>
      </c>
      <c r="BI1480" t="e">
        <f>VLOOKUP(H1480,Sheet2!$A$1:$B$270,2,FALSE)</f>
        <v>#N/A</v>
      </c>
    </row>
    <row r="1481" spans="1:61">
      <c r="A1481">
        <v>1480</v>
      </c>
      <c r="B1481">
        <v>1002625665</v>
      </c>
      <c r="C1481">
        <v>3</v>
      </c>
      <c r="D1481" t="s">
        <v>51</v>
      </c>
      <c r="E1481">
        <v>4</v>
      </c>
      <c r="F1481" t="s">
        <v>234</v>
      </c>
      <c r="G1481" t="s">
        <v>552</v>
      </c>
      <c r="H1481" t="s">
        <v>4060</v>
      </c>
      <c r="I1481" t="s">
        <v>212</v>
      </c>
      <c r="J1481" t="s">
        <v>213</v>
      </c>
      <c r="K1481" t="s">
        <v>149</v>
      </c>
      <c r="L1481" t="s">
        <v>214</v>
      </c>
      <c r="M1481" t="s">
        <v>76</v>
      </c>
      <c r="N1481" t="s">
        <v>215</v>
      </c>
      <c r="O1481" s="57">
        <v>46302.443506944444</v>
      </c>
      <c r="P1481" s="57">
        <v>46302.718738425923</v>
      </c>
      <c r="Q1481">
        <v>69405608</v>
      </c>
      <c r="S1481">
        <v>142566103201</v>
      </c>
      <c r="T1481" t="s">
        <v>4061</v>
      </c>
      <c r="U1481" t="s">
        <v>4062</v>
      </c>
      <c r="V1481" t="s">
        <v>4063</v>
      </c>
      <c r="Z1481">
        <v>110.84105026019201</v>
      </c>
      <c r="AA1481">
        <v>-7.5486086549801499</v>
      </c>
      <c r="AB1481" t="s">
        <v>4064</v>
      </c>
      <c r="AC1481" t="s">
        <v>2474</v>
      </c>
      <c r="AL1481" t="s">
        <v>217</v>
      </c>
      <c r="AM1481" t="s">
        <v>4033</v>
      </c>
      <c r="AN1481" t="s">
        <v>6</v>
      </c>
      <c r="AO1481" s="57">
        <v>46213.444687499999</v>
      </c>
      <c r="AP1481" s="57">
        <v>46303.458333333336</v>
      </c>
      <c r="AR1481" t="s">
        <v>218</v>
      </c>
      <c r="AS1481" t="s">
        <v>2021</v>
      </c>
      <c r="AT1481" t="s">
        <v>230</v>
      </c>
      <c r="AU1481">
        <v>20261007</v>
      </c>
      <c r="AV1481" t="s">
        <v>221</v>
      </c>
      <c r="AW1481" t="s">
        <v>880</v>
      </c>
      <c r="AX1481" t="s">
        <v>222</v>
      </c>
      <c r="BA1481" s="57">
        <v>46303.458333333336</v>
      </c>
      <c r="BB1481" t="s">
        <v>4033</v>
      </c>
      <c r="BC1481">
        <v>2026</v>
      </c>
      <c r="BD1481">
        <v>10</v>
      </c>
      <c r="BE1481">
        <v>7</v>
      </c>
      <c r="BF1481" s="6">
        <f t="shared" si="69"/>
        <v>46302</v>
      </c>
      <c r="BG1481">
        <f t="shared" si="70"/>
        <v>-1.4583333333357587</v>
      </c>
      <c r="BH1481" t="str">
        <f t="shared" si="71"/>
        <v>COMPLY</v>
      </c>
      <c r="BI1481" t="e">
        <f>VLOOKUP(H1481,Sheet2!$A$1:$B$270,2,FALSE)</f>
        <v>#N/A</v>
      </c>
    </row>
    <row r="1482" spans="1:61">
      <c r="A1482">
        <v>1481</v>
      </c>
      <c r="B1482">
        <v>1002633215</v>
      </c>
      <c r="C1482">
        <v>3</v>
      </c>
      <c r="D1482" t="s">
        <v>51</v>
      </c>
      <c r="E1482">
        <v>4</v>
      </c>
      <c r="F1482" t="s">
        <v>234</v>
      </c>
      <c r="G1482" t="s">
        <v>552</v>
      </c>
      <c r="H1482" t="s">
        <v>4060</v>
      </c>
      <c r="I1482" t="s">
        <v>212</v>
      </c>
      <c r="J1482" t="s">
        <v>213</v>
      </c>
      <c r="K1482" t="s">
        <v>149</v>
      </c>
      <c r="M1482" t="s">
        <v>76</v>
      </c>
      <c r="N1482" t="s">
        <v>563</v>
      </c>
      <c r="O1482" s="57">
        <v>46307.616793981484</v>
      </c>
      <c r="P1482" s="57">
        <v>46312.910405092596</v>
      </c>
      <c r="Q1482">
        <v>69383033</v>
      </c>
      <c r="S1482">
        <v>142566103385</v>
      </c>
      <c r="T1482" t="s">
        <v>1711</v>
      </c>
      <c r="U1482" t="s">
        <v>6104</v>
      </c>
      <c r="V1482" t="s">
        <v>6105</v>
      </c>
      <c r="Z1482">
        <v>110.8271111</v>
      </c>
      <c r="AA1482">
        <v>-7.3980183000000004</v>
      </c>
      <c r="AB1482" t="s">
        <v>6106</v>
      </c>
      <c r="AC1482" t="s">
        <v>284</v>
      </c>
      <c r="AL1482" t="s">
        <v>217</v>
      </c>
      <c r="AM1482" t="s">
        <v>6107</v>
      </c>
      <c r="AN1482" t="s">
        <v>6</v>
      </c>
      <c r="AO1482" s="57">
        <v>46366.642951388887</v>
      </c>
      <c r="AP1482" s="57">
        <v>46308.625</v>
      </c>
      <c r="AR1482" t="s">
        <v>218</v>
      </c>
      <c r="AS1482" t="s">
        <v>2021</v>
      </c>
      <c r="AT1482" t="s">
        <v>230</v>
      </c>
      <c r="AU1482">
        <v>20261017</v>
      </c>
      <c r="AV1482" t="s">
        <v>221</v>
      </c>
      <c r="AW1482" t="s">
        <v>6108</v>
      </c>
      <c r="AX1482" t="s">
        <v>222</v>
      </c>
      <c r="BA1482" s="57">
        <v>46308.625</v>
      </c>
      <c r="BB1482" t="s">
        <v>6107</v>
      </c>
      <c r="BC1482">
        <v>2026</v>
      </c>
      <c r="BD1482">
        <v>10</v>
      </c>
      <c r="BE1482">
        <v>17</v>
      </c>
      <c r="BF1482" s="6">
        <f t="shared" si="69"/>
        <v>46312</v>
      </c>
      <c r="BG1482">
        <f t="shared" si="70"/>
        <v>3.375</v>
      </c>
      <c r="BH1482" t="str">
        <f t="shared" si="71"/>
        <v>NOT COMPLY</v>
      </c>
      <c r="BI1482" t="e">
        <f>VLOOKUP(H1482,Sheet2!$A$1:$B$270,2,FALSE)</f>
        <v>#N/A</v>
      </c>
    </row>
    <row r="1483" spans="1:61">
      <c r="A1483">
        <v>1482</v>
      </c>
      <c r="B1483">
        <v>1002633339</v>
      </c>
      <c r="C1483">
        <v>3</v>
      </c>
      <c r="D1483" t="s">
        <v>51</v>
      </c>
      <c r="E1483">
        <v>4</v>
      </c>
      <c r="F1483" t="s">
        <v>234</v>
      </c>
      <c r="G1483" t="s">
        <v>552</v>
      </c>
      <c r="H1483" t="s">
        <v>4060</v>
      </c>
      <c r="I1483" t="s">
        <v>212</v>
      </c>
      <c r="J1483" t="s">
        <v>213</v>
      </c>
      <c r="K1483" t="s">
        <v>149</v>
      </c>
      <c r="L1483" t="s">
        <v>214</v>
      </c>
      <c r="M1483" t="s">
        <v>76</v>
      </c>
      <c r="N1483" t="s">
        <v>215</v>
      </c>
      <c r="O1483" s="57">
        <v>46307.635185185187</v>
      </c>
      <c r="P1483" s="57">
        <v>46308.920752314814</v>
      </c>
      <c r="Q1483">
        <v>69408799</v>
      </c>
      <c r="S1483">
        <v>142566103386</v>
      </c>
      <c r="T1483" t="s">
        <v>6109</v>
      </c>
      <c r="U1483" t="s">
        <v>6110</v>
      </c>
      <c r="V1483" t="s">
        <v>6111</v>
      </c>
      <c r="Z1483">
        <v>110.827985580324</v>
      </c>
      <c r="AA1483">
        <v>-7.39849729795597</v>
      </c>
      <c r="AB1483" t="s">
        <v>6112</v>
      </c>
      <c r="AC1483" t="s">
        <v>235</v>
      </c>
      <c r="AL1483" t="s">
        <v>217</v>
      </c>
      <c r="AM1483" t="s">
        <v>6113</v>
      </c>
      <c r="AN1483" t="s">
        <v>6</v>
      </c>
      <c r="AO1483" s="57">
        <v>46366.642951388887</v>
      </c>
      <c r="AP1483" s="57">
        <v>46308.625</v>
      </c>
      <c r="AR1483" t="s">
        <v>218</v>
      </c>
      <c r="AS1483" t="s">
        <v>2021</v>
      </c>
      <c r="AT1483" t="s">
        <v>230</v>
      </c>
      <c r="AU1483">
        <v>20261013</v>
      </c>
      <c r="AV1483" t="s">
        <v>221</v>
      </c>
      <c r="AW1483" t="s">
        <v>236</v>
      </c>
      <c r="AX1483" t="s">
        <v>222</v>
      </c>
      <c r="BA1483" s="57">
        <v>46308.625</v>
      </c>
      <c r="BB1483" t="s">
        <v>6113</v>
      </c>
      <c r="BC1483">
        <v>2026</v>
      </c>
      <c r="BD1483">
        <v>10</v>
      </c>
      <c r="BE1483">
        <v>13</v>
      </c>
      <c r="BF1483" s="6">
        <f t="shared" si="69"/>
        <v>46308</v>
      </c>
      <c r="BG1483">
        <f t="shared" si="70"/>
        <v>-0.625</v>
      </c>
      <c r="BH1483" t="str">
        <f t="shared" si="71"/>
        <v>COMPLY</v>
      </c>
      <c r="BI1483" t="e">
        <f>VLOOKUP(H1483,Sheet2!$A$1:$B$270,2,FALSE)</f>
        <v>#N/A</v>
      </c>
    </row>
    <row r="1484" spans="1:61">
      <c r="A1484">
        <v>1483</v>
      </c>
      <c r="B1484">
        <v>1002633488</v>
      </c>
      <c r="C1484">
        <v>3</v>
      </c>
      <c r="D1484" t="s">
        <v>51</v>
      </c>
      <c r="E1484">
        <v>4</v>
      </c>
      <c r="F1484" t="s">
        <v>234</v>
      </c>
      <c r="G1484" t="s">
        <v>552</v>
      </c>
      <c r="H1484" t="s">
        <v>4060</v>
      </c>
      <c r="I1484" t="s">
        <v>212</v>
      </c>
      <c r="J1484" t="s">
        <v>213</v>
      </c>
      <c r="K1484" t="s">
        <v>149</v>
      </c>
      <c r="M1484" t="s">
        <v>76</v>
      </c>
      <c r="N1484" t="s">
        <v>215</v>
      </c>
      <c r="O1484" s="57">
        <v>46307.663148148145</v>
      </c>
      <c r="P1484" s="57">
        <v>46308.722488425927</v>
      </c>
      <c r="Q1484">
        <v>69408877</v>
      </c>
      <c r="S1484">
        <v>142566103388</v>
      </c>
      <c r="T1484" t="s">
        <v>4065</v>
      </c>
      <c r="U1484" t="s">
        <v>6100</v>
      </c>
      <c r="V1484" t="s">
        <v>6101</v>
      </c>
      <c r="Z1484">
        <v>110.81948585340599</v>
      </c>
      <c r="AA1484">
        <v>-7.5184277776925104</v>
      </c>
      <c r="AB1484" t="s">
        <v>6102</v>
      </c>
      <c r="AC1484" t="s">
        <v>229</v>
      </c>
      <c r="AL1484" t="s">
        <v>217</v>
      </c>
      <c r="AM1484" t="s">
        <v>6103</v>
      </c>
      <c r="AN1484" t="s">
        <v>6</v>
      </c>
      <c r="AO1484" s="57">
        <v>46366.684236111112</v>
      </c>
      <c r="AP1484" s="57">
        <v>46308.625</v>
      </c>
      <c r="AR1484" t="s">
        <v>218</v>
      </c>
      <c r="AS1484" t="s">
        <v>2021</v>
      </c>
      <c r="AT1484" t="s">
        <v>230</v>
      </c>
      <c r="AU1484">
        <v>20261013</v>
      </c>
      <c r="AV1484" t="s">
        <v>221</v>
      </c>
      <c r="AW1484" t="s">
        <v>540</v>
      </c>
      <c r="AX1484" t="s">
        <v>222</v>
      </c>
      <c r="BA1484" s="57">
        <v>46308.625</v>
      </c>
      <c r="BB1484" t="s">
        <v>6103</v>
      </c>
      <c r="BC1484">
        <v>2026</v>
      </c>
      <c r="BD1484">
        <v>10</v>
      </c>
      <c r="BE1484">
        <v>13</v>
      </c>
      <c r="BF1484" s="6">
        <f t="shared" si="69"/>
        <v>46308</v>
      </c>
      <c r="BG1484">
        <f t="shared" si="70"/>
        <v>-0.625</v>
      </c>
      <c r="BH1484" t="str">
        <f t="shared" si="71"/>
        <v>COMPLY</v>
      </c>
      <c r="BI1484" t="e">
        <f>VLOOKUP(H1484,Sheet2!$A$1:$B$270,2,FALSE)</f>
        <v>#N/A</v>
      </c>
    </row>
    <row r="1485" spans="1:61">
      <c r="A1485">
        <v>1484</v>
      </c>
      <c r="B1485">
        <v>1002637244</v>
      </c>
      <c r="C1485">
        <v>3</v>
      </c>
      <c r="D1485" t="s">
        <v>51</v>
      </c>
      <c r="E1485">
        <v>4</v>
      </c>
      <c r="F1485" t="s">
        <v>234</v>
      </c>
      <c r="G1485" t="s">
        <v>552</v>
      </c>
      <c r="H1485" t="s">
        <v>4060</v>
      </c>
      <c r="I1485" t="s">
        <v>212</v>
      </c>
      <c r="J1485" t="s">
        <v>213</v>
      </c>
      <c r="K1485" t="s">
        <v>149</v>
      </c>
      <c r="L1485" t="s">
        <v>214</v>
      </c>
      <c r="M1485" t="s">
        <v>76</v>
      </c>
      <c r="N1485" t="s">
        <v>215</v>
      </c>
      <c r="O1485" s="57">
        <v>46309.672615740739</v>
      </c>
      <c r="P1485" s="57">
        <v>46311.464872685188</v>
      </c>
      <c r="Q1485">
        <v>69410326</v>
      </c>
      <c r="S1485">
        <v>142566103570</v>
      </c>
      <c r="T1485" t="s">
        <v>7041</v>
      </c>
      <c r="U1485" t="s">
        <v>7042</v>
      </c>
      <c r="V1485" t="s">
        <v>7043</v>
      </c>
      <c r="Z1485">
        <v>110.8213844</v>
      </c>
      <c r="AA1485">
        <v>-7.4492708999999904</v>
      </c>
      <c r="AB1485" t="s">
        <v>7044</v>
      </c>
      <c r="AC1485" t="s">
        <v>235</v>
      </c>
      <c r="AL1485" t="s">
        <v>217</v>
      </c>
      <c r="AM1485" t="s">
        <v>7045</v>
      </c>
      <c r="AN1485" t="s">
        <v>6</v>
      </c>
      <c r="AO1485" t="s">
        <v>6835</v>
      </c>
      <c r="AP1485" s="57">
        <v>46311.333333333336</v>
      </c>
      <c r="AR1485" t="s">
        <v>218</v>
      </c>
      <c r="AS1485" t="s">
        <v>2021</v>
      </c>
      <c r="AT1485" t="s">
        <v>230</v>
      </c>
      <c r="AU1485">
        <v>20261016</v>
      </c>
      <c r="AV1485" t="s">
        <v>221</v>
      </c>
      <c r="AW1485" t="s">
        <v>878</v>
      </c>
      <c r="AX1485" t="s">
        <v>222</v>
      </c>
      <c r="BA1485" s="57">
        <v>46311.333333333336</v>
      </c>
      <c r="BB1485" t="s">
        <v>7045</v>
      </c>
      <c r="BC1485">
        <v>2026</v>
      </c>
      <c r="BD1485">
        <v>10</v>
      </c>
      <c r="BE1485">
        <v>16</v>
      </c>
      <c r="BF1485" s="6">
        <f t="shared" si="69"/>
        <v>46311</v>
      </c>
      <c r="BG1485">
        <f t="shared" si="70"/>
        <v>-0.33333333333575865</v>
      </c>
      <c r="BH1485" t="str">
        <f t="shared" si="71"/>
        <v>COMPLY</v>
      </c>
      <c r="BI1485" t="e">
        <f>VLOOKUP(H1485,Sheet2!$A$1:$B$270,2,FALSE)</f>
        <v>#N/A</v>
      </c>
    </row>
    <row r="1486" spans="1:61">
      <c r="A1486">
        <v>1485</v>
      </c>
      <c r="B1486">
        <v>1002637251</v>
      </c>
      <c r="C1486">
        <v>3</v>
      </c>
      <c r="D1486" t="s">
        <v>51</v>
      </c>
      <c r="E1486">
        <v>4</v>
      </c>
      <c r="F1486" t="s">
        <v>234</v>
      </c>
      <c r="G1486" t="s">
        <v>552</v>
      </c>
      <c r="H1486" t="s">
        <v>4060</v>
      </c>
      <c r="I1486" t="s">
        <v>212</v>
      </c>
      <c r="J1486" t="s">
        <v>213</v>
      </c>
      <c r="K1486" t="s">
        <v>149</v>
      </c>
      <c r="L1486" t="s">
        <v>214</v>
      </c>
      <c r="M1486" t="s">
        <v>76</v>
      </c>
      <c r="N1486" t="s">
        <v>215</v>
      </c>
      <c r="O1486" s="57">
        <v>46309.674027777779</v>
      </c>
      <c r="P1486" s="57">
        <v>46311.456608796296</v>
      </c>
      <c r="Q1486">
        <v>69410331</v>
      </c>
      <c r="S1486">
        <v>142566103571</v>
      </c>
      <c r="T1486" t="s">
        <v>7046</v>
      </c>
      <c r="U1486" t="s">
        <v>7042</v>
      </c>
      <c r="V1486" t="s">
        <v>7047</v>
      </c>
      <c r="Z1486">
        <v>110.8213844</v>
      </c>
      <c r="AA1486">
        <v>-7.4492708999999904</v>
      </c>
      <c r="AB1486" t="s">
        <v>7048</v>
      </c>
      <c r="AC1486" t="s">
        <v>235</v>
      </c>
      <c r="AL1486" t="s">
        <v>217</v>
      </c>
      <c r="AM1486" t="s">
        <v>7045</v>
      </c>
      <c r="AN1486" t="s">
        <v>6</v>
      </c>
      <c r="AO1486" t="s">
        <v>6810</v>
      </c>
      <c r="AP1486" s="57">
        <v>46311.333333333336</v>
      </c>
      <c r="AR1486" t="s">
        <v>218</v>
      </c>
      <c r="AS1486" t="s">
        <v>2021</v>
      </c>
      <c r="AT1486" t="s">
        <v>230</v>
      </c>
      <c r="AU1486">
        <v>20261016</v>
      </c>
      <c r="AV1486" t="s">
        <v>221</v>
      </c>
      <c r="AW1486" t="s">
        <v>877</v>
      </c>
      <c r="AX1486" t="s">
        <v>222</v>
      </c>
      <c r="BA1486" s="57">
        <v>46311.333333333336</v>
      </c>
      <c r="BB1486" t="s">
        <v>7045</v>
      </c>
      <c r="BC1486">
        <v>2026</v>
      </c>
      <c r="BD1486">
        <v>10</v>
      </c>
      <c r="BE1486">
        <v>16</v>
      </c>
      <c r="BF1486" s="6">
        <f t="shared" si="69"/>
        <v>46311</v>
      </c>
      <c r="BG1486">
        <f t="shared" si="70"/>
        <v>-0.33333333333575865</v>
      </c>
      <c r="BH1486" t="str">
        <f t="shared" si="71"/>
        <v>COMPLY</v>
      </c>
      <c r="BI1486" t="e">
        <f>VLOOKUP(H1486,Sheet2!$A$1:$B$270,2,FALSE)</f>
        <v>#N/A</v>
      </c>
    </row>
    <row r="1487" spans="1:61">
      <c r="A1487">
        <v>1486</v>
      </c>
      <c r="B1487">
        <v>1002637947</v>
      </c>
      <c r="C1487">
        <v>3</v>
      </c>
      <c r="D1487" t="s">
        <v>51</v>
      </c>
      <c r="E1487">
        <v>4</v>
      </c>
      <c r="F1487" t="s">
        <v>234</v>
      </c>
      <c r="G1487" t="s">
        <v>552</v>
      </c>
      <c r="H1487" t="s">
        <v>4060</v>
      </c>
      <c r="I1487" t="s">
        <v>212</v>
      </c>
      <c r="J1487" t="s">
        <v>213</v>
      </c>
      <c r="K1487" t="s">
        <v>149</v>
      </c>
      <c r="M1487" t="s">
        <v>76</v>
      </c>
      <c r="N1487" t="s">
        <v>215</v>
      </c>
      <c r="O1487" s="57">
        <v>46310.418703703705</v>
      </c>
      <c r="P1487" s="57">
        <v>46315.643599537034</v>
      </c>
      <c r="Q1487">
        <v>69410604</v>
      </c>
      <c r="S1487">
        <v>142566103748</v>
      </c>
      <c r="T1487" t="s">
        <v>7638</v>
      </c>
      <c r="U1487" t="s">
        <v>7639</v>
      </c>
      <c r="V1487" t="s">
        <v>8672</v>
      </c>
      <c r="Z1487">
        <v>110.828608274459</v>
      </c>
      <c r="AA1487">
        <v>-7.3985894826811203</v>
      </c>
      <c r="AB1487" t="s">
        <v>7640</v>
      </c>
      <c r="AC1487" t="s">
        <v>225</v>
      </c>
      <c r="AL1487" t="s">
        <v>217</v>
      </c>
      <c r="AM1487" t="s">
        <v>8673</v>
      </c>
      <c r="AN1487" t="s">
        <v>6</v>
      </c>
      <c r="AO1487" t="s">
        <v>7465</v>
      </c>
      <c r="AP1487" s="57">
        <v>46314.333333333336</v>
      </c>
      <c r="AR1487" t="s">
        <v>218</v>
      </c>
      <c r="AS1487" t="s">
        <v>2021</v>
      </c>
      <c r="AT1487" t="s">
        <v>230</v>
      </c>
      <c r="AU1487">
        <v>20261020</v>
      </c>
      <c r="AV1487" t="s">
        <v>221</v>
      </c>
      <c r="AW1487" t="s">
        <v>540</v>
      </c>
      <c r="AX1487" t="s">
        <v>222</v>
      </c>
      <c r="BA1487" s="57">
        <v>46314.333333333336</v>
      </c>
      <c r="BB1487" t="s">
        <v>8673</v>
      </c>
      <c r="BC1487">
        <v>2026</v>
      </c>
      <c r="BD1487">
        <v>10</v>
      </c>
      <c r="BE1487">
        <v>20</v>
      </c>
      <c r="BF1487" s="6">
        <f t="shared" si="69"/>
        <v>46315</v>
      </c>
      <c r="BG1487">
        <f t="shared" si="70"/>
        <v>0.66666666666424135</v>
      </c>
      <c r="BH1487" t="str">
        <f t="shared" si="71"/>
        <v>COMPLY</v>
      </c>
      <c r="BI1487" t="e">
        <f>VLOOKUP(H1487,Sheet2!$A$1:$B$270,2,FALSE)</f>
        <v>#N/A</v>
      </c>
    </row>
    <row r="1488" spans="1:61">
      <c r="A1488">
        <v>1487</v>
      </c>
      <c r="B1488">
        <v>1002656583</v>
      </c>
      <c r="C1488">
        <v>3</v>
      </c>
      <c r="D1488" t="s">
        <v>51</v>
      </c>
      <c r="E1488">
        <v>4</v>
      </c>
      <c r="F1488" t="s">
        <v>234</v>
      </c>
      <c r="G1488" t="s">
        <v>552</v>
      </c>
      <c r="H1488" t="s">
        <v>4060</v>
      </c>
      <c r="I1488" t="s">
        <v>212</v>
      </c>
      <c r="J1488" t="s">
        <v>213</v>
      </c>
      <c r="K1488" t="s">
        <v>149</v>
      </c>
      <c r="M1488" t="s">
        <v>76</v>
      </c>
      <c r="N1488" t="s">
        <v>563</v>
      </c>
      <c r="O1488" s="57">
        <v>46322.676157407404</v>
      </c>
      <c r="P1488" s="57">
        <v>46323.940196759257</v>
      </c>
      <c r="Q1488">
        <v>69418173</v>
      </c>
      <c r="R1488">
        <v>2716003014</v>
      </c>
      <c r="S1488">
        <v>142566102475</v>
      </c>
      <c r="T1488" t="s">
        <v>13936</v>
      </c>
      <c r="U1488" t="s">
        <v>13937</v>
      </c>
      <c r="V1488" t="s">
        <v>13938</v>
      </c>
      <c r="Z1488">
        <v>110.8383082</v>
      </c>
      <c r="AA1488">
        <v>-7.5438991</v>
      </c>
      <c r="AB1488" t="s">
        <v>13939</v>
      </c>
      <c r="AC1488" t="s">
        <v>283</v>
      </c>
      <c r="AL1488" t="s">
        <v>217</v>
      </c>
      <c r="AM1488" t="s">
        <v>13940</v>
      </c>
      <c r="AN1488" t="s">
        <v>6</v>
      </c>
      <c r="AO1488" t="s">
        <v>13871</v>
      </c>
      <c r="AP1488" s="57">
        <v>46324.333333333336</v>
      </c>
      <c r="AR1488" t="s">
        <v>218</v>
      </c>
      <c r="AS1488" t="s">
        <v>2021</v>
      </c>
      <c r="AT1488" t="s">
        <v>230</v>
      </c>
      <c r="AU1488">
        <v>20261028</v>
      </c>
      <c r="AV1488" t="s">
        <v>221</v>
      </c>
      <c r="AW1488" t="s">
        <v>2451</v>
      </c>
      <c r="AX1488" t="s">
        <v>222</v>
      </c>
      <c r="BA1488" s="57">
        <v>46324.333333333336</v>
      </c>
      <c r="BB1488" t="s">
        <v>13940</v>
      </c>
      <c r="BC1488">
        <v>2026</v>
      </c>
      <c r="BD1488">
        <v>10</v>
      </c>
      <c r="BE1488">
        <v>28</v>
      </c>
      <c r="BF1488" s="6">
        <f t="shared" si="69"/>
        <v>46323</v>
      </c>
      <c r="BG1488">
        <f t="shared" si="70"/>
        <v>-1.3333333333357587</v>
      </c>
      <c r="BH1488" t="str">
        <f t="shared" si="71"/>
        <v>COMPLY</v>
      </c>
      <c r="BI1488" t="e">
        <f>VLOOKUP(H1488,Sheet2!$A$1:$B$270,2,FALSE)</f>
        <v>#N/A</v>
      </c>
    </row>
    <row r="1489" spans="1:61">
      <c r="A1489">
        <v>1488</v>
      </c>
      <c r="B1489">
        <v>1002632051</v>
      </c>
      <c r="C1489">
        <v>3</v>
      </c>
      <c r="D1489" t="s">
        <v>51</v>
      </c>
      <c r="E1489">
        <v>4</v>
      </c>
      <c r="F1489" t="s">
        <v>234</v>
      </c>
      <c r="G1489" t="s">
        <v>552</v>
      </c>
      <c r="H1489" t="s">
        <v>4060</v>
      </c>
      <c r="I1489" t="s">
        <v>212</v>
      </c>
      <c r="J1489" t="s">
        <v>213</v>
      </c>
      <c r="K1489" t="s">
        <v>149</v>
      </c>
      <c r="L1489" t="s">
        <v>214</v>
      </c>
      <c r="M1489" t="s">
        <v>1625</v>
      </c>
      <c r="N1489" t="s">
        <v>215</v>
      </c>
      <c r="O1489" s="57">
        <v>46307.381527777776</v>
      </c>
      <c r="P1489" s="57">
        <v>46308.399976851855</v>
      </c>
      <c r="Q1489">
        <v>69406121</v>
      </c>
      <c r="T1489" t="s">
        <v>4065</v>
      </c>
      <c r="V1489" t="s">
        <v>4067</v>
      </c>
      <c r="Z1489">
        <v>110.819594</v>
      </c>
      <c r="AA1489">
        <v>-7.5183580000000001</v>
      </c>
      <c r="AB1489" t="s">
        <v>4068</v>
      </c>
      <c r="AC1489" t="s">
        <v>235</v>
      </c>
      <c r="AL1489" t="s">
        <v>217</v>
      </c>
      <c r="AM1489" t="s">
        <v>4069</v>
      </c>
      <c r="AN1489" t="s">
        <v>6</v>
      </c>
      <c r="AO1489" s="57">
        <v>46366.392314814817</v>
      </c>
      <c r="AP1489" s="57">
        <v>46304</v>
      </c>
      <c r="AR1489" t="s">
        <v>1630</v>
      </c>
      <c r="AS1489" t="s">
        <v>2021</v>
      </c>
      <c r="AT1489" t="s">
        <v>230</v>
      </c>
      <c r="AV1489" t="s">
        <v>4441</v>
      </c>
      <c r="AW1489" t="s">
        <v>879</v>
      </c>
      <c r="AX1489" t="s">
        <v>222</v>
      </c>
      <c r="AZ1489" t="s">
        <v>4441</v>
      </c>
      <c r="BA1489" s="57">
        <v>46304.333333333336</v>
      </c>
      <c r="BB1489" t="s">
        <v>4069</v>
      </c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:61">
      <c r="A1490">
        <v>1489</v>
      </c>
      <c r="B1490">
        <v>1002626895</v>
      </c>
      <c r="C1490">
        <v>3</v>
      </c>
      <c r="D1490" t="s">
        <v>51</v>
      </c>
      <c r="E1490">
        <v>4</v>
      </c>
      <c r="F1490" t="s">
        <v>234</v>
      </c>
      <c r="G1490" t="s">
        <v>552</v>
      </c>
      <c r="H1490" t="s">
        <v>4060</v>
      </c>
      <c r="I1490" t="s">
        <v>212</v>
      </c>
      <c r="J1490" t="s">
        <v>213</v>
      </c>
      <c r="K1490" t="s">
        <v>149</v>
      </c>
      <c r="L1490" t="s">
        <v>214</v>
      </c>
      <c r="M1490" t="s">
        <v>1916</v>
      </c>
      <c r="N1490" t="s">
        <v>215</v>
      </c>
      <c r="O1490" s="57">
        <v>46302.743530092594</v>
      </c>
      <c r="P1490" s="57">
        <v>46307.382037037038</v>
      </c>
      <c r="Q1490">
        <v>69406121</v>
      </c>
      <c r="S1490">
        <v>142566103205</v>
      </c>
      <c r="T1490" t="s">
        <v>4065</v>
      </c>
      <c r="U1490" t="s">
        <v>4066</v>
      </c>
      <c r="V1490" t="s">
        <v>4067</v>
      </c>
      <c r="Z1490">
        <v>110.819649</v>
      </c>
      <c r="AA1490">
        <v>-7.5182690000000001</v>
      </c>
      <c r="AB1490" t="s">
        <v>4068</v>
      </c>
      <c r="AC1490" t="s">
        <v>235</v>
      </c>
      <c r="AL1490" t="s">
        <v>217</v>
      </c>
      <c r="AM1490" t="s">
        <v>4069</v>
      </c>
      <c r="AN1490" t="s">
        <v>6</v>
      </c>
      <c r="AO1490" s="57">
        <v>46213.746666666666</v>
      </c>
      <c r="AP1490" s="57">
        <v>46304.333333333336</v>
      </c>
      <c r="AQ1490" t="s">
        <v>838</v>
      </c>
      <c r="AR1490" t="s">
        <v>12</v>
      </c>
      <c r="AS1490" t="s">
        <v>2021</v>
      </c>
      <c r="AT1490" t="s">
        <v>230</v>
      </c>
      <c r="AV1490" t="s">
        <v>1626</v>
      </c>
      <c r="AW1490" t="s">
        <v>879</v>
      </c>
      <c r="AX1490" t="s">
        <v>222</v>
      </c>
      <c r="BA1490" s="57">
        <v>46304.333333333336</v>
      </c>
      <c r="BB1490" t="s">
        <v>4069</v>
      </c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:61">
      <c r="A1491">
        <v>1490</v>
      </c>
      <c r="B1491">
        <v>1002648216</v>
      </c>
      <c r="C1491">
        <v>3</v>
      </c>
      <c r="D1491" t="s">
        <v>51</v>
      </c>
      <c r="E1491">
        <v>4</v>
      </c>
      <c r="F1491" t="s">
        <v>234</v>
      </c>
      <c r="G1491" t="s">
        <v>863</v>
      </c>
      <c r="H1491" t="s">
        <v>10986</v>
      </c>
      <c r="I1491" t="s">
        <v>212</v>
      </c>
      <c r="J1491" t="s">
        <v>213</v>
      </c>
      <c r="K1491" t="s">
        <v>149</v>
      </c>
      <c r="L1491" t="s">
        <v>214</v>
      </c>
      <c r="M1491" t="s">
        <v>76</v>
      </c>
      <c r="N1491" t="s">
        <v>215</v>
      </c>
      <c r="O1491" s="57">
        <v>46316.769270833334</v>
      </c>
      <c r="P1491" s="57">
        <v>46317.561319444445</v>
      </c>
      <c r="Q1491">
        <v>69414805</v>
      </c>
      <c r="S1491">
        <v>146517100321</v>
      </c>
      <c r="T1491" t="s">
        <v>10987</v>
      </c>
      <c r="U1491" t="s">
        <v>10988</v>
      </c>
      <c r="V1491" t="s">
        <v>10989</v>
      </c>
      <c r="Z1491">
        <v>110.851343</v>
      </c>
      <c r="AA1491">
        <v>-8.16104629999999</v>
      </c>
      <c r="AB1491" t="s">
        <v>10990</v>
      </c>
      <c r="AC1491" t="s">
        <v>235</v>
      </c>
      <c r="AL1491" t="s">
        <v>217</v>
      </c>
      <c r="AM1491" t="s">
        <v>10991</v>
      </c>
      <c r="AN1491" t="s">
        <v>6</v>
      </c>
      <c r="AO1491" t="s">
        <v>10992</v>
      </c>
      <c r="AP1491" s="57">
        <v>46317.625</v>
      </c>
      <c r="AR1491" t="s">
        <v>218</v>
      </c>
      <c r="AS1491" t="s">
        <v>219</v>
      </c>
      <c r="AT1491" t="s">
        <v>230</v>
      </c>
      <c r="AU1491">
        <v>20261022</v>
      </c>
      <c r="AV1491" t="s">
        <v>221</v>
      </c>
      <c r="AW1491" t="s">
        <v>879</v>
      </c>
      <c r="AX1491" t="s">
        <v>222</v>
      </c>
      <c r="BA1491" s="57">
        <v>46317.625</v>
      </c>
      <c r="BB1491" t="s">
        <v>10991</v>
      </c>
      <c r="BC1491">
        <v>2026</v>
      </c>
      <c r="BD1491">
        <v>10</v>
      </c>
      <c r="BE1491">
        <v>22</v>
      </c>
      <c r="BF1491" s="6">
        <f t="shared" si="69"/>
        <v>46317</v>
      </c>
      <c r="BG1491">
        <f t="shared" si="70"/>
        <v>-0.625</v>
      </c>
      <c r="BH1491" t="str">
        <f t="shared" si="71"/>
        <v>COMPLY</v>
      </c>
      <c r="BI1491" t="e">
        <f>VLOOKUP(H1491,Sheet2!$A$1:$B$270,2,FALSE)</f>
        <v>#N/A</v>
      </c>
    </row>
    <row r="1492" spans="1:61">
      <c r="A1492">
        <v>1491</v>
      </c>
      <c r="B1492">
        <v>1002617973</v>
      </c>
      <c r="C1492">
        <v>3</v>
      </c>
      <c r="D1492" t="s">
        <v>51</v>
      </c>
      <c r="E1492">
        <v>4</v>
      </c>
      <c r="F1492" t="s">
        <v>234</v>
      </c>
      <c r="G1492" t="s">
        <v>863</v>
      </c>
      <c r="H1492" t="s">
        <v>887</v>
      </c>
      <c r="I1492" t="s">
        <v>212</v>
      </c>
      <c r="J1492" t="s">
        <v>213</v>
      </c>
      <c r="K1492" t="s">
        <v>149</v>
      </c>
      <c r="M1492" t="s">
        <v>76</v>
      </c>
      <c r="N1492" t="s">
        <v>215</v>
      </c>
      <c r="O1492" s="57">
        <v>46296.581493055557</v>
      </c>
      <c r="P1492" s="57">
        <v>46298.538472222222</v>
      </c>
      <c r="Q1492">
        <v>69402411</v>
      </c>
      <c r="S1492">
        <v>142523108896</v>
      </c>
      <c r="T1492" t="s">
        <v>1147</v>
      </c>
      <c r="U1492" t="s">
        <v>1148</v>
      </c>
      <c r="V1492" t="s">
        <v>1149</v>
      </c>
      <c r="Z1492">
        <v>111.127386046067</v>
      </c>
      <c r="AA1492">
        <v>-7.8303749684347101</v>
      </c>
      <c r="AB1492" t="s">
        <v>1150</v>
      </c>
      <c r="AC1492" t="s">
        <v>284</v>
      </c>
      <c r="AL1492" t="s">
        <v>217</v>
      </c>
      <c r="AM1492" t="s">
        <v>1151</v>
      </c>
      <c r="AN1492" t="s">
        <v>6</v>
      </c>
      <c r="AO1492" s="57">
        <v>46032.590474537035</v>
      </c>
      <c r="AP1492" s="57">
        <v>46298.333333333336</v>
      </c>
      <c r="AR1492" t="s">
        <v>218</v>
      </c>
      <c r="AS1492" t="s">
        <v>219</v>
      </c>
      <c r="AT1492" t="s">
        <v>230</v>
      </c>
      <c r="AU1492">
        <v>20261003</v>
      </c>
      <c r="AV1492" t="s">
        <v>221</v>
      </c>
      <c r="AW1492" t="s">
        <v>539</v>
      </c>
      <c r="AX1492" t="s">
        <v>222</v>
      </c>
      <c r="BA1492" s="57">
        <v>46298.333333333336</v>
      </c>
      <c r="BB1492" t="s">
        <v>1151</v>
      </c>
      <c r="BC1492">
        <v>2026</v>
      </c>
      <c r="BD1492">
        <v>10</v>
      </c>
      <c r="BE1492">
        <v>3</v>
      </c>
      <c r="BF1492" s="6">
        <f t="shared" si="69"/>
        <v>46298</v>
      </c>
      <c r="BG1492">
        <f t="shared" si="70"/>
        <v>-0.33333333333575865</v>
      </c>
      <c r="BH1492" t="str">
        <f t="shared" si="71"/>
        <v>COMPLY</v>
      </c>
      <c r="BI1492" t="e">
        <f>VLOOKUP(H1492,Sheet2!$A$1:$B$270,2,FALSE)</f>
        <v>#N/A</v>
      </c>
    </row>
    <row r="1493" spans="1:61">
      <c r="A1493">
        <v>1492</v>
      </c>
      <c r="B1493">
        <v>1002620950</v>
      </c>
      <c r="C1493">
        <v>3</v>
      </c>
      <c r="D1493" t="s">
        <v>51</v>
      </c>
      <c r="E1493">
        <v>4</v>
      </c>
      <c r="F1493" t="s">
        <v>234</v>
      </c>
      <c r="G1493" t="s">
        <v>863</v>
      </c>
      <c r="H1493" t="s">
        <v>887</v>
      </c>
      <c r="I1493" t="s">
        <v>212</v>
      </c>
      <c r="J1493" t="s">
        <v>213</v>
      </c>
      <c r="K1493" t="s">
        <v>149</v>
      </c>
      <c r="L1493" t="s">
        <v>214</v>
      </c>
      <c r="M1493" t="s">
        <v>76</v>
      </c>
      <c r="N1493" t="s">
        <v>215</v>
      </c>
      <c r="O1493" s="57">
        <v>46298.535185185188</v>
      </c>
      <c r="P1493" s="57">
        <v>46299.665717592594</v>
      </c>
      <c r="Q1493">
        <v>69403592</v>
      </c>
      <c r="S1493">
        <v>142523108356</v>
      </c>
      <c r="T1493" t="s">
        <v>2027</v>
      </c>
      <c r="U1493" t="s">
        <v>2028</v>
      </c>
      <c r="V1493" t="s">
        <v>2029</v>
      </c>
      <c r="Z1493">
        <v>111.06861960000001</v>
      </c>
      <c r="AA1493">
        <v>-7.8193758999999998</v>
      </c>
      <c r="AB1493" t="s">
        <v>2030</v>
      </c>
      <c r="AC1493" t="s">
        <v>235</v>
      </c>
      <c r="AL1493" t="s">
        <v>217</v>
      </c>
      <c r="AM1493" t="s">
        <v>1596</v>
      </c>
      <c r="AN1493" t="s">
        <v>6</v>
      </c>
      <c r="AO1493" s="57">
        <v>46091.549074074072</v>
      </c>
      <c r="AP1493" s="57">
        <v>46299.458333333336</v>
      </c>
      <c r="AR1493" t="s">
        <v>218</v>
      </c>
      <c r="AS1493" t="s">
        <v>219</v>
      </c>
      <c r="AT1493" t="s">
        <v>230</v>
      </c>
      <c r="AU1493">
        <v>20261004</v>
      </c>
      <c r="AV1493" t="s">
        <v>221</v>
      </c>
      <c r="AW1493" t="s">
        <v>880</v>
      </c>
      <c r="AX1493" t="s">
        <v>222</v>
      </c>
      <c r="BA1493" s="57">
        <v>46299.458333333336</v>
      </c>
      <c r="BB1493" t="s">
        <v>1596</v>
      </c>
      <c r="BC1493">
        <v>2026</v>
      </c>
      <c r="BD1493">
        <v>10</v>
      </c>
      <c r="BE1493">
        <v>4</v>
      </c>
      <c r="BF1493" s="6">
        <f t="shared" si="69"/>
        <v>46299</v>
      </c>
      <c r="BG1493">
        <f t="shared" si="70"/>
        <v>-0.45833333333575865</v>
      </c>
      <c r="BH1493" t="str">
        <f t="shared" si="71"/>
        <v>COMPLY</v>
      </c>
      <c r="BI1493" t="e">
        <f>VLOOKUP(H1493,Sheet2!$A$1:$B$270,2,FALSE)</f>
        <v>#N/A</v>
      </c>
    </row>
    <row r="1494" spans="1:61">
      <c r="A1494">
        <v>1493</v>
      </c>
      <c r="B1494">
        <v>1002624040</v>
      </c>
      <c r="C1494">
        <v>3</v>
      </c>
      <c r="D1494" t="s">
        <v>51</v>
      </c>
      <c r="E1494">
        <v>4</v>
      </c>
      <c r="F1494" t="s">
        <v>234</v>
      </c>
      <c r="G1494" t="s">
        <v>863</v>
      </c>
      <c r="H1494" t="s">
        <v>887</v>
      </c>
      <c r="I1494" t="s">
        <v>212</v>
      </c>
      <c r="J1494" t="s">
        <v>213</v>
      </c>
      <c r="K1494" t="s">
        <v>149</v>
      </c>
      <c r="L1494" t="s">
        <v>214</v>
      </c>
      <c r="M1494" t="s">
        <v>76</v>
      </c>
      <c r="N1494" t="s">
        <v>215</v>
      </c>
      <c r="O1494" s="57">
        <v>46301.482407407406</v>
      </c>
      <c r="P1494" s="57">
        <v>46302.488425925927</v>
      </c>
      <c r="Q1494">
        <v>69404902</v>
      </c>
      <c r="S1494">
        <v>142523108357</v>
      </c>
      <c r="T1494" t="s">
        <v>3385</v>
      </c>
      <c r="U1494" t="s">
        <v>3386</v>
      </c>
      <c r="V1494" t="s">
        <v>3387</v>
      </c>
      <c r="Z1494">
        <v>111.0700698</v>
      </c>
      <c r="AA1494">
        <v>-7.7782329999999904</v>
      </c>
      <c r="AB1494" t="s">
        <v>3388</v>
      </c>
      <c r="AC1494" t="s">
        <v>235</v>
      </c>
      <c r="AL1494" t="s">
        <v>217</v>
      </c>
      <c r="AM1494" t="s">
        <v>3389</v>
      </c>
      <c r="AN1494" t="s">
        <v>6</v>
      </c>
      <c r="AO1494" s="57">
        <v>46183.486203703702</v>
      </c>
      <c r="AP1494" s="57">
        <v>46302.333333333336</v>
      </c>
      <c r="AR1494" t="s">
        <v>218</v>
      </c>
      <c r="AS1494" t="s">
        <v>219</v>
      </c>
      <c r="AT1494" t="s">
        <v>230</v>
      </c>
      <c r="AU1494">
        <v>20261007</v>
      </c>
      <c r="AV1494" t="s">
        <v>221</v>
      </c>
      <c r="AW1494" t="s">
        <v>880</v>
      </c>
      <c r="AX1494" t="s">
        <v>222</v>
      </c>
      <c r="BA1494" s="57">
        <v>46302.333333333336</v>
      </c>
      <c r="BB1494" t="s">
        <v>3389</v>
      </c>
      <c r="BC1494">
        <v>2026</v>
      </c>
      <c r="BD1494">
        <v>10</v>
      </c>
      <c r="BE1494">
        <v>7</v>
      </c>
      <c r="BF1494" s="6">
        <f t="shared" si="69"/>
        <v>46302</v>
      </c>
      <c r="BG1494">
        <f t="shared" si="70"/>
        <v>-0.33333333333575865</v>
      </c>
      <c r="BH1494" t="str">
        <f t="shared" si="71"/>
        <v>COMPLY</v>
      </c>
      <c r="BI1494" t="e">
        <f>VLOOKUP(H1494,Sheet2!$A$1:$B$270,2,FALSE)</f>
        <v>#N/A</v>
      </c>
    </row>
    <row r="1495" spans="1:61">
      <c r="A1495">
        <v>1494</v>
      </c>
      <c r="B1495">
        <v>1002637891</v>
      </c>
      <c r="C1495">
        <v>3</v>
      </c>
      <c r="D1495" t="s">
        <v>51</v>
      </c>
      <c r="E1495">
        <v>4</v>
      </c>
      <c r="F1495" t="s">
        <v>234</v>
      </c>
      <c r="G1495" t="s">
        <v>863</v>
      </c>
      <c r="H1495" t="s">
        <v>887</v>
      </c>
      <c r="I1495" t="s">
        <v>212</v>
      </c>
      <c r="J1495" t="s">
        <v>213</v>
      </c>
      <c r="K1495" t="s">
        <v>149</v>
      </c>
      <c r="M1495" t="s">
        <v>76</v>
      </c>
      <c r="N1495" t="s">
        <v>563</v>
      </c>
      <c r="O1495" s="57">
        <v>46310.408900462964</v>
      </c>
      <c r="P1495" s="57">
        <v>46310.899814814817</v>
      </c>
      <c r="Q1495">
        <v>69410572</v>
      </c>
      <c r="R1495">
        <v>2735501009</v>
      </c>
      <c r="S1495">
        <v>142523108359</v>
      </c>
      <c r="T1495" t="s">
        <v>7641</v>
      </c>
      <c r="U1495" t="s">
        <v>7642</v>
      </c>
      <c r="V1495" t="s">
        <v>7643</v>
      </c>
      <c r="Z1495">
        <v>111.1289567</v>
      </c>
      <c r="AA1495">
        <v>-7.8262938999999996</v>
      </c>
      <c r="AB1495" t="s">
        <v>7644</v>
      </c>
      <c r="AC1495" t="s">
        <v>567</v>
      </c>
      <c r="AL1495" t="s">
        <v>217</v>
      </c>
      <c r="AM1495" t="s">
        <v>7645</v>
      </c>
      <c r="AN1495" t="s">
        <v>6</v>
      </c>
      <c r="AO1495" t="s">
        <v>7628</v>
      </c>
      <c r="AP1495" s="57">
        <v>46311.333333333336</v>
      </c>
      <c r="AR1495" t="s">
        <v>218</v>
      </c>
      <c r="AS1495" t="s">
        <v>219</v>
      </c>
      <c r="AT1495" t="s">
        <v>230</v>
      </c>
      <c r="AU1495">
        <v>20261015</v>
      </c>
      <c r="AV1495" t="s">
        <v>221</v>
      </c>
      <c r="AW1495" t="s">
        <v>540</v>
      </c>
      <c r="AX1495" t="s">
        <v>222</v>
      </c>
      <c r="BA1495" s="57">
        <v>46311.333333333336</v>
      </c>
      <c r="BB1495" t="s">
        <v>7645</v>
      </c>
      <c r="BC1495">
        <v>2026</v>
      </c>
      <c r="BD1495">
        <v>10</v>
      </c>
      <c r="BE1495">
        <v>15</v>
      </c>
      <c r="BF1495" s="6">
        <f t="shared" si="69"/>
        <v>46310</v>
      </c>
      <c r="BG1495">
        <f t="shared" si="70"/>
        <v>-1.3333333333357587</v>
      </c>
      <c r="BH1495" t="str">
        <f t="shared" si="71"/>
        <v>COMPLY</v>
      </c>
      <c r="BI1495" t="e">
        <f>VLOOKUP(H1495,Sheet2!$A$1:$B$270,2,FALSE)</f>
        <v>#N/A</v>
      </c>
    </row>
    <row r="1496" spans="1:61">
      <c r="A1496">
        <v>1495</v>
      </c>
      <c r="B1496">
        <v>1002641506</v>
      </c>
      <c r="C1496">
        <v>3</v>
      </c>
      <c r="D1496" t="s">
        <v>51</v>
      </c>
      <c r="E1496">
        <v>4</v>
      </c>
      <c r="F1496" t="s">
        <v>234</v>
      </c>
      <c r="G1496" t="s">
        <v>863</v>
      </c>
      <c r="H1496" t="s">
        <v>887</v>
      </c>
      <c r="I1496" t="s">
        <v>212</v>
      </c>
      <c r="J1496" t="s">
        <v>213</v>
      </c>
      <c r="K1496" t="s">
        <v>149</v>
      </c>
      <c r="L1496" t="s">
        <v>214</v>
      </c>
      <c r="M1496" t="s">
        <v>76</v>
      </c>
      <c r="N1496" t="s">
        <v>215</v>
      </c>
      <c r="O1496" s="57">
        <v>46312.649085648147</v>
      </c>
      <c r="P1496" s="57">
        <v>46314.666979166665</v>
      </c>
      <c r="Q1496">
        <v>69412153</v>
      </c>
      <c r="S1496">
        <v>142523108363</v>
      </c>
      <c r="T1496" t="s">
        <v>8674</v>
      </c>
      <c r="U1496" t="s">
        <v>8675</v>
      </c>
      <c r="V1496" t="s">
        <v>8676</v>
      </c>
      <c r="Z1496">
        <v>111.20627229999999</v>
      </c>
      <c r="AA1496">
        <v>-7.8253309</v>
      </c>
      <c r="AB1496" t="s">
        <v>8677</v>
      </c>
      <c r="AC1496" t="s">
        <v>235</v>
      </c>
      <c r="AL1496" t="s">
        <v>217</v>
      </c>
      <c r="AM1496" t="s">
        <v>8678</v>
      </c>
      <c r="AN1496" t="s">
        <v>6</v>
      </c>
      <c r="AO1496" t="s">
        <v>8467</v>
      </c>
      <c r="AP1496" s="57">
        <v>46313.625</v>
      </c>
      <c r="AR1496" t="s">
        <v>218</v>
      </c>
      <c r="AS1496" t="s">
        <v>219</v>
      </c>
      <c r="AT1496" t="s">
        <v>230</v>
      </c>
      <c r="AU1496">
        <v>20261019</v>
      </c>
      <c r="AV1496" t="s">
        <v>221</v>
      </c>
      <c r="AW1496" t="s">
        <v>877</v>
      </c>
      <c r="AX1496" t="s">
        <v>222</v>
      </c>
      <c r="BA1496" s="57">
        <v>46313.625</v>
      </c>
      <c r="BB1496" t="s">
        <v>8678</v>
      </c>
      <c r="BC1496">
        <v>2026</v>
      </c>
      <c r="BD1496">
        <v>10</v>
      </c>
      <c r="BE1496">
        <v>19</v>
      </c>
      <c r="BF1496" s="6">
        <f t="shared" si="69"/>
        <v>46314</v>
      </c>
      <c r="BG1496">
        <f t="shared" si="70"/>
        <v>0.375</v>
      </c>
      <c r="BH1496" t="str">
        <f t="shared" si="71"/>
        <v>COMPLY</v>
      </c>
      <c r="BI1496" t="e">
        <f>VLOOKUP(H1496,Sheet2!$A$1:$B$270,2,FALSE)</f>
        <v>#N/A</v>
      </c>
    </row>
    <row r="1497" spans="1:61">
      <c r="A1497">
        <v>1496</v>
      </c>
      <c r="B1497">
        <v>1002642552</v>
      </c>
      <c r="C1497">
        <v>3</v>
      </c>
      <c r="D1497" t="s">
        <v>51</v>
      </c>
      <c r="E1497">
        <v>4</v>
      </c>
      <c r="F1497" t="s">
        <v>234</v>
      </c>
      <c r="G1497" t="s">
        <v>863</v>
      </c>
      <c r="H1497" t="s">
        <v>887</v>
      </c>
      <c r="I1497" t="s">
        <v>212</v>
      </c>
      <c r="J1497" t="s">
        <v>213</v>
      </c>
      <c r="K1497" t="s">
        <v>149</v>
      </c>
      <c r="M1497" t="s">
        <v>76</v>
      </c>
      <c r="N1497" t="s">
        <v>215</v>
      </c>
      <c r="O1497" s="57">
        <v>46314.427060185182</v>
      </c>
      <c r="P1497" s="57">
        <v>46316.698425925926</v>
      </c>
      <c r="Q1497">
        <v>69412661</v>
      </c>
      <c r="S1497">
        <v>142523108364</v>
      </c>
      <c r="T1497" t="s">
        <v>9663</v>
      </c>
      <c r="U1497" t="s">
        <v>9664</v>
      </c>
      <c r="V1497" t="s">
        <v>9665</v>
      </c>
      <c r="Z1497">
        <v>111.2639767</v>
      </c>
      <c r="AA1497">
        <v>-7.8356026999999999</v>
      </c>
      <c r="AB1497" t="s">
        <v>9666</v>
      </c>
      <c r="AC1497" t="s">
        <v>284</v>
      </c>
      <c r="AL1497" t="s">
        <v>217</v>
      </c>
      <c r="AM1497" t="s">
        <v>9667</v>
      </c>
      <c r="AN1497" t="s">
        <v>6</v>
      </c>
      <c r="AO1497" t="s">
        <v>9366</v>
      </c>
      <c r="AP1497" s="57">
        <v>46315.458333333336</v>
      </c>
      <c r="AR1497" t="s">
        <v>218</v>
      </c>
      <c r="AS1497" t="s">
        <v>219</v>
      </c>
      <c r="AT1497" t="s">
        <v>230</v>
      </c>
      <c r="AU1497">
        <v>20261021</v>
      </c>
      <c r="AV1497" t="s">
        <v>221</v>
      </c>
      <c r="AW1497" t="s">
        <v>540</v>
      </c>
      <c r="AX1497" t="s">
        <v>222</v>
      </c>
      <c r="BA1497" s="57">
        <v>46315.458333333336</v>
      </c>
      <c r="BB1497" t="s">
        <v>9667</v>
      </c>
      <c r="BC1497">
        <v>2026</v>
      </c>
      <c r="BD1497">
        <v>10</v>
      </c>
      <c r="BE1497">
        <v>21</v>
      </c>
      <c r="BF1497" s="6">
        <f t="shared" si="69"/>
        <v>46316</v>
      </c>
      <c r="BG1497">
        <f t="shared" si="70"/>
        <v>0.54166666666424135</v>
      </c>
      <c r="BH1497" t="str">
        <f t="shared" si="71"/>
        <v>COMPLY</v>
      </c>
      <c r="BI1497" t="e">
        <f>VLOOKUP(H1497,Sheet2!$A$1:$B$270,2,FALSE)</f>
        <v>#N/A</v>
      </c>
    </row>
    <row r="1498" spans="1:61">
      <c r="A1498">
        <v>1497</v>
      </c>
      <c r="B1498">
        <v>1002649899</v>
      </c>
      <c r="C1498">
        <v>3</v>
      </c>
      <c r="D1498" t="s">
        <v>51</v>
      </c>
      <c r="E1498">
        <v>4</v>
      </c>
      <c r="F1498" t="s">
        <v>234</v>
      </c>
      <c r="G1498" t="s">
        <v>863</v>
      </c>
      <c r="H1498" t="s">
        <v>887</v>
      </c>
      <c r="I1498" t="s">
        <v>212</v>
      </c>
      <c r="J1498" t="s">
        <v>213</v>
      </c>
      <c r="K1498" t="s">
        <v>149</v>
      </c>
      <c r="L1498" t="s">
        <v>214</v>
      </c>
      <c r="M1498" t="s">
        <v>76</v>
      </c>
      <c r="N1498" t="s">
        <v>215</v>
      </c>
      <c r="O1498" s="57">
        <v>46317.701898148145</v>
      </c>
      <c r="P1498" s="57">
        <v>46318.668229166666</v>
      </c>
      <c r="Q1498">
        <v>69415451</v>
      </c>
      <c r="S1498">
        <v>142523108888</v>
      </c>
      <c r="T1498" t="s">
        <v>11608</v>
      </c>
      <c r="U1498" t="s">
        <v>11609</v>
      </c>
      <c r="V1498" t="s">
        <v>11610</v>
      </c>
      <c r="Z1498">
        <v>111.1311362</v>
      </c>
      <c r="AA1498">
        <v>-7.8160932000000001</v>
      </c>
      <c r="AB1498" t="s">
        <v>11611</v>
      </c>
      <c r="AC1498" t="s">
        <v>235</v>
      </c>
      <c r="AL1498" t="s">
        <v>217</v>
      </c>
      <c r="AM1498" t="s">
        <v>11561</v>
      </c>
      <c r="AN1498" t="s">
        <v>6</v>
      </c>
      <c r="AO1498" t="s">
        <v>11377</v>
      </c>
      <c r="AP1498" s="57">
        <v>46318.625</v>
      </c>
      <c r="AR1498" t="s">
        <v>218</v>
      </c>
      <c r="AS1498" t="s">
        <v>219</v>
      </c>
      <c r="AT1498" t="s">
        <v>230</v>
      </c>
      <c r="AU1498">
        <v>20261023</v>
      </c>
      <c r="AV1498" t="s">
        <v>221</v>
      </c>
      <c r="AW1498" t="s">
        <v>883</v>
      </c>
      <c r="AX1498" t="s">
        <v>222</v>
      </c>
      <c r="BA1498" s="57">
        <v>46318.625</v>
      </c>
      <c r="BB1498" t="s">
        <v>11561</v>
      </c>
      <c r="BC1498">
        <v>2026</v>
      </c>
      <c r="BD1498">
        <v>10</v>
      </c>
      <c r="BE1498">
        <v>23</v>
      </c>
      <c r="BF1498" s="6">
        <f t="shared" si="69"/>
        <v>46318</v>
      </c>
      <c r="BG1498">
        <f t="shared" si="70"/>
        <v>-0.625</v>
      </c>
      <c r="BH1498" t="str">
        <f t="shared" si="71"/>
        <v>COMPLY</v>
      </c>
      <c r="BI1498" t="e">
        <f>VLOOKUP(H1498,Sheet2!$A$1:$B$270,2,FALSE)</f>
        <v>#N/A</v>
      </c>
    </row>
    <row r="1499" spans="1:61">
      <c r="A1499">
        <v>1498</v>
      </c>
      <c r="B1499">
        <v>1002619578</v>
      </c>
      <c r="C1499">
        <v>3</v>
      </c>
      <c r="D1499" t="s">
        <v>51</v>
      </c>
      <c r="E1499">
        <v>4</v>
      </c>
      <c r="F1499" t="s">
        <v>234</v>
      </c>
      <c r="G1499" t="s">
        <v>863</v>
      </c>
      <c r="H1499" t="s">
        <v>887</v>
      </c>
      <c r="I1499" t="s">
        <v>212</v>
      </c>
      <c r="J1499" t="s">
        <v>213</v>
      </c>
      <c r="K1499" t="s">
        <v>149</v>
      </c>
      <c r="L1499" t="s">
        <v>214</v>
      </c>
      <c r="M1499" t="s">
        <v>1916</v>
      </c>
      <c r="N1499" t="s">
        <v>215</v>
      </c>
      <c r="O1499" s="57">
        <v>46297.483032407406</v>
      </c>
      <c r="P1499" s="57">
        <v>46300.631099537037</v>
      </c>
      <c r="Q1499">
        <v>69402956</v>
      </c>
      <c r="S1499">
        <v>142523108354</v>
      </c>
      <c r="T1499" t="s">
        <v>2022</v>
      </c>
      <c r="U1499" t="s">
        <v>2023</v>
      </c>
      <c r="V1499" t="s">
        <v>2024</v>
      </c>
      <c r="Z1499">
        <v>111.08164600000001</v>
      </c>
      <c r="AA1499">
        <v>-7.7886013999999903</v>
      </c>
      <c r="AB1499" t="s">
        <v>2025</v>
      </c>
      <c r="AC1499" t="s">
        <v>235</v>
      </c>
      <c r="AL1499" t="s">
        <v>217</v>
      </c>
      <c r="AM1499" t="s">
        <v>2026</v>
      </c>
      <c r="AN1499" t="s">
        <v>6</v>
      </c>
      <c r="AO1499" s="57">
        <v>46063.486087962963</v>
      </c>
      <c r="AP1499" s="57">
        <v>46300.333333333336</v>
      </c>
      <c r="AQ1499" t="s">
        <v>841</v>
      </c>
      <c r="AR1499" t="s">
        <v>12</v>
      </c>
      <c r="AS1499" t="s">
        <v>219</v>
      </c>
      <c r="AT1499" t="s">
        <v>230</v>
      </c>
      <c r="AV1499" t="s">
        <v>1626</v>
      </c>
      <c r="AW1499" t="s">
        <v>880</v>
      </c>
      <c r="AX1499" t="s">
        <v>222</v>
      </c>
      <c r="BA1499" s="57">
        <v>46300.333333333336</v>
      </c>
      <c r="BB1499" t="s">
        <v>2026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:61">
      <c r="A1500">
        <v>1499</v>
      </c>
      <c r="B1500">
        <v>1002621082</v>
      </c>
      <c r="C1500">
        <v>3</v>
      </c>
      <c r="D1500" t="s">
        <v>51</v>
      </c>
      <c r="E1500">
        <v>4</v>
      </c>
      <c r="F1500" t="s">
        <v>234</v>
      </c>
      <c r="G1500" t="s">
        <v>863</v>
      </c>
      <c r="H1500" t="s">
        <v>2031</v>
      </c>
      <c r="I1500" t="s">
        <v>212</v>
      </c>
      <c r="J1500" t="s">
        <v>213</v>
      </c>
      <c r="K1500" t="s">
        <v>149</v>
      </c>
      <c r="L1500" t="s">
        <v>214</v>
      </c>
      <c r="M1500" t="s">
        <v>76</v>
      </c>
      <c r="N1500" t="s">
        <v>215</v>
      </c>
      <c r="O1500" s="57">
        <v>46298.641377314816</v>
      </c>
      <c r="P1500" s="57">
        <v>46301.386180555557</v>
      </c>
      <c r="Q1500">
        <v>69403685</v>
      </c>
      <c r="S1500">
        <v>143554100304</v>
      </c>
      <c r="T1500" t="s">
        <v>2032</v>
      </c>
      <c r="U1500" t="s">
        <v>2033</v>
      </c>
      <c r="V1500" t="s">
        <v>2034</v>
      </c>
      <c r="Z1500">
        <v>110.8010781</v>
      </c>
      <c r="AA1500">
        <v>-7.8243926000000004</v>
      </c>
      <c r="AB1500" t="s">
        <v>2035</v>
      </c>
      <c r="AC1500" t="s">
        <v>235</v>
      </c>
      <c r="AL1500" t="s">
        <v>217</v>
      </c>
      <c r="AM1500" t="s">
        <v>1425</v>
      </c>
      <c r="AN1500" t="s">
        <v>6</v>
      </c>
      <c r="AO1500" s="57">
        <v>46091.642442129632</v>
      </c>
      <c r="AP1500" s="57">
        <v>46299.625</v>
      </c>
      <c r="AR1500" t="s">
        <v>218</v>
      </c>
      <c r="AS1500" t="s">
        <v>219</v>
      </c>
      <c r="AT1500" t="s">
        <v>230</v>
      </c>
      <c r="AU1500">
        <v>20261006</v>
      </c>
      <c r="AV1500" t="s">
        <v>221</v>
      </c>
      <c r="AW1500" t="s">
        <v>877</v>
      </c>
      <c r="AX1500" t="s">
        <v>222</v>
      </c>
      <c r="BA1500" s="57">
        <v>46299.625</v>
      </c>
      <c r="BB1500" t="s">
        <v>1425</v>
      </c>
      <c r="BC1500">
        <v>2026</v>
      </c>
      <c r="BD1500">
        <v>10</v>
      </c>
      <c r="BE1500">
        <v>6</v>
      </c>
      <c r="BF1500" s="6">
        <f t="shared" si="69"/>
        <v>46301</v>
      </c>
      <c r="BG1500">
        <f t="shared" si="70"/>
        <v>1.375</v>
      </c>
      <c r="BH1500" t="str">
        <f t="shared" si="71"/>
        <v>NOT COMPLY</v>
      </c>
      <c r="BI1500" t="e">
        <f>VLOOKUP(H1500,Sheet2!$A$1:$B$270,2,FALSE)</f>
        <v>#N/A</v>
      </c>
    </row>
    <row r="1501" spans="1:61">
      <c r="A1501">
        <v>1500</v>
      </c>
      <c r="B1501">
        <v>1002621515</v>
      </c>
      <c r="C1501">
        <v>3</v>
      </c>
      <c r="D1501" t="s">
        <v>51</v>
      </c>
      <c r="E1501">
        <v>4</v>
      </c>
      <c r="F1501" t="s">
        <v>234</v>
      </c>
      <c r="G1501" t="s">
        <v>863</v>
      </c>
      <c r="H1501" t="s">
        <v>2031</v>
      </c>
      <c r="I1501" t="s">
        <v>212</v>
      </c>
      <c r="J1501" t="s">
        <v>213</v>
      </c>
      <c r="K1501" t="s">
        <v>149</v>
      </c>
      <c r="L1501" t="s">
        <v>214</v>
      </c>
      <c r="M1501" t="s">
        <v>76</v>
      </c>
      <c r="N1501" t="s">
        <v>215</v>
      </c>
      <c r="O1501" s="57">
        <v>46299.805960648147</v>
      </c>
      <c r="P1501" s="57">
        <v>46300.955335648148</v>
      </c>
      <c r="Q1501">
        <v>69403996</v>
      </c>
      <c r="S1501">
        <v>143554101237</v>
      </c>
      <c r="T1501" t="s">
        <v>2036</v>
      </c>
      <c r="U1501" t="s">
        <v>2037</v>
      </c>
      <c r="V1501" t="s">
        <v>2038</v>
      </c>
      <c r="Z1501">
        <v>110.84886109999999</v>
      </c>
      <c r="AA1501">
        <v>-7.8933388999999998</v>
      </c>
      <c r="AB1501" t="s">
        <v>2039</v>
      </c>
      <c r="AC1501" t="s">
        <v>235</v>
      </c>
      <c r="AL1501" t="s">
        <v>217</v>
      </c>
      <c r="AM1501" t="s">
        <v>2040</v>
      </c>
      <c r="AN1501" t="s">
        <v>6</v>
      </c>
      <c r="AO1501" s="57">
        <v>46122.809201388889</v>
      </c>
      <c r="AP1501" s="57">
        <v>46301.333333333336</v>
      </c>
      <c r="AR1501" t="s">
        <v>218</v>
      </c>
      <c r="AS1501" t="s">
        <v>219</v>
      </c>
      <c r="AT1501" t="s">
        <v>230</v>
      </c>
      <c r="AU1501">
        <v>20261005</v>
      </c>
      <c r="AV1501" t="s">
        <v>221</v>
      </c>
      <c r="AW1501" t="s">
        <v>876</v>
      </c>
      <c r="AX1501" t="s">
        <v>222</v>
      </c>
      <c r="BA1501" s="57">
        <v>46301.333333333336</v>
      </c>
      <c r="BB1501" t="s">
        <v>2040</v>
      </c>
      <c r="BC1501">
        <v>2026</v>
      </c>
      <c r="BD1501">
        <v>10</v>
      </c>
      <c r="BE1501">
        <v>5</v>
      </c>
      <c r="BF1501" s="6">
        <f t="shared" si="69"/>
        <v>46300</v>
      </c>
      <c r="BG1501">
        <f t="shared" si="70"/>
        <v>-1.3333333333357587</v>
      </c>
      <c r="BH1501" t="str">
        <f t="shared" si="71"/>
        <v>COMPLY</v>
      </c>
      <c r="BI1501" t="e">
        <f>VLOOKUP(H1501,Sheet2!$A$1:$B$270,2,FALSE)</f>
        <v>#N/A</v>
      </c>
    </row>
    <row r="1502" spans="1:61">
      <c r="A1502">
        <v>1501</v>
      </c>
      <c r="B1502">
        <v>1002622830</v>
      </c>
      <c r="C1502">
        <v>3</v>
      </c>
      <c r="D1502" t="s">
        <v>51</v>
      </c>
      <c r="E1502">
        <v>4</v>
      </c>
      <c r="F1502" t="s">
        <v>234</v>
      </c>
      <c r="G1502" t="s">
        <v>863</v>
      </c>
      <c r="H1502" t="s">
        <v>2031</v>
      </c>
      <c r="I1502" t="s">
        <v>212</v>
      </c>
      <c r="J1502" t="s">
        <v>213</v>
      </c>
      <c r="K1502" t="s">
        <v>149</v>
      </c>
      <c r="L1502" t="s">
        <v>214</v>
      </c>
      <c r="M1502" t="s">
        <v>76</v>
      </c>
      <c r="N1502" t="s">
        <v>215</v>
      </c>
      <c r="O1502" s="57">
        <v>46300.638645833336</v>
      </c>
      <c r="P1502" s="57">
        <v>46302.601284722223</v>
      </c>
      <c r="Q1502">
        <v>69404492</v>
      </c>
      <c r="S1502">
        <v>143554101855</v>
      </c>
      <c r="T1502" t="s">
        <v>2776</v>
      </c>
      <c r="U1502" t="s">
        <v>2777</v>
      </c>
      <c r="V1502" t="s">
        <v>2778</v>
      </c>
      <c r="Z1502">
        <v>110.9588067</v>
      </c>
      <c r="AA1502">
        <v>-7.7902945999999904</v>
      </c>
      <c r="AB1502" t="s">
        <v>2779</v>
      </c>
      <c r="AC1502" t="s">
        <v>235</v>
      </c>
      <c r="AL1502" t="s">
        <v>217</v>
      </c>
      <c r="AM1502" t="s">
        <v>2780</v>
      </c>
      <c r="AN1502" t="s">
        <v>6</v>
      </c>
      <c r="AO1502" s="57">
        <v>46152.642523148148</v>
      </c>
      <c r="AP1502" s="57">
        <v>46301.625</v>
      </c>
      <c r="AR1502" t="s">
        <v>218</v>
      </c>
      <c r="AS1502" t="s">
        <v>219</v>
      </c>
      <c r="AT1502" t="s">
        <v>230</v>
      </c>
      <c r="AU1502">
        <v>20261007</v>
      </c>
      <c r="AV1502" t="s">
        <v>221</v>
      </c>
      <c r="AW1502" t="s">
        <v>880</v>
      </c>
      <c r="AX1502" t="s">
        <v>222</v>
      </c>
      <c r="BA1502" s="57">
        <v>46301.625</v>
      </c>
      <c r="BB1502" t="s">
        <v>2780</v>
      </c>
      <c r="BC1502">
        <v>2026</v>
      </c>
      <c r="BD1502">
        <v>10</v>
      </c>
      <c r="BE1502">
        <v>7</v>
      </c>
      <c r="BF1502" s="6">
        <f t="shared" si="69"/>
        <v>46302</v>
      </c>
      <c r="BG1502">
        <f t="shared" si="70"/>
        <v>0.375</v>
      </c>
      <c r="BH1502" t="str">
        <f t="shared" si="71"/>
        <v>COMPLY</v>
      </c>
      <c r="BI1502" t="e">
        <f>VLOOKUP(H1502,Sheet2!$A$1:$B$270,2,FALSE)</f>
        <v>#N/A</v>
      </c>
    </row>
    <row r="1503" spans="1:61">
      <c r="A1503">
        <v>1502</v>
      </c>
      <c r="B1503">
        <v>1002640529</v>
      </c>
      <c r="C1503">
        <v>3</v>
      </c>
      <c r="D1503" t="s">
        <v>51</v>
      </c>
      <c r="E1503">
        <v>4</v>
      </c>
      <c r="F1503" t="s">
        <v>234</v>
      </c>
      <c r="G1503" t="s">
        <v>863</v>
      </c>
      <c r="H1503" t="s">
        <v>2031</v>
      </c>
      <c r="I1503" t="s">
        <v>212</v>
      </c>
      <c r="J1503" t="s">
        <v>213</v>
      </c>
      <c r="K1503" t="s">
        <v>149</v>
      </c>
      <c r="L1503" t="s">
        <v>214</v>
      </c>
      <c r="M1503" t="s">
        <v>76</v>
      </c>
      <c r="N1503" t="s">
        <v>215</v>
      </c>
      <c r="O1503" s="57">
        <v>46311.645532407405</v>
      </c>
      <c r="P1503" s="57">
        <v>46312.632511574076</v>
      </c>
      <c r="Q1503">
        <v>69411664</v>
      </c>
      <c r="S1503">
        <v>143554102141</v>
      </c>
      <c r="T1503" t="s">
        <v>8679</v>
      </c>
      <c r="U1503" t="s">
        <v>8680</v>
      </c>
      <c r="V1503" t="s">
        <v>8681</v>
      </c>
      <c r="Z1503">
        <v>110.7939643</v>
      </c>
      <c r="AA1503">
        <v>-7.8413876999999896</v>
      </c>
      <c r="AB1503" t="s">
        <v>8682</v>
      </c>
      <c r="AC1503" t="s">
        <v>235</v>
      </c>
      <c r="AL1503" t="s">
        <v>217</v>
      </c>
      <c r="AM1503" t="s">
        <v>8683</v>
      </c>
      <c r="AN1503" t="s">
        <v>6</v>
      </c>
      <c r="AO1503" t="s">
        <v>8218</v>
      </c>
      <c r="AP1503" s="57">
        <v>46312.625</v>
      </c>
      <c r="AR1503" t="s">
        <v>218</v>
      </c>
      <c r="AS1503" t="s">
        <v>219</v>
      </c>
      <c r="AT1503" t="s">
        <v>230</v>
      </c>
      <c r="AU1503">
        <v>20261017</v>
      </c>
      <c r="AV1503" t="s">
        <v>221</v>
      </c>
      <c r="AW1503" t="s">
        <v>880</v>
      </c>
      <c r="AX1503" t="s">
        <v>222</v>
      </c>
      <c r="BA1503" s="57">
        <v>46312.625</v>
      </c>
      <c r="BB1503" t="s">
        <v>8683</v>
      </c>
      <c r="BC1503">
        <v>2026</v>
      </c>
      <c r="BD1503">
        <v>10</v>
      </c>
      <c r="BE1503">
        <v>17</v>
      </c>
      <c r="BF1503" s="6">
        <f t="shared" si="69"/>
        <v>46312</v>
      </c>
      <c r="BG1503">
        <f t="shared" si="70"/>
        <v>-0.625</v>
      </c>
      <c r="BH1503" t="str">
        <f t="shared" si="71"/>
        <v>COMPLY</v>
      </c>
      <c r="BI1503" t="e">
        <f>VLOOKUP(H1503,Sheet2!$A$1:$B$270,2,FALSE)</f>
        <v>#N/A</v>
      </c>
    </row>
    <row r="1504" spans="1:61">
      <c r="A1504">
        <v>1503</v>
      </c>
      <c r="B1504">
        <v>1002641565</v>
      </c>
      <c r="C1504">
        <v>3</v>
      </c>
      <c r="D1504" t="s">
        <v>51</v>
      </c>
      <c r="E1504">
        <v>4</v>
      </c>
      <c r="F1504" t="s">
        <v>234</v>
      </c>
      <c r="G1504" t="s">
        <v>863</v>
      </c>
      <c r="H1504" t="s">
        <v>2031</v>
      </c>
      <c r="I1504" t="s">
        <v>212</v>
      </c>
      <c r="J1504" t="s">
        <v>213</v>
      </c>
      <c r="K1504" t="s">
        <v>149</v>
      </c>
      <c r="L1504" t="s">
        <v>214</v>
      </c>
      <c r="M1504" t="s">
        <v>76</v>
      </c>
      <c r="N1504" t="s">
        <v>215</v>
      </c>
      <c r="O1504" s="57">
        <v>46312.692754629628</v>
      </c>
      <c r="P1504" s="57">
        <v>46314.764999999999</v>
      </c>
      <c r="Q1504">
        <v>69412183</v>
      </c>
      <c r="S1504">
        <v>143554100436</v>
      </c>
      <c r="T1504" t="s">
        <v>8688</v>
      </c>
      <c r="U1504" t="s">
        <v>8689</v>
      </c>
      <c r="V1504" t="s">
        <v>8690</v>
      </c>
      <c r="Z1504">
        <v>110.954686</v>
      </c>
      <c r="AA1504">
        <v>-7.8118959999999902</v>
      </c>
      <c r="AB1504" t="s">
        <v>8691</v>
      </c>
      <c r="AC1504" t="s">
        <v>235</v>
      </c>
      <c r="AL1504" t="s">
        <v>217</v>
      </c>
      <c r="AM1504" t="s">
        <v>8692</v>
      </c>
      <c r="AN1504" t="s">
        <v>6</v>
      </c>
      <c r="AO1504" t="s">
        <v>8193</v>
      </c>
      <c r="AP1504" s="57">
        <v>46314.333333333336</v>
      </c>
      <c r="AR1504" t="s">
        <v>218</v>
      </c>
      <c r="AS1504" t="s">
        <v>219</v>
      </c>
      <c r="AT1504" t="s">
        <v>230</v>
      </c>
      <c r="AU1504">
        <v>20261019</v>
      </c>
      <c r="AV1504" t="s">
        <v>221</v>
      </c>
      <c r="AW1504" t="s">
        <v>880</v>
      </c>
      <c r="AX1504" t="s">
        <v>222</v>
      </c>
      <c r="BA1504" s="57">
        <v>46314.333333333336</v>
      </c>
      <c r="BB1504" t="s">
        <v>8692</v>
      </c>
      <c r="BC1504">
        <v>2026</v>
      </c>
      <c r="BD1504">
        <v>10</v>
      </c>
      <c r="BE1504">
        <v>19</v>
      </c>
      <c r="BF1504" s="6">
        <f t="shared" si="69"/>
        <v>46314</v>
      </c>
      <c r="BG1504">
        <f t="shared" si="70"/>
        <v>-0.33333333333575865</v>
      </c>
      <c r="BH1504" t="str">
        <f t="shared" si="71"/>
        <v>COMPLY</v>
      </c>
      <c r="BI1504" t="e">
        <f>VLOOKUP(H1504,Sheet2!$A$1:$B$270,2,FALSE)</f>
        <v>#N/A</v>
      </c>
    </row>
    <row r="1505" spans="1:61">
      <c r="A1505">
        <v>1504</v>
      </c>
      <c r="B1505">
        <v>1002644840</v>
      </c>
      <c r="C1505">
        <v>3</v>
      </c>
      <c r="D1505" t="s">
        <v>51</v>
      </c>
      <c r="E1505">
        <v>4</v>
      </c>
      <c r="F1505" t="s">
        <v>234</v>
      </c>
      <c r="G1505" t="s">
        <v>863</v>
      </c>
      <c r="H1505" t="s">
        <v>2031</v>
      </c>
      <c r="I1505" t="s">
        <v>212</v>
      </c>
      <c r="J1505" t="s">
        <v>213</v>
      </c>
      <c r="K1505" t="s">
        <v>149</v>
      </c>
      <c r="L1505" t="s">
        <v>214</v>
      </c>
      <c r="M1505" t="s">
        <v>76</v>
      </c>
      <c r="N1505" t="s">
        <v>215</v>
      </c>
      <c r="O1505" s="57">
        <v>46315.420706018522</v>
      </c>
      <c r="P1505" s="57">
        <v>46317.752847222226</v>
      </c>
      <c r="Q1505">
        <v>69413520</v>
      </c>
      <c r="S1505">
        <v>143554100441</v>
      </c>
      <c r="T1505" t="s">
        <v>10351</v>
      </c>
      <c r="U1505" t="s">
        <v>10347</v>
      </c>
      <c r="V1505" t="s">
        <v>10352</v>
      </c>
      <c r="Z1505">
        <v>110.8187126</v>
      </c>
      <c r="AA1505">
        <v>-7.8688443000000001</v>
      </c>
      <c r="AB1505" t="s">
        <v>10353</v>
      </c>
      <c r="AC1505" t="s">
        <v>235</v>
      </c>
      <c r="AL1505" t="s">
        <v>217</v>
      </c>
      <c r="AM1505" t="s">
        <v>10354</v>
      </c>
      <c r="AN1505" t="s">
        <v>6</v>
      </c>
      <c r="AO1505" t="s">
        <v>10104</v>
      </c>
      <c r="AP1505" s="57">
        <v>46317.625</v>
      </c>
      <c r="AR1505" t="s">
        <v>218</v>
      </c>
      <c r="AS1505" t="s">
        <v>219</v>
      </c>
      <c r="AT1505" t="s">
        <v>230</v>
      </c>
      <c r="AU1505">
        <v>20261022</v>
      </c>
      <c r="AV1505" t="s">
        <v>221</v>
      </c>
      <c r="AW1505" t="s">
        <v>877</v>
      </c>
      <c r="AX1505" t="s">
        <v>222</v>
      </c>
      <c r="BA1505" s="57">
        <v>46317.625</v>
      </c>
      <c r="BB1505" t="s">
        <v>10354</v>
      </c>
      <c r="BC1505">
        <v>2026</v>
      </c>
      <c r="BD1505">
        <v>10</v>
      </c>
      <c r="BE1505">
        <v>22</v>
      </c>
      <c r="BF1505" s="6">
        <f t="shared" si="69"/>
        <v>46317</v>
      </c>
      <c r="BG1505">
        <f t="shared" si="70"/>
        <v>-0.625</v>
      </c>
      <c r="BH1505" t="str">
        <f t="shared" si="71"/>
        <v>COMPLY</v>
      </c>
      <c r="BI1505" t="e">
        <f>VLOOKUP(H1505,Sheet2!$A$1:$B$270,2,FALSE)</f>
        <v>#N/A</v>
      </c>
    </row>
    <row r="1506" spans="1:61">
      <c r="A1506">
        <v>1505</v>
      </c>
      <c r="B1506">
        <v>1002644474</v>
      </c>
      <c r="C1506">
        <v>3</v>
      </c>
      <c r="D1506" t="s">
        <v>51</v>
      </c>
      <c r="E1506">
        <v>4</v>
      </c>
      <c r="F1506" t="s">
        <v>234</v>
      </c>
      <c r="G1506" t="s">
        <v>863</v>
      </c>
      <c r="H1506" t="s">
        <v>2031</v>
      </c>
      <c r="I1506" t="s">
        <v>212</v>
      </c>
      <c r="J1506" t="s">
        <v>213</v>
      </c>
      <c r="K1506" t="s">
        <v>149</v>
      </c>
      <c r="L1506" t="s">
        <v>214</v>
      </c>
      <c r="M1506" t="s">
        <v>76</v>
      </c>
      <c r="N1506" t="s">
        <v>215</v>
      </c>
      <c r="O1506" s="57">
        <v>46315.350578703707</v>
      </c>
      <c r="P1506" s="57">
        <v>46315.844953703701</v>
      </c>
      <c r="Q1506">
        <v>69413375</v>
      </c>
      <c r="S1506">
        <v>143554100440</v>
      </c>
      <c r="T1506" t="s">
        <v>10346</v>
      </c>
      <c r="U1506" t="s">
        <v>10347</v>
      </c>
      <c r="V1506" t="s">
        <v>10348</v>
      </c>
      <c r="Z1506">
        <v>110.8187126</v>
      </c>
      <c r="AA1506">
        <v>-7.8688443000000001</v>
      </c>
      <c r="AB1506" t="s">
        <v>10349</v>
      </c>
      <c r="AC1506" t="s">
        <v>235</v>
      </c>
      <c r="AL1506" t="s">
        <v>217</v>
      </c>
      <c r="AM1506" t="s">
        <v>10350</v>
      </c>
      <c r="AN1506" t="s">
        <v>6</v>
      </c>
      <c r="AO1506" t="s">
        <v>10112</v>
      </c>
      <c r="AP1506" s="57">
        <v>46316.333333333336</v>
      </c>
      <c r="AR1506" t="s">
        <v>218</v>
      </c>
      <c r="AS1506" t="s">
        <v>219</v>
      </c>
      <c r="AT1506" t="s">
        <v>230</v>
      </c>
      <c r="AU1506">
        <v>20261020</v>
      </c>
      <c r="AV1506" t="s">
        <v>221</v>
      </c>
      <c r="AW1506" t="s">
        <v>878</v>
      </c>
      <c r="AX1506" t="s">
        <v>222</v>
      </c>
      <c r="BA1506" s="57">
        <v>46316.333333333336</v>
      </c>
      <c r="BB1506" t="s">
        <v>10350</v>
      </c>
      <c r="BC1506">
        <v>2026</v>
      </c>
      <c r="BD1506">
        <v>10</v>
      </c>
      <c r="BE1506">
        <v>20</v>
      </c>
      <c r="BF1506" s="6">
        <f t="shared" si="69"/>
        <v>46315</v>
      </c>
      <c r="BG1506">
        <f t="shared" si="70"/>
        <v>-1.3333333333357587</v>
      </c>
      <c r="BH1506" t="str">
        <f t="shared" si="71"/>
        <v>COMPLY</v>
      </c>
      <c r="BI1506" t="e">
        <f>VLOOKUP(H1506,Sheet2!$A$1:$B$270,2,FALSE)</f>
        <v>#N/A</v>
      </c>
    </row>
    <row r="1507" spans="1:61">
      <c r="A1507">
        <v>1506</v>
      </c>
      <c r="B1507">
        <v>1002650986</v>
      </c>
      <c r="C1507">
        <v>3</v>
      </c>
      <c r="D1507" t="s">
        <v>51</v>
      </c>
      <c r="E1507">
        <v>4</v>
      </c>
      <c r="F1507" t="s">
        <v>234</v>
      </c>
      <c r="G1507" t="s">
        <v>863</v>
      </c>
      <c r="H1507" t="s">
        <v>2031</v>
      </c>
      <c r="I1507" t="s">
        <v>212</v>
      </c>
      <c r="J1507" t="s">
        <v>213</v>
      </c>
      <c r="K1507" t="s">
        <v>149</v>
      </c>
      <c r="L1507" t="s">
        <v>214</v>
      </c>
      <c r="M1507" t="s">
        <v>76</v>
      </c>
      <c r="N1507" t="s">
        <v>215</v>
      </c>
      <c r="O1507" s="57">
        <v>46318.566493055558</v>
      </c>
      <c r="P1507" s="57">
        <v>46321.900601851848</v>
      </c>
      <c r="Q1507">
        <v>69415920</v>
      </c>
      <c r="S1507">
        <v>143554100568</v>
      </c>
      <c r="T1507" t="s">
        <v>8684</v>
      </c>
      <c r="U1507" t="s">
        <v>12416</v>
      </c>
      <c r="V1507" t="s">
        <v>12417</v>
      </c>
      <c r="Z1507">
        <v>110.8778755</v>
      </c>
      <c r="AA1507">
        <v>-7.7566866000000001</v>
      </c>
      <c r="AB1507" t="s">
        <v>12418</v>
      </c>
      <c r="AC1507" t="s">
        <v>235</v>
      </c>
      <c r="AL1507" t="s">
        <v>217</v>
      </c>
      <c r="AM1507" t="s">
        <v>12419</v>
      </c>
      <c r="AN1507" t="s">
        <v>6</v>
      </c>
      <c r="AO1507" t="s">
        <v>11863</v>
      </c>
      <c r="AP1507" s="57">
        <v>46319.458333333336</v>
      </c>
      <c r="AR1507" t="s">
        <v>218</v>
      </c>
      <c r="AS1507" t="s">
        <v>219</v>
      </c>
      <c r="AT1507" t="s">
        <v>230</v>
      </c>
      <c r="AU1507">
        <v>20261026</v>
      </c>
      <c r="AV1507" t="s">
        <v>221</v>
      </c>
      <c r="AW1507" t="s">
        <v>877</v>
      </c>
      <c r="AX1507" t="s">
        <v>222</v>
      </c>
      <c r="BA1507" s="57">
        <v>46319.458333333336</v>
      </c>
      <c r="BB1507" t="s">
        <v>12419</v>
      </c>
      <c r="BC1507">
        <v>2026</v>
      </c>
      <c r="BD1507">
        <v>10</v>
      </c>
      <c r="BE1507">
        <v>26</v>
      </c>
      <c r="BF1507" s="6">
        <f t="shared" si="69"/>
        <v>46321</v>
      </c>
      <c r="BG1507">
        <f t="shared" si="70"/>
        <v>1.5416666666642413</v>
      </c>
      <c r="BH1507" t="str">
        <f t="shared" si="71"/>
        <v>NOT COMPLY</v>
      </c>
      <c r="BI1507" t="e">
        <f>VLOOKUP(H1507,Sheet2!$A$1:$B$270,2,FALSE)</f>
        <v>#N/A</v>
      </c>
    </row>
    <row r="1508" spans="1:61">
      <c r="A1508">
        <v>1507</v>
      </c>
      <c r="B1508">
        <v>1002653904</v>
      </c>
      <c r="C1508">
        <v>3</v>
      </c>
      <c r="D1508" t="s">
        <v>51</v>
      </c>
      <c r="E1508">
        <v>4</v>
      </c>
      <c r="F1508" t="s">
        <v>234</v>
      </c>
      <c r="G1508" t="s">
        <v>863</v>
      </c>
      <c r="H1508" t="s">
        <v>2031</v>
      </c>
      <c r="I1508" t="s">
        <v>212</v>
      </c>
      <c r="J1508" t="s">
        <v>213</v>
      </c>
      <c r="K1508" t="s">
        <v>149</v>
      </c>
      <c r="L1508" t="s">
        <v>214</v>
      </c>
      <c r="M1508" t="s">
        <v>76</v>
      </c>
      <c r="N1508" t="s">
        <v>215</v>
      </c>
      <c r="O1508" s="57">
        <v>46321.55196759259</v>
      </c>
      <c r="P1508" s="57">
        <v>46321.784317129626</v>
      </c>
      <c r="Q1508">
        <v>69417147</v>
      </c>
      <c r="S1508">
        <v>143554100038</v>
      </c>
      <c r="T1508" t="s">
        <v>13239</v>
      </c>
      <c r="U1508" t="s">
        <v>13240</v>
      </c>
      <c r="V1508" t="s">
        <v>13241</v>
      </c>
      <c r="Z1508">
        <v>110.898721218109</v>
      </c>
      <c r="AA1508">
        <v>-7.7949773282333998</v>
      </c>
      <c r="AB1508" t="s">
        <v>13242</v>
      </c>
      <c r="AC1508" t="s">
        <v>235</v>
      </c>
      <c r="AL1508" t="s">
        <v>217</v>
      </c>
      <c r="AM1508" t="s">
        <v>13243</v>
      </c>
      <c r="AN1508" t="s">
        <v>6</v>
      </c>
      <c r="AO1508" t="s">
        <v>12996</v>
      </c>
      <c r="AP1508" s="57">
        <v>46322.458333333336</v>
      </c>
      <c r="AR1508" t="s">
        <v>218</v>
      </c>
      <c r="AS1508" t="s">
        <v>219</v>
      </c>
      <c r="AT1508" t="s">
        <v>230</v>
      </c>
      <c r="AU1508">
        <v>20261026</v>
      </c>
      <c r="AV1508" t="s">
        <v>221</v>
      </c>
      <c r="AW1508" t="s">
        <v>880</v>
      </c>
      <c r="AX1508" t="s">
        <v>222</v>
      </c>
      <c r="BA1508" s="57">
        <v>46322.458333333336</v>
      </c>
      <c r="BB1508" t="s">
        <v>13243</v>
      </c>
      <c r="BC1508">
        <v>2026</v>
      </c>
      <c r="BD1508">
        <v>10</v>
      </c>
      <c r="BE1508">
        <v>26</v>
      </c>
      <c r="BF1508" s="6">
        <f t="shared" si="69"/>
        <v>46321</v>
      </c>
      <c r="BG1508">
        <f t="shared" si="70"/>
        <v>-1.4583333333357587</v>
      </c>
      <c r="BH1508" t="str">
        <f t="shared" si="71"/>
        <v>COMPLY</v>
      </c>
      <c r="BI1508" t="e">
        <f>VLOOKUP(H1508,Sheet2!$A$1:$B$270,2,FALSE)</f>
        <v>#N/A</v>
      </c>
    </row>
    <row r="1509" spans="1:61">
      <c r="A1509">
        <v>1508</v>
      </c>
      <c r="B1509">
        <v>1002632010</v>
      </c>
      <c r="C1509">
        <v>3</v>
      </c>
      <c r="D1509" t="s">
        <v>51</v>
      </c>
      <c r="E1509">
        <v>4</v>
      </c>
      <c r="F1509" t="s">
        <v>234</v>
      </c>
      <c r="G1509" t="s">
        <v>863</v>
      </c>
      <c r="H1509" t="s">
        <v>2031</v>
      </c>
      <c r="I1509" t="s">
        <v>212</v>
      </c>
      <c r="J1509" t="s">
        <v>213</v>
      </c>
      <c r="K1509" t="s">
        <v>149</v>
      </c>
      <c r="L1509" t="s">
        <v>214</v>
      </c>
      <c r="M1509" t="s">
        <v>2112</v>
      </c>
      <c r="N1509" t="s">
        <v>215</v>
      </c>
      <c r="O1509" s="57">
        <v>46307.372476851851</v>
      </c>
      <c r="P1509" s="57">
        <v>46308.423703703702</v>
      </c>
      <c r="Q1509">
        <v>69407133</v>
      </c>
      <c r="T1509" t="s">
        <v>5290</v>
      </c>
      <c r="V1509" t="s">
        <v>5292</v>
      </c>
      <c r="Z1509">
        <v>110.830084</v>
      </c>
      <c r="AA1509">
        <v>-7.8472670000000004</v>
      </c>
      <c r="AB1509" t="s">
        <v>5293</v>
      </c>
      <c r="AC1509" t="s">
        <v>235</v>
      </c>
      <c r="AL1509" t="s">
        <v>217</v>
      </c>
      <c r="AM1509" t="s">
        <v>5294</v>
      </c>
      <c r="AN1509" t="s">
        <v>6</v>
      </c>
      <c r="AO1509" s="57">
        <v>46366.392314814817</v>
      </c>
      <c r="AP1509" s="57">
        <v>46305</v>
      </c>
      <c r="AR1509" t="s">
        <v>543</v>
      </c>
      <c r="AS1509" t="s">
        <v>219</v>
      </c>
      <c r="AT1509" t="s">
        <v>230</v>
      </c>
      <c r="AV1509" t="s">
        <v>6114</v>
      </c>
      <c r="AW1509" t="s">
        <v>880</v>
      </c>
      <c r="AX1509" t="s">
        <v>222</v>
      </c>
      <c r="BA1509" s="57">
        <v>46305.333333333336</v>
      </c>
      <c r="BB1509" t="s">
        <v>5294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:61">
      <c r="A1510">
        <v>1509</v>
      </c>
      <c r="B1510">
        <v>1002629174</v>
      </c>
      <c r="C1510">
        <v>3</v>
      </c>
      <c r="D1510" t="s">
        <v>51</v>
      </c>
      <c r="E1510">
        <v>4</v>
      </c>
      <c r="F1510" t="s">
        <v>234</v>
      </c>
      <c r="G1510" t="s">
        <v>863</v>
      </c>
      <c r="H1510" t="s">
        <v>2031</v>
      </c>
      <c r="I1510" t="s">
        <v>212</v>
      </c>
      <c r="J1510" t="s">
        <v>213</v>
      </c>
      <c r="K1510" t="s">
        <v>149</v>
      </c>
      <c r="L1510" t="s">
        <v>214</v>
      </c>
      <c r="M1510" t="s">
        <v>1916</v>
      </c>
      <c r="N1510" t="s">
        <v>215</v>
      </c>
      <c r="O1510" s="57">
        <v>46304.432337962964</v>
      </c>
      <c r="P1510" s="57">
        <v>46307.373148148145</v>
      </c>
      <c r="Q1510">
        <v>69407133</v>
      </c>
      <c r="S1510">
        <v>143554102008</v>
      </c>
      <c r="T1510" t="s">
        <v>5290</v>
      </c>
      <c r="U1510" t="s">
        <v>5291</v>
      </c>
      <c r="V1510" t="s">
        <v>5292</v>
      </c>
      <c r="Z1510">
        <v>110.8306061</v>
      </c>
      <c r="AA1510">
        <v>-7.8486443000000001</v>
      </c>
      <c r="AB1510" t="s">
        <v>5293</v>
      </c>
      <c r="AC1510" t="s">
        <v>235</v>
      </c>
      <c r="AL1510" t="s">
        <v>217</v>
      </c>
      <c r="AM1510" t="s">
        <v>5294</v>
      </c>
      <c r="AN1510" t="s">
        <v>6</v>
      </c>
      <c r="AO1510" s="57">
        <v>46275.434861111113</v>
      </c>
      <c r="AP1510" s="57">
        <v>46305.333333333336</v>
      </c>
      <c r="AQ1510" t="s">
        <v>838</v>
      </c>
      <c r="AR1510" t="s">
        <v>12</v>
      </c>
      <c r="AS1510" t="s">
        <v>219</v>
      </c>
      <c r="AT1510" t="s">
        <v>230</v>
      </c>
      <c r="AV1510" t="s">
        <v>1626</v>
      </c>
      <c r="AW1510" t="s">
        <v>880</v>
      </c>
      <c r="AX1510" t="s">
        <v>222</v>
      </c>
      <c r="BA1510" s="57">
        <v>46305.333333333336</v>
      </c>
      <c r="BB1510" t="s">
        <v>5294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:61">
      <c r="A1511">
        <v>1510</v>
      </c>
      <c r="B1511">
        <v>1002640395</v>
      </c>
      <c r="C1511">
        <v>3</v>
      </c>
      <c r="D1511" t="s">
        <v>51</v>
      </c>
      <c r="E1511">
        <v>4</v>
      </c>
      <c r="F1511" t="s">
        <v>234</v>
      </c>
      <c r="G1511" t="s">
        <v>863</v>
      </c>
      <c r="H1511" t="s">
        <v>2031</v>
      </c>
      <c r="I1511" t="s">
        <v>212</v>
      </c>
      <c r="J1511" t="s">
        <v>213</v>
      </c>
      <c r="K1511" t="s">
        <v>149</v>
      </c>
      <c r="L1511" t="s">
        <v>214</v>
      </c>
      <c r="M1511" t="s">
        <v>1916</v>
      </c>
      <c r="N1511" t="s">
        <v>215</v>
      </c>
      <c r="O1511" s="57">
        <v>46311.611504629633</v>
      </c>
      <c r="P1511" s="57">
        <v>46321.464733796296</v>
      </c>
      <c r="Q1511">
        <v>69411603</v>
      </c>
      <c r="S1511">
        <v>143554102140</v>
      </c>
      <c r="T1511" t="s">
        <v>8684</v>
      </c>
      <c r="U1511" t="s">
        <v>8685</v>
      </c>
      <c r="V1511" t="s">
        <v>8686</v>
      </c>
      <c r="Z1511">
        <v>110.8794956</v>
      </c>
      <c r="AA1511">
        <v>-7.7563756000000001</v>
      </c>
      <c r="AB1511" t="s">
        <v>8687</v>
      </c>
      <c r="AC1511" t="s">
        <v>235</v>
      </c>
      <c r="AL1511" t="s">
        <v>217</v>
      </c>
      <c r="AM1511" t="s">
        <v>8292</v>
      </c>
      <c r="AN1511" t="s">
        <v>6</v>
      </c>
      <c r="AO1511" t="s">
        <v>8087</v>
      </c>
      <c r="AP1511" s="57">
        <v>46312.458333333336</v>
      </c>
      <c r="AR1511" t="s">
        <v>12</v>
      </c>
      <c r="AS1511" t="s">
        <v>219</v>
      </c>
      <c r="AT1511" t="s">
        <v>230</v>
      </c>
      <c r="AV1511" t="s">
        <v>1626</v>
      </c>
      <c r="AW1511" t="s">
        <v>877</v>
      </c>
      <c r="AX1511" t="s">
        <v>222</v>
      </c>
      <c r="BA1511" s="57">
        <v>46312.458333333336</v>
      </c>
      <c r="BB1511" t="s">
        <v>8292</v>
      </c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:61">
      <c r="A1512">
        <v>1511</v>
      </c>
      <c r="B1512">
        <v>1002657512</v>
      </c>
      <c r="C1512">
        <v>3</v>
      </c>
      <c r="D1512" t="s">
        <v>55</v>
      </c>
      <c r="E1512">
        <v>5</v>
      </c>
      <c r="F1512" t="s">
        <v>260</v>
      </c>
      <c r="G1512" t="s">
        <v>122</v>
      </c>
      <c r="H1512" t="s">
        <v>338</v>
      </c>
      <c r="I1512" t="s">
        <v>212</v>
      </c>
      <c r="J1512" t="s">
        <v>213</v>
      </c>
      <c r="K1512" t="s">
        <v>149</v>
      </c>
      <c r="L1512" t="s">
        <v>214</v>
      </c>
      <c r="M1512" t="s">
        <v>224</v>
      </c>
      <c r="N1512" t="s">
        <v>215</v>
      </c>
      <c r="O1512" s="57">
        <v>46323.497835648152</v>
      </c>
      <c r="P1512" s="57">
        <v>46324.341805555552</v>
      </c>
      <c r="Q1512">
        <v>69418495</v>
      </c>
      <c r="S1512">
        <v>152443208744</v>
      </c>
      <c r="T1512" t="s">
        <v>14592</v>
      </c>
      <c r="U1512" t="s">
        <v>14593</v>
      </c>
      <c r="V1512" t="s">
        <v>14594</v>
      </c>
      <c r="Z1512">
        <v>112.50109879999999</v>
      </c>
      <c r="AA1512">
        <v>-7.2620833999999999</v>
      </c>
      <c r="AB1512" t="s">
        <v>14595</v>
      </c>
      <c r="AC1512" t="s">
        <v>216</v>
      </c>
      <c r="AL1512" t="s">
        <v>217</v>
      </c>
      <c r="AM1512" t="s">
        <v>14596</v>
      </c>
      <c r="AN1512" t="s">
        <v>6</v>
      </c>
      <c r="AO1512" t="s">
        <v>14328</v>
      </c>
      <c r="AP1512" s="57">
        <v>46324.333333333336</v>
      </c>
      <c r="AR1512" t="s">
        <v>18</v>
      </c>
      <c r="AS1512" t="s">
        <v>827</v>
      </c>
      <c r="AT1512" t="s">
        <v>230</v>
      </c>
      <c r="AV1512" t="s">
        <v>226</v>
      </c>
      <c r="AW1512" t="s">
        <v>877</v>
      </c>
      <c r="AX1512" t="s">
        <v>222</v>
      </c>
      <c r="BA1512" s="57">
        <v>46324.333333333336</v>
      </c>
      <c r="BB1512" t="s">
        <v>14596</v>
      </c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str">
        <f>VLOOKUP(H1512,Sheet2!$A$1:$B$270,2,FALSE)</f>
        <v>GRESIK</v>
      </c>
    </row>
    <row r="1513" spans="1:61">
      <c r="A1513">
        <v>1512</v>
      </c>
      <c r="B1513">
        <v>1002629209</v>
      </c>
      <c r="C1513">
        <v>3</v>
      </c>
      <c r="D1513" t="s">
        <v>55</v>
      </c>
      <c r="E1513">
        <v>5</v>
      </c>
      <c r="F1513" t="s">
        <v>260</v>
      </c>
      <c r="G1513" t="s">
        <v>122</v>
      </c>
      <c r="H1513" t="s">
        <v>338</v>
      </c>
      <c r="I1513" t="s">
        <v>212</v>
      </c>
      <c r="J1513" t="s">
        <v>213</v>
      </c>
      <c r="K1513" t="s">
        <v>149</v>
      </c>
      <c r="L1513" t="s">
        <v>214</v>
      </c>
      <c r="M1513" t="s">
        <v>76</v>
      </c>
      <c r="N1513" t="s">
        <v>215</v>
      </c>
      <c r="O1513" s="57">
        <v>46304.438657407409</v>
      </c>
      <c r="P1513" s="57">
        <v>46304.740798611114</v>
      </c>
      <c r="Q1513">
        <v>69407143</v>
      </c>
      <c r="S1513">
        <v>152443207656</v>
      </c>
      <c r="T1513" t="s">
        <v>5295</v>
      </c>
      <c r="U1513" t="s">
        <v>5296</v>
      </c>
      <c r="V1513" t="s">
        <v>5297</v>
      </c>
      <c r="Z1513">
        <v>112.461293041706</v>
      </c>
      <c r="AA1513">
        <v>-7.2663236464183401</v>
      </c>
      <c r="AB1513" t="s">
        <v>5298</v>
      </c>
      <c r="AC1513" t="s">
        <v>216</v>
      </c>
      <c r="AL1513" t="s">
        <v>217</v>
      </c>
      <c r="AM1513" t="s">
        <v>5294</v>
      </c>
      <c r="AN1513" t="s">
        <v>6</v>
      </c>
      <c r="AO1513" s="57">
        <v>46275.444502314815</v>
      </c>
      <c r="AP1513" s="57">
        <v>46305.333333333336</v>
      </c>
      <c r="AR1513" t="s">
        <v>218</v>
      </c>
      <c r="AS1513" t="s">
        <v>827</v>
      </c>
      <c r="AT1513" t="s">
        <v>230</v>
      </c>
      <c r="AU1513">
        <v>20261009</v>
      </c>
      <c r="AV1513" t="s">
        <v>221</v>
      </c>
      <c r="AW1513" t="s">
        <v>923</v>
      </c>
      <c r="AX1513" t="s">
        <v>222</v>
      </c>
      <c r="BA1513" s="57">
        <v>46305.333333333336</v>
      </c>
      <c r="BB1513" t="s">
        <v>5294</v>
      </c>
      <c r="BC1513">
        <v>2026</v>
      </c>
      <c r="BD1513">
        <v>10</v>
      </c>
      <c r="BE1513">
        <v>9</v>
      </c>
      <c r="BF1513" s="6">
        <f t="shared" si="69"/>
        <v>46304</v>
      </c>
      <c r="BG1513">
        <f t="shared" si="70"/>
        <v>-1.3333333333357587</v>
      </c>
      <c r="BH1513" t="str">
        <f t="shared" si="71"/>
        <v>COMPLY</v>
      </c>
      <c r="BI1513" t="str">
        <f>VLOOKUP(H1513,Sheet2!$A$1:$B$270,2,FALSE)</f>
        <v>GRESIK</v>
      </c>
    </row>
    <row r="1514" spans="1:61">
      <c r="A1514">
        <v>1513</v>
      </c>
      <c r="B1514">
        <v>1002645329</v>
      </c>
      <c r="C1514">
        <v>3</v>
      </c>
      <c r="D1514" t="s">
        <v>55</v>
      </c>
      <c r="E1514">
        <v>5</v>
      </c>
      <c r="F1514" t="s">
        <v>260</v>
      </c>
      <c r="G1514" t="s">
        <v>122</v>
      </c>
      <c r="H1514" t="s">
        <v>338</v>
      </c>
      <c r="I1514" t="s">
        <v>212</v>
      </c>
      <c r="J1514" t="s">
        <v>213</v>
      </c>
      <c r="K1514" t="s">
        <v>149</v>
      </c>
      <c r="L1514" t="s">
        <v>214</v>
      </c>
      <c r="M1514" t="s">
        <v>76</v>
      </c>
      <c r="N1514" t="s">
        <v>215</v>
      </c>
      <c r="O1514" s="57">
        <v>46315.519270833334</v>
      </c>
      <c r="P1514" s="57">
        <v>46315.78465277778</v>
      </c>
      <c r="Q1514">
        <v>69413729</v>
      </c>
      <c r="S1514">
        <v>152443208558</v>
      </c>
      <c r="T1514" t="s">
        <v>10355</v>
      </c>
      <c r="U1514" t="s">
        <v>10356</v>
      </c>
      <c r="V1514" t="s">
        <v>10357</v>
      </c>
      <c r="Z1514">
        <v>112.44588073343</v>
      </c>
      <c r="AA1514">
        <v>-7.26746274349368</v>
      </c>
      <c r="AB1514" t="s">
        <v>10358</v>
      </c>
      <c r="AC1514" t="s">
        <v>216</v>
      </c>
      <c r="AL1514" t="s">
        <v>217</v>
      </c>
      <c r="AM1514" t="s">
        <v>10359</v>
      </c>
      <c r="AN1514" t="s">
        <v>6</v>
      </c>
      <c r="AO1514" t="s">
        <v>10108</v>
      </c>
      <c r="AP1514" s="57">
        <v>46316.458333333336</v>
      </c>
      <c r="AR1514" t="s">
        <v>218</v>
      </c>
      <c r="AS1514" t="s">
        <v>827</v>
      </c>
      <c r="AT1514" t="s">
        <v>230</v>
      </c>
      <c r="AU1514">
        <v>20261020</v>
      </c>
      <c r="AV1514" t="s">
        <v>221</v>
      </c>
      <c r="AW1514" t="s">
        <v>875</v>
      </c>
      <c r="AX1514" t="s">
        <v>222</v>
      </c>
      <c r="BA1514" s="57">
        <v>46316.458333333336</v>
      </c>
      <c r="BB1514" t="s">
        <v>10359</v>
      </c>
      <c r="BC1514">
        <v>2026</v>
      </c>
      <c r="BD1514">
        <v>10</v>
      </c>
      <c r="BE1514">
        <v>20</v>
      </c>
      <c r="BF1514" s="6">
        <f t="shared" si="69"/>
        <v>46315</v>
      </c>
      <c r="BG1514">
        <f t="shared" si="70"/>
        <v>-1.4583333333357587</v>
      </c>
      <c r="BH1514" t="str">
        <f t="shared" si="71"/>
        <v>COMPLY</v>
      </c>
      <c r="BI1514" t="str">
        <f>VLOOKUP(H1514,Sheet2!$A$1:$B$270,2,FALSE)</f>
        <v>GRESIK</v>
      </c>
    </row>
    <row r="1515" spans="1:61">
      <c r="A1515">
        <v>1514</v>
      </c>
      <c r="B1515">
        <v>1002645340</v>
      </c>
      <c r="C1515">
        <v>3</v>
      </c>
      <c r="D1515" t="s">
        <v>55</v>
      </c>
      <c r="E1515">
        <v>5</v>
      </c>
      <c r="F1515" t="s">
        <v>260</v>
      </c>
      <c r="G1515" t="s">
        <v>122</v>
      </c>
      <c r="H1515" t="s">
        <v>338</v>
      </c>
      <c r="I1515" t="s">
        <v>212</v>
      </c>
      <c r="J1515" t="s">
        <v>213</v>
      </c>
      <c r="K1515" t="s">
        <v>149</v>
      </c>
      <c r="L1515" t="s">
        <v>214</v>
      </c>
      <c r="M1515" t="s">
        <v>76</v>
      </c>
      <c r="N1515" t="s">
        <v>215</v>
      </c>
      <c r="O1515" s="57">
        <v>46315.522800925923</v>
      </c>
      <c r="P1515" s="57">
        <v>46315.779976851853</v>
      </c>
      <c r="Q1515">
        <v>69413732</v>
      </c>
      <c r="S1515">
        <v>152443208559</v>
      </c>
      <c r="T1515" t="s">
        <v>10355</v>
      </c>
      <c r="U1515" t="s">
        <v>10360</v>
      </c>
      <c r="V1515" t="s">
        <v>10361</v>
      </c>
      <c r="Z1515">
        <v>112.456446625292</v>
      </c>
      <c r="AA1515">
        <v>-7.2670120937550999</v>
      </c>
      <c r="AB1515" t="s">
        <v>10362</v>
      </c>
      <c r="AC1515" t="s">
        <v>216</v>
      </c>
      <c r="AL1515" t="s">
        <v>217</v>
      </c>
      <c r="AM1515" t="s">
        <v>10359</v>
      </c>
      <c r="AN1515" t="s">
        <v>6</v>
      </c>
      <c r="AO1515" t="s">
        <v>10108</v>
      </c>
      <c r="AP1515" s="57">
        <v>46316.458333333336</v>
      </c>
      <c r="AR1515" t="s">
        <v>218</v>
      </c>
      <c r="AS1515" t="s">
        <v>827</v>
      </c>
      <c r="AT1515" t="s">
        <v>230</v>
      </c>
      <c r="AU1515">
        <v>20261020</v>
      </c>
      <c r="AV1515" t="s">
        <v>221</v>
      </c>
      <c r="AW1515" t="s">
        <v>875</v>
      </c>
      <c r="AX1515" t="s">
        <v>222</v>
      </c>
      <c r="BA1515" s="57">
        <v>46316.458333333336</v>
      </c>
      <c r="BB1515" t="s">
        <v>10359</v>
      </c>
      <c r="BC1515">
        <v>2026</v>
      </c>
      <c r="BD1515">
        <v>10</v>
      </c>
      <c r="BE1515">
        <v>20</v>
      </c>
      <c r="BF1515" s="6">
        <f t="shared" si="69"/>
        <v>46315</v>
      </c>
      <c r="BG1515">
        <f t="shared" si="70"/>
        <v>-1.4583333333357587</v>
      </c>
      <c r="BH1515" t="str">
        <f t="shared" si="71"/>
        <v>COMPLY</v>
      </c>
      <c r="BI1515" t="str">
        <f>VLOOKUP(H1515,Sheet2!$A$1:$B$270,2,FALSE)</f>
        <v>GRESIK</v>
      </c>
    </row>
    <row r="1516" spans="1:61">
      <c r="A1516">
        <v>1515</v>
      </c>
      <c r="B1516">
        <v>1002623737</v>
      </c>
      <c r="C1516">
        <v>3</v>
      </c>
      <c r="D1516" t="s">
        <v>42</v>
      </c>
      <c r="E1516">
        <v>5</v>
      </c>
      <c r="F1516" t="s">
        <v>232</v>
      </c>
      <c r="G1516" t="s">
        <v>103</v>
      </c>
      <c r="H1516" t="s">
        <v>389</v>
      </c>
      <c r="I1516" t="s">
        <v>212</v>
      </c>
      <c r="J1516" t="s">
        <v>213</v>
      </c>
      <c r="K1516" t="s">
        <v>149</v>
      </c>
      <c r="L1516" t="s">
        <v>214</v>
      </c>
      <c r="M1516" t="s">
        <v>1400</v>
      </c>
      <c r="N1516" t="s">
        <v>215</v>
      </c>
      <c r="O1516" s="57">
        <v>46301.422627314816</v>
      </c>
      <c r="P1516" s="57">
        <v>46301.713541666664</v>
      </c>
      <c r="Q1516">
        <v>69404770</v>
      </c>
      <c r="S1516">
        <v>152318241730</v>
      </c>
      <c r="T1516" t="s">
        <v>3390</v>
      </c>
      <c r="U1516" t="s">
        <v>3391</v>
      </c>
      <c r="V1516" t="s">
        <v>3392</v>
      </c>
      <c r="Z1516">
        <v>112.23193209999999</v>
      </c>
      <c r="AA1516">
        <v>-7.5616674000000001</v>
      </c>
      <c r="AB1516" t="s">
        <v>3393</v>
      </c>
      <c r="AC1516" t="s">
        <v>216</v>
      </c>
      <c r="AL1516" t="s">
        <v>217</v>
      </c>
      <c r="AM1516" t="s">
        <v>3154</v>
      </c>
      <c r="AN1516" t="s">
        <v>6</v>
      </c>
      <c r="AO1516" s="57">
        <v>46183.424027777779</v>
      </c>
      <c r="AP1516" s="57">
        <v>46302.333333333336</v>
      </c>
      <c r="AR1516" t="s">
        <v>14</v>
      </c>
      <c r="AS1516" t="s">
        <v>103</v>
      </c>
      <c r="AT1516" t="s">
        <v>342</v>
      </c>
      <c r="AV1516" t="s">
        <v>3394</v>
      </c>
      <c r="AW1516" t="s">
        <v>3395</v>
      </c>
      <c r="AX1516" t="s">
        <v>222</v>
      </c>
      <c r="BA1516" s="57">
        <v>46302.333333333336</v>
      </c>
      <c r="BB1516" t="s">
        <v>3154</v>
      </c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str">
        <f>VLOOKUP(H1516,Sheet2!$A$1:$B$270,2,FALSE)</f>
        <v>MOJOKERTO</v>
      </c>
    </row>
    <row r="1517" spans="1:61">
      <c r="A1517">
        <v>1516</v>
      </c>
      <c r="B1517">
        <v>1002635006</v>
      </c>
      <c r="C1517">
        <v>3</v>
      </c>
      <c r="D1517" t="s">
        <v>42</v>
      </c>
      <c r="E1517">
        <v>5</v>
      </c>
      <c r="F1517" t="s">
        <v>232</v>
      </c>
      <c r="G1517" t="s">
        <v>103</v>
      </c>
      <c r="H1517" t="s">
        <v>389</v>
      </c>
      <c r="I1517" t="s">
        <v>212</v>
      </c>
      <c r="J1517" t="s">
        <v>213</v>
      </c>
      <c r="K1517" t="s">
        <v>149</v>
      </c>
      <c r="M1517" t="s">
        <v>76</v>
      </c>
      <c r="N1517" t="s">
        <v>215</v>
      </c>
      <c r="O1517" s="57">
        <v>46308.563055555554</v>
      </c>
      <c r="P1517" s="57">
        <v>46308.768993055557</v>
      </c>
      <c r="Q1517">
        <v>69409383</v>
      </c>
      <c r="S1517">
        <v>152318240550</v>
      </c>
      <c r="T1517" t="s">
        <v>6115</v>
      </c>
      <c r="U1517" t="s">
        <v>6116</v>
      </c>
      <c r="V1517" t="s">
        <v>6117</v>
      </c>
      <c r="Z1517">
        <v>112.2744764</v>
      </c>
      <c r="AA1517">
        <v>-7.5931864999999998</v>
      </c>
      <c r="AB1517" t="s">
        <v>6118</v>
      </c>
      <c r="AC1517" t="s">
        <v>229</v>
      </c>
      <c r="AL1517" t="s">
        <v>217</v>
      </c>
      <c r="AM1517" t="s">
        <v>6080</v>
      </c>
      <c r="AN1517" t="s">
        <v>6</v>
      </c>
      <c r="AO1517" t="s">
        <v>6119</v>
      </c>
      <c r="AP1517" s="57">
        <v>46309.458333333336</v>
      </c>
      <c r="AR1517" t="s">
        <v>218</v>
      </c>
      <c r="AS1517" t="s">
        <v>103</v>
      </c>
      <c r="AT1517" t="s">
        <v>220</v>
      </c>
      <c r="AU1517">
        <v>20261013</v>
      </c>
      <c r="AV1517" t="s">
        <v>221</v>
      </c>
      <c r="AW1517" t="s">
        <v>1473</v>
      </c>
      <c r="AX1517" t="s">
        <v>222</v>
      </c>
      <c r="BA1517" s="57">
        <v>46309.458333333336</v>
      </c>
      <c r="BB1517" t="s">
        <v>6080</v>
      </c>
      <c r="BC1517">
        <v>2026</v>
      </c>
      <c r="BD1517">
        <v>10</v>
      </c>
      <c r="BE1517">
        <v>13</v>
      </c>
      <c r="BF1517" s="6">
        <f t="shared" si="69"/>
        <v>46308</v>
      </c>
      <c r="BG1517">
        <f t="shared" si="70"/>
        <v>-1.4583333333357587</v>
      </c>
      <c r="BH1517" t="str">
        <f t="shared" si="71"/>
        <v>COMPLY</v>
      </c>
      <c r="BI1517" t="str">
        <f>VLOOKUP(H1517,Sheet2!$A$1:$B$270,2,FALSE)</f>
        <v>MOJOKERTO</v>
      </c>
    </row>
    <row r="1518" spans="1:61">
      <c r="A1518">
        <v>1517</v>
      </c>
      <c r="B1518">
        <v>1002638845</v>
      </c>
      <c r="C1518">
        <v>3</v>
      </c>
      <c r="D1518" t="s">
        <v>42</v>
      </c>
      <c r="E1518">
        <v>5</v>
      </c>
      <c r="F1518" t="s">
        <v>232</v>
      </c>
      <c r="G1518" t="s">
        <v>103</v>
      </c>
      <c r="H1518" t="s">
        <v>389</v>
      </c>
      <c r="I1518" t="s">
        <v>212</v>
      </c>
      <c r="J1518" t="s">
        <v>213</v>
      </c>
      <c r="K1518" t="s">
        <v>149</v>
      </c>
      <c r="M1518" t="s">
        <v>76</v>
      </c>
      <c r="N1518" t="s">
        <v>215</v>
      </c>
      <c r="O1518" s="57">
        <v>46310.630995370368</v>
      </c>
      <c r="P1518" s="57">
        <v>46311.44699074074</v>
      </c>
      <c r="Q1518">
        <v>69410949</v>
      </c>
      <c r="S1518">
        <v>152318240222</v>
      </c>
      <c r="T1518" t="s">
        <v>7646</v>
      </c>
      <c r="U1518" t="s">
        <v>7647</v>
      </c>
      <c r="V1518" t="s">
        <v>7648</v>
      </c>
      <c r="Z1518">
        <v>112.1924083</v>
      </c>
      <c r="AA1518">
        <v>-7.5581836999999998</v>
      </c>
      <c r="AB1518" t="s">
        <v>7649</v>
      </c>
      <c r="AC1518" t="s">
        <v>229</v>
      </c>
      <c r="AL1518" t="s">
        <v>217</v>
      </c>
      <c r="AM1518" t="s">
        <v>7650</v>
      </c>
      <c r="AN1518" t="s">
        <v>6</v>
      </c>
      <c r="AO1518" t="s">
        <v>7450</v>
      </c>
      <c r="AP1518" s="57">
        <v>46311.625</v>
      </c>
      <c r="AR1518" t="s">
        <v>218</v>
      </c>
      <c r="AS1518" t="s">
        <v>103</v>
      </c>
      <c r="AT1518" t="s">
        <v>220</v>
      </c>
      <c r="AU1518">
        <v>20261016</v>
      </c>
      <c r="AV1518" t="s">
        <v>221</v>
      </c>
      <c r="AW1518" t="s">
        <v>2394</v>
      </c>
      <c r="AX1518" t="s">
        <v>222</v>
      </c>
      <c r="BA1518" s="57">
        <v>46311.625</v>
      </c>
      <c r="BB1518" t="s">
        <v>7650</v>
      </c>
      <c r="BC1518">
        <v>2026</v>
      </c>
      <c r="BD1518">
        <v>10</v>
      </c>
      <c r="BE1518">
        <v>16</v>
      </c>
      <c r="BF1518" s="6">
        <f t="shared" si="69"/>
        <v>46311</v>
      </c>
      <c r="BG1518">
        <f t="shared" si="70"/>
        <v>-0.625</v>
      </c>
      <c r="BH1518" t="str">
        <f t="shared" si="71"/>
        <v>COMPLY</v>
      </c>
      <c r="BI1518" t="str">
        <f>VLOOKUP(H1518,Sheet2!$A$1:$B$270,2,FALSE)</f>
        <v>MOJOKERTO</v>
      </c>
    </row>
    <row r="1519" spans="1:61">
      <c r="A1519">
        <v>1518</v>
      </c>
      <c r="B1519">
        <v>1002644595</v>
      </c>
      <c r="C1519">
        <v>3</v>
      </c>
      <c r="D1519" t="s">
        <v>42</v>
      </c>
      <c r="E1519">
        <v>5</v>
      </c>
      <c r="F1519" t="s">
        <v>232</v>
      </c>
      <c r="G1519" t="s">
        <v>103</v>
      </c>
      <c r="H1519" t="s">
        <v>389</v>
      </c>
      <c r="I1519" t="s">
        <v>212</v>
      </c>
      <c r="J1519" t="s">
        <v>213</v>
      </c>
      <c r="K1519" t="s">
        <v>149</v>
      </c>
      <c r="M1519" t="s">
        <v>76</v>
      </c>
      <c r="N1519" t="s">
        <v>215</v>
      </c>
      <c r="O1519" s="57">
        <v>46315.377199074072</v>
      </c>
      <c r="P1519" s="57">
        <v>46315.822106481479</v>
      </c>
      <c r="Q1519">
        <v>69413429</v>
      </c>
      <c r="S1519">
        <v>152318240896</v>
      </c>
      <c r="T1519" t="s">
        <v>10363</v>
      </c>
      <c r="U1519" t="s">
        <v>10364</v>
      </c>
      <c r="V1519" t="s">
        <v>10365</v>
      </c>
      <c r="Z1519">
        <v>112.2209991</v>
      </c>
      <c r="AA1519">
        <v>-7.5558927999999996</v>
      </c>
      <c r="AB1519" t="s">
        <v>10366</v>
      </c>
      <c r="AC1519" t="s">
        <v>229</v>
      </c>
      <c r="AL1519" t="s">
        <v>217</v>
      </c>
      <c r="AM1519" t="s">
        <v>10367</v>
      </c>
      <c r="AN1519" t="s">
        <v>6</v>
      </c>
      <c r="AO1519" t="s">
        <v>10075</v>
      </c>
      <c r="AP1519" s="57">
        <v>46316.333333333336</v>
      </c>
      <c r="AR1519" t="s">
        <v>218</v>
      </c>
      <c r="AS1519" t="s">
        <v>103</v>
      </c>
      <c r="AT1519" t="s">
        <v>230</v>
      </c>
      <c r="AU1519">
        <v>20261020</v>
      </c>
      <c r="AV1519" t="s">
        <v>221</v>
      </c>
      <c r="AW1519" t="s">
        <v>540</v>
      </c>
      <c r="AX1519" t="s">
        <v>222</v>
      </c>
      <c r="BA1519" s="57">
        <v>46316.333333333336</v>
      </c>
      <c r="BB1519" t="s">
        <v>10367</v>
      </c>
      <c r="BC1519">
        <v>2026</v>
      </c>
      <c r="BD1519">
        <v>10</v>
      </c>
      <c r="BE1519">
        <v>20</v>
      </c>
      <c r="BF1519" s="6">
        <f t="shared" si="69"/>
        <v>46315</v>
      </c>
      <c r="BG1519">
        <f t="shared" si="70"/>
        <v>-1.3333333333357587</v>
      </c>
      <c r="BH1519" t="str">
        <f t="shared" si="71"/>
        <v>COMPLY</v>
      </c>
      <c r="BI1519" t="str">
        <f>VLOOKUP(H1519,Sheet2!$A$1:$B$270,2,FALSE)</f>
        <v>MOJOKERTO</v>
      </c>
    </row>
    <row r="1520" spans="1:61">
      <c r="A1520">
        <v>1519</v>
      </c>
      <c r="B1520">
        <v>1002647568</v>
      </c>
      <c r="C1520">
        <v>3</v>
      </c>
      <c r="D1520" t="s">
        <v>42</v>
      </c>
      <c r="E1520">
        <v>5</v>
      </c>
      <c r="F1520" t="s">
        <v>232</v>
      </c>
      <c r="G1520" t="s">
        <v>103</v>
      </c>
      <c r="H1520" t="s">
        <v>389</v>
      </c>
      <c r="I1520" t="s">
        <v>212</v>
      </c>
      <c r="J1520" t="s">
        <v>213</v>
      </c>
      <c r="K1520" t="s">
        <v>149</v>
      </c>
      <c r="M1520" t="s">
        <v>76</v>
      </c>
      <c r="N1520" t="s">
        <v>215</v>
      </c>
      <c r="O1520" s="57">
        <v>46316.596458333333</v>
      </c>
      <c r="P1520" s="57">
        <v>46317.714687500003</v>
      </c>
      <c r="Q1520">
        <v>69414560</v>
      </c>
      <c r="R1520">
        <v>3215220344</v>
      </c>
      <c r="S1520">
        <v>152318241068</v>
      </c>
      <c r="T1520" t="s">
        <v>10993</v>
      </c>
      <c r="U1520" t="s">
        <v>10994</v>
      </c>
      <c r="V1520" t="s">
        <v>10995</v>
      </c>
      <c r="Z1520">
        <v>112.2170641</v>
      </c>
      <c r="AA1520">
        <v>-7.5443018999999998</v>
      </c>
      <c r="AB1520" t="s">
        <v>10996</v>
      </c>
      <c r="AC1520" t="s">
        <v>229</v>
      </c>
      <c r="AL1520" t="s">
        <v>217</v>
      </c>
      <c r="AM1520" t="s">
        <v>10997</v>
      </c>
      <c r="AN1520" t="s">
        <v>6</v>
      </c>
      <c r="AO1520" t="s">
        <v>10709</v>
      </c>
      <c r="AP1520" s="57">
        <v>46318.333333333336</v>
      </c>
      <c r="AR1520" t="s">
        <v>218</v>
      </c>
      <c r="AS1520" t="s">
        <v>103</v>
      </c>
      <c r="AT1520" t="s">
        <v>230</v>
      </c>
      <c r="AU1520">
        <v>20261022</v>
      </c>
      <c r="AV1520" t="s">
        <v>221</v>
      </c>
      <c r="AW1520" t="s">
        <v>1585</v>
      </c>
      <c r="AX1520" t="s">
        <v>222</v>
      </c>
      <c r="BA1520" s="57">
        <v>46318.333333333336</v>
      </c>
      <c r="BB1520" t="s">
        <v>10997</v>
      </c>
      <c r="BC1520">
        <v>2026</v>
      </c>
      <c r="BD1520">
        <v>10</v>
      </c>
      <c r="BE1520">
        <v>22</v>
      </c>
      <c r="BF1520" s="6">
        <f t="shared" si="69"/>
        <v>46317</v>
      </c>
      <c r="BG1520">
        <f t="shared" si="70"/>
        <v>-1.3333333333357587</v>
      </c>
      <c r="BH1520" t="str">
        <f t="shared" si="71"/>
        <v>COMPLY</v>
      </c>
      <c r="BI1520" t="str">
        <f>VLOOKUP(H1520,Sheet2!$A$1:$B$270,2,FALSE)</f>
        <v>MOJOKERTO</v>
      </c>
    </row>
    <row r="1521" spans="1:61">
      <c r="A1521">
        <v>1520</v>
      </c>
      <c r="B1521">
        <v>1002647541</v>
      </c>
      <c r="C1521">
        <v>3</v>
      </c>
      <c r="D1521" t="s">
        <v>42</v>
      </c>
      <c r="E1521">
        <v>5</v>
      </c>
      <c r="F1521" t="s">
        <v>232</v>
      </c>
      <c r="G1521" t="s">
        <v>103</v>
      </c>
      <c r="H1521" t="s">
        <v>389</v>
      </c>
      <c r="I1521" t="s">
        <v>212</v>
      </c>
      <c r="J1521" t="s">
        <v>213</v>
      </c>
      <c r="K1521" t="s">
        <v>149</v>
      </c>
      <c r="M1521" t="s">
        <v>76</v>
      </c>
      <c r="N1521" t="s">
        <v>215</v>
      </c>
      <c r="O1521" s="57">
        <v>46316.592928240738</v>
      </c>
      <c r="P1521" s="57">
        <v>46318.072337962964</v>
      </c>
      <c r="Q1521">
        <v>69414541</v>
      </c>
      <c r="R1521">
        <v>3215220764</v>
      </c>
      <c r="S1521">
        <v>152318241067</v>
      </c>
      <c r="T1521" t="s">
        <v>10993</v>
      </c>
      <c r="U1521" t="s">
        <v>10994</v>
      </c>
      <c r="V1521" t="s">
        <v>10998</v>
      </c>
      <c r="Z1521">
        <v>112.2170641</v>
      </c>
      <c r="AA1521">
        <v>-7.5443018999999998</v>
      </c>
      <c r="AB1521" t="s">
        <v>10996</v>
      </c>
      <c r="AC1521" t="s">
        <v>229</v>
      </c>
      <c r="AL1521" t="s">
        <v>217</v>
      </c>
      <c r="AM1521" t="s">
        <v>10997</v>
      </c>
      <c r="AN1521" t="s">
        <v>6</v>
      </c>
      <c r="AO1521" t="s">
        <v>10709</v>
      </c>
      <c r="AP1521" s="57">
        <v>46318.333333333336</v>
      </c>
      <c r="AR1521" t="s">
        <v>218</v>
      </c>
      <c r="AS1521" t="s">
        <v>103</v>
      </c>
      <c r="AT1521" t="s">
        <v>230</v>
      </c>
      <c r="AU1521">
        <v>20261023</v>
      </c>
      <c r="AV1521" t="s">
        <v>221</v>
      </c>
      <c r="AW1521" t="s">
        <v>2394</v>
      </c>
      <c r="AX1521" t="s">
        <v>222</v>
      </c>
      <c r="BA1521" s="57">
        <v>46318.333333333336</v>
      </c>
      <c r="BB1521" t="s">
        <v>10997</v>
      </c>
      <c r="BC1521">
        <v>2026</v>
      </c>
      <c r="BD1521">
        <v>10</v>
      </c>
      <c r="BE1521">
        <v>23</v>
      </c>
      <c r="BF1521" s="6">
        <f t="shared" si="69"/>
        <v>46318</v>
      </c>
      <c r="BG1521">
        <f t="shared" si="70"/>
        <v>-0.33333333333575865</v>
      </c>
      <c r="BH1521" t="str">
        <f t="shared" si="71"/>
        <v>COMPLY</v>
      </c>
      <c r="BI1521" t="str">
        <f>VLOOKUP(H1521,Sheet2!$A$1:$B$270,2,FALSE)</f>
        <v>MOJOKERTO</v>
      </c>
    </row>
    <row r="1522" spans="1:61">
      <c r="A1522">
        <v>1521</v>
      </c>
      <c r="B1522">
        <v>1002649342</v>
      </c>
      <c r="C1522">
        <v>3</v>
      </c>
      <c r="D1522" t="s">
        <v>42</v>
      </c>
      <c r="E1522">
        <v>5</v>
      </c>
      <c r="F1522" t="s">
        <v>232</v>
      </c>
      <c r="G1522" t="s">
        <v>103</v>
      </c>
      <c r="H1522" t="s">
        <v>389</v>
      </c>
      <c r="I1522" t="s">
        <v>212</v>
      </c>
      <c r="J1522" t="s">
        <v>213</v>
      </c>
      <c r="K1522" t="s">
        <v>149</v>
      </c>
      <c r="M1522" t="s">
        <v>76</v>
      </c>
      <c r="N1522" t="s">
        <v>215</v>
      </c>
      <c r="O1522" s="57">
        <v>46317.605983796297</v>
      </c>
      <c r="P1522" s="57">
        <v>46318.564699074072</v>
      </c>
      <c r="Q1522">
        <v>69415201</v>
      </c>
      <c r="S1522">
        <v>152318241234</v>
      </c>
      <c r="T1522" t="s">
        <v>11612</v>
      </c>
      <c r="U1522" t="s">
        <v>11613</v>
      </c>
      <c r="V1522" t="s">
        <v>12420</v>
      </c>
      <c r="Z1522">
        <v>112.2522044</v>
      </c>
      <c r="AA1522">
        <v>-7.5378084000000003</v>
      </c>
      <c r="AB1522" t="s">
        <v>11614</v>
      </c>
      <c r="AC1522" t="s">
        <v>229</v>
      </c>
      <c r="AL1522" t="s">
        <v>217</v>
      </c>
      <c r="AM1522" t="s">
        <v>12421</v>
      </c>
      <c r="AN1522" t="s">
        <v>6</v>
      </c>
      <c r="AO1522" t="s">
        <v>11615</v>
      </c>
      <c r="AP1522" s="57">
        <v>46319.333333333336</v>
      </c>
      <c r="AR1522" t="s">
        <v>218</v>
      </c>
      <c r="AS1522" t="s">
        <v>103</v>
      </c>
      <c r="AT1522" t="s">
        <v>230</v>
      </c>
      <c r="AU1522">
        <v>20261023</v>
      </c>
      <c r="AV1522" t="s">
        <v>221</v>
      </c>
      <c r="AW1522" t="s">
        <v>541</v>
      </c>
      <c r="AX1522" t="s">
        <v>222</v>
      </c>
      <c r="BA1522" s="57">
        <v>46319.333333333336</v>
      </c>
      <c r="BB1522" t="s">
        <v>12421</v>
      </c>
      <c r="BC1522">
        <v>2026</v>
      </c>
      <c r="BD1522">
        <v>10</v>
      </c>
      <c r="BE1522">
        <v>23</v>
      </c>
      <c r="BF1522" s="6">
        <f t="shared" si="69"/>
        <v>46318</v>
      </c>
      <c r="BG1522">
        <f t="shared" si="70"/>
        <v>-1.3333333333357587</v>
      </c>
      <c r="BH1522" t="str">
        <f t="shared" si="71"/>
        <v>COMPLY</v>
      </c>
      <c r="BI1522" t="str">
        <f>VLOOKUP(H1522,Sheet2!$A$1:$B$270,2,FALSE)</f>
        <v>MOJOKERTO</v>
      </c>
    </row>
    <row r="1523" spans="1:61">
      <c r="A1523">
        <v>1522</v>
      </c>
      <c r="B1523">
        <v>1002657434</v>
      </c>
      <c r="C1523">
        <v>3</v>
      </c>
      <c r="D1523" t="s">
        <v>42</v>
      </c>
      <c r="E1523">
        <v>5</v>
      </c>
      <c r="F1523" t="s">
        <v>232</v>
      </c>
      <c r="G1523" t="s">
        <v>103</v>
      </c>
      <c r="H1523" t="s">
        <v>389</v>
      </c>
      <c r="I1523" t="s">
        <v>212</v>
      </c>
      <c r="J1523" t="s">
        <v>213</v>
      </c>
      <c r="K1523" t="s">
        <v>149</v>
      </c>
      <c r="M1523" t="s">
        <v>76</v>
      </c>
      <c r="N1523" t="s">
        <v>215</v>
      </c>
      <c r="O1523" s="57">
        <v>46323.482453703706</v>
      </c>
      <c r="P1523" s="57">
        <v>46323.668842592589</v>
      </c>
      <c r="Q1523">
        <v>69418470</v>
      </c>
      <c r="S1523">
        <v>152318241741</v>
      </c>
      <c r="T1523" t="s">
        <v>14597</v>
      </c>
      <c r="U1523" t="s">
        <v>14598</v>
      </c>
      <c r="V1523" t="s">
        <v>14599</v>
      </c>
      <c r="Z1523">
        <v>112.23798840000001</v>
      </c>
      <c r="AA1523">
        <v>-7.5384528</v>
      </c>
      <c r="AB1523" t="s">
        <v>14600</v>
      </c>
      <c r="AC1523" t="s">
        <v>229</v>
      </c>
      <c r="AL1523" t="s">
        <v>217</v>
      </c>
      <c r="AM1523" t="s">
        <v>14601</v>
      </c>
      <c r="AN1523" t="s">
        <v>6</v>
      </c>
      <c r="AO1523" t="s">
        <v>14297</v>
      </c>
      <c r="AP1523" s="57">
        <v>46324.458333333336</v>
      </c>
      <c r="AR1523" t="s">
        <v>218</v>
      </c>
      <c r="AS1523" t="s">
        <v>103</v>
      </c>
      <c r="AT1523" t="s">
        <v>230</v>
      </c>
      <c r="AU1523">
        <v>20261028</v>
      </c>
      <c r="AV1523" t="s">
        <v>221</v>
      </c>
      <c r="AW1523" t="s">
        <v>829</v>
      </c>
      <c r="AX1523" t="s">
        <v>222</v>
      </c>
      <c r="BA1523" s="57">
        <v>46324.458333333336</v>
      </c>
      <c r="BB1523" t="s">
        <v>14601</v>
      </c>
      <c r="BC1523">
        <v>2026</v>
      </c>
      <c r="BD1523">
        <v>10</v>
      </c>
      <c r="BE1523">
        <v>28</v>
      </c>
      <c r="BF1523" s="6">
        <f t="shared" si="69"/>
        <v>46323</v>
      </c>
      <c r="BG1523">
        <f t="shared" si="70"/>
        <v>-1.4583333333357587</v>
      </c>
      <c r="BH1523" t="str">
        <f t="shared" si="71"/>
        <v>COMPLY</v>
      </c>
      <c r="BI1523" t="str">
        <f>VLOOKUP(H1523,Sheet2!$A$1:$B$270,2,FALSE)</f>
        <v>MOJOKERTO</v>
      </c>
    </row>
    <row r="1524" spans="1:61">
      <c r="A1524">
        <v>1523</v>
      </c>
      <c r="B1524">
        <v>1002620059</v>
      </c>
      <c r="C1524">
        <v>3</v>
      </c>
      <c r="D1524" t="s">
        <v>42</v>
      </c>
      <c r="E1524">
        <v>5</v>
      </c>
      <c r="F1524" t="s">
        <v>232</v>
      </c>
      <c r="G1524" t="s">
        <v>103</v>
      </c>
      <c r="H1524" t="s">
        <v>293</v>
      </c>
      <c r="I1524" t="s">
        <v>212</v>
      </c>
      <c r="J1524" t="s">
        <v>213</v>
      </c>
      <c r="K1524" t="s">
        <v>149</v>
      </c>
      <c r="L1524" t="s">
        <v>214</v>
      </c>
      <c r="M1524" t="s">
        <v>1400</v>
      </c>
      <c r="N1524" t="s">
        <v>215</v>
      </c>
      <c r="O1524" s="57">
        <v>46297.612210648149</v>
      </c>
      <c r="P1524" s="57">
        <v>46299.416331018518</v>
      </c>
      <c r="Q1524">
        <v>69403163</v>
      </c>
      <c r="S1524">
        <v>152319209578</v>
      </c>
      <c r="T1524" t="s">
        <v>2041</v>
      </c>
      <c r="U1524" t="s">
        <v>2042</v>
      </c>
      <c r="V1524" t="s">
        <v>2043</v>
      </c>
      <c r="Z1524">
        <v>112.41521400000001</v>
      </c>
      <c r="AA1524">
        <v>-7.6101939999999999</v>
      </c>
      <c r="AB1524" t="s">
        <v>2044</v>
      </c>
      <c r="AC1524" t="s">
        <v>235</v>
      </c>
      <c r="AL1524" t="s">
        <v>217</v>
      </c>
      <c r="AM1524" t="s">
        <v>1505</v>
      </c>
      <c r="AN1524" t="s">
        <v>6</v>
      </c>
      <c r="AO1524" s="57">
        <v>46063.652951388889</v>
      </c>
      <c r="AP1524" s="57">
        <v>46298.458333333336</v>
      </c>
      <c r="AQ1524" t="s">
        <v>841</v>
      </c>
      <c r="AR1524" t="s">
        <v>14</v>
      </c>
      <c r="AS1524" t="s">
        <v>103</v>
      </c>
      <c r="AT1524" t="s">
        <v>230</v>
      </c>
      <c r="AV1524" t="s">
        <v>2045</v>
      </c>
      <c r="AW1524" t="s">
        <v>2046</v>
      </c>
      <c r="AX1524" t="s">
        <v>222</v>
      </c>
      <c r="BA1524" s="57">
        <v>46298.458333333336</v>
      </c>
      <c r="BB1524" t="s">
        <v>1505</v>
      </c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str">
        <f>VLOOKUP(H1524,Sheet2!$A$1:$B$270,2,FALSE)</f>
        <v>MOJOKERTO</v>
      </c>
    </row>
    <row r="1525" spans="1:61">
      <c r="A1525">
        <v>1524</v>
      </c>
      <c r="B1525">
        <v>1002658457</v>
      </c>
      <c r="C1525">
        <v>3</v>
      </c>
      <c r="D1525" t="s">
        <v>42</v>
      </c>
      <c r="E1525">
        <v>5</v>
      </c>
      <c r="F1525" t="s">
        <v>232</v>
      </c>
      <c r="G1525" t="s">
        <v>103</v>
      </c>
      <c r="H1525" t="s">
        <v>293</v>
      </c>
      <c r="I1525" t="s">
        <v>212</v>
      </c>
      <c r="J1525" t="s">
        <v>213</v>
      </c>
      <c r="K1525" t="s">
        <v>149</v>
      </c>
      <c r="L1525" t="s">
        <v>214</v>
      </c>
      <c r="M1525" t="s">
        <v>224</v>
      </c>
      <c r="N1525" t="s">
        <v>215</v>
      </c>
      <c r="O1525" s="57">
        <v>46323.885300925926</v>
      </c>
      <c r="P1525" s="57">
        <v>46325.481956018521</v>
      </c>
      <c r="Q1525">
        <v>69418920</v>
      </c>
      <c r="S1525">
        <v>152319207927</v>
      </c>
      <c r="T1525" t="s">
        <v>6694</v>
      </c>
      <c r="U1525" t="s">
        <v>14602</v>
      </c>
      <c r="V1525" t="s">
        <v>14603</v>
      </c>
      <c r="Z1525">
        <v>112.3352671</v>
      </c>
      <c r="AA1525">
        <v>-7.5701830000000001</v>
      </c>
      <c r="AB1525" t="s">
        <v>14604</v>
      </c>
      <c r="AC1525" t="s">
        <v>216</v>
      </c>
      <c r="AL1525" t="s">
        <v>217</v>
      </c>
      <c r="AM1525" t="s">
        <v>14605</v>
      </c>
      <c r="AN1525" t="s">
        <v>6</v>
      </c>
      <c r="AO1525" t="s">
        <v>14304</v>
      </c>
      <c r="AP1525" s="57">
        <v>46325.458333333336</v>
      </c>
      <c r="AR1525" t="s">
        <v>18</v>
      </c>
      <c r="AS1525" t="s">
        <v>103</v>
      </c>
      <c r="AT1525" t="s">
        <v>220</v>
      </c>
      <c r="AV1525" t="s">
        <v>226</v>
      </c>
      <c r="AW1525" t="s">
        <v>1812</v>
      </c>
      <c r="AX1525" t="s">
        <v>222</v>
      </c>
      <c r="BA1525" s="57">
        <v>46325.458333333336</v>
      </c>
      <c r="BB1525" t="s">
        <v>14605</v>
      </c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str">
        <f>VLOOKUP(H1525,Sheet2!$A$1:$B$270,2,FALSE)</f>
        <v>MOJOKERTO</v>
      </c>
    </row>
    <row r="1526" spans="1:61">
      <c r="A1526">
        <v>1525</v>
      </c>
      <c r="B1526">
        <v>1002637654</v>
      </c>
      <c r="C1526">
        <v>3</v>
      </c>
      <c r="D1526" t="s">
        <v>42</v>
      </c>
      <c r="E1526">
        <v>5</v>
      </c>
      <c r="F1526" t="s">
        <v>232</v>
      </c>
      <c r="G1526" t="s">
        <v>103</v>
      </c>
      <c r="H1526" t="s">
        <v>293</v>
      </c>
      <c r="I1526" t="s">
        <v>212</v>
      </c>
      <c r="J1526" t="s">
        <v>213</v>
      </c>
      <c r="K1526" t="s">
        <v>149</v>
      </c>
      <c r="M1526" t="s">
        <v>542</v>
      </c>
      <c r="N1526" t="s">
        <v>215</v>
      </c>
      <c r="O1526" s="57">
        <v>46310.355081018519</v>
      </c>
      <c r="P1526" s="57">
        <v>46310.355092592596</v>
      </c>
      <c r="Q1526">
        <v>69410224</v>
      </c>
      <c r="T1526" t="s">
        <v>7049</v>
      </c>
      <c r="V1526" t="s">
        <v>7051</v>
      </c>
      <c r="Z1526">
        <v>112.3355</v>
      </c>
      <c r="AA1526">
        <v>7.5587999999999997</v>
      </c>
      <c r="AB1526" t="s">
        <v>7052</v>
      </c>
      <c r="AC1526" t="s">
        <v>229</v>
      </c>
      <c r="AL1526" t="s">
        <v>217</v>
      </c>
      <c r="AM1526" t="s">
        <v>6988</v>
      </c>
      <c r="AN1526" t="s">
        <v>6</v>
      </c>
      <c r="AO1526" t="s">
        <v>7576</v>
      </c>
      <c r="AP1526" s="57">
        <v>46310</v>
      </c>
      <c r="AR1526" t="s">
        <v>543</v>
      </c>
      <c r="AS1526" t="s">
        <v>103</v>
      </c>
      <c r="AT1526" t="s">
        <v>230</v>
      </c>
      <c r="AV1526" t="s">
        <v>7651</v>
      </c>
      <c r="AW1526" t="s">
        <v>829</v>
      </c>
      <c r="AX1526" t="s">
        <v>222</v>
      </c>
      <c r="BA1526" s="57">
        <v>46310.625</v>
      </c>
      <c r="BB1526" t="s">
        <v>6988</v>
      </c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str">
        <f>VLOOKUP(H1526,Sheet2!$A$1:$B$270,2,FALSE)</f>
        <v>MOJOKERTO</v>
      </c>
    </row>
    <row r="1527" spans="1:61">
      <c r="A1527">
        <v>1526</v>
      </c>
      <c r="B1527">
        <v>1002617289</v>
      </c>
      <c r="C1527">
        <v>3</v>
      </c>
      <c r="D1527" t="s">
        <v>42</v>
      </c>
      <c r="E1527">
        <v>5</v>
      </c>
      <c r="F1527" t="s">
        <v>232</v>
      </c>
      <c r="G1527" t="s">
        <v>103</v>
      </c>
      <c r="H1527" t="s">
        <v>293</v>
      </c>
      <c r="I1527" t="s">
        <v>212</v>
      </c>
      <c r="J1527" t="s">
        <v>213</v>
      </c>
      <c r="K1527" t="s">
        <v>149</v>
      </c>
      <c r="M1527" t="s">
        <v>76</v>
      </c>
      <c r="N1527" t="s">
        <v>215</v>
      </c>
      <c r="O1527" s="57">
        <v>46296.428113425929</v>
      </c>
      <c r="P1527" s="57">
        <v>46296.669687499998</v>
      </c>
      <c r="Q1527">
        <v>69400158</v>
      </c>
      <c r="S1527">
        <v>152319207912</v>
      </c>
      <c r="T1527" t="s">
        <v>920</v>
      </c>
      <c r="U1527" t="s">
        <v>1152</v>
      </c>
      <c r="V1527" t="s">
        <v>1153</v>
      </c>
      <c r="Z1527">
        <v>112.34041568000001</v>
      </c>
      <c r="AA1527">
        <v>-7.546673052</v>
      </c>
      <c r="AB1527" t="s">
        <v>921</v>
      </c>
      <c r="AC1527" t="s">
        <v>229</v>
      </c>
      <c r="AL1527" t="s">
        <v>217</v>
      </c>
      <c r="AM1527" t="s">
        <v>1154</v>
      </c>
      <c r="AN1527" t="s">
        <v>6</v>
      </c>
      <c r="AO1527" s="57">
        <v>46032.434247685182</v>
      </c>
      <c r="AR1527" t="s">
        <v>218</v>
      </c>
      <c r="AS1527" t="s">
        <v>103</v>
      </c>
      <c r="AT1527" t="s">
        <v>230</v>
      </c>
      <c r="AU1527">
        <v>20261001</v>
      </c>
      <c r="AV1527" t="s">
        <v>221</v>
      </c>
      <c r="AW1527" t="s">
        <v>540</v>
      </c>
      <c r="AX1527" t="s">
        <v>222</v>
      </c>
      <c r="BA1527" s="57">
        <v>46296.291666666664</v>
      </c>
      <c r="BB1527" t="s">
        <v>1154</v>
      </c>
      <c r="BC1527">
        <v>2026</v>
      </c>
      <c r="BD1527">
        <v>10</v>
      </c>
      <c r="BE1527">
        <v>1</v>
      </c>
      <c r="BF1527" s="6">
        <f t="shared" si="69"/>
        <v>46296</v>
      </c>
      <c r="BG1527">
        <f t="shared" si="70"/>
        <v>-0.29166666666424135</v>
      </c>
      <c r="BH1527" t="str">
        <f t="shared" si="71"/>
        <v>COMPLY</v>
      </c>
      <c r="BI1527" t="str">
        <f>VLOOKUP(H1527,Sheet2!$A$1:$B$270,2,FALSE)</f>
        <v>MOJOKERTO</v>
      </c>
    </row>
    <row r="1528" spans="1:61">
      <c r="A1528">
        <v>1527</v>
      </c>
      <c r="B1528">
        <v>1002620432</v>
      </c>
      <c r="C1528">
        <v>3</v>
      </c>
      <c r="D1528" t="s">
        <v>42</v>
      </c>
      <c r="E1528">
        <v>5</v>
      </c>
      <c r="F1528" t="s">
        <v>232</v>
      </c>
      <c r="G1528" t="s">
        <v>103</v>
      </c>
      <c r="H1528" t="s">
        <v>293</v>
      </c>
      <c r="I1528" t="s">
        <v>212</v>
      </c>
      <c r="J1528" t="s">
        <v>213</v>
      </c>
      <c r="K1528" t="s">
        <v>149</v>
      </c>
      <c r="M1528" t="s">
        <v>76</v>
      </c>
      <c r="N1528" t="s">
        <v>215</v>
      </c>
      <c r="O1528" s="57">
        <v>46297.685277777775</v>
      </c>
      <c r="P1528" s="57">
        <v>46298.615486111114</v>
      </c>
      <c r="Q1528">
        <v>69403314</v>
      </c>
      <c r="S1528">
        <v>152319208071</v>
      </c>
      <c r="T1528" t="s">
        <v>2047</v>
      </c>
      <c r="U1528" t="s">
        <v>2048</v>
      </c>
      <c r="V1528" t="s">
        <v>2049</v>
      </c>
      <c r="Z1528">
        <v>112.33218859999999</v>
      </c>
      <c r="AA1528">
        <v>-7.5730507999999999</v>
      </c>
      <c r="AB1528" t="s">
        <v>2050</v>
      </c>
      <c r="AC1528" t="s">
        <v>229</v>
      </c>
      <c r="AL1528" t="s">
        <v>217</v>
      </c>
      <c r="AM1528" t="s">
        <v>2051</v>
      </c>
      <c r="AN1528" t="s">
        <v>6</v>
      </c>
      <c r="AO1528" s="57">
        <v>46063.694699074076</v>
      </c>
      <c r="AP1528" s="57">
        <v>46298.625</v>
      </c>
      <c r="AR1528" t="s">
        <v>218</v>
      </c>
      <c r="AS1528" t="s">
        <v>103</v>
      </c>
      <c r="AT1528" t="s">
        <v>230</v>
      </c>
      <c r="AU1528">
        <v>20261003</v>
      </c>
      <c r="AV1528" t="s">
        <v>221</v>
      </c>
      <c r="AW1528" t="s">
        <v>540</v>
      </c>
      <c r="AX1528" t="s">
        <v>222</v>
      </c>
      <c r="BA1528" s="57">
        <v>46298.625</v>
      </c>
      <c r="BB1528" t="s">
        <v>2051</v>
      </c>
      <c r="BC1528">
        <v>2026</v>
      </c>
      <c r="BD1528">
        <v>10</v>
      </c>
      <c r="BE1528">
        <v>3</v>
      </c>
      <c r="BF1528" s="6">
        <f t="shared" si="69"/>
        <v>46298</v>
      </c>
      <c r="BG1528">
        <f t="shared" si="70"/>
        <v>-0.625</v>
      </c>
      <c r="BH1528" t="str">
        <f t="shared" si="71"/>
        <v>COMPLY</v>
      </c>
      <c r="BI1528" t="str">
        <f>VLOOKUP(H1528,Sheet2!$A$1:$B$270,2,FALSE)</f>
        <v>MOJOKERTO</v>
      </c>
    </row>
    <row r="1529" spans="1:61">
      <c r="A1529">
        <v>1528</v>
      </c>
      <c r="B1529">
        <v>1002621327</v>
      </c>
      <c r="C1529">
        <v>3</v>
      </c>
      <c r="D1529" t="s">
        <v>42</v>
      </c>
      <c r="E1529">
        <v>5</v>
      </c>
      <c r="F1529" t="s">
        <v>232</v>
      </c>
      <c r="G1529" t="s">
        <v>103</v>
      </c>
      <c r="H1529" t="s">
        <v>293</v>
      </c>
      <c r="I1529" t="s">
        <v>212</v>
      </c>
      <c r="J1529" t="s">
        <v>213</v>
      </c>
      <c r="K1529" t="s">
        <v>149</v>
      </c>
      <c r="M1529" t="s">
        <v>76</v>
      </c>
      <c r="N1529" t="s">
        <v>215</v>
      </c>
      <c r="O1529" s="57">
        <v>46299.464375000003</v>
      </c>
      <c r="P1529" s="57">
        <v>46299.756944444445</v>
      </c>
      <c r="Q1529">
        <v>69403842</v>
      </c>
      <c r="S1529">
        <v>152319209069</v>
      </c>
      <c r="T1529" t="s">
        <v>2052</v>
      </c>
      <c r="U1529" t="s">
        <v>2053</v>
      </c>
      <c r="V1529" t="s">
        <v>2054</v>
      </c>
      <c r="Z1529">
        <v>112.4319852</v>
      </c>
      <c r="AA1529">
        <v>-7.4631537000000003</v>
      </c>
      <c r="AB1529" t="s">
        <v>2055</v>
      </c>
      <c r="AC1529" t="s">
        <v>229</v>
      </c>
      <c r="AL1529" t="s">
        <v>217</v>
      </c>
      <c r="AM1529" t="s">
        <v>2056</v>
      </c>
      <c r="AN1529" t="s">
        <v>6</v>
      </c>
      <c r="AO1529" s="57">
        <v>46122.475601851853</v>
      </c>
      <c r="AP1529" s="57">
        <v>46300.333333333336</v>
      </c>
      <c r="AR1529" t="s">
        <v>218</v>
      </c>
      <c r="AS1529" t="s">
        <v>103</v>
      </c>
      <c r="AT1529" t="s">
        <v>230</v>
      </c>
      <c r="AU1529">
        <v>20261004</v>
      </c>
      <c r="AV1529" t="s">
        <v>221</v>
      </c>
      <c r="AW1529" t="s">
        <v>540</v>
      </c>
      <c r="AX1529" t="s">
        <v>222</v>
      </c>
      <c r="BA1529" s="57">
        <v>46300.333333333336</v>
      </c>
      <c r="BB1529" t="s">
        <v>2056</v>
      </c>
      <c r="BC1529">
        <v>2026</v>
      </c>
      <c r="BD1529">
        <v>10</v>
      </c>
      <c r="BE1529">
        <v>4</v>
      </c>
      <c r="BF1529" s="6">
        <f t="shared" si="69"/>
        <v>46299</v>
      </c>
      <c r="BG1529">
        <f t="shared" si="70"/>
        <v>-1.3333333333357587</v>
      </c>
      <c r="BH1529" t="str">
        <f t="shared" si="71"/>
        <v>COMPLY</v>
      </c>
      <c r="BI1529" t="str">
        <f>VLOOKUP(H1529,Sheet2!$A$1:$B$270,2,FALSE)</f>
        <v>MOJOKERTO</v>
      </c>
    </row>
    <row r="1530" spans="1:61">
      <c r="A1530">
        <v>1529</v>
      </c>
      <c r="B1530">
        <v>1002621279</v>
      </c>
      <c r="C1530">
        <v>3</v>
      </c>
      <c r="D1530" t="s">
        <v>42</v>
      </c>
      <c r="E1530">
        <v>5</v>
      </c>
      <c r="F1530" t="s">
        <v>232</v>
      </c>
      <c r="G1530" t="s">
        <v>103</v>
      </c>
      <c r="H1530" t="s">
        <v>293</v>
      </c>
      <c r="I1530" t="s">
        <v>212</v>
      </c>
      <c r="J1530" t="s">
        <v>213</v>
      </c>
      <c r="K1530" t="s">
        <v>149</v>
      </c>
      <c r="M1530" t="s">
        <v>76</v>
      </c>
      <c r="N1530" t="s">
        <v>215</v>
      </c>
      <c r="O1530" s="57">
        <v>46299.416342592594</v>
      </c>
      <c r="P1530" s="57">
        <v>46299.578553240739</v>
      </c>
      <c r="Q1530">
        <v>69403163</v>
      </c>
      <c r="S1530">
        <v>152319209068</v>
      </c>
      <c r="T1530" t="s">
        <v>2041</v>
      </c>
      <c r="U1530" t="s">
        <v>2042</v>
      </c>
      <c r="V1530" t="s">
        <v>2057</v>
      </c>
      <c r="Z1530">
        <v>112.41571193</v>
      </c>
      <c r="AA1530">
        <v>-7.6101747749999999</v>
      </c>
      <c r="AB1530" t="s">
        <v>2044</v>
      </c>
      <c r="AC1530" t="s">
        <v>229</v>
      </c>
      <c r="AL1530" t="s">
        <v>217</v>
      </c>
      <c r="AM1530" t="s">
        <v>1515</v>
      </c>
      <c r="AN1530" t="s">
        <v>6</v>
      </c>
      <c r="AO1530" s="57">
        <v>46122.423935185187</v>
      </c>
      <c r="AR1530" t="s">
        <v>218</v>
      </c>
      <c r="AS1530" t="s">
        <v>103</v>
      </c>
      <c r="AT1530" t="s">
        <v>230</v>
      </c>
      <c r="AU1530">
        <v>20261004</v>
      </c>
      <c r="AV1530" t="s">
        <v>221</v>
      </c>
      <c r="AW1530" t="s">
        <v>540</v>
      </c>
      <c r="AX1530" t="s">
        <v>222</v>
      </c>
      <c r="BA1530" s="57">
        <v>46299.291666666664</v>
      </c>
      <c r="BB1530" t="s">
        <v>1515</v>
      </c>
      <c r="BC1530">
        <v>2026</v>
      </c>
      <c r="BD1530">
        <v>10</v>
      </c>
      <c r="BE1530">
        <v>4</v>
      </c>
      <c r="BF1530" s="6">
        <f t="shared" si="69"/>
        <v>46299</v>
      </c>
      <c r="BG1530">
        <f t="shared" si="70"/>
        <v>-0.29166666666424135</v>
      </c>
      <c r="BH1530" t="str">
        <f t="shared" si="71"/>
        <v>COMPLY</v>
      </c>
      <c r="BI1530" t="str">
        <f>VLOOKUP(H1530,Sheet2!$A$1:$B$270,2,FALSE)</f>
        <v>MOJOKERTO</v>
      </c>
    </row>
    <row r="1531" spans="1:61">
      <c r="A1531">
        <v>1530</v>
      </c>
      <c r="B1531">
        <v>1002621982</v>
      </c>
      <c r="C1531">
        <v>3</v>
      </c>
      <c r="D1531" t="s">
        <v>42</v>
      </c>
      <c r="E1531">
        <v>5</v>
      </c>
      <c r="F1531" t="s">
        <v>232</v>
      </c>
      <c r="G1531" t="s">
        <v>103</v>
      </c>
      <c r="H1531" t="s">
        <v>293</v>
      </c>
      <c r="I1531" t="s">
        <v>212</v>
      </c>
      <c r="J1531" t="s">
        <v>213</v>
      </c>
      <c r="K1531" t="s">
        <v>149</v>
      </c>
      <c r="L1531" t="s">
        <v>214</v>
      </c>
      <c r="M1531" t="s">
        <v>76</v>
      </c>
      <c r="N1531" t="s">
        <v>215</v>
      </c>
      <c r="O1531" s="57">
        <v>46300.443460648145</v>
      </c>
      <c r="P1531" s="57">
        <v>46300.82775462963</v>
      </c>
      <c r="Q1531">
        <v>69404170</v>
      </c>
      <c r="S1531">
        <v>152319209240</v>
      </c>
      <c r="T1531" t="s">
        <v>2781</v>
      </c>
      <c r="U1531" t="s">
        <v>2782</v>
      </c>
      <c r="V1531" t="s">
        <v>2783</v>
      </c>
      <c r="Z1531">
        <v>112.41521299999999</v>
      </c>
      <c r="AA1531">
        <v>-7.6101979999999996</v>
      </c>
      <c r="AB1531" t="s">
        <v>2784</v>
      </c>
      <c r="AC1531" t="s">
        <v>235</v>
      </c>
      <c r="AL1531" t="s">
        <v>217</v>
      </c>
      <c r="AM1531" t="s">
        <v>2629</v>
      </c>
      <c r="AN1531" t="s">
        <v>6</v>
      </c>
      <c r="AO1531" s="57">
        <v>46152.444537037038</v>
      </c>
      <c r="AP1531" s="57">
        <v>46301.333333333336</v>
      </c>
      <c r="AR1531" t="s">
        <v>218</v>
      </c>
      <c r="AS1531" t="s">
        <v>103</v>
      </c>
      <c r="AT1531" t="s">
        <v>230</v>
      </c>
      <c r="AU1531">
        <v>20261005</v>
      </c>
      <c r="AV1531" t="s">
        <v>221</v>
      </c>
      <c r="AW1531" t="s">
        <v>2046</v>
      </c>
      <c r="AX1531" t="s">
        <v>222</v>
      </c>
      <c r="BA1531" s="57">
        <v>46301.333333333336</v>
      </c>
      <c r="BB1531" t="s">
        <v>2629</v>
      </c>
      <c r="BC1531">
        <v>2026</v>
      </c>
      <c r="BD1531">
        <v>10</v>
      </c>
      <c r="BE1531">
        <v>5</v>
      </c>
      <c r="BF1531" s="6">
        <f t="shared" si="69"/>
        <v>46300</v>
      </c>
      <c r="BG1531">
        <f t="shared" si="70"/>
        <v>-1.3333333333357587</v>
      </c>
      <c r="BH1531" t="str">
        <f t="shared" si="71"/>
        <v>COMPLY</v>
      </c>
      <c r="BI1531" t="str">
        <f>VLOOKUP(H1531,Sheet2!$A$1:$B$270,2,FALSE)</f>
        <v>MOJOKERTO</v>
      </c>
    </row>
    <row r="1532" spans="1:61">
      <c r="A1532">
        <v>1531</v>
      </c>
      <c r="B1532">
        <v>1002624019</v>
      </c>
      <c r="C1532">
        <v>3</v>
      </c>
      <c r="D1532" t="s">
        <v>42</v>
      </c>
      <c r="E1532">
        <v>5</v>
      </c>
      <c r="F1532" t="s">
        <v>232</v>
      </c>
      <c r="G1532" t="s">
        <v>103</v>
      </c>
      <c r="H1532" t="s">
        <v>293</v>
      </c>
      <c r="I1532" t="s">
        <v>212</v>
      </c>
      <c r="J1532" t="s">
        <v>213</v>
      </c>
      <c r="K1532" t="s">
        <v>149</v>
      </c>
      <c r="M1532" t="s">
        <v>76</v>
      </c>
      <c r="N1532" t="s">
        <v>215</v>
      </c>
      <c r="O1532" s="57">
        <v>46301.479444444441</v>
      </c>
      <c r="P1532" s="57">
        <v>46302.740358796298</v>
      </c>
      <c r="Q1532">
        <v>69404899</v>
      </c>
      <c r="S1532">
        <v>152319209244</v>
      </c>
      <c r="T1532" t="s">
        <v>3396</v>
      </c>
      <c r="U1532" t="s">
        <v>3397</v>
      </c>
      <c r="V1532" t="s">
        <v>4075</v>
      </c>
      <c r="Z1532">
        <v>112.3178399</v>
      </c>
      <c r="AA1532">
        <v>-7.5928291999999997</v>
      </c>
      <c r="AB1532" t="s">
        <v>3398</v>
      </c>
      <c r="AC1532" t="s">
        <v>229</v>
      </c>
      <c r="AL1532" t="s">
        <v>217</v>
      </c>
      <c r="AM1532" t="s">
        <v>4076</v>
      </c>
      <c r="AN1532" t="s">
        <v>6</v>
      </c>
      <c r="AO1532" s="57">
        <v>46183.486203703702</v>
      </c>
      <c r="AP1532" s="57">
        <v>46303.625</v>
      </c>
      <c r="AR1532" t="s">
        <v>218</v>
      </c>
      <c r="AS1532" t="s">
        <v>103</v>
      </c>
      <c r="AT1532" t="s">
        <v>342</v>
      </c>
      <c r="AU1532">
        <v>20261007</v>
      </c>
      <c r="AV1532" t="s">
        <v>221</v>
      </c>
      <c r="AW1532" t="s">
        <v>540</v>
      </c>
      <c r="AX1532" t="s">
        <v>222</v>
      </c>
      <c r="BA1532" s="57">
        <v>46303.625</v>
      </c>
      <c r="BB1532" t="s">
        <v>4076</v>
      </c>
      <c r="BC1532">
        <v>2026</v>
      </c>
      <c r="BD1532">
        <v>10</v>
      </c>
      <c r="BE1532">
        <v>7</v>
      </c>
      <c r="BF1532" s="6">
        <f t="shared" si="69"/>
        <v>46302</v>
      </c>
      <c r="BG1532">
        <f t="shared" si="70"/>
        <v>-1.625</v>
      </c>
      <c r="BH1532" t="str">
        <f t="shared" si="71"/>
        <v>COMPLY</v>
      </c>
      <c r="BI1532" t="str">
        <f>VLOOKUP(H1532,Sheet2!$A$1:$B$270,2,FALSE)</f>
        <v>MOJOKERTO</v>
      </c>
    </row>
    <row r="1533" spans="1:61">
      <c r="A1533">
        <v>1532</v>
      </c>
      <c r="B1533">
        <v>1002634266</v>
      </c>
      <c r="C1533">
        <v>3</v>
      </c>
      <c r="D1533" t="s">
        <v>42</v>
      </c>
      <c r="E1533">
        <v>5</v>
      </c>
      <c r="F1533" t="s">
        <v>232</v>
      </c>
      <c r="G1533" t="s">
        <v>103</v>
      </c>
      <c r="H1533" t="s">
        <v>293</v>
      </c>
      <c r="I1533" t="s">
        <v>212</v>
      </c>
      <c r="J1533" t="s">
        <v>213</v>
      </c>
      <c r="K1533" t="s">
        <v>149</v>
      </c>
      <c r="M1533" t="s">
        <v>76</v>
      </c>
      <c r="N1533" t="s">
        <v>215</v>
      </c>
      <c r="O1533" s="57">
        <v>46308.410370370373</v>
      </c>
      <c r="P1533" s="57">
        <v>46308.729768518519</v>
      </c>
      <c r="Q1533">
        <v>69409104</v>
      </c>
      <c r="S1533">
        <v>152319208396</v>
      </c>
      <c r="T1533" t="s">
        <v>6120</v>
      </c>
      <c r="U1533" t="s">
        <v>6121</v>
      </c>
      <c r="V1533" t="s">
        <v>6122</v>
      </c>
      <c r="Z1533">
        <v>112.3220087</v>
      </c>
      <c r="AA1533">
        <v>-7.4596939999999998</v>
      </c>
      <c r="AB1533" t="s">
        <v>6123</v>
      </c>
      <c r="AC1533" t="s">
        <v>229</v>
      </c>
      <c r="AL1533" t="s">
        <v>217</v>
      </c>
      <c r="AM1533" t="s">
        <v>6124</v>
      </c>
      <c r="AN1533" t="s">
        <v>6</v>
      </c>
      <c r="AO1533" t="s">
        <v>5813</v>
      </c>
      <c r="AP1533" s="57">
        <v>46309.333333333336</v>
      </c>
      <c r="AR1533" t="s">
        <v>218</v>
      </c>
      <c r="AS1533" t="s">
        <v>103</v>
      </c>
      <c r="AT1533" t="s">
        <v>220</v>
      </c>
      <c r="AU1533">
        <v>20261013</v>
      </c>
      <c r="AV1533" t="s">
        <v>221</v>
      </c>
      <c r="AW1533" t="s">
        <v>576</v>
      </c>
      <c r="AX1533" t="s">
        <v>222</v>
      </c>
      <c r="BA1533" s="57">
        <v>46309.333333333336</v>
      </c>
      <c r="BB1533" t="s">
        <v>6124</v>
      </c>
      <c r="BC1533">
        <v>2026</v>
      </c>
      <c r="BD1533">
        <v>10</v>
      </c>
      <c r="BE1533">
        <v>13</v>
      </c>
      <c r="BF1533" s="6">
        <f t="shared" si="69"/>
        <v>46308</v>
      </c>
      <c r="BG1533">
        <f t="shared" si="70"/>
        <v>-1.3333333333357587</v>
      </c>
      <c r="BH1533" t="str">
        <f t="shared" si="71"/>
        <v>COMPLY</v>
      </c>
      <c r="BI1533" t="str">
        <f>VLOOKUP(H1533,Sheet2!$A$1:$B$270,2,FALSE)</f>
        <v>MOJOKERTO</v>
      </c>
    </row>
    <row r="1534" spans="1:61">
      <c r="A1534">
        <v>1533</v>
      </c>
      <c r="B1534">
        <v>1002635838</v>
      </c>
      <c r="C1534">
        <v>3</v>
      </c>
      <c r="D1534" t="s">
        <v>42</v>
      </c>
      <c r="E1534">
        <v>5</v>
      </c>
      <c r="F1534" t="s">
        <v>232</v>
      </c>
      <c r="G1534" t="s">
        <v>103</v>
      </c>
      <c r="H1534" t="s">
        <v>293</v>
      </c>
      <c r="I1534" t="s">
        <v>212</v>
      </c>
      <c r="J1534" t="s">
        <v>213</v>
      </c>
      <c r="K1534" t="s">
        <v>149</v>
      </c>
      <c r="M1534" t="s">
        <v>76</v>
      </c>
      <c r="N1534" t="s">
        <v>215</v>
      </c>
      <c r="O1534" s="57">
        <v>46308.774305555555</v>
      </c>
      <c r="P1534" s="57">
        <v>46311.355497685188</v>
      </c>
      <c r="Q1534">
        <v>69409693</v>
      </c>
      <c r="S1534">
        <v>152319208402</v>
      </c>
      <c r="T1534" t="s">
        <v>6694</v>
      </c>
      <c r="U1534" t="s">
        <v>6695</v>
      </c>
      <c r="V1534" t="s">
        <v>6696</v>
      </c>
      <c r="Z1534">
        <v>112.339487965351</v>
      </c>
      <c r="AA1534">
        <v>-7.5194993817665701</v>
      </c>
      <c r="AB1534" t="s">
        <v>6697</v>
      </c>
      <c r="AC1534" t="s">
        <v>229</v>
      </c>
      <c r="AL1534" t="s">
        <v>217</v>
      </c>
      <c r="AM1534" t="s">
        <v>6698</v>
      </c>
      <c r="AN1534" t="s">
        <v>6</v>
      </c>
      <c r="AO1534" t="s">
        <v>6593</v>
      </c>
      <c r="AP1534" s="57">
        <v>46310.333333333336</v>
      </c>
      <c r="AR1534" t="s">
        <v>218</v>
      </c>
      <c r="AS1534" t="s">
        <v>103</v>
      </c>
      <c r="AT1534" t="s">
        <v>220</v>
      </c>
      <c r="AU1534">
        <v>20261016</v>
      </c>
      <c r="AV1534" t="s">
        <v>221</v>
      </c>
      <c r="AW1534" t="s">
        <v>576</v>
      </c>
      <c r="AX1534" t="s">
        <v>222</v>
      </c>
      <c r="BA1534" s="57">
        <v>46310.333333333336</v>
      </c>
      <c r="BB1534" t="s">
        <v>6698</v>
      </c>
      <c r="BC1534">
        <v>2026</v>
      </c>
      <c r="BD1534">
        <v>10</v>
      </c>
      <c r="BE1534">
        <v>16</v>
      </c>
      <c r="BF1534" s="6">
        <f t="shared" si="69"/>
        <v>46311</v>
      </c>
      <c r="BG1534">
        <f t="shared" si="70"/>
        <v>0.66666666666424135</v>
      </c>
      <c r="BH1534" t="str">
        <f t="shared" si="71"/>
        <v>COMPLY</v>
      </c>
      <c r="BI1534" t="str">
        <f>VLOOKUP(H1534,Sheet2!$A$1:$B$270,2,FALSE)</f>
        <v>MOJOKERTO</v>
      </c>
    </row>
    <row r="1535" spans="1:61">
      <c r="A1535">
        <v>1534</v>
      </c>
      <c r="B1535">
        <v>1002635845</v>
      </c>
      <c r="C1535">
        <v>3</v>
      </c>
      <c r="D1535" t="s">
        <v>42</v>
      </c>
      <c r="E1535">
        <v>5</v>
      </c>
      <c r="F1535" t="s">
        <v>232</v>
      </c>
      <c r="G1535" t="s">
        <v>103</v>
      </c>
      <c r="H1535" t="s">
        <v>293</v>
      </c>
      <c r="I1535" t="s">
        <v>212</v>
      </c>
      <c r="J1535" t="s">
        <v>213</v>
      </c>
      <c r="K1535" t="s">
        <v>149</v>
      </c>
      <c r="M1535" t="s">
        <v>76</v>
      </c>
      <c r="N1535" t="s">
        <v>215</v>
      </c>
      <c r="O1535" s="57">
        <v>46308.77888888889</v>
      </c>
      <c r="P1535" s="57">
        <v>46310.994699074072</v>
      </c>
      <c r="Q1535">
        <v>69409723</v>
      </c>
      <c r="S1535">
        <v>152319208404</v>
      </c>
      <c r="T1535" t="s">
        <v>6694</v>
      </c>
      <c r="U1535" t="s">
        <v>6695</v>
      </c>
      <c r="V1535" t="s">
        <v>6699</v>
      </c>
      <c r="Z1535">
        <v>112.33935580000001</v>
      </c>
      <c r="AA1535">
        <v>-7.5193956999999996</v>
      </c>
      <c r="AB1535" t="s">
        <v>6700</v>
      </c>
      <c r="AC1535" t="s">
        <v>229</v>
      </c>
      <c r="AL1535" t="s">
        <v>217</v>
      </c>
      <c r="AM1535" t="s">
        <v>6701</v>
      </c>
      <c r="AN1535" t="s">
        <v>6</v>
      </c>
      <c r="AO1535" t="s">
        <v>6702</v>
      </c>
      <c r="AP1535" s="57">
        <v>46310.333333333336</v>
      </c>
      <c r="AR1535" t="s">
        <v>218</v>
      </c>
      <c r="AS1535" t="s">
        <v>103</v>
      </c>
      <c r="AT1535" t="s">
        <v>220</v>
      </c>
      <c r="AU1535">
        <v>20261015</v>
      </c>
      <c r="AV1535" t="s">
        <v>221</v>
      </c>
      <c r="AW1535" t="s">
        <v>576</v>
      </c>
      <c r="AX1535" t="s">
        <v>222</v>
      </c>
      <c r="BA1535" s="57">
        <v>46310.333333333336</v>
      </c>
      <c r="BB1535" t="s">
        <v>6701</v>
      </c>
      <c r="BC1535">
        <v>2026</v>
      </c>
      <c r="BD1535">
        <v>10</v>
      </c>
      <c r="BE1535">
        <v>15</v>
      </c>
      <c r="BF1535" s="6">
        <f t="shared" si="69"/>
        <v>46310</v>
      </c>
      <c r="BG1535">
        <f t="shared" si="70"/>
        <v>-0.33333333333575865</v>
      </c>
      <c r="BH1535" t="str">
        <f t="shared" si="71"/>
        <v>COMPLY</v>
      </c>
      <c r="BI1535" t="str">
        <f>VLOOKUP(H1535,Sheet2!$A$1:$B$270,2,FALSE)</f>
        <v>MOJOKERTO</v>
      </c>
    </row>
    <row r="1536" spans="1:61">
      <c r="A1536">
        <v>1535</v>
      </c>
      <c r="B1536">
        <v>1002643678</v>
      </c>
      <c r="C1536">
        <v>3</v>
      </c>
      <c r="D1536" t="s">
        <v>42</v>
      </c>
      <c r="E1536">
        <v>5</v>
      </c>
      <c r="F1536" t="s">
        <v>232</v>
      </c>
      <c r="G1536" t="s">
        <v>103</v>
      </c>
      <c r="H1536" t="s">
        <v>293</v>
      </c>
      <c r="I1536" t="s">
        <v>212</v>
      </c>
      <c r="J1536" t="s">
        <v>213</v>
      </c>
      <c r="K1536" t="s">
        <v>149</v>
      </c>
      <c r="M1536" t="s">
        <v>76</v>
      </c>
      <c r="N1536" t="s">
        <v>215</v>
      </c>
      <c r="O1536" s="57">
        <v>46314.637557870374</v>
      </c>
      <c r="P1536" s="57">
        <v>46315.737222222226</v>
      </c>
      <c r="Q1536">
        <v>69413126</v>
      </c>
      <c r="S1536">
        <v>152319209774</v>
      </c>
      <c r="T1536" t="s">
        <v>9668</v>
      </c>
      <c r="U1536" t="s">
        <v>9669</v>
      </c>
      <c r="V1536" t="s">
        <v>9670</v>
      </c>
      <c r="Z1536">
        <v>112.29364320000001</v>
      </c>
      <c r="AA1536">
        <v>-7.5582358000000003</v>
      </c>
      <c r="AB1536" t="s">
        <v>9671</v>
      </c>
      <c r="AC1536" t="s">
        <v>229</v>
      </c>
      <c r="AL1536" t="s">
        <v>217</v>
      </c>
      <c r="AM1536" t="s">
        <v>9672</v>
      </c>
      <c r="AN1536" t="s">
        <v>6</v>
      </c>
      <c r="AO1536" t="s">
        <v>9502</v>
      </c>
      <c r="AP1536" s="57">
        <v>46316.333333333336</v>
      </c>
      <c r="AR1536" t="s">
        <v>218</v>
      </c>
      <c r="AS1536" t="s">
        <v>103</v>
      </c>
      <c r="AT1536" t="s">
        <v>230</v>
      </c>
      <c r="AU1536">
        <v>20261020</v>
      </c>
      <c r="AV1536" t="s">
        <v>221</v>
      </c>
      <c r="AW1536" t="s">
        <v>540</v>
      </c>
      <c r="AX1536" t="s">
        <v>222</v>
      </c>
      <c r="BA1536" s="57">
        <v>46316.333333333336</v>
      </c>
      <c r="BB1536" t="s">
        <v>9672</v>
      </c>
      <c r="BC1536">
        <v>2026</v>
      </c>
      <c r="BD1536">
        <v>10</v>
      </c>
      <c r="BE1536">
        <v>20</v>
      </c>
      <c r="BF1536" s="6">
        <f t="shared" si="69"/>
        <v>46315</v>
      </c>
      <c r="BG1536">
        <f t="shared" si="70"/>
        <v>-1.3333333333357587</v>
      </c>
      <c r="BH1536" t="str">
        <f t="shared" si="71"/>
        <v>COMPLY</v>
      </c>
      <c r="BI1536" t="str">
        <f>VLOOKUP(H1536,Sheet2!$A$1:$B$270,2,FALSE)</f>
        <v>MOJOKERTO</v>
      </c>
    </row>
    <row r="1537" spans="1:61">
      <c r="A1537">
        <v>1536</v>
      </c>
      <c r="B1537">
        <v>1002648572</v>
      </c>
      <c r="C1537">
        <v>3</v>
      </c>
      <c r="D1537" t="s">
        <v>42</v>
      </c>
      <c r="E1537">
        <v>5</v>
      </c>
      <c r="F1537" t="s">
        <v>232</v>
      </c>
      <c r="G1537" t="s">
        <v>103</v>
      </c>
      <c r="H1537" t="s">
        <v>293</v>
      </c>
      <c r="I1537" t="s">
        <v>212</v>
      </c>
      <c r="J1537" t="s">
        <v>213</v>
      </c>
      <c r="K1537" t="s">
        <v>149</v>
      </c>
      <c r="M1537" t="s">
        <v>76</v>
      </c>
      <c r="N1537" t="s">
        <v>215</v>
      </c>
      <c r="O1537" s="57">
        <v>46317.408541666664</v>
      </c>
      <c r="P1537" s="57">
        <v>46318.604548611111</v>
      </c>
      <c r="Q1537">
        <v>69414967</v>
      </c>
      <c r="R1537">
        <v>3215211037</v>
      </c>
      <c r="S1537">
        <v>152319207612</v>
      </c>
      <c r="T1537" t="s">
        <v>11616</v>
      </c>
      <c r="U1537" t="s">
        <v>11617</v>
      </c>
      <c r="V1537" t="s">
        <v>11618</v>
      </c>
      <c r="Z1537">
        <v>112.3337207</v>
      </c>
      <c r="AA1537">
        <v>-7.6173786000000003</v>
      </c>
      <c r="AB1537" t="s">
        <v>11619</v>
      </c>
      <c r="AC1537" t="s">
        <v>229</v>
      </c>
      <c r="AL1537" t="s">
        <v>217</v>
      </c>
      <c r="AM1537" t="s">
        <v>11620</v>
      </c>
      <c r="AN1537" t="s">
        <v>6</v>
      </c>
      <c r="AO1537" t="s">
        <v>11621</v>
      </c>
      <c r="AP1537" s="57">
        <v>46318.625</v>
      </c>
      <c r="AR1537" t="s">
        <v>218</v>
      </c>
      <c r="AS1537" t="s">
        <v>103</v>
      </c>
      <c r="AT1537" t="s">
        <v>230</v>
      </c>
      <c r="AU1537">
        <v>20261023</v>
      </c>
      <c r="AV1537" t="s">
        <v>221</v>
      </c>
      <c r="AW1537" t="s">
        <v>2394</v>
      </c>
      <c r="AX1537" t="s">
        <v>222</v>
      </c>
      <c r="BA1537" s="57">
        <v>46318.625</v>
      </c>
      <c r="BB1537" t="s">
        <v>11620</v>
      </c>
      <c r="BC1537">
        <v>2026</v>
      </c>
      <c r="BD1537">
        <v>10</v>
      </c>
      <c r="BE1537">
        <v>23</v>
      </c>
      <c r="BF1537" s="6">
        <f t="shared" si="69"/>
        <v>46318</v>
      </c>
      <c r="BG1537">
        <f t="shared" si="70"/>
        <v>-0.625</v>
      </c>
      <c r="BH1537" t="str">
        <f t="shared" si="71"/>
        <v>COMPLY</v>
      </c>
      <c r="BI1537" t="str">
        <f>VLOOKUP(H1537,Sheet2!$A$1:$B$270,2,FALSE)</f>
        <v>MOJOKERTO</v>
      </c>
    </row>
    <row r="1538" spans="1:61">
      <c r="A1538">
        <v>1537</v>
      </c>
      <c r="B1538">
        <v>1002648895</v>
      </c>
      <c r="C1538">
        <v>3</v>
      </c>
      <c r="D1538" t="s">
        <v>42</v>
      </c>
      <c r="E1538">
        <v>5</v>
      </c>
      <c r="F1538" t="s">
        <v>232</v>
      </c>
      <c r="G1538" t="s">
        <v>103</v>
      </c>
      <c r="H1538" t="s">
        <v>293</v>
      </c>
      <c r="I1538" t="s">
        <v>212</v>
      </c>
      <c r="J1538" t="s">
        <v>213</v>
      </c>
      <c r="K1538" t="s">
        <v>149</v>
      </c>
      <c r="M1538" t="s">
        <v>76</v>
      </c>
      <c r="N1538" t="s">
        <v>215</v>
      </c>
      <c r="O1538" s="57">
        <v>46317.484317129631</v>
      </c>
      <c r="P1538" s="57">
        <v>46318.685891203706</v>
      </c>
      <c r="Q1538">
        <v>69415065</v>
      </c>
      <c r="S1538">
        <v>152319207609</v>
      </c>
      <c r="T1538" t="s">
        <v>11622</v>
      </c>
      <c r="U1538" t="s">
        <v>11623</v>
      </c>
      <c r="V1538" t="s">
        <v>11624</v>
      </c>
      <c r="Z1538">
        <v>112.3412692</v>
      </c>
      <c r="AA1538">
        <v>-7.5590975</v>
      </c>
      <c r="AB1538" t="s">
        <v>11625</v>
      </c>
      <c r="AC1538" t="s">
        <v>229</v>
      </c>
      <c r="AL1538" t="s">
        <v>217</v>
      </c>
      <c r="AM1538" t="s">
        <v>11626</v>
      </c>
      <c r="AN1538" t="s">
        <v>6</v>
      </c>
      <c r="AO1538" t="s">
        <v>11387</v>
      </c>
      <c r="AP1538" s="57">
        <v>46318.625</v>
      </c>
      <c r="AR1538" t="s">
        <v>218</v>
      </c>
      <c r="AS1538" t="s">
        <v>103</v>
      </c>
      <c r="AT1538" t="s">
        <v>230</v>
      </c>
      <c r="AU1538">
        <v>20261023</v>
      </c>
      <c r="AV1538" t="s">
        <v>221</v>
      </c>
      <c r="AW1538" t="s">
        <v>541</v>
      </c>
      <c r="AX1538" t="s">
        <v>222</v>
      </c>
      <c r="BA1538" s="57">
        <v>46318.625</v>
      </c>
      <c r="BB1538" t="s">
        <v>11626</v>
      </c>
      <c r="BC1538">
        <v>2026</v>
      </c>
      <c r="BD1538">
        <v>10</v>
      </c>
      <c r="BE1538">
        <v>23</v>
      </c>
      <c r="BF1538" s="6">
        <f t="shared" ref="BF1538:BF1601" si="72">DATE(BC1538,BD1538,BE1538)</f>
        <v>46318</v>
      </c>
      <c r="BG1538">
        <f t="shared" ref="BG1538:BG1601" si="73">BF1538-BA1538</f>
        <v>-0.625</v>
      </c>
      <c r="BH1538" t="str">
        <f t="shared" ref="BH1538:BH1601" si="74">IF(BG1538=1,"COMPLY",IF(BG1538&lt;1,"COMPLY","NOT COMPLY"))</f>
        <v>COMPLY</v>
      </c>
      <c r="BI1538" t="str">
        <f>VLOOKUP(H1538,Sheet2!$A$1:$B$270,2,FALSE)</f>
        <v>MOJOKERTO</v>
      </c>
    </row>
    <row r="1539" spans="1:61">
      <c r="A1539">
        <v>1538</v>
      </c>
      <c r="B1539">
        <v>1002650944</v>
      </c>
      <c r="C1539">
        <v>3</v>
      </c>
      <c r="D1539" t="s">
        <v>42</v>
      </c>
      <c r="E1539">
        <v>5</v>
      </c>
      <c r="F1539" t="s">
        <v>232</v>
      </c>
      <c r="G1539" t="s">
        <v>103</v>
      </c>
      <c r="H1539" t="s">
        <v>293</v>
      </c>
      <c r="I1539" t="s">
        <v>212</v>
      </c>
      <c r="J1539" t="s">
        <v>213</v>
      </c>
      <c r="K1539" t="s">
        <v>149</v>
      </c>
      <c r="M1539" t="s">
        <v>76</v>
      </c>
      <c r="N1539" t="s">
        <v>215</v>
      </c>
      <c r="O1539" s="57">
        <v>46318.557743055557</v>
      </c>
      <c r="P1539" s="57">
        <v>46318.776284722226</v>
      </c>
      <c r="Q1539">
        <v>69415894</v>
      </c>
      <c r="S1539">
        <v>152319207618</v>
      </c>
      <c r="T1539" t="s">
        <v>12422</v>
      </c>
      <c r="U1539" t="s">
        <v>12423</v>
      </c>
      <c r="V1539" t="s">
        <v>12424</v>
      </c>
      <c r="Z1539">
        <v>112.3431011</v>
      </c>
      <c r="AA1539">
        <v>-7.5212006000000002</v>
      </c>
      <c r="AB1539" t="s">
        <v>12425</v>
      </c>
      <c r="AC1539" t="s">
        <v>229</v>
      </c>
      <c r="AL1539" t="s">
        <v>217</v>
      </c>
      <c r="AM1539" t="s">
        <v>12426</v>
      </c>
      <c r="AN1539" t="s">
        <v>6</v>
      </c>
      <c r="AO1539" t="s">
        <v>12019</v>
      </c>
      <c r="AP1539" s="57">
        <v>46319.458333333336</v>
      </c>
      <c r="AR1539" t="s">
        <v>218</v>
      </c>
      <c r="AS1539" t="s">
        <v>103</v>
      </c>
      <c r="AT1539" t="s">
        <v>230</v>
      </c>
      <c r="AU1539">
        <v>20261023</v>
      </c>
      <c r="AV1539" t="s">
        <v>221</v>
      </c>
      <c r="AW1539" t="s">
        <v>539</v>
      </c>
      <c r="AX1539" t="s">
        <v>222</v>
      </c>
      <c r="BA1539" s="57">
        <v>46319.458333333336</v>
      </c>
      <c r="BB1539" t="s">
        <v>12426</v>
      </c>
      <c r="BC1539">
        <v>2026</v>
      </c>
      <c r="BD1539">
        <v>10</v>
      </c>
      <c r="BE1539">
        <v>23</v>
      </c>
      <c r="BF1539" s="6">
        <f t="shared" si="72"/>
        <v>46318</v>
      </c>
      <c r="BG1539">
        <f t="shared" si="73"/>
        <v>-1.4583333333357587</v>
      </c>
      <c r="BH1539" t="str">
        <f t="shared" si="74"/>
        <v>COMPLY</v>
      </c>
      <c r="BI1539" t="str">
        <f>VLOOKUP(H1539,Sheet2!$A$1:$B$270,2,FALSE)</f>
        <v>MOJOKERTO</v>
      </c>
    </row>
    <row r="1540" spans="1:61">
      <c r="A1540">
        <v>1539</v>
      </c>
      <c r="B1540">
        <v>1002653933</v>
      </c>
      <c r="C1540">
        <v>3</v>
      </c>
      <c r="D1540" t="s">
        <v>42</v>
      </c>
      <c r="E1540">
        <v>5</v>
      </c>
      <c r="F1540" t="s">
        <v>232</v>
      </c>
      <c r="G1540" t="s">
        <v>103</v>
      </c>
      <c r="H1540" t="s">
        <v>293</v>
      </c>
      <c r="I1540" t="s">
        <v>212</v>
      </c>
      <c r="J1540" t="s">
        <v>213</v>
      </c>
      <c r="K1540" t="s">
        <v>149</v>
      </c>
      <c r="M1540" t="s">
        <v>76</v>
      </c>
      <c r="N1540" t="s">
        <v>215</v>
      </c>
      <c r="O1540" s="57">
        <v>46321.559062499997</v>
      </c>
      <c r="P1540" s="57">
        <v>46322.518506944441</v>
      </c>
      <c r="Q1540">
        <v>69417175</v>
      </c>
      <c r="S1540">
        <v>152319207773</v>
      </c>
      <c r="T1540" t="s">
        <v>13244</v>
      </c>
      <c r="U1540" t="s">
        <v>13245</v>
      </c>
      <c r="V1540" t="s">
        <v>13246</v>
      </c>
      <c r="Z1540">
        <v>112.416083</v>
      </c>
      <c r="AA1540">
        <v>-7.5712378999999999</v>
      </c>
      <c r="AB1540" t="s">
        <v>13247</v>
      </c>
      <c r="AC1540" t="s">
        <v>229</v>
      </c>
      <c r="AL1540" t="s">
        <v>217</v>
      </c>
      <c r="AM1540" t="s">
        <v>13248</v>
      </c>
      <c r="AN1540" t="s">
        <v>6</v>
      </c>
      <c r="AO1540" t="s">
        <v>13052</v>
      </c>
      <c r="AP1540" s="57">
        <v>46322.458333333336</v>
      </c>
      <c r="AR1540" t="s">
        <v>218</v>
      </c>
      <c r="AS1540" t="s">
        <v>103</v>
      </c>
      <c r="AT1540" t="s">
        <v>230</v>
      </c>
      <c r="AU1540">
        <v>20261027</v>
      </c>
      <c r="AV1540" t="s">
        <v>221</v>
      </c>
      <c r="AW1540" t="s">
        <v>540</v>
      </c>
      <c r="AX1540" t="s">
        <v>222</v>
      </c>
      <c r="BA1540" s="57">
        <v>46322.458333333336</v>
      </c>
      <c r="BB1540" t="s">
        <v>13248</v>
      </c>
      <c r="BC1540">
        <v>2026</v>
      </c>
      <c r="BD1540">
        <v>10</v>
      </c>
      <c r="BE1540">
        <v>27</v>
      </c>
      <c r="BF1540" s="6">
        <f t="shared" si="72"/>
        <v>46322</v>
      </c>
      <c r="BG1540">
        <f t="shared" si="73"/>
        <v>-0.45833333333575865</v>
      </c>
      <c r="BH1540" t="str">
        <f t="shared" si="74"/>
        <v>COMPLY</v>
      </c>
      <c r="BI1540" t="str">
        <f>VLOOKUP(H1540,Sheet2!$A$1:$B$270,2,FALSE)</f>
        <v>MOJOKERTO</v>
      </c>
    </row>
    <row r="1541" spans="1:61">
      <c r="A1541">
        <v>1540</v>
      </c>
      <c r="B1541">
        <v>1002637061</v>
      </c>
      <c r="C1541">
        <v>3</v>
      </c>
      <c r="D1541" t="s">
        <v>42</v>
      </c>
      <c r="E1541">
        <v>5</v>
      </c>
      <c r="F1541" t="s">
        <v>232</v>
      </c>
      <c r="G1541" t="s">
        <v>103</v>
      </c>
      <c r="H1541" t="s">
        <v>293</v>
      </c>
      <c r="I1541" t="s">
        <v>212</v>
      </c>
      <c r="J1541" t="s">
        <v>213</v>
      </c>
      <c r="K1541" t="s">
        <v>149</v>
      </c>
      <c r="M1541" t="s">
        <v>1916</v>
      </c>
      <c r="N1541" t="s">
        <v>215</v>
      </c>
      <c r="O1541" s="57">
        <v>46309.62704861111</v>
      </c>
      <c r="P1541" s="57">
        <v>46310.355740740742</v>
      </c>
      <c r="Q1541">
        <v>69410224</v>
      </c>
      <c r="S1541">
        <v>152319208568</v>
      </c>
      <c r="T1541" t="s">
        <v>7049</v>
      </c>
      <c r="U1541" t="s">
        <v>7050</v>
      </c>
      <c r="V1541" t="s">
        <v>7051</v>
      </c>
      <c r="Z1541">
        <v>112.33534469999999</v>
      </c>
      <c r="AA1541">
        <v>-7.5589029999999999</v>
      </c>
      <c r="AB1541" t="s">
        <v>7052</v>
      </c>
      <c r="AC1541" t="s">
        <v>229</v>
      </c>
      <c r="AL1541" t="s">
        <v>217</v>
      </c>
      <c r="AM1541" t="s">
        <v>6988</v>
      </c>
      <c r="AN1541" t="s">
        <v>6</v>
      </c>
      <c r="AO1541" t="s">
        <v>7053</v>
      </c>
      <c r="AP1541" s="57">
        <v>46310.625</v>
      </c>
      <c r="AQ1541" t="s">
        <v>838</v>
      </c>
      <c r="AR1541" t="s">
        <v>12</v>
      </c>
      <c r="AS1541" t="s">
        <v>103</v>
      </c>
      <c r="AT1541" t="s">
        <v>230</v>
      </c>
      <c r="AV1541" t="s">
        <v>1626</v>
      </c>
      <c r="AW1541" t="s">
        <v>829</v>
      </c>
      <c r="AX1541" t="s">
        <v>222</v>
      </c>
      <c r="BA1541" s="57">
        <v>46310.625</v>
      </c>
      <c r="BB1541" t="s">
        <v>6988</v>
      </c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str">
        <f>VLOOKUP(H1541,Sheet2!$A$1:$B$270,2,FALSE)</f>
        <v>MOJOKERTO</v>
      </c>
    </row>
    <row r="1542" spans="1:61">
      <c r="A1542">
        <v>1541</v>
      </c>
      <c r="B1542">
        <v>1002625962</v>
      </c>
      <c r="C1542">
        <v>3</v>
      </c>
      <c r="D1542" t="s">
        <v>42</v>
      </c>
      <c r="E1542">
        <v>5</v>
      </c>
      <c r="F1542" t="s">
        <v>232</v>
      </c>
      <c r="G1542" t="s">
        <v>103</v>
      </c>
      <c r="H1542" t="s">
        <v>399</v>
      </c>
      <c r="I1542" t="s">
        <v>212</v>
      </c>
      <c r="J1542" t="s">
        <v>213</v>
      </c>
      <c r="K1542" t="s">
        <v>149</v>
      </c>
      <c r="L1542" t="s">
        <v>214</v>
      </c>
      <c r="M1542" t="s">
        <v>1400</v>
      </c>
      <c r="N1542" t="s">
        <v>215</v>
      </c>
      <c r="O1542" s="57">
        <v>46302.5156712963</v>
      </c>
      <c r="P1542" s="57">
        <v>46307.489976851852</v>
      </c>
      <c r="Q1542">
        <v>69405766</v>
      </c>
      <c r="S1542">
        <v>152322205098</v>
      </c>
      <c r="T1542" t="s">
        <v>4077</v>
      </c>
      <c r="U1542" t="s">
        <v>4078</v>
      </c>
      <c r="V1542" t="s">
        <v>4079</v>
      </c>
      <c r="Z1542">
        <v>112.272306</v>
      </c>
      <c r="AA1542">
        <v>-7.69</v>
      </c>
      <c r="AB1542" t="s">
        <v>4080</v>
      </c>
      <c r="AC1542" t="s">
        <v>235</v>
      </c>
      <c r="AL1542" t="s">
        <v>217</v>
      </c>
      <c r="AM1542" t="s">
        <v>3791</v>
      </c>
      <c r="AN1542" t="s">
        <v>6</v>
      </c>
      <c r="AO1542" s="57">
        <v>46213.517812500002</v>
      </c>
      <c r="AP1542" s="57">
        <v>46303.458333333336</v>
      </c>
      <c r="AQ1542" t="s">
        <v>841</v>
      </c>
      <c r="AR1542" t="s">
        <v>14</v>
      </c>
      <c r="AS1542" t="s">
        <v>103</v>
      </c>
      <c r="AT1542" t="s">
        <v>230</v>
      </c>
      <c r="AV1542" t="s">
        <v>6128</v>
      </c>
      <c r="AW1542" t="s">
        <v>880</v>
      </c>
      <c r="AX1542" t="s">
        <v>222</v>
      </c>
      <c r="BA1542" s="57">
        <v>46303.458333333336</v>
      </c>
      <c r="BB1542" t="s">
        <v>3791</v>
      </c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str">
        <f>VLOOKUP(H1542,Sheet2!$A$1:$B$270,2,FALSE)</f>
        <v>MOJOKERTO</v>
      </c>
    </row>
    <row r="1543" spans="1:61">
      <c r="A1543">
        <v>1542</v>
      </c>
      <c r="B1543">
        <v>1002630361</v>
      </c>
      <c r="C1543">
        <v>3</v>
      </c>
      <c r="D1543" t="s">
        <v>42</v>
      </c>
      <c r="E1543">
        <v>5</v>
      </c>
      <c r="F1543" t="s">
        <v>232</v>
      </c>
      <c r="G1543" t="s">
        <v>103</v>
      </c>
      <c r="H1543" t="s">
        <v>399</v>
      </c>
      <c r="I1543" t="s">
        <v>212</v>
      </c>
      <c r="J1543" t="s">
        <v>213</v>
      </c>
      <c r="K1543" t="s">
        <v>149</v>
      </c>
      <c r="M1543" t="s">
        <v>76</v>
      </c>
      <c r="N1543" t="s">
        <v>215</v>
      </c>
      <c r="O1543" s="57">
        <v>46304.685763888891</v>
      </c>
      <c r="P1543" s="57">
        <v>46305.529826388891</v>
      </c>
      <c r="Q1543">
        <v>69407588</v>
      </c>
      <c r="S1543">
        <v>152322205107</v>
      </c>
      <c r="T1543" t="s">
        <v>5299</v>
      </c>
      <c r="U1543" t="s">
        <v>5300</v>
      </c>
      <c r="V1543" t="s">
        <v>5301</v>
      </c>
      <c r="Z1543">
        <v>112.26580439999999</v>
      </c>
      <c r="AA1543">
        <v>-7.6995317999999999</v>
      </c>
      <c r="AB1543" t="s">
        <v>5302</v>
      </c>
      <c r="AC1543" t="s">
        <v>229</v>
      </c>
      <c r="AL1543" t="s">
        <v>217</v>
      </c>
      <c r="AM1543" t="s">
        <v>5303</v>
      </c>
      <c r="AN1543" t="s">
        <v>6</v>
      </c>
      <c r="AO1543" s="57">
        <v>46275.725983796299</v>
      </c>
      <c r="AP1543" s="57">
        <v>46306.333333333336</v>
      </c>
      <c r="AR1543" t="s">
        <v>218</v>
      </c>
      <c r="AS1543" t="s">
        <v>103</v>
      </c>
      <c r="AT1543" t="s">
        <v>230</v>
      </c>
      <c r="AU1543">
        <v>20261010</v>
      </c>
      <c r="AV1543" t="s">
        <v>221</v>
      </c>
      <c r="AW1543" t="s">
        <v>541</v>
      </c>
      <c r="AX1543" t="s">
        <v>222</v>
      </c>
      <c r="BA1543" s="57">
        <v>46306.333333333336</v>
      </c>
      <c r="BB1543" t="s">
        <v>5303</v>
      </c>
      <c r="BC1543">
        <v>2026</v>
      </c>
      <c r="BD1543">
        <v>10</v>
      </c>
      <c r="BE1543">
        <v>10</v>
      </c>
      <c r="BF1543" s="6">
        <f t="shared" si="72"/>
        <v>46305</v>
      </c>
      <c r="BG1543">
        <f t="shared" si="73"/>
        <v>-1.3333333333357587</v>
      </c>
      <c r="BH1543" t="str">
        <f t="shared" si="74"/>
        <v>COMPLY</v>
      </c>
      <c r="BI1543" t="str">
        <f>VLOOKUP(H1543,Sheet2!$A$1:$B$270,2,FALSE)</f>
        <v>MOJOKERTO</v>
      </c>
    </row>
    <row r="1544" spans="1:61">
      <c r="A1544">
        <v>1543</v>
      </c>
      <c r="B1544">
        <v>1002632672</v>
      </c>
      <c r="C1544">
        <v>3</v>
      </c>
      <c r="D1544" t="s">
        <v>42</v>
      </c>
      <c r="E1544">
        <v>5</v>
      </c>
      <c r="F1544" t="s">
        <v>232</v>
      </c>
      <c r="G1544" t="s">
        <v>103</v>
      </c>
      <c r="H1544" t="s">
        <v>399</v>
      </c>
      <c r="I1544" t="s">
        <v>212</v>
      </c>
      <c r="J1544" t="s">
        <v>213</v>
      </c>
      <c r="K1544" t="s">
        <v>149</v>
      </c>
      <c r="M1544" t="s">
        <v>76</v>
      </c>
      <c r="N1544" t="s">
        <v>215</v>
      </c>
      <c r="O1544" s="57">
        <v>46307.489976851852</v>
      </c>
      <c r="P1544" s="57">
        <v>46307.603993055556</v>
      </c>
      <c r="Q1544">
        <v>69405766</v>
      </c>
      <c r="S1544">
        <v>152322205116</v>
      </c>
      <c r="T1544" t="s">
        <v>4077</v>
      </c>
      <c r="U1544" t="s">
        <v>6125</v>
      </c>
      <c r="V1544" t="s">
        <v>6126</v>
      </c>
      <c r="Z1544">
        <v>112.2722</v>
      </c>
      <c r="AA1544">
        <v>-7.6902999999999997</v>
      </c>
      <c r="AB1544" t="s">
        <v>4080</v>
      </c>
      <c r="AC1544" t="s">
        <v>229</v>
      </c>
      <c r="AL1544" t="s">
        <v>217</v>
      </c>
      <c r="AM1544" t="s">
        <v>6127</v>
      </c>
      <c r="AN1544" t="s">
        <v>6</v>
      </c>
      <c r="AO1544" s="57">
        <v>46366.517546296294</v>
      </c>
      <c r="AR1544" t="s">
        <v>218</v>
      </c>
      <c r="AS1544" t="s">
        <v>103</v>
      </c>
      <c r="AT1544" t="s">
        <v>230</v>
      </c>
      <c r="AU1544">
        <v>20261012</v>
      </c>
      <c r="AV1544" t="s">
        <v>221</v>
      </c>
      <c r="AW1544" t="s">
        <v>1982</v>
      </c>
      <c r="AX1544" t="s">
        <v>222</v>
      </c>
      <c r="BA1544" s="57">
        <v>46307.291666666664</v>
      </c>
      <c r="BB1544" t="s">
        <v>6127</v>
      </c>
      <c r="BC1544">
        <v>2026</v>
      </c>
      <c r="BD1544">
        <v>10</v>
      </c>
      <c r="BE1544">
        <v>12</v>
      </c>
      <c r="BF1544" s="6">
        <f t="shared" si="72"/>
        <v>46307</v>
      </c>
      <c r="BG1544">
        <f t="shared" si="73"/>
        <v>-0.29166666666424135</v>
      </c>
      <c r="BH1544" t="str">
        <f t="shared" si="74"/>
        <v>COMPLY</v>
      </c>
      <c r="BI1544" t="str">
        <f>VLOOKUP(H1544,Sheet2!$A$1:$B$270,2,FALSE)</f>
        <v>MOJOKERTO</v>
      </c>
    </row>
    <row r="1545" spans="1:61">
      <c r="A1545">
        <v>1544</v>
      </c>
      <c r="B1545">
        <v>1002636362</v>
      </c>
      <c r="C1545">
        <v>3</v>
      </c>
      <c r="D1545" t="s">
        <v>42</v>
      </c>
      <c r="E1545">
        <v>5</v>
      </c>
      <c r="F1545" t="s">
        <v>232</v>
      </c>
      <c r="G1545" t="s">
        <v>103</v>
      </c>
      <c r="H1545" t="s">
        <v>399</v>
      </c>
      <c r="I1545" t="s">
        <v>212</v>
      </c>
      <c r="J1545" t="s">
        <v>213</v>
      </c>
      <c r="K1545" t="s">
        <v>149</v>
      </c>
      <c r="M1545" t="s">
        <v>76</v>
      </c>
      <c r="N1545" t="s">
        <v>215</v>
      </c>
      <c r="O1545" s="57">
        <v>46309.442743055559</v>
      </c>
      <c r="P1545" s="57">
        <v>46310.473969907405</v>
      </c>
      <c r="Q1545">
        <v>69409933</v>
      </c>
      <c r="S1545">
        <v>152322205117</v>
      </c>
      <c r="T1545" t="s">
        <v>7054</v>
      </c>
      <c r="U1545" t="s">
        <v>7055</v>
      </c>
      <c r="V1545" t="s">
        <v>7056</v>
      </c>
      <c r="Z1545">
        <v>112.2087313</v>
      </c>
      <c r="AA1545">
        <v>-7.6607469999999998</v>
      </c>
      <c r="AB1545" t="s">
        <v>7057</v>
      </c>
      <c r="AC1545" t="s">
        <v>229</v>
      </c>
      <c r="AL1545" t="s">
        <v>217</v>
      </c>
      <c r="AM1545" t="s">
        <v>7058</v>
      </c>
      <c r="AN1545" t="s">
        <v>6</v>
      </c>
      <c r="AO1545" t="s">
        <v>6847</v>
      </c>
      <c r="AP1545" s="57">
        <v>46310.333333333336</v>
      </c>
      <c r="AR1545" t="s">
        <v>218</v>
      </c>
      <c r="AS1545" t="s">
        <v>103</v>
      </c>
      <c r="AT1545" t="s">
        <v>230</v>
      </c>
      <c r="AU1545">
        <v>20261015</v>
      </c>
      <c r="AV1545" t="s">
        <v>221</v>
      </c>
      <c r="AW1545" t="s">
        <v>1828</v>
      </c>
      <c r="AX1545" t="s">
        <v>222</v>
      </c>
      <c r="BA1545" s="57">
        <v>46310.333333333336</v>
      </c>
      <c r="BB1545" t="s">
        <v>7058</v>
      </c>
      <c r="BC1545">
        <v>2026</v>
      </c>
      <c r="BD1545">
        <v>10</v>
      </c>
      <c r="BE1545">
        <v>15</v>
      </c>
      <c r="BF1545" s="6">
        <f t="shared" si="72"/>
        <v>46310</v>
      </c>
      <c r="BG1545">
        <f t="shared" si="73"/>
        <v>-0.33333333333575865</v>
      </c>
      <c r="BH1545" t="str">
        <f t="shared" si="74"/>
        <v>COMPLY</v>
      </c>
      <c r="BI1545" t="str">
        <f>VLOOKUP(H1545,Sheet2!$A$1:$B$270,2,FALSE)</f>
        <v>MOJOKERTO</v>
      </c>
    </row>
    <row r="1546" spans="1:61">
      <c r="A1546">
        <v>1545</v>
      </c>
      <c r="B1546">
        <v>1002625084</v>
      </c>
      <c r="C1546">
        <v>3</v>
      </c>
      <c r="D1546" t="s">
        <v>42</v>
      </c>
      <c r="E1546">
        <v>5</v>
      </c>
      <c r="F1546" t="s">
        <v>232</v>
      </c>
      <c r="G1546" t="s">
        <v>103</v>
      </c>
      <c r="H1546" t="s">
        <v>361</v>
      </c>
      <c r="I1546" t="s">
        <v>212</v>
      </c>
      <c r="J1546" t="s">
        <v>213</v>
      </c>
      <c r="K1546" t="s">
        <v>149</v>
      </c>
      <c r="M1546" t="s">
        <v>76</v>
      </c>
      <c r="N1546" t="s">
        <v>215</v>
      </c>
      <c r="O1546" s="57">
        <v>46301.713541666664</v>
      </c>
      <c r="P1546" s="57">
        <v>46301.799409722225</v>
      </c>
      <c r="Q1546">
        <v>69404770</v>
      </c>
      <c r="S1546">
        <v>152333218089</v>
      </c>
      <c r="T1546" t="s">
        <v>3390</v>
      </c>
      <c r="U1546" t="s">
        <v>3399</v>
      </c>
      <c r="V1546" t="s">
        <v>3400</v>
      </c>
      <c r="Z1546">
        <v>112.2278</v>
      </c>
      <c r="AA1546">
        <v>-7.4635999999999996</v>
      </c>
      <c r="AB1546" t="s">
        <v>3393</v>
      </c>
      <c r="AC1546" t="s">
        <v>216</v>
      </c>
      <c r="AL1546" t="s">
        <v>217</v>
      </c>
      <c r="AM1546" t="s">
        <v>3401</v>
      </c>
      <c r="AN1546" t="s">
        <v>6</v>
      </c>
      <c r="AO1546" s="57">
        <v>46183.725902777776</v>
      </c>
      <c r="AR1546" t="s">
        <v>218</v>
      </c>
      <c r="AS1546" t="s">
        <v>103</v>
      </c>
      <c r="AT1546" t="s">
        <v>342</v>
      </c>
      <c r="AU1546">
        <v>20261006</v>
      </c>
      <c r="AV1546" t="s">
        <v>221</v>
      </c>
      <c r="AW1546" t="s">
        <v>1570</v>
      </c>
      <c r="AX1546" t="s">
        <v>222</v>
      </c>
      <c r="BA1546" s="57">
        <v>46301.291666666664</v>
      </c>
      <c r="BB1546" t="s">
        <v>3401</v>
      </c>
      <c r="BC1546">
        <v>2026</v>
      </c>
      <c r="BD1546">
        <v>10</v>
      </c>
      <c r="BE1546">
        <v>6</v>
      </c>
      <c r="BF1546" s="6">
        <f t="shared" si="72"/>
        <v>46301</v>
      </c>
      <c r="BG1546">
        <f t="shared" si="73"/>
        <v>-0.29166666666424135</v>
      </c>
      <c r="BH1546" t="str">
        <f t="shared" si="74"/>
        <v>COMPLY</v>
      </c>
      <c r="BI1546" t="str">
        <f>VLOOKUP(H1546,Sheet2!$A$1:$B$270,2,FALSE)</f>
        <v>MOJOKERTO</v>
      </c>
    </row>
    <row r="1547" spans="1:61">
      <c r="A1547">
        <v>1546</v>
      </c>
      <c r="B1547">
        <v>1002632893</v>
      </c>
      <c r="C1547">
        <v>3</v>
      </c>
      <c r="D1547" t="s">
        <v>42</v>
      </c>
      <c r="E1547">
        <v>5</v>
      </c>
      <c r="F1547" t="s">
        <v>232</v>
      </c>
      <c r="G1547" t="s">
        <v>103</v>
      </c>
      <c r="H1547" t="s">
        <v>361</v>
      </c>
      <c r="I1547" t="s">
        <v>212</v>
      </c>
      <c r="J1547" t="s">
        <v>213</v>
      </c>
      <c r="K1547" t="s">
        <v>149</v>
      </c>
      <c r="M1547" t="s">
        <v>76</v>
      </c>
      <c r="N1547" t="s">
        <v>215</v>
      </c>
      <c r="O1547" s="57">
        <v>46307.554988425924</v>
      </c>
      <c r="P1547" s="57">
        <v>46307.861666666664</v>
      </c>
      <c r="Q1547">
        <v>69408647</v>
      </c>
      <c r="S1547">
        <v>152333218616</v>
      </c>
      <c r="T1547" t="s">
        <v>6129</v>
      </c>
      <c r="U1547" t="s">
        <v>6130</v>
      </c>
      <c r="V1547" t="s">
        <v>6131</v>
      </c>
      <c r="Z1547">
        <v>112.2500142</v>
      </c>
      <c r="AA1547">
        <v>-7.4453601000000003</v>
      </c>
      <c r="AB1547" t="s">
        <v>6132</v>
      </c>
      <c r="AC1547" t="s">
        <v>229</v>
      </c>
      <c r="AL1547" t="s">
        <v>217</v>
      </c>
      <c r="AM1547" t="s">
        <v>6133</v>
      </c>
      <c r="AN1547" t="s">
        <v>6</v>
      </c>
      <c r="AO1547" s="57">
        <v>46366.55909722222</v>
      </c>
      <c r="AP1547" s="57">
        <v>46308.458333333336</v>
      </c>
      <c r="AR1547" t="s">
        <v>218</v>
      </c>
      <c r="AS1547" t="s">
        <v>103</v>
      </c>
      <c r="AT1547" t="s">
        <v>230</v>
      </c>
      <c r="AU1547">
        <v>20261012</v>
      </c>
      <c r="AV1547" t="s">
        <v>221</v>
      </c>
      <c r="AW1547" t="s">
        <v>539</v>
      </c>
      <c r="AX1547" t="s">
        <v>222</v>
      </c>
      <c r="BA1547" s="57">
        <v>46308.458333333336</v>
      </c>
      <c r="BB1547" t="s">
        <v>6133</v>
      </c>
      <c r="BC1547">
        <v>2026</v>
      </c>
      <c r="BD1547">
        <v>10</v>
      </c>
      <c r="BE1547">
        <v>12</v>
      </c>
      <c r="BF1547" s="6">
        <f t="shared" si="72"/>
        <v>46307</v>
      </c>
      <c r="BG1547">
        <f t="shared" si="73"/>
        <v>-1.4583333333357587</v>
      </c>
      <c r="BH1547" t="str">
        <f t="shared" si="74"/>
        <v>COMPLY</v>
      </c>
      <c r="BI1547" t="str">
        <f>VLOOKUP(H1547,Sheet2!$A$1:$B$270,2,FALSE)</f>
        <v>MOJOKERTO</v>
      </c>
    </row>
    <row r="1548" spans="1:61">
      <c r="A1548">
        <v>1547</v>
      </c>
      <c r="B1548">
        <v>1002639692</v>
      </c>
      <c r="C1548">
        <v>3</v>
      </c>
      <c r="D1548" t="s">
        <v>42</v>
      </c>
      <c r="E1548">
        <v>5</v>
      </c>
      <c r="F1548" t="s">
        <v>232</v>
      </c>
      <c r="G1548" t="s">
        <v>103</v>
      </c>
      <c r="H1548" t="s">
        <v>361</v>
      </c>
      <c r="I1548" t="s">
        <v>212</v>
      </c>
      <c r="J1548" t="s">
        <v>213</v>
      </c>
      <c r="K1548" t="s">
        <v>149</v>
      </c>
      <c r="M1548" t="s">
        <v>76</v>
      </c>
      <c r="N1548" t="s">
        <v>215</v>
      </c>
      <c r="O1548" s="57">
        <v>46311.432592592595</v>
      </c>
      <c r="P1548" s="57">
        <v>46311.734050925923</v>
      </c>
      <c r="Q1548">
        <v>69411252</v>
      </c>
      <c r="S1548">
        <v>152333218270</v>
      </c>
      <c r="T1548" t="s">
        <v>8693</v>
      </c>
      <c r="U1548" t="s">
        <v>8694</v>
      </c>
      <c r="V1548" t="s">
        <v>8695</v>
      </c>
      <c r="Z1548">
        <v>112.2201247</v>
      </c>
      <c r="AA1548">
        <v>-7.4077548999999996</v>
      </c>
      <c r="AB1548" t="s">
        <v>8696</v>
      </c>
      <c r="AC1548" t="s">
        <v>229</v>
      </c>
      <c r="AL1548" t="s">
        <v>217</v>
      </c>
      <c r="AM1548" t="s">
        <v>8697</v>
      </c>
      <c r="AN1548" t="s">
        <v>6</v>
      </c>
      <c r="AO1548" t="s">
        <v>8184</v>
      </c>
      <c r="AP1548" s="57">
        <v>46312.333333333336</v>
      </c>
      <c r="AR1548" t="s">
        <v>218</v>
      </c>
      <c r="AS1548" t="s">
        <v>103</v>
      </c>
      <c r="AT1548" t="s">
        <v>342</v>
      </c>
      <c r="AU1548">
        <v>20261016</v>
      </c>
      <c r="AV1548" t="s">
        <v>221</v>
      </c>
      <c r="AW1548" t="s">
        <v>540</v>
      </c>
      <c r="AX1548" t="s">
        <v>222</v>
      </c>
      <c r="BA1548" s="57">
        <v>46312.333333333336</v>
      </c>
      <c r="BB1548" t="s">
        <v>8697</v>
      </c>
      <c r="BC1548">
        <v>2026</v>
      </c>
      <c r="BD1548">
        <v>10</v>
      </c>
      <c r="BE1548">
        <v>16</v>
      </c>
      <c r="BF1548" s="6">
        <f t="shared" si="72"/>
        <v>46311</v>
      </c>
      <c r="BG1548">
        <f t="shared" si="73"/>
        <v>-1.3333333333357587</v>
      </c>
      <c r="BH1548" t="str">
        <f t="shared" si="74"/>
        <v>COMPLY</v>
      </c>
      <c r="BI1548" t="str">
        <f>VLOOKUP(H1548,Sheet2!$A$1:$B$270,2,FALSE)</f>
        <v>MOJOKERTO</v>
      </c>
    </row>
    <row r="1549" spans="1:61">
      <c r="A1549">
        <v>1548</v>
      </c>
      <c r="B1549">
        <v>1002641746</v>
      </c>
      <c r="C1549">
        <v>3</v>
      </c>
      <c r="D1549" t="s">
        <v>42</v>
      </c>
      <c r="E1549">
        <v>5</v>
      </c>
      <c r="F1549" t="s">
        <v>232</v>
      </c>
      <c r="G1549" t="s">
        <v>103</v>
      </c>
      <c r="H1549" t="s">
        <v>361</v>
      </c>
      <c r="I1549" t="s">
        <v>212</v>
      </c>
      <c r="J1549" t="s">
        <v>213</v>
      </c>
      <c r="K1549" t="s">
        <v>149</v>
      </c>
      <c r="M1549" t="s">
        <v>76</v>
      </c>
      <c r="N1549" t="s">
        <v>215</v>
      </c>
      <c r="O1549" s="57">
        <v>46313.370011574072</v>
      </c>
      <c r="P1549" s="57">
        <v>46314.558252314811</v>
      </c>
      <c r="Q1549">
        <v>69412272</v>
      </c>
      <c r="S1549">
        <v>152333218273</v>
      </c>
      <c r="T1549" t="s">
        <v>8698</v>
      </c>
      <c r="U1549" t="s">
        <v>8699</v>
      </c>
      <c r="V1549" t="s">
        <v>8700</v>
      </c>
      <c r="Z1549">
        <v>112.23798840000001</v>
      </c>
      <c r="AA1549">
        <v>-7.5384528</v>
      </c>
      <c r="AB1549" t="s">
        <v>8701</v>
      </c>
      <c r="AC1549" t="s">
        <v>229</v>
      </c>
      <c r="AL1549" t="s">
        <v>217</v>
      </c>
      <c r="AM1549" t="s">
        <v>8702</v>
      </c>
      <c r="AN1549" t="s">
        <v>6</v>
      </c>
      <c r="AO1549" t="s">
        <v>8703</v>
      </c>
      <c r="AP1549" s="57">
        <v>46315.333333333336</v>
      </c>
      <c r="AR1549" t="s">
        <v>218</v>
      </c>
      <c r="AS1549" t="s">
        <v>103</v>
      </c>
      <c r="AT1549" t="s">
        <v>230</v>
      </c>
      <c r="AU1549">
        <v>20261019</v>
      </c>
      <c r="AV1549" t="s">
        <v>221</v>
      </c>
      <c r="AW1549" t="s">
        <v>1982</v>
      </c>
      <c r="AX1549" t="s">
        <v>222</v>
      </c>
      <c r="BA1549" s="57">
        <v>46315.333333333336</v>
      </c>
      <c r="BB1549" t="s">
        <v>8702</v>
      </c>
      <c r="BC1549">
        <v>2026</v>
      </c>
      <c r="BD1549">
        <v>10</v>
      </c>
      <c r="BE1549">
        <v>19</v>
      </c>
      <c r="BF1549" s="6">
        <f t="shared" si="72"/>
        <v>46314</v>
      </c>
      <c r="BG1549">
        <f t="shared" si="73"/>
        <v>-1.3333333333357587</v>
      </c>
      <c r="BH1549" t="str">
        <f t="shared" si="74"/>
        <v>COMPLY</v>
      </c>
      <c r="BI1549" t="str">
        <f>VLOOKUP(H1549,Sheet2!$A$1:$B$270,2,FALSE)</f>
        <v>MOJOKERTO</v>
      </c>
    </row>
    <row r="1550" spans="1:61">
      <c r="A1550">
        <v>1549</v>
      </c>
      <c r="B1550">
        <v>1002658424</v>
      </c>
      <c r="C1550">
        <v>3</v>
      </c>
      <c r="D1550" t="s">
        <v>42</v>
      </c>
      <c r="E1550">
        <v>5</v>
      </c>
      <c r="F1550" t="s">
        <v>232</v>
      </c>
      <c r="G1550" t="s">
        <v>103</v>
      </c>
      <c r="H1550" t="s">
        <v>361</v>
      </c>
      <c r="I1550" t="s">
        <v>212</v>
      </c>
      <c r="J1550" t="s">
        <v>213</v>
      </c>
      <c r="K1550" t="s">
        <v>149</v>
      </c>
      <c r="L1550" t="s">
        <v>214</v>
      </c>
      <c r="M1550" t="s">
        <v>12206</v>
      </c>
      <c r="N1550" t="s">
        <v>215</v>
      </c>
      <c r="O1550" s="57">
        <v>46323.81863425926</v>
      </c>
      <c r="P1550" s="57">
        <v>46325.336331018516</v>
      </c>
      <c r="Q1550">
        <v>69418913</v>
      </c>
      <c r="S1550">
        <v>152333218629</v>
      </c>
      <c r="T1550" t="s">
        <v>14606</v>
      </c>
      <c r="U1550" t="s">
        <v>14607</v>
      </c>
      <c r="V1550" t="s">
        <v>14608</v>
      </c>
      <c r="Z1550">
        <v>112.23701699999999</v>
      </c>
      <c r="AA1550">
        <v>-7.46983</v>
      </c>
      <c r="AB1550" t="s">
        <v>14609</v>
      </c>
      <c r="AC1550" t="s">
        <v>235</v>
      </c>
      <c r="AL1550" t="s">
        <v>217</v>
      </c>
      <c r="AM1550" t="s">
        <v>14610</v>
      </c>
      <c r="AN1550" t="s">
        <v>6</v>
      </c>
      <c r="AO1550" t="s">
        <v>14371</v>
      </c>
      <c r="AP1550" s="57">
        <v>46325.333333333336</v>
      </c>
      <c r="AR1550" t="s">
        <v>325</v>
      </c>
      <c r="AS1550" t="s">
        <v>103</v>
      </c>
      <c r="AT1550" t="s">
        <v>230</v>
      </c>
      <c r="AV1550" t="s">
        <v>15273</v>
      </c>
      <c r="AW1550" t="s">
        <v>923</v>
      </c>
      <c r="AX1550" t="s">
        <v>222</v>
      </c>
      <c r="BA1550" s="57">
        <v>46325.333333333336</v>
      </c>
      <c r="BB1550" t="s">
        <v>14610</v>
      </c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str">
        <f>VLOOKUP(H1550,Sheet2!$A$1:$B$270,2,FALSE)</f>
        <v>MOJOKERTO</v>
      </c>
    </row>
    <row r="1551" spans="1:61">
      <c r="A1551">
        <v>1550</v>
      </c>
      <c r="B1551">
        <v>1002633296</v>
      </c>
      <c r="C1551">
        <v>3</v>
      </c>
      <c r="D1551" t="s">
        <v>42</v>
      </c>
      <c r="E1551">
        <v>5</v>
      </c>
      <c r="F1551" t="s">
        <v>232</v>
      </c>
      <c r="G1551" t="s">
        <v>105</v>
      </c>
      <c r="H1551" t="s">
        <v>368</v>
      </c>
      <c r="I1551" t="s">
        <v>212</v>
      </c>
      <c r="J1551" t="s">
        <v>213</v>
      </c>
      <c r="K1551" t="s">
        <v>149</v>
      </c>
      <c r="M1551" t="s">
        <v>76</v>
      </c>
      <c r="N1551" t="s">
        <v>215</v>
      </c>
      <c r="O1551" s="57">
        <v>46307.627662037034</v>
      </c>
      <c r="P1551" s="57">
        <v>46307.745196759257</v>
      </c>
      <c r="Q1551">
        <v>69408792</v>
      </c>
      <c r="S1551">
        <v>152329215910</v>
      </c>
      <c r="T1551" t="s">
        <v>6134</v>
      </c>
      <c r="U1551" t="s">
        <v>6135</v>
      </c>
      <c r="V1551" t="s">
        <v>6136</v>
      </c>
      <c r="Z1551">
        <v>112.500576669691</v>
      </c>
      <c r="AA1551">
        <v>-7.6171210702727103</v>
      </c>
      <c r="AB1551" t="s">
        <v>6137</v>
      </c>
      <c r="AC1551" t="s">
        <v>229</v>
      </c>
      <c r="AL1551" t="s">
        <v>217</v>
      </c>
      <c r="AM1551" t="s">
        <v>6103</v>
      </c>
      <c r="AN1551" t="s">
        <v>6</v>
      </c>
      <c r="AO1551" s="57">
        <v>46366.642951388887</v>
      </c>
      <c r="AP1551" s="57">
        <v>46308.625</v>
      </c>
      <c r="AR1551" t="s">
        <v>218</v>
      </c>
      <c r="AS1551" t="s">
        <v>105</v>
      </c>
      <c r="AT1551" t="s">
        <v>220</v>
      </c>
      <c r="AU1551">
        <v>20261012</v>
      </c>
      <c r="AV1551" t="s">
        <v>221</v>
      </c>
      <c r="AW1551" t="s">
        <v>576</v>
      </c>
      <c r="AX1551" t="s">
        <v>222</v>
      </c>
      <c r="BA1551" s="57">
        <v>46308.625</v>
      </c>
      <c r="BB1551" t="s">
        <v>6103</v>
      </c>
      <c r="BC1551">
        <v>2026</v>
      </c>
      <c r="BD1551">
        <v>10</v>
      </c>
      <c r="BE1551">
        <v>12</v>
      </c>
      <c r="BF1551" s="6">
        <f t="shared" si="72"/>
        <v>46307</v>
      </c>
      <c r="BG1551">
        <f t="shared" si="73"/>
        <v>-1.625</v>
      </c>
      <c r="BH1551" t="str">
        <f t="shared" si="74"/>
        <v>COMPLY</v>
      </c>
      <c r="BI1551" t="str">
        <f>VLOOKUP(H1551,Sheet2!$A$1:$B$270,2,FALSE)</f>
        <v>MOJOKERTO</v>
      </c>
    </row>
    <row r="1552" spans="1:61">
      <c r="A1552">
        <v>1551</v>
      </c>
      <c r="B1552">
        <v>1002657242</v>
      </c>
      <c r="C1552">
        <v>3</v>
      </c>
      <c r="D1552" t="s">
        <v>42</v>
      </c>
      <c r="E1552">
        <v>5</v>
      </c>
      <c r="F1552" t="s">
        <v>232</v>
      </c>
      <c r="G1552" t="s">
        <v>105</v>
      </c>
      <c r="H1552" t="s">
        <v>368</v>
      </c>
      <c r="I1552" t="s">
        <v>212</v>
      </c>
      <c r="J1552" t="s">
        <v>213</v>
      </c>
      <c r="K1552" t="s">
        <v>149</v>
      </c>
      <c r="M1552" t="s">
        <v>76</v>
      </c>
      <c r="N1552" t="s">
        <v>215</v>
      </c>
      <c r="O1552" s="57">
        <v>46323.435254629629</v>
      </c>
      <c r="P1552" s="57">
        <v>46323.581319444442</v>
      </c>
      <c r="Q1552">
        <v>69418402</v>
      </c>
      <c r="S1552">
        <v>152329215738</v>
      </c>
      <c r="T1552" t="s">
        <v>14611</v>
      </c>
      <c r="U1552" t="s">
        <v>14612</v>
      </c>
      <c r="V1552" t="s">
        <v>14613</v>
      </c>
      <c r="Z1552">
        <v>112.4319852</v>
      </c>
      <c r="AA1552">
        <v>-7.4631537000000003</v>
      </c>
      <c r="AB1552" t="s">
        <v>14614</v>
      </c>
      <c r="AC1552" t="s">
        <v>229</v>
      </c>
      <c r="AL1552" t="s">
        <v>217</v>
      </c>
      <c r="AM1552" t="s">
        <v>14615</v>
      </c>
      <c r="AN1552" t="s">
        <v>6</v>
      </c>
      <c r="AO1552" t="s">
        <v>14616</v>
      </c>
      <c r="AP1552" s="57">
        <v>46324.333333333336</v>
      </c>
      <c r="AR1552" t="s">
        <v>218</v>
      </c>
      <c r="AS1552" t="s">
        <v>105</v>
      </c>
      <c r="AT1552" t="s">
        <v>230</v>
      </c>
      <c r="AU1552">
        <v>20261028</v>
      </c>
      <c r="AV1552" t="s">
        <v>221</v>
      </c>
      <c r="AW1552" t="s">
        <v>540</v>
      </c>
      <c r="AX1552" t="s">
        <v>222</v>
      </c>
      <c r="BA1552" s="57">
        <v>46324.333333333336</v>
      </c>
      <c r="BB1552" t="s">
        <v>14615</v>
      </c>
      <c r="BC1552">
        <v>2026</v>
      </c>
      <c r="BD1552">
        <v>10</v>
      </c>
      <c r="BE1552">
        <v>28</v>
      </c>
      <c r="BF1552" s="6">
        <f t="shared" si="72"/>
        <v>46323</v>
      </c>
      <c r="BG1552">
        <f t="shared" si="73"/>
        <v>-1.3333333333357587</v>
      </c>
      <c r="BH1552" t="str">
        <f t="shared" si="74"/>
        <v>COMPLY</v>
      </c>
      <c r="BI1552" t="str">
        <f>VLOOKUP(H1552,Sheet2!$A$1:$B$270,2,FALSE)</f>
        <v>MOJOKERTO</v>
      </c>
    </row>
    <row r="1553" spans="1:61">
      <c r="A1553">
        <v>1552</v>
      </c>
      <c r="B1553">
        <v>1002623081</v>
      </c>
      <c r="C1553">
        <v>3</v>
      </c>
      <c r="D1553" t="s">
        <v>42</v>
      </c>
      <c r="E1553">
        <v>5</v>
      </c>
      <c r="F1553" t="s">
        <v>232</v>
      </c>
      <c r="G1553" t="s">
        <v>105</v>
      </c>
      <c r="H1553" t="s">
        <v>292</v>
      </c>
      <c r="I1553" t="s">
        <v>212</v>
      </c>
      <c r="J1553" t="s">
        <v>213</v>
      </c>
      <c r="K1553" t="s">
        <v>149</v>
      </c>
      <c r="M1553" t="s">
        <v>76</v>
      </c>
      <c r="N1553" t="s">
        <v>215</v>
      </c>
      <c r="O1553" s="57">
        <v>46300.679074074076</v>
      </c>
      <c r="P1553" s="57">
        <v>46302.093854166669</v>
      </c>
      <c r="Q1553">
        <v>69404523</v>
      </c>
      <c r="S1553">
        <v>152313206944</v>
      </c>
      <c r="T1553" t="s">
        <v>2785</v>
      </c>
      <c r="U1553" t="s">
        <v>2786</v>
      </c>
      <c r="V1553" t="s">
        <v>3402</v>
      </c>
      <c r="Z1553">
        <v>112.4775321</v>
      </c>
      <c r="AA1553">
        <v>-7.4051733000000004</v>
      </c>
      <c r="AB1553" t="s">
        <v>2787</v>
      </c>
      <c r="AC1553" t="s">
        <v>229</v>
      </c>
      <c r="AL1553" t="s">
        <v>217</v>
      </c>
      <c r="AM1553" t="s">
        <v>3403</v>
      </c>
      <c r="AN1553" t="s">
        <v>6</v>
      </c>
      <c r="AO1553" s="57">
        <v>46152.684560185182</v>
      </c>
      <c r="AP1553" s="57">
        <v>46302.625</v>
      </c>
      <c r="AR1553" t="s">
        <v>218</v>
      </c>
      <c r="AS1553" t="s">
        <v>105</v>
      </c>
      <c r="AT1553" t="s">
        <v>220</v>
      </c>
      <c r="AU1553">
        <v>20261007</v>
      </c>
      <c r="AV1553" t="s">
        <v>221</v>
      </c>
      <c r="AW1553" t="s">
        <v>540</v>
      </c>
      <c r="AX1553" t="s">
        <v>222</v>
      </c>
      <c r="BA1553" s="57">
        <v>46302.625</v>
      </c>
      <c r="BB1553" t="s">
        <v>3403</v>
      </c>
      <c r="BC1553">
        <v>2026</v>
      </c>
      <c r="BD1553">
        <v>10</v>
      </c>
      <c r="BE1553">
        <v>7</v>
      </c>
      <c r="BF1553" s="6">
        <f t="shared" si="72"/>
        <v>46302</v>
      </c>
      <c r="BG1553">
        <f t="shared" si="73"/>
        <v>-0.625</v>
      </c>
      <c r="BH1553" t="str">
        <f t="shared" si="74"/>
        <v>COMPLY</v>
      </c>
      <c r="BI1553" t="str">
        <f>VLOOKUP(H1553,Sheet2!$A$1:$B$270,2,FALSE)</f>
        <v>MOJOKERTO</v>
      </c>
    </row>
    <row r="1554" spans="1:61">
      <c r="A1554">
        <v>1553</v>
      </c>
      <c r="B1554">
        <v>1002638386</v>
      </c>
      <c r="C1554">
        <v>3</v>
      </c>
      <c r="D1554" t="s">
        <v>42</v>
      </c>
      <c r="E1554">
        <v>5</v>
      </c>
      <c r="F1554" t="s">
        <v>232</v>
      </c>
      <c r="G1554" t="s">
        <v>105</v>
      </c>
      <c r="H1554" t="s">
        <v>292</v>
      </c>
      <c r="I1554" t="s">
        <v>212</v>
      </c>
      <c r="J1554" t="s">
        <v>213</v>
      </c>
      <c r="K1554" t="s">
        <v>149</v>
      </c>
      <c r="L1554" t="s">
        <v>214</v>
      </c>
      <c r="M1554" t="s">
        <v>76</v>
      </c>
      <c r="N1554" t="s">
        <v>215</v>
      </c>
      <c r="O1554" s="57">
        <v>46310.538657407407</v>
      </c>
      <c r="P1554" s="57">
        <v>46310.752013888887</v>
      </c>
      <c r="Q1554">
        <v>69410778</v>
      </c>
      <c r="S1554">
        <v>152313207128</v>
      </c>
      <c r="T1554" t="s">
        <v>7652</v>
      </c>
      <c r="U1554" t="s">
        <v>7653</v>
      </c>
      <c r="V1554" t="s">
        <v>7654</v>
      </c>
      <c r="Z1554">
        <v>112.45342429999999</v>
      </c>
      <c r="AA1554">
        <v>-7.4023735000000004</v>
      </c>
      <c r="AB1554" t="s">
        <v>7655</v>
      </c>
      <c r="AC1554" t="s">
        <v>216</v>
      </c>
      <c r="AL1554" t="s">
        <v>217</v>
      </c>
      <c r="AM1554" t="s">
        <v>7656</v>
      </c>
      <c r="AN1554" t="s">
        <v>6</v>
      </c>
      <c r="AO1554" t="s">
        <v>7487</v>
      </c>
      <c r="AP1554" s="57">
        <v>46311.458333333336</v>
      </c>
      <c r="AR1554" t="s">
        <v>218</v>
      </c>
      <c r="AS1554" t="s">
        <v>105</v>
      </c>
      <c r="AT1554" t="s">
        <v>230</v>
      </c>
      <c r="AU1554">
        <v>20261015</v>
      </c>
      <c r="AV1554" t="s">
        <v>221</v>
      </c>
      <c r="AW1554" t="s">
        <v>883</v>
      </c>
      <c r="AX1554" t="s">
        <v>222</v>
      </c>
      <c r="BA1554" s="57">
        <v>46311.458333333336</v>
      </c>
      <c r="BB1554" t="s">
        <v>7656</v>
      </c>
      <c r="BC1554">
        <v>2026</v>
      </c>
      <c r="BD1554">
        <v>10</v>
      </c>
      <c r="BE1554">
        <v>15</v>
      </c>
      <c r="BF1554" s="6">
        <f t="shared" si="72"/>
        <v>46310</v>
      </c>
      <c r="BG1554">
        <f t="shared" si="73"/>
        <v>-1.4583333333357587</v>
      </c>
      <c r="BH1554" t="str">
        <f t="shared" si="74"/>
        <v>COMPLY</v>
      </c>
      <c r="BI1554" t="str">
        <f>VLOOKUP(H1554,Sheet2!$A$1:$B$270,2,FALSE)</f>
        <v>MOJOKERTO</v>
      </c>
    </row>
    <row r="1555" spans="1:61">
      <c r="A1555">
        <v>1554</v>
      </c>
      <c r="B1555">
        <v>1002652707</v>
      </c>
      <c r="C1555">
        <v>3</v>
      </c>
      <c r="D1555" t="s">
        <v>42</v>
      </c>
      <c r="E1555">
        <v>5</v>
      </c>
      <c r="F1555" t="s">
        <v>232</v>
      </c>
      <c r="G1555" t="s">
        <v>105</v>
      </c>
      <c r="H1555" t="s">
        <v>292</v>
      </c>
      <c r="I1555" t="s">
        <v>212</v>
      </c>
      <c r="J1555" t="s">
        <v>213</v>
      </c>
      <c r="K1555" t="s">
        <v>149</v>
      </c>
      <c r="L1555" t="s">
        <v>214</v>
      </c>
      <c r="M1555" t="s">
        <v>76</v>
      </c>
      <c r="N1555" t="s">
        <v>215</v>
      </c>
      <c r="O1555" s="57">
        <v>46320.731145833335</v>
      </c>
      <c r="P1555" s="57">
        <v>46321.587638888886</v>
      </c>
      <c r="Q1555">
        <v>69416764</v>
      </c>
      <c r="S1555">
        <v>152313206755</v>
      </c>
      <c r="T1555" t="s">
        <v>12427</v>
      </c>
      <c r="U1555" t="s">
        <v>12428</v>
      </c>
      <c r="V1555" t="s">
        <v>12429</v>
      </c>
      <c r="Z1555">
        <v>112.4866323</v>
      </c>
      <c r="AA1555">
        <v>-7.4064063999999998</v>
      </c>
      <c r="AB1555" t="s">
        <v>12430</v>
      </c>
      <c r="AC1555" t="s">
        <v>235</v>
      </c>
      <c r="AL1555" t="s">
        <v>217</v>
      </c>
      <c r="AM1555" t="s">
        <v>12431</v>
      </c>
      <c r="AN1555" t="s">
        <v>6</v>
      </c>
      <c r="AO1555" t="s">
        <v>11842</v>
      </c>
      <c r="AP1555" s="57">
        <v>46321.625</v>
      </c>
      <c r="AR1555" t="s">
        <v>218</v>
      </c>
      <c r="AS1555" t="s">
        <v>105</v>
      </c>
      <c r="AT1555" t="s">
        <v>230</v>
      </c>
      <c r="AU1555">
        <v>20261026</v>
      </c>
      <c r="AV1555" t="s">
        <v>221</v>
      </c>
      <c r="AW1555" t="s">
        <v>877</v>
      </c>
      <c r="AX1555" t="s">
        <v>222</v>
      </c>
      <c r="BA1555" s="57">
        <v>46321.625</v>
      </c>
      <c r="BB1555" t="s">
        <v>12431</v>
      </c>
      <c r="BC1555">
        <v>2026</v>
      </c>
      <c r="BD1555">
        <v>10</v>
      </c>
      <c r="BE1555">
        <v>26</v>
      </c>
      <c r="BF1555" s="6">
        <f t="shared" si="72"/>
        <v>46321</v>
      </c>
      <c r="BG1555">
        <f t="shared" si="73"/>
        <v>-0.625</v>
      </c>
      <c r="BH1555" t="str">
        <f t="shared" si="74"/>
        <v>COMPLY</v>
      </c>
      <c r="BI1555" t="str">
        <f>VLOOKUP(H1555,Sheet2!$A$1:$B$270,2,FALSE)</f>
        <v>MOJOKERTO</v>
      </c>
    </row>
    <row r="1556" spans="1:61">
      <c r="A1556">
        <v>1555</v>
      </c>
      <c r="B1556">
        <v>1002654447</v>
      </c>
      <c r="C1556">
        <v>3</v>
      </c>
      <c r="D1556" t="s">
        <v>42</v>
      </c>
      <c r="E1556">
        <v>5</v>
      </c>
      <c r="F1556" t="s">
        <v>232</v>
      </c>
      <c r="G1556" t="s">
        <v>105</v>
      </c>
      <c r="H1556" t="s">
        <v>432</v>
      </c>
      <c r="I1556" t="s">
        <v>212</v>
      </c>
      <c r="J1556" t="s">
        <v>213</v>
      </c>
      <c r="K1556" t="s">
        <v>149</v>
      </c>
      <c r="L1556" t="s">
        <v>826</v>
      </c>
      <c r="M1556" t="s">
        <v>836</v>
      </c>
      <c r="N1556" t="s">
        <v>215</v>
      </c>
      <c r="O1556" s="57">
        <v>46321.640150462961</v>
      </c>
      <c r="P1556" s="57">
        <v>46324.395601851851</v>
      </c>
      <c r="Q1556">
        <v>69417353</v>
      </c>
      <c r="R1556">
        <v>3215217019</v>
      </c>
      <c r="S1556">
        <v>152330221021</v>
      </c>
      <c r="T1556" t="s">
        <v>13253</v>
      </c>
      <c r="U1556" t="s">
        <v>13254</v>
      </c>
      <c r="V1556" t="s">
        <v>13255</v>
      </c>
      <c r="Z1556">
        <v>112.55782600000001</v>
      </c>
      <c r="AA1556">
        <v>-7.5179080000000003</v>
      </c>
      <c r="AB1556" t="s">
        <v>13256</v>
      </c>
      <c r="AC1556" t="s">
        <v>235</v>
      </c>
      <c r="AL1556" t="s">
        <v>217</v>
      </c>
      <c r="AM1556" t="s">
        <v>13257</v>
      </c>
      <c r="AN1556" t="s">
        <v>6</v>
      </c>
      <c r="AO1556" t="s">
        <v>13010</v>
      </c>
      <c r="AP1556" s="57">
        <v>46322.625</v>
      </c>
      <c r="AQ1556" t="s">
        <v>841</v>
      </c>
      <c r="AR1556" t="s">
        <v>14</v>
      </c>
      <c r="AS1556" t="s">
        <v>105</v>
      </c>
      <c r="AT1556" t="s">
        <v>230</v>
      </c>
      <c r="AV1556" t="s">
        <v>837</v>
      </c>
      <c r="AW1556" t="s">
        <v>7737</v>
      </c>
      <c r="AX1556" t="s">
        <v>222</v>
      </c>
      <c r="BA1556" s="57">
        <v>46322.625</v>
      </c>
      <c r="BB1556" t="s">
        <v>13257</v>
      </c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str">
        <f>VLOOKUP(H1556,Sheet2!$A$1:$B$270,2,FALSE)</f>
        <v>MOJOKERTO</v>
      </c>
    </row>
    <row r="1557" spans="1:61">
      <c r="A1557">
        <v>1556</v>
      </c>
      <c r="B1557">
        <v>1002621112</v>
      </c>
      <c r="C1557">
        <v>3</v>
      </c>
      <c r="D1557" t="s">
        <v>42</v>
      </c>
      <c r="E1557">
        <v>5</v>
      </c>
      <c r="F1557" t="s">
        <v>232</v>
      </c>
      <c r="G1557" t="s">
        <v>105</v>
      </c>
      <c r="H1557" t="s">
        <v>432</v>
      </c>
      <c r="I1557" t="s">
        <v>212</v>
      </c>
      <c r="J1557" t="s">
        <v>213</v>
      </c>
      <c r="K1557" t="s">
        <v>149</v>
      </c>
      <c r="L1557" t="s">
        <v>214</v>
      </c>
      <c r="M1557" t="s">
        <v>76</v>
      </c>
      <c r="N1557" t="s">
        <v>215</v>
      </c>
      <c r="O1557" s="57">
        <v>46298.667754629627</v>
      </c>
      <c r="P1557" s="57">
        <v>46299.536249999997</v>
      </c>
      <c r="Q1557">
        <v>69403702</v>
      </c>
      <c r="S1557">
        <v>152330220813</v>
      </c>
      <c r="T1557" t="s">
        <v>2058</v>
      </c>
      <c r="U1557" t="s">
        <v>2059</v>
      </c>
      <c r="V1557" t="s">
        <v>2060</v>
      </c>
      <c r="Z1557">
        <v>112.5627245</v>
      </c>
      <c r="AA1557">
        <v>-7.5215709999999998</v>
      </c>
      <c r="AB1557" t="s">
        <v>2061</v>
      </c>
      <c r="AC1557" t="s">
        <v>235</v>
      </c>
      <c r="AL1557" t="s">
        <v>217</v>
      </c>
      <c r="AM1557" t="s">
        <v>2062</v>
      </c>
      <c r="AN1557" t="s">
        <v>6</v>
      </c>
      <c r="AO1557" s="57">
        <v>46091.684004629627</v>
      </c>
      <c r="AP1557" s="57">
        <v>46299.625</v>
      </c>
      <c r="AR1557" t="s">
        <v>218</v>
      </c>
      <c r="AS1557" t="s">
        <v>105</v>
      </c>
      <c r="AT1557" t="s">
        <v>230</v>
      </c>
      <c r="AU1557">
        <v>20261004</v>
      </c>
      <c r="AV1557" t="s">
        <v>221</v>
      </c>
      <c r="AW1557" t="s">
        <v>877</v>
      </c>
      <c r="AX1557" t="s">
        <v>222</v>
      </c>
      <c r="BA1557" s="57">
        <v>46299.625</v>
      </c>
      <c r="BB1557" t="s">
        <v>2062</v>
      </c>
      <c r="BC1557">
        <v>2026</v>
      </c>
      <c r="BD1557">
        <v>10</v>
      </c>
      <c r="BE1557">
        <v>4</v>
      </c>
      <c r="BF1557" s="6">
        <f t="shared" si="72"/>
        <v>46299</v>
      </c>
      <c r="BG1557">
        <f t="shared" si="73"/>
        <v>-0.625</v>
      </c>
      <c r="BH1557" t="str">
        <f t="shared" si="74"/>
        <v>COMPLY</v>
      </c>
      <c r="BI1557" t="str">
        <f>VLOOKUP(H1557,Sheet2!$A$1:$B$270,2,FALSE)</f>
        <v>MOJOKERTO</v>
      </c>
    </row>
    <row r="1558" spans="1:61">
      <c r="A1558">
        <v>1557</v>
      </c>
      <c r="B1558">
        <v>1002632263</v>
      </c>
      <c r="C1558">
        <v>3</v>
      </c>
      <c r="D1558" t="s">
        <v>42</v>
      </c>
      <c r="E1558">
        <v>5</v>
      </c>
      <c r="F1558" t="s">
        <v>232</v>
      </c>
      <c r="G1558" t="s">
        <v>105</v>
      </c>
      <c r="H1558" t="s">
        <v>432</v>
      </c>
      <c r="I1558" t="s">
        <v>212</v>
      </c>
      <c r="J1558" t="s">
        <v>213</v>
      </c>
      <c r="K1558" t="s">
        <v>149</v>
      </c>
      <c r="M1558" t="s">
        <v>76</v>
      </c>
      <c r="N1558" t="s">
        <v>215</v>
      </c>
      <c r="O1558" s="57">
        <v>46307.421516203707</v>
      </c>
      <c r="P1558" s="57">
        <v>46307.61582175926</v>
      </c>
      <c r="Q1558">
        <v>69408427</v>
      </c>
      <c r="S1558">
        <v>152330220851</v>
      </c>
      <c r="T1558" t="s">
        <v>6138</v>
      </c>
      <c r="U1558" t="s">
        <v>6139</v>
      </c>
      <c r="V1558" t="s">
        <v>6140</v>
      </c>
      <c r="Z1558">
        <v>112.585166</v>
      </c>
      <c r="AA1558">
        <v>-7.5190168999999996</v>
      </c>
      <c r="AB1558" t="s">
        <v>6141</v>
      </c>
      <c r="AC1558" t="s">
        <v>229</v>
      </c>
      <c r="AL1558" t="s">
        <v>217</v>
      </c>
      <c r="AM1558" t="s">
        <v>6142</v>
      </c>
      <c r="AN1558" t="s">
        <v>6</v>
      </c>
      <c r="AO1558" s="57">
        <v>46366.434120370373</v>
      </c>
      <c r="AP1558" s="57">
        <v>46308.333333333336</v>
      </c>
      <c r="AR1558" t="s">
        <v>218</v>
      </c>
      <c r="AS1558" t="s">
        <v>105</v>
      </c>
      <c r="AT1558" t="s">
        <v>230</v>
      </c>
      <c r="AU1558">
        <v>20261012</v>
      </c>
      <c r="AV1558" t="s">
        <v>221</v>
      </c>
      <c r="AW1558" t="s">
        <v>1516</v>
      </c>
      <c r="AX1558" t="s">
        <v>222</v>
      </c>
      <c r="BA1558" s="57">
        <v>46308.333333333336</v>
      </c>
      <c r="BB1558" t="s">
        <v>6142</v>
      </c>
      <c r="BC1558">
        <v>2026</v>
      </c>
      <c r="BD1558">
        <v>10</v>
      </c>
      <c r="BE1558">
        <v>12</v>
      </c>
      <c r="BF1558" s="6">
        <f t="shared" si="72"/>
        <v>46307</v>
      </c>
      <c r="BG1558">
        <f t="shared" si="73"/>
        <v>-1.3333333333357587</v>
      </c>
      <c r="BH1558" t="str">
        <f t="shared" si="74"/>
        <v>COMPLY</v>
      </c>
      <c r="BI1558" t="str">
        <f>VLOOKUP(H1558,Sheet2!$A$1:$B$270,2,FALSE)</f>
        <v>MOJOKERTO</v>
      </c>
    </row>
    <row r="1559" spans="1:61">
      <c r="A1559">
        <v>1558</v>
      </c>
      <c r="B1559">
        <v>1002637966</v>
      </c>
      <c r="C1559">
        <v>3</v>
      </c>
      <c r="D1559" t="s">
        <v>42</v>
      </c>
      <c r="E1559">
        <v>5</v>
      </c>
      <c r="F1559" t="s">
        <v>232</v>
      </c>
      <c r="G1559" t="s">
        <v>105</v>
      </c>
      <c r="H1559" t="s">
        <v>432</v>
      </c>
      <c r="I1559" t="s">
        <v>212</v>
      </c>
      <c r="J1559" t="s">
        <v>213</v>
      </c>
      <c r="K1559" t="s">
        <v>149</v>
      </c>
      <c r="M1559" t="s">
        <v>76</v>
      </c>
      <c r="N1559" t="s">
        <v>215</v>
      </c>
      <c r="O1559" s="57">
        <v>46310.423761574071</v>
      </c>
      <c r="P1559" s="57">
        <v>46310.995046296295</v>
      </c>
      <c r="Q1559">
        <v>69410583</v>
      </c>
      <c r="S1559">
        <v>152330220974</v>
      </c>
      <c r="T1559" t="s">
        <v>7657</v>
      </c>
      <c r="U1559" t="s">
        <v>7658</v>
      </c>
      <c r="V1559" t="s">
        <v>7659</v>
      </c>
      <c r="Z1559">
        <v>112.57032940000001</v>
      </c>
      <c r="AA1559">
        <v>-7.5240684</v>
      </c>
      <c r="AB1559" t="s">
        <v>7660</v>
      </c>
      <c r="AC1559" t="s">
        <v>229</v>
      </c>
      <c r="AL1559" t="s">
        <v>217</v>
      </c>
      <c r="AM1559" t="s">
        <v>7661</v>
      </c>
      <c r="AN1559" t="s">
        <v>6</v>
      </c>
      <c r="AO1559" t="s">
        <v>7662</v>
      </c>
      <c r="AP1559" s="57">
        <v>46311.625</v>
      </c>
      <c r="AR1559" t="s">
        <v>218</v>
      </c>
      <c r="AS1559" t="s">
        <v>105</v>
      </c>
      <c r="AT1559" t="s">
        <v>230</v>
      </c>
      <c r="AU1559">
        <v>20261015</v>
      </c>
      <c r="AV1559" t="s">
        <v>221</v>
      </c>
      <c r="AW1559" t="s">
        <v>541</v>
      </c>
      <c r="AX1559" t="s">
        <v>222</v>
      </c>
      <c r="BA1559" s="57">
        <v>46311.625</v>
      </c>
      <c r="BB1559" t="s">
        <v>7661</v>
      </c>
      <c r="BC1559">
        <v>2026</v>
      </c>
      <c r="BD1559">
        <v>10</v>
      </c>
      <c r="BE1559">
        <v>15</v>
      </c>
      <c r="BF1559" s="6">
        <f t="shared" si="72"/>
        <v>46310</v>
      </c>
      <c r="BG1559">
        <f t="shared" si="73"/>
        <v>-1.625</v>
      </c>
      <c r="BH1559" t="str">
        <f t="shared" si="74"/>
        <v>COMPLY</v>
      </c>
      <c r="BI1559" t="str">
        <f>VLOOKUP(H1559,Sheet2!$A$1:$B$270,2,FALSE)</f>
        <v>MOJOKERTO</v>
      </c>
    </row>
    <row r="1560" spans="1:61">
      <c r="A1560">
        <v>1559</v>
      </c>
      <c r="B1560">
        <v>1002643319</v>
      </c>
      <c r="C1560">
        <v>3</v>
      </c>
      <c r="D1560" t="s">
        <v>42</v>
      </c>
      <c r="E1560">
        <v>5</v>
      </c>
      <c r="F1560" t="s">
        <v>232</v>
      </c>
      <c r="G1560" t="s">
        <v>105</v>
      </c>
      <c r="H1560" t="s">
        <v>432</v>
      </c>
      <c r="I1560" t="s">
        <v>212</v>
      </c>
      <c r="J1560" t="s">
        <v>213</v>
      </c>
      <c r="K1560" t="s">
        <v>149</v>
      </c>
      <c r="M1560" t="s">
        <v>76</v>
      </c>
      <c r="N1560" t="s">
        <v>215</v>
      </c>
      <c r="O1560" s="57">
        <v>46314.585995370369</v>
      </c>
      <c r="P1560" s="57">
        <v>46315.613599537035</v>
      </c>
      <c r="Q1560">
        <v>69413005</v>
      </c>
      <c r="S1560">
        <v>152330220986</v>
      </c>
      <c r="T1560" t="s">
        <v>9673</v>
      </c>
      <c r="U1560" t="s">
        <v>9674</v>
      </c>
      <c r="V1560" t="s">
        <v>9675</v>
      </c>
      <c r="Z1560">
        <v>112.54171530000001</v>
      </c>
      <c r="AA1560">
        <v>-7.5060136000000002</v>
      </c>
      <c r="AB1560" t="s">
        <v>9676</v>
      </c>
      <c r="AC1560" t="s">
        <v>229</v>
      </c>
      <c r="AL1560" t="s">
        <v>217</v>
      </c>
      <c r="AM1560" t="s">
        <v>9677</v>
      </c>
      <c r="AN1560" t="s">
        <v>6</v>
      </c>
      <c r="AO1560" t="s">
        <v>9396</v>
      </c>
      <c r="AP1560" s="57">
        <v>46315.458333333336</v>
      </c>
      <c r="AR1560" t="s">
        <v>218</v>
      </c>
      <c r="AS1560" t="s">
        <v>105</v>
      </c>
      <c r="AT1560" t="s">
        <v>342</v>
      </c>
      <c r="AU1560">
        <v>20261020</v>
      </c>
      <c r="AV1560" t="s">
        <v>221</v>
      </c>
      <c r="AW1560" t="s">
        <v>1473</v>
      </c>
      <c r="AX1560" t="s">
        <v>222</v>
      </c>
      <c r="BA1560" s="57">
        <v>46315.458333333336</v>
      </c>
      <c r="BB1560" t="s">
        <v>9677</v>
      </c>
      <c r="BC1560">
        <v>2026</v>
      </c>
      <c r="BD1560">
        <v>10</v>
      </c>
      <c r="BE1560">
        <v>20</v>
      </c>
      <c r="BF1560" s="6">
        <f t="shared" si="72"/>
        <v>46315</v>
      </c>
      <c r="BG1560">
        <f t="shared" si="73"/>
        <v>-0.45833333333575865</v>
      </c>
      <c r="BH1560" t="str">
        <f t="shared" si="74"/>
        <v>COMPLY</v>
      </c>
      <c r="BI1560" t="str">
        <f>VLOOKUP(H1560,Sheet2!$A$1:$B$270,2,FALSE)</f>
        <v>MOJOKERTO</v>
      </c>
    </row>
    <row r="1561" spans="1:61">
      <c r="A1561">
        <v>1560</v>
      </c>
      <c r="B1561">
        <v>1002644933</v>
      </c>
      <c r="C1561">
        <v>3</v>
      </c>
      <c r="D1561" t="s">
        <v>42</v>
      </c>
      <c r="E1561">
        <v>5</v>
      </c>
      <c r="F1561" t="s">
        <v>232</v>
      </c>
      <c r="G1561" t="s">
        <v>105</v>
      </c>
      <c r="H1561" t="s">
        <v>432</v>
      </c>
      <c r="I1561" t="s">
        <v>212</v>
      </c>
      <c r="J1561" t="s">
        <v>213</v>
      </c>
      <c r="K1561" t="s">
        <v>149</v>
      </c>
      <c r="M1561" t="s">
        <v>76</v>
      </c>
      <c r="N1561" t="s">
        <v>215</v>
      </c>
      <c r="O1561" s="57">
        <v>46315.436712962961</v>
      </c>
      <c r="P1561" s="57">
        <v>46315.615451388891</v>
      </c>
      <c r="Q1561">
        <v>69413565</v>
      </c>
      <c r="S1561">
        <v>152330220988</v>
      </c>
      <c r="T1561" t="s">
        <v>10368</v>
      </c>
      <c r="U1561" t="s">
        <v>10369</v>
      </c>
      <c r="V1561" t="s">
        <v>10370</v>
      </c>
      <c r="Z1561">
        <v>112.5066078</v>
      </c>
      <c r="AA1561">
        <v>-7.5155821999999999</v>
      </c>
      <c r="AB1561" t="s">
        <v>10371</v>
      </c>
      <c r="AC1561" t="s">
        <v>229</v>
      </c>
      <c r="AL1561" t="s">
        <v>217</v>
      </c>
      <c r="AM1561" t="s">
        <v>9742</v>
      </c>
      <c r="AN1561" t="s">
        <v>6</v>
      </c>
      <c r="AO1561" t="s">
        <v>10063</v>
      </c>
      <c r="AP1561" s="57">
        <v>46316.333333333336</v>
      </c>
      <c r="AR1561" t="s">
        <v>218</v>
      </c>
      <c r="AS1561" t="s">
        <v>105</v>
      </c>
      <c r="AT1561" t="s">
        <v>220</v>
      </c>
      <c r="AU1561">
        <v>20261020</v>
      </c>
      <c r="AV1561" t="s">
        <v>221</v>
      </c>
      <c r="AW1561" t="s">
        <v>576</v>
      </c>
      <c r="AX1561" t="s">
        <v>222</v>
      </c>
      <c r="BA1561" s="57">
        <v>46316.333333333336</v>
      </c>
      <c r="BB1561" t="s">
        <v>9742</v>
      </c>
      <c r="BC1561">
        <v>2026</v>
      </c>
      <c r="BD1561">
        <v>10</v>
      </c>
      <c r="BE1561">
        <v>20</v>
      </c>
      <c r="BF1561" s="6">
        <f t="shared" si="72"/>
        <v>46315</v>
      </c>
      <c r="BG1561">
        <f t="shared" si="73"/>
        <v>-1.3333333333357587</v>
      </c>
      <c r="BH1561" t="str">
        <f t="shared" si="74"/>
        <v>COMPLY</v>
      </c>
      <c r="BI1561" t="str">
        <f>VLOOKUP(H1561,Sheet2!$A$1:$B$270,2,FALSE)</f>
        <v>MOJOKERTO</v>
      </c>
    </row>
    <row r="1562" spans="1:61">
      <c r="A1562">
        <v>1561</v>
      </c>
      <c r="B1562">
        <v>1002653286</v>
      </c>
      <c r="C1562">
        <v>3</v>
      </c>
      <c r="D1562" t="s">
        <v>42</v>
      </c>
      <c r="E1562">
        <v>5</v>
      </c>
      <c r="F1562" t="s">
        <v>232</v>
      </c>
      <c r="G1562" t="s">
        <v>105</v>
      </c>
      <c r="H1562" t="s">
        <v>432</v>
      </c>
      <c r="I1562" t="s">
        <v>212</v>
      </c>
      <c r="J1562" t="s">
        <v>213</v>
      </c>
      <c r="K1562" t="s">
        <v>149</v>
      </c>
      <c r="L1562" t="s">
        <v>214</v>
      </c>
      <c r="M1562" t="s">
        <v>76</v>
      </c>
      <c r="N1562" t="s">
        <v>215</v>
      </c>
      <c r="O1562" s="57">
        <v>46321.448437500003</v>
      </c>
      <c r="P1562" s="57">
        <v>46321.84447916667</v>
      </c>
      <c r="Q1562">
        <v>69416935</v>
      </c>
      <c r="S1562">
        <v>152330221018</v>
      </c>
      <c r="T1562" t="s">
        <v>13249</v>
      </c>
      <c r="U1562" t="s">
        <v>13250</v>
      </c>
      <c r="V1562" t="s">
        <v>13251</v>
      </c>
      <c r="Z1562">
        <v>112.5485688</v>
      </c>
      <c r="AA1562">
        <v>-7.5235725999999996</v>
      </c>
      <c r="AB1562" t="s">
        <v>13252</v>
      </c>
      <c r="AC1562" t="s">
        <v>235</v>
      </c>
      <c r="AL1562" t="s">
        <v>217</v>
      </c>
      <c r="AM1562" t="s">
        <v>13170</v>
      </c>
      <c r="AN1562" t="s">
        <v>6</v>
      </c>
      <c r="AO1562" t="s">
        <v>13153</v>
      </c>
      <c r="AP1562" s="57">
        <v>46322.333333333336</v>
      </c>
      <c r="AR1562" t="s">
        <v>218</v>
      </c>
      <c r="AS1562" t="s">
        <v>105</v>
      </c>
      <c r="AT1562" t="s">
        <v>230</v>
      </c>
      <c r="AU1562">
        <v>20261026</v>
      </c>
      <c r="AV1562" t="s">
        <v>221</v>
      </c>
      <c r="AW1562" t="s">
        <v>876</v>
      </c>
      <c r="AX1562" t="s">
        <v>222</v>
      </c>
      <c r="BA1562" s="57">
        <v>46322.333333333336</v>
      </c>
      <c r="BB1562" t="s">
        <v>13170</v>
      </c>
      <c r="BC1562">
        <v>2026</v>
      </c>
      <c r="BD1562">
        <v>10</v>
      </c>
      <c r="BE1562">
        <v>26</v>
      </c>
      <c r="BF1562" s="6">
        <f t="shared" si="72"/>
        <v>46321</v>
      </c>
      <c r="BG1562">
        <f t="shared" si="73"/>
        <v>-1.3333333333357587</v>
      </c>
      <c r="BH1562" t="str">
        <f t="shared" si="74"/>
        <v>COMPLY</v>
      </c>
      <c r="BI1562" t="str">
        <f>VLOOKUP(H1562,Sheet2!$A$1:$B$270,2,FALSE)</f>
        <v>MOJOKERTO</v>
      </c>
    </row>
    <row r="1563" spans="1:61">
      <c r="A1563">
        <v>1562</v>
      </c>
      <c r="B1563">
        <v>1002625275</v>
      </c>
      <c r="C1563">
        <v>3</v>
      </c>
      <c r="D1563" t="s">
        <v>42</v>
      </c>
      <c r="E1563">
        <v>5</v>
      </c>
      <c r="F1563" t="s">
        <v>232</v>
      </c>
      <c r="G1563" t="s">
        <v>105</v>
      </c>
      <c r="H1563" t="s">
        <v>432</v>
      </c>
      <c r="I1563" t="s">
        <v>212</v>
      </c>
      <c r="J1563" t="s">
        <v>213</v>
      </c>
      <c r="K1563" t="s">
        <v>149</v>
      </c>
      <c r="L1563" t="s">
        <v>214</v>
      </c>
      <c r="M1563" t="s">
        <v>4081</v>
      </c>
      <c r="N1563" t="s">
        <v>215</v>
      </c>
      <c r="O1563" s="57">
        <v>46302.343506944446</v>
      </c>
      <c r="P1563" s="57">
        <v>46302.351458333331</v>
      </c>
      <c r="Q1563">
        <v>69405440</v>
      </c>
      <c r="S1563">
        <v>152330220948</v>
      </c>
      <c r="T1563" t="s">
        <v>4082</v>
      </c>
      <c r="U1563" t="s">
        <v>4083</v>
      </c>
      <c r="V1563" t="s">
        <v>4084</v>
      </c>
      <c r="Z1563">
        <v>112.576537504792</v>
      </c>
      <c r="AA1563">
        <v>-7.5477270610609004</v>
      </c>
      <c r="AB1563" t="s">
        <v>4085</v>
      </c>
      <c r="AC1563" t="s">
        <v>216</v>
      </c>
      <c r="AL1563" t="s">
        <v>217</v>
      </c>
      <c r="AM1563" t="s">
        <v>4086</v>
      </c>
      <c r="AN1563" t="s">
        <v>6</v>
      </c>
      <c r="AO1563" s="57">
        <v>46213.351041666669</v>
      </c>
      <c r="AP1563" s="57">
        <v>46303</v>
      </c>
      <c r="AR1563" t="s">
        <v>239</v>
      </c>
      <c r="AS1563" t="s">
        <v>105</v>
      </c>
      <c r="AT1563" t="s">
        <v>342</v>
      </c>
      <c r="AV1563" t="s">
        <v>4087</v>
      </c>
      <c r="AW1563" t="s">
        <v>2322</v>
      </c>
      <c r="AX1563" t="s">
        <v>222</v>
      </c>
      <c r="BA1563" s="57">
        <v>46303.333333333336</v>
      </c>
      <c r="BB1563" t="s">
        <v>4086</v>
      </c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str">
        <f>VLOOKUP(H1563,Sheet2!$A$1:$B$270,2,FALSE)</f>
        <v>MOJOKERTO</v>
      </c>
    </row>
    <row r="1564" spans="1:61">
      <c r="A1564">
        <v>1563</v>
      </c>
      <c r="B1564">
        <v>1002626207</v>
      </c>
      <c r="C1564">
        <v>3</v>
      </c>
      <c r="D1564" t="s">
        <v>42</v>
      </c>
      <c r="E1564">
        <v>5</v>
      </c>
      <c r="F1564" t="s">
        <v>232</v>
      </c>
      <c r="G1564" t="s">
        <v>105</v>
      </c>
      <c r="H1564" t="s">
        <v>264</v>
      </c>
      <c r="I1564" t="s">
        <v>212</v>
      </c>
      <c r="J1564" t="s">
        <v>213</v>
      </c>
      <c r="K1564" t="s">
        <v>149</v>
      </c>
      <c r="M1564" t="s">
        <v>76</v>
      </c>
      <c r="N1564" t="s">
        <v>215</v>
      </c>
      <c r="O1564" s="57">
        <v>46302.574560185189</v>
      </c>
      <c r="P1564" s="57">
        <v>46302.760775462964</v>
      </c>
      <c r="Q1564">
        <v>69405885</v>
      </c>
      <c r="R1564">
        <v>3215210027</v>
      </c>
      <c r="S1564">
        <v>152321203997</v>
      </c>
      <c r="T1564" t="s">
        <v>4088</v>
      </c>
      <c r="U1564" t="s">
        <v>4089</v>
      </c>
      <c r="V1564" t="s">
        <v>4090</v>
      </c>
      <c r="Z1564">
        <v>112.6213029</v>
      </c>
      <c r="AA1564">
        <v>-7.5633458999999998</v>
      </c>
      <c r="AB1564" t="s">
        <v>4091</v>
      </c>
      <c r="AC1564" t="s">
        <v>229</v>
      </c>
      <c r="AL1564" t="s">
        <v>217</v>
      </c>
      <c r="AM1564" t="s">
        <v>4092</v>
      </c>
      <c r="AN1564" t="s">
        <v>6</v>
      </c>
      <c r="AO1564" s="57">
        <v>46213.580034722225</v>
      </c>
      <c r="AP1564" s="57">
        <v>46303.625</v>
      </c>
      <c r="AR1564" t="s">
        <v>218</v>
      </c>
      <c r="AS1564" t="s">
        <v>105</v>
      </c>
      <c r="AT1564" t="s">
        <v>230</v>
      </c>
      <c r="AU1564">
        <v>20261007</v>
      </c>
      <c r="AV1564" t="s">
        <v>221</v>
      </c>
      <c r="AW1564" t="s">
        <v>540</v>
      </c>
      <c r="AX1564" t="s">
        <v>222</v>
      </c>
      <c r="BA1564" s="57">
        <v>46303.625</v>
      </c>
      <c r="BB1564" t="s">
        <v>4092</v>
      </c>
      <c r="BC1564">
        <v>2026</v>
      </c>
      <c r="BD1564">
        <v>10</v>
      </c>
      <c r="BE1564">
        <v>7</v>
      </c>
      <c r="BF1564" s="6">
        <f t="shared" si="72"/>
        <v>46302</v>
      </c>
      <c r="BG1564">
        <f t="shared" si="73"/>
        <v>-1.625</v>
      </c>
      <c r="BH1564" t="str">
        <f t="shared" si="74"/>
        <v>COMPLY</v>
      </c>
      <c r="BI1564" t="str">
        <f>VLOOKUP(H1564,Sheet2!$A$1:$B$270,2,FALSE)</f>
        <v>MOJOKERTO</v>
      </c>
    </row>
    <row r="1565" spans="1:61">
      <c r="A1565">
        <v>1564</v>
      </c>
      <c r="B1565">
        <v>1002634919</v>
      </c>
      <c r="C1565">
        <v>3</v>
      </c>
      <c r="D1565" t="s">
        <v>42</v>
      </c>
      <c r="E1565">
        <v>5</v>
      </c>
      <c r="F1565" t="s">
        <v>232</v>
      </c>
      <c r="G1565" t="s">
        <v>105</v>
      </c>
      <c r="H1565" t="s">
        <v>264</v>
      </c>
      <c r="I1565" t="s">
        <v>212</v>
      </c>
      <c r="J1565" t="s">
        <v>213</v>
      </c>
      <c r="K1565" t="s">
        <v>149</v>
      </c>
      <c r="L1565" t="s">
        <v>214</v>
      </c>
      <c r="M1565" t="s">
        <v>76</v>
      </c>
      <c r="N1565" t="s">
        <v>215</v>
      </c>
      <c r="O1565" s="57">
        <v>46308.543599537035</v>
      </c>
      <c r="P1565" s="57">
        <v>46309.522129629629</v>
      </c>
      <c r="Q1565">
        <v>69409367</v>
      </c>
      <c r="S1565">
        <v>152321204001</v>
      </c>
      <c r="T1565" t="s">
        <v>6143</v>
      </c>
      <c r="U1565" t="s">
        <v>6144</v>
      </c>
      <c r="V1565" t="s">
        <v>6145</v>
      </c>
      <c r="Z1565">
        <v>112.61274</v>
      </c>
      <c r="AA1565">
        <v>-7.5573600000000001</v>
      </c>
      <c r="AB1565" t="s">
        <v>6146</v>
      </c>
      <c r="AC1565" t="s">
        <v>235</v>
      </c>
      <c r="AL1565" t="s">
        <v>217</v>
      </c>
      <c r="AM1565" t="s">
        <v>6147</v>
      </c>
      <c r="AN1565" t="s">
        <v>6</v>
      </c>
      <c r="AO1565" t="s">
        <v>5838</v>
      </c>
      <c r="AP1565" s="57">
        <v>46309.458333333336</v>
      </c>
      <c r="AR1565" t="s">
        <v>218</v>
      </c>
      <c r="AS1565" t="s">
        <v>105</v>
      </c>
      <c r="AT1565" t="s">
        <v>230</v>
      </c>
      <c r="AU1565">
        <v>20261014</v>
      </c>
      <c r="AV1565" t="s">
        <v>221</v>
      </c>
      <c r="AW1565" t="s">
        <v>883</v>
      </c>
      <c r="AX1565" t="s">
        <v>222</v>
      </c>
      <c r="BA1565" s="57">
        <v>46309.458333333336</v>
      </c>
      <c r="BB1565" t="s">
        <v>6147</v>
      </c>
      <c r="BC1565">
        <v>2026</v>
      </c>
      <c r="BD1565">
        <v>10</v>
      </c>
      <c r="BE1565">
        <v>14</v>
      </c>
      <c r="BF1565" s="6">
        <f t="shared" si="72"/>
        <v>46309</v>
      </c>
      <c r="BG1565">
        <f t="shared" si="73"/>
        <v>-0.45833333333575865</v>
      </c>
      <c r="BH1565" t="str">
        <f t="shared" si="74"/>
        <v>COMPLY</v>
      </c>
      <c r="BI1565" t="str">
        <f>VLOOKUP(H1565,Sheet2!$A$1:$B$270,2,FALSE)</f>
        <v>MOJOKERTO</v>
      </c>
    </row>
    <row r="1566" spans="1:61">
      <c r="A1566">
        <v>1565</v>
      </c>
      <c r="B1566">
        <v>1002649144</v>
      </c>
      <c r="C1566">
        <v>3</v>
      </c>
      <c r="D1566" t="s">
        <v>42</v>
      </c>
      <c r="E1566">
        <v>5</v>
      </c>
      <c r="F1566" t="s">
        <v>232</v>
      </c>
      <c r="G1566" t="s">
        <v>105</v>
      </c>
      <c r="H1566" t="s">
        <v>264</v>
      </c>
      <c r="I1566" t="s">
        <v>212</v>
      </c>
      <c r="J1566" t="s">
        <v>213</v>
      </c>
      <c r="K1566" t="s">
        <v>149</v>
      </c>
      <c r="M1566" t="s">
        <v>76</v>
      </c>
      <c r="N1566" t="s">
        <v>215</v>
      </c>
      <c r="O1566" s="57">
        <v>46317.568819444445</v>
      </c>
      <c r="P1566" s="57">
        <v>46318.604780092595</v>
      </c>
      <c r="Q1566">
        <v>69415121</v>
      </c>
      <c r="S1566">
        <v>152321204005</v>
      </c>
      <c r="T1566" t="s">
        <v>11627</v>
      </c>
      <c r="U1566" t="s">
        <v>11628</v>
      </c>
      <c r="V1566" t="s">
        <v>11629</v>
      </c>
      <c r="Z1566">
        <v>112.5991271</v>
      </c>
      <c r="AA1566">
        <v>-7.5293928000000001</v>
      </c>
      <c r="AB1566" t="s">
        <v>11630</v>
      </c>
      <c r="AC1566" t="s">
        <v>229</v>
      </c>
      <c r="AL1566" t="s">
        <v>217</v>
      </c>
      <c r="AM1566" t="s">
        <v>11631</v>
      </c>
      <c r="AN1566" t="s">
        <v>6</v>
      </c>
      <c r="AO1566" t="s">
        <v>11372</v>
      </c>
      <c r="AP1566" s="57">
        <v>46318.625</v>
      </c>
      <c r="AR1566" t="s">
        <v>218</v>
      </c>
      <c r="AS1566" t="s">
        <v>105</v>
      </c>
      <c r="AT1566" t="s">
        <v>230</v>
      </c>
      <c r="AU1566">
        <v>20261023</v>
      </c>
      <c r="AV1566" t="s">
        <v>221</v>
      </c>
      <c r="AW1566" t="s">
        <v>540</v>
      </c>
      <c r="AX1566" t="s">
        <v>222</v>
      </c>
      <c r="BA1566" s="57">
        <v>46318.625</v>
      </c>
      <c r="BB1566" t="s">
        <v>11631</v>
      </c>
      <c r="BC1566">
        <v>2026</v>
      </c>
      <c r="BD1566">
        <v>10</v>
      </c>
      <c r="BE1566">
        <v>23</v>
      </c>
      <c r="BF1566" s="6">
        <f t="shared" si="72"/>
        <v>46318</v>
      </c>
      <c r="BG1566">
        <f t="shared" si="73"/>
        <v>-0.625</v>
      </c>
      <c r="BH1566" t="str">
        <f t="shared" si="74"/>
        <v>COMPLY</v>
      </c>
      <c r="BI1566" t="str">
        <f>VLOOKUP(H1566,Sheet2!$A$1:$B$270,2,FALSE)</f>
        <v>MOJOKERTO</v>
      </c>
    </row>
    <row r="1567" spans="1:61">
      <c r="A1567">
        <v>1566</v>
      </c>
      <c r="B1567">
        <v>1002658570</v>
      </c>
      <c r="C1567">
        <v>3</v>
      </c>
      <c r="D1567" t="s">
        <v>42</v>
      </c>
      <c r="E1567">
        <v>5</v>
      </c>
      <c r="F1567" t="s">
        <v>232</v>
      </c>
      <c r="G1567" t="s">
        <v>105</v>
      </c>
      <c r="H1567" t="s">
        <v>264</v>
      </c>
      <c r="I1567" t="s">
        <v>212</v>
      </c>
      <c r="J1567" t="s">
        <v>213</v>
      </c>
      <c r="K1567" t="s">
        <v>149</v>
      </c>
      <c r="M1567" t="s">
        <v>76</v>
      </c>
      <c r="N1567" t="s">
        <v>215</v>
      </c>
      <c r="O1567" s="57">
        <v>46324.373495370368</v>
      </c>
      <c r="P1567" s="57">
        <v>46324.694733796299</v>
      </c>
      <c r="Q1567">
        <v>69418989</v>
      </c>
      <c r="S1567">
        <v>152321203482</v>
      </c>
      <c r="T1567" t="s">
        <v>15274</v>
      </c>
      <c r="U1567" t="s">
        <v>15275</v>
      </c>
      <c r="V1567" t="s">
        <v>15276</v>
      </c>
      <c r="Z1567">
        <v>112.61363040000001</v>
      </c>
      <c r="AA1567">
        <v>-7.5485761</v>
      </c>
      <c r="AB1567" t="s">
        <v>15277</v>
      </c>
      <c r="AC1567" t="s">
        <v>229</v>
      </c>
      <c r="AL1567" t="s">
        <v>217</v>
      </c>
      <c r="AM1567" t="s">
        <v>15278</v>
      </c>
      <c r="AN1567" t="s">
        <v>6</v>
      </c>
      <c r="AO1567" t="s">
        <v>15231</v>
      </c>
      <c r="AP1567" s="57">
        <v>46325.333333333336</v>
      </c>
      <c r="AR1567" t="s">
        <v>218</v>
      </c>
      <c r="AS1567" t="s">
        <v>105</v>
      </c>
      <c r="AT1567" t="s">
        <v>220</v>
      </c>
      <c r="AU1567">
        <v>20261029</v>
      </c>
      <c r="AV1567" t="s">
        <v>221</v>
      </c>
      <c r="AW1567" t="s">
        <v>576</v>
      </c>
      <c r="AX1567" t="s">
        <v>222</v>
      </c>
      <c r="BA1567" s="57">
        <v>46325.333333333336</v>
      </c>
      <c r="BB1567" t="s">
        <v>15278</v>
      </c>
      <c r="BC1567">
        <v>2026</v>
      </c>
      <c r="BD1567">
        <v>10</v>
      </c>
      <c r="BE1567">
        <v>29</v>
      </c>
      <c r="BF1567" s="6">
        <f t="shared" si="72"/>
        <v>46324</v>
      </c>
      <c r="BG1567">
        <f t="shared" si="73"/>
        <v>-1.3333333333357587</v>
      </c>
      <c r="BH1567" t="str">
        <f t="shared" si="74"/>
        <v>COMPLY</v>
      </c>
      <c r="BI1567" t="str">
        <f>VLOOKUP(H1567,Sheet2!$A$1:$B$270,2,FALSE)</f>
        <v>MOJOKERTO</v>
      </c>
    </row>
    <row r="1568" spans="1:61">
      <c r="A1568">
        <v>1567</v>
      </c>
      <c r="B1568">
        <v>1002659635</v>
      </c>
      <c r="C1568">
        <v>3</v>
      </c>
      <c r="D1568" t="s">
        <v>42</v>
      </c>
      <c r="E1568">
        <v>5</v>
      </c>
      <c r="F1568" t="s">
        <v>232</v>
      </c>
      <c r="G1568" t="s">
        <v>105</v>
      </c>
      <c r="H1568" t="s">
        <v>264</v>
      </c>
      <c r="I1568" t="s">
        <v>212</v>
      </c>
      <c r="J1568" t="s">
        <v>213</v>
      </c>
      <c r="K1568" t="s">
        <v>149</v>
      </c>
      <c r="M1568" t="s">
        <v>255</v>
      </c>
      <c r="N1568" t="s">
        <v>215</v>
      </c>
      <c r="O1568" s="57">
        <v>46324.638078703705</v>
      </c>
      <c r="P1568" s="57">
        <v>46325.502951388888</v>
      </c>
      <c r="Q1568">
        <v>69419380</v>
      </c>
      <c r="S1568">
        <v>152321204178</v>
      </c>
      <c r="T1568" t="s">
        <v>15279</v>
      </c>
      <c r="U1568" t="s">
        <v>15280</v>
      </c>
      <c r="V1568" t="s">
        <v>15281</v>
      </c>
      <c r="Z1568">
        <v>112.4319852</v>
      </c>
      <c r="AA1568">
        <v>-7.4631537000000003</v>
      </c>
      <c r="AB1568" t="s">
        <v>15282</v>
      </c>
      <c r="AC1568" t="s">
        <v>229</v>
      </c>
      <c r="AL1568" t="s">
        <v>217</v>
      </c>
      <c r="AM1568" t="s">
        <v>15283</v>
      </c>
      <c r="AN1568" t="s">
        <v>6</v>
      </c>
      <c r="AO1568" t="s">
        <v>14916</v>
      </c>
      <c r="AP1568" s="57">
        <v>46325.625</v>
      </c>
      <c r="AR1568" t="s">
        <v>256</v>
      </c>
      <c r="AS1568" t="s">
        <v>105</v>
      </c>
      <c r="AT1568" t="s">
        <v>220</v>
      </c>
      <c r="AV1568" t="s">
        <v>257</v>
      </c>
      <c r="AW1568" t="s">
        <v>2394</v>
      </c>
      <c r="AX1568" t="s">
        <v>222</v>
      </c>
      <c r="BA1568" s="57">
        <v>46325.625</v>
      </c>
      <c r="BB1568" t="s">
        <v>15283</v>
      </c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str">
        <f>VLOOKUP(H1568,Sheet2!$A$1:$B$270,2,FALSE)</f>
        <v>MOJOKERTO</v>
      </c>
    </row>
    <row r="1569" spans="1:61">
      <c r="A1569">
        <v>1568</v>
      </c>
      <c r="B1569">
        <v>1002652657</v>
      </c>
      <c r="C1569">
        <v>3</v>
      </c>
      <c r="D1569" t="s">
        <v>42</v>
      </c>
      <c r="E1569">
        <v>5</v>
      </c>
      <c r="F1569" t="s">
        <v>232</v>
      </c>
      <c r="G1569" t="s">
        <v>105</v>
      </c>
      <c r="H1569" t="s">
        <v>264</v>
      </c>
      <c r="I1569" t="s">
        <v>212</v>
      </c>
      <c r="J1569" t="s">
        <v>213</v>
      </c>
      <c r="K1569" t="s">
        <v>149</v>
      </c>
      <c r="L1569" t="s">
        <v>214</v>
      </c>
      <c r="M1569" t="s">
        <v>1916</v>
      </c>
      <c r="N1569" t="s">
        <v>215</v>
      </c>
      <c r="O1569" s="57">
        <v>46320.637337962966</v>
      </c>
      <c r="P1569" s="57">
        <v>46324.39503472222</v>
      </c>
      <c r="Q1569">
        <v>69416722</v>
      </c>
      <c r="S1569">
        <v>152321204172</v>
      </c>
      <c r="T1569" t="s">
        <v>12432</v>
      </c>
      <c r="U1569" t="s">
        <v>12433</v>
      </c>
      <c r="V1569" t="s">
        <v>12434</v>
      </c>
      <c r="Z1569">
        <v>112.57990635931399</v>
      </c>
      <c r="AA1569">
        <v>-7.5904409646982298</v>
      </c>
      <c r="AB1569" t="s">
        <v>12435</v>
      </c>
      <c r="AC1569" t="s">
        <v>216</v>
      </c>
      <c r="AL1569" t="s">
        <v>217</v>
      </c>
      <c r="AM1569" t="s">
        <v>12436</v>
      </c>
      <c r="AN1569" t="s">
        <v>6</v>
      </c>
      <c r="AO1569" t="s">
        <v>12437</v>
      </c>
      <c r="AP1569" s="57">
        <v>46321.625</v>
      </c>
      <c r="AQ1569" t="s">
        <v>838</v>
      </c>
      <c r="AR1569" t="s">
        <v>12</v>
      </c>
      <c r="AS1569" t="s">
        <v>105</v>
      </c>
      <c r="AT1569" t="s">
        <v>230</v>
      </c>
      <c r="AV1569" t="s">
        <v>1626</v>
      </c>
      <c r="AW1569" t="s">
        <v>877</v>
      </c>
      <c r="AX1569" t="s">
        <v>222</v>
      </c>
      <c r="BA1569" s="57">
        <v>46321.625</v>
      </c>
      <c r="BB1569" t="s">
        <v>12436</v>
      </c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str">
        <f>VLOOKUP(H1569,Sheet2!$A$1:$B$270,2,FALSE)</f>
        <v>MOJOKERTO</v>
      </c>
    </row>
    <row r="1570" spans="1:61">
      <c r="A1570">
        <v>1569</v>
      </c>
      <c r="B1570">
        <v>1002648490</v>
      </c>
      <c r="C1570">
        <v>3</v>
      </c>
      <c r="D1570" t="s">
        <v>42</v>
      </c>
      <c r="E1570">
        <v>5</v>
      </c>
      <c r="F1570" t="s">
        <v>232</v>
      </c>
      <c r="G1570" t="s">
        <v>105</v>
      </c>
      <c r="H1570" t="s">
        <v>296</v>
      </c>
      <c r="I1570" t="s">
        <v>212</v>
      </c>
      <c r="J1570" t="s">
        <v>213</v>
      </c>
      <c r="K1570" t="s">
        <v>149</v>
      </c>
      <c r="M1570" t="s">
        <v>76</v>
      </c>
      <c r="N1570" t="s">
        <v>215</v>
      </c>
      <c r="O1570" s="57">
        <v>46317.393321759257</v>
      </c>
      <c r="P1570" s="57">
        <v>46318.681018518517</v>
      </c>
      <c r="Q1570">
        <v>69414932</v>
      </c>
      <c r="S1570">
        <v>152324211133</v>
      </c>
      <c r="T1570" t="s">
        <v>11632</v>
      </c>
      <c r="U1570" t="s">
        <v>11633</v>
      </c>
      <c r="V1570" t="s">
        <v>12438</v>
      </c>
      <c r="Z1570">
        <v>112.5521395</v>
      </c>
      <c r="AA1570">
        <v>-7.6328445</v>
      </c>
      <c r="AB1570" t="s">
        <v>11634</v>
      </c>
      <c r="AC1570" t="s">
        <v>229</v>
      </c>
      <c r="AL1570" t="s">
        <v>217</v>
      </c>
      <c r="AM1570" t="s">
        <v>12439</v>
      </c>
      <c r="AN1570" t="s">
        <v>6</v>
      </c>
      <c r="AO1570" t="s">
        <v>11413</v>
      </c>
      <c r="AP1570" s="57">
        <v>46319.333333333336</v>
      </c>
      <c r="AR1570" t="s">
        <v>218</v>
      </c>
      <c r="AS1570" t="s">
        <v>105</v>
      </c>
      <c r="AT1570" t="s">
        <v>9260</v>
      </c>
      <c r="AU1570">
        <v>20261023</v>
      </c>
      <c r="AV1570" t="s">
        <v>221</v>
      </c>
      <c r="AW1570" t="s">
        <v>9261</v>
      </c>
      <c r="AX1570" t="s">
        <v>222</v>
      </c>
      <c r="BA1570" s="57">
        <v>46319.333333333336</v>
      </c>
      <c r="BB1570" t="s">
        <v>12439</v>
      </c>
      <c r="BC1570">
        <v>2026</v>
      </c>
      <c r="BD1570">
        <v>10</v>
      </c>
      <c r="BE1570">
        <v>23</v>
      </c>
      <c r="BF1570" s="6">
        <f t="shared" si="72"/>
        <v>46318</v>
      </c>
      <c r="BG1570">
        <f t="shared" si="73"/>
        <v>-1.3333333333357587</v>
      </c>
      <c r="BH1570" t="str">
        <f t="shared" si="74"/>
        <v>COMPLY</v>
      </c>
      <c r="BI1570" t="str">
        <f>VLOOKUP(H1570,Sheet2!$A$1:$B$270,2,FALSE)</f>
        <v>MOJOKERTO</v>
      </c>
    </row>
    <row r="1571" spans="1:61">
      <c r="A1571">
        <v>1570</v>
      </c>
      <c r="B1571">
        <v>1002623517</v>
      </c>
      <c r="C1571">
        <v>3</v>
      </c>
      <c r="D1571" t="s">
        <v>42</v>
      </c>
      <c r="E1571">
        <v>5</v>
      </c>
      <c r="F1571" t="s">
        <v>232</v>
      </c>
      <c r="G1571" t="s">
        <v>105</v>
      </c>
      <c r="H1571" t="s">
        <v>369</v>
      </c>
      <c r="I1571" t="s">
        <v>212</v>
      </c>
      <c r="J1571" t="s">
        <v>213</v>
      </c>
      <c r="K1571" t="s">
        <v>149</v>
      </c>
      <c r="M1571" t="s">
        <v>1400</v>
      </c>
      <c r="N1571" t="s">
        <v>215</v>
      </c>
      <c r="O1571" s="57">
        <v>46301.379340277781</v>
      </c>
      <c r="P1571" s="57">
        <v>46308.350729166668</v>
      </c>
      <c r="Q1571">
        <v>69404704</v>
      </c>
      <c r="S1571">
        <v>152312243582</v>
      </c>
      <c r="T1571" t="s">
        <v>3404</v>
      </c>
      <c r="U1571" t="s">
        <v>3405</v>
      </c>
      <c r="V1571" t="s">
        <v>3406</v>
      </c>
      <c r="Z1571">
        <v>112.42792590000001</v>
      </c>
      <c r="AA1571">
        <v>-7.5165357000000004</v>
      </c>
      <c r="AB1571" t="s">
        <v>3407</v>
      </c>
      <c r="AC1571" t="s">
        <v>229</v>
      </c>
      <c r="AL1571" t="s">
        <v>217</v>
      </c>
      <c r="AM1571" t="s">
        <v>3408</v>
      </c>
      <c r="AN1571" t="s">
        <v>6</v>
      </c>
      <c r="AO1571" s="57">
        <v>46183.392407407409</v>
      </c>
      <c r="AP1571" s="57">
        <v>46302.333333333336</v>
      </c>
      <c r="AQ1571" t="s">
        <v>838</v>
      </c>
      <c r="AR1571" t="s">
        <v>14</v>
      </c>
      <c r="AS1571" t="s">
        <v>105</v>
      </c>
      <c r="AT1571" t="s">
        <v>342</v>
      </c>
      <c r="AV1571" t="s">
        <v>6152</v>
      </c>
      <c r="AW1571" t="s">
        <v>1473</v>
      </c>
      <c r="AX1571" t="s">
        <v>222</v>
      </c>
      <c r="BA1571" s="57">
        <v>46302.333333333336</v>
      </c>
      <c r="BB1571" t="s">
        <v>3408</v>
      </c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str">
        <f>VLOOKUP(H1571,Sheet2!$A$1:$B$270,2,FALSE)</f>
        <v>MOJOKERTO</v>
      </c>
    </row>
    <row r="1572" spans="1:61">
      <c r="A1572">
        <v>1571</v>
      </c>
      <c r="B1572">
        <v>1002630123</v>
      </c>
      <c r="C1572">
        <v>3</v>
      </c>
      <c r="D1572" t="s">
        <v>42</v>
      </c>
      <c r="E1572">
        <v>5</v>
      </c>
      <c r="F1572" t="s">
        <v>232</v>
      </c>
      <c r="G1572" t="s">
        <v>105</v>
      </c>
      <c r="H1572" t="s">
        <v>369</v>
      </c>
      <c r="I1572" t="s">
        <v>212</v>
      </c>
      <c r="J1572" t="s">
        <v>213</v>
      </c>
      <c r="K1572" t="s">
        <v>149</v>
      </c>
      <c r="L1572" t="s">
        <v>214</v>
      </c>
      <c r="M1572" t="s">
        <v>1400</v>
      </c>
      <c r="N1572" t="s">
        <v>215</v>
      </c>
      <c r="O1572" s="57">
        <v>46304.635185185187</v>
      </c>
      <c r="P1572" s="57">
        <v>46307.484305555554</v>
      </c>
      <c r="Q1572">
        <v>69407500</v>
      </c>
      <c r="S1572">
        <v>152312243617</v>
      </c>
      <c r="T1572" t="s">
        <v>5307</v>
      </c>
      <c r="U1572" t="s">
        <v>5308</v>
      </c>
      <c r="V1572" t="s">
        <v>5309</v>
      </c>
      <c r="Z1572">
        <v>112.4286103</v>
      </c>
      <c r="AA1572">
        <v>-7.4782350999999903</v>
      </c>
      <c r="AB1572" t="s">
        <v>5310</v>
      </c>
      <c r="AC1572" t="s">
        <v>216</v>
      </c>
      <c r="AL1572" t="s">
        <v>217</v>
      </c>
      <c r="AM1572" t="s">
        <v>5311</v>
      </c>
      <c r="AN1572" t="s">
        <v>6</v>
      </c>
      <c r="AO1572" s="57">
        <v>46275.653252314813</v>
      </c>
      <c r="AP1572" s="57">
        <v>46305.625</v>
      </c>
      <c r="AQ1572" t="s">
        <v>841</v>
      </c>
      <c r="AR1572" t="s">
        <v>14</v>
      </c>
      <c r="AS1572" t="s">
        <v>105</v>
      </c>
      <c r="AT1572" t="s">
        <v>230</v>
      </c>
      <c r="AV1572" t="s">
        <v>6153</v>
      </c>
      <c r="AW1572" t="s">
        <v>877</v>
      </c>
      <c r="AX1572" t="s">
        <v>222</v>
      </c>
      <c r="BA1572" s="57">
        <v>46305.625</v>
      </c>
      <c r="BB1572" t="s">
        <v>5311</v>
      </c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str">
        <f>VLOOKUP(H1572,Sheet2!$A$1:$B$270,2,FALSE)</f>
        <v>MOJOKERTO</v>
      </c>
    </row>
    <row r="1573" spans="1:61">
      <c r="A1573">
        <v>1572</v>
      </c>
      <c r="B1573">
        <v>1002627636</v>
      </c>
      <c r="C1573">
        <v>3</v>
      </c>
      <c r="D1573" t="s">
        <v>42</v>
      </c>
      <c r="E1573">
        <v>5</v>
      </c>
      <c r="F1573" t="s">
        <v>232</v>
      </c>
      <c r="G1573" t="s">
        <v>105</v>
      </c>
      <c r="H1573" t="s">
        <v>369</v>
      </c>
      <c r="I1573" t="s">
        <v>212</v>
      </c>
      <c r="J1573" t="s">
        <v>213</v>
      </c>
      <c r="K1573" t="s">
        <v>149</v>
      </c>
      <c r="M1573" t="s">
        <v>836</v>
      </c>
      <c r="N1573" t="s">
        <v>215</v>
      </c>
      <c r="O1573" s="57">
        <v>46303.546643518515</v>
      </c>
      <c r="P1573" s="57">
        <v>46307.876493055555</v>
      </c>
      <c r="Q1573">
        <v>69404704</v>
      </c>
      <c r="S1573">
        <v>152312243011</v>
      </c>
      <c r="T1573" t="s">
        <v>3404</v>
      </c>
      <c r="U1573" t="s">
        <v>3405</v>
      </c>
      <c r="V1573" t="s">
        <v>4566</v>
      </c>
      <c r="Z1573">
        <v>112.4278912</v>
      </c>
      <c r="AA1573">
        <v>-7.5155719000000003</v>
      </c>
      <c r="AB1573" t="s">
        <v>3407</v>
      </c>
      <c r="AC1573" t="s">
        <v>229</v>
      </c>
      <c r="AL1573" t="s">
        <v>217</v>
      </c>
      <c r="AM1573" t="s">
        <v>4567</v>
      </c>
      <c r="AN1573" t="s">
        <v>6</v>
      </c>
      <c r="AO1573" s="57">
        <v>46244.569814814815</v>
      </c>
      <c r="AR1573" t="s">
        <v>14</v>
      </c>
      <c r="AS1573" t="s">
        <v>105</v>
      </c>
      <c r="AT1573" t="s">
        <v>342</v>
      </c>
      <c r="AV1573" t="s">
        <v>837</v>
      </c>
      <c r="AW1573" t="s">
        <v>4568</v>
      </c>
      <c r="AX1573" t="s">
        <v>222</v>
      </c>
      <c r="BA1573" s="57">
        <v>46303.291666666664</v>
      </c>
      <c r="BB1573" t="s">
        <v>4567</v>
      </c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str">
        <f>VLOOKUP(H1573,Sheet2!$A$1:$B$270,2,FALSE)</f>
        <v>MOJOKERTO</v>
      </c>
    </row>
    <row r="1574" spans="1:61">
      <c r="A1574">
        <v>1573</v>
      </c>
      <c r="B1574">
        <v>1002616829</v>
      </c>
      <c r="C1574">
        <v>3</v>
      </c>
      <c r="D1574" t="s">
        <v>42</v>
      </c>
      <c r="E1574">
        <v>5</v>
      </c>
      <c r="F1574" t="s">
        <v>232</v>
      </c>
      <c r="G1574" t="s">
        <v>105</v>
      </c>
      <c r="H1574" t="s">
        <v>369</v>
      </c>
      <c r="I1574" t="s">
        <v>212</v>
      </c>
      <c r="J1574" t="s">
        <v>213</v>
      </c>
      <c r="K1574" t="s">
        <v>149</v>
      </c>
      <c r="M1574" t="s">
        <v>76</v>
      </c>
      <c r="N1574" t="s">
        <v>215</v>
      </c>
      <c r="O1574" s="57">
        <v>46296.328032407408</v>
      </c>
      <c r="P1574" s="57">
        <v>46297.849548611113</v>
      </c>
      <c r="Q1574">
        <v>69402000</v>
      </c>
      <c r="S1574">
        <v>152312243348</v>
      </c>
      <c r="T1574" t="s">
        <v>1155</v>
      </c>
      <c r="U1574" t="s">
        <v>1156</v>
      </c>
      <c r="V1574" t="s">
        <v>1157</v>
      </c>
      <c r="Z1574">
        <v>112.43383559999999</v>
      </c>
      <c r="AA1574">
        <v>-7.4922269000000004</v>
      </c>
      <c r="AB1574" t="s">
        <v>1158</v>
      </c>
      <c r="AC1574" t="s">
        <v>229</v>
      </c>
      <c r="AL1574" t="s">
        <v>217</v>
      </c>
      <c r="AM1574" t="s">
        <v>1159</v>
      </c>
      <c r="AN1574" t="s">
        <v>6</v>
      </c>
      <c r="AO1574" s="57">
        <v>46032.330370370371</v>
      </c>
      <c r="AP1574" s="57">
        <v>46297.333333333336</v>
      </c>
      <c r="AR1574" t="s">
        <v>218</v>
      </c>
      <c r="AS1574" t="s">
        <v>105</v>
      </c>
      <c r="AT1574" t="s">
        <v>230</v>
      </c>
      <c r="AU1574">
        <v>20261002</v>
      </c>
      <c r="AV1574" t="s">
        <v>221</v>
      </c>
      <c r="AW1574" t="s">
        <v>540</v>
      </c>
      <c r="AX1574" t="s">
        <v>222</v>
      </c>
      <c r="BA1574" s="57">
        <v>46297.333333333336</v>
      </c>
      <c r="BB1574" t="s">
        <v>1159</v>
      </c>
      <c r="BC1574">
        <v>2026</v>
      </c>
      <c r="BD1574">
        <v>10</v>
      </c>
      <c r="BE1574">
        <v>2</v>
      </c>
      <c r="BF1574" s="6">
        <f t="shared" si="72"/>
        <v>46297</v>
      </c>
      <c r="BG1574">
        <f t="shared" si="73"/>
        <v>-0.33333333333575865</v>
      </c>
      <c r="BH1574" t="str">
        <f t="shared" si="74"/>
        <v>COMPLY</v>
      </c>
      <c r="BI1574" t="str">
        <f>VLOOKUP(H1574,Sheet2!$A$1:$B$270,2,FALSE)</f>
        <v>MOJOKERTO</v>
      </c>
    </row>
    <row r="1575" spans="1:61">
      <c r="A1575">
        <v>1574</v>
      </c>
      <c r="B1575">
        <v>1002619197</v>
      </c>
      <c r="C1575">
        <v>3</v>
      </c>
      <c r="D1575" t="s">
        <v>42</v>
      </c>
      <c r="E1575">
        <v>5</v>
      </c>
      <c r="F1575" t="s">
        <v>232</v>
      </c>
      <c r="G1575" t="s">
        <v>105</v>
      </c>
      <c r="H1575" t="s">
        <v>369</v>
      </c>
      <c r="I1575" t="s">
        <v>212</v>
      </c>
      <c r="J1575" t="s">
        <v>213</v>
      </c>
      <c r="K1575" t="s">
        <v>149</v>
      </c>
      <c r="M1575" t="s">
        <v>76</v>
      </c>
      <c r="N1575" t="s">
        <v>215</v>
      </c>
      <c r="O1575" s="57">
        <v>46297.410694444443</v>
      </c>
      <c r="P1575" s="57">
        <v>46297.918055555558</v>
      </c>
      <c r="Q1575">
        <v>69402821</v>
      </c>
      <c r="S1575">
        <v>152312243562</v>
      </c>
      <c r="T1575" t="s">
        <v>2063</v>
      </c>
      <c r="U1575" t="s">
        <v>2064</v>
      </c>
      <c r="V1575" t="s">
        <v>2065</v>
      </c>
      <c r="Z1575">
        <v>112.370482</v>
      </c>
      <c r="AA1575">
        <v>-7.4588653999999996</v>
      </c>
      <c r="AB1575" t="s">
        <v>2066</v>
      </c>
      <c r="AC1575" t="s">
        <v>229</v>
      </c>
      <c r="AL1575" t="s">
        <v>217</v>
      </c>
      <c r="AM1575" t="s">
        <v>2067</v>
      </c>
      <c r="AN1575" t="s">
        <v>6</v>
      </c>
      <c r="AO1575" s="57">
        <v>46063.42392361111</v>
      </c>
      <c r="AP1575" s="57">
        <v>46298.458333333336</v>
      </c>
      <c r="AR1575" t="s">
        <v>218</v>
      </c>
      <c r="AS1575" t="s">
        <v>105</v>
      </c>
      <c r="AT1575" t="s">
        <v>230</v>
      </c>
      <c r="AU1575">
        <v>20261002</v>
      </c>
      <c r="AV1575" t="s">
        <v>221</v>
      </c>
      <c r="AW1575" t="s">
        <v>540</v>
      </c>
      <c r="AX1575" t="s">
        <v>222</v>
      </c>
      <c r="BA1575" s="57">
        <v>46298.458333333336</v>
      </c>
      <c r="BB1575" t="s">
        <v>2067</v>
      </c>
      <c r="BC1575">
        <v>2026</v>
      </c>
      <c r="BD1575">
        <v>10</v>
      </c>
      <c r="BE1575">
        <v>2</v>
      </c>
      <c r="BF1575" s="6">
        <f t="shared" si="72"/>
        <v>46297</v>
      </c>
      <c r="BG1575">
        <f t="shared" si="73"/>
        <v>-1.4583333333357587</v>
      </c>
      <c r="BH1575" t="str">
        <f t="shared" si="74"/>
        <v>COMPLY</v>
      </c>
      <c r="BI1575" t="str">
        <f>VLOOKUP(H1575,Sheet2!$A$1:$B$270,2,FALSE)</f>
        <v>MOJOKERTO</v>
      </c>
    </row>
    <row r="1576" spans="1:61">
      <c r="A1576">
        <v>1575</v>
      </c>
      <c r="B1576">
        <v>1002621142</v>
      </c>
      <c r="C1576">
        <v>3</v>
      </c>
      <c r="D1576" t="s">
        <v>42</v>
      </c>
      <c r="E1576">
        <v>5</v>
      </c>
      <c r="F1576" t="s">
        <v>232</v>
      </c>
      <c r="G1576" t="s">
        <v>105</v>
      </c>
      <c r="H1576" t="s">
        <v>369</v>
      </c>
      <c r="I1576" t="s">
        <v>212</v>
      </c>
      <c r="J1576" t="s">
        <v>213</v>
      </c>
      <c r="K1576" t="s">
        <v>149</v>
      </c>
      <c r="M1576" t="s">
        <v>76</v>
      </c>
      <c r="N1576" t="s">
        <v>215</v>
      </c>
      <c r="O1576" s="57">
        <v>46298.69604166667</v>
      </c>
      <c r="P1576" s="57">
        <v>46301.671064814815</v>
      </c>
      <c r="Q1576">
        <v>69403723</v>
      </c>
      <c r="S1576">
        <v>152312243367</v>
      </c>
      <c r="T1576" t="s">
        <v>2073</v>
      </c>
      <c r="U1576" t="s">
        <v>2074</v>
      </c>
      <c r="V1576" t="s">
        <v>2788</v>
      </c>
      <c r="Z1576">
        <v>112.442802</v>
      </c>
      <c r="AA1576">
        <v>-7.4717848</v>
      </c>
      <c r="AB1576" t="s">
        <v>2075</v>
      </c>
      <c r="AC1576" t="s">
        <v>229</v>
      </c>
      <c r="AL1576" t="s">
        <v>217</v>
      </c>
      <c r="AM1576" t="s">
        <v>2789</v>
      </c>
      <c r="AN1576" t="s">
        <v>6</v>
      </c>
      <c r="AO1576" s="57">
        <v>46091.726053240738</v>
      </c>
      <c r="AP1576" s="57">
        <v>46301.333333333336</v>
      </c>
      <c r="AR1576" t="s">
        <v>218</v>
      </c>
      <c r="AS1576" t="s">
        <v>105</v>
      </c>
      <c r="AT1576" t="s">
        <v>220</v>
      </c>
      <c r="AU1576">
        <v>20261006</v>
      </c>
      <c r="AV1576" t="s">
        <v>221</v>
      </c>
      <c r="AW1576" t="s">
        <v>540</v>
      </c>
      <c r="AX1576" t="s">
        <v>222</v>
      </c>
      <c r="BA1576" s="57">
        <v>46301.333333333336</v>
      </c>
      <c r="BB1576" t="s">
        <v>2789</v>
      </c>
      <c r="BC1576">
        <v>2026</v>
      </c>
      <c r="BD1576">
        <v>10</v>
      </c>
      <c r="BE1576">
        <v>6</v>
      </c>
      <c r="BF1576" s="6">
        <f t="shared" si="72"/>
        <v>46301</v>
      </c>
      <c r="BG1576">
        <f t="shared" si="73"/>
        <v>-0.33333333333575865</v>
      </c>
      <c r="BH1576" t="str">
        <f t="shared" si="74"/>
        <v>COMPLY</v>
      </c>
      <c r="BI1576" t="str">
        <f>VLOOKUP(H1576,Sheet2!$A$1:$B$270,2,FALSE)</f>
        <v>MOJOKERTO</v>
      </c>
    </row>
    <row r="1577" spans="1:61">
      <c r="A1577">
        <v>1576</v>
      </c>
      <c r="B1577">
        <v>1002620825</v>
      </c>
      <c r="C1577">
        <v>3</v>
      </c>
      <c r="D1577" t="s">
        <v>42</v>
      </c>
      <c r="E1577">
        <v>5</v>
      </c>
      <c r="F1577" t="s">
        <v>232</v>
      </c>
      <c r="G1577" t="s">
        <v>105</v>
      </c>
      <c r="H1577" t="s">
        <v>369</v>
      </c>
      <c r="I1577" t="s">
        <v>212</v>
      </c>
      <c r="J1577" t="s">
        <v>213</v>
      </c>
      <c r="K1577" t="s">
        <v>149</v>
      </c>
      <c r="L1577" t="s">
        <v>214</v>
      </c>
      <c r="M1577" t="s">
        <v>76</v>
      </c>
      <c r="N1577" t="s">
        <v>215</v>
      </c>
      <c r="O1577" s="57">
        <v>46298.437210648146</v>
      </c>
      <c r="P1577" s="57">
        <v>46299.396770833337</v>
      </c>
      <c r="Q1577">
        <v>69403477</v>
      </c>
      <c r="S1577">
        <v>152312243576</v>
      </c>
      <c r="T1577" t="s">
        <v>2068</v>
      </c>
      <c r="U1577" t="s">
        <v>2069</v>
      </c>
      <c r="V1577" t="s">
        <v>2070</v>
      </c>
      <c r="Z1577">
        <v>112.439976</v>
      </c>
      <c r="AA1577">
        <v>-7.4786830000000002</v>
      </c>
      <c r="AB1577" t="s">
        <v>2071</v>
      </c>
      <c r="AC1577" t="s">
        <v>235</v>
      </c>
      <c r="AL1577" t="s">
        <v>217</v>
      </c>
      <c r="AM1577" t="s">
        <v>2072</v>
      </c>
      <c r="AN1577" t="s">
        <v>6</v>
      </c>
      <c r="AO1577" s="57">
        <v>46091.444571759261</v>
      </c>
      <c r="AP1577" s="57">
        <v>46299.333333333336</v>
      </c>
      <c r="AR1577" t="s">
        <v>218</v>
      </c>
      <c r="AS1577" t="s">
        <v>105</v>
      </c>
      <c r="AT1577" t="s">
        <v>230</v>
      </c>
      <c r="AU1577">
        <v>20261004</v>
      </c>
      <c r="AV1577" t="s">
        <v>221</v>
      </c>
      <c r="AW1577" t="s">
        <v>880</v>
      </c>
      <c r="AX1577" t="s">
        <v>222</v>
      </c>
      <c r="BA1577" s="57">
        <v>46299.333333333336</v>
      </c>
      <c r="BB1577" t="s">
        <v>2072</v>
      </c>
      <c r="BC1577">
        <v>2026</v>
      </c>
      <c r="BD1577">
        <v>10</v>
      </c>
      <c r="BE1577">
        <v>4</v>
      </c>
      <c r="BF1577" s="6">
        <f t="shared" si="72"/>
        <v>46299</v>
      </c>
      <c r="BG1577">
        <f t="shared" si="73"/>
        <v>-0.33333333333575865</v>
      </c>
      <c r="BH1577" t="str">
        <f t="shared" si="74"/>
        <v>COMPLY</v>
      </c>
      <c r="BI1577" t="str">
        <f>VLOOKUP(H1577,Sheet2!$A$1:$B$270,2,FALSE)</f>
        <v>MOJOKERTO</v>
      </c>
    </row>
    <row r="1578" spans="1:61">
      <c r="A1578">
        <v>1577</v>
      </c>
      <c r="B1578">
        <v>1002623650</v>
      </c>
      <c r="C1578">
        <v>3</v>
      </c>
      <c r="D1578" t="s">
        <v>42</v>
      </c>
      <c r="E1578">
        <v>5</v>
      </c>
      <c r="F1578" t="s">
        <v>232</v>
      </c>
      <c r="G1578" t="s">
        <v>105</v>
      </c>
      <c r="H1578" t="s">
        <v>369</v>
      </c>
      <c r="I1578" t="s">
        <v>212</v>
      </c>
      <c r="J1578" t="s">
        <v>213</v>
      </c>
      <c r="K1578" t="s">
        <v>149</v>
      </c>
      <c r="M1578" t="s">
        <v>76</v>
      </c>
      <c r="N1578" t="s">
        <v>215</v>
      </c>
      <c r="O1578" s="57">
        <v>46301.405439814815</v>
      </c>
      <c r="P1578" s="57">
        <v>46301.790601851855</v>
      </c>
      <c r="Q1578">
        <v>69404749</v>
      </c>
      <c r="S1578">
        <v>152312243583</v>
      </c>
      <c r="T1578" t="s">
        <v>3409</v>
      </c>
      <c r="U1578" t="s">
        <v>3410</v>
      </c>
      <c r="V1578" t="s">
        <v>3411</v>
      </c>
      <c r="Z1578">
        <v>112.4578559</v>
      </c>
      <c r="AA1578">
        <v>-7.5146337000000001</v>
      </c>
      <c r="AB1578" t="s">
        <v>3412</v>
      </c>
      <c r="AC1578" t="s">
        <v>229</v>
      </c>
      <c r="AL1578" t="s">
        <v>217</v>
      </c>
      <c r="AM1578" t="s">
        <v>3413</v>
      </c>
      <c r="AN1578" t="s">
        <v>6</v>
      </c>
      <c r="AO1578" s="57">
        <v>46183.424027777779</v>
      </c>
      <c r="AP1578" s="57">
        <v>46302.458333333336</v>
      </c>
      <c r="AR1578" t="s">
        <v>218</v>
      </c>
      <c r="AS1578" t="s">
        <v>105</v>
      </c>
      <c r="AT1578" t="s">
        <v>342</v>
      </c>
      <c r="AU1578">
        <v>20261006</v>
      </c>
      <c r="AV1578" t="s">
        <v>221</v>
      </c>
      <c r="AW1578" t="s">
        <v>3414</v>
      </c>
      <c r="AX1578" t="s">
        <v>222</v>
      </c>
      <c r="BA1578" s="57">
        <v>46302.458333333336</v>
      </c>
      <c r="BB1578" t="s">
        <v>3413</v>
      </c>
      <c r="BC1578">
        <v>2026</v>
      </c>
      <c r="BD1578">
        <v>10</v>
      </c>
      <c r="BE1578">
        <v>6</v>
      </c>
      <c r="BF1578" s="6">
        <f t="shared" si="72"/>
        <v>46301</v>
      </c>
      <c r="BG1578">
        <f t="shared" si="73"/>
        <v>-1.4583333333357587</v>
      </c>
      <c r="BH1578" t="str">
        <f t="shared" si="74"/>
        <v>COMPLY</v>
      </c>
      <c r="BI1578" t="str">
        <f>VLOOKUP(H1578,Sheet2!$A$1:$B$270,2,FALSE)</f>
        <v>MOJOKERTO</v>
      </c>
    </row>
    <row r="1579" spans="1:61">
      <c r="A1579">
        <v>1578</v>
      </c>
      <c r="B1579">
        <v>1002625566</v>
      </c>
      <c r="C1579">
        <v>3</v>
      </c>
      <c r="D1579" t="s">
        <v>42</v>
      </c>
      <c r="E1579">
        <v>5</v>
      </c>
      <c r="F1579" t="s">
        <v>232</v>
      </c>
      <c r="G1579" t="s">
        <v>105</v>
      </c>
      <c r="H1579" t="s">
        <v>369</v>
      </c>
      <c r="I1579" t="s">
        <v>212</v>
      </c>
      <c r="J1579" t="s">
        <v>213</v>
      </c>
      <c r="K1579" t="s">
        <v>149</v>
      </c>
      <c r="M1579" t="s">
        <v>76</v>
      </c>
      <c r="N1579" t="s">
        <v>215</v>
      </c>
      <c r="O1579" s="57">
        <v>46302.427384259259</v>
      </c>
      <c r="P1579" s="57">
        <v>46303.739108796297</v>
      </c>
      <c r="Q1579">
        <v>69405537</v>
      </c>
      <c r="S1579">
        <v>152312243595</v>
      </c>
      <c r="T1579" t="s">
        <v>4093</v>
      </c>
      <c r="U1579" t="s">
        <v>4094</v>
      </c>
      <c r="V1579" t="s">
        <v>4095</v>
      </c>
      <c r="Z1579">
        <v>112.460019</v>
      </c>
      <c r="AA1579">
        <v>-7.4681623999999998</v>
      </c>
      <c r="AB1579" t="s">
        <v>4096</v>
      </c>
      <c r="AC1579" t="s">
        <v>229</v>
      </c>
      <c r="AL1579" t="s">
        <v>217</v>
      </c>
      <c r="AM1579" t="s">
        <v>4097</v>
      </c>
      <c r="AN1579" t="s">
        <v>6</v>
      </c>
      <c r="AO1579" s="57">
        <v>46213.434340277781</v>
      </c>
      <c r="AP1579" s="57">
        <v>46303.333333333336</v>
      </c>
      <c r="AR1579" t="s">
        <v>218</v>
      </c>
      <c r="AS1579" t="s">
        <v>105</v>
      </c>
      <c r="AT1579" t="s">
        <v>220</v>
      </c>
      <c r="AU1579">
        <v>20261008</v>
      </c>
      <c r="AV1579" t="s">
        <v>221</v>
      </c>
      <c r="AW1579" t="s">
        <v>540</v>
      </c>
      <c r="AX1579" t="s">
        <v>222</v>
      </c>
      <c r="BA1579" s="57">
        <v>46303.333333333336</v>
      </c>
      <c r="BB1579" t="s">
        <v>4097</v>
      </c>
      <c r="BC1579">
        <v>2026</v>
      </c>
      <c r="BD1579">
        <v>10</v>
      </c>
      <c r="BE1579">
        <v>8</v>
      </c>
      <c r="BF1579" s="6">
        <f t="shared" si="72"/>
        <v>46303</v>
      </c>
      <c r="BG1579">
        <f t="shared" si="73"/>
        <v>-0.33333333333575865</v>
      </c>
      <c r="BH1579" t="str">
        <f t="shared" si="74"/>
        <v>COMPLY</v>
      </c>
      <c r="BI1579" t="str">
        <f>VLOOKUP(H1579,Sheet2!$A$1:$B$270,2,FALSE)</f>
        <v>MOJOKERTO</v>
      </c>
    </row>
    <row r="1580" spans="1:61">
      <c r="A1580">
        <v>1579</v>
      </c>
      <c r="B1580">
        <v>1002625515</v>
      </c>
      <c r="C1580">
        <v>3</v>
      </c>
      <c r="D1580" t="s">
        <v>42</v>
      </c>
      <c r="E1580">
        <v>5</v>
      </c>
      <c r="F1580" t="s">
        <v>232</v>
      </c>
      <c r="G1580" t="s">
        <v>105</v>
      </c>
      <c r="H1580" t="s">
        <v>369</v>
      </c>
      <c r="I1580" t="s">
        <v>212</v>
      </c>
      <c r="J1580" t="s">
        <v>213</v>
      </c>
      <c r="K1580" t="s">
        <v>149</v>
      </c>
      <c r="M1580" t="s">
        <v>76</v>
      </c>
      <c r="N1580" t="s">
        <v>215</v>
      </c>
      <c r="O1580" s="57">
        <v>46302.413900462961</v>
      </c>
      <c r="P1580" s="57">
        <v>46303.727280092593</v>
      </c>
      <c r="Q1580">
        <v>69405522</v>
      </c>
      <c r="S1580">
        <v>152312243594</v>
      </c>
      <c r="T1580" t="s">
        <v>4098</v>
      </c>
      <c r="U1580" t="s">
        <v>4094</v>
      </c>
      <c r="V1580" t="s">
        <v>4099</v>
      </c>
      <c r="Z1580">
        <v>112.460019</v>
      </c>
      <c r="AA1580">
        <v>-7.4681623999999998</v>
      </c>
      <c r="AB1580" t="s">
        <v>4100</v>
      </c>
      <c r="AC1580" t="s">
        <v>229</v>
      </c>
      <c r="AL1580" t="s">
        <v>217</v>
      </c>
      <c r="AM1580" t="s">
        <v>4101</v>
      </c>
      <c r="AN1580" t="s">
        <v>6</v>
      </c>
      <c r="AO1580" s="57">
        <v>46213.434340277781</v>
      </c>
      <c r="AP1580" s="57">
        <v>46303.458333333336</v>
      </c>
      <c r="AR1580" t="s">
        <v>218</v>
      </c>
      <c r="AS1580" t="s">
        <v>105</v>
      </c>
      <c r="AT1580" t="s">
        <v>220</v>
      </c>
      <c r="AU1580">
        <v>20261008</v>
      </c>
      <c r="AV1580" t="s">
        <v>221</v>
      </c>
      <c r="AW1580" t="s">
        <v>1473</v>
      </c>
      <c r="AX1580" t="s">
        <v>222</v>
      </c>
      <c r="BA1580" s="57">
        <v>46303.458333333336</v>
      </c>
      <c r="BB1580" t="s">
        <v>4101</v>
      </c>
      <c r="BC1580">
        <v>2026</v>
      </c>
      <c r="BD1580">
        <v>10</v>
      </c>
      <c r="BE1580">
        <v>8</v>
      </c>
      <c r="BF1580" s="6">
        <f t="shared" si="72"/>
        <v>46303</v>
      </c>
      <c r="BG1580">
        <f t="shared" si="73"/>
        <v>-0.45833333333575865</v>
      </c>
      <c r="BH1580" t="str">
        <f t="shared" si="74"/>
        <v>COMPLY</v>
      </c>
      <c r="BI1580" t="str">
        <f>VLOOKUP(H1580,Sheet2!$A$1:$B$270,2,FALSE)</f>
        <v>MOJOKERTO</v>
      </c>
    </row>
    <row r="1581" spans="1:61">
      <c r="A1581">
        <v>1580</v>
      </c>
      <c r="B1581">
        <v>1002628105</v>
      </c>
      <c r="C1581">
        <v>3</v>
      </c>
      <c r="D1581" t="s">
        <v>42</v>
      </c>
      <c r="E1581">
        <v>5</v>
      </c>
      <c r="F1581" t="s">
        <v>232</v>
      </c>
      <c r="G1581" t="s">
        <v>105</v>
      </c>
      <c r="H1581" t="s">
        <v>369</v>
      </c>
      <c r="I1581" t="s">
        <v>212</v>
      </c>
      <c r="J1581" t="s">
        <v>213</v>
      </c>
      <c r="K1581" t="s">
        <v>149</v>
      </c>
      <c r="M1581" t="s">
        <v>76</v>
      </c>
      <c r="N1581" t="s">
        <v>215</v>
      </c>
      <c r="O1581" s="57">
        <v>46303.664317129631</v>
      </c>
      <c r="P1581" s="57">
        <v>46304.831817129627</v>
      </c>
      <c r="Q1581">
        <v>69406682</v>
      </c>
      <c r="S1581">
        <v>152312243623</v>
      </c>
      <c r="T1581" t="s">
        <v>4569</v>
      </c>
      <c r="U1581" t="s">
        <v>5304</v>
      </c>
      <c r="V1581" t="s">
        <v>5305</v>
      </c>
      <c r="Z1581">
        <v>112.45203137397699</v>
      </c>
      <c r="AA1581">
        <v>-7.4848958170564002</v>
      </c>
      <c r="AB1581" t="s">
        <v>4570</v>
      </c>
      <c r="AC1581" t="s">
        <v>229</v>
      </c>
      <c r="AL1581" t="s">
        <v>217</v>
      </c>
      <c r="AM1581" t="s">
        <v>5306</v>
      </c>
      <c r="AN1581" t="s">
        <v>6</v>
      </c>
      <c r="AO1581" s="57">
        <v>46244.684513888889</v>
      </c>
      <c r="AP1581" s="57">
        <v>46305.625</v>
      </c>
      <c r="AR1581" t="s">
        <v>218</v>
      </c>
      <c r="AS1581" t="s">
        <v>105</v>
      </c>
      <c r="AT1581" t="s">
        <v>230</v>
      </c>
      <c r="AU1581">
        <v>20261009</v>
      </c>
      <c r="AV1581" t="s">
        <v>221</v>
      </c>
      <c r="AW1581" t="s">
        <v>1828</v>
      </c>
      <c r="AX1581" t="s">
        <v>222</v>
      </c>
      <c r="BA1581" s="57">
        <v>46305.625</v>
      </c>
      <c r="BB1581" t="s">
        <v>5306</v>
      </c>
      <c r="BC1581">
        <v>2026</v>
      </c>
      <c r="BD1581">
        <v>10</v>
      </c>
      <c r="BE1581">
        <v>9</v>
      </c>
      <c r="BF1581" s="6">
        <f t="shared" si="72"/>
        <v>46304</v>
      </c>
      <c r="BG1581">
        <f t="shared" si="73"/>
        <v>-1.625</v>
      </c>
      <c r="BH1581" t="str">
        <f t="shared" si="74"/>
        <v>COMPLY</v>
      </c>
      <c r="BI1581" t="str">
        <f>VLOOKUP(H1581,Sheet2!$A$1:$B$270,2,FALSE)</f>
        <v>MOJOKERTO</v>
      </c>
    </row>
    <row r="1582" spans="1:61">
      <c r="A1582">
        <v>1581</v>
      </c>
      <c r="B1582">
        <v>1002629170</v>
      </c>
      <c r="C1582">
        <v>3</v>
      </c>
      <c r="D1582" t="s">
        <v>42</v>
      </c>
      <c r="E1582">
        <v>5</v>
      </c>
      <c r="F1582" t="s">
        <v>232</v>
      </c>
      <c r="G1582" t="s">
        <v>105</v>
      </c>
      <c r="H1582" t="s">
        <v>369</v>
      </c>
      <c r="I1582" t="s">
        <v>212</v>
      </c>
      <c r="J1582" t="s">
        <v>213</v>
      </c>
      <c r="K1582" t="s">
        <v>149</v>
      </c>
      <c r="M1582" t="s">
        <v>76</v>
      </c>
      <c r="N1582" t="s">
        <v>563</v>
      </c>
      <c r="O1582" s="57">
        <v>46304.433472222219</v>
      </c>
      <c r="P1582" s="57">
        <v>46307.846018518518</v>
      </c>
      <c r="Q1582">
        <v>69232724</v>
      </c>
      <c r="S1582">
        <v>152312243415</v>
      </c>
      <c r="T1582" t="s">
        <v>5312</v>
      </c>
      <c r="U1582" t="s">
        <v>5313</v>
      </c>
      <c r="V1582" t="s">
        <v>5314</v>
      </c>
      <c r="Z1582">
        <v>112.4596528</v>
      </c>
      <c r="AA1582">
        <v>-7.5090383999999997</v>
      </c>
      <c r="AB1582" t="s">
        <v>5315</v>
      </c>
      <c r="AC1582" t="s">
        <v>283</v>
      </c>
      <c r="AL1582" t="s">
        <v>217</v>
      </c>
      <c r="AM1582" t="s">
        <v>5316</v>
      </c>
      <c r="AN1582" t="s">
        <v>6</v>
      </c>
      <c r="AO1582" s="57">
        <v>46275.434861111113</v>
      </c>
      <c r="AP1582" s="57">
        <v>46307.625</v>
      </c>
      <c r="AR1582" t="s">
        <v>218</v>
      </c>
      <c r="AS1582" t="s">
        <v>105</v>
      </c>
      <c r="AT1582" t="s">
        <v>230</v>
      </c>
      <c r="AU1582">
        <v>20261012</v>
      </c>
      <c r="AV1582" t="s">
        <v>221</v>
      </c>
      <c r="AW1582" t="s">
        <v>559</v>
      </c>
      <c r="AX1582" t="s">
        <v>222</v>
      </c>
      <c r="BA1582" s="57">
        <v>46307.625</v>
      </c>
      <c r="BB1582" t="s">
        <v>5316</v>
      </c>
      <c r="BC1582">
        <v>2026</v>
      </c>
      <c r="BD1582">
        <v>10</v>
      </c>
      <c r="BE1582">
        <v>12</v>
      </c>
      <c r="BF1582" s="6">
        <f t="shared" si="72"/>
        <v>46307</v>
      </c>
      <c r="BG1582">
        <f t="shared" si="73"/>
        <v>-0.625</v>
      </c>
      <c r="BH1582" t="str">
        <f t="shared" si="74"/>
        <v>COMPLY</v>
      </c>
      <c r="BI1582" t="str">
        <f>VLOOKUP(H1582,Sheet2!$A$1:$B$270,2,FALSE)</f>
        <v>MOJOKERTO</v>
      </c>
    </row>
    <row r="1583" spans="1:61">
      <c r="A1583">
        <v>1582</v>
      </c>
      <c r="B1583">
        <v>1002632644</v>
      </c>
      <c r="C1583">
        <v>3</v>
      </c>
      <c r="D1583" t="s">
        <v>42</v>
      </c>
      <c r="E1583">
        <v>5</v>
      </c>
      <c r="F1583" t="s">
        <v>232</v>
      </c>
      <c r="G1583" t="s">
        <v>105</v>
      </c>
      <c r="H1583" t="s">
        <v>369</v>
      </c>
      <c r="I1583" t="s">
        <v>212</v>
      </c>
      <c r="J1583" t="s">
        <v>213</v>
      </c>
      <c r="K1583" t="s">
        <v>149</v>
      </c>
      <c r="M1583" t="s">
        <v>76</v>
      </c>
      <c r="N1583" t="s">
        <v>215</v>
      </c>
      <c r="O1583" s="57">
        <v>46307.484305555554</v>
      </c>
      <c r="P1583" s="57">
        <v>46307.980138888888</v>
      </c>
      <c r="Q1583">
        <v>69407500</v>
      </c>
      <c r="S1583">
        <v>152312243626</v>
      </c>
      <c r="T1583" t="s">
        <v>5307</v>
      </c>
      <c r="U1583" t="s">
        <v>6148</v>
      </c>
      <c r="V1583" t="s">
        <v>6149</v>
      </c>
      <c r="Z1583">
        <v>112.42879121999999</v>
      </c>
      <c r="AA1583">
        <v>-7.4780131120000002</v>
      </c>
      <c r="AB1583" t="s">
        <v>5310</v>
      </c>
      <c r="AC1583" t="s">
        <v>216</v>
      </c>
      <c r="AL1583" t="s">
        <v>217</v>
      </c>
      <c r="AM1583" t="s">
        <v>6150</v>
      </c>
      <c r="AN1583" t="s">
        <v>6</v>
      </c>
      <c r="AO1583" s="57">
        <v>46366.486458333333</v>
      </c>
      <c r="AR1583" t="s">
        <v>218</v>
      </c>
      <c r="AS1583" t="s">
        <v>105</v>
      </c>
      <c r="AT1583" t="s">
        <v>230</v>
      </c>
      <c r="AU1583">
        <v>20261012</v>
      </c>
      <c r="AV1583" t="s">
        <v>221</v>
      </c>
      <c r="AW1583" t="s">
        <v>540</v>
      </c>
      <c r="AX1583" t="s">
        <v>222</v>
      </c>
      <c r="BA1583" s="57">
        <v>46307.291666666664</v>
      </c>
      <c r="BB1583" t="s">
        <v>6150</v>
      </c>
      <c r="BC1583">
        <v>2026</v>
      </c>
      <c r="BD1583">
        <v>10</v>
      </c>
      <c r="BE1583">
        <v>12</v>
      </c>
      <c r="BF1583" s="6">
        <f t="shared" si="72"/>
        <v>46307</v>
      </c>
      <c r="BG1583">
        <f t="shared" si="73"/>
        <v>-0.29166666666424135</v>
      </c>
      <c r="BH1583" t="str">
        <f t="shared" si="74"/>
        <v>COMPLY</v>
      </c>
      <c r="BI1583" t="str">
        <f>VLOOKUP(H1583,Sheet2!$A$1:$B$270,2,FALSE)</f>
        <v>MOJOKERTO</v>
      </c>
    </row>
    <row r="1584" spans="1:61">
      <c r="A1584">
        <v>1583</v>
      </c>
      <c r="B1584">
        <v>1002634489</v>
      </c>
      <c r="C1584">
        <v>3</v>
      </c>
      <c r="D1584" t="s">
        <v>42</v>
      </c>
      <c r="E1584">
        <v>5</v>
      </c>
      <c r="F1584" t="s">
        <v>232</v>
      </c>
      <c r="G1584" t="s">
        <v>105</v>
      </c>
      <c r="H1584" t="s">
        <v>369</v>
      </c>
      <c r="I1584" t="s">
        <v>212</v>
      </c>
      <c r="J1584" t="s">
        <v>213</v>
      </c>
      <c r="K1584" t="s">
        <v>149</v>
      </c>
      <c r="M1584" t="s">
        <v>76</v>
      </c>
      <c r="N1584" t="s">
        <v>215</v>
      </c>
      <c r="O1584" s="57">
        <v>46308.444120370368</v>
      </c>
      <c r="P1584" s="57">
        <v>46308.681898148148</v>
      </c>
      <c r="Q1584">
        <v>69409188</v>
      </c>
      <c r="S1584">
        <v>152312243632</v>
      </c>
      <c r="T1584" t="s">
        <v>6154</v>
      </c>
      <c r="U1584" t="s">
        <v>6155</v>
      </c>
      <c r="V1584" t="s">
        <v>6156</v>
      </c>
      <c r="Z1584">
        <v>112.4340515</v>
      </c>
      <c r="AA1584">
        <v>-7.4665790000000003</v>
      </c>
      <c r="AB1584" t="s">
        <v>6157</v>
      </c>
      <c r="AC1584" t="s">
        <v>284</v>
      </c>
      <c r="AL1584" t="s">
        <v>217</v>
      </c>
      <c r="AM1584" t="s">
        <v>6158</v>
      </c>
      <c r="AN1584" t="s">
        <v>6</v>
      </c>
      <c r="AO1584" t="s">
        <v>5818</v>
      </c>
      <c r="AP1584" s="57">
        <v>46309.333333333336</v>
      </c>
      <c r="AR1584" t="s">
        <v>218</v>
      </c>
      <c r="AS1584" t="s">
        <v>105</v>
      </c>
      <c r="AT1584" t="s">
        <v>230</v>
      </c>
      <c r="AU1584">
        <v>20261013</v>
      </c>
      <c r="AV1584" t="s">
        <v>221</v>
      </c>
      <c r="AW1584" t="s">
        <v>540</v>
      </c>
      <c r="AX1584" t="s">
        <v>222</v>
      </c>
      <c r="BA1584" s="57">
        <v>46309.333333333336</v>
      </c>
      <c r="BB1584" t="s">
        <v>6158</v>
      </c>
      <c r="BC1584">
        <v>2026</v>
      </c>
      <c r="BD1584">
        <v>10</v>
      </c>
      <c r="BE1584">
        <v>13</v>
      </c>
      <c r="BF1584" s="6">
        <f t="shared" si="72"/>
        <v>46308</v>
      </c>
      <c r="BG1584">
        <f t="shared" si="73"/>
        <v>-1.3333333333357587</v>
      </c>
      <c r="BH1584" t="str">
        <f t="shared" si="74"/>
        <v>COMPLY</v>
      </c>
      <c r="BI1584" t="str">
        <f>VLOOKUP(H1584,Sheet2!$A$1:$B$270,2,FALSE)</f>
        <v>MOJOKERTO</v>
      </c>
    </row>
    <row r="1585" spans="1:61">
      <c r="A1585">
        <v>1584</v>
      </c>
      <c r="B1585">
        <v>1002633978</v>
      </c>
      <c r="C1585">
        <v>3</v>
      </c>
      <c r="D1585" t="s">
        <v>42</v>
      </c>
      <c r="E1585">
        <v>5</v>
      </c>
      <c r="F1585" t="s">
        <v>232</v>
      </c>
      <c r="G1585" t="s">
        <v>105</v>
      </c>
      <c r="H1585" t="s">
        <v>369</v>
      </c>
      <c r="I1585" t="s">
        <v>212</v>
      </c>
      <c r="J1585" t="s">
        <v>213</v>
      </c>
      <c r="K1585" t="s">
        <v>149</v>
      </c>
      <c r="M1585" t="s">
        <v>76</v>
      </c>
      <c r="N1585" t="s">
        <v>215</v>
      </c>
      <c r="O1585" s="57">
        <v>46308.350729166668</v>
      </c>
      <c r="P1585" s="57">
        <v>46308.45076388889</v>
      </c>
      <c r="Q1585">
        <v>69404704</v>
      </c>
      <c r="S1585">
        <v>152312243631</v>
      </c>
      <c r="T1585" t="s">
        <v>3404</v>
      </c>
      <c r="U1585" t="s">
        <v>3405</v>
      </c>
      <c r="V1585" t="s">
        <v>6151</v>
      </c>
      <c r="Z1585">
        <v>112.4278912</v>
      </c>
      <c r="AA1585">
        <v>-7.5155719000000003</v>
      </c>
      <c r="AB1585" t="s">
        <v>3407</v>
      </c>
      <c r="AC1585" t="s">
        <v>229</v>
      </c>
      <c r="AL1585" t="s">
        <v>217</v>
      </c>
      <c r="AM1585" t="s">
        <v>4567</v>
      </c>
      <c r="AN1585" t="s">
        <v>6</v>
      </c>
      <c r="AO1585" t="s">
        <v>5971</v>
      </c>
      <c r="AR1585" t="s">
        <v>218</v>
      </c>
      <c r="AS1585" t="s">
        <v>105</v>
      </c>
      <c r="AT1585" t="s">
        <v>342</v>
      </c>
      <c r="AU1585">
        <v>20261013</v>
      </c>
      <c r="AV1585" t="s">
        <v>221</v>
      </c>
      <c r="AW1585" t="s">
        <v>899</v>
      </c>
      <c r="AX1585" t="s">
        <v>222</v>
      </c>
      <c r="BA1585" s="57">
        <v>46308.291666666664</v>
      </c>
      <c r="BB1585" t="s">
        <v>4567</v>
      </c>
      <c r="BC1585">
        <v>2026</v>
      </c>
      <c r="BD1585">
        <v>10</v>
      </c>
      <c r="BE1585">
        <v>13</v>
      </c>
      <c r="BF1585" s="6">
        <f t="shared" si="72"/>
        <v>46308</v>
      </c>
      <c r="BG1585">
        <f t="shared" si="73"/>
        <v>-0.29166666666424135</v>
      </c>
      <c r="BH1585" t="str">
        <f t="shared" si="74"/>
        <v>COMPLY</v>
      </c>
      <c r="BI1585" t="str">
        <f>VLOOKUP(H1585,Sheet2!$A$1:$B$270,2,FALSE)</f>
        <v>MOJOKERTO</v>
      </c>
    </row>
    <row r="1586" spans="1:61">
      <c r="A1586">
        <v>1585</v>
      </c>
      <c r="B1586">
        <v>1002636320</v>
      </c>
      <c r="C1586">
        <v>3</v>
      </c>
      <c r="D1586" t="s">
        <v>42</v>
      </c>
      <c r="E1586">
        <v>5</v>
      </c>
      <c r="F1586" t="s">
        <v>232</v>
      </c>
      <c r="G1586" t="s">
        <v>105</v>
      </c>
      <c r="H1586" t="s">
        <v>369</v>
      </c>
      <c r="I1586" t="s">
        <v>212</v>
      </c>
      <c r="J1586" t="s">
        <v>213</v>
      </c>
      <c r="K1586" t="s">
        <v>149</v>
      </c>
      <c r="M1586" t="s">
        <v>76</v>
      </c>
      <c r="N1586" t="s">
        <v>215</v>
      </c>
      <c r="O1586" s="57">
        <v>46309.435613425929</v>
      </c>
      <c r="P1586" s="57">
        <v>46309.725624999999</v>
      </c>
      <c r="Q1586">
        <v>69409921</v>
      </c>
      <c r="S1586">
        <v>152312243641</v>
      </c>
      <c r="T1586" t="s">
        <v>7059</v>
      </c>
      <c r="U1586" t="s">
        <v>7060</v>
      </c>
      <c r="V1586" t="s">
        <v>7061</v>
      </c>
      <c r="Z1586">
        <v>112.43987291786399</v>
      </c>
      <c r="AA1586">
        <v>-7.4796425126214299</v>
      </c>
      <c r="AB1586" t="s">
        <v>7062</v>
      </c>
      <c r="AC1586" t="s">
        <v>229</v>
      </c>
      <c r="AL1586" t="s">
        <v>217</v>
      </c>
      <c r="AM1586" t="s">
        <v>7063</v>
      </c>
      <c r="AN1586" t="s">
        <v>6</v>
      </c>
      <c r="AO1586" t="s">
        <v>6847</v>
      </c>
      <c r="AP1586" s="57">
        <v>46310.333333333336</v>
      </c>
      <c r="AR1586" t="s">
        <v>218</v>
      </c>
      <c r="AS1586" t="s">
        <v>105</v>
      </c>
      <c r="AT1586" t="s">
        <v>342</v>
      </c>
      <c r="AU1586">
        <v>20261014</v>
      </c>
      <c r="AV1586" t="s">
        <v>221</v>
      </c>
      <c r="AW1586" t="s">
        <v>540</v>
      </c>
      <c r="AX1586" t="s">
        <v>222</v>
      </c>
      <c r="BA1586" s="57">
        <v>46310.333333333336</v>
      </c>
      <c r="BB1586" t="s">
        <v>7063</v>
      </c>
      <c r="BC1586">
        <v>2026</v>
      </c>
      <c r="BD1586">
        <v>10</v>
      </c>
      <c r="BE1586">
        <v>14</v>
      </c>
      <c r="BF1586" s="6">
        <f t="shared" si="72"/>
        <v>46309</v>
      </c>
      <c r="BG1586">
        <f t="shared" si="73"/>
        <v>-1.3333333333357587</v>
      </c>
      <c r="BH1586" t="str">
        <f t="shared" si="74"/>
        <v>COMPLY</v>
      </c>
      <c r="BI1586" t="str">
        <f>VLOOKUP(H1586,Sheet2!$A$1:$B$270,2,FALSE)</f>
        <v>MOJOKERTO</v>
      </c>
    </row>
    <row r="1587" spans="1:61">
      <c r="A1587">
        <v>1586</v>
      </c>
      <c r="B1587">
        <v>1002636288</v>
      </c>
      <c r="C1587">
        <v>3</v>
      </c>
      <c r="D1587" t="s">
        <v>42</v>
      </c>
      <c r="E1587">
        <v>5</v>
      </c>
      <c r="F1587" t="s">
        <v>232</v>
      </c>
      <c r="G1587" t="s">
        <v>105</v>
      </c>
      <c r="H1587" t="s">
        <v>369</v>
      </c>
      <c r="I1587" t="s">
        <v>212</v>
      </c>
      <c r="J1587" t="s">
        <v>213</v>
      </c>
      <c r="K1587" t="s">
        <v>149</v>
      </c>
      <c r="L1587" t="s">
        <v>214</v>
      </c>
      <c r="M1587" t="s">
        <v>76</v>
      </c>
      <c r="N1587" t="s">
        <v>215</v>
      </c>
      <c r="O1587" s="57">
        <v>46309.428877314815</v>
      </c>
      <c r="P1587" s="57">
        <v>46310.716423611113</v>
      </c>
      <c r="Q1587">
        <v>69409912</v>
      </c>
      <c r="S1587">
        <v>152312243640</v>
      </c>
      <c r="T1587" t="s">
        <v>7064</v>
      </c>
      <c r="U1587" t="s">
        <v>7065</v>
      </c>
      <c r="V1587" t="s">
        <v>7066</v>
      </c>
      <c r="Z1587">
        <v>112.439055</v>
      </c>
      <c r="AA1587">
        <v>-7.4681489999999897</v>
      </c>
      <c r="AB1587" t="s">
        <v>7067</v>
      </c>
      <c r="AC1587" t="s">
        <v>235</v>
      </c>
      <c r="AL1587" t="s">
        <v>217</v>
      </c>
      <c r="AM1587" t="s">
        <v>7068</v>
      </c>
      <c r="AN1587" t="s">
        <v>6</v>
      </c>
      <c r="AO1587" t="s">
        <v>6925</v>
      </c>
      <c r="AP1587" s="57">
        <v>46311.333333333336</v>
      </c>
      <c r="AR1587" t="s">
        <v>218</v>
      </c>
      <c r="AS1587" t="s">
        <v>105</v>
      </c>
      <c r="AT1587" t="s">
        <v>230</v>
      </c>
      <c r="AU1587">
        <v>20261015</v>
      </c>
      <c r="AV1587" t="s">
        <v>221</v>
      </c>
      <c r="AW1587" t="s">
        <v>877</v>
      </c>
      <c r="AX1587" t="s">
        <v>222</v>
      </c>
      <c r="BA1587" s="57">
        <v>46311.333333333336</v>
      </c>
      <c r="BB1587" t="s">
        <v>7068</v>
      </c>
      <c r="BC1587">
        <v>2026</v>
      </c>
      <c r="BD1587">
        <v>10</v>
      </c>
      <c r="BE1587">
        <v>15</v>
      </c>
      <c r="BF1587" s="6">
        <f t="shared" si="72"/>
        <v>46310</v>
      </c>
      <c r="BG1587">
        <f t="shared" si="73"/>
        <v>-1.3333333333357587</v>
      </c>
      <c r="BH1587" t="str">
        <f t="shared" si="74"/>
        <v>COMPLY</v>
      </c>
      <c r="BI1587" t="str">
        <f>VLOOKUP(H1587,Sheet2!$A$1:$B$270,2,FALSE)</f>
        <v>MOJOKERTO</v>
      </c>
    </row>
    <row r="1588" spans="1:61">
      <c r="A1588">
        <v>1587</v>
      </c>
      <c r="B1588">
        <v>1002638113</v>
      </c>
      <c r="C1588">
        <v>3</v>
      </c>
      <c r="D1588" t="s">
        <v>42</v>
      </c>
      <c r="E1588">
        <v>5</v>
      </c>
      <c r="F1588" t="s">
        <v>232</v>
      </c>
      <c r="G1588" t="s">
        <v>105</v>
      </c>
      <c r="H1588" t="s">
        <v>369</v>
      </c>
      <c r="I1588" t="s">
        <v>212</v>
      </c>
      <c r="J1588" t="s">
        <v>213</v>
      </c>
      <c r="K1588" t="s">
        <v>149</v>
      </c>
      <c r="M1588" t="s">
        <v>76</v>
      </c>
      <c r="N1588" t="s">
        <v>215</v>
      </c>
      <c r="O1588" s="57">
        <v>46310.457118055558</v>
      </c>
      <c r="P1588" s="57">
        <v>46311.448518518519</v>
      </c>
      <c r="Q1588">
        <v>69410660</v>
      </c>
      <c r="S1588">
        <v>152312243654</v>
      </c>
      <c r="T1588" t="s">
        <v>7669</v>
      </c>
      <c r="U1588" t="s">
        <v>7670</v>
      </c>
      <c r="V1588" t="s">
        <v>8704</v>
      </c>
      <c r="Z1588">
        <v>112.3876107</v>
      </c>
      <c r="AA1588">
        <v>-7.4628272999999998</v>
      </c>
      <c r="AB1588" t="s">
        <v>7671</v>
      </c>
      <c r="AC1588" t="s">
        <v>229</v>
      </c>
      <c r="AL1588" t="s">
        <v>217</v>
      </c>
      <c r="AM1588" t="s">
        <v>8705</v>
      </c>
      <c r="AN1588" t="s">
        <v>6</v>
      </c>
      <c r="AO1588" t="s">
        <v>7411</v>
      </c>
      <c r="AP1588" s="57">
        <v>46312.333333333336</v>
      </c>
      <c r="AR1588" t="s">
        <v>218</v>
      </c>
      <c r="AS1588" t="s">
        <v>105</v>
      </c>
      <c r="AT1588" t="s">
        <v>230</v>
      </c>
      <c r="AU1588">
        <v>20261016</v>
      </c>
      <c r="AV1588" t="s">
        <v>221</v>
      </c>
      <c r="AW1588" t="s">
        <v>540</v>
      </c>
      <c r="AX1588" t="s">
        <v>222</v>
      </c>
      <c r="BA1588" s="57">
        <v>46312.333333333336</v>
      </c>
      <c r="BB1588" t="s">
        <v>8705</v>
      </c>
      <c r="BC1588">
        <v>2026</v>
      </c>
      <c r="BD1588">
        <v>10</v>
      </c>
      <c r="BE1588">
        <v>16</v>
      </c>
      <c r="BF1588" s="6">
        <f t="shared" si="72"/>
        <v>46311</v>
      </c>
      <c r="BG1588">
        <f t="shared" si="73"/>
        <v>-1.3333333333357587</v>
      </c>
      <c r="BH1588" t="str">
        <f t="shared" si="74"/>
        <v>COMPLY</v>
      </c>
      <c r="BI1588" t="str">
        <f>VLOOKUP(H1588,Sheet2!$A$1:$B$270,2,FALSE)</f>
        <v>MOJOKERTO</v>
      </c>
    </row>
    <row r="1589" spans="1:61">
      <c r="A1589">
        <v>1588</v>
      </c>
      <c r="B1589">
        <v>1002637672</v>
      </c>
      <c r="C1589">
        <v>3</v>
      </c>
      <c r="D1589" t="s">
        <v>42</v>
      </c>
      <c r="E1589">
        <v>5</v>
      </c>
      <c r="F1589" t="s">
        <v>232</v>
      </c>
      <c r="G1589" t="s">
        <v>105</v>
      </c>
      <c r="H1589" t="s">
        <v>369</v>
      </c>
      <c r="I1589" t="s">
        <v>212</v>
      </c>
      <c r="J1589" t="s">
        <v>213</v>
      </c>
      <c r="K1589" t="s">
        <v>149</v>
      </c>
      <c r="M1589" t="s">
        <v>76</v>
      </c>
      <c r="N1589" t="s">
        <v>215</v>
      </c>
      <c r="O1589" s="57">
        <v>46310.360520833332</v>
      </c>
      <c r="P1589" s="57">
        <v>46312.702986111108</v>
      </c>
      <c r="Q1589">
        <v>69410485</v>
      </c>
      <c r="S1589">
        <v>152312243652</v>
      </c>
      <c r="T1589" t="s">
        <v>7672</v>
      </c>
      <c r="U1589" t="s">
        <v>7673</v>
      </c>
      <c r="V1589" t="s">
        <v>8706</v>
      </c>
      <c r="Z1589">
        <v>112.43950580000001</v>
      </c>
      <c r="AA1589">
        <v>-7.4784031000000004</v>
      </c>
      <c r="AB1589" t="s">
        <v>7674</v>
      </c>
      <c r="AC1589" t="s">
        <v>229</v>
      </c>
      <c r="AL1589" t="s">
        <v>217</v>
      </c>
      <c r="AM1589" t="s">
        <v>8707</v>
      </c>
      <c r="AN1589" t="s">
        <v>6</v>
      </c>
      <c r="AO1589" t="s">
        <v>7576</v>
      </c>
      <c r="AP1589" s="57">
        <v>46312.458333333336</v>
      </c>
      <c r="AR1589" t="s">
        <v>218</v>
      </c>
      <c r="AS1589" t="s">
        <v>105</v>
      </c>
      <c r="AT1589" t="s">
        <v>230</v>
      </c>
      <c r="AU1589">
        <v>20261017</v>
      </c>
      <c r="AV1589" t="s">
        <v>221</v>
      </c>
      <c r="AW1589" t="s">
        <v>540</v>
      </c>
      <c r="AX1589" t="s">
        <v>222</v>
      </c>
      <c r="BA1589" s="57">
        <v>46312.458333333336</v>
      </c>
      <c r="BB1589" t="s">
        <v>8707</v>
      </c>
      <c r="BC1589">
        <v>2026</v>
      </c>
      <c r="BD1589">
        <v>10</v>
      </c>
      <c r="BE1589">
        <v>17</v>
      </c>
      <c r="BF1589" s="6">
        <f t="shared" si="72"/>
        <v>46312</v>
      </c>
      <c r="BG1589">
        <f t="shared" si="73"/>
        <v>-0.45833333333575865</v>
      </c>
      <c r="BH1589" t="str">
        <f t="shared" si="74"/>
        <v>COMPLY</v>
      </c>
      <c r="BI1589" t="str">
        <f>VLOOKUP(H1589,Sheet2!$A$1:$B$270,2,FALSE)</f>
        <v>MOJOKERTO</v>
      </c>
    </row>
    <row r="1590" spans="1:61">
      <c r="A1590">
        <v>1589</v>
      </c>
      <c r="B1590">
        <v>1002638004</v>
      </c>
      <c r="C1590">
        <v>3</v>
      </c>
      <c r="D1590" t="s">
        <v>42</v>
      </c>
      <c r="E1590">
        <v>5</v>
      </c>
      <c r="F1590" t="s">
        <v>232</v>
      </c>
      <c r="G1590" t="s">
        <v>105</v>
      </c>
      <c r="H1590" t="s">
        <v>369</v>
      </c>
      <c r="I1590" t="s">
        <v>212</v>
      </c>
      <c r="J1590" t="s">
        <v>213</v>
      </c>
      <c r="K1590" t="s">
        <v>149</v>
      </c>
      <c r="M1590" t="s">
        <v>76</v>
      </c>
      <c r="N1590" t="s">
        <v>215</v>
      </c>
      <c r="O1590" s="57">
        <v>46310.438263888886</v>
      </c>
      <c r="P1590" s="57">
        <v>46311.506504629629</v>
      </c>
      <c r="Q1590">
        <v>69410616</v>
      </c>
      <c r="S1590">
        <v>152312243651</v>
      </c>
      <c r="T1590" t="s">
        <v>7663</v>
      </c>
      <c r="U1590" t="s">
        <v>7664</v>
      </c>
      <c r="V1590" t="s">
        <v>7665</v>
      </c>
      <c r="Z1590">
        <v>112.39175640000001</v>
      </c>
      <c r="AA1590">
        <v>-7.4985856999999996</v>
      </c>
      <c r="AB1590" t="s">
        <v>7666</v>
      </c>
      <c r="AC1590" t="s">
        <v>229</v>
      </c>
      <c r="AL1590" t="s">
        <v>217</v>
      </c>
      <c r="AM1590" t="s">
        <v>7667</v>
      </c>
      <c r="AN1590" t="s">
        <v>6</v>
      </c>
      <c r="AO1590" t="s">
        <v>7668</v>
      </c>
      <c r="AP1590" s="57">
        <v>46311.458333333336</v>
      </c>
      <c r="AR1590" t="s">
        <v>218</v>
      </c>
      <c r="AS1590" t="s">
        <v>105</v>
      </c>
      <c r="AT1590" t="s">
        <v>230</v>
      </c>
      <c r="AU1590">
        <v>20261016</v>
      </c>
      <c r="AV1590" t="s">
        <v>221</v>
      </c>
      <c r="AW1590" t="s">
        <v>540</v>
      </c>
      <c r="AX1590" t="s">
        <v>222</v>
      </c>
      <c r="BA1590" s="57">
        <v>46311.458333333336</v>
      </c>
      <c r="BB1590" t="s">
        <v>7667</v>
      </c>
      <c r="BC1590">
        <v>2026</v>
      </c>
      <c r="BD1590">
        <v>10</v>
      </c>
      <c r="BE1590">
        <v>16</v>
      </c>
      <c r="BF1590" s="6">
        <f t="shared" si="72"/>
        <v>46311</v>
      </c>
      <c r="BG1590">
        <f t="shared" si="73"/>
        <v>-0.45833333333575865</v>
      </c>
      <c r="BH1590" t="str">
        <f t="shared" si="74"/>
        <v>COMPLY</v>
      </c>
      <c r="BI1590" t="str">
        <f>VLOOKUP(H1590,Sheet2!$A$1:$B$270,2,FALSE)</f>
        <v>MOJOKERTO</v>
      </c>
    </row>
    <row r="1591" spans="1:61">
      <c r="A1591">
        <v>1590</v>
      </c>
      <c r="B1591">
        <v>1002640385</v>
      </c>
      <c r="C1591">
        <v>3</v>
      </c>
      <c r="D1591" t="s">
        <v>42</v>
      </c>
      <c r="E1591">
        <v>5</v>
      </c>
      <c r="F1591" t="s">
        <v>232</v>
      </c>
      <c r="G1591" t="s">
        <v>105</v>
      </c>
      <c r="H1591" t="s">
        <v>369</v>
      </c>
      <c r="I1591" t="s">
        <v>212</v>
      </c>
      <c r="J1591" t="s">
        <v>213</v>
      </c>
      <c r="K1591" t="s">
        <v>149</v>
      </c>
      <c r="M1591" t="s">
        <v>76</v>
      </c>
      <c r="N1591" t="s">
        <v>215</v>
      </c>
      <c r="O1591" s="57">
        <v>46311.610254629632</v>
      </c>
      <c r="P1591" s="57">
        <v>46311.816724537035</v>
      </c>
      <c r="Q1591">
        <v>69411601</v>
      </c>
      <c r="S1591">
        <v>152312243664</v>
      </c>
      <c r="T1591" t="s">
        <v>8708</v>
      </c>
      <c r="U1591" t="s">
        <v>8709</v>
      </c>
      <c r="V1591" t="s">
        <v>8710</v>
      </c>
      <c r="Z1591">
        <v>112.44589329999999</v>
      </c>
      <c r="AA1591">
        <v>-7.4664669999999997</v>
      </c>
      <c r="AB1591" t="s">
        <v>8711</v>
      </c>
      <c r="AC1591" t="s">
        <v>229</v>
      </c>
      <c r="AL1591" t="s">
        <v>217</v>
      </c>
      <c r="AM1591" t="s">
        <v>8712</v>
      </c>
      <c r="AN1591" t="s">
        <v>6</v>
      </c>
      <c r="AO1591" t="s">
        <v>8235</v>
      </c>
      <c r="AP1591" s="57">
        <v>46312.625</v>
      </c>
      <c r="AR1591" t="s">
        <v>218</v>
      </c>
      <c r="AS1591" t="s">
        <v>105</v>
      </c>
      <c r="AT1591" t="s">
        <v>230</v>
      </c>
      <c r="AU1591">
        <v>20261016</v>
      </c>
      <c r="AV1591" t="s">
        <v>221</v>
      </c>
      <c r="AW1591" t="s">
        <v>540</v>
      </c>
      <c r="AX1591" t="s">
        <v>222</v>
      </c>
      <c r="BA1591" s="57">
        <v>46312.625</v>
      </c>
      <c r="BB1591" t="s">
        <v>8712</v>
      </c>
      <c r="BC1591">
        <v>2026</v>
      </c>
      <c r="BD1591">
        <v>10</v>
      </c>
      <c r="BE1591">
        <v>16</v>
      </c>
      <c r="BF1591" s="6">
        <f t="shared" si="72"/>
        <v>46311</v>
      </c>
      <c r="BG1591">
        <f t="shared" si="73"/>
        <v>-1.625</v>
      </c>
      <c r="BH1591" t="str">
        <f t="shared" si="74"/>
        <v>COMPLY</v>
      </c>
      <c r="BI1591" t="str">
        <f>VLOOKUP(H1591,Sheet2!$A$1:$B$270,2,FALSE)</f>
        <v>MOJOKERTO</v>
      </c>
    </row>
    <row r="1592" spans="1:61">
      <c r="A1592">
        <v>1591</v>
      </c>
      <c r="B1592">
        <v>1002642973</v>
      </c>
      <c r="C1592">
        <v>3</v>
      </c>
      <c r="D1592" t="s">
        <v>42</v>
      </c>
      <c r="E1592">
        <v>5</v>
      </c>
      <c r="F1592" t="s">
        <v>232</v>
      </c>
      <c r="G1592" t="s">
        <v>105</v>
      </c>
      <c r="H1592" t="s">
        <v>369</v>
      </c>
      <c r="I1592" t="s">
        <v>212</v>
      </c>
      <c r="J1592" t="s">
        <v>213</v>
      </c>
      <c r="K1592" t="s">
        <v>149</v>
      </c>
      <c r="M1592" t="s">
        <v>76</v>
      </c>
      <c r="N1592" t="s">
        <v>215</v>
      </c>
      <c r="O1592" s="57">
        <v>46314.500763888886</v>
      </c>
      <c r="P1592" s="57">
        <v>46314.750011574077</v>
      </c>
      <c r="Q1592">
        <v>69412833</v>
      </c>
      <c r="S1592">
        <v>152312243668</v>
      </c>
      <c r="T1592" t="s">
        <v>9678</v>
      </c>
      <c r="U1592" t="s">
        <v>9679</v>
      </c>
      <c r="V1592" t="s">
        <v>9680</v>
      </c>
      <c r="Z1592">
        <v>112.402023</v>
      </c>
      <c r="AA1592">
        <v>-7.4927093999999999</v>
      </c>
      <c r="AB1592" t="s">
        <v>9681</v>
      </c>
      <c r="AC1592" t="s">
        <v>229</v>
      </c>
      <c r="AL1592" t="s">
        <v>217</v>
      </c>
      <c r="AM1592" t="s">
        <v>9682</v>
      </c>
      <c r="AN1592" t="s">
        <v>6</v>
      </c>
      <c r="AO1592" t="s">
        <v>9631</v>
      </c>
      <c r="AP1592" s="57">
        <v>46315.458333333336</v>
      </c>
      <c r="AR1592" t="s">
        <v>218</v>
      </c>
      <c r="AS1592" t="s">
        <v>105</v>
      </c>
      <c r="AT1592" t="s">
        <v>230</v>
      </c>
      <c r="AU1592">
        <v>20261019</v>
      </c>
      <c r="AV1592" t="s">
        <v>221</v>
      </c>
      <c r="AW1592" t="s">
        <v>540</v>
      </c>
      <c r="AX1592" t="s">
        <v>222</v>
      </c>
      <c r="BA1592" s="57">
        <v>46315.458333333336</v>
      </c>
      <c r="BB1592" t="s">
        <v>9682</v>
      </c>
      <c r="BC1592">
        <v>2026</v>
      </c>
      <c r="BD1592">
        <v>10</v>
      </c>
      <c r="BE1592">
        <v>19</v>
      </c>
      <c r="BF1592" s="6">
        <f t="shared" si="72"/>
        <v>46314</v>
      </c>
      <c r="BG1592">
        <f t="shared" si="73"/>
        <v>-1.4583333333357587</v>
      </c>
      <c r="BH1592" t="str">
        <f t="shared" si="74"/>
        <v>COMPLY</v>
      </c>
      <c r="BI1592" t="str">
        <f>VLOOKUP(H1592,Sheet2!$A$1:$B$270,2,FALSE)</f>
        <v>MOJOKERTO</v>
      </c>
    </row>
    <row r="1593" spans="1:61">
      <c r="A1593">
        <v>1592</v>
      </c>
      <c r="B1593">
        <v>1002644815</v>
      </c>
      <c r="C1593">
        <v>3</v>
      </c>
      <c r="D1593" t="s">
        <v>42</v>
      </c>
      <c r="E1593">
        <v>5</v>
      </c>
      <c r="F1593" t="s">
        <v>232</v>
      </c>
      <c r="G1593" t="s">
        <v>105</v>
      </c>
      <c r="H1593" t="s">
        <v>369</v>
      </c>
      <c r="I1593" t="s">
        <v>212</v>
      </c>
      <c r="J1593" t="s">
        <v>213</v>
      </c>
      <c r="K1593" t="s">
        <v>149</v>
      </c>
      <c r="M1593" t="s">
        <v>76</v>
      </c>
      <c r="N1593" t="s">
        <v>215</v>
      </c>
      <c r="O1593" s="57">
        <v>46315.41777777778</v>
      </c>
      <c r="P1593" s="57">
        <v>46315.692395833335</v>
      </c>
      <c r="Q1593">
        <v>69413495</v>
      </c>
      <c r="S1593">
        <v>152312243468</v>
      </c>
      <c r="T1593" t="s">
        <v>10372</v>
      </c>
      <c r="U1593" t="s">
        <v>10373</v>
      </c>
      <c r="V1593" t="s">
        <v>10374</v>
      </c>
      <c r="Z1593">
        <v>112.3797991</v>
      </c>
      <c r="AA1593">
        <v>-7.4606664</v>
      </c>
      <c r="AB1593" t="s">
        <v>10375</v>
      </c>
      <c r="AC1593" t="s">
        <v>229</v>
      </c>
      <c r="AL1593" t="s">
        <v>217</v>
      </c>
      <c r="AM1593" t="s">
        <v>9742</v>
      </c>
      <c r="AN1593" t="s">
        <v>6</v>
      </c>
      <c r="AO1593" t="s">
        <v>10104</v>
      </c>
      <c r="AP1593" s="57">
        <v>46316.333333333336</v>
      </c>
      <c r="AR1593" t="s">
        <v>218</v>
      </c>
      <c r="AS1593" t="s">
        <v>105</v>
      </c>
      <c r="AT1593" t="s">
        <v>230</v>
      </c>
      <c r="AU1593">
        <v>20261020</v>
      </c>
      <c r="AV1593" t="s">
        <v>221</v>
      </c>
      <c r="AW1593" t="s">
        <v>541</v>
      </c>
      <c r="AX1593" t="s">
        <v>222</v>
      </c>
      <c r="BA1593" s="57">
        <v>46316.333333333336</v>
      </c>
      <c r="BB1593" t="s">
        <v>9742</v>
      </c>
      <c r="BC1593">
        <v>2026</v>
      </c>
      <c r="BD1593">
        <v>10</v>
      </c>
      <c r="BE1593">
        <v>20</v>
      </c>
      <c r="BF1593" s="6">
        <f t="shared" si="72"/>
        <v>46315</v>
      </c>
      <c r="BG1593">
        <f t="shared" si="73"/>
        <v>-1.3333333333357587</v>
      </c>
      <c r="BH1593" t="str">
        <f t="shared" si="74"/>
        <v>COMPLY</v>
      </c>
      <c r="BI1593" t="str">
        <f>VLOOKUP(H1593,Sheet2!$A$1:$B$270,2,FALSE)</f>
        <v>MOJOKERTO</v>
      </c>
    </row>
    <row r="1594" spans="1:61">
      <c r="A1594">
        <v>1593</v>
      </c>
      <c r="B1594">
        <v>1002649561</v>
      </c>
      <c r="C1594">
        <v>3</v>
      </c>
      <c r="D1594" t="s">
        <v>42</v>
      </c>
      <c r="E1594">
        <v>5</v>
      </c>
      <c r="F1594" t="s">
        <v>232</v>
      </c>
      <c r="G1594" t="s">
        <v>105</v>
      </c>
      <c r="H1594" t="s">
        <v>369</v>
      </c>
      <c r="I1594" t="s">
        <v>212</v>
      </c>
      <c r="J1594" t="s">
        <v>213</v>
      </c>
      <c r="K1594" t="s">
        <v>149</v>
      </c>
      <c r="M1594" t="s">
        <v>76</v>
      </c>
      <c r="N1594" t="s">
        <v>215</v>
      </c>
      <c r="O1594" s="57">
        <v>46317.639074074075</v>
      </c>
      <c r="P1594" s="57">
        <v>46318.774814814817</v>
      </c>
      <c r="Q1594">
        <v>69415288</v>
      </c>
      <c r="S1594">
        <v>152312243305</v>
      </c>
      <c r="T1594" t="s">
        <v>11635</v>
      </c>
      <c r="U1594" t="s">
        <v>11636</v>
      </c>
      <c r="V1594" t="s">
        <v>11637</v>
      </c>
      <c r="Z1594">
        <v>112.4321619</v>
      </c>
      <c r="AA1594">
        <v>-7.4667107000000001</v>
      </c>
      <c r="AB1594" t="s">
        <v>11638</v>
      </c>
      <c r="AC1594" t="s">
        <v>229</v>
      </c>
      <c r="AL1594" t="s">
        <v>217</v>
      </c>
      <c r="AM1594" t="s">
        <v>11639</v>
      </c>
      <c r="AN1594" t="s">
        <v>6</v>
      </c>
      <c r="AO1594" t="s">
        <v>11444</v>
      </c>
      <c r="AP1594" s="57">
        <v>46318.625</v>
      </c>
      <c r="AR1594" t="s">
        <v>218</v>
      </c>
      <c r="AS1594" t="s">
        <v>105</v>
      </c>
      <c r="AT1594" t="s">
        <v>230</v>
      </c>
      <c r="AU1594">
        <v>20261023</v>
      </c>
      <c r="AV1594" t="s">
        <v>221</v>
      </c>
      <c r="AW1594" t="s">
        <v>540</v>
      </c>
      <c r="AX1594" t="s">
        <v>222</v>
      </c>
      <c r="BA1594" s="57">
        <v>46318.625</v>
      </c>
      <c r="BB1594" t="s">
        <v>11639</v>
      </c>
      <c r="BC1594">
        <v>2026</v>
      </c>
      <c r="BD1594">
        <v>10</v>
      </c>
      <c r="BE1594">
        <v>23</v>
      </c>
      <c r="BF1594" s="6">
        <f t="shared" si="72"/>
        <v>46318</v>
      </c>
      <c r="BG1594">
        <f t="shared" si="73"/>
        <v>-0.625</v>
      </c>
      <c r="BH1594" t="str">
        <f t="shared" si="74"/>
        <v>COMPLY</v>
      </c>
      <c r="BI1594" t="str">
        <f>VLOOKUP(H1594,Sheet2!$A$1:$B$270,2,FALSE)</f>
        <v>MOJOKERTO</v>
      </c>
    </row>
    <row r="1595" spans="1:61">
      <c r="A1595">
        <v>1594</v>
      </c>
      <c r="B1595">
        <v>1002655380</v>
      </c>
      <c r="C1595">
        <v>3</v>
      </c>
      <c r="D1595" t="s">
        <v>42</v>
      </c>
      <c r="E1595">
        <v>5</v>
      </c>
      <c r="F1595" t="s">
        <v>232</v>
      </c>
      <c r="G1595" t="s">
        <v>105</v>
      </c>
      <c r="H1595" t="s">
        <v>369</v>
      </c>
      <c r="I1595" t="s">
        <v>212</v>
      </c>
      <c r="J1595" t="s">
        <v>213</v>
      </c>
      <c r="K1595" t="s">
        <v>149</v>
      </c>
      <c r="M1595" t="s">
        <v>76</v>
      </c>
      <c r="N1595" t="s">
        <v>215</v>
      </c>
      <c r="O1595" s="57">
        <v>46322.42633101852</v>
      </c>
      <c r="P1595" s="57">
        <v>46322.927847222221</v>
      </c>
      <c r="Q1595">
        <v>69417737</v>
      </c>
      <c r="S1595">
        <v>152312243712</v>
      </c>
      <c r="T1595" t="s">
        <v>13941</v>
      </c>
      <c r="U1595" t="s">
        <v>13942</v>
      </c>
      <c r="V1595" t="s">
        <v>13943</v>
      </c>
      <c r="Z1595">
        <v>112.4446695</v>
      </c>
      <c r="AA1595">
        <v>-7.4823905999999996</v>
      </c>
      <c r="AB1595" t="s">
        <v>13944</v>
      </c>
      <c r="AC1595" t="s">
        <v>229</v>
      </c>
      <c r="AL1595" t="s">
        <v>217</v>
      </c>
      <c r="AM1595" t="s">
        <v>13945</v>
      </c>
      <c r="AN1595" t="s">
        <v>6</v>
      </c>
      <c r="AO1595" t="s">
        <v>13893</v>
      </c>
      <c r="AP1595" s="57">
        <v>46323.458333333336</v>
      </c>
      <c r="AR1595" t="s">
        <v>218</v>
      </c>
      <c r="AS1595" t="s">
        <v>105</v>
      </c>
      <c r="AT1595" t="s">
        <v>220</v>
      </c>
      <c r="AU1595">
        <v>20261027</v>
      </c>
      <c r="AV1595" t="s">
        <v>221</v>
      </c>
      <c r="AW1595" t="s">
        <v>576</v>
      </c>
      <c r="AX1595" t="s">
        <v>222</v>
      </c>
      <c r="BA1595" s="57">
        <v>46323.458333333336</v>
      </c>
      <c r="BB1595" t="s">
        <v>13945</v>
      </c>
      <c r="BC1595">
        <v>2026</v>
      </c>
      <c r="BD1595">
        <v>10</v>
      </c>
      <c r="BE1595">
        <v>27</v>
      </c>
      <c r="BF1595" s="6">
        <f t="shared" si="72"/>
        <v>46322</v>
      </c>
      <c r="BG1595">
        <f t="shared" si="73"/>
        <v>-1.4583333333357587</v>
      </c>
      <c r="BH1595" t="str">
        <f t="shared" si="74"/>
        <v>COMPLY</v>
      </c>
      <c r="BI1595" t="str">
        <f>VLOOKUP(H1595,Sheet2!$A$1:$B$270,2,FALSE)</f>
        <v>MOJOKERTO</v>
      </c>
    </row>
    <row r="1596" spans="1:61">
      <c r="A1596">
        <v>1595</v>
      </c>
      <c r="B1596">
        <v>1002625542</v>
      </c>
      <c r="C1596">
        <v>3</v>
      </c>
      <c r="D1596" t="s">
        <v>42</v>
      </c>
      <c r="E1596">
        <v>5</v>
      </c>
      <c r="F1596" t="s">
        <v>232</v>
      </c>
      <c r="G1596" t="s">
        <v>105</v>
      </c>
      <c r="H1596" t="s">
        <v>369</v>
      </c>
      <c r="I1596" t="s">
        <v>212</v>
      </c>
      <c r="J1596" t="s">
        <v>213</v>
      </c>
      <c r="K1596" t="s">
        <v>149</v>
      </c>
      <c r="M1596" t="s">
        <v>1625</v>
      </c>
      <c r="N1596" t="s">
        <v>215</v>
      </c>
      <c r="O1596" s="57">
        <v>46302.420590277776</v>
      </c>
      <c r="P1596" s="57">
        <v>46302.447372685187</v>
      </c>
      <c r="Q1596">
        <v>69405530</v>
      </c>
      <c r="S1596">
        <v>152312243592</v>
      </c>
      <c r="T1596" t="s">
        <v>4102</v>
      </c>
      <c r="U1596" t="s">
        <v>4094</v>
      </c>
      <c r="Z1596">
        <v>112.460019</v>
      </c>
      <c r="AA1596">
        <v>-7.4681623999999998</v>
      </c>
      <c r="AB1596" t="s">
        <v>4100</v>
      </c>
      <c r="AC1596" t="s">
        <v>229</v>
      </c>
      <c r="AO1596" s="57">
        <v>46213.434340277781</v>
      </c>
      <c r="AR1596" t="s">
        <v>1630</v>
      </c>
      <c r="AS1596" t="s">
        <v>105</v>
      </c>
      <c r="AT1596" t="s">
        <v>220</v>
      </c>
      <c r="AV1596" t="s">
        <v>4103</v>
      </c>
      <c r="AW1596" t="s">
        <v>540</v>
      </c>
      <c r="AX1596" t="s">
        <v>222</v>
      </c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str">
        <f>VLOOKUP(H1596,Sheet2!$A$1:$B$270,2,FALSE)</f>
        <v>MOJOKERTO</v>
      </c>
    </row>
    <row r="1597" spans="1:61">
      <c r="A1597">
        <v>1596</v>
      </c>
      <c r="B1597">
        <v>1002623921</v>
      </c>
      <c r="C1597">
        <v>3</v>
      </c>
      <c r="D1597" t="s">
        <v>42</v>
      </c>
      <c r="E1597">
        <v>5</v>
      </c>
      <c r="F1597" t="s">
        <v>232</v>
      </c>
      <c r="G1597" t="s">
        <v>101</v>
      </c>
      <c r="H1597" t="s">
        <v>425</v>
      </c>
      <c r="I1597" t="s">
        <v>212</v>
      </c>
      <c r="J1597" t="s">
        <v>213</v>
      </c>
      <c r="K1597" t="s">
        <v>149</v>
      </c>
      <c r="L1597" t="s">
        <v>214</v>
      </c>
      <c r="M1597" t="s">
        <v>542</v>
      </c>
      <c r="N1597" t="s">
        <v>215</v>
      </c>
      <c r="O1597" s="57">
        <v>46301.455960648149</v>
      </c>
      <c r="P1597" s="57">
        <v>46301.455960648149</v>
      </c>
      <c r="Q1597">
        <v>69402355</v>
      </c>
      <c r="T1597" t="s">
        <v>1160</v>
      </c>
      <c r="V1597" t="s">
        <v>1162</v>
      </c>
      <c r="Z1597">
        <v>112.511</v>
      </c>
      <c r="AA1597">
        <v>-7.4028600000000004</v>
      </c>
      <c r="AB1597" t="s">
        <v>1163</v>
      </c>
      <c r="AC1597" t="s">
        <v>235</v>
      </c>
      <c r="AL1597" t="s">
        <v>217</v>
      </c>
      <c r="AM1597" t="s">
        <v>1164</v>
      </c>
      <c r="AN1597" t="s">
        <v>6</v>
      </c>
      <c r="AO1597" s="57">
        <v>46183.475752314815</v>
      </c>
      <c r="AP1597" s="57">
        <v>46297</v>
      </c>
      <c r="AR1597" t="s">
        <v>543</v>
      </c>
      <c r="AS1597" t="s">
        <v>560</v>
      </c>
      <c r="AT1597" t="s">
        <v>230</v>
      </c>
      <c r="AV1597" t="s">
        <v>3415</v>
      </c>
      <c r="AW1597" t="s">
        <v>886</v>
      </c>
      <c r="AX1597" t="s">
        <v>222</v>
      </c>
      <c r="BA1597" s="57">
        <v>46297.458333333336</v>
      </c>
      <c r="BB1597" t="s">
        <v>1164</v>
      </c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str">
        <f>VLOOKUP(H1597,Sheet2!$A$1:$B$270,2,FALSE)</f>
        <v>SIDOARJO</v>
      </c>
    </row>
    <row r="1598" spans="1:61">
      <c r="A1598">
        <v>1597</v>
      </c>
      <c r="B1598">
        <v>1002626384</v>
      </c>
      <c r="C1598">
        <v>3</v>
      </c>
      <c r="D1598" t="s">
        <v>42</v>
      </c>
      <c r="E1598">
        <v>5</v>
      </c>
      <c r="F1598" t="s">
        <v>232</v>
      </c>
      <c r="G1598" t="s">
        <v>101</v>
      </c>
      <c r="H1598" t="s">
        <v>425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46302.60670138889</v>
      </c>
      <c r="P1598" s="57">
        <v>46303.762013888889</v>
      </c>
      <c r="Q1598">
        <v>69405945</v>
      </c>
      <c r="S1598">
        <v>152331251971</v>
      </c>
      <c r="T1598" t="s">
        <v>4104</v>
      </c>
      <c r="U1598" t="s">
        <v>4105</v>
      </c>
      <c r="V1598" t="s">
        <v>4106</v>
      </c>
      <c r="Z1598">
        <v>112.6039614</v>
      </c>
      <c r="AA1598">
        <v>-7.3871428999999997</v>
      </c>
      <c r="AB1598" t="s">
        <v>4107</v>
      </c>
      <c r="AC1598" t="s">
        <v>235</v>
      </c>
      <c r="AL1598" t="s">
        <v>217</v>
      </c>
      <c r="AM1598" t="s">
        <v>4033</v>
      </c>
      <c r="AN1598" t="s">
        <v>6</v>
      </c>
      <c r="AO1598" s="57">
        <v>46213.611087962963</v>
      </c>
      <c r="AP1598" s="57">
        <v>46303.458333333336</v>
      </c>
      <c r="AR1598" t="s">
        <v>218</v>
      </c>
      <c r="AS1598" t="s">
        <v>560</v>
      </c>
      <c r="AT1598" t="s">
        <v>230</v>
      </c>
      <c r="AU1598">
        <v>20261008</v>
      </c>
      <c r="AV1598" t="s">
        <v>221</v>
      </c>
      <c r="AW1598" t="s">
        <v>877</v>
      </c>
      <c r="AX1598" t="s">
        <v>222</v>
      </c>
      <c r="BA1598" s="57">
        <v>46303.458333333336</v>
      </c>
      <c r="BB1598" t="s">
        <v>4033</v>
      </c>
      <c r="BC1598">
        <v>2026</v>
      </c>
      <c r="BD1598">
        <v>10</v>
      </c>
      <c r="BE1598">
        <v>8</v>
      </c>
      <c r="BF1598" s="6">
        <f t="shared" si="72"/>
        <v>46303</v>
      </c>
      <c r="BG1598">
        <f t="shared" si="73"/>
        <v>-0.45833333333575865</v>
      </c>
      <c r="BH1598" t="str">
        <f t="shared" si="74"/>
        <v>COMPLY</v>
      </c>
      <c r="BI1598" t="str">
        <f>VLOOKUP(H1598,Sheet2!$A$1:$B$270,2,FALSE)</f>
        <v>SIDOARJO</v>
      </c>
    </row>
    <row r="1599" spans="1:61">
      <c r="A1599">
        <v>1598</v>
      </c>
      <c r="B1599">
        <v>1002631456</v>
      </c>
      <c r="C1599">
        <v>3</v>
      </c>
      <c r="D1599" t="s">
        <v>42</v>
      </c>
      <c r="E1599">
        <v>5</v>
      </c>
      <c r="F1599" t="s">
        <v>232</v>
      </c>
      <c r="G1599" t="s">
        <v>101</v>
      </c>
      <c r="H1599" t="s">
        <v>425</v>
      </c>
      <c r="I1599" t="s">
        <v>212</v>
      </c>
      <c r="J1599" t="s">
        <v>213</v>
      </c>
      <c r="K1599" t="s">
        <v>149</v>
      </c>
      <c r="M1599" t="s">
        <v>76</v>
      </c>
      <c r="N1599" t="s">
        <v>215</v>
      </c>
      <c r="O1599" s="57">
        <v>46306.432893518519</v>
      </c>
      <c r="P1599" s="57">
        <v>46307.496574074074</v>
      </c>
      <c r="Q1599">
        <v>69408133</v>
      </c>
      <c r="S1599">
        <v>152331252029</v>
      </c>
      <c r="T1599" t="s">
        <v>5317</v>
      </c>
      <c r="U1599" t="s">
        <v>5318</v>
      </c>
      <c r="V1599" t="s">
        <v>5319</v>
      </c>
      <c r="Z1599">
        <v>112.5299986</v>
      </c>
      <c r="AA1599">
        <v>-7.3994343999999996</v>
      </c>
      <c r="AB1599" t="s">
        <v>5320</v>
      </c>
      <c r="AC1599" t="s">
        <v>229</v>
      </c>
      <c r="AL1599" t="s">
        <v>217</v>
      </c>
      <c r="AM1599" t="s">
        <v>5321</v>
      </c>
      <c r="AN1599" t="s">
        <v>6</v>
      </c>
      <c r="AO1599" s="57">
        <v>46336.434155092589</v>
      </c>
      <c r="AP1599" s="57">
        <v>46307.333333333336</v>
      </c>
      <c r="AR1599" t="s">
        <v>218</v>
      </c>
      <c r="AS1599" t="s">
        <v>560</v>
      </c>
      <c r="AT1599" t="s">
        <v>230</v>
      </c>
      <c r="AU1599">
        <v>20261012</v>
      </c>
      <c r="AV1599" t="s">
        <v>221</v>
      </c>
      <c r="AW1599" t="s">
        <v>541</v>
      </c>
      <c r="AX1599" t="s">
        <v>222</v>
      </c>
      <c r="BA1599" s="57">
        <v>46307.333333333336</v>
      </c>
      <c r="BB1599" t="s">
        <v>5321</v>
      </c>
      <c r="BC1599">
        <v>2026</v>
      </c>
      <c r="BD1599">
        <v>10</v>
      </c>
      <c r="BE1599">
        <v>12</v>
      </c>
      <c r="BF1599" s="6">
        <f t="shared" si="72"/>
        <v>46307</v>
      </c>
      <c r="BG1599">
        <f t="shared" si="73"/>
        <v>-0.33333333333575865</v>
      </c>
      <c r="BH1599" t="str">
        <f t="shared" si="74"/>
        <v>COMPLY</v>
      </c>
      <c r="BI1599" t="str">
        <f>VLOOKUP(H1599,Sheet2!$A$1:$B$270,2,FALSE)</f>
        <v>SIDOARJO</v>
      </c>
    </row>
    <row r="1600" spans="1:61">
      <c r="A1600">
        <v>1599</v>
      </c>
      <c r="B1600">
        <v>1002641753</v>
      </c>
      <c r="C1600">
        <v>3</v>
      </c>
      <c r="D1600" t="s">
        <v>42</v>
      </c>
      <c r="E1600">
        <v>5</v>
      </c>
      <c r="F1600" t="s">
        <v>232</v>
      </c>
      <c r="G1600" t="s">
        <v>101</v>
      </c>
      <c r="H1600" t="s">
        <v>425</v>
      </c>
      <c r="I1600" t="s">
        <v>212</v>
      </c>
      <c r="J1600" t="s">
        <v>213</v>
      </c>
      <c r="K1600" t="s">
        <v>149</v>
      </c>
      <c r="M1600" t="s">
        <v>76</v>
      </c>
      <c r="N1600" t="s">
        <v>215</v>
      </c>
      <c r="O1600" s="57">
        <v>46313.377893518518</v>
      </c>
      <c r="P1600" s="57">
        <v>46313.751539351855</v>
      </c>
      <c r="Q1600">
        <v>69412276</v>
      </c>
      <c r="S1600">
        <v>152331252148</v>
      </c>
      <c r="T1600" t="s">
        <v>8713</v>
      </c>
      <c r="U1600" t="s">
        <v>8714</v>
      </c>
      <c r="V1600" t="s">
        <v>8715</v>
      </c>
      <c r="Z1600">
        <v>112.7178614</v>
      </c>
      <c r="AA1600">
        <v>-7.4460407999999996</v>
      </c>
      <c r="AB1600" t="s">
        <v>8716</v>
      </c>
      <c r="AC1600" t="s">
        <v>229</v>
      </c>
      <c r="AL1600" t="s">
        <v>217</v>
      </c>
      <c r="AM1600" t="s">
        <v>8717</v>
      </c>
      <c r="AN1600" t="s">
        <v>6</v>
      </c>
      <c r="AO1600" t="s">
        <v>8443</v>
      </c>
      <c r="AP1600" s="57">
        <v>46314.333333333336</v>
      </c>
      <c r="AR1600" t="s">
        <v>218</v>
      </c>
      <c r="AS1600" t="s">
        <v>560</v>
      </c>
      <c r="AT1600" t="s">
        <v>230</v>
      </c>
      <c r="AU1600">
        <v>20261018</v>
      </c>
      <c r="AV1600" t="s">
        <v>221</v>
      </c>
      <c r="AW1600" t="s">
        <v>540</v>
      </c>
      <c r="AX1600" t="s">
        <v>222</v>
      </c>
      <c r="BA1600" s="57">
        <v>46314.333333333336</v>
      </c>
      <c r="BB1600" t="s">
        <v>8717</v>
      </c>
      <c r="BC1600">
        <v>2026</v>
      </c>
      <c r="BD1600">
        <v>10</v>
      </c>
      <c r="BE1600">
        <v>18</v>
      </c>
      <c r="BF1600" s="6">
        <f t="shared" si="72"/>
        <v>46313</v>
      </c>
      <c r="BG1600">
        <f t="shared" si="73"/>
        <v>-1.3333333333357587</v>
      </c>
      <c r="BH1600" t="str">
        <f t="shared" si="74"/>
        <v>COMPLY</v>
      </c>
      <c r="BI1600" t="str">
        <f>VLOOKUP(H1600,Sheet2!$A$1:$B$270,2,FALSE)</f>
        <v>SIDOARJO</v>
      </c>
    </row>
    <row r="1601" spans="1:61">
      <c r="A1601">
        <v>1600</v>
      </c>
      <c r="B1601">
        <v>1002641743</v>
      </c>
      <c r="C1601">
        <v>3</v>
      </c>
      <c r="D1601" t="s">
        <v>42</v>
      </c>
      <c r="E1601">
        <v>5</v>
      </c>
      <c r="F1601" t="s">
        <v>232</v>
      </c>
      <c r="G1601" t="s">
        <v>101</v>
      </c>
      <c r="H1601" t="s">
        <v>425</v>
      </c>
      <c r="I1601" t="s">
        <v>212</v>
      </c>
      <c r="J1601" t="s">
        <v>213</v>
      </c>
      <c r="K1601" t="s">
        <v>149</v>
      </c>
      <c r="M1601" t="s">
        <v>76</v>
      </c>
      <c r="N1601" t="s">
        <v>215</v>
      </c>
      <c r="O1601" s="57">
        <v>46313.361770833333</v>
      </c>
      <c r="P1601" s="57">
        <v>46314.541678240741</v>
      </c>
      <c r="Q1601">
        <v>69412271</v>
      </c>
      <c r="S1601">
        <v>152331252146</v>
      </c>
      <c r="T1601" t="s">
        <v>8718</v>
      </c>
      <c r="U1601" t="s">
        <v>8719</v>
      </c>
      <c r="V1601" t="s">
        <v>8720</v>
      </c>
      <c r="Z1601">
        <v>112.7178614</v>
      </c>
      <c r="AA1601">
        <v>-7.4460407999999996</v>
      </c>
      <c r="AB1601" t="s">
        <v>8721</v>
      </c>
      <c r="AC1601" t="s">
        <v>229</v>
      </c>
      <c r="AL1601" t="s">
        <v>217</v>
      </c>
      <c r="AM1601" t="s">
        <v>8722</v>
      </c>
      <c r="AN1601" t="s">
        <v>6</v>
      </c>
      <c r="AO1601" t="s">
        <v>8703</v>
      </c>
      <c r="AP1601" s="57">
        <v>46314.333333333336</v>
      </c>
      <c r="AR1601" t="s">
        <v>218</v>
      </c>
      <c r="AS1601" t="s">
        <v>560</v>
      </c>
      <c r="AT1601" t="s">
        <v>230</v>
      </c>
      <c r="AU1601">
        <v>20261019</v>
      </c>
      <c r="AV1601" t="s">
        <v>221</v>
      </c>
      <c r="AW1601" t="s">
        <v>541</v>
      </c>
      <c r="AX1601" t="s">
        <v>222</v>
      </c>
      <c r="BA1601" s="57">
        <v>46314.333333333336</v>
      </c>
      <c r="BB1601" t="s">
        <v>8722</v>
      </c>
      <c r="BC1601">
        <v>2026</v>
      </c>
      <c r="BD1601">
        <v>10</v>
      </c>
      <c r="BE1601">
        <v>19</v>
      </c>
      <c r="BF1601" s="6">
        <f t="shared" si="72"/>
        <v>46314</v>
      </c>
      <c r="BG1601">
        <f t="shared" si="73"/>
        <v>-0.33333333333575865</v>
      </c>
      <c r="BH1601" t="str">
        <f t="shared" si="74"/>
        <v>COMPLY</v>
      </c>
      <c r="BI1601" t="str">
        <f>VLOOKUP(H1601,Sheet2!$A$1:$B$270,2,FALSE)</f>
        <v>SIDOARJO</v>
      </c>
    </row>
    <row r="1602" spans="1:61">
      <c r="A1602">
        <v>1601</v>
      </c>
      <c r="B1602">
        <v>1002651199</v>
      </c>
      <c r="C1602">
        <v>3</v>
      </c>
      <c r="D1602" t="s">
        <v>42</v>
      </c>
      <c r="E1602">
        <v>5</v>
      </c>
      <c r="F1602" t="s">
        <v>232</v>
      </c>
      <c r="G1602" t="s">
        <v>101</v>
      </c>
      <c r="H1602" t="s">
        <v>425</v>
      </c>
      <c r="I1602" t="s">
        <v>212</v>
      </c>
      <c r="J1602" t="s">
        <v>213</v>
      </c>
      <c r="K1602" t="s">
        <v>149</v>
      </c>
      <c r="M1602" t="s">
        <v>76</v>
      </c>
      <c r="N1602" t="s">
        <v>215</v>
      </c>
      <c r="O1602" s="57">
        <v>46318.605636574073</v>
      </c>
      <c r="P1602" s="57">
        <v>46320.440995370373</v>
      </c>
      <c r="Q1602">
        <v>69415983</v>
      </c>
      <c r="S1602">
        <v>152331252236</v>
      </c>
      <c r="T1602" t="s">
        <v>12440</v>
      </c>
      <c r="U1602" t="s">
        <v>12441</v>
      </c>
      <c r="V1602" t="s">
        <v>12442</v>
      </c>
      <c r="Z1602">
        <v>112.49262400000001</v>
      </c>
      <c r="AA1602">
        <v>-7.4166648000000004</v>
      </c>
      <c r="AB1602" t="s">
        <v>12443</v>
      </c>
      <c r="AC1602" t="s">
        <v>229</v>
      </c>
      <c r="AL1602" t="s">
        <v>217</v>
      </c>
      <c r="AM1602" t="s">
        <v>12444</v>
      </c>
      <c r="AN1602" t="s">
        <v>6</v>
      </c>
      <c r="AO1602" t="s">
        <v>12250</v>
      </c>
      <c r="AP1602" s="57">
        <v>46320.333333333336</v>
      </c>
      <c r="AR1602" t="s">
        <v>218</v>
      </c>
      <c r="AS1602" t="s">
        <v>560</v>
      </c>
      <c r="AT1602" t="s">
        <v>230</v>
      </c>
      <c r="AU1602">
        <v>20261025</v>
      </c>
      <c r="AV1602" t="s">
        <v>221</v>
      </c>
      <c r="AW1602" t="s">
        <v>1982</v>
      </c>
      <c r="AX1602" t="s">
        <v>222</v>
      </c>
      <c r="BA1602" s="57">
        <v>46320.333333333336</v>
      </c>
      <c r="BB1602" t="s">
        <v>12444</v>
      </c>
      <c r="BC1602">
        <v>2026</v>
      </c>
      <c r="BD1602">
        <v>10</v>
      </c>
      <c r="BE1602">
        <v>25</v>
      </c>
      <c r="BF1602" s="6">
        <f t="shared" ref="BF1602:BF1665" si="75">DATE(BC1602,BD1602,BE1602)</f>
        <v>46320</v>
      </c>
      <c r="BG1602">
        <f t="shared" ref="BG1602:BG1665" si="76">BF1602-BA1602</f>
        <v>-0.33333333333575865</v>
      </c>
      <c r="BH1602" t="str">
        <f t="shared" ref="BH1602:BH1665" si="77">IF(BG1602=1,"COMPLY",IF(BG1602&lt;1,"COMPLY","NOT COMPLY"))</f>
        <v>COMPLY</v>
      </c>
      <c r="BI1602" t="str">
        <f>VLOOKUP(H1602,Sheet2!$A$1:$B$270,2,FALSE)</f>
        <v>SIDOARJO</v>
      </c>
    </row>
    <row r="1603" spans="1:61">
      <c r="A1603">
        <v>1602</v>
      </c>
      <c r="B1603">
        <v>1002657634</v>
      </c>
      <c r="C1603">
        <v>3</v>
      </c>
      <c r="D1603" t="s">
        <v>42</v>
      </c>
      <c r="E1603">
        <v>5</v>
      </c>
      <c r="F1603" t="s">
        <v>232</v>
      </c>
      <c r="G1603" t="s">
        <v>101</v>
      </c>
      <c r="H1603" t="s">
        <v>425</v>
      </c>
      <c r="I1603" t="s">
        <v>212</v>
      </c>
      <c r="J1603" t="s">
        <v>213</v>
      </c>
      <c r="K1603" t="s">
        <v>149</v>
      </c>
      <c r="M1603" t="s">
        <v>76</v>
      </c>
      <c r="N1603" t="s">
        <v>215</v>
      </c>
      <c r="O1603" s="57">
        <v>46323.551435185182</v>
      </c>
      <c r="P1603" s="57">
        <v>46323.781585648147</v>
      </c>
      <c r="Q1603">
        <v>69418573</v>
      </c>
      <c r="S1603">
        <v>152331252303</v>
      </c>
      <c r="T1603" t="s">
        <v>14617</v>
      </c>
      <c r="U1603" t="s">
        <v>12445</v>
      </c>
      <c r="V1603" t="s">
        <v>14618</v>
      </c>
      <c r="Z1603">
        <v>112.5158691</v>
      </c>
      <c r="AA1603">
        <v>-7.3908269000000004</v>
      </c>
      <c r="AB1603" t="s">
        <v>14619</v>
      </c>
      <c r="AC1603" t="s">
        <v>229</v>
      </c>
      <c r="AL1603" t="s">
        <v>217</v>
      </c>
      <c r="AM1603" t="s">
        <v>14620</v>
      </c>
      <c r="AN1603" t="s">
        <v>6</v>
      </c>
      <c r="AO1603" t="s">
        <v>14468</v>
      </c>
      <c r="AP1603" s="57">
        <v>46324.458333333336</v>
      </c>
      <c r="AR1603" t="s">
        <v>218</v>
      </c>
      <c r="AS1603" t="s">
        <v>560</v>
      </c>
      <c r="AT1603" t="s">
        <v>230</v>
      </c>
      <c r="AU1603">
        <v>20261028</v>
      </c>
      <c r="AV1603" t="s">
        <v>221</v>
      </c>
      <c r="AW1603" t="s">
        <v>577</v>
      </c>
      <c r="AX1603" t="s">
        <v>222</v>
      </c>
      <c r="BA1603" s="57">
        <v>46324.458333333336</v>
      </c>
      <c r="BB1603" t="s">
        <v>14620</v>
      </c>
      <c r="BC1603">
        <v>2026</v>
      </c>
      <c r="BD1603">
        <v>10</v>
      </c>
      <c r="BE1603">
        <v>28</v>
      </c>
      <c r="BF1603" s="6">
        <f t="shared" si="75"/>
        <v>46323</v>
      </c>
      <c r="BG1603">
        <f t="shared" si="76"/>
        <v>-1.4583333333357587</v>
      </c>
      <c r="BH1603" t="str">
        <f t="shared" si="77"/>
        <v>COMPLY</v>
      </c>
      <c r="BI1603" t="str">
        <f>VLOOKUP(H1603,Sheet2!$A$1:$B$270,2,FALSE)</f>
        <v>SIDOARJO</v>
      </c>
    </row>
    <row r="1604" spans="1:61">
      <c r="A1604">
        <v>1603</v>
      </c>
      <c r="B1604">
        <v>1002651225</v>
      </c>
      <c r="C1604">
        <v>3</v>
      </c>
      <c r="D1604" t="s">
        <v>42</v>
      </c>
      <c r="E1604">
        <v>5</v>
      </c>
      <c r="F1604" t="s">
        <v>232</v>
      </c>
      <c r="G1604" t="s">
        <v>101</v>
      </c>
      <c r="H1604" t="s">
        <v>425</v>
      </c>
      <c r="I1604" t="s">
        <v>212</v>
      </c>
      <c r="J1604" t="s">
        <v>213</v>
      </c>
      <c r="K1604" t="s">
        <v>149</v>
      </c>
      <c r="M1604" t="s">
        <v>1625</v>
      </c>
      <c r="N1604" t="s">
        <v>215</v>
      </c>
      <c r="O1604" s="57">
        <v>46318.611724537041</v>
      </c>
      <c r="P1604" s="57">
        <v>46323.434247685182</v>
      </c>
      <c r="Q1604">
        <v>69415988</v>
      </c>
      <c r="S1604">
        <v>152331252237</v>
      </c>
      <c r="T1604" t="s">
        <v>14621</v>
      </c>
      <c r="U1604" t="s">
        <v>12445</v>
      </c>
      <c r="Z1604">
        <v>112.5158691</v>
      </c>
      <c r="AA1604">
        <v>-7.3908269000000004</v>
      </c>
      <c r="AB1604" t="s">
        <v>12446</v>
      </c>
      <c r="AC1604" t="s">
        <v>229</v>
      </c>
      <c r="AO1604" t="s">
        <v>12447</v>
      </c>
      <c r="AR1604" t="s">
        <v>1630</v>
      </c>
      <c r="AS1604" t="s">
        <v>560</v>
      </c>
      <c r="AT1604" t="s">
        <v>230</v>
      </c>
      <c r="AV1604" t="s">
        <v>4103</v>
      </c>
      <c r="AW1604" t="s">
        <v>540</v>
      </c>
      <c r="AX1604" t="s">
        <v>222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str">
        <f>VLOOKUP(H1604,Sheet2!$A$1:$B$270,2,FALSE)</f>
        <v>SIDOARJO</v>
      </c>
    </row>
    <row r="1605" spans="1:61">
      <c r="A1605">
        <v>1604</v>
      </c>
      <c r="B1605">
        <v>1002617823</v>
      </c>
      <c r="C1605">
        <v>3</v>
      </c>
      <c r="D1605" t="s">
        <v>42</v>
      </c>
      <c r="E1605">
        <v>5</v>
      </c>
      <c r="F1605" t="s">
        <v>232</v>
      </c>
      <c r="G1605" t="s">
        <v>101</v>
      </c>
      <c r="H1605" t="s">
        <v>425</v>
      </c>
      <c r="I1605" t="s">
        <v>212</v>
      </c>
      <c r="J1605" t="s">
        <v>213</v>
      </c>
      <c r="K1605" t="s">
        <v>149</v>
      </c>
      <c r="L1605" t="s">
        <v>214</v>
      </c>
      <c r="M1605" t="s">
        <v>1916</v>
      </c>
      <c r="N1605" t="s">
        <v>215</v>
      </c>
      <c r="O1605" s="57">
        <v>46296.553182870368</v>
      </c>
      <c r="P1605" s="57">
        <v>46301.456435185188</v>
      </c>
      <c r="Q1605">
        <v>69402355</v>
      </c>
      <c r="S1605">
        <v>152331251875</v>
      </c>
      <c r="T1605" t="s">
        <v>1160</v>
      </c>
      <c r="U1605" t="s">
        <v>1161</v>
      </c>
      <c r="V1605" t="s">
        <v>1162</v>
      </c>
      <c r="Z1605">
        <v>112.51153100000001</v>
      </c>
      <c r="AA1605">
        <v>-7.4020760000000001</v>
      </c>
      <c r="AB1605" t="s">
        <v>1163</v>
      </c>
      <c r="AC1605" t="s">
        <v>235</v>
      </c>
      <c r="AL1605" t="s">
        <v>217</v>
      </c>
      <c r="AM1605" t="s">
        <v>1164</v>
      </c>
      <c r="AN1605" t="s">
        <v>6</v>
      </c>
      <c r="AO1605" s="57">
        <v>46032.559305555558</v>
      </c>
      <c r="AP1605" s="57">
        <v>46297.458333333336</v>
      </c>
      <c r="AQ1605" t="s">
        <v>838</v>
      </c>
      <c r="AR1605" t="s">
        <v>12</v>
      </c>
      <c r="AS1605" t="s">
        <v>560</v>
      </c>
      <c r="AT1605" t="s">
        <v>230</v>
      </c>
      <c r="AV1605" t="s">
        <v>1626</v>
      </c>
      <c r="AW1605" t="s">
        <v>886</v>
      </c>
      <c r="AX1605" t="s">
        <v>222</v>
      </c>
      <c r="BA1605" s="57">
        <v>46297.458333333336</v>
      </c>
      <c r="BB1605" t="s">
        <v>1164</v>
      </c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str">
        <f>VLOOKUP(H1605,Sheet2!$A$1:$B$270,2,FALSE)</f>
        <v>SIDOARJO</v>
      </c>
    </row>
    <row r="1606" spans="1:61">
      <c r="A1606">
        <v>1605</v>
      </c>
      <c r="B1606">
        <v>1002636934</v>
      </c>
      <c r="C1606">
        <v>3</v>
      </c>
      <c r="D1606" t="s">
        <v>42</v>
      </c>
      <c r="E1606">
        <v>5</v>
      </c>
      <c r="F1606" t="s">
        <v>232</v>
      </c>
      <c r="G1606" t="s">
        <v>101</v>
      </c>
      <c r="H1606" t="s">
        <v>425</v>
      </c>
      <c r="I1606" t="s">
        <v>212</v>
      </c>
      <c r="J1606" t="s">
        <v>213</v>
      </c>
      <c r="K1606" t="s">
        <v>149</v>
      </c>
      <c r="L1606" t="s">
        <v>214</v>
      </c>
      <c r="M1606" t="s">
        <v>1916</v>
      </c>
      <c r="N1606" t="s">
        <v>215</v>
      </c>
      <c r="O1606" s="57">
        <v>46309.597696759258</v>
      </c>
      <c r="P1606" s="57">
        <v>46310.35869212963</v>
      </c>
      <c r="Q1606">
        <v>69410203</v>
      </c>
      <c r="S1606">
        <v>152331252092</v>
      </c>
      <c r="T1606" t="s">
        <v>7069</v>
      </c>
      <c r="U1606" t="s">
        <v>7070</v>
      </c>
      <c r="V1606" t="s">
        <v>7071</v>
      </c>
      <c r="Z1606">
        <v>112.6106882</v>
      </c>
      <c r="AA1606">
        <v>-7.3853157999999901</v>
      </c>
      <c r="AB1606" t="s">
        <v>7072</v>
      </c>
      <c r="AC1606" t="s">
        <v>216</v>
      </c>
      <c r="AL1606" t="s">
        <v>217</v>
      </c>
      <c r="AM1606" t="s">
        <v>6879</v>
      </c>
      <c r="AN1606" t="s">
        <v>6</v>
      </c>
      <c r="AO1606" t="s">
        <v>6836</v>
      </c>
      <c r="AP1606" s="57">
        <v>46310.458333333336</v>
      </c>
      <c r="AQ1606" t="s">
        <v>841</v>
      </c>
      <c r="AR1606" t="s">
        <v>12</v>
      </c>
      <c r="AS1606" t="s">
        <v>560</v>
      </c>
      <c r="AT1606" t="s">
        <v>230</v>
      </c>
      <c r="AV1606" t="s">
        <v>1626</v>
      </c>
      <c r="AW1606" t="s">
        <v>883</v>
      </c>
      <c r="AX1606" t="s">
        <v>222</v>
      </c>
      <c r="BA1606" s="57">
        <v>46310.458333333336</v>
      </c>
      <c r="BB1606" t="s">
        <v>6879</v>
      </c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str">
        <f>VLOOKUP(H1606,Sheet2!$A$1:$B$270,2,FALSE)</f>
        <v>SIDOARJO</v>
      </c>
    </row>
    <row r="1607" spans="1:61">
      <c r="A1607">
        <v>1606</v>
      </c>
      <c r="B1607">
        <v>1002617312</v>
      </c>
      <c r="C1607">
        <v>3</v>
      </c>
      <c r="D1607" t="s">
        <v>42</v>
      </c>
      <c r="E1607">
        <v>5</v>
      </c>
      <c r="F1607" t="s">
        <v>232</v>
      </c>
      <c r="G1607" t="s">
        <v>101</v>
      </c>
      <c r="H1607" t="s">
        <v>499</v>
      </c>
      <c r="I1607" t="s">
        <v>212</v>
      </c>
      <c r="J1607" t="s">
        <v>213</v>
      </c>
      <c r="K1607" t="s">
        <v>149</v>
      </c>
      <c r="L1607" t="s">
        <v>214</v>
      </c>
      <c r="M1607" t="s">
        <v>76</v>
      </c>
      <c r="N1607" t="s">
        <v>215</v>
      </c>
      <c r="O1607" s="57">
        <v>46296.431018518517</v>
      </c>
      <c r="P1607" s="57">
        <v>46297.702141203707</v>
      </c>
      <c r="Q1607">
        <v>69402163</v>
      </c>
      <c r="S1607">
        <v>152328218520</v>
      </c>
      <c r="T1607" t="s">
        <v>1170</v>
      </c>
      <c r="U1607" t="s">
        <v>1171</v>
      </c>
      <c r="V1607" t="s">
        <v>1172</v>
      </c>
      <c r="Z1607">
        <v>112.65343230000001</v>
      </c>
      <c r="AA1607">
        <v>-7.4160553</v>
      </c>
      <c r="AB1607" t="s">
        <v>1173</v>
      </c>
      <c r="AC1607" t="s">
        <v>216</v>
      </c>
      <c r="AL1607" t="s">
        <v>217</v>
      </c>
      <c r="AM1607" t="s">
        <v>1174</v>
      </c>
      <c r="AN1607" t="s">
        <v>6</v>
      </c>
      <c r="AO1607" s="57">
        <v>46032.434247685182</v>
      </c>
      <c r="AP1607" s="57">
        <v>46297.458333333336</v>
      </c>
      <c r="AR1607" t="s">
        <v>218</v>
      </c>
      <c r="AS1607" t="s">
        <v>232</v>
      </c>
      <c r="AT1607" t="s">
        <v>220</v>
      </c>
      <c r="AU1607">
        <v>20261002</v>
      </c>
      <c r="AV1607" t="s">
        <v>221</v>
      </c>
      <c r="AW1607" t="s">
        <v>850</v>
      </c>
      <c r="AX1607" t="s">
        <v>222</v>
      </c>
      <c r="BA1607" s="57">
        <v>46297.458333333336</v>
      </c>
      <c r="BB1607" t="s">
        <v>1174</v>
      </c>
      <c r="BC1607">
        <v>2026</v>
      </c>
      <c r="BD1607">
        <v>10</v>
      </c>
      <c r="BE1607">
        <v>2</v>
      </c>
      <c r="BF1607" s="6">
        <f t="shared" si="75"/>
        <v>46297</v>
      </c>
      <c r="BG1607">
        <f t="shared" si="76"/>
        <v>-0.45833333333575865</v>
      </c>
      <c r="BH1607" t="str">
        <f t="shared" si="77"/>
        <v>COMPLY</v>
      </c>
      <c r="BI1607" t="str">
        <f>VLOOKUP(H1607,Sheet2!$A$1:$B$270,2,FALSE)</f>
        <v>SIDOARJO</v>
      </c>
    </row>
    <row r="1608" spans="1:61">
      <c r="A1608">
        <v>1607</v>
      </c>
      <c r="B1608">
        <v>1002616839</v>
      </c>
      <c r="C1608">
        <v>3</v>
      </c>
      <c r="D1608" t="s">
        <v>42</v>
      </c>
      <c r="E1608">
        <v>5</v>
      </c>
      <c r="F1608" t="s">
        <v>232</v>
      </c>
      <c r="G1608" t="s">
        <v>101</v>
      </c>
      <c r="H1608" t="s">
        <v>499</v>
      </c>
      <c r="I1608" t="s">
        <v>212</v>
      </c>
      <c r="J1608" t="s">
        <v>213</v>
      </c>
      <c r="K1608" t="s">
        <v>149</v>
      </c>
      <c r="M1608" t="s">
        <v>76</v>
      </c>
      <c r="N1608" t="s">
        <v>215</v>
      </c>
      <c r="O1608" s="57">
        <v>46296.335347222222</v>
      </c>
      <c r="P1608" s="57">
        <v>46296.930648148147</v>
      </c>
      <c r="Q1608">
        <v>69401984</v>
      </c>
      <c r="S1608">
        <v>152328218519</v>
      </c>
      <c r="T1608" t="s">
        <v>1165</v>
      </c>
      <c r="U1608" t="s">
        <v>1166</v>
      </c>
      <c r="V1608" t="s">
        <v>1167</v>
      </c>
      <c r="Z1608">
        <v>112.66993990135801</v>
      </c>
      <c r="AA1608">
        <v>-7.40526673854795</v>
      </c>
      <c r="AB1608" t="s">
        <v>1168</v>
      </c>
      <c r="AC1608" t="s">
        <v>229</v>
      </c>
      <c r="AL1608" t="s">
        <v>217</v>
      </c>
      <c r="AM1608" t="s">
        <v>1169</v>
      </c>
      <c r="AN1608" t="s">
        <v>6</v>
      </c>
      <c r="AO1608" s="57">
        <v>46032.351168981484</v>
      </c>
      <c r="AP1608" s="57">
        <v>46297.333333333336</v>
      </c>
      <c r="AR1608" t="s">
        <v>218</v>
      </c>
      <c r="AS1608" t="s">
        <v>232</v>
      </c>
      <c r="AT1608" t="s">
        <v>230</v>
      </c>
      <c r="AU1608">
        <v>20261001</v>
      </c>
      <c r="AV1608" t="s">
        <v>221</v>
      </c>
      <c r="AW1608" t="s">
        <v>540</v>
      </c>
      <c r="AX1608" t="s">
        <v>222</v>
      </c>
      <c r="BA1608" s="57">
        <v>46297.333333333336</v>
      </c>
      <c r="BB1608" t="s">
        <v>1169</v>
      </c>
      <c r="BC1608">
        <v>2026</v>
      </c>
      <c r="BD1608">
        <v>10</v>
      </c>
      <c r="BE1608">
        <v>1</v>
      </c>
      <c r="BF1608" s="6">
        <f t="shared" si="75"/>
        <v>46296</v>
      </c>
      <c r="BG1608">
        <f t="shared" si="76"/>
        <v>-1.3333333333357587</v>
      </c>
      <c r="BH1608" t="str">
        <f t="shared" si="77"/>
        <v>COMPLY</v>
      </c>
      <c r="BI1608" t="str">
        <f>VLOOKUP(H1608,Sheet2!$A$1:$B$270,2,FALSE)</f>
        <v>SIDOARJO</v>
      </c>
    </row>
    <row r="1609" spans="1:61">
      <c r="A1609">
        <v>1608</v>
      </c>
      <c r="B1609">
        <v>1002622108</v>
      </c>
      <c r="C1609">
        <v>3</v>
      </c>
      <c r="D1609" t="s">
        <v>42</v>
      </c>
      <c r="E1609">
        <v>5</v>
      </c>
      <c r="F1609" t="s">
        <v>232</v>
      </c>
      <c r="G1609" t="s">
        <v>101</v>
      </c>
      <c r="H1609" t="s">
        <v>499</v>
      </c>
      <c r="I1609" t="s">
        <v>212</v>
      </c>
      <c r="J1609" t="s">
        <v>213</v>
      </c>
      <c r="K1609" t="s">
        <v>149</v>
      </c>
      <c r="L1609" t="s">
        <v>214</v>
      </c>
      <c r="M1609" t="s">
        <v>76</v>
      </c>
      <c r="N1609" t="s">
        <v>215</v>
      </c>
      <c r="O1609" s="57">
        <v>46300.463645833333</v>
      </c>
      <c r="P1609" s="57">
        <v>46302.359178240738</v>
      </c>
      <c r="Q1609">
        <v>69404212</v>
      </c>
      <c r="S1609">
        <v>152328218537</v>
      </c>
      <c r="T1609" t="s">
        <v>2790</v>
      </c>
      <c r="U1609" t="s">
        <v>2791</v>
      </c>
      <c r="V1609" t="s">
        <v>2792</v>
      </c>
      <c r="Z1609">
        <v>112.673755</v>
      </c>
      <c r="AA1609">
        <v>-7.3944080000000003</v>
      </c>
      <c r="AB1609" t="s">
        <v>2793</v>
      </c>
      <c r="AC1609" t="s">
        <v>235</v>
      </c>
      <c r="AL1609" t="s">
        <v>217</v>
      </c>
      <c r="AM1609" t="s">
        <v>2629</v>
      </c>
      <c r="AN1609" t="s">
        <v>6</v>
      </c>
      <c r="AO1609" s="57">
        <v>46152.486157407409</v>
      </c>
      <c r="AP1609" s="57">
        <v>46301.333333333336</v>
      </c>
      <c r="AR1609" t="s">
        <v>218</v>
      </c>
      <c r="AS1609" t="s">
        <v>232</v>
      </c>
      <c r="AT1609" t="s">
        <v>230</v>
      </c>
      <c r="AU1609">
        <v>20261007</v>
      </c>
      <c r="AV1609" t="s">
        <v>221</v>
      </c>
      <c r="AW1609" t="s">
        <v>2624</v>
      </c>
      <c r="AX1609" t="s">
        <v>222</v>
      </c>
      <c r="BA1609" s="57">
        <v>46301.333333333336</v>
      </c>
      <c r="BB1609" t="s">
        <v>2629</v>
      </c>
      <c r="BC1609">
        <v>2026</v>
      </c>
      <c r="BD1609">
        <v>10</v>
      </c>
      <c r="BE1609">
        <v>7</v>
      </c>
      <c r="BF1609" s="6">
        <f t="shared" si="75"/>
        <v>46302</v>
      </c>
      <c r="BG1609">
        <f t="shared" si="76"/>
        <v>0.66666666666424135</v>
      </c>
      <c r="BH1609" t="str">
        <f t="shared" si="77"/>
        <v>COMPLY</v>
      </c>
      <c r="BI1609" t="str">
        <f>VLOOKUP(H1609,Sheet2!$A$1:$B$270,2,FALSE)</f>
        <v>SIDOARJO</v>
      </c>
    </row>
    <row r="1610" spans="1:61">
      <c r="A1610">
        <v>1609</v>
      </c>
      <c r="B1610">
        <v>1002617423</v>
      </c>
      <c r="C1610">
        <v>3</v>
      </c>
      <c r="D1610" t="s">
        <v>42</v>
      </c>
      <c r="E1610">
        <v>5</v>
      </c>
      <c r="F1610" t="s">
        <v>232</v>
      </c>
      <c r="G1610" t="s">
        <v>101</v>
      </c>
      <c r="H1610" t="s">
        <v>258</v>
      </c>
      <c r="I1610" t="s">
        <v>212</v>
      </c>
      <c r="J1610" t="s">
        <v>213</v>
      </c>
      <c r="K1610" t="s">
        <v>149</v>
      </c>
      <c r="L1610" t="s">
        <v>214</v>
      </c>
      <c r="M1610" t="s">
        <v>1400</v>
      </c>
      <c r="N1610" t="s">
        <v>215</v>
      </c>
      <c r="O1610" s="57">
        <v>46296.446979166663</v>
      </c>
      <c r="P1610" s="57">
        <v>46300.59474537037</v>
      </c>
      <c r="Q1610">
        <v>69402198</v>
      </c>
      <c r="S1610">
        <v>152316233175</v>
      </c>
      <c r="T1610" t="s">
        <v>1180</v>
      </c>
      <c r="U1610" t="s">
        <v>1181</v>
      </c>
      <c r="V1610" t="s">
        <v>1182</v>
      </c>
      <c r="Z1610">
        <v>112.6811052</v>
      </c>
      <c r="AA1610">
        <v>-7.4230592</v>
      </c>
      <c r="AB1610" t="s">
        <v>1183</v>
      </c>
      <c r="AC1610" t="s">
        <v>235</v>
      </c>
      <c r="AL1610" t="s">
        <v>217</v>
      </c>
      <c r="AM1610" t="s">
        <v>1184</v>
      </c>
      <c r="AN1610" t="s">
        <v>6</v>
      </c>
      <c r="AO1610" s="57">
        <v>46032.486342592594</v>
      </c>
      <c r="AP1610" s="57">
        <v>46297.333333333336</v>
      </c>
      <c r="AQ1610" t="s">
        <v>841</v>
      </c>
      <c r="AR1610" t="s">
        <v>14</v>
      </c>
      <c r="AS1610" t="s">
        <v>232</v>
      </c>
      <c r="AT1610" t="s">
        <v>342</v>
      </c>
      <c r="AV1610" t="s">
        <v>2794</v>
      </c>
      <c r="AW1610" t="s">
        <v>821</v>
      </c>
      <c r="AX1610" t="s">
        <v>222</v>
      </c>
      <c r="BA1610" s="57">
        <v>46297.333333333336</v>
      </c>
      <c r="BB1610" t="s">
        <v>1184</v>
      </c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str">
        <f>VLOOKUP(H1610,Sheet2!$A$1:$B$270,2,FALSE)</f>
        <v>SIDOARJO</v>
      </c>
    </row>
    <row r="1611" spans="1:61">
      <c r="A1611">
        <v>1610</v>
      </c>
      <c r="B1611">
        <v>1002632699</v>
      </c>
      <c r="C1611">
        <v>3</v>
      </c>
      <c r="D1611" t="s">
        <v>42</v>
      </c>
      <c r="E1611">
        <v>5</v>
      </c>
      <c r="F1611" t="s">
        <v>232</v>
      </c>
      <c r="G1611" t="s">
        <v>101</v>
      </c>
      <c r="H1611" t="s">
        <v>258</v>
      </c>
      <c r="I1611" t="s">
        <v>212</v>
      </c>
      <c r="J1611" t="s">
        <v>213</v>
      </c>
      <c r="K1611" t="s">
        <v>149</v>
      </c>
      <c r="M1611" t="s">
        <v>1400</v>
      </c>
      <c r="N1611" t="s">
        <v>215</v>
      </c>
      <c r="O1611" s="57">
        <v>46307.495810185188</v>
      </c>
      <c r="P1611" s="57">
        <v>46310.600046296298</v>
      </c>
      <c r="Q1611">
        <v>69408556</v>
      </c>
      <c r="S1611">
        <v>152316233489</v>
      </c>
      <c r="T1611" t="s">
        <v>6159</v>
      </c>
      <c r="U1611" t="s">
        <v>6160</v>
      </c>
      <c r="V1611" t="s">
        <v>6161</v>
      </c>
      <c r="Z1611">
        <v>112.70718960000001</v>
      </c>
      <c r="AA1611">
        <v>-7.4493967000000003</v>
      </c>
      <c r="AB1611" t="s">
        <v>6162</v>
      </c>
      <c r="AC1611" t="s">
        <v>229</v>
      </c>
      <c r="AL1611" t="s">
        <v>217</v>
      </c>
      <c r="AM1611" t="s">
        <v>6163</v>
      </c>
      <c r="AN1611" t="s">
        <v>6</v>
      </c>
      <c r="AO1611" s="57">
        <v>46366.517546296294</v>
      </c>
      <c r="AP1611" s="57">
        <v>46308.458333333336</v>
      </c>
      <c r="AQ1611" t="s">
        <v>841</v>
      </c>
      <c r="AR1611" t="s">
        <v>14</v>
      </c>
      <c r="AS1611" t="s">
        <v>232</v>
      </c>
      <c r="AT1611" t="s">
        <v>230</v>
      </c>
      <c r="AV1611" t="s">
        <v>7683</v>
      </c>
      <c r="AW1611" t="s">
        <v>540</v>
      </c>
      <c r="AX1611" t="s">
        <v>222</v>
      </c>
      <c r="BA1611" s="57">
        <v>46308.458333333336</v>
      </c>
      <c r="BB1611" t="s">
        <v>6163</v>
      </c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str">
        <f>VLOOKUP(H1611,Sheet2!$A$1:$B$270,2,FALSE)</f>
        <v>SIDOARJO</v>
      </c>
    </row>
    <row r="1612" spans="1:61">
      <c r="A1612">
        <v>1611</v>
      </c>
      <c r="B1612">
        <v>1002651765</v>
      </c>
      <c r="C1612">
        <v>3</v>
      </c>
      <c r="D1612" t="s">
        <v>42</v>
      </c>
      <c r="E1612">
        <v>5</v>
      </c>
      <c r="F1612" t="s">
        <v>232</v>
      </c>
      <c r="G1612" t="s">
        <v>101</v>
      </c>
      <c r="H1612" t="s">
        <v>258</v>
      </c>
      <c r="I1612" t="s">
        <v>212</v>
      </c>
      <c r="J1612" t="s">
        <v>213</v>
      </c>
      <c r="K1612" t="s">
        <v>149</v>
      </c>
      <c r="L1612" t="s">
        <v>214</v>
      </c>
      <c r="M1612" t="s">
        <v>1400</v>
      </c>
      <c r="N1612" t="s">
        <v>215</v>
      </c>
      <c r="O1612" s="57">
        <v>46318.758159722223</v>
      </c>
      <c r="P1612" s="57">
        <v>46321.491585648146</v>
      </c>
      <c r="Q1612">
        <v>69416161</v>
      </c>
      <c r="S1612">
        <v>152316233812</v>
      </c>
      <c r="T1612" t="s">
        <v>12470</v>
      </c>
      <c r="U1612" t="s">
        <v>12471</v>
      </c>
      <c r="V1612" t="s">
        <v>12472</v>
      </c>
      <c r="Z1612">
        <v>112.7218697</v>
      </c>
      <c r="AA1612">
        <v>-7.4340688999999998</v>
      </c>
      <c r="AB1612" t="s">
        <v>12473</v>
      </c>
      <c r="AC1612" t="s">
        <v>216</v>
      </c>
      <c r="AL1612" t="s">
        <v>217</v>
      </c>
      <c r="AM1612" t="s">
        <v>12474</v>
      </c>
      <c r="AN1612" t="s">
        <v>6</v>
      </c>
      <c r="AO1612" t="s">
        <v>12475</v>
      </c>
      <c r="AP1612" s="57">
        <v>46319.625</v>
      </c>
      <c r="AQ1612" t="s">
        <v>841</v>
      </c>
      <c r="AR1612" t="s">
        <v>14</v>
      </c>
      <c r="AS1612" t="s">
        <v>232</v>
      </c>
      <c r="AT1612" t="s">
        <v>230</v>
      </c>
      <c r="AV1612" t="s">
        <v>13258</v>
      </c>
      <c r="AW1612" t="s">
        <v>923</v>
      </c>
      <c r="AX1612" t="s">
        <v>222</v>
      </c>
      <c r="BA1612" s="57">
        <v>46319.625</v>
      </c>
      <c r="BB1612" t="s">
        <v>12474</v>
      </c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str">
        <f>VLOOKUP(H1612,Sheet2!$A$1:$B$270,2,FALSE)</f>
        <v>SIDOARJO</v>
      </c>
    </row>
    <row r="1613" spans="1:61">
      <c r="A1613">
        <v>1612</v>
      </c>
      <c r="B1613">
        <v>1002656694</v>
      </c>
      <c r="C1613">
        <v>3</v>
      </c>
      <c r="D1613" t="s">
        <v>42</v>
      </c>
      <c r="E1613">
        <v>5</v>
      </c>
      <c r="F1613" t="s">
        <v>232</v>
      </c>
      <c r="G1613" t="s">
        <v>101</v>
      </c>
      <c r="H1613" t="s">
        <v>258</v>
      </c>
      <c r="I1613" t="s">
        <v>212</v>
      </c>
      <c r="J1613" t="s">
        <v>213</v>
      </c>
      <c r="K1613" t="s">
        <v>149</v>
      </c>
      <c r="L1613" t="s">
        <v>826</v>
      </c>
      <c r="M1613" t="s">
        <v>542</v>
      </c>
      <c r="N1613" t="s">
        <v>215</v>
      </c>
      <c r="O1613" s="57">
        <v>46322.701006944444</v>
      </c>
      <c r="P1613" s="57">
        <v>46322.701006944444</v>
      </c>
      <c r="Q1613">
        <v>69416093</v>
      </c>
      <c r="T1613" t="s">
        <v>12448</v>
      </c>
      <c r="V1613" t="s">
        <v>12450</v>
      </c>
      <c r="Z1613">
        <v>112.6829</v>
      </c>
      <c r="AA1613">
        <v>-7.4408000000000003</v>
      </c>
      <c r="AB1613" t="s">
        <v>12451</v>
      </c>
      <c r="AC1613" t="s">
        <v>216</v>
      </c>
      <c r="AL1613" t="s">
        <v>217</v>
      </c>
      <c r="AM1613" t="s">
        <v>12452</v>
      </c>
      <c r="AN1613" t="s">
        <v>6</v>
      </c>
      <c r="AO1613" t="s">
        <v>13946</v>
      </c>
      <c r="AP1613" s="57">
        <v>46321</v>
      </c>
      <c r="AR1613" t="s">
        <v>543</v>
      </c>
      <c r="AS1613" t="s">
        <v>232</v>
      </c>
      <c r="AT1613" t="s">
        <v>230</v>
      </c>
      <c r="AV1613" t="s">
        <v>13947</v>
      </c>
      <c r="AW1613" t="s">
        <v>2850</v>
      </c>
      <c r="AX1613" t="s">
        <v>222</v>
      </c>
      <c r="BA1613" s="57">
        <v>46321.333333333336</v>
      </c>
      <c r="BB1613" t="s">
        <v>12452</v>
      </c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str">
        <f>VLOOKUP(H1613,Sheet2!$A$1:$B$270,2,FALSE)</f>
        <v>SIDOARJO</v>
      </c>
    </row>
    <row r="1614" spans="1:61">
      <c r="A1614">
        <v>1613</v>
      </c>
      <c r="B1614">
        <v>1002642917</v>
      </c>
      <c r="C1614">
        <v>3</v>
      </c>
      <c r="D1614" t="s">
        <v>42</v>
      </c>
      <c r="E1614">
        <v>5</v>
      </c>
      <c r="F1614" t="s">
        <v>232</v>
      </c>
      <c r="G1614" t="s">
        <v>101</v>
      </c>
      <c r="H1614" t="s">
        <v>258</v>
      </c>
      <c r="I1614" t="s">
        <v>212</v>
      </c>
      <c r="J1614" t="s">
        <v>213</v>
      </c>
      <c r="K1614" t="s">
        <v>149</v>
      </c>
      <c r="L1614" t="s">
        <v>214</v>
      </c>
      <c r="M1614" t="s">
        <v>836</v>
      </c>
      <c r="N1614" t="s">
        <v>215</v>
      </c>
      <c r="O1614" s="57">
        <v>46314.486504629633</v>
      </c>
      <c r="P1614" s="57">
        <v>46317.441562499997</v>
      </c>
      <c r="Q1614">
        <v>69412819</v>
      </c>
      <c r="S1614">
        <v>152316233674</v>
      </c>
      <c r="T1614" t="s">
        <v>9683</v>
      </c>
      <c r="U1614" t="s">
        <v>9684</v>
      </c>
      <c r="V1614" t="s">
        <v>9685</v>
      </c>
      <c r="Z1614">
        <v>112.694005</v>
      </c>
      <c r="AA1614">
        <v>-7.4455520000000002</v>
      </c>
      <c r="AB1614" t="s">
        <v>9686</v>
      </c>
      <c r="AC1614" t="s">
        <v>235</v>
      </c>
      <c r="AL1614" t="s">
        <v>217</v>
      </c>
      <c r="AM1614" t="s">
        <v>9687</v>
      </c>
      <c r="AN1614" t="s">
        <v>6</v>
      </c>
      <c r="AO1614" t="s">
        <v>9416</v>
      </c>
      <c r="AP1614" s="57">
        <v>46315.333333333336</v>
      </c>
      <c r="AQ1614" t="s">
        <v>841</v>
      </c>
      <c r="AR1614" t="s">
        <v>14</v>
      </c>
      <c r="AS1614" t="s">
        <v>232</v>
      </c>
      <c r="AT1614" t="s">
        <v>230</v>
      </c>
      <c r="AV1614" t="s">
        <v>837</v>
      </c>
      <c r="AW1614" t="s">
        <v>236</v>
      </c>
      <c r="AX1614" t="s">
        <v>222</v>
      </c>
      <c r="BA1614" s="57">
        <v>46315.333333333336</v>
      </c>
      <c r="BB1614" t="s">
        <v>9687</v>
      </c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str">
        <f>VLOOKUP(H1614,Sheet2!$A$1:$B$270,2,FALSE)</f>
        <v>SIDOARJO</v>
      </c>
    </row>
    <row r="1615" spans="1:61">
      <c r="A1615">
        <v>1614</v>
      </c>
      <c r="B1615">
        <v>1002651597</v>
      </c>
      <c r="C1615">
        <v>3</v>
      </c>
      <c r="D1615" t="s">
        <v>42</v>
      </c>
      <c r="E1615">
        <v>5</v>
      </c>
      <c r="F1615" t="s">
        <v>232</v>
      </c>
      <c r="G1615" t="s">
        <v>101</v>
      </c>
      <c r="H1615" t="s">
        <v>258</v>
      </c>
      <c r="I1615" t="s">
        <v>212</v>
      </c>
      <c r="J1615" t="s">
        <v>213</v>
      </c>
      <c r="K1615" t="s">
        <v>149</v>
      </c>
      <c r="L1615" t="s">
        <v>826</v>
      </c>
      <c r="M1615" t="s">
        <v>836</v>
      </c>
      <c r="N1615" t="s">
        <v>215</v>
      </c>
      <c r="O1615" s="57">
        <v>46318.681076388886</v>
      </c>
      <c r="P1615" s="57">
        <v>46323.430219907408</v>
      </c>
      <c r="Q1615">
        <v>69416103</v>
      </c>
      <c r="R1615">
        <v>3135917271</v>
      </c>
      <c r="S1615">
        <v>152316233807</v>
      </c>
      <c r="T1615" t="s">
        <v>12448</v>
      </c>
      <c r="U1615" t="s">
        <v>12454</v>
      </c>
      <c r="V1615" t="s">
        <v>12455</v>
      </c>
      <c r="Z1615">
        <v>112.67498879999999</v>
      </c>
      <c r="AA1615">
        <v>-7.4355989999999901</v>
      </c>
      <c r="AB1615" t="s">
        <v>12456</v>
      </c>
      <c r="AC1615" t="s">
        <v>216</v>
      </c>
      <c r="AL1615" t="s">
        <v>217</v>
      </c>
      <c r="AM1615" t="s">
        <v>11911</v>
      </c>
      <c r="AN1615" t="s">
        <v>6</v>
      </c>
      <c r="AO1615" t="s">
        <v>12056</v>
      </c>
      <c r="AP1615" s="57">
        <v>46319.625</v>
      </c>
      <c r="AQ1615" t="s">
        <v>841</v>
      </c>
      <c r="AR1615" t="s">
        <v>14</v>
      </c>
      <c r="AS1615" t="s">
        <v>232</v>
      </c>
      <c r="AT1615" t="s">
        <v>230</v>
      </c>
      <c r="AV1615" t="s">
        <v>837</v>
      </c>
      <c r="AW1615" t="s">
        <v>2850</v>
      </c>
      <c r="AX1615" t="s">
        <v>222</v>
      </c>
      <c r="BA1615" s="57">
        <v>46319.625</v>
      </c>
      <c r="BB1615" t="s">
        <v>11911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str">
        <f>VLOOKUP(H1615,Sheet2!$A$1:$B$270,2,FALSE)</f>
        <v>SIDOARJO</v>
      </c>
    </row>
    <row r="1616" spans="1:61">
      <c r="A1616">
        <v>1615</v>
      </c>
      <c r="B1616">
        <v>1002617556</v>
      </c>
      <c r="C1616">
        <v>3</v>
      </c>
      <c r="D1616" t="s">
        <v>42</v>
      </c>
      <c r="E1616">
        <v>5</v>
      </c>
      <c r="F1616" t="s">
        <v>232</v>
      </c>
      <c r="G1616" t="s">
        <v>101</v>
      </c>
      <c r="H1616" t="s">
        <v>258</v>
      </c>
      <c r="I1616" t="s">
        <v>212</v>
      </c>
      <c r="J1616" t="s">
        <v>213</v>
      </c>
      <c r="K1616" t="s">
        <v>149</v>
      </c>
      <c r="L1616" t="s">
        <v>214</v>
      </c>
      <c r="M1616" t="s">
        <v>76</v>
      </c>
      <c r="N1616" t="s">
        <v>215</v>
      </c>
      <c r="O1616" s="57">
        <v>46296.470532407409</v>
      </c>
      <c r="P1616" s="57">
        <v>46297.662361111114</v>
      </c>
      <c r="Q1616">
        <v>69402243</v>
      </c>
      <c r="S1616">
        <v>152316233179</v>
      </c>
      <c r="T1616" t="s">
        <v>1175</v>
      </c>
      <c r="U1616" t="s">
        <v>1176</v>
      </c>
      <c r="V1616" t="s">
        <v>1177</v>
      </c>
      <c r="Z1616">
        <v>112.69584570000001</v>
      </c>
      <c r="AA1616">
        <v>-7.4521503999999998</v>
      </c>
      <c r="AB1616" t="s">
        <v>1178</v>
      </c>
      <c r="AC1616" t="s">
        <v>216</v>
      </c>
      <c r="AL1616" t="s">
        <v>217</v>
      </c>
      <c r="AM1616" t="s">
        <v>1179</v>
      </c>
      <c r="AN1616" t="s">
        <v>6</v>
      </c>
      <c r="AO1616" s="57">
        <v>46032.486342592594</v>
      </c>
      <c r="AP1616" s="57">
        <v>46297.333333333336</v>
      </c>
      <c r="AR1616" t="s">
        <v>218</v>
      </c>
      <c r="AS1616" t="s">
        <v>232</v>
      </c>
      <c r="AT1616" t="s">
        <v>230</v>
      </c>
      <c r="AU1616">
        <v>20261002</v>
      </c>
      <c r="AV1616" t="s">
        <v>221</v>
      </c>
      <c r="AW1616" t="s">
        <v>883</v>
      </c>
      <c r="AX1616" t="s">
        <v>222</v>
      </c>
      <c r="BA1616" s="57">
        <v>46297.333333333336</v>
      </c>
      <c r="BB1616" t="s">
        <v>1179</v>
      </c>
      <c r="BC1616">
        <v>2026</v>
      </c>
      <c r="BD1616">
        <v>10</v>
      </c>
      <c r="BE1616">
        <v>2</v>
      </c>
      <c r="BF1616" s="6">
        <f t="shared" si="75"/>
        <v>46297</v>
      </c>
      <c r="BG1616">
        <f t="shared" si="76"/>
        <v>-0.33333333333575865</v>
      </c>
      <c r="BH1616" t="str">
        <f t="shared" si="77"/>
        <v>COMPLY</v>
      </c>
      <c r="BI1616" t="str">
        <f>VLOOKUP(H1616,Sheet2!$A$1:$B$270,2,FALSE)</f>
        <v>SIDOARJO</v>
      </c>
    </row>
    <row r="1617" spans="1:61">
      <c r="A1617">
        <v>1616</v>
      </c>
      <c r="B1617">
        <v>1002620004</v>
      </c>
      <c r="C1617">
        <v>3</v>
      </c>
      <c r="D1617" t="s">
        <v>42</v>
      </c>
      <c r="E1617">
        <v>5</v>
      </c>
      <c r="F1617" t="s">
        <v>232</v>
      </c>
      <c r="G1617" t="s">
        <v>101</v>
      </c>
      <c r="H1617" t="s">
        <v>258</v>
      </c>
      <c r="I1617" t="s">
        <v>212</v>
      </c>
      <c r="J1617" t="s">
        <v>213</v>
      </c>
      <c r="K1617" t="s">
        <v>149</v>
      </c>
      <c r="L1617" t="s">
        <v>214</v>
      </c>
      <c r="M1617" t="s">
        <v>76</v>
      </c>
      <c r="N1617" t="s">
        <v>215</v>
      </c>
      <c r="O1617" s="57">
        <v>46297.601851851854</v>
      </c>
      <c r="P1617" s="57">
        <v>46298.418310185189</v>
      </c>
      <c r="Q1617">
        <v>69403171</v>
      </c>
      <c r="S1617">
        <v>152316231844</v>
      </c>
      <c r="T1617" t="s">
        <v>2076</v>
      </c>
      <c r="U1617" t="s">
        <v>2077</v>
      </c>
      <c r="V1617" t="s">
        <v>2078</v>
      </c>
      <c r="Z1617">
        <v>112.701519057154</v>
      </c>
      <c r="AA1617">
        <v>-7.4495876911207297</v>
      </c>
      <c r="AB1617" t="s">
        <v>2079</v>
      </c>
      <c r="AC1617" t="s">
        <v>216</v>
      </c>
      <c r="AL1617" t="s">
        <v>217</v>
      </c>
      <c r="AM1617" t="s">
        <v>2080</v>
      </c>
      <c r="AN1617" t="s">
        <v>6</v>
      </c>
      <c r="AO1617" s="57">
        <v>46063.61105324074</v>
      </c>
      <c r="AP1617" s="57">
        <v>46298.458333333336</v>
      </c>
      <c r="AR1617" t="s">
        <v>218</v>
      </c>
      <c r="AS1617" t="s">
        <v>232</v>
      </c>
      <c r="AT1617" t="s">
        <v>230</v>
      </c>
      <c r="AU1617">
        <v>20261003</v>
      </c>
      <c r="AV1617" t="s">
        <v>221</v>
      </c>
      <c r="AW1617" t="s">
        <v>886</v>
      </c>
      <c r="AX1617" t="s">
        <v>222</v>
      </c>
      <c r="BA1617" s="57">
        <v>46298.458333333336</v>
      </c>
      <c r="BB1617" t="s">
        <v>2080</v>
      </c>
      <c r="BC1617">
        <v>2026</v>
      </c>
      <c r="BD1617">
        <v>10</v>
      </c>
      <c r="BE1617">
        <v>3</v>
      </c>
      <c r="BF1617" s="6">
        <f t="shared" si="75"/>
        <v>46298</v>
      </c>
      <c r="BG1617">
        <f t="shared" si="76"/>
        <v>-0.45833333333575865</v>
      </c>
      <c r="BH1617" t="str">
        <f t="shared" si="77"/>
        <v>COMPLY</v>
      </c>
      <c r="BI1617" t="str">
        <f>VLOOKUP(H1617,Sheet2!$A$1:$B$270,2,FALSE)</f>
        <v>SIDOARJO</v>
      </c>
    </row>
    <row r="1618" spans="1:61">
      <c r="A1618">
        <v>1617</v>
      </c>
      <c r="B1618">
        <v>1002622609</v>
      </c>
      <c r="C1618">
        <v>3</v>
      </c>
      <c r="D1618" t="s">
        <v>42</v>
      </c>
      <c r="E1618">
        <v>5</v>
      </c>
      <c r="F1618" t="s">
        <v>232</v>
      </c>
      <c r="G1618" t="s">
        <v>101</v>
      </c>
      <c r="H1618" t="s">
        <v>258</v>
      </c>
      <c r="I1618" t="s">
        <v>212</v>
      </c>
      <c r="J1618" t="s">
        <v>213</v>
      </c>
      <c r="K1618" t="s">
        <v>149</v>
      </c>
      <c r="M1618" t="s">
        <v>76</v>
      </c>
      <c r="N1618" t="s">
        <v>215</v>
      </c>
      <c r="O1618" s="57">
        <v>46300.59474537037</v>
      </c>
      <c r="P1618" s="57">
        <v>46300.73778935185</v>
      </c>
      <c r="Q1618">
        <v>69402198</v>
      </c>
      <c r="S1618">
        <v>152316233305</v>
      </c>
      <c r="T1618" t="s">
        <v>1180</v>
      </c>
      <c r="U1618" t="s">
        <v>1181</v>
      </c>
      <c r="V1618" t="s">
        <v>2795</v>
      </c>
      <c r="Z1618">
        <v>112.681397</v>
      </c>
      <c r="AA1618">
        <v>-7.4233900000000004</v>
      </c>
      <c r="AB1618" t="s">
        <v>1183</v>
      </c>
      <c r="AC1618" t="s">
        <v>229</v>
      </c>
      <c r="AL1618" t="s">
        <v>217</v>
      </c>
      <c r="AM1618" t="s">
        <v>2796</v>
      </c>
      <c r="AN1618" t="s">
        <v>6</v>
      </c>
      <c r="AO1618" s="57">
        <v>46152.601203703707</v>
      </c>
      <c r="AR1618" t="s">
        <v>218</v>
      </c>
      <c r="AS1618" t="s">
        <v>232</v>
      </c>
      <c r="AT1618" t="s">
        <v>342</v>
      </c>
      <c r="AU1618">
        <v>20261005</v>
      </c>
      <c r="AV1618" t="s">
        <v>221</v>
      </c>
      <c r="AW1618" t="s">
        <v>2797</v>
      </c>
      <c r="AX1618" t="s">
        <v>222</v>
      </c>
      <c r="BA1618" s="57">
        <v>46300.291666666664</v>
      </c>
      <c r="BB1618" t="s">
        <v>2796</v>
      </c>
      <c r="BC1618">
        <v>2026</v>
      </c>
      <c r="BD1618">
        <v>10</v>
      </c>
      <c r="BE1618">
        <v>5</v>
      </c>
      <c r="BF1618" s="6">
        <f t="shared" si="75"/>
        <v>46300</v>
      </c>
      <c r="BG1618">
        <f t="shared" si="76"/>
        <v>-0.29166666666424135</v>
      </c>
      <c r="BH1618" t="str">
        <f t="shared" si="77"/>
        <v>COMPLY</v>
      </c>
      <c r="BI1618" t="str">
        <f>VLOOKUP(H1618,Sheet2!$A$1:$B$270,2,FALSE)</f>
        <v>SIDOARJO</v>
      </c>
    </row>
    <row r="1619" spans="1:61">
      <c r="A1619">
        <v>1618</v>
      </c>
      <c r="B1619">
        <v>1002622455</v>
      </c>
      <c r="C1619">
        <v>3</v>
      </c>
      <c r="D1619" t="s">
        <v>42</v>
      </c>
      <c r="E1619">
        <v>5</v>
      </c>
      <c r="F1619" t="s">
        <v>232</v>
      </c>
      <c r="G1619" t="s">
        <v>101</v>
      </c>
      <c r="H1619" t="s">
        <v>258</v>
      </c>
      <c r="I1619" t="s">
        <v>212</v>
      </c>
      <c r="J1619" t="s">
        <v>213</v>
      </c>
      <c r="K1619" t="s">
        <v>149</v>
      </c>
      <c r="L1619" t="s">
        <v>214</v>
      </c>
      <c r="M1619" t="s">
        <v>76</v>
      </c>
      <c r="N1619" t="s">
        <v>215</v>
      </c>
      <c r="O1619" s="57">
        <v>46300.566377314812</v>
      </c>
      <c r="P1619" s="57">
        <v>46301.348437499997</v>
      </c>
      <c r="Q1619">
        <v>69404356</v>
      </c>
      <c r="S1619">
        <v>152316233304</v>
      </c>
      <c r="T1619" t="s">
        <v>2798</v>
      </c>
      <c r="U1619" t="s">
        <v>2799</v>
      </c>
      <c r="V1619" t="s">
        <v>2800</v>
      </c>
      <c r="Z1619">
        <v>112.720407843589</v>
      </c>
      <c r="AA1619">
        <v>-7.4553270041890398</v>
      </c>
      <c r="AB1619" t="s">
        <v>2801</v>
      </c>
      <c r="AC1619" t="s">
        <v>216</v>
      </c>
      <c r="AL1619" t="s">
        <v>217</v>
      </c>
      <c r="AM1619" t="s">
        <v>2802</v>
      </c>
      <c r="AN1619" t="s">
        <v>6</v>
      </c>
      <c r="AO1619" s="57">
        <v>46152.569618055553</v>
      </c>
      <c r="AP1619" s="57">
        <v>46301.458333333336</v>
      </c>
      <c r="AR1619" t="s">
        <v>218</v>
      </c>
      <c r="AS1619" t="s">
        <v>232</v>
      </c>
      <c r="AT1619" t="s">
        <v>220</v>
      </c>
      <c r="AU1619">
        <v>20261006</v>
      </c>
      <c r="AV1619" t="s">
        <v>221</v>
      </c>
      <c r="AW1619" t="s">
        <v>1812</v>
      </c>
      <c r="AX1619" t="s">
        <v>222</v>
      </c>
      <c r="BA1619" s="57">
        <v>46301.458333333336</v>
      </c>
      <c r="BB1619" t="s">
        <v>2802</v>
      </c>
      <c r="BC1619">
        <v>2026</v>
      </c>
      <c r="BD1619">
        <v>10</v>
      </c>
      <c r="BE1619">
        <v>6</v>
      </c>
      <c r="BF1619" s="6">
        <f t="shared" si="75"/>
        <v>46301</v>
      </c>
      <c r="BG1619">
        <f t="shared" si="76"/>
        <v>-0.45833333333575865</v>
      </c>
      <c r="BH1619" t="str">
        <f t="shared" si="77"/>
        <v>COMPLY</v>
      </c>
      <c r="BI1619" t="str">
        <f>VLOOKUP(H1619,Sheet2!$A$1:$B$270,2,FALSE)</f>
        <v>SIDOARJO</v>
      </c>
    </row>
    <row r="1620" spans="1:61">
      <c r="A1620">
        <v>1619</v>
      </c>
      <c r="B1620">
        <v>1002625047</v>
      </c>
      <c r="C1620">
        <v>3</v>
      </c>
      <c r="D1620" t="s">
        <v>42</v>
      </c>
      <c r="E1620">
        <v>5</v>
      </c>
      <c r="F1620" t="s">
        <v>232</v>
      </c>
      <c r="G1620" t="s">
        <v>101</v>
      </c>
      <c r="H1620" t="s">
        <v>258</v>
      </c>
      <c r="I1620" t="s">
        <v>212</v>
      </c>
      <c r="J1620" t="s">
        <v>213</v>
      </c>
      <c r="K1620" t="s">
        <v>149</v>
      </c>
      <c r="L1620" t="s">
        <v>214</v>
      </c>
      <c r="M1620" t="s">
        <v>76</v>
      </c>
      <c r="N1620" t="s">
        <v>215</v>
      </c>
      <c r="O1620" s="57">
        <v>46301.701840277776</v>
      </c>
      <c r="P1620" s="57">
        <v>46301.89203703704</v>
      </c>
      <c r="Q1620">
        <v>69405348</v>
      </c>
      <c r="S1620">
        <v>152316233342</v>
      </c>
      <c r="T1620" t="s">
        <v>3416</v>
      </c>
      <c r="U1620" t="s">
        <v>3417</v>
      </c>
      <c r="V1620" t="s">
        <v>3418</v>
      </c>
      <c r="Z1620">
        <v>112.71526236087</v>
      </c>
      <c r="AA1620">
        <v>-7.4461501842499596</v>
      </c>
      <c r="AB1620" t="s">
        <v>3419</v>
      </c>
      <c r="AC1620" t="s">
        <v>216</v>
      </c>
      <c r="AL1620" t="s">
        <v>217</v>
      </c>
      <c r="AM1620" t="s">
        <v>3420</v>
      </c>
      <c r="AN1620" t="s">
        <v>6</v>
      </c>
      <c r="AO1620" s="57">
        <v>46183.705092592594</v>
      </c>
      <c r="AP1620" s="57">
        <v>46302.625</v>
      </c>
      <c r="AQ1620" t="s">
        <v>841</v>
      </c>
      <c r="AR1620" t="s">
        <v>218</v>
      </c>
      <c r="AS1620" t="s">
        <v>232</v>
      </c>
      <c r="AT1620" t="s">
        <v>342</v>
      </c>
      <c r="AU1620">
        <v>20261006</v>
      </c>
      <c r="AV1620" t="s">
        <v>221</v>
      </c>
      <c r="AW1620" t="s">
        <v>2322</v>
      </c>
      <c r="AX1620" t="s">
        <v>222</v>
      </c>
      <c r="BA1620" s="57">
        <v>46302.625</v>
      </c>
      <c r="BB1620" t="s">
        <v>3420</v>
      </c>
      <c r="BC1620">
        <v>2026</v>
      </c>
      <c r="BD1620">
        <v>10</v>
      </c>
      <c r="BE1620">
        <v>6</v>
      </c>
      <c r="BF1620" s="6">
        <f t="shared" si="75"/>
        <v>46301</v>
      </c>
      <c r="BG1620">
        <f t="shared" si="76"/>
        <v>-1.625</v>
      </c>
      <c r="BH1620" t="str">
        <f t="shared" si="77"/>
        <v>COMPLY</v>
      </c>
      <c r="BI1620" t="str">
        <f>VLOOKUP(H1620,Sheet2!$A$1:$B$270,2,FALSE)</f>
        <v>SIDOARJO</v>
      </c>
    </row>
    <row r="1621" spans="1:61">
      <c r="A1621">
        <v>1620</v>
      </c>
      <c r="B1621">
        <v>1002626693</v>
      </c>
      <c r="C1621">
        <v>3</v>
      </c>
      <c r="D1621" t="s">
        <v>42</v>
      </c>
      <c r="E1621">
        <v>5</v>
      </c>
      <c r="F1621" t="s">
        <v>232</v>
      </c>
      <c r="G1621" t="s">
        <v>101</v>
      </c>
      <c r="H1621" t="s">
        <v>258</v>
      </c>
      <c r="I1621" t="s">
        <v>212</v>
      </c>
      <c r="J1621" t="s">
        <v>213</v>
      </c>
      <c r="K1621" t="s">
        <v>149</v>
      </c>
      <c r="L1621" t="s">
        <v>214</v>
      </c>
      <c r="M1621" t="s">
        <v>76</v>
      </c>
      <c r="N1621" t="s">
        <v>215</v>
      </c>
      <c r="O1621" s="57">
        <v>46302.668495370373</v>
      </c>
      <c r="P1621" s="57">
        <v>46302.797766203701</v>
      </c>
      <c r="Q1621">
        <v>69406052</v>
      </c>
      <c r="S1621">
        <v>152316233377</v>
      </c>
      <c r="T1621" t="s">
        <v>4108</v>
      </c>
      <c r="U1621" t="s">
        <v>2799</v>
      </c>
      <c r="V1621" t="s">
        <v>4109</v>
      </c>
      <c r="Z1621">
        <v>112.720584198832</v>
      </c>
      <c r="AA1621">
        <v>-7.4553113794235601</v>
      </c>
      <c r="AB1621" t="s">
        <v>4110</v>
      </c>
      <c r="AC1621" t="s">
        <v>216</v>
      </c>
      <c r="AL1621" t="s">
        <v>217</v>
      </c>
      <c r="AM1621" t="s">
        <v>3711</v>
      </c>
      <c r="AN1621" t="s">
        <v>6</v>
      </c>
      <c r="AO1621" s="57">
        <v>46213.67386574074</v>
      </c>
      <c r="AP1621" s="57">
        <v>46303.625</v>
      </c>
      <c r="AR1621" t="s">
        <v>218</v>
      </c>
      <c r="AS1621" t="s">
        <v>232</v>
      </c>
      <c r="AT1621" t="s">
        <v>342</v>
      </c>
      <c r="AU1621">
        <v>20261007</v>
      </c>
      <c r="AV1621" t="s">
        <v>221</v>
      </c>
      <c r="AW1621" t="s">
        <v>2585</v>
      </c>
      <c r="AX1621" t="s">
        <v>222</v>
      </c>
      <c r="BA1621" s="57">
        <v>46303.625</v>
      </c>
      <c r="BB1621" t="s">
        <v>3711</v>
      </c>
      <c r="BC1621">
        <v>2026</v>
      </c>
      <c r="BD1621">
        <v>10</v>
      </c>
      <c r="BE1621">
        <v>7</v>
      </c>
      <c r="BF1621" s="6">
        <f t="shared" si="75"/>
        <v>46302</v>
      </c>
      <c r="BG1621">
        <f t="shared" si="76"/>
        <v>-1.625</v>
      </c>
      <c r="BH1621" t="str">
        <f t="shared" si="77"/>
        <v>COMPLY</v>
      </c>
      <c r="BI1621" t="str">
        <f>VLOOKUP(H1621,Sheet2!$A$1:$B$270,2,FALSE)</f>
        <v>SIDOARJO</v>
      </c>
    </row>
    <row r="1622" spans="1:61">
      <c r="A1622">
        <v>1621</v>
      </c>
      <c r="B1622">
        <v>1002626328</v>
      </c>
      <c r="C1622">
        <v>3</v>
      </c>
      <c r="D1622" t="s">
        <v>42</v>
      </c>
      <c r="E1622">
        <v>5</v>
      </c>
      <c r="F1622" t="s">
        <v>232</v>
      </c>
      <c r="G1622" t="s">
        <v>101</v>
      </c>
      <c r="H1622" t="s">
        <v>258</v>
      </c>
      <c r="I1622" t="s">
        <v>212</v>
      </c>
      <c r="J1622" t="s">
        <v>213</v>
      </c>
      <c r="K1622" t="s">
        <v>149</v>
      </c>
      <c r="M1622" t="s">
        <v>76</v>
      </c>
      <c r="N1622" t="s">
        <v>215</v>
      </c>
      <c r="O1622" s="57">
        <v>46302.596076388887</v>
      </c>
      <c r="P1622" s="57">
        <v>46304.671226851853</v>
      </c>
      <c r="Q1622">
        <v>69405918</v>
      </c>
      <c r="S1622">
        <v>152316233372</v>
      </c>
      <c r="T1622" t="s">
        <v>4114</v>
      </c>
      <c r="U1622" t="s">
        <v>4115</v>
      </c>
      <c r="V1622" t="s">
        <v>4571</v>
      </c>
      <c r="Z1622">
        <v>112.7406584</v>
      </c>
      <c r="AA1622">
        <v>-7.4355393000000003</v>
      </c>
      <c r="AB1622" t="s">
        <v>4116</v>
      </c>
      <c r="AC1622" t="s">
        <v>229</v>
      </c>
      <c r="AL1622" t="s">
        <v>217</v>
      </c>
      <c r="AM1622" t="s">
        <v>4572</v>
      </c>
      <c r="AN1622" t="s">
        <v>6</v>
      </c>
      <c r="AO1622" s="57">
        <v>46213.601053240738</v>
      </c>
      <c r="AP1622" s="57">
        <v>46305.333333333336</v>
      </c>
      <c r="AR1622" t="s">
        <v>218</v>
      </c>
      <c r="AS1622" t="s">
        <v>232</v>
      </c>
      <c r="AT1622" t="s">
        <v>342</v>
      </c>
      <c r="AU1622">
        <v>20261009</v>
      </c>
      <c r="AV1622" t="s">
        <v>221</v>
      </c>
      <c r="AW1622" t="s">
        <v>2797</v>
      </c>
      <c r="AX1622" t="s">
        <v>222</v>
      </c>
      <c r="BA1622" s="57">
        <v>46305.333333333336</v>
      </c>
      <c r="BB1622" t="s">
        <v>4572</v>
      </c>
      <c r="BC1622">
        <v>2026</v>
      </c>
      <c r="BD1622">
        <v>10</v>
      </c>
      <c r="BE1622">
        <v>9</v>
      </c>
      <c r="BF1622" s="6">
        <f t="shared" si="75"/>
        <v>46304</v>
      </c>
      <c r="BG1622">
        <f t="shared" si="76"/>
        <v>-1.3333333333357587</v>
      </c>
      <c r="BH1622" t="str">
        <f t="shared" si="77"/>
        <v>COMPLY</v>
      </c>
      <c r="BI1622" t="str">
        <f>VLOOKUP(H1622,Sheet2!$A$1:$B$270,2,FALSE)</f>
        <v>SIDOARJO</v>
      </c>
    </row>
    <row r="1623" spans="1:61">
      <c r="A1623">
        <v>1622</v>
      </c>
      <c r="B1623">
        <v>1002627294</v>
      </c>
      <c r="C1623">
        <v>3</v>
      </c>
      <c r="D1623" t="s">
        <v>42</v>
      </c>
      <c r="E1623">
        <v>5</v>
      </c>
      <c r="F1623" t="s">
        <v>232</v>
      </c>
      <c r="G1623" t="s">
        <v>101</v>
      </c>
      <c r="H1623" t="s">
        <v>258</v>
      </c>
      <c r="I1623" t="s">
        <v>212</v>
      </c>
      <c r="J1623" t="s">
        <v>213</v>
      </c>
      <c r="K1623" t="s">
        <v>149</v>
      </c>
      <c r="M1623" t="s">
        <v>76</v>
      </c>
      <c r="N1623" t="s">
        <v>215</v>
      </c>
      <c r="O1623" s="57">
        <v>46303.411805555559</v>
      </c>
      <c r="P1623" s="57">
        <v>46306.535057870373</v>
      </c>
      <c r="Q1623">
        <v>69406298</v>
      </c>
      <c r="R1623" t="s">
        <v>3776</v>
      </c>
      <c r="S1623">
        <v>-152316206616</v>
      </c>
      <c r="T1623" t="s">
        <v>4111</v>
      </c>
      <c r="U1623" t="s">
        <v>4112</v>
      </c>
      <c r="V1623" t="s">
        <v>5322</v>
      </c>
      <c r="Z1623">
        <v>112.74538800000001</v>
      </c>
      <c r="AA1623">
        <v>-7.4634847000000004</v>
      </c>
      <c r="AB1623" t="s">
        <v>4113</v>
      </c>
      <c r="AC1623" t="s">
        <v>229</v>
      </c>
      <c r="AL1623" t="s">
        <v>217</v>
      </c>
      <c r="AM1623" t="s">
        <v>5323</v>
      </c>
      <c r="AN1623" t="s">
        <v>6</v>
      </c>
      <c r="AO1623" s="57">
        <v>46244.413414351853</v>
      </c>
      <c r="AP1623" s="57">
        <v>46307.333333333336</v>
      </c>
      <c r="AR1623" t="s">
        <v>218</v>
      </c>
      <c r="AS1623" t="s">
        <v>232</v>
      </c>
      <c r="AT1623" t="s">
        <v>342</v>
      </c>
      <c r="AU1623">
        <v>20261011</v>
      </c>
      <c r="AV1623" t="s">
        <v>221</v>
      </c>
      <c r="AW1623" t="s">
        <v>540</v>
      </c>
      <c r="AX1623" t="s">
        <v>222</v>
      </c>
      <c r="BA1623" s="57">
        <v>46307.333333333336</v>
      </c>
      <c r="BB1623" t="s">
        <v>5323</v>
      </c>
      <c r="BC1623">
        <v>2026</v>
      </c>
      <c r="BD1623">
        <v>10</v>
      </c>
      <c r="BE1623">
        <v>11</v>
      </c>
      <c r="BF1623" s="6">
        <f t="shared" si="75"/>
        <v>46306</v>
      </c>
      <c r="BG1623">
        <f t="shared" si="76"/>
        <v>-1.3333333333357587</v>
      </c>
      <c r="BH1623" t="str">
        <f t="shared" si="77"/>
        <v>COMPLY</v>
      </c>
      <c r="BI1623" t="str">
        <f>VLOOKUP(H1623,Sheet2!$A$1:$B$270,2,FALSE)</f>
        <v>SIDOARJO</v>
      </c>
    </row>
    <row r="1624" spans="1:61">
      <c r="A1624">
        <v>1623</v>
      </c>
      <c r="B1624">
        <v>1002627528</v>
      </c>
      <c r="C1624">
        <v>3</v>
      </c>
      <c r="D1624" t="s">
        <v>42</v>
      </c>
      <c r="E1624">
        <v>5</v>
      </c>
      <c r="F1624" t="s">
        <v>232</v>
      </c>
      <c r="G1624" t="s">
        <v>101</v>
      </c>
      <c r="H1624" t="s">
        <v>258</v>
      </c>
      <c r="I1624" t="s">
        <v>212</v>
      </c>
      <c r="J1624" t="s">
        <v>213</v>
      </c>
      <c r="K1624" t="s">
        <v>149</v>
      </c>
      <c r="M1624" t="s">
        <v>76</v>
      </c>
      <c r="N1624" t="s">
        <v>215</v>
      </c>
      <c r="O1624" s="57">
        <v>46303.482708333337</v>
      </c>
      <c r="P1624" s="57">
        <v>46304.740451388891</v>
      </c>
      <c r="Q1624">
        <v>69406418</v>
      </c>
      <c r="S1624">
        <v>152316233398</v>
      </c>
      <c r="T1624" t="s">
        <v>4573</v>
      </c>
      <c r="U1624" t="s">
        <v>4574</v>
      </c>
      <c r="V1624" t="s">
        <v>4575</v>
      </c>
      <c r="Z1624">
        <v>112.68329230000001</v>
      </c>
      <c r="AA1624">
        <v>-7.4535657000000004</v>
      </c>
      <c r="AB1624" t="s">
        <v>4576</v>
      </c>
      <c r="AC1624" t="s">
        <v>229</v>
      </c>
      <c r="AL1624" t="s">
        <v>217</v>
      </c>
      <c r="AM1624" t="s">
        <v>4577</v>
      </c>
      <c r="AN1624" t="s">
        <v>6</v>
      </c>
      <c r="AO1624" s="57">
        <v>46244.486527777779</v>
      </c>
      <c r="AP1624" s="57">
        <v>46305.333333333336</v>
      </c>
      <c r="AR1624" t="s">
        <v>218</v>
      </c>
      <c r="AS1624" t="s">
        <v>232</v>
      </c>
      <c r="AT1624" t="s">
        <v>230</v>
      </c>
      <c r="AU1624">
        <v>20261009</v>
      </c>
      <c r="AV1624" t="s">
        <v>221</v>
      </c>
      <c r="AW1624" t="s">
        <v>540</v>
      </c>
      <c r="AX1624" t="s">
        <v>222</v>
      </c>
      <c r="BA1624" s="57">
        <v>46305.333333333336</v>
      </c>
      <c r="BB1624" t="s">
        <v>4577</v>
      </c>
      <c r="BC1624">
        <v>2026</v>
      </c>
      <c r="BD1624">
        <v>10</v>
      </c>
      <c r="BE1624">
        <v>9</v>
      </c>
      <c r="BF1624" s="6">
        <f t="shared" si="75"/>
        <v>46304</v>
      </c>
      <c r="BG1624">
        <f t="shared" si="76"/>
        <v>-1.3333333333357587</v>
      </c>
      <c r="BH1624" t="str">
        <f t="shared" si="77"/>
        <v>COMPLY</v>
      </c>
      <c r="BI1624" t="str">
        <f>VLOOKUP(H1624,Sheet2!$A$1:$B$270,2,FALSE)</f>
        <v>SIDOARJO</v>
      </c>
    </row>
    <row r="1625" spans="1:61">
      <c r="A1625">
        <v>1624</v>
      </c>
      <c r="B1625">
        <v>1002635140</v>
      </c>
      <c r="C1625">
        <v>3</v>
      </c>
      <c r="D1625" t="s">
        <v>42</v>
      </c>
      <c r="E1625">
        <v>5</v>
      </c>
      <c r="F1625" t="s">
        <v>232</v>
      </c>
      <c r="G1625" t="s">
        <v>101</v>
      </c>
      <c r="H1625" t="s">
        <v>258</v>
      </c>
      <c r="I1625" t="s">
        <v>212</v>
      </c>
      <c r="J1625" t="s">
        <v>213</v>
      </c>
      <c r="K1625" t="s">
        <v>149</v>
      </c>
      <c r="M1625" t="s">
        <v>76</v>
      </c>
      <c r="N1625" t="s">
        <v>215</v>
      </c>
      <c r="O1625" s="57">
        <v>46308.585451388892</v>
      </c>
      <c r="P1625" s="57">
        <v>46309.419351851851</v>
      </c>
      <c r="Q1625">
        <v>69409465</v>
      </c>
      <c r="S1625">
        <v>152316233518</v>
      </c>
      <c r="T1625" t="s">
        <v>6164</v>
      </c>
      <c r="U1625" t="s">
        <v>6165</v>
      </c>
      <c r="V1625" t="s">
        <v>6703</v>
      </c>
      <c r="Z1625">
        <v>112.6928542</v>
      </c>
      <c r="AA1625">
        <v>-7.4317035999999996</v>
      </c>
      <c r="AB1625" t="s">
        <v>6166</v>
      </c>
      <c r="AC1625" t="s">
        <v>229</v>
      </c>
      <c r="AL1625" t="s">
        <v>217</v>
      </c>
      <c r="AM1625" t="s">
        <v>6704</v>
      </c>
      <c r="AN1625" t="s">
        <v>6</v>
      </c>
      <c r="AO1625" t="s">
        <v>5753</v>
      </c>
      <c r="AP1625" s="57">
        <v>46309.625</v>
      </c>
      <c r="AR1625" t="s">
        <v>218</v>
      </c>
      <c r="AS1625" t="s">
        <v>232</v>
      </c>
      <c r="AT1625" t="s">
        <v>230</v>
      </c>
      <c r="AU1625">
        <v>20261014</v>
      </c>
      <c r="AV1625" t="s">
        <v>221</v>
      </c>
      <c r="AW1625" t="s">
        <v>2441</v>
      </c>
      <c r="AX1625" t="s">
        <v>222</v>
      </c>
      <c r="BA1625" s="57">
        <v>46309.625</v>
      </c>
      <c r="BB1625" t="s">
        <v>6704</v>
      </c>
      <c r="BC1625">
        <v>2026</v>
      </c>
      <c r="BD1625">
        <v>10</v>
      </c>
      <c r="BE1625">
        <v>14</v>
      </c>
      <c r="BF1625" s="6">
        <f t="shared" si="75"/>
        <v>46309</v>
      </c>
      <c r="BG1625">
        <f t="shared" si="76"/>
        <v>-0.625</v>
      </c>
      <c r="BH1625" t="str">
        <f t="shared" si="77"/>
        <v>COMPLY</v>
      </c>
      <c r="BI1625" t="str">
        <f>VLOOKUP(H1625,Sheet2!$A$1:$B$270,2,FALSE)</f>
        <v>SIDOARJO</v>
      </c>
    </row>
    <row r="1626" spans="1:61">
      <c r="A1626">
        <v>1625</v>
      </c>
      <c r="B1626">
        <v>1002635124</v>
      </c>
      <c r="C1626">
        <v>3</v>
      </c>
      <c r="D1626" t="s">
        <v>42</v>
      </c>
      <c r="E1626">
        <v>5</v>
      </c>
      <c r="F1626" t="s">
        <v>232</v>
      </c>
      <c r="G1626" t="s">
        <v>101</v>
      </c>
      <c r="H1626" t="s">
        <v>258</v>
      </c>
      <c r="I1626" t="s">
        <v>212</v>
      </c>
      <c r="J1626" t="s">
        <v>213</v>
      </c>
      <c r="K1626" t="s">
        <v>149</v>
      </c>
      <c r="M1626" t="s">
        <v>76</v>
      </c>
      <c r="N1626" t="s">
        <v>215</v>
      </c>
      <c r="O1626" s="57">
        <v>46308.583055555559</v>
      </c>
      <c r="P1626" s="57">
        <v>46309.670231481483</v>
      </c>
      <c r="Q1626">
        <v>69409436</v>
      </c>
      <c r="R1626">
        <v>3135917277</v>
      </c>
      <c r="S1626">
        <v>152316233517</v>
      </c>
      <c r="T1626" t="s">
        <v>6164</v>
      </c>
      <c r="U1626" t="s">
        <v>6165</v>
      </c>
      <c r="V1626" t="s">
        <v>6705</v>
      </c>
      <c r="Z1626">
        <v>112.6928542</v>
      </c>
      <c r="AA1626">
        <v>-7.4317035999999996</v>
      </c>
      <c r="AB1626" t="s">
        <v>6167</v>
      </c>
      <c r="AC1626" t="s">
        <v>229</v>
      </c>
      <c r="AL1626" t="s">
        <v>217</v>
      </c>
      <c r="AM1626" t="s">
        <v>6704</v>
      </c>
      <c r="AN1626" t="s">
        <v>6</v>
      </c>
      <c r="AO1626" t="s">
        <v>5753</v>
      </c>
      <c r="AP1626" s="57">
        <v>46309.625</v>
      </c>
      <c r="AR1626" t="s">
        <v>218</v>
      </c>
      <c r="AS1626" t="s">
        <v>232</v>
      </c>
      <c r="AT1626" t="s">
        <v>230</v>
      </c>
      <c r="AU1626">
        <v>20261014</v>
      </c>
      <c r="AV1626" t="s">
        <v>221</v>
      </c>
      <c r="AW1626" t="s">
        <v>540</v>
      </c>
      <c r="AX1626" t="s">
        <v>222</v>
      </c>
      <c r="BA1626" s="57">
        <v>46309.625</v>
      </c>
      <c r="BB1626" t="s">
        <v>6704</v>
      </c>
      <c r="BC1626">
        <v>2026</v>
      </c>
      <c r="BD1626">
        <v>10</v>
      </c>
      <c r="BE1626">
        <v>14</v>
      </c>
      <c r="BF1626" s="6">
        <f t="shared" si="75"/>
        <v>46309</v>
      </c>
      <c r="BG1626">
        <f t="shared" si="76"/>
        <v>-0.625</v>
      </c>
      <c r="BH1626" t="str">
        <f t="shared" si="77"/>
        <v>COMPLY</v>
      </c>
      <c r="BI1626" t="str">
        <f>VLOOKUP(H1626,Sheet2!$A$1:$B$270,2,FALSE)</f>
        <v>SIDOARJO</v>
      </c>
    </row>
    <row r="1627" spans="1:61">
      <c r="A1627">
        <v>1626</v>
      </c>
      <c r="B1627">
        <v>1002638688</v>
      </c>
      <c r="C1627">
        <v>3</v>
      </c>
      <c r="D1627" t="s">
        <v>42</v>
      </c>
      <c r="E1627">
        <v>5</v>
      </c>
      <c r="F1627" t="s">
        <v>232</v>
      </c>
      <c r="G1627" t="s">
        <v>101</v>
      </c>
      <c r="H1627" t="s">
        <v>258</v>
      </c>
      <c r="I1627" t="s">
        <v>212</v>
      </c>
      <c r="J1627" t="s">
        <v>213</v>
      </c>
      <c r="K1627" t="s">
        <v>149</v>
      </c>
      <c r="M1627" t="s">
        <v>76</v>
      </c>
      <c r="N1627" t="s">
        <v>215</v>
      </c>
      <c r="O1627" s="57">
        <v>46310.600046296298</v>
      </c>
      <c r="P1627" s="57">
        <v>46310.801979166667</v>
      </c>
      <c r="Q1627">
        <v>69408556</v>
      </c>
      <c r="S1627">
        <v>152316233565</v>
      </c>
      <c r="T1627" t="s">
        <v>6159</v>
      </c>
      <c r="U1627" t="s">
        <v>7675</v>
      </c>
      <c r="V1627" t="s">
        <v>7676</v>
      </c>
      <c r="Z1627">
        <v>112.711626291275</v>
      </c>
      <c r="AA1627">
        <v>-7.4495710688119496</v>
      </c>
      <c r="AB1627" t="s">
        <v>6162</v>
      </c>
      <c r="AC1627" t="s">
        <v>229</v>
      </c>
      <c r="AL1627" t="s">
        <v>217</v>
      </c>
      <c r="AM1627" t="s">
        <v>7677</v>
      </c>
      <c r="AN1627" t="s">
        <v>6</v>
      </c>
      <c r="AO1627" t="s">
        <v>7678</v>
      </c>
      <c r="AR1627" t="s">
        <v>218</v>
      </c>
      <c r="AS1627" t="s">
        <v>232</v>
      </c>
      <c r="AT1627" t="s">
        <v>230</v>
      </c>
      <c r="AU1627">
        <v>20261015</v>
      </c>
      <c r="AV1627" t="s">
        <v>221</v>
      </c>
      <c r="AW1627" t="s">
        <v>539</v>
      </c>
      <c r="AX1627" t="s">
        <v>222</v>
      </c>
      <c r="BA1627" s="57">
        <v>46310.291666666664</v>
      </c>
      <c r="BB1627" t="s">
        <v>7677</v>
      </c>
      <c r="BC1627">
        <v>2026</v>
      </c>
      <c r="BD1627">
        <v>10</v>
      </c>
      <c r="BE1627">
        <v>15</v>
      </c>
      <c r="BF1627" s="6">
        <f t="shared" si="75"/>
        <v>46310</v>
      </c>
      <c r="BG1627">
        <f t="shared" si="76"/>
        <v>-0.29166666666424135</v>
      </c>
      <c r="BH1627" t="str">
        <f t="shared" si="77"/>
        <v>COMPLY</v>
      </c>
      <c r="BI1627" t="str">
        <f>VLOOKUP(H1627,Sheet2!$A$1:$B$270,2,FALSE)</f>
        <v>SIDOARJO</v>
      </c>
    </row>
    <row r="1628" spans="1:61">
      <c r="A1628">
        <v>1627</v>
      </c>
      <c r="B1628">
        <v>1002638366</v>
      </c>
      <c r="C1628">
        <v>3</v>
      </c>
      <c r="D1628" t="s">
        <v>42</v>
      </c>
      <c r="E1628">
        <v>5</v>
      </c>
      <c r="F1628" t="s">
        <v>232</v>
      </c>
      <c r="G1628" t="s">
        <v>101</v>
      </c>
      <c r="H1628" t="s">
        <v>258</v>
      </c>
      <c r="I1628" t="s">
        <v>212</v>
      </c>
      <c r="J1628" t="s">
        <v>213</v>
      </c>
      <c r="K1628" t="s">
        <v>149</v>
      </c>
      <c r="L1628" t="s">
        <v>214</v>
      </c>
      <c r="M1628" t="s">
        <v>76</v>
      </c>
      <c r="N1628" t="s">
        <v>215</v>
      </c>
      <c r="O1628" s="57">
        <v>46310.530324074076</v>
      </c>
      <c r="P1628" s="57">
        <v>46310.755266203705</v>
      </c>
      <c r="Q1628">
        <v>69410761</v>
      </c>
      <c r="S1628">
        <v>152316233580</v>
      </c>
      <c r="T1628" t="s">
        <v>7679</v>
      </c>
      <c r="U1628" t="s">
        <v>7680</v>
      </c>
      <c r="V1628" t="s">
        <v>7681</v>
      </c>
      <c r="Z1628">
        <v>112.67682910000001</v>
      </c>
      <c r="AA1628">
        <v>-7.4442795000000004</v>
      </c>
      <c r="AB1628" t="s">
        <v>7682</v>
      </c>
      <c r="AC1628" t="s">
        <v>216</v>
      </c>
      <c r="AL1628" t="s">
        <v>217</v>
      </c>
      <c r="AM1628" t="s">
        <v>7656</v>
      </c>
      <c r="AN1628" t="s">
        <v>6</v>
      </c>
      <c r="AO1628" t="s">
        <v>7472</v>
      </c>
      <c r="AP1628" s="57">
        <v>46311.458333333336</v>
      </c>
      <c r="AR1628" t="s">
        <v>218</v>
      </c>
      <c r="AS1628" t="s">
        <v>232</v>
      </c>
      <c r="AT1628" t="s">
        <v>230</v>
      </c>
      <c r="AU1628">
        <v>20261015</v>
      </c>
      <c r="AV1628" t="s">
        <v>221</v>
      </c>
      <c r="AW1628" t="s">
        <v>877</v>
      </c>
      <c r="AX1628" t="s">
        <v>222</v>
      </c>
      <c r="BA1628" s="57">
        <v>46311.458333333336</v>
      </c>
      <c r="BB1628" t="s">
        <v>7656</v>
      </c>
      <c r="BC1628">
        <v>2026</v>
      </c>
      <c r="BD1628">
        <v>10</v>
      </c>
      <c r="BE1628">
        <v>15</v>
      </c>
      <c r="BF1628" s="6">
        <f t="shared" si="75"/>
        <v>46310</v>
      </c>
      <c r="BG1628">
        <f t="shared" si="76"/>
        <v>-1.4583333333357587</v>
      </c>
      <c r="BH1628" t="str">
        <f t="shared" si="77"/>
        <v>COMPLY</v>
      </c>
      <c r="BI1628" t="str">
        <f>VLOOKUP(H1628,Sheet2!$A$1:$B$270,2,FALSE)</f>
        <v>SIDOARJO</v>
      </c>
    </row>
    <row r="1629" spans="1:61">
      <c r="A1629">
        <v>1628</v>
      </c>
      <c r="B1629">
        <v>1002638940</v>
      </c>
      <c r="C1629">
        <v>3</v>
      </c>
      <c r="D1629" t="s">
        <v>42</v>
      </c>
      <c r="E1629">
        <v>5</v>
      </c>
      <c r="F1629" t="s">
        <v>232</v>
      </c>
      <c r="G1629" t="s">
        <v>101</v>
      </c>
      <c r="H1629" t="s">
        <v>258</v>
      </c>
      <c r="I1629" t="s">
        <v>212</v>
      </c>
      <c r="J1629" t="s">
        <v>213</v>
      </c>
      <c r="K1629" t="s">
        <v>149</v>
      </c>
      <c r="L1629" t="s">
        <v>214</v>
      </c>
      <c r="M1629" t="s">
        <v>76</v>
      </c>
      <c r="N1629" t="s">
        <v>215</v>
      </c>
      <c r="O1629" s="57">
        <v>46310.646990740737</v>
      </c>
      <c r="P1629" s="57">
        <v>46311.37332175926</v>
      </c>
      <c r="Q1629">
        <v>69410985</v>
      </c>
      <c r="S1629">
        <v>152316232829</v>
      </c>
      <c r="T1629" t="s">
        <v>7684</v>
      </c>
      <c r="U1629" t="s">
        <v>7685</v>
      </c>
      <c r="V1629" t="s">
        <v>7686</v>
      </c>
      <c r="Z1629">
        <v>112.736569</v>
      </c>
      <c r="AA1629">
        <v>-7.4516460000000002</v>
      </c>
      <c r="AB1629" t="s">
        <v>7687</v>
      </c>
      <c r="AC1629" t="s">
        <v>216</v>
      </c>
      <c r="AL1629" t="s">
        <v>217</v>
      </c>
      <c r="AM1629" t="s">
        <v>7688</v>
      </c>
      <c r="AN1629" t="s">
        <v>6</v>
      </c>
      <c r="AO1629" t="s">
        <v>7372</v>
      </c>
      <c r="AP1629" s="57">
        <v>46311.625</v>
      </c>
      <c r="AR1629" t="s">
        <v>218</v>
      </c>
      <c r="AS1629" t="s">
        <v>232</v>
      </c>
      <c r="AT1629" t="s">
        <v>230</v>
      </c>
      <c r="AU1629">
        <v>20261016</v>
      </c>
      <c r="AV1629" t="s">
        <v>221</v>
      </c>
      <c r="AW1629" t="s">
        <v>877</v>
      </c>
      <c r="AX1629" t="s">
        <v>222</v>
      </c>
      <c r="BA1629" s="57">
        <v>46311.625</v>
      </c>
      <c r="BB1629" t="s">
        <v>7688</v>
      </c>
      <c r="BC1629">
        <v>2026</v>
      </c>
      <c r="BD1629">
        <v>10</v>
      </c>
      <c r="BE1629">
        <v>16</v>
      </c>
      <c r="BF1629" s="6">
        <f t="shared" si="75"/>
        <v>46311</v>
      </c>
      <c r="BG1629">
        <f t="shared" si="76"/>
        <v>-0.625</v>
      </c>
      <c r="BH1629" t="str">
        <f t="shared" si="77"/>
        <v>COMPLY</v>
      </c>
      <c r="BI1629" t="str">
        <f>VLOOKUP(H1629,Sheet2!$A$1:$B$270,2,FALSE)</f>
        <v>SIDOARJO</v>
      </c>
    </row>
    <row r="1630" spans="1:61">
      <c r="A1630">
        <v>1629</v>
      </c>
      <c r="B1630">
        <v>1002639985</v>
      </c>
      <c r="C1630">
        <v>3</v>
      </c>
      <c r="D1630" t="s">
        <v>42</v>
      </c>
      <c r="E1630">
        <v>5</v>
      </c>
      <c r="F1630" t="s">
        <v>232</v>
      </c>
      <c r="G1630" t="s">
        <v>101</v>
      </c>
      <c r="H1630" t="s">
        <v>258</v>
      </c>
      <c r="I1630" t="s">
        <v>212</v>
      </c>
      <c r="J1630" t="s">
        <v>213</v>
      </c>
      <c r="K1630" t="s">
        <v>149</v>
      </c>
      <c r="L1630" t="s">
        <v>214</v>
      </c>
      <c r="M1630" t="s">
        <v>76</v>
      </c>
      <c r="N1630" t="s">
        <v>215</v>
      </c>
      <c r="O1630" s="57">
        <v>46311.497002314813</v>
      </c>
      <c r="P1630" s="57">
        <v>46313.414675925924</v>
      </c>
      <c r="Q1630">
        <v>69411381</v>
      </c>
      <c r="S1630">
        <v>152316232836</v>
      </c>
      <c r="T1630" t="s">
        <v>8723</v>
      </c>
      <c r="U1630" t="s">
        <v>8724</v>
      </c>
      <c r="V1630" t="s">
        <v>8725</v>
      </c>
      <c r="Z1630">
        <v>112.68162108957701</v>
      </c>
      <c r="AA1630">
        <v>-7.4280529618686497</v>
      </c>
      <c r="AB1630" t="s">
        <v>8726</v>
      </c>
      <c r="AC1630" t="s">
        <v>216</v>
      </c>
      <c r="AL1630" t="s">
        <v>217</v>
      </c>
      <c r="AM1630" t="s">
        <v>8727</v>
      </c>
      <c r="AN1630" t="s">
        <v>6</v>
      </c>
      <c r="AO1630" t="s">
        <v>8151</v>
      </c>
      <c r="AP1630" s="57">
        <v>46312.333333333336</v>
      </c>
      <c r="AR1630" t="s">
        <v>218</v>
      </c>
      <c r="AS1630" t="s">
        <v>232</v>
      </c>
      <c r="AT1630" t="s">
        <v>230</v>
      </c>
      <c r="AU1630">
        <v>20261018</v>
      </c>
      <c r="AV1630" t="s">
        <v>221</v>
      </c>
      <c r="AW1630" t="s">
        <v>875</v>
      </c>
      <c r="AX1630" t="s">
        <v>222</v>
      </c>
      <c r="BA1630" s="57">
        <v>46312.333333333336</v>
      </c>
      <c r="BB1630" t="s">
        <v>8727</v>
      </c>
      <c r="BC1630">
        <v>2026</v>
      </c>
      <c r="BD1630">
        <v>10</v>
      </c>
      <c r="BE1630">
        <v>18</v>
      </c>
      <c r="BF1630" s="6">
        <f t="shared" si="75"/>
        <v>46313</v>
      </c>
      <c r="BG1630">
        <f t="shared" si="76"/>
        <v>0.66666666666424135</v>
      </c>
      <c r="BH1630" t="str">
        <f t="shared" si="77"/>
        <v>COMPLY</v>
      </c>
      <c r="BI1630" t="str">
        <f>VLOOKUP(H1630,Sheet2!$A$1:$B$270,2,FALSE)</f>
        <v>SIDOARJO</v>
      </c>
    </row>
    <row r="1631" spans="1:61">
      <c r="A1631">
        <v>1630</v>
      </c>
      <c r="B1631">
        <v>1002642956</v>
      </c>
      <c r="C1631">
        <v>3</v>
      </c>
      <c r="D1631" t="s">
        <v>42</v>
      </c>
      <c r="E1631">
        <v>5</v>
      </c>
      <c r="F1631" t="s">
        <v>232</v>
      </c>
      <c r="G1631" t="s">
        <v>101</v>
      </c>
      <c r="H1631" t="s">
        <v>258</v>
      </c>
      <c r="I1631" t="s">
        <v>212</v>
      </c>
      <c r="J1631" t="s">
        <v>213</v>
      </c>
      <c r="K1631" t="s">
        <v>149</v>
      </c>
      <c r="L1631" t="s">
        <v>214</v>
      </c>
      <c r="M1631" t="s">
        <v>76</v>
      </c>
      <c r="N1631" t="s">
        <v>215</v>
      </c>
      <c r="O1631" s="57">
        <v>46314.49554398148</v>
      </c>
      <c r="P1631" s="57">
        <v>46315.711435185185</v>
      </c>
      <c r="Q1631">
        <v>69412847</v>
      </c>
      <c r="S1631">
        <v>152316233627</v>
      </c>
      <c r="T1631" t="s">
        <v>9688</v>
      </c>
      <c r="U1631" t="s">
        <v>9689</v>
      </c>
      <c r="V1631" t="s">
        <v>9690</v>
      </c>
      <c r="Z1631">
        <v>112.7447918</v>
      </c>
      <c r="AA1631">
        <v>-7.4648064999999999</v>
      </c>
      <c r="AB1631" t="s">
        <v>9691</v>
      </c>
      <c r="AC1631" t="s">
        <v>235</v>
      </c>
      <c r="AL1631" t="s">
        <v>217</v>
      </c>
      <c r="AM1631" t="s">
        <v>9692</v>
      </c>
      <c r="AN1631" t="s">
        <v>6</v>
      </c>
      <c r="AO1631" t="s">
        <v>9416</v>
      </c>
      <c r="AP1631" s="57">
        <v>46315.333333333336</v>
      </c>
      <c r="AR1631" t="s">
        <v>218</v>
      </c>
      <c r="AS1631" t="s">
        <v>232</v>
      </c>
      <c r="AT1631" t="s">
        <v>230</v>
      </c>
      <c r="AU1631">
        <v>20261020</v>
      </c>
      <c r="AV1631" t="s">
        <v>221</v>
      </c>
      <c r="AW1631" t="s">
        <v>879</v>
      </c>
      <c r="AX1631" t="s">
        <v>222</v>
      </c>
      <c r="BA1631" s="57">
        <v>46315.333333333336</v>
      </c>
      <c r="BB1631" t="s">
        <v>9692</v>
      </c>
      <c r="BC1631">
        <v>2026</v>
      </c>
      <c r="BD1631">
        <v>10</v>
      </c>
      <c r="BE1631">
        <v>20</v>
      </c>
      <c r="BF1631" s="6">
        <f t="shared" si="75"/>
        <v>46315</v>
      </c>
      <c r="BG1631">
        <f t="shared" si="76"/>
        <v>-0.33333333333575865</v>
      </c>
      <c r="BH1631" t="str">
        <f t="shared" si="77"/>
        <v>COMPLY</v>
      </c>
      <c r="BI1631" t="str">
        <f>VLOOKUP(H1631,Sheet2!$A$1:$B$270,2,FALSE)</f>
        <v>SIDOARJO</v>
      </c>
    </row>
    <row r="1632" spans="1:61">
      <c r="A1632">
        <v>1631</v>
      </c>
      <c r="B1632">
        <v>1002642295</v>
      </c>
      <c r="C1632">
        <v>3</v>
      </c>
      <c r="D1632" t="s">
        <v>42</v>
      </c>
      <c r="E1632">
        <v>5</v>
      </c>
      <c r="F1632" t="s">
        <v>232</v>
      </c>
      <c r="G1632" t="s">
        <v>101</v>
      </c>
      <c r="H1632" t="s">
        <v>258</v>
      </c>
      <c r="I1632" t="s">
        <v>212</v>
      </c>
      <c r="J1632" t="s">
        <v>213</v>
      </c>
      <c r="K1632" t="s">
        <v>149</v>
      </c>
      <c r="M1632" t="s">
        <v>76</v>
      </c>
      <c r="N1632" t="s">
        <v>215</v>
      </c>
      <c r="O1632" s="57">
        <v>46314.378321759257</v>
      </c>
      <c r="P1632" s="57">
        <v>46315.815381944441</v>
      </c>
      <c r="Q1632">
        <v>69412605</v>
      </c>
      <c r="S1632">
        <v>152316233666</v>
      </c>
      <c r="T1632" t="s">
        <v>9697</v>
      </c>
      <c r="U1632" t="s">
        <v>9698</v>
      </c>
      <c r="V1632" t="s">
        <v>9699</v>
      </c>
      <c r="Z1632">
        <v>112.67678840000001</v>
      </c>
      <c r="AA1632">
        <v>-7.4476877999999997</v>
      </c>
      <c r="AB1632" t="s">
        <v>9700</v>
      </c>
      <c r="AC1632" t="s">
        <v>284</v>
      </c>
      <c r="AL1632" t="s">
        <v>217</v>
      </c>
      <c r="AM1632" t="s">
        <v>9701</v>
      </c>
      <c r="AN1632" t="s">
        <v>6</v>
      </c>
      <c r="AO1632" t="s">
        <v>9410</v>
      </c>
      <c r="AP1632" s="57">
        <v>46315.333333333336</v>
      </c>
      <c r="AR1632" t="s">
        <v>218</v>
      </c>
      <c r="AS1632" t="s">
        <v>232</v>
      </c>
      <c r="AT1632" t="s">
        <v>230</v>
      </c>
      <c r="AU1632">
        <v>20261020</v>
      </c>
      <c r="AV1632" t="s">
        <v>221</v>
      </c>
      <c r="AW1632" t="s">
        <v>540</v>
      </c>
      <c r="AX1632" t="s">
        <v>222</v>
      </c>
      <c r="BA1632" s="57">
        <v>46315.333333333336</v>
      </c>
      <c r="BB1632" t="s">
        <v>9701</v>
      </c>
      <c r="BC1632">
        <v>2026</v>
      </c>
      <c r="BD1632">
        <v>10</v>
      </c>
      <c r="BE1632">
        <v>20</v>
      </c>
      <c r="BF1632" s="6">
        <f t="shared" si="75"/>
        <v>46315</v>
      </c>
      <c r="BG1632">
        <f t="shared" si="76"/>
        <v>-0.33333333333575865</v>
      </c>
      <c r="BH1632" t="str">
        <f t="shared" si="77"/>
        <v>COMPLY</v>
      </c>
      <c r="BI1632" t="str">
        <f>VLOOKUP(H1632,Sheet2!$A$1:$B$270,2,FALSE)</f>
        <v>SIDOARJO</v>
      </c>
    </row>
    <row r="1633" spans="1:61">
      <c r="A1633">
        <v>1632</v>
      </c>
      <c r="B1633">
        <v>1002644218</v>
      </c>
      <c r="C1633">
        <v>3</v>
      </c>
      <c r="D1633" t="s">
        <v>42</v>
      </c>
      <c r="E1633">
        <v>5</v>
      </c>
      <c r="F1633" t="s">
        <v>232</v>
      </c>
      <c r="G1633" t="s">
        <v>101</v>
      </c>
      <c r="H1633" t="s">
        <v>258</v>
      </c>
      <c r="I1633" t="s">
        <v>212</v>
      </c>
      <c r="J1633" t="s">
        <v>213</v>
      </c>
      <c r="K1633" t="s">
        <v>149</v>
      </c>
      <c r="L1633" t="s">
        <v>214</v>
      </c>
      <c r="M1633" t="s">
        <v>76</v>
      </c>
      <c r="N1633" t="s">
        <v>215</v>
      </c>
      <c r="O1633" s="57">
        <v>46314.730312500003</v>
      </c>
      <c r="P1633" s="57">
        <v>46315.727372685185</v>
      </c>
      <c r="Q1633">
        <v>69413261</v>
      </c>
      <c r="S1633">
        <v>152316232897</v>
      </c>
      <c r="T1633" t="s">
        <v>9693</v>
      </c>
      <c r="U1633" t="s">
        <v>9694</v>
      </c>
      <c r="V1633" t="s">
        <v>9695</v>
      </c>
      <c r="Z1633">
        <v>112.72483800000001</v>
      </c>
      <c r="AA1633">
        <v>-7.4171699999999996</v>
      </c>
      <c r="AB1633" t="s">
        <v>9696</v>
      </c>
      <c r="AC1633" t="s">
        <v>235</v>
      </c>
      <c r="AL1633" t="s">
        <v>217</v>
      </c>
      <c r="AM1633" t="s">
        <v>9650</v>
      </c>
      <c r="AN1633" t="s">
        <v>6</v>
      </c>
      <c r="AO1633" t="s">
        <v>9535</v>
      </c>
      <c r="AP1633" s="57">
        <v>46315.625</v>
      </c>
      <c r="AR1633" t="s">
        <v>218</v>
      </c>
      <c r="AS1633" t="s">
        <v>232</v>
      </c>
      <c r="AT1633" t="s">
        <v>230</v>
      </c>
      <c r="AU1633">
        <v>20261020</v>
      </c>
      <c r="AV1633" t="s">
        <v>221</v>
      </c>
      <c r="AW1633" t="s">
        <v>875</v>
      </c>
      <c r="AX1633" t="s">
        <v>222</v>
      </c>
      <c r="BA1633" s="57">
        <v>46315.625</v>
      </c>
      <c r="BB1633" t="s">
        <v>9650</v>
      </c>
      <c r="BC1633">
        <v>2026</v>
      </c>
      <c r="BD1633">
        <v>10</v>
      </c>
      <c r="BE1633">
        <v>20</v>
      </c>
      <c r="BF1633" s="6">
        <f t="shared" si="75"/>
        <v>46315</v>
      </c>
      <c r="BG1633">
        <f t="shared" si="76"/>
        <v>-0.625</v>
      </c>
      <c r="BH1633" t="str">
        <f t="shared" si="77"/>
        <v>COMPLY</v>
      </c>
      <c r="BI1633" t="str">
        <f>VLOOKUP(H1633,Sheet2!$A$1:$B$270,2,FALSE)</f>
        <v>SIDOARJO</v>
      </c>
    </row>
    <row r="1634" spans="1:61">
      <c r="A1634">
        <v>1633</v>
      </c>
      <c r="B1634">
        <v>1002646646</v>
      </c>
      <c r="C1634">
        <v>3</v>
      </c>
      <c r="D1634" t="s">
        <v>42</v>
      </c>
      <c r="E1634">
        <v>5</v>
      </c>
      <c r="F1634" t="s">
        <v>232</v>
      </c>
      <c r="G1634" t="s">
        <v>101</v>
      </c>
      <c r="H1634" t="s">
        <v>258</v>
      </c>
      <c r="I1634" t="s">
        <v>212</v>
      </c>
      <c r="J1634" t="s">
        <v>213</v>
      </c>
      <c r="K1634" t="s">
        <v>149</v>
      </c>
      <c r="M1634" t="s">
        <v>76</v>
      </c>
      <c r="N1634" t="s">
        <v>215</v>
      </c>
      <c r="O1634" s="57">
        <v>46316.388078703705</v>
      </c>
      <c r="P1634" s="57">
        <v>46317.605046296296</v>
      </c>
      <c r="Q1634">
        <v>69414190</v>
      </c>
      <c r="S1634">
        <v>152316233739</v>
      </c>
      <c r="T1634" t="s">
        <v>10999</v>
      </c>
      <c r="U1634" t="s">
        <v>11000</v>
      </c>
      <c r="V1634" t="s">
        <v>11001</v>
      </c>
      <c r="Z1634">
        <v>112.7319012</v>
      </c>
      <c r="AA1634">
        <v>-7.5036433999999996</v>
      </c>
      <c r="AB1634" t="s">
        <v>11002</v>
      </c>
      <c r="AC1634" t="s">
        <v>229</v>
      </c>
      <c r="AL1634" t="s">
        <v>217</v>
      </c>
      <c r="AM1634" t="s">
        <v>11003</v>
      </c>
      <c r="AN1634" t="s">
        <v>6</v>
      </c>
      <c r="AO1634" t="s">
        <v>10985</v>
      </c>
      <c r="AP1634" s="57">
        <v>46317.458333333336</v>
      </c>
      <c r="AR1634" t="s">
        <v>218</v>
      </c>
      <c r="AS1634" t="s">
        <v>232</v>
      </c>
      <c r="AT1634" t="s">
        <v>220</v>
      </c>
      <c r="AU1634">
        <v>20261022</v>
      </c>
      <c r="AV1634" t="s">
        <v>221</v>
      </c>
      <c r="AW1634" t="s">
        <v>1473</v>
      </c>
      <c r="AX1634" t="s">
        <v>222</v>
      </c>
      <c r="BA1634" s="57">
        <v>46317.458333333336</v>
      </c>
      <c r="BB1634" t="s">
        <v>11003</v>
      </c>
      <c r="BC1634">
        <v>2026</v>
      </c>
      <c r="BD1634">
        <v>10</v>
      </c>
      <c r="BE1634">
        <v>22</v>
      </c>
      <c r="BF1634" s="6">
        <f t="shared" si="75"/>
        <v>46317</v>
      </c>
      <c r="BG1634">
        <f t="shared" si="76"/>
        <v>-0.45833333333575865</v>
      </c>
      <c r="BH1634" t="str">
        <f t="shared" si="77"/>
        <v>COMPLY</v>
      </c>
      <c r="BI1634" t="str">
        <f>VLOOKUP(H1634,Sheet2!$A$1:$B$270,2,FALSE)</f>
        <v>SIDOARJO</v>
      </c>
    </row>
    <row r="1635" spans="1:61">
      <c r="A1635">
        <v>1634</v>
      </c>
      <c r="B1635">
        <v>1002650915</v>
      </c>
      <c r="C1635">
        <v>3</v>
      </c>
      <c r="D1635" t="s">
        <v>42</v>
      </c>
      <c r="E1635">
        <v>5</v>
      </c>
      <c r="F1635" t="s">
        <v>232</v>
      </c>
      <c r="G1635" t="s">
        <v>101</v>
      </c>
      <c r="H1635" t="s">
        <v>258</v>
      </c>
      <c r="I1635" t="s">
        <v>212</v>
      </c>
      <c r="J1635" t="s">
        <v>213</v>
      </c>
      <c r="K1635" t="s">
        <v>149</v>
      </c>
      <c r="M1635" t="s">
        <v>76</v>
      </c>
      <c r="N1635" t="s">
        <v>215</v>
      </c>
      <c r="O1635" s="57">
        <v>46318.550266203703</v>
      </c>
      <c r="P1635" s="57">
        <v>46320.409247685187</v>
      </c>
      <c r="Q1635">
        <v>69415905</v>
      </c>
      <c r="S1635">
        <v>152316233802</v>
      </c>
      <c r="T1635" t="s">
        <v>12476</v>
      </c>
      <c r="U1635" t="s">
        <v>12477</v>
      </c>
      <c r="V1635" t="s">
        <v>12478</v>
      </c>
      <c r="Z1635">
        <v>112.70411660000001</v>
      </c>
      <c r="AA1635">
        <v>-7.4465265</v>
      </c>
      <c r="AB1635" t="s">
        <v>12479</v>
      </c>
      <c r="AC1635" t="s">
        <v>229</v>
      </c>
      <c r="AL1635" t="s">
        <v>217</v>
      </c>
      <c r="AM1635" t="s">
        <v>12480</v>
      </c>
      <c r="AN1635" t="s">
        <v>6</v>
      </c>
      <c r="AO1635" t="s">
        <v>12019</v>
      </c>
      <c r="AP1635" s="57">
        <v>46319.458333333336</v>
      </c>
      <c r="AQ1635" t="s">
        <v>841</v>
      </c>
      <c r="AR1635" t="s">
        <v>218</v>
      </c>
      <c r="AS1635" t="s">
        <v>232</v>
      </c>
      <c r="AT1635" t="s">
        <v>230</v>
      </c>
      <c r="AU1635">
        <v>20261025</v>
      </c>
      <c r="AV1635" t="s">
        <v>221</v>
      </c>
      <c r="AW1635" t="s">
        <v>539</v>
      </c>
      <c r="AX1635" t="s">
        <v>222</v>
      </c>
      <c r="BA1635" s="57">
        <v>46319.458333333336</v>
      </c>
      <c r="BB1635" t="s">
        <v>12480</v>
      </c>
      <c r="BC1635">
        <v>2026</v>
      </c>
      <c r="BD1635">
        <v>10</v>
      </c>
      <c r="BE1635">
        <v>25</v>
      </c>
      <c r="BF1635" s="6">
        <f t="shared" si="75"/>
        <v>46320</v>
      </c>
      <c r="BG1635">
        <f t="shared" si="76"/>
        <v>0.54166666666424135</v>
      </c>
      <c r="BH1635" t="str">
        <f t="shared" si="77"/>
        <v>COMPLY</v>
      </c>
      <c r="BI1635" t="str">
        <f>VLOOKUP(H1635,Sheet2!$A$1:$B$270,2,FALSE)</f>
        <v>SIDOARJO</v>
      </c>
    </row>
    <row r="1636" spans="1:61">
      <c r="A1636">
        <v>1635</v>
      </c>
      <c r="B1636">
        <v>1002650299</v>
      </c>
      <c r="C1636">
        <v>3</v>
      </c>
      <c r="D1636" t="s">
        <v>42</v>
      </c>
      <c r="E1636">
        <v>5</v>
      </c>
      <c r="F1636" t="s">
        <v>232</v>
      </c>
      <c r="G1636" t="s">
        <v>101</v>
      </c>
      <c r="H1636" t="s">
        <v>258</v>
      </c>
      <c r="I1636" t="s">
        <v>212</v>
      </c>
      <c r="J1636" t="s">
        <v>213</v>
      </c>
      <c r="K1636" t="s">
        <v>149</v>
      </c>
      <c r="L1636" t="s">
        <v>826</v>
      </c>
      <c r="M1636" t="s">
        <v>76</v>
      </c>
      <c r="N1636" t="s">
        <v>215</v>
      </c>
      <c r="O1636" s="57">
        <v>46318.387384259258</v>
      </c>
      <c r="P1636" s="57">
        <v>46318.746770833335</v>
      </c>
      <c r="Q1636">
        <v>69415623</v>
      </c>
      <c r="R1636">
        <v>3135917239</v>
      </c>
      <c r="S1636">
        <v>152316233785</v>
      </c>
      <c r="T1636" t="s">
        <v>12481</v>
      </c>
      <c r="U1636" t="s">
        <v>12482</v>
      </c>
      <c r="V1636" t="s">
        <v>12483</v>
      </c>
      <c r="Z1636">
        <v>112.7103099972</v>
      </c>
      <c r="AA1636">
        <v>-7.4417970783607599</v>
      </c>
      <c r="AB1636" t="s">
        <v>12484</v>
      </c>
      <c r="AC1636" t="s">
        <v>216</v>
      </c>
      <c r="AL1636" t="s">
        <v>217</v>
      </c>
      <c r="AM1636" t="s">
        <v>11875</v>
      </c>
      <c r="AN1636" t="s">
        <v>6</v>
      </c>
      <c r="AO1636" t="s">
        <v>12485</v>
      </c>
      <c r="AP1636" s="57">
        <v>46319.333333333336</v>
      </c>
      <c r="AR1636" t="s">
        <v>218</v>
      </c>
      <c r="AS1636" t="s">
        <v>232</v>
      </c>
      <c r="AT1636" t="s">
        <v>230</v>
      </c>
      <c r="AU1636">
        <v>20261023</v>
      </c>
      <c r="AV1636" t="s">
        <v>221</v>
      </c>
      <c r="AW1636" t="s">
        <v>2850</v>
      </c>
      <c r="AX1636" t="s">
        <v>222</v>
      </c>
      <c r="BA1636" s="57">
        <v>46319.333333333336</v>
      </c>
      <c r="BB1636" t="s">
        <v>11875</v>
      </c>
      <c r="BC1636">
        <v>2026</v>
      </c>
      <c r="BD1636">
        <v>10</v>
      </c>
      <c r="BE1636">
        <v>23</v>
      </c>
      <c r="BF1636" s="6">
        <f t="shared" si="75"/>
        <v>46318</v>
      </c>
      <c r="BG1636">
        <f t="shared" si="76"/>
        <v>-1.3333333333357587</v>
      </c>
      <c r="BH1636" t="str">
        <f t="shared" si="77"/>
        <v>COMPLY</v>
      </c>
      <c r="BI1636" t="str">
        <f>VLOOKUP(H1636,Sheet2!$A$1:$B$270,2,FALSE)</f>
        <v>SIDOARJO</v>
      </c>
    </row>
    <row r="1637" spans="1:61">
      <c r="A1637">
        <v>1636</v>
      </c>
      <c r="B1637">
        <v>1002652206</v>
      </c>
      <c r="C1637">
        <v>3</v>
      </c>
      <c r="D1637" t="s">
        <v>42</v>
      </c>
      <c r="E1637">
        <v>5</v>
      </c>
      <c r="F1637" t="s">
        <v>232</v>
      </c>
      <c r="G1637" t="s">
        <v>101</v>
      </c>
      <c r="H1637" t="s">
        <v>258</v>
      </c>
      <c r="I1637" t="s">
        <v>212</v>
      </c>
      <c r="J1637" t="s">
        <v>213</v>
      </c>
      <c r="K1637" t="s">
        <v>149</v>
      </c>
      <c r="M1637" t="s">
        <v>76</v>
      </c>
      <c r="N1637" t="s">
        <v>215</v>
      </c>
      <c r="O1637" s="57">
        <v>46319.620462962965</v>
      </c>
      <c r="P1637" s="57">
        <v>46321.62841435185</v>
      </c>
      <c r="Q1637">
        <v>69416446</v>
      </c>
      <c r="S1637">
        <v>152316233835</v>
      </c>
      <c r="T1637" t="s">
        <v>12457</v>
      </c>
      <c r="U1637" t="s">
        <v>12458</v>
      </c>
      <c r="V1637" t="s">
        <v>12459</v>
      </c>
      <c r="Z1637">
        <v>112.73764370000001</v>
      </c>
      <c r="AA1637">
        <v>-7.4602868000000004</v>
      </c>
      <c r="AB1637" t="s">
        <v>12460</v>
      </c>
      <c r="AC1637" t="s">
        <v>225</v>
      </c>
      <c r="AL1637" t="s">
        <v>217</v>
      </c>
      <c r="AM1637" t="s">
        <v>12461</v>
      </c>
      <c r="AN1637" t="s">
        <v>6</v>
      </c>
      <c r="AO1637" t="s">
        <v>12073</v>
      </c>
      <c r="AP1637" s="57">
        <v>46321.333333333336</v>
      </c>
      <c r="AR1637" t="s">
        <v>218</v>
      </c>
      <c r="AS1637" t="s">
        <v>232</v>
      </c>
      <c r="AT1637" t="s">
        <v>230</v>
      </c>
      <c r="AU1637">
        <v>20261026</v>
      </c>
      <c r="AV1637" t="s">
        <v>221</v>
      </c>
      <c r="AW1637" t="s">
        <v>577</v>
      </c>
      <c r="AX1637" t="s">
        <v>222</v>
      </c>
      <c r="BA1637" s="57">
        <v>46321.333333333336</v>
      </c>
      <c r="BB1637" t="s">
        <v>12461</v>
      </c>
      <c r="BC1637">
        <v>2026</v>
      </c>
      <c r="BD1637">
        <v>10</v>
      </c>
      <c r="BE1637">
        <v>26</v>
      </c>
      <c r="BF1637" s="6">
        <f t="shared" si="75"/>
        <v>46321</v>
      </c>
      <c r="BG1637">
        <f t="shared" si="76"/>
        <v>-0.33333333333575865</v>
      </c>
      <c r="BH1637" t="str">
        <f t="shared" si="77"/>
        <v>COMPLY</v>
      </c>
      <c r="BI1637" t="str">
        <f>VLOOKUP(H1637,Sheet2!$A$1:$B$270,2,FALSE)</f>
        <v>SIDOARJO</v>
      </c>
    </row>
    <row r="1638" spans="1:61">
      <c r="A1638">
        <v>1637</v>
      </c>
      <c r="B1638">
        <v>1002652173</v>
      </c>
      <c r="C1638">
        <v>3</v>
      </c>
      <c r="D1638" t="s">
        <v>42</v>
      </c>
      <c r="E1638">
        <v>5</v>
      </c>
      <c r="F1638" t="s">
        <v>232</v>
      </c>
      <c r="G1638" t="s">
        <v>101</v>
      </c>
      <c r="H1638" t="s">
        <v>258</v>
      </c>
      <c r="I1638" t="s">
        <v>212</v>
      </c>
      <c r="J1638" t="s">
        <v>213</v>
      </c>
      <c r="K1638" t="s">
        <v>149</v>
      </c>
      <c r="M1638" t="s">
        <v>76</v>
      </c>
      <c r="N1638" t="s">
        <v>215</v>
      </c>
      <c r="O1638" s="57">
        <v>46319.595046296294</v>
      </c>
      <c r="P1638" s="57">
        <v>46321.627256944441</v>
      </c>
      <c r="Q1638">
        <v>69416420</v>
      </c>
      <c r="S1638">
        <v>152316233026</v>
      </c>
      <c r="T1638" t="s">
        <v>12462</v>
      </c>
      <c r="U1638" t="s">
        <v>12463</v>
      </c>
      <c r="V1638" t="s">
        <v>12464</v>
      </c>
      <c r="Z1638">
        <v>112.7334783</v>
      </c>
      <c r="AA1638">
        <v>-7.5059525000000002</v>
      </c>
      <c r="AB1638" t="s">
        <v>12465</v>
      </c>
      <c r="AC1638" t="s">
        <v>229</v>
      </c>
      <c r="AL1638" t="s">
        <v>217</v>
      </c>
      <c r="AM1638" t="s">
        <v>12188</v>
      </c>
      <c r="AN1638" t="s">
        <v>6</v>
      </c>
      <c r="AO1638" t="s">
        <v>12466</v>
      </c>
      <c r="AP1638" s="57">
        <v>46321.333333333336</v>
      </c>
      <c r="AR1638" t="s">
        <v>218</v>
      </c>
      <c r="AS1638" t="s">
        <v>232</v>
      </c>
      <c r="AT1638" t="s">
        <v>230</v>
      </c>
      <c r="AU1638">
        <v>20261026</v>
      </c>
      <c r="AV1638" t="s">
        <v>221</v>
      </c>
      <c r="AW1638" t="s">
        <v>539</v>
      </c>
      <c r="AX1638" t="s">
        <v>222</v>
      </c>
      <c r="BA1638" s="57">
        <v>46321.333333333336</v>
      </c>
      <c r="BB1638" t="s">
        <v>12188</v>
      </c>
      <c r="BC1638">
        <v>2026</v>
      </c>
      <c r="BD1638">
        <v>10</v>
      </c>
      <c r="BE1638">
        <v>26</v>
      </c>
      <c r="BF1638" s="6">
        <f t="shared" si="75"/>
        <v>46321</v>
      </c>
      <c r="BG1638">
        <f t="shared" si="76"/>
        <v>-0.33333333333575865</v>
      </c>
      <c r="BH1638" t="str">
        <f t="shared" si="77"/>
        <v>COMPLY</v>
      </c>
      <c r="BI1638" t="str">
        <f>VLOOKUP(H1638,Sheet2!$A$1:$B$270,2,FALSE)</f>
        <v>SIDOARJO</v>
      </c>
    </row>
    <row r="1639" spans="1:61">
      <c r="A1639">
        <v>1638</v>
      </c>
      <c r="B1639">
        <v>1002652214</v>
      </c>
      <c r="C1639">
        <v>3</v>
      </c>
      <c r="D1639" t="s">
        <v>42</v>
      </c>
      <c r="E1639">
        <v>5</v>
      </c>
      <c r="F1639" t="s">
        <v>232</v>
      </c>
      <c r="G1639" t="s">
        <v>101</v>
      </c>
      <c r="H1639" t="s">
        <v>258</v>
      </c>
      <c r="I1639" t="s">
        <v>212</v>
      </c>
      <c r="J1639" t="s">
        <v>213</v>
      </c>
      <c r="K1639" t="s">
        <v>149</v>
      </c>
      <c r="M1639" t="s">
        <v>76</v>
      </c>
      <c r="N1639" t="s">
        <v>215</v>
      </c>
      <c r="O1639" s="57">
        <v>46319.627569444441</v>
      </c>
      <c r="P1639" s="57">
        <v>46321.627581018518</v>
      </c>
      <c r="Q1639">
        <v>69416432</v>
      </c>
      <c r="S1639">
        <v>152316233836</v>
      </c>
      <c r="T1639" t="s">
        <v>12457</v>
      </c>
      <c r="U1639" t="s">
        <v>12458</v>
      </c>
      <c r="V1639" t="s">
        <v>12467</v>
      </c>
      <c r="Z1639">
        <v>112.73764370000001</v>
      </c>
      <c r="AA1639">
        <v>-7.4602868000000004</v>
      </c>
      <c r="AB1639" t="s">
        <v>12468</v>
      </c>
      <c r="AC1639" t="s">
        <v>225</v>
      </c>
      <c r="AL1639" t="s">
        <v>217</v>
      </c>
      <c r="AM1639" t="s">
        <v>12469</v>
      </c>
      <c r="AN1639" t="s">
        <v>6</v>
      </c>
      <c r="AO1639" t="s">
        <v>12148</v>
      </c>
      <c r="AP1639" s="57">
        <v>46321.333333333336</v>
      </c>
      <c r="AR1639" t="s">
        <v>218</v>
      </c>
      <c r="AS1639" t="s">
        <v>232</v>
      </c>
      <c r="AT1639" t="s">
        <v>342</v>
      </c>
      <c r="AU1639">
        <v>20261026</v>
      </c>
      <c r="AV1639" t="s">
        <v>221</v>
      </c>
      <c r="AW1639" t="s">
        <v>540</v>
      </c>
      <c r="AX1639" t="s">
        <v>222</v>
      </c>
      <c r="BA1639" s="57">
        <v>46321.333333333336</v>
      </c>
      <c r="BB1639" t="s">
        <v>12469</v>
      </c>
      <c r="BC1639">
        <v>2026</v>
      </c>
      <c r="BD1639">
        <v>10</v>
      </c>
      <c r="BE1639">
        <v>26</v>
      </c>
      <c r="BF1639" s="6">
        <f t="shared" si="75"/>
        <v>46321</v>
      </c>
      <c r="BG1639">
        <f t="shared" si="76"/>
        <v>-0.33333333333575865</v>
      </c>
      <c r="BH1639" t="str">
        <f t="shared" si="77"/>
        <v>COMPLY</v>
      </c>
      <c r="BI1639" t="str">
        <f>VLOOKUP(H1639,Sheet2!$A$1:$B$270,2,FALSE)</f>
        <v>SIDOARJO</v>
      </c>
    </row>
    <row r="1640" spans="1:61">
      <c r="A1640">
        <v>1639</v>
      </c>
      <c r="B1640">
        <v>1002653601</v>
      </c>
      <c r="C1640">
        <v>3</v>
      </c>
      <c r="D1640" t="s">
        <v>42</v>
      </c>
      <c r="E1640">
        <v>5</v>
      </c>
      <c r="F1640" t="s">
        <v>232</v>
      </c>
      <c r="G1640" t="s">
        <v>101</v>
      </c>
      <c r="H1640" t="s">
        <v>258</v>
      </c>
      <c r="I1640" t="s">
        <v>212</v>
      </c>
      <c r="J1640" t="s">
        <v>213</v>
      </c>
      <c r="K1640" t="s">
        <v>149</v>
      </c>
      <c r="M1640" t="s">
        <v>76</v>
      </c>
      <c r="N1640" t="s">
        <v>215</v>
      </c>
      <c r="O1640" s="57">
        <v>46321.491585648146</v>
      </c>
      <c r="P1640" s="57">
        <v>46321.747499999998</v>
      </c>
      <c r="Q1640">
        <v>69416161</v>
      </c>
      <c r="S1640">
        <v>152316233871</v>
      </c>
      <c r="T1640" t="s">
        <v>12470</v>
      </c>
      <c r="U1640" t="s">
        <v>13259</v>
      </c>
      <c r="V1640" t="s">
        <v>13260</v>
      </c>
      <c r="Z1640">
        <v>112.7214</v>
      </c>
      <c r="AA1640">
        <v>-7.4339000000000004</v>
      </c>
      <c r="AB1640" t="s">
        <v>12473</v>
      </c>
      <c r="AC1640" t="s">
        <v>216</v>
      </c>
      <c r="AL1640" t="s">
        <v>217</v>
      </c>
      <c r="AM1640" t="s">
        <v>13261</v>
      </c>
      <c r="AN1640" t="s">
        <v>6</v>
      </c>
      <c r="AO1640" t="s">
        <v>13262</v>
      </c>
      <c r="AR1640" t="s">
        <v>218</v>
      </c>
      <c r="AS1640" t="s">
        <v>232</v>
      </c>
      <c r="AT1640" t="s">
        <v>230</v>
      </c>
      <c r="AU1640">
        <v>20261026</v>
      </c>
      <c r="AV1640" t="s">
        <v>221</v>
      </c>
      <c r="AW1640" t="s">
        <v>1473</v>
      </c>
      <c r="AX1640" t="s">
        <v>222</v>
      </c>
      <c r="BA1640" s="57">
        <v>46321.291666666664</v>
      </c>
      <c r="BB1640" t="s">
        <v>13261</v>
      </c>
      <c r="BC1640">
        <v>2026</v>
      </c>
      <c r="BD1640">
        <v>10</v>
      </c>
      <c r="BE1640">
        <v>26</v>
      </c>
      <c r="BF1640" s="6">
        <f t="shared" si="75"/>
        <v>46321</v>
      </c>
      <c r="BG1640">
        <f t="shared" si="76"/>
        <v>-0.29166666666424135</v>
      </c>
      <c r="BH1640" t="str">
        <f t="shared" si="77"/>
        <v>COMPLY</v>
      </c>
      <c r="BI1640" t="str">
        <f>VLOOKUP(H1640,Sheet2!$A$1:$B$270,2,FALSE)</f>
        <v>SIDOARJO</v>
      </c>
    </row>
    <row r="1641" spans="1:61">
      <c r="A1641">
        <v>1640</v>
      </c>
      <c r="B1641">
        <v>1002654606</v>
      </c>
      <c r="C1641">
        <v>3</v>
      </c>
      <c r="D1641" t="s">
        <v>42</v>
      </c>
      <c r="E1641">
        <v>5</v>
      </c>
      <c r="F1641" t="s">
        <v>232</v>
      </c>
      <c r="G1641" t="s">
        <v>101</v>
      </c>
      <c r="H1641" t="s">
        <v>258</v>
      </c>
      <c r="I1641" t="s">
        <v>212</v>
      </c>
      <c r="J1641" t="s">
        <v>213</v>
      </c>
      <c r="K1641" t="s">
        <v>149</v>
      </c>
      <c r="L1641" t="s">
        <v>214</v>
      </c>
      <c r="M1641" t="s">
        <v>76</v>
      </c>
      <c r="N1641" t="s">
        <v>215</v>
      </c>
      <c r="O1641" s="57">
        <v>46321.670717592591</v>
      </c>
      <c r="P1641" s="57">
        <v>46322.732858796298</v>
      </c>
      <c r="Q1641">
        <v>69417412</v>
      </c>
      <c r="S1641">
        <v>152316233881</v>
      </c>
      <c r="T1641" t="s">
        <v>13263</v>
      </c>
      <c r="U1641" t="s">
        <v>13264</v>
      </c>
      <c r="V1641" t="s">
        <v>13265</v>
      </c>
      <c r="Z1641">
        <v>112.7426181</v>
      </c>
      <c r="AA1641">
        <v>-7.4662617999999998</v>
      </c>
      <c r="AB1641" t="s">
        <v>13266</v>
      </c>
      <c r="AC1641" t="s">
        <v>216</v>
      </c>
      <c r="AL1641" t="s">
        <v>217</v>
      </c>
      <c r="AM1641" t="s">
        <v>13267</v>
      </c>
      <c r="AN1641" t="s">
        <v>6</v>
      </c>
      <c r="AO1641" t="s">
        <v>13024</v>
      </c>
      <c r="AP1641" s="57">
        <v>46322.625</v>
      </c>
      <c r="AR1641" t="s">
        <v>218</v>
      </c>
      <c r="AS1641" t="s">
        <v>232</v>
      </c>
      <c r="AT1641" t="s">
        <v>230</v>
      </c>
      <c r="AU1641">
        <v>20261027</v>
      </c>
      <c r="AV1641" t="s">
        <v>221</v>
      </c>
      <c r="AW1641" t="s">
        <v>877</v>
      </c>
      <c r="AX1641" t="s">
        <v>222</v>
      </c>
      <c r="BA1641" s="57">
        <v>46322.625</v>
      </c>
      <c r="BB1641" t="s">
        <v>13267</v>
      </c>
      <c r="BC1641">
        <v>2026</v>
      </c>
      <c r="BD1641">
        <v>10</v>
      </c>
      <c r="BE1641">
        <v>27</v>
      </c>
      <c r="BF1641" s="6">
        <f t="shared" si="75"/>
        <v>46322</v>
      </c>
      <c r="BG1641">
        <f t="shared" si="76"/>
        <v>-0.625</v>
      </c>
      <c r="BH1641" t="str">
        <f t="shared" si="77"/>
        <v>COMPLY</v>
      </c>
      <c r="BI1641" t="str">
        <f>VLOOKUP(H1641,Sheet2!$A$1:$B$270,2,FALSE)</f>
        <v>SIDOARJO</v>
      </c>
    </row>
    <row r="1642" spans="1:61">
      <c r="A1642">
        <v>1641</v>
      </c>
      <c r="B1642">
        <v>1002655479</v>
      </c>
      <c r="C1642">
        <v>3</v>
      </c>
      <c r="D1642" t="s">
        <v>42</v>
      </c>
      <c r="E1642">
        <v>5</v>
      </c>
      <c r="F1642" t="s">
        <v>232</v>
      </c>
      <c r="G1642" t="s">
        <v>101</v>
      </c>
      <c r="H1642" t="s">
        <v>258</v>
      </c>
      <c r="I1642" t="s">
        <v>212</v>
      </c>
      <c r="J1642" t="s">
        <v>213</v>
      </c>
      <c r="K1642" t="s">
        <v>149</v>
      </c>
      <c r="M1642" t="s">
        <v>76</v>
      </c>
      <c r="N1642" t="s">
        <v>215</v>
      </c>
      <c r="O1642" s="57">
        <v>46322.446435185186</v>
      </c>
      <c r="P1642" s="57">
        <v>46323.688680555555</v>
      </c>
      <c r="Q1642">
        <v>69417780</v>
      </c>
      <c r="S1642">
        <v>152316233905</v>
      </c>
      <c r="T1642" t="s">
        <v>13953</v>
      </c>
      <c r="U1642" t="s">
        <v>13954</v>
      </c>
      <c r="V1642" t="s">
        <v>13955</v>
      </c>
      <c r="Z1642">
        <v>112.6876055</v>
      </c>
      <c r="AA1642">
        <v>-7.4604081999999998</v>
      </c>
      <c r="AB1642" t="s">
        <v>13956</v>
      </c>
      <c r="AC1642" t="s">
        <v>229</v>
      </c>
      <c r="AL1642" t="s">
        <v>217</v>
      </c>
      <c r="AM1642" t="s">
        <v>13957</v>
      </c>
      <c r="AN1642" t="s">
        <v>6</v>
      </c>
      <c r="AO1642" t="s">
        <v>13718</v>
      </c>
      <c r="AP1642" s="57">
        <v>46329.333333333336</v>
      </c>
      <c r="AR1642" t="s">
        <v>218</v>
      </c>
      <c r="AS1642" t="s">
        <v>232</v>
      </c>
      <c r="AT1642" t="s">
        <v>230</v>
      </c>
      <c r="AU1642">
        <v>20261028</v>
      </c>
      <c r="AV1642" t="s">
        <v>221</v>
      </c>
      <c r="AW1642" t="s">
        <v>1828</v>
      </c>
      <c r="AX1642" t="s">
        <v>222</v>
      </c>
      <c r="BA1642" s="57">
        <v>46329.333333333336</v>
      </c>
      <c r="BB1642" t="s">
        <v>13957</v>
      </c>
      <c r="BC1642">
        <v>2026</v>
      </c>
      <c r="BD1642">
        <v>10</v>
      </c>
      <c r="BE1642">
        <v>28</v>
      </c>
      <c r="BF1642" s="6">
        <f t="shared" si="75"/>
        <v>46323</v>
      </c>
      <c r="BG1642">
        <f t="shared" si="76"/>
        <v>-6.3333333333357587</v>
      </c>
      <c r="BH1642" t="str">
        <f t="shared" si="77"/>
        <v>COMPLY</v>
      </c>
      <c r="BI1642" t="str">
        <f>VLOOKUP(H1642,Sheet2!$A$1:$B$270,2,FALSE)</f>
        <v>SIDOARJO</v>
      </c>
    </row>
    <row r="1643" spans="1:61">
      <c r="A1643">
        <v>1642</v>
      </c>
      <c r="B1643">
        <v>1002655151</v>
      </c>
      <c r="C1643">
        <v>3</v>
      </c>
      <c r="D1643" t="s">
        <v>42</v>
      </c>
      <c r="E1643">
        <v>5</v>
      </c>
      <c r="F1643" t="s">
        <v>232</v>
      </c>
      <c r="G1643" t="s">
        <v>101</v>
      </c>
      <c r="H1643" t="s">
        <v>258</v>
      </c>
      <c r="I1643" t="s">
        <v>212</v>
      </c>
      <c r="J1643" t="s">
        <v>213</v>
      </c>
      <c r="K1643" t="s">
        <v>149</v>
      </c>
      <c r="M1643" t="s">
        <v>76</v>
      </c>
      <c r="N1643" t="s">
        <v>215</v>
      </c>
      <c r="O1643" s="57">
        <v>46322.383287037039</v>
      </c>
      <c r="P1643" s="57">
        <v>46322.678101851852</v>
      </c>
      <c r="Q1643">
        <v>69417602</v>
      </c>
      <c r="S1643">
        <v>152316233897</v>
      </c>
      <c r="T1643" t="s">
        <v>13948</v>
      </c>
      <c r="U1643" t="s">
        <v>13949</v>
      </c>
      <c r="V1643" t="s">
        <v>13950</v>
      </c>
      <c r="Z1643">
        <v>112.71369900000001</v>
      </c>
      <c r="AA1643">
        <v>-7.4417659</v>
      </c>
      <c r="AB1643" t="s">
        <v>13951</v>
      </c>
      <c r="AC1643" t="s">
        <v>229</v>
      </c>
      <c r="AL1643" t="s">
        <v>217</v>
      </c>
      <c r="AM1643" t="s">
        <v>13952</v>
      </c>
      <c r="AN1643" t="s">
        <v>6</v>
      </c>
      <c r="AO1643" t="s">
        <v>13584</v>
      </c>
      <c r="AP1643" s="57">
        <v>46323.458333333336</v>
      </c>
      <c r="AR1643" t="s">
        <v>218</v>
      </c>
      <c r="AS1643" t="s">
        <v>232</v>
      </c>
      <c r="AT1643" t="s">
        <v>230</v>
      </c>
      <c r="AU1643">
        <v>20261027</v>
      </c>
      <c r="AV1643" t="s">
        <v>221</v>
      </c>
      <c r="AW1643" t="s">
        <v>539</v>
      </c>
      <c r="AX1643" t="s">
        <v>222</v>
      </c>
      <c r="BA1643" s="57">
        <v>46323.458333333336</v>
      </c>
      <c r="BB1643" t="s">
        <v>13952</v>
      </c>
      <c r="BC1643">
        <v>2026</v>
      </c>
      <c r="BD1643">
        <v>10</v>
      </c>
      <c r="BE1643">
        <v>27</v>
      </c>
      <c r="BF1643" s="6">
        <f t="shared" si="75"/>
        <v>46322</v>
      </c>
      <c r="BG1643">
        <f t="shared" si="76"/>
        <v>-1.4583333333357587</v>
      </c>
      <c r="BH1643" t="str">
        <f t="shared" si="77"/>
        <v>COMPLY</v>
      </c>
      <c r="BI1643" t="str">
        <f>VLOOKUP(H1643,Sheet2!$A$1:$B$270,2,FALSE)</f>
        <v>SIDOARJO</v>
      </c>
    </row>
    <row r="1644" spans="1:61">
      <c r="A1644">
        <v>1643</v>
      </c>
      <c r="B1644">
        <v>1002658354</v>
      </c>
      <c r="C1644">
        <v>3</v>
      </c>
      <c r="D1644" t="s">
        <v>42</v>
      </c>
      <c r="E1644">
        <v>5</v>
      </c>
      <c r="F1644" t="s">
        <v>232</v>
      </c>
      <c r="G1644" t="s">
        <v>101</v>
      </c>
      <c r="H1644" t="s">
        <v>258</v>
      </c>
      <c r="I1644" t="s">
        <v>212</v>
      </c>
      <c r="J1644" t="s">
        <v>213</v>
      </c>
      <c r="K1644" t="s">
        <v>149</v>
      </c>
      <c r="L1644" t="s">
        <v>214</v>
      </c>
      <c r="M1644" t="s">
        <v>76</v>
      </c>
      <c r="N1644" t="s">
        <v>215</v>
      </c>
      <c r="O1644" s="57">
        <v>46323.745648148149</v>
      </c>
      <c r="P1644" s="57">
        <v>46324.669328703705</v>
      </c>
      <c r="Q1644">
        <v>69418858</v>
      </c>
      <c r="S1644">
        <v>152316233948</v>
      </c>
      <c r="T1644" t="s">
        <v>14622</v>
      </c>
      <c r="U1644" t="s">
        <v>14623</v>
      </c>
      <c r="V1644" t="s">
        <v>14624</v>
      </c>
      <c r="Z1644">
        <v>112.706530094146</v>
      </c>
      <c r="AA1644">
        <v>-7.4495431433317796</v>
      </c>
      <c r="AB1644" t="s">
        <v>14625</v>
      </c>
      <c r="AC1644" t="s">
        <v>216</v>
      </c>
      <c r="AL1644" t="s">
        <v>217</v>
      </c>
      <c r="AM1644" t="s">
        <v>14626</v>
      </c>
      <c r="AN1644" t="s">
        <v>6</v>
      </c>
      <c r="AO1644" t="s">
        <v>14479</v>
      </c>
      <c r="AP1644" s="57">
        <v>46324.625</v>
      </c>
      <c r="AR1644" t="s">
        <v>218</v>
      </c>
      <c r="AS1644" t="s">
        <v>232</v>
      </c>
      <c r="AT1644" t="s">
        <v>230</v>
      </c>
      <c r="AU1644">
        <v>20261029</v>
      </c>
      <c r="AV1644" t="s">
        <v>221</v>
      </c>
      <c r="AW1644" t="s">
        <v>877</v>
      </c>
      <c r="AX1644" t="s">
        <v>222</v>
      </c>
      <c r="BA1644" s="57">
        <v>46324.625</v>
      </c>
      <c r="BB1644" t="s">
        <v>14626</v>
      </c>
      <c r="BC1644">
        <v>2026</v>
      </c>
      <c r="BD1644">
        <v>10</v>
      </c>
      <c r="BE1644">
        <v>29</v>
      </c>
      <c r="BF1644" s="6">
        <f t="shared" si="75"/>
        <v>46324</v>
      </c>
      <c r="BG1644">
        <f t="shared" si="76"/>
        <v>-0.625</v>
      </c>
      <c r="BH1644" t="str">
        <f t="shared" si="77"/>
        <v>COMPLY</v>
      </c>
      <c r="BI1644" t="str">
        <f>VLOOKUP(H1644,Sheet2!$A$1:$B$270,2,FALSE)</f>
        <v>SIDOARJO</v>
      </c>
    </row>
    <row r="1645" spans="1:61">
      <c r="A1645">
        <v>1644</v>
      </c>
      <c r="B1645">
        <v>1002658473</v>
      </c>
      <c r="C1645">
        <v>3</v>
      </c>
      <c r="D1645" t="s">
        <v>42</v>
      </c>
      <c r="E1645">
        <v>5</v>
      </c>
      <c r="F1645" t="s">
        <v>232</v>
      </c>
      <c r="G1645" t="s">
        <v>101</v>
      </c>
      <c r="H1645" t="s">
        <v>258</v>
      </c>
      <c r="I1645" t="s">
        <v>212</v>
      </c>
      <c r="J1645" t="s">
        <v>213</v>
      </c>
      <c r="K1645" t="s">
        <v>149</v>
      </c>
      <c r="L1645" t="s">
        <v>214</v>
      </c>
      <c r="M1645" t="s">
        <v>76</v>
      </c>
      <c r="N1645" t="s">
        <v>215</v>
      </c>
      <c r="O1645" s="57">
        <v>46324.318622685183</v>
      </c>
      <c r="P1645" s="57">
        <v>46324.670185185183</v>
      </c>
      <c r="Q1645">
        <v>69418935</v>
      </c>
      <c r="S1645">
        <v>152316233113</v>
      </c>
      <c r="T1645" t="s">
        <v>15284</v>
      </c>
      <c r="U1645" t="s">
        <v>15285</v>
      </c>
      <c r="V1645" t="s">
        <v>15286</v>
      </c>
      <c r="Z1645">
        <v>112.715003</v>
      </c>
      <c r="AA1645">
        <v>-7.4507450000000004</v>
      </c>
      <c r="AB1645" t="s">
        <v>15287</v>
      </c>
      <c r="AC1645" t="s">
        <v>216</v>
      </c>
      <c r="AL1645" t="s">
        <v>217</v>
      </c>
      <c r="AM1645" t="s">
        <v>14968</v>
      </c>
      <c r="AN1645" t="s">
        <v>6</v>
      </c>
      <c r="AO1645" t="s">
        <v>15288</v>
      </c>
      <c r="AP1645" s="57">
        <v>46325.333333333336</v>
      </c>
      <c r="AR1645" t="s">
        <v>218</v>
      </c>
      <c r="AS1645" t="s">
        <v>232</v>
      </c>
      <c r="AT1645" t="s">
        <v>230</v>
      </c>
      <c r="AU1645">
        <v>20261029</v>
      </c>
      <c r="AV1645" t="s">
        <v>221</v>
      </c>
      <c r="AW1645" t="s">
        <v>877</v>
      </c>
      <c r="AX1645" t="s">
        <v>222</v>
      </c>
      <c r="BA1645" s="57">
        <v>46325.333333333336</v>
      </c>
      <c r="BB1645" t="s">
        <v>14968</v>
      </c>
      <c r="BC1645">
        <v>2026</v>
      </c>
      <c r="BD1645">
        <v>10</v>
      </c>
      <c r="BE1645">
        <v>29</v>
      </c>
      <c r="BF1645" s="6">
        <f t="shared" si="75"/>
        <v>46324</v>
      </c>
      <c r="BG1645">
        <f t="shared" si="76"/>
        <v>-1.3333333333357587</v>
      </c>
      <c r="BH1645" t="str">
        <f t="shared" si="77"/>
        <v>COMPLY</v>
      </c>
      <c r="BI1645" t="str">
        <f>VLOOKUP(H1645,Sheet2!$A$1:$B$270,2,FALSE)</f>
        <v>SIDOARJO</v>
      </c>
    </row>
    <row r="1646" spans="1:61">
      <c r="A1646">
        <v>1645</v>
      </c>
      <c r="B1646">
        <v>1002659637</v>
      </c>
      <c r="C1646">
        <v>3</v>
      </c>
      <c r="D1646" t="s">
        <v>42</v>
      </c>
      <c r="E1646">
        <v>5</v>
      </c>
      <c r="F1646" t="s">
        <v>232</v>
      </c>
      <c r="G1646" t="s">
        <v>101</v>
      </c>
      <c r="H1646" t="s">
        <v>258</v>
      </c>
      <c r="I1646" t="s">
        <v>212</v>
      </c>
      <c r="J1646" t="s">
        <v>213</v>
      </c>
      <c r="K1646" t="s">
        <v>149</v>
      </c>
      <c r="L1646" t="s">
        <v>214</v>
      </c>
      <c r="M1646" t="s">
        <v>76</v>
      </c>
      <c r="N1646" t="s">
        <v>215</v>
      </c>
      <c r="O1646" s="57">
        <v>46324.637326388889</v>
      </c>
      <c r="P1646" s="57">
        <v>46325.458645833336</v>
      </c>
      <c r="Q1646">
        <v>69419382</v>
      </c>
      <c r="S1646">
        <v>152316233965</v>
      </c>
      <c r="T1646" t="s">
        <v>15289</v>
      </c>
      <c r="U1646" t="s">
        <v>15290</v>
      </c>
      <c r="V1646" t="s">
        <v>15291</v>
      </c>
      <c r="Z1646">
        <v>112.702147</v>
      </c>
      <c r="AA1646">
        <v>-7.4464870000000003</v>
      </c>
      <c r="AB1646" t="s">
        <v>15292</v>
      </c>
      <c r="AC1646" t="s">
        <v>216</v>
      </c>
      <c r="AL1646" t="s">
        <v>217</v>
      </c>
      <c r="AM1646" t="s">
        <v>15293</v>
      </c>
      <c r="AN1646" t="s">
        <v>6</v>
      </c>
      <c r="AO1646" t="s">
        <v>14916</v>
      </c>
      <c r="AP1646" s="57">
        <v>46325.625</v>
      </c>
      <c r="AR1646" t="s">
        <v>218</v>
      </c>
      <c r="AS1646" t="s">
        <v>232</v>
      </c>
      <c r="AT1646" t="s">
        <v>230</v>
      </c>
      <c r="AU1646">
        <v>20261030</v>
      </c>
      <c r="AV1646" t="s">
        <v>221</v>
      </c>
      <c r="AW1646" t="s">
        <v>876</v>
      </c>
      <c r="AX1646" t="s">
        <v>222</v>
      </c>
      <c r="BA1646" s="57">
        <v>46325.625</v>
      </c>
      <c r="BB1646" t="s">
        <v>15293</v>
      </c>
      <c r="BC1646">
        <v>2026</v>
      </c>
      <c r="BD1646">
        <v>10</v>
      </c>
      <c r="BE1646">
        <v>30</v>
      </c>
      <c r="BF1646" s="6">
        <f t="shared" si="75"/>
        <v>46325</v>
      </c>
      <c r="BG1646">
        <f t="shared" si="76"/>
        <v>-0.625</v>
      </c>
      <c r="BH1646" t="str">
        <f t="shared" si="77"/>
        <v>COMPLY</v>
      </c>
      <c r="BI1646" t="str">
        <f>VLOOKUP(H1646,Sheet2!$A$1:$B$270,2,FALSE)</f>
        <v>SIDOARJO</v>
      </c>
    </row>
    <row r="1647" spans="1:61">
      <c r="A1647">
        <v>1646</v>
      </c>
      <c r="B1647">
        <v>1002652228</v>
      </c>
      <c r="C1647">
        <v>3</v>
      </c>
      <c r="D1647" t="s">
        <v>42</v>
      </c>
      <c r="E1647">
        <v>5</v>
      </c>
      <c r="F1647" t="s">
        <v>232</v>
      </c>
      <c r="G1647" t="s">
        <v>101</v>
      </c>
      <c r="H1647" t="s">
        <v>258</v>
      </c>
      <c r="I1647" t="s">
        <v>212</v>
      </c>
      <c r="J1647" t="s">
        <v>213</v>
      </c>
      <c r="K1647" t="s">
        <v>149</v>
      </c>
      <c r="M1647" t="s">
        <v>1625</v>
      </c>
      <c r="N1647" t="s">
        <v>215</v>
      </c>
      <c r="O1647" s="57">
        <v>46319.635752314818</v>
      </c>
      <c r="P1647" s="57">
        <v>46319.762349537035</v>
      </c>
      <c r="Q1647">
        <v>69416438</v>
      </c>
      <c r="S1647">
        <v>152316233837</v>
      </c>
      <c r="T1647" t="s">
        <v>12486</v>
      </c>
      <c r="U1647" t="s">
        <v>12487</v>
      </c>
      <c r="Z1647">
        <v>112.7272569</v>
      </c>
      <c r="AA1647">
        <v>-7.4592771000000004</v>
      </c>
      <c r="AB1647" t="s">
        <v>12488</v>
      </c>
      <c r="AC1647" t="s">
        <v>229</v>
      </c>
      <c r="AO1647" t="s">
        <v>12148</v>
      </c>
      <c r="AR1647" t="s">
        <v>1630</v>
      </c>
      <c r="AS1647" t="s">
        <v>232</v>
      </c>
      <c r="AT1647" t="s">
        <v>230</v>
      </c>
      <c r="AV1647" t="s">
        <v>3668</v>
      </c>
      <c r="AW1647" t="s">
        <v>541</v>
      </c>
      <c r="AX1647" t="s">
        <v>222</v>
      </c>
      <c r="AZ1647" t="s">
        <v>3668</v>
      </c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str">
        <f>VLOOKUP(H1647,Sheet2!$A$1:$B$270,2,FALSE)</f>
        <v>SIDOARJO</v>
      </c>
    </row>
    <row r="1648" spans="1:61">
      <c r="A1648">
        <v>1647</v>
      </c>
      <c r="B1648">
        <v>1002651542</v>
      </c>
      <c r="C1648">
        <v>3</v>
      </c>
      <c r="D1648" t="s">
        <v>42</v>
      </c>
      <c r="E1648">
        <v>5</v>
      </c>
      <c r="F1648" t="s">
        <v>232</v>
      </c>
      <c r="G1648" t="s">
        <v>101</v>
      </c>
      <c r="H1648" t="s">
        <v>258</v>
      </c>
      <c r="I1648" t="s">
        <v>212</v>
      </c>
      <c r="J1648" t="s">
        <v>213</v>
      </c>
      <c r="K1648" t="s">
        <v>149</v>
      </c>
      <c r="L1648" t="s">
        <v>826</v>
      </c>
      <c r="M1648" t="s">
        <v>1916</v>
      </c>
      <c r="N1648" t="s">
        <v>215</v>
      </c>
      <c r="O1648" s="57">
        <v>46318.669386574074</v>
      </c>
      <c r="P1648" s="57">
        <v>46322.701828703706</v>
      </c>
      <c r="Q1648">
        <v>69416093</v>
      </c>
      <c r="R1648">
        <v>3135917264</v>
      </c>
      <c r="S1648">
        <v>152316233805</v>
      </c>
      <c r="T1648" t="s">
        <v>12448</v>
      </c>
      <c r="U1648" t="s">
        <v>12449</v>
      </c>
      <c r="V1648" t="s">
        <v>12450</v>
      </c>
      <c r="Z1648">
        <v>112.67498879999999</v>
      </c>
      <c r="AA1648">
        <v>-7.4355989999999901</v>
      </c>
      <c r="AB1648" t="s">
        <v>12451</v>
      </c>
      <c r="AC1648" t="s">
        <v>216</v>
      </c>
      <c r="AL1648" t="s">
        <v>217</v>
      </c>
      <c r="AM1648" t="s">
        <v>12452</v>
      </c>
      <c r="AN1648" t="s">
        <v>6</v>
      </c>
      <c r="AO1648" t="s">
        <v>12453</v>
      </c>
      <c r="AP1648" s="57">
        <v>46321.333333333336</v>
      </c>
      <c r="AQ1648" t="s">
        <v>841</v>
      </c>
      <c r="AR1648" t="s">
        <v>12</v>
      </c>
      <c r="AS1648" t="s">
        <v>232</v>
      </c>
      <c r="AT1648" t="s">
        <v>230</v>
      </c>
      <c r="AV1648" t="s">
        <v>1626</v>
      </c>
      <c r="AW1648" t="s">
        <v>2850</v>
      </c>
      <c r="AX1648" t="s">
        <v>222</v>
      </c>
      <c r="BA1648" s="57">
        <v>46321.333333333336</v>
      </c>
      <c r="BB1648" t="s">
        <v>12452</v>
      </c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str">
        <f>VLOOKUP(H1648,Sheet2!$A$1:$B$270,2,FALSE)</f>
        <v>SIDOARJO</v>
      </c>
    </row>
    <row r="1649" spans="1:61">
      <c r="A1649">
        <v>1648</v>
      </c>
      <c r="B1649">
        <v>1002618024</v>
      </c>
      <c r="C1649">
        <v>3</v>
      </c>
      <c r="D1649" t="s">
        <v>42</v>
      </c>
      <c r="E1649">
        <v>5</v>
      </c>
      <c r="F1649" t="s">
        <v>106</v>
      </c>
      <c r="G1649" t="s">
        <v>106</v>
      </c>
      <c r="H1649" t="s">
        <v>329</v>
      </c>
      <c r="I1649" t="s">
        <v>212</v>
      </c>
      <c r="J1649" t="s">
        <v>213</v>
      </c>
      <c r="K1649" t="s">
        <v>149</v>
      </c>
      <c r="M1649" t="s">
        <v>76</v>
      </c>
      <c r="N1649" t="s">
        <v>215</v>
      </c>
      <c r="O1649" s="57">
        <v>46296.58966435185</v>
      </c>
      <c r="P1649" s="57">
        <v>46297.769513888888</v>
      </c>
      <c r="Q1649">
        <v>69402402</v>
      </c>
      <c r="S1649">
        <v>152744222226</v>
      </c>
      <c r="T1649" t="s">
        <v>1185</v>
      </c>
      <c r="U1649" t="s">
        <v>1186</v>
      </c>
      <c r="V1649" t="s">
        <v>1187</v>
      </c>
      <c r="Z1649">
        <v>112.77250979999999</v>
      </c>
      <c r="AA1649">
        <v>-7.6047699</v>
      </c>
      <c r="AB1649" t="s">
        <v>1188</v>
      </c>
      <c r="AC1649" t="s">
        <v>229</v>
      </c>
      <c r="AL1649" t="s">
        <v>217</v>
      </c>
      <c r="AM1649" t="s">
        <v>1189</v>
      </c>
      <c r="AN1649" t="s">
        <v>6</v>
      </c>
      <c r="AO1649" s="57">
        <v>46032.590474537035</v>
      </c>
      <c r="AP1649" s="57">
        <v>46297.625</v>
      </c>
      <c r="AR1649" t="s">
        <v>218</v>
      </c>
      <c r="AS1649" t="s">
        <v>580</v>
      </c>
      <c r="AT1649" t="s">
        <v>230</v>
      </c>
      <c r="AU1649">
        <v>20261002</v>
      </c>
      <c r="AV1649" t="s">
        <v>221</v>
      </c>
      <c r="AW1649" t="s">
        <v>540</v>
      </c>
      <c r="AX1649" t="s">
        <v>222</v>
      </c>
      <c r="BA1649" s="57">
        <v>46297.625</v>
      </c>
      <c r="BB1649" t="s">
        <v>1189</v>
      </c>
      <c r="BC1649">
        <v>2026</v>
      </c>
      <c r="BD1649">
        <v>10</v>
      </c>
      <c r="BE1649">
        <v>2</v>
      </c>
      <c r="BF1649" s="6">
        <f t="shared" si="75"/>
        <v>46297</v>
      </c>
      <c r="BG1649">
        <f t="shared" si="76"/>
        <v>-0.625</v>
      </c>
      <c r="BH1649" t="str">
        <f t="shared" si="77"/>
        <v>COMPLY</v>
      </c>
      <c r="BI1649" t="str">
        <f>VLOOKUP(H1649,Sheet2!$A$1:$B$270,2,FALSE)</f>
        <v>PASURUAN</v>
      </c>
    </row>
    <row r="1650" spans="1:61">
      <c r="A1650">
        <v>1649</v>
      </c>
      <c r="B1650">
        <v>1002627001</v>
      </c>
      <c r="C1650">
        <v>3</v>
      </c>
      <c r="D1650" t="s">
        <v>42</v>
      </c>
      <c r="E1650">
        <v>5</v>
      </c>
      <c r="F1650" t="s">
        <v>106</v>
      </c>
      <c r="G1650" t="s">
        <v>106</v>
      </c>
      <c r="H1650" t="s">
        <v>329</v>
      </c>
      <c r="I1650" t="s">
        <v>212</v>
      </c>
      <c r="J1650" t="s">
        <v>213</v>
      </c>
      <c r="K1650" t="s">
        <v>149</v>
      </c>
      <c r="M1650" t="s">
        <v>76</v>
      </c>
      <c r="N1650" t="s">
        <v>563</v>
      </c>
      <c r="O1650" s="57">
        <v>46303.3440625</v>
      </c>
      <c r="P1650" s="57">
        <v>46304.723321759258</v>
      </c>
      <c r="Q1650">
        <v>68937486</v>
      </c>
      <c r="S1650">
        <v>152744222127</v>
      </c>
      <c r="T1650" t="s">
        <v>4117</v>
      </c>
      <c r="U1650" t="s">
        <v>4118</v>
      </c>
      <c r="V1650" t="s">
        <v>4578</v>
      </c>
      <c r="Z1650">
        <v>112.78113070000001</v>
      </c>
      <c r="AA1650">
        <v>-7.5979311999999997</v>
      </c>
      <c r="AB1650" t="s">
        <v>4119</v>
      </c>
      <c r="AC1650" t="s">
        <v>284</v>
      </c>
      <c r="AL1650" t="s">
        <v>217</v>
      </c>
      <c r="AM1650" t="s">
        <v>4579</v>
      </c>
      <c r="AN1650" t="s">
        <v>6</v>
      </c>
      <c r="AO1650" s="57">
        <v>46244.351111111115</v>
      </c>
      <c r="AP1650" s="57">
        <v>46305.458333333336</v>
      </c>
      <c r="AR1650" t="s">
        <v>218</v>
      </c>
      <c r="AS1650" t="s">
        <v>580</v>
      </c>
      <c r="AT1650" t="s">
        <v>220</v>
      </c>
      <c r="AU1650">
        <v>20261009</v>
      </c>
      <c r="AV1650" t="s">
        <v>221</v>
      </c>
      <c r="AW1650" t="s">
        <v>3414</v>
      </c>
      <c r="AX1650" t="s">
        <v>222</v>
      </c>
      <c r="BA1650" s="57">
        <v>46305.458333333336</v>
      </c>
      <c r="BB1650" t="s">
        <v>4579</v>
      </c>
      <c r="BC1650">
        <v>2026</v>
      </c>
      <c r="BD1650">
        <v>10</v>
      </c>
      <c r="BE1650">
        <v>9</v>
      </c>
      <c r="BF1650" s="6">
        <f t="shared" si="75"/>
        <v>46304</v>
      </c>
      <c r="BG1650">
        <f t="shared" si="76"/>
        <v>-1.4583333333357587</v>
      </c>
      <c r="BH1650" t="str">
        <f t="shared" si="77"/>
        <v>COMPLY</v>
      </c>
      <c r="BI1650" t="str">
        <f>VLOOKUP(H1650,Sheet2!$A$1:$B$270,2,FALSE)</f>
        <v>PASURUAN</v>
      </c>
    </row>
    <row r="1651" spans="1:61">
      <c r="A1651">
        <v>1650</v>
      </c>
      <c r="B1651">
        <v>1002629531</v>
      </c>
      <c r="C1651">
        <v>3</v>
      </c>
      <c r="D1651" t="s">
        <v>42</v>
      </c>
      <c r="E1651">
        <v>5</v>
      </c>
      <c r="F1651" t="s">
        <v>106</v>
      </c>
      <c r="G1651" t="s">
        <v>106</v>
      </c>
      <c r="H1651" t="s">
        <v>329</v>
      </c>
      <c r="I1651" t="s">
        <v>212</v>
      </c>
      <c r="J1651" t="s">
        <v>213</v>
      </c>
      <c r="K1651" t="s">
        <v>149</v>
      </c>
      <c r="L1651" t="s">
        <v>214</v>
      </c>
      <c r="M1651" t="s">
        <v>76</v>
      </c>
      <c r="N1651" t="s">
        <v>215</v>
      </c>
      <c r="O1651" s="57">
        <v>46304.494849537034</v>
      </c>
      <c r="P1651" s="57">
        <v>46305.984907407408</v>
      </c>
      <c r="Q1651">
        <v>69407272</v>
      </c>
      <c r="S1651">
        <v>152744222239</v>
      </c>
      <c r="T1651" t="s">
        <v>5324</v>
      </c>
      <c r="U1651" t="s">
        <v>5325</v>
      </c>
      <c r="V1651" t="s">
        <v>5326</v>
      </c>
      <c r="Z1651">
        <v>112.797458868056</v>
      </c>
      <c r="AA1651">
        <v>-7.5983312821465496</v>
      </c>
      <c r="AB1651" t="s">
        <v>5327</v>
      </c>
      <c r="AC1651" t="s">
        <v>235</v>
      </c>
      <c r="AL1651" t="s">
        <v>217</v>
      </c>
      <c r="AM1651" t="s">
        <v>4953</v>
      </c>
      <c r="AN1651" t="s">
        <v>6</v>
      </c>
      <c r="AO1651" s="57">
        <v>46275.496678240743</v>
      </c>
      <c r="AP1651" s="57">
        <v>46305.333333333336</v>
      </c>
      <c r="AR1651" t="s">
        <v>218</v>
      </c>
      <c r="AS1651" t="s">
        <v>580</v>
      </c>
      <c r="AT1651" t="s">
        <v>230</v>
      </c>
      <c r="AU1651">
        <v>20261010</v>
      </c>
      <c r="AV1651" t="s">
        <v>221</v>
      </c>
      <c r="AW1651" t="s">
        <v>2895</v>
      </c>
      <c r="AX1651" t="s">
        <v>222</v>
      </c>
      <c r="BA1651" s="57">
        <v>46305.333333333336</v>
      </c>
      <c r="BB1651" t="s">
        <v>4953</v>
      </c>
      <c r="BC1651">
        <v>2026</v>
      </c>
      <c r="BD1651">
        <v>10</v>
      </c>
      <c r="BE1651">
        <v>10</v>
      </c>
      <c r="BF1651" s="6">
        <f t="shared" si="75"/>
        <v>46305</v>
      </c>
      <c r="BG1651">
        <f t="shared" si="76"/>
        <v>-0.33333333333575865</v>
      </c>
      <c r="BH1651" t="str">
        <f t="shared" si="77"/>
        <v>COMPLY</v>
      </c>
      <c r="BI1651" t="str">
        <f>VLOOKUP(H1651,Sheet2!$A$1:$B$270,2,FALSE)</f>
        <v>PASURUAN</v>
      </c>
    </row>
    <row r="1652" spans="1:61">
      <c r="A1652">
        <v>1651</v>
      </c>
      <c r="B1652">
        <v>1002644643</v>
      </c>
      <c r="C1652">
        <v>3</v>
      </c>
      <c r="D1652" t="s">
        <v>42</v>
      </c>
      <c r="E1652">
        <v>5</v>
      </c>
      <c r="F1652" t="s">
        <v>106</v>
      </c>
      <c r="G1652" t="s">
        <v>106</v>
      </c>
      <c r="H1652" t="s">
        <v>329</v>
      </c>
      <c r="I1652" t="s">
        <v>212</v>
      </c>
      <c r="J1652" t="s">
        <v>213</v>
      </c>
      <c r="K1652" t="s">
        <v>149</v>
      </c>
      <c r="M1652" t="s">
        <v>76</v>
      </c>
      <c r="N1652" t="s">
        <v>215</v>
      </c>
      <c r="O1652" s="57">
        <v>46315.386377314811</v>
      </c>
      <c r="P1652" s="57">
        <v>46315.606979166667</v>
      </c>
      <c r="Q1652">
        <v>69413438</v>
      </c>
      <c r="S1652">
        <v>152744222270</v>
      </c>
      <c r="T1652" t="s">
        <v>10376</v>
      </c>
      <c r="U1652" t="s">
        <v>10377</v>
      </c>
      <c r="V1652" t="s">
        <v>10378</v>
      </c>
      <c r="Z1652">
        <v>112.7958404</v>
      </c>
      <c r="AA1652">
        <v>-7.6315188999999997</v>
      </c>
      <c r="AB1652" t="s">
        <v>10379</v>
      </c>
      <c r="AC1652" t="s">
        <v>229</v>
      </c>
      <c r="AL1652" t="s">
        <v>217</v>
      </c>
      <c r="AM1652" t="s">
        <v>10380</v>
      </c>
      <c r="AN1652" t="s">
        <v>6</v>
      </c>
      <c r="AO1652" t="s">
        <v>10075</v>
      </c>
      <c r="AP1652" s="57">
        <v>46316.333333333336</v>
      </c>
      <c r="AR1652" t="s">
        <v>218</v>
      </c>
      <c r="AS1652" t="s">
        <v>580</v>
      </c>
      <c r="AT1652" t="s">
        <v>230</v>
      </c>
      <c r="AU1652">
        <v>20261020</v>
      </c>
      <c r="AV1652" t="s">
        <v>221</v>
      </c>
      <c r="AW1652" t="s">
        <v>541</v>
      </c>
      <c r="AX1652" t="s">
        <v>222</v>
      </c>
      <c r="BA1652" s="57">
        <v>46316.333333333336</v>
      </c>
      <c r="BB1652" t="s">
        <v>10380</v>
      </c>
      <c r="BC1652">
        <v>2026</v>
      </c>
      <c r="BD1652">
        <v>10</v>
      </c>
      <c r="BE1652">
        <v>20</v>
      </c>
      <c r="BF1652" s="6">
        <f t="shared" si="75"/>
        <v>46315</v>
      </c>
      <c r="BG1652">
        <f t="shared" si="76"/>
        <v>-1.3333333333357587</v>
      </c>
      <c r="BH1652" t="str">
        <f t="shared" si="77"/>
        <v>COMPLY</v>
      </c>
      <c r="BI1652" t="str">
        <f>VLOOKUP(H1652,Sheet2!$A$1:$B$270,2,FALSE)</f>
        <v>PASURUAN</v>
      </c>
    </row>
    <row r="1653" spans="1:61">
      <c r="A1653">
        <v>1652</v>
      </c>
      <c r="B1653">
        <v>1002653640</v>
      </c>
      <c r="C1653">
        <v>3</v>
      </c>
      <c r="D1653" t="s">
        <v>42</v>
      </c>
      <c r="E1653">
        <v>5</v>
      </c>
      <c r="F1653" t="s">
        <v>106</v>
      </c>
      <c r="G1653" t="s">
        <v>106</v>
      </c>
      <c r="H1653" t="s">
        <v>329</v>
      </c>
      <c r="I1653" t="s">
        <v>212</v>
      </c>
      <c r="J1653" t="s">
        <v>213</v>
      </c>
      <c r="K1653" t="s">
        <v>149</v>
      </c>
      <c r="L1653" t="s">
        <v>214</v>
      </c>
      <c r="M1653" t="s">
        <v>76</v>
      </c>
      <c r="N1653" t="s">
        <v>215</v>
      </c>
      <c r="O1653" s="57">
        <v>46321.496342592596</v>
      </c>
      <c r="P1653" s="57">
        <v>46322.865555555552</v>
      </c>
      <c r="Q1653">
        <v>69417072</v>
      </c>
      <c r="S1653">
        <v>152744222279</v>
      </c>
      <c r="T1653" t="s">
        <v>13268</v>
      </c>
      <c r="U1653" t="s">
        <v>13269</v>
      </c>
      <c r="V1653" t="s">
        <v>13270</v>
      </c>
      <c r="Z1653">
        <v>112.790831</v>
      </c>
      <c r="AA1653">
        <v>-7.5870059999999997</v>
      </c>
      <c r="AB1653" t="s">
        <v>13271</v>
      </c>
      <c r="AC1653" t="s">
        <v>235</v>
      </c>
      <c r="AL1653" t="s">
        <v>217</v>
      </c>
      <c r="AM1653" t="s">
        <v>13272</v>
      </c>
      <c r="AN1653" t="s">
        <v>6</v>
      </c>
      <c r="AO1653" t="s">
        <v>13273</v>
      </c>
      <c r="AP1653" s="57">
        <v>46322.333333333336</v>
      </c>
      <c r="AR1653" t="s">
        <v>218</v>
      </c>
      <c r="AS1653" t="s">
        <v>580</v>
      </c>
      <c r="AT1653" t="s">
        <v>230</v>
      </c>
      <c r="AU1653">
        <v>20261027</v>
      </c>
      <c r="AV1653" t="s">
        <v>221</v>
      </c>
      <c r="AW1653" t="s">
        <v>2895</v>
      </c>
      <c r="AX1653" t="s">
        <v>222</v>
      </c>
      <c r="BA1653" s="57">
        <v>46322.333333333336</v>
      </c>
      <c r="BB1653" t="s">
        <v>13272</v>
      </c>
      <c r="BC1653">
        <v>2026</v>
      </c>
      <c r="BD1653">
        <v>10</v>
      </c>
      <c r="BE1653">
        <v>27</v>
      </c>
      <c r="BF1653" s="6">
        <f t="shared" si="75"/>
        <v>46322</v>
      </c>
      <c r="BG1653">
        <f t="shared" si="76"/>
        <v>-0.33333333333575865</v>
      </c>
      <c r="BH1653" t="str">
        <f t="shared" si="77"/>
        <v>COMPLY</v>
      </c>
      <c r="BI1653" t="str">
        <f>VLOOKUP(H1653,Sheet2!$A$1:$B$270,2,FALSE)</f>
        <v>PASURUAN</v>
      </c>
    </row>
    <row r="1654" spans="1:61">
      <c r="A1654">
        <v>1653</v>
      </c>
      <c r="B1654">
        <v>1002655299</v>
      </c>
      <c r="C1654">
        <v>3</v>
      </c>
      <c r="D1654" t="s">
        <v>42</v>
      </c>
      <c r="E1654">
        <v>5</v>
      </c>
      <c r="F1654" t="s">
        <v>106</v>
      </c>
      <c r="G1654" t="s">
        <v>106</v>
      </c>
      <c r="H1654" t="s">
        <v>329</v>
      </c>
      <c r="I1654" t="s">
        <v>212</v>
      </c>
      <c r="J1654" t="s">
        <v>213</v>
      </c>
      <c r="K1654" t="s">
        <v>149</v>
      </c>
      <c r="M1654" t="s">
        <v>76</v>
      </c>
      <c r="N1654" t="s">
        <v>215</v>
      </c>
      <c r="O1654" s="57">
        <v>46322.413148148145</v>
      </c>
      <c r="P1654" s="57">
        <v>46323.783321759256</v>
      </c>
      <c r="Q1654">
        <v>69417697</v>
      </c>
      <c r="S1654">
        <v>152744222280</v>
      </c>
      <c r="T1654" t="s">
        <v>13958</v>
      </c>
      <c r="U1654" t="s">
        <v>13959</v>
      </c>
      <c r="V1654" t="s">
        <v>13960</v>
      </c>
      <c r="Z1654">
        <v>112.81690380000001</v>
      </c>
      <c r="AA1654">
        <v>-7.6237778</v>
      </c>
      <c r="AB1654" t="s">
        <v>13961</v>
      </c>
      <c r="AC1654" t="s">
        <v>229</v>
      </c>
      <c r="AL1654" t="s">
        <v>217</v>
      </c>
      <c r="AM1654" t="s">
        <v>13962</v>
      </c>
      <c r="AN1654" t="s">
        <v>6</v>
      </c>
      <c r="AO1654" t="s">
        <v>13724</v>
      </c>
      <c r="AP1654" s="57">
        <v>46323.458333333336</v>
      </c>
      <c r="AR1654" t="s">
        <v>218</v>
      </c>
      <c r="AS1654" t="s">
        <v>580</v>
      </c>
      <c r="AT1654" t="s">
        <v>230</v>
      </c>
      <c r="AU1654">
        <v>20261028</v>
      </c>
      <c r="AV1654" t="s">
        <v>221</v>
      </c>
      <c r="AW1654" t="s">
        <v>541</v>
      </c>
      <c r="AX1654" t="s">
        <v>222</v>
      </c>
      <c r="BA1654" s="57">
        <v>46323.458333333336</v>
      </c>
      <c r="BB1654" t="s">
        <v>13962</v>
      </c>
      <c r="BC1654">
        <v>2026</v>
      </c>
      <c r="BD1654">
        <v>10</v>
      </c>
      <c r="BE1654">
        <v>28</v>
      </c>
      <c r="BF1654" s="6">
        <f t="shared" si="75"/>
        <v>46323</v>
      </c>
      <c r="BG1654">
        <f t="shared" si="76"/>
        <v>-0.45833333333575865</v>
      </c>
      <c r="BH1654" t="str">
        <f t="shared" si="77"/>
        <v>COMPLY</v>
      </c>
      <c r="BI1654" t="str">
        <f>VLOOKUP(H1654,Sheet2!$A$1:$B$270,2,FALSE)</f>
        <v>PASURUAN</v>
      </c>
    </row>
    <row r="1655" spans="1:61">
      <c r="A1655">
        <v>1654</v>
      </c>
      <c r="B1655">
        <v>1002657040</v>
      </c>
      <c r="C1655">
        <v>3</v>
      </c>
      <c r="D1655" t="s">
        <v>42</v>
      </c>
      <c r="E1655">
        <v>5</v>
      </c>
      <c r="F1655" t="s">
        <v>106</v>
      </c>
      <c r="G1655" t="s">
        <v>106</v>
      </c>
      <c r="H1655" t="s">
        <v>329</v>
      </c>
      <c r="I1655" t="s">
        <v>212</v>
      </c>
      <c r="J1655" t="s">
        <v>213</v>
      </c>
      <c r="K1655" t="s">
        <v>149</v>
      </c>
      <c r="M1655" t="s">
        <v>76</v>
      </c>
      <c r="N1655" t="s">
        <v>215</v>
      </c>
      <c r="O1655" s="57">
        <v>46323.390972222223</v>
      </c>
      <c r="P1655" s="57">
        <v>46323.659756944442</v>
      </c>
      <c r="Q1655">
        <v>69418349</v>
      </c>
      <c r="S1655">
        <v>152744222285</v>
      </c>
      <c r="T1655" t="s">
        <v>14627</v>
      </c>
      <c r="U1655" t="s">
        <v>14628</v>
      </c>
      <c r="V1655" t="s">
        <v>14629</v>
      </c>
      <c r="Z1655">
        <v>112.9070632</v>
      </c>
      <c r="AA1655">
        <v>-7.6399593000000001</v>
      </c>
      <c r="AB1655" t="s">
        <v>14630</v>
      </c>
      <c r="AC1655" t="s">
        <v>229</v>
      </c>
      <c r="AL1655" t="s">
        <v>217</v>
      </c>
      <c r="AM1655" t="s">
        <v>14631</v>
      </c>
      <c r="AN1655" t="s">
        <v>6</v>
      </c>
      <c r="AO1655" t="s">
        <v>14632</v>
      </c>
      <c r="AP1655" s="57">
        <v>46324.458333333336</v>
      </c>
      <c r="AR1655" t="s">
        <v>218</v>
      </c>
      <c r="AS1655" t="s">
        <v>580</v>
      </c>
      <c r="AT1655" t="s">
        <v>230</v>
      </c>
      <c r="AU1655">
        <v>20261028</v>
      </c>
      <c r="AV1655" t="s">
        <v>221</v>
      </c>
      <c r="AW1655" t="s">
        <v>540</v>
      </c>
      <c r="AX1655" t="s">
        <v>222</v>
      </c>
      <c r="BA1655" s="57">
        <v>46324.458333333336</v>
      </c>
      <c r="BB1655" t="s">
        <v>14631</v>
      </c>
      <c r="BC1655">
        <v>2026</v>
      </c>
      <c r="BD1655">
        <v>10</v>
      </c>
      <c r="BE1655">
        <v>28</v>
      </c>
      <c r="BF1655" s="6">
        <f t="shared" si="75"/>
        <v>46323</v>
      </c>
      <c r="BG1655">
        <f t="shared" si="76"/>
        <v>-1.4583333333357587</v>
      </c>
      <c r="BH1655" t="str">
        <f t="shared" si="77"/>
        <v>COMPLY</v>
      </c>
      <c r="BI1655" t="str">
        <f>VLOOKUP(H1655,Sheet2!$A$1:$B$270,2,FALSE)</f>
        <v>PASURUAN</v>
      </c>
    </row>
    <row r="1656" spans="1:61">
      <c r="A1656">
        <v>1655</v>
      </c>
      <c r="B1656">
        <v>1002634737</v>
      </c>
      <c r="C1656">
        <v>3</v>
      </c>
      <c r="D1656" t="s">
        <v>42</v>
      </c>
      <c r="E1656">
        <v>5</v>
      </c>
      <c r="F1656" t="s">
        <v>232</v>
      </c>
      <c r="G1656" t="s">
        <v>106</v>
      </c>
      <c r="H1656" t="s">
        <v>317</v>
      </c>
      <c r="I1656" t="s">
        <v>212</v>
      </c>
      <c r="J1656" t="s">
        <v>213</v>
      </c>
      <c r="K1656" t="s">
        <v>149</v>
      </c>
      <c r="L1656" t="s">
        <v>214</v>
      </c>
      <c r="M1656" t="s">
        <v>76</v>
      </c>
      <c r="N1656" t="s">
        <v>215</v>
      </c>
      <c r="O1656" s="57">
        <v>46308.478263888886</v>
      </c>
      <c r="P1656" s="57">
        <v>46308.774444444447</v>
      </c>
      <c r="Q1656">
        <v>69409267</v>
      </c>
      <c r="S1656">
        <v>152742207821</v>
      </c>
      <c r="T1656" t="s">
        <v>5328</v>
      </c>
      <c r="U1656" t="s">
        <v>5329</v>
      </c>
      <c r="V1656" t="s">
        <v>6168</v>
      </c>
      <c r="Z1656">
        <v>112.721522209369</v>
      </c>
      <c r="AA1656">
        <v>-7.6075577299559303</v>
      </c>
      <c r="AB1656" t="s">
        <v>6169</v>
      </c>
      <c r="AC1656" t="s">
        <v>235</v>
      </c>
      <c r="AL1656" t="s">
        <v>217</v>
      </c>
      <c r="AM1656" t="s">
        <v>5965</v>
      </c>
      <c r="AN1656" t="s">
        <v>6</v>
      </c>
      <c r="AO1656" t="s">
        <v>5744</v>
      </c>
      <c r="AP1656" s="57">
        <v>46309.333333333336</v>
      </c>
      <c r="AR1656" t="s">
        <v>218</v>
      </c>
      <c r="AS1656" t="s">
        <v>2086</v>
      </c>
      <c r="AT1656" t="s">
        <v>230</v>
      </c>
      <c r="AU1656">
        <v>20261013</v>
      </c>
      <c r="AV1656" t="s">
        <v>221</v>
      </c>
      <c r="AW1656" t="s">
        <v>1765</v>
      </c>
      <c r="AX1656" t="s">
        <v>222</v>
      </c>
      <c r="BA1656" s="57">
        <v>46309.333333333336</v>
      </c>
      <c r="BB1656" t="s">
        <v>5965</v>
      </c>
      <c r="BC1656">
        <v>2026</v>
      </c>
      <c r="BD1656">
        <v>10</v>
      </c>
      <c r="BE1656">
        <v>13</v>
      </c>
      <c r="BF1656" s="6">
        <f t="shared" si="75"/>
        <v>46308</v>
      </c>
      <c r="BG1656">
        <f t="shared" si="76"/>
        <v>-1.3333333333357587</v>
      </c>
      <c r="BH1656" t="str">
        <f t="shared" si="77"/>
        <v>COMPLY</v>
      </c>
      <c r="BI1656" t="str">
        <f>VLOOKUP(H1656,Sheet2!$A$1:$B$270,2,FALSE)</f>
        <v>PASURUAN</v>
      </c>
    </row>
    <row r="1657" spans="1:61">
      <c r="A1657">
        <v>1656</v>
      </c>
      <c r="B1657">
        <v>1002645353</v>
      </c>
      <c r="C1657">
        <v>3</v>
      </c>
      <c r="D1657" t="s">
        <v>42</v>
      </c>
      <c r="E1657">
        <v>5</v>
      </c>
      <c r="F1657" t="s">
        <v>232</v>
      </c>
      <c r="G1657" t="s">
        <v>106</v>
      </c>
      <c r="H1657" t="s">
        <v>317</v>
      </c>
      <c r="I1657" t="s">
        <v>212</v>
      </c>
      <c r="J1657" t="s">
        <v>213</v>
      </c>
      <c r="K1657" t="s">
        <v>149</v>
      </c>
      <c r="L1657" t="s">
        <v>214</v>
      </c>
      <c r="M1657" t="s">
        <v>76</v>
      </c>
      <c r="N1657" t="s">
        <v>215</v>
      </c>
      <c r="O1657" s="57">
        <v>46315.529675925929</v>
      </c>
      <c r="P1657" s="57">
        <v>46316.826631944445</v>
      </c>
      <c r="Q1657">
        <v>69413720</v>
      </c>
      <c r="S1657">
        <v>152742207992</v>
      </c>
      <c r="T1657" t="s">
        <v>10381</v>
      </c>
      <c r="U1657" t="s">
        <v>10382</v>
      </c>
      <c r="V1657" t="s">
        <v>10383</v>
      </c>
      <c r="Z1657">
        <v>112.7243278</v>
      </c>
      <c r="AA1657">
        <v>-7.5627873000000001</v>
      </c>
      <c r="AB1657" t="s">
        <v>10384</v>
      </c>
      <c r="AC1657" t="s">
        <v>2474</v>
      </c>
      <c r="AL1657" t="s">
        <v>217</v>
      </c>
      <c r="AM1657" t="s">
        <v>10385</v>
      </c>
      <c r="AN1657" t="s">
        <v>6</v>
      </c>
      <c r="AO1657" t="s">
        <v>10069</v>
      </c>
      <c r="AP1657" s="57">
        <v>46316.458333333336</v>
      </c>
      <c r="AR1657" t="s">
        <v>218</v>
      </c>
      <c r="AS1657" t="s">
        <v>2086</v>
      </c>
      <c r="AT1657" t="s">
        <v>230</v>
      </c>
      <c r="AU1657">
        <v>20261021</v>
      </c>
      <c r="AV1657" t="s">
        <v>221</v>
      </c>
      <c r="AW1657" t="s">
        <v>8212</v>
      </c>
      <c r="AX1657" t="s">
        <v>222</v>
      </c>
      <c r="BA1657" s="57">
        <v>46316.458333333336</v>
      </c>
      <c r="BB1657" t="s">
        <v>10385</v>
      </c>
      <c r="BC1657">
        <v>2026</v>
      </c>
      <c r="BD1657">
        <v>10</v>
      </c>
      <c r="BE1657">
        <v>21</v>
      </c>
      <c r="BF1657" s="6">
        <f t="shared" si="75"/>
        <v>46316</v>
      </c>
      <c r="BG1657">
        <f t="shared" si="76"/>
        <v>-0.45833333333575865</v>
      </c>
      <c r="BH1657" t="str">
        <f t="shared" si="77"/>
        <v>COMPLY</v>
      </c>
      <c r="BI1657" t="str">
        <f>VLOOKUP(H1657,Sheet2!$A$1:$B$270,2,FALSE)</f>
        <v>PASURUAN</v>
      </c>
    </row>
    <row r="1658" spans="1:61">
      <c r="A1658">
        <v>1657</v>
      </c>
      <c r="B1658">
        <v>1002660009</v>
      </c>
      <c r="C1658">
        <v>3</v>
      </c>
      <c r="D1658" t="s">
        <v>42</v>
      </c>
      <c r="E1658">
        <v>5</v>
      </c>
      <c r="F1658" t="s">
        <v>232</v>
      </c>
      <c r="G1658" t="s">
        <v>106</v>
      </c>
      <c r="H1658" t="s">
        <v>317</v>
      </c>
      <c r="I1658" t="s">
        <v>212</v>
      </c>
      <c r="J1658" t="s">
        <v>213</v>
      </c>
      <c r="K1658" t="s">
        <v>149</v>
      </c>
      <c r="L1658" t="s">
        <v>826</v>
      </c>
      <c r="M1658" t="s">
        <v>238</v>
      </c>
      <c r="N1658" t="s">
        <v>215</v>
      </c>
      <c r="O1658" s="57">
        <v>46324.775509259256</v>
      </c>
      <c r="P1658" s="57">
        <v>46324.776458333334</v>
      </c>
      <c r="Q1658">
        <v>69419574</v>
      </c>
      <c r="R1658">
        <v>3436005005</v>
      </c>
      <c r="S1658">
        <v>152742205676</v>
      </c>
      <c r="T1658" t="s">
        <v>15294</v>
      </c>
      <c r="U1658" t="s">
        <v>15295</v>
      </c>
      <c r="V1658" t="s">
        <v>15296</v>
      </c>
      <c r="Z1658">
        <v>112.77026650000001</v>
      </c>
      <c r="AA1658">
        <v>-7.5770770000000001</v>
      </c>
      <c r="AB1658" t="s">
        <v>15297</v>
      </c>
      <c r="AC1658" t="s">
        <v>235</v>
      </c>
      <c r="AL1658" t="s">
        <v>217</v>
      </c>
      <c r="AM1658" t="s">
        <v>15298</v>
      </c>
      <c r="AN1658" t="s">
        <v>6</v>
      </c>
      <c r="AO1658" t="s">
        <v>15024</v>
      </c>
      <c r="AP1658" s="57">
        <v>46326.333333333336</v>
      </c>
      <c r="AR1658" t="s">
        <v>239</v>
      </c>
      <c r="AS1658" t="s">
        <v>2086</v>
      </c>
      <c r="AT1658" t="s">
        <v>230</v>
      </c>
      <c r="AV1658" t="s">
        <v>238</v>
      </c>
      <c r="AW1658" t="s">
        <v>7361</v>
      </c>
      <c r="AX1658" t="s">
        <v>222</v>
      </c>
      <c r="BA1658" s="57">
        <v>46326.333333333336</v>
      </c>
      <c r="BB1658" t="s">
        <v>15298</v>
      </c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str">
        <f>VLOOKUP(H1658,Sheet2!$A$1:$B$270,2,FALSE)</f>
        <v>PASURUAN</v>
      </c>
    </row>
    <row r="1659" spans="1:61">
      <c r="A1659">
        <v>1658</v>
      </c>
      <c r="B1659">
        <v>1002646009</v>
      </c>
      <c r="C1659">
        <v>3</v>
      </c>
      <c r="D1659" t="s">
        <v>42</v>
      </c>
      <c r="E1659">
        <v>5</v>
      </c>
      <c r="F1659" t="s">
        <v>232</v>
      </c>
      <c r="G1659" t="s">
        <v>106</v>
      </c>
      <c r="H1659" t="s">
        <v>317</v>
      </c>
      <c r="I1659" t="s">
        <v>212</v>
      </c>
      <c r="J1659" t="s">
        <v>213</v>
      </c>
      <c r="K1659" t="s">
        <v>149</v>
      </c>
      <c r="M1659" t="s">
        <v>1625</v>
      </c>
      <c r="N1659" t="s">
        <v>215</v>
      </c>
      <c r="O1659" s="57">
        <v>46315.653749999998</v>
      </c>
      <c r="P1659" s="57">
        <v>46316.434560185182</v>
      </c>
      <c r="Q1659">
        <v>69413964</v>
      </c>
      <c r="S1659">
        <v>152742207995</v>
      </c>
      <c r="T1659" t="s">
        <v>10386</v>
      </c>
      <c r="U1659" t="s">
        <v>10382</v>
      </c>
      <c r="Z1659">
        <v>112.7241468</v>
      </c>
      <c r="AA1659">
        <v>-7.5627310999999997</v>
      </c>
      <c r="AB1659" t="s">
        <v>10387</v>
      </c>
      <c r="AC1659" t="s">
        <v>229</v>
      </c>
      <c r="AO1659" t="s">
        <v>10388</v>
      </c>
      <c r="AR1659" t="s">
        <v>1630</v>
      </c>
      <c r="AS1659" t="s">
        <v>2086</v>
      </c>
      <c r="AT1659" t="s">
        <v>230</v>
      </c>
      <c r="AV1659" t="s">
        <v>4441</v>
      </c>
      <c r="AW1659" t="s">
        <v>1570</v>
      </c>
      <c r="AX1659" t="s">
        <v>222</v>
      </c>
      <c r="AZ1659" t="s">
        <v>4441</v>
      </c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str">
        <f>VLOOKUP(H1659,Sheet2!$A$1:$B$270,2,FALSE)</f>
        <v>PASURUAN</v>
      </c>
    </row>
    <row r="1660" spans="1:61">
      <c r="A1660">
        <v>1659</v>
      </c>
      <c r="B1660">
        <v>1002630881</v>
      </c>
      <c r="C1660">
        <v>3</v>
      </c>
      <c r="D1660" t="s">
        <v>42</v>
      </c>
      <c r="E1660">
        <v>5</v>
      </c>
      <c r="F1660" t="s">
        <v>232</v>
      </c>
      <c r="G1660" t="s">
        <v>106</v>
      </c>
      <c r="H1660" t="s">
        <v>317</v>
      </c>
      <c r="I1660" t="s">
        <v>212</v>
      </c>
      <c r="J1660" t="s">
        <v>213</v>
      </c>
      <c r="K1660" t="s">
        <v>149</v>
      </c>
      <c r="L1660" t="s">
        <v>214</v>
      </c>
      <c r="M1660" t="s">
        <v>1916</v>
      </c>
      <c r="N1660" t="s">
        <v>215</v>
      </c>
      <c r="O1660" s="57">
        <v>46305.530393518522</v>
      </c>
      <c r="P1660" s="57">
        <v>46308.700324074074</v>
      </c>
      <c r="Q1660">
        <v>69407854</v>
      </c>
      <c r="S1660">
        <v>152742207099</v>
      </c>
      <c r="T1660" t="s">
        <v>5328</v>
      </c>
      <c r="U1660" t="s">
        <v>5329</v>
      </c>
      <c r="V1660" t="s">
        <v>5330</v>
      </c>
      <c r="Z1660">
        <v>112.72086757</v>
      </c>
      <c r="AA1660">
        <v>-7.6076107889999998</v>
      </c>
      <c r="AB1660" t="s">
        <v>5331</v>
      </c>
      <c r="AC1660" t="s">
        <v>235</v>
      </c>
      <c r="AL1660" t="s">
        <v>217</v>
      </c>
      <c r="AM1660" t="s">
        <v>5332</v>
      </c>
      <c r="AN1660" t="s">
        <v>6</v>
      </c>
      <c r="AO1660" s="57">
        <v>46305.570069444446</v>
      </c>
      <c r="AP1660" s="57">
        <v>46306.458333333336</v>
      </c>
      <c r="AQ1660" t="s">
        <v>841</v>
      </c>
      <c r="AR1660" t="s">
        <v>12</v>
      </c>
      <c r="AS1660" t="s">
        <v>2086</v>
      </c>
      <c r="AT1660" t="s">
        <v>230</v>
      </c>
      <c r="AV1660" t="s">
        <v>1626</v>
      </c>
      <c r="AW1660" t="s">
        <v>2721</v>
      </c>
      <c r="AX1660" t="s">
        <v>222</v>
      </c>
      <c r="BA1660" s="57">
        <v>46306.458333333336</v>
      </c>
      <c r="BB1660" t="s">
        <v>5332</v>
      </c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str">
        <f>VLOOKUP(H1660,Sheet2!$A$1:$B$270,2,FALSE)</f>
        <v>PASURUAN</v>
      </c>
    </row>
    <row r="1661" spans="1:61">
      <c r="A1661">
        <v>1660</v>
      </c>
      <c r="B1661">
        <v>1002629522</v>
      </c>
      <c r="C1661">
        <v>3</v>
      </c>
      <c r="D1661" t="s">
        <v>42</v>
      </c>
      <c r="E1661">
        <v>5</v>
      </c>
      <c r="F1661" t="s">
        <v>232</v>
      </c>
      <c r="G1661" t="s">
        <v>106</v>
      </c>
      <c r="H1661" t="s">
        <v>289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46304.491377314815</v>
      </c>
      <c r="P1661" s="57">
        <v>46308.663912037038</v>
      </c>
      <c r="Q1661">
        <v>69407267</v>
      </c>
      <c r="S1661">
        <v>152743216165</v>
      </c>
      <c r="T1661" t="s">
        <v>5333</v>
      </c>
      <c r="U1661" t="s">
        <v>5334</v>
      </c>
      <c r="V1661" t="s">
        <v>5335</v>
      </c>
      <c r="Z1661">
        <v>112.6929583</v>
      </c>
      <c r="AA1661">
        <v>-7.5625732000000001</v>
      </c>
      <c r="AB1661" t="s">
        <v>5336</v>
      </c>
      <c r="AC1661" t="s">
        <v>235</v>
      </c>
      <c r="AL1661" t="s">
        <v>217</v>
      </c>
      <c r="AM1661" t="s">
        <v>5337</v>
      </c>
      <c r="AN1661" t="s">
        <v>6</v>
      </c>
      <c r="AO1661" s="57">
        <v>46275.496678240743</v>
      </c>
      <c r="AP1661" s="57">
        <v>46308.333333333336</v>
      </c>
      <c r="AR1661" t="s">
        <v>218</v>
      </c>
      <c r="AS1661" t="s">
        <v>2086</v>
      </c>
      <c r="AT1661" t="s">
        <v>230</v>
      </c>
      <c r="AU1661">
        <v>20261013</v>
      </c>
      <c r="AV1661" t="s">
        <v>221</v>
      </c>
      <c r="AW1661" t="s">
        <v>883</v>
      </c>
      <c r="AX1661" t="s">
        <v>222</v>
      </c>
      <c r="BA1661" s="57">
        <v>46308.333333333336</v>
      </c>
      <c r="BB1661" t="s">
        <v>5337</v>
      </c>
      <c r="BC1661">
        <v>2026</v>
      </c>
      <c r="BD1661">
        <v>10</v>
      </c>
      <c r="BE1661">
        <v>13</v>
      </c>
      <c r="BF1661" s="6">
        <f t="shared" si="75"/>
        <v>46308</v>
      </c>
      <c r="BG1661">
        <f t="shared" si="76"/>
        <v>-0.33333333333575865</v>
      </c>
      <c r="BH1661" t="str">
        <f t="shared" si="77"/>
        <v>COMPLY</v>
      </c>
      <c r="BI1661" t="str">
        <f>VLOOKUP(H1661,Sheet2!$A$1:$B$270,2,FALSE)</f>
        <v>PASURUAN</v>
      </c>
    </row>
    <row r="1662" spans="1:61">
      <c r="A1662">
        <v>1661</v>
      </c>
      <c r="B1662">
        <v>1002652156</v>
      </c>
      <c r="C1662">
        <v>3</v>
      </c>
      <c r="D1662" t="s">
        <v>42</v>
      </c>
      <c r="E1662">
        <v>5</v>
      </c>
      <c r="F1662" t="s">
        <v>232</v>
      </c>
      <c r="G1662" t="s">
        <v>106</v>
      </c>
      <c r="H1662" t="s">
        <v>289</v>
      </c>
      <c r="I1662" t="s">
        <v>212</v>
      </c>
      <c r="J1662" t="s">
        <v>213</v>
      </c>
      <c r="K1662" t="s">
        <v>149</v>
      </c>
      <c r="M1662" t="s">
        <v>76</v>
      </c>
      <c r="N1662" t="s">
        <v>215</v>
      </c>
      <c r="O1662" s="57">
        <v>46319.58662037037</v>
      </c>
      <c r="P1662" s="57">
        <v>46320.63548611111</v>
      </c>
      <c r="Q1662">
        <v>69416413</v>
      </c>
      <c r="S1662">
        <v>152743216180</v>
      </c>
      <c r="T1662" t="s">
        <v>12489</v>
      </c>
      <c r="U1662" t="s">
        <v>12490</v>
      </c>
      <c r="V1662" t="s">
        <v>12491</v>
      </c>
      <c r="Z1662">
        <v>112.6803946</v>
      </c>
      <c r="AA1662">
        <v>-7.5941238999999996</v>
      </c>
      <c r="AB1662" t="s">
        <v>12492</v>
      </c>
      <c r="AC1662" t="s">
        <v>229</v>
      </c>
      <c r="AL1662" t="s">
        <v>217</v>
      </c>
      <c r="AM1662" t="s">
        <v>12493</v>
      </c>
      <c r="AN1662" t="s">
        <v>6</v>
      </c>
      <c r="AO1662" t="s">
        <v>12494</v>
      </c>
      <c r="AP1662" s="57">
        <v>46321.333333333336</v>
      </c>
      <c r="AR1662" t="s">
        <v>218</v>
      </c>
      <c r="AS1662" t="s">
        <v>2086</v>
      </c>
      <c r="AT1662" t="s">
        <v>230</v>
      </c>
      <c r="AU1662">
        <v>20261025</v>
      </c>
      <c r="AV1662" t="s">
        <v>221</v>
      </c>
      <c r="AW1662" t="s">
        <v>1828</v>
      </c>
      <c r="AX1662" t="s">
        <v>222</v>
      </c>
      <c r="BA1662" s="57">
        <v>46321.333333333336</v>
      </c>
      <c r="BB1662" t="s">
        <v>12493</v>
      </c>
      <c r="BC1662">
        <v>2026</v>
      </c>
      <c r="BD1662">
        <v>10</v>
      </c>
      <c r="BE1662">
        <v>25</v>
      </c>
      <c r="BF1662" s="6">
        <f t="shared" si="75"/>
        <v>46320</v>
      </c>
      <c r="BG1662">
        <f t="shared" si="76"/>
        <v>-1.3333333333357587</v>
      </c>
      <c r="BH1662" t="str">
        <f t="shared" si="77"/>
        <v>COMPLY</v>
      </c>
      <c r="BI1662" t="str">
        <f>VLOOKUP(H1662,Sheet2!$A$1:$B$270,2,FALSE)</f>
        <v>PASURUAN</v>
      </c>
    </row>
    <row r="1663" spans="1:61">
      <c r="A1663">
        <v>1662</v>
      </c>
      <c r="B1663">
        <v>1002656506</v>
      </c>
      <c r="C1663">
        <v>3</v>
      </c>
      <c r="D1663" t="s">
        <v>42</v>
      </c>
      <c r="E1663">
        <v>5</v>
      </c>
      <c r="F1663" t="s">
        <v>232</v>
      </c>
      <c r="G1663" t="s">
        <v>106</v>
      </c>
      <c r="H1663" t="s">
        <v>289</v>
      </c>
      <c r="I1663" t="s">
        <v>212</v>
      </c>
      <c r="J1663" t="s">
        <v>213</v>
      </c>
      <c r="K1663" t="s">
        <v>149</v>
      </c>
      <c r="M1663" t="s">
        <v>76</v>
      </c>
      <c r="N1663" t="s">
        <v>215</v>
      </c>
      <c r="O1663" s="57">
        <v>46322.661886574075</v>
      </c>
      <c r="P1663" s="57">
        <v>46325.540277777778</v>
      </c>
      <c r="Q1663">
        <v>69418147</v>
      </c>
      <c r="S1663">
        <v>152743216016</v>
      </c>
      <c r="T1663" t="s">
        <v>13968</v>
      </c>
      <c r="U1663" t="s">
        <v>13969</v>
      </c>
      <c r="V1663" t="s">
        <v>14633</v>
      </c>
      <c r="Z1663">
        <v>112.69088429999999</v>
      </c>
      <c r="AA1663">
        <v>-7.5852851000000001</v>
      </c>
      <c r="AB1663" t="s">
        <v>13970</v>
      </c>
      <c r="AC1663" t="s">
        <v>229</v>
      </c>
      <c r="AL1663" t="s">
        <v>217</v>
      </c>
      <c r="AM1663" t="s">
        <v>14634</v>
      </c>
      <c r="AN1663" t="s">
        <v>6</v>
      </c>
      <c r="AO1663" t="s">
        <v>13935</v>
      </c>
      <c r="AP1663" s="57">
        <v>46324.625</v>
      </c>
      <c r="AR1663" t="s">
        <v>218</v>
      </c>
      <c r="AS1663" t="s">
        <v>2086</v>
      </c>
      <c r="AT1663" t="s">
        <v>230</v>
      </c>
      <c r="AU1663">
        <v>20261030</v>
      </c>
      <c r="AV1663" t="s">
        <v>221</v>
      </c>
      <c r="AW1663" t="s">
        <v>541</v>
      </c>
      <c r="AX1663" t="s">
        <v>222</v>
      </c>
      <c r="BA1663" s="57">
        <v>46324.625</v>
      </c>
      <c r="BB1663" t="s">
        <v>14634</v>
      </c>
      <c r="BC1663">
        <v>2026</v>
      </c>
      <c r="BD1663">
        <v>10</v>
      </c>
      <c r="BE1663">
        <v>30</v>
      </c>
      <c r="BF1663" s="6">
        <f t="shared" si="75"/>
        <v>46325</v>
      </c>
      <c r="BG1663">
        <f t="shared" si="76"/>
        <v>0.375</v>
      </c>
      <c r="BH1663" t="str">
        <f t="shared" si="77"/>
        <v>COMPLY</v>
      </c>
      <c r="BI1663" t="str">
        <f>VLOOKUP(H1663,Sheet2!$A$1:$B$270,2,FALSE)</f>
        <v>PASURUAN</v>
      </c>
    </row>
    <row r="1664" spans="1:61">
      <c r="A1664">
        <v>1663</v>
      </c>
      <c r="B1664">
        <v>1002655664</v>
      </c>
      <c r="C1664">
        <v>3</v>
      </c>
      <c r="D1664" t="s">
        <v>42</v>
      </c>
      <c r="E1664">
        <v>5</v>
      </c>
      <c r="F1664" t="s">
        <v>232</v>
      </c>
      <c r="G1664" t="s">
        <v>106</v>
      </c>
      <c r="H1664" t="s">
        <v>289</v>
      </c>
      <c r="I1664" t="s">
        <v>212</v>
      </c>
      <c r="J1664" t="s">
        <v>213</v>
      </c>
      <c r="K1664" t="s">
        <v>149</v>
      </c>
      <c r="L1664" t="s">
        <v>214</v>
      </c>
      <c r="M1664" t="s">
        <v>76</v>
      </c>
      <c r="N1664" t="s">
        <v>215</v>
      </c>
      <c r="O1664" s="57">
        <v>46322.478993055556</v>
      </c>
      <c r="P1664" s="57">
        <v>46323.590486111112</v>
      </c>
      <c r="Q1664">
        <v>69417833</v>
      </c>
      <c r="S1664">
        <v>152743216014</v>
      </c>
      <c r="T1664" t="s">
        <v>13963</v>
      </c>
      <c r="U1664" t="s">
        <v>13964</v>
      </c>
      <c r="V1664" t="s">
        <v>13965</v>
      </c>
      <c r="Z1664">
        <v>112.6959169</v>
      </c>
      <c r="AA1664">
        <v>-7.5200560000000003</v>
      </c>
      <c r="AB1664" t="s">
        <v>13966</v>
      </c>
      <c r="AC1664" t="s">
        <v>235</v>
      </c>
      <c r="AL1664" t="s">
        <v>217</v>
      </c>
      <c r="AM1664" t="s">
        <v>13967</v>
      </c>
      <c r="AN1664" t="s">
        <v>6</v>
      </c>
      <c r="AO1664" t="s">
        <v>13909</v>
      </c>
      <c r="AP1664" s="57">
        <v>46323.333333333336</v>
      </c>
      <c r="AR1664" t="s">
        <v>218</v>
      </c>
      <c r="AS1664" t="s">
        <v>2086</v>
      </c>
      <c r="AT1664" t="s">
        <v>230</v>
      </c>
      <c r="AU1664">
        <v>20261028</v>
      </c>
      <c r="AV1664" t="s">
        <v>221</v>
      </c>
      <c r="AW1664" t="s">
        <v>877</v>
      </c>
      <c r="AX1664" t="s">
        <v>222</v>
      </c>
      <c r="BA1664" s="57">
        <v>46323.333333333336</v>
      </c>
      <c r="BB1664" t="s">
        <v>13967</v>
      </c>
      <c r="BC1664">
        <v>2026</v>
      </c>
      <c r="BD1664">
        <v>10</v>
      </c>
      <c r="BE1664">
        <v>28</v>
      </c>
      <c r="BF1664" s="6">
        <f t="shared" si="75"/>
        <v>46323</v>
      </c>
      <c r="BG1664">
        <f t="shared" si="76"/>
        <v>-0.33333333333575865</v>
      </c>
      <c r="BH1664" t="str">
        <f t="shared" si="77"/>
        <v>COMPLY</v>
      </c>
      <c r="BI1664" t="str">
        <f>VLOOKUP(H1664,Sheet2!$A$1:$B$270,2,FALSE)</f>
        <v>PASURUAN</v>
      </c>
    </row>
    <row r="1665" spans="1:61">
      <c r="A1665">
        <v>1664</v>
      </c>
      <c r="B1665">
        <v>1002651377</v>
      </c>
      <c r="C1665">
        <v>3</v>
      </c>
      <c r="D1665" t="s">
        <v>42</v>
      </c>
      <c r="E1665">
        <v>5</v>
      </c>
      <c r="F1665" t="s">
        <v>232</v>
      </c>
      <c r="G1665" t="s">
        <v>106</v>
      </c>
      <c r="H1665" t="s">
        <v>289</v>
      </c>
      <c r="I1665" t="s">
        <v>212</v>
      </c>
      <c r="J1665" t="s">
        <v>213</v>
      </c>
      <c r="K1665" t="s">
        <v>149</v>
      </c>
      <c r="M1665" t="s">
        <v>1625</v>
      </c>
      <c r="N1665" t="s">
        <v>215</v>
      </c>
      <c r="O1665" s="57">
        <v>46318.639768518522</v>
      </c>
      <c r="P1665" s="57">
        <v>46319.522905092592</v>
      </c>
      <c r="Q1665">
        <v>69416045</v>
      </c>
      <c r="S1665">
        <v>152743216176</v>
      </c>
      <c r="T1665" t="s">
        <v>12489</v>
      </c>
      <c r="U1665" t="s">
        <v>12490</v>
      </c>
      <c r="V1665" t="s">
        <v>12495</v>
      </c>
      <c r="Z1665">
        <v>112.6803946</v>
      </c>
      <c r="AA1665">
        <v>-7.5941238999999996</v>
      </c>
      <c r="AB1665" t="s">
        <v>12496</v>
      </c>
      <c r="AC1665" t="s">
        <v>229</v>
      </c>
      <c r="AL1665" t="s">
        <v>217</v>
      </c>
      <c r="AM1665" t="s">
        <v>12497</v>
      </c>
      <c r="AN1665" t="s">
        <v>6</v>
      </c>
      <c r="AO1665" t="s">
        <v>11918</v>
      </c>
      <c r="AP1665" s="57">
        <v>25569</v>
      </c>
      <c r="AR1665" t="s">
        <v>1630</v>
      </c>
      <c r="AS1665" t="s">
        <v>2086</v>
      </c>
      <c r="AT1665" t="s">
        <v>230</v>
      </c>
      <c r="AV1665" t="s">
        <v>12498</v>
      </c>
      <c r="AW1665" t="s">
        <v>577</v>
      </c>
      <c r="AX1665" t="s">
        <v>222</v>
      </c>
      <c r="AZ1665" t="s">
        <v>12498</v>
      </c>
      <c r="BA1665" s="57">
        <v>25569</v>
      </c>
      <c r="BB1665" t="s">
        <v>12497</v>
      </c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str">
        <f>VLOOKUP(H1665,Sheet2!$A$1:$B$270,2,FALSE)</f>
        <v>PASURUAN</v>
      </c>
    </row>
    <row r="1666" spans="1:61">
      <c r="A1666">
        <v>1665</v>
      </c>
      <c r="B1666">
        <v>1002641394</v>
      </c>
      <c r="C1666">
        <v>3</v>
      </c>
      <c r="D1666" t="s">
        <v>42</v>
      </c>
      <c r="E1666">
        <v>5</v>
      </c>
      <c r="F1666" t="s">
        <v>232</v>
      </c>
      <c r="G1666" t="s">
        <v>106</v>
      </c>
      <c r="H1666" t="s">
        <v>289</v>
      </c>
      <c r="I1666" t="s">
        <v>212</v>
      </c>
      <c r="J1666" t="s">
        <v>213</v>
      </c>
      <c r="K1666" t="s">
        <v>149</v>
      </c>
      <c r="L1666" t="s">
        <v>214</v>
      </c>
      <c r="M1666" t="s">
        <v>1916</v>
      </c>
      <c r="N1666" t="s">
        <v>215</v>
      </c>
      <c r="O1666" s="57">
        <v>46312.569837962961</v>
      </c>
      <c r="P1666" s="57">
        <v>46317.442847222221</v>
      </c>
      <c r="Q1666">
        <v>69412098</v>
      </c>
      <c r="S1666">
        <v>152743216003</v>
      </c>
      <c r="T1666" t="s">
        <v>8728</v>
      </c>
      <c r="U1666" t="s">
        <v>8729</v>
      </c>
      <c r="V1666" t="s">
        <v>8730</v>
      </c>
      <c r="Z1666">
        <v>112.730253</v>
      </c>
      <c r="AA1666">
        <v>-7.546513</v>
      </c>
      <c r="AB1666" t="s">
        <v>8731</v>
      </c>
      <c r="AC1666" t="s">
        <v>235</v>
      </c>
      <c r="AL1666" t="s">
        <v>217</v>
      </c>
      <c r="AM1666" t="s">
        <v>7601</v>
      </c>
      <c r="AN1666" t="s">
        <v>6</v>
      </c>
      <c r="AO1666" t="s">
        <v>8262</v>
      </c>
      <c r="AP1666" s="57">
        <v>46314.333333333336</v>
      </c>
      <c r="AQ1666" t="s">
        <v>838</v>
      </c>
      <c r="AR1666" t="s">
        <v>12</v>
      </c>
      <c r="AS1666" t="s">
        <v>2086</v>
      </c>
      <c r="AT1666" t="s">
        <v>230</v>
      </c>
      <c r="AV1666" t="s">
        <v>1626</v>
      </c>
      <c r="AW1666" t="s">
        <v>877</v>
      </c>
      <c r="AX1666" t="s">
        <v>222</v>
      </c>
      <c r="BA1666" s="57">
        <v>46314.333333333336</v>
      </c>
      <c r="BB1666" t="s">
        <v>7601</v>
      </c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str">
        <f>VLOOKUP(H1666,Sheet2!$A$1:$B$270,2,FALSE)</f>
        <v>PASURUAN</v>
      </c>
    </row>
    <row r="1667" spans="1:61">
      <c r="A1667">
        <v>1666</v>
      </c>
      <c r="B1667">
        <v>1002659955</v>
      </c>
      <c r="C1667">
        <v>3</v>
      </c>
      <c r="D1667" t="s">
        <v>42</v>
      </c>
      <c r="E1667">
        <v>5</v>
      </c>
      <c r="F1667" t="s">
        <v>106</v>
      </c>
      <c r="G1667" t="s">
        <v>106</v>
      </c>
      <c r="H1667" t="s">
        <v>363</v>
      </c>
      <c r="I1667" t="s">
        <v>212</v>
      </c>
      <c r="J1667" t="s">
        <v>213</v>
      </c>
      <c r="K1667" t="s">
        <v>149</v>
      </c>
      <c r="L1667" t="s">
        <v>214</v>
      </c>
      <c r="M1667" t="s">
        <v>238</v>
      </c>
      <c r="N1667" t="s">
        <v>215</v>
      </c>
      <c r="O1667" s="57">
        <v>46324.731064814812</v>
      </c>
      <c r="P1667" s="57">
        <v>46324.731956018521</v>
      </c>
      <c r="Q1667">
        <v>69419552</v>
      </c>
      <c r="S1667">
        <v>152731202587</v>
      </c>
      <c r="T1667" t="s">
        <v>15299</v>
      </c>
      <c r="U1667" t="s">
        <v>15300</v>
      </c>
      <c r="V1667" t="s">
        <v>15301</v>
      </c>
      <c r="Z1667">
        <v>112.91187600000001</v>
      </c>
      <c r="AA1667">
        <v>-7.6982759999999999</v>
      </c>
      <c r="AB1667" t="s">
        <v>15302</v>
      </c>
      <c r="AC1667" t="s">
        <v>235</v>
      </c>
      <c r="AL1667" t="s">
        <v>217</v>
      </c>
      <c r="AM1667" t="s">
        <v>15303</v>
      </c>
      <c r="AN1667" t="s">
        <v>6</v>
      </c>
      <c r="AO1667" t="s">
        <v>14952</v>
      </c>
      <c r="AP1667" s="57">
        <v>46325.625</v>
      </c>
      <c r="AR1667" t="s">
        <v>239</v>
      </c>
      <c r="AS1667" t="s">
        <v>219</v>
      </c>
      <c r="AT1667" t="s">
        <v>230</v>
      </c>
      <c r="AV1667" t="s">
        <v>238</v>
      </c>
      <c r="AW1667" t="s">
        <v>2624</v>
      </c>
      <c r="AX1667" t="s">
        <v>222</v>
      </c>
      <c r="BA1667" s="57">
        <v>46325.625</v>
      </c>
      <c r="BB1667" t="s">
        <v>15303</v>
      </c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str">
        <f>VLOOKUP(H1667,Sheet2!$A$1:$B$270,2,FALSE)</f>
        <v>PASURUAN</v>
      </c>
    </row>
    <row r="1668" spans="1:61">
      <c r="A1668">
        <v>1667</v>
      </c>
      <c r="B1668">
        <v>1002623776</v>
      </c>
      <c r="C1668">
        <v>3</v>
      </c>
      <c r="D1668" t="s">
        <v>42</v>
      </c>
      <c r="E1668">
        <v>5</v>
      </c>
      <c r="F1668" t="s">
        <v>106</v>
      </c>
      <c r="G1668" t="s">
        <v>106</v>
      </c>
      <c r="H1668" t="s">
        <v>462</v>
      </c>
      <c r="I1668" t="s">
        <v>212</v>
      </c>
      <c r="J1668" t="s">
        <v>213</v>
      </c>
      <c r="K1668" t="s">
        <v>149</v>
      </c>
      <c r="M1668" t="s">
        <v>76</v>
      </c>
      <c r="N1668" t="s">
        <v>215</v>
      </c>
      <c r="O1668" s="57">
        <v>46301.429675925923</v>
      </c>
      <c r="P1668" s="57">
        <v>46302.485277777778</v>
      </c>
      <c r="Q1668">
        <v>69404808</v>
      </c>
      <c r="S1668">
        <v>152738202098</v>
      </c>
      <c r="T1668" t="s">
        <v>3421</v>
      </c>
      <c r="U1668" t="s">
        <v>3422</v>
      </c>
      <c r="V1668" t="s">
        <v>3423</v>
      </c>
      <c r="Z1668">
        <v>113.0133452</v>
      </c>
      <c r="AA1668">
        <v>-7.7218287999999999</v>
      </c>
      <c r="AB1668" t="s">
        <v>3424</v>
      </c>
      <c r="AC1668" t="s">
        <v>229</v>
      </c>
      <c r="AL1668" t="s">
        <v>217</v>
      </c>
      <c r="AM1668" t="s">
        <v>3425</v>
      </c>
      <c r="AN1668" t="s">
        <v>6</v>
      </c>
      <c r="AO1668" s="57">
        <v>46183.433946759258</v>
      </c>
      <c r="AP1668" s="57">
        <v>46302.333333333336</v>
      </c>
      <c r="AR1668" t="s">
        <v>218</v>
      </c>
      <c r="AS1668" t="s">
        <v>219</v>
      </c>
      <c r="AT1668" t="s">
        <v>230</v>
      </c>
      <c r="AU1668">
        <v>20261007</v>
      </c>
      <c r="AV1668" t="s">
        <v>221</v>
      </c>
      <c r="AW1668" t="s">
        <v>540</v>
      </c>
      <c r="AX1668" t="s">
        <v>222</v>
      </c>
      <c r="BA1668" s="57">
        <v>46302.333333333336</v>
      </c>
      <c r="BB1668" t="s">
        <v>3425</v>
      </c>
      <c r="BC1668">
        <v>2026</v>
      </c>
      <c r="BD1668">
        <v>10</v>
      </c>
      <c r="BE1668">
        <v>7</v>
      </c>
      <c r="BF1668" s="6">
        <f t="shared" si="78"/>
        <v>46302</v>
      </c>
      <c r="BG1668">
        <f t="shared" si="79"/>
        <v>-0.33333333333575865</v>
      </c>
      <c r="BH1668" t="str">
        <f t="shared" si="80"/>
        <v>COMPLY</v>
      </c>
      <c r="BI1668" t="str">
        <f>VLOOKUP(H1668,Sheet2!$A$1:$B$270,2,FALSE)</f>
        <v>PASURUAN</v>
      </c>
    </row>
    <row r="1669" spans="1:61">
      <c r="A1669">
        <v>1668</v>
      </c>
      <c r="B1669">
        <v>1002656991</v>
      </c>
      <c r="C1669">
        <v>3</v>
      </c>
      <c r="D1669" t="s">
        <v>42</v>
      </c>
      <c r="E1669">
        <v>5</v>
      </c>
      <c r="F1669" t="s">
        <v>106</v>
      </c>
      <c r="G1669" t="s">
        <v>106</v>
      </c>
      <c r="H1669" t="s">
        <v>462</v>
      </c>
      <c r="I1669" t="s">
        <v>212</v>
      </c>
      <c r="J1669" t="s">
        <v>213</v>
      </c>
      <c r="K1669" t="s">
        <v>149</v>
      </c>
      <c r="M1669" t="s">
        <v>76</v>
      </c>
      <c r="N1669" t="s">
        <v>215</v>
      </c>
      <c r="O1669" s="57">
        <v>46323.378425925926</v>
      </c>
      <c r="P1669" s="57">
        <v>46324.434733796297</v>
      </c>
      <c r="Q1669">
        <v>69418337</v>
      </c>
      <c r="S1669">
        <v>152738202638</v>
      </c>
      <c r="T1669" t="s">
        <v>14635</v>
      </c>
      <c r="U1669" t="s">
        <v>14636</v>
      </c>
      <c r="V1669" t="s">
        <v>14637</v>
      </c>
      <c r="Z1669">
        <v>112.9070632</v>
      </c>
      <c r="AA1669">
        <v>-7.6399593000000001</v>
      </c>
      <c r="AB1669" t="s">
        <v>14638</v>
      </c>
      <c r="AC1669" t="s">
        <v>229</v>
      </c>
      <c r="AL1669" t="s">
        <v>217</v>
      </c>
      <c r="AM1669" t="s">
        <v>14639</v>
      </c>
      <c r="AN1669" t="s">
        <v>6</v>
      </c>
      <c r="AO1669" t="s">
        <v>14640</v>
      </c>
      <c r="AP1669" s="57">
        <v>46325.458333333336</v>
      </c>
      <c r="AR1669" t="s">
        <v>218</v>
      </c>
      <c r="AS1669" t="s">
        <v>219</v>
      </c>
      <c r="AT1669" t="s">
        <v>230</v>
      </c>
      <c r="AU1669">
        <v>20261029</v>
      </c>
      <c r="AV1669" t="s">
        <v>221</v>
      </c>
      <c r="AW1669" t="s">
        <v>541</v>
      </c>
      <c r="AX1669" t="s">
        <v>222</v>
      </c>
      <c r="BA1669" s="57">
        <v>46325.458333333336</v>
      </c>
      <c r="BB1669" t="s">
        <v>14639</v>
      </c>
      <c r="BC1669">
        <v>2026</v>
      </c>
      <c r="BD1669">
        <v>10</v>
      </c>
      <c r="BE1669">
        <v>29</v>
      </c>
      <c r="BF1669" s="6">
        <f t="shared" si="78"/>
        <v>46324</v>
      </c>
      <c r="BG1669">
        <f t="shared" si="79"/>
        <v>-1.4583333333357587</v>
      </c>
      <c r="BH1669" t="str">
        <f t="shared" si="80"/>
        <v>COMPLY</v>
      </c>
      <c r="BI1669" t="str">
        <f>VLOOKUP(H1669,Sheet2!$A$1:$B$270,2,FALSE)</f>
        <v>PASURUAN</v>
      </c>
    </row>
    <row r="1670" spans="1:61">
      <c r="A1670">
        <v>1669</v>
      </c>
      <c r="B1670">
        <v>1002657002</v>
      </c>
      <c r="C1670">
        <v>3</v>
      </c>
      <c r="D1670" t="s">
        <v>42</v>
      </c>
      <c r="E1670">
        <v>5</v>
      </c>
      <c r="F1670" t="s">
        <v>106</v>
      </c>
      <c r="G1670" t="s">
        <v>106</v>
      </c>
      <c r="H1670" t="s">
        <v>462</v>
      </c>
      <c r="I1670" t="s">
        <v>212</v>
      </c>
      <c r="J1670" t="s">
        <v>213</v>
      </c>
      <c r="K1670" t="s">
        <v>149</v>
      </c>
      <c r="M1670" t="s">
        <v>76</v>
      </c>
      <c r="N1670" t="s">
        <v>215</v>
      </c>
      <c r="O1670" s="57">
        <v>46323.381782407407</v>
      </c>
      <c r="P1670" s="57">
        <v>46324.556643518517</v>
      </c>
      <c r="Q1670">
        <v>69418340</v>
      </c>
      <c r="S1670">
        <v>152738202639</v>
      </c>
      <c r="T1670" t="s">
        <v>14635</v>
      </c>
      <c r="U1670" t="s">
        <v>14636</v>
      </c>
      <c r="V1670" t="s">
        <v>14641</v>
      </c>
      <c r="Z1670">
        <v>113.0175648</v>
      </c>
      <c r="AA1670">
        <v>-7.7126203999999996</v>
      </c>
      <c r="AB1670" t="s">
        <v>14642</v>
      </c>
      <c r="AC1670" t="s">
        <v>229</v>
      </c>
      <c r="AL1670" t="s">
        <v>217</v>
      </c>
      <c r="AM1670" t="s">
        <v>14643</v>
      </c>
      <c r="AN1670" t="s">
        <v>6</v>
      </c>
      <c r="AO1670" t="s">
        <v>14644</v>
      </c>
      <c r="AP1670" s="57">
        <v>46327.333333333336</v>
      </c>
      <c r="AR1670" t="s">
        <v>218</v>
      </c>
      <c r="AS1670" t="s">
        <v>219</v>
      </c>
      <c r="AT1670" t="s">
        <v>230</v>
      </c>
      <c r="AU1670">
        <v>20261029</v>
      </c>
      <c r="AV1670" t="s">
        <v>221</v>
      </c>
      <c r="AW1670" t="s">
        <v>540</v>
      </c>
      <c r="AX1670" t="s">
        <v>222</v>
      </c>
      <c r="BA1670" s="57">
        <v>46327.333333333336</v>
      </c>
      <c r="BB1670" t="s">
        <v>14643</v>
      </c>
      <c r="BC1670">
        <v>2026</v>
      </c>
      <c r="BD1670">
        <v>10</v>
      </c>
      <c r="BE1670">
        <v>29</v>
      </c>
      <c r="BF1670" s="6">
        <f t="shared" si="78"/>
        <v>46324</v>
      </c>
      <c r="BG1670">
        <f t="shared" si="79"/>
        <v>-3.3333333333357587</v>
      </c>
      <c r="BH1670" t="str">
        <f t="shared" si="80"/>
        <v>COMPLY</v>
      </c>
      <c r="BI1670" t="str">
        <f>VLOOKUP(H1670,Sheet2!$A$1:$B$270,2,FALSE)</f>
        <v>PASURUAN</v>
      </c>
    </row>
    <row r="1671" spans="1:61">
      <c r="A1671">
        <v>1670</v>
      </c>
      <c r="B1671">
        <v>1002639602</v>
      </c>
      <c r="C1671">
        <v>3</v>
      </c>
      <c r="D1671" t="s">
        <v>42</v>
      </c>
      <c r="E1671">
        <v>5</v>
      </c>
      <c r="F1671" t="s">
        <v>232</v>
      </c>
      <c r="G1671" t="s">
        <v>106</v>
      </c>
      <c r="H1671" t="s">
        <v>439</v>
      </c>
      <c r="I1671" t="s">
        <v>212</v>
      </c>
      <c r="J1671" t="s">
        <v>213</v>
      </c>
      <c r="K1671" t="s">
        <v>149</v>
      </c>
      <c r="L1671" t="s">
        <v>214</v>
      </c>
      <c r="M1671" t="s">
        <v>836</v>
      </c>
      <c r="N1671" t="s">
        <v>215</v>
      </c>
      <c r="O1671" s="57">
        <v>46311.410185185188</v>
      </c>
      <c r="P1671" s="57">
        <v>46315.424884259257</v>
      </c>
      <c r="Q1671">
        <v>69411227</v>
      </c>
      <c r="S1671">
        <v>152741225194</v>
      </c>
      <c r="T1671" t="s">
        <v>8732</v>
      </c>
      <c r="U1671" t="s">
        <v>8733</v>
      </c>
      <c r="V1671" t="s">
        <v>8734</v>
      </c>
      <c r="Z1671">
        <v>112.6982788</v>
      </c>
      <c r="AA1671">
        <v>-7.6651840999999896</v>
      </c>
      <c r="AB1671" t="s">
        <v>8735</v>
      </c>
      <c r="AC1671" t="s">
        <v>235</v>
      </c>
      <c r="AL1671" t="s">
        <v>217</v>
      </c>
      <c r="AM1671" t="s">
        <v>8736</v>
      </c>
      <c r="AN1671" t="s">
        <v>6</v>
      </c>
      <c r="AO1671" t="s">
        <v>7953</v>
      </c>
      <c r="AP1671" s="57">
        <v>46312.333333333336</v>
      </c>
      <c r="AQ1671" t="s">
        <v>838</v>
      </c>
      <c r="AR1671" t="s">
        <v>14</v>
      </c>
      <c r="AS1671" t="s">
        <v>2086</v>
      </c>
      <c r="AT1671" t="s">
        <v>230</v>
      </c>
      <c r="AV1671" t="s">
        <v>837</v>
      </c>
      <c r="AW1671" t="s">
        <v>877</v>
      </c>
      <c r="AX1671" t="s">
        <v>222</v>
      </c>
      <c r="BA1671" s="57">
        <v>46312.333333333336</v>
      </c>
      <c r="BB1671" t="s">
        <v>8736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str">
        <f>VLOOKUP(H1671,Sheet2!$A$1:$B$270,2,FALSE)</f>
        <v>PASURUAN</v>
      </c>
    </row>
    <row r="1672" spans="1:61">
      <c r="A1672">
        <v>1671</v>
      </c>
      <c r="B1672">
        <v>1002639684</v>
      </c>
      <c r="C1672">
        <v>3</v>
      </c>
      <c r="D1672" t="s">
        <v>42</v>
      </c>
      <c r="E1672">
        <v>5</v>
      </c>
      <c r="F1672" t="s">
        <v>232</v>
      </c>
      <c r="G1672" t="s">
        <v>106</v>
      </c>
      <c r="H1672" t="s">
        <v>439</v>
      </c>
      <c r="I1672" t="s">
        <v>212</v>
      </c>
      <c r="J1672" t="s">
        <v>213</v>
      </c>
      <c r="K1672" t="s">
        <v>149</v>
      </c>
      <c r="L1672" t="s">
        <v>214</v>
      </c>
      <c r="M1672" t="s">
        <v>836</v>
      </c>
      <c r="N1672" t="s">
        <v>215</v>
      </c>
      <c r="O1672" s="57">
        <v>46311.428877314815</v>
      </c>
      <c r="P1672" s="57">
        <v>46315.42459490741</v>
      </c>
      <c r="Q1672">
        <v>69411250</v>
      </c>
      <c r="S1672">
        <v>152741225197</v>
      </c>
      <c r="T1672" t="s">
        <v>8732</v>
      </c>
      <c r="U1672" t="s">
        <v>8733</v>
      </c>
      <c r="V1672" t="s">
        <v>8737</v>
      </c>
      <c r="Z1672">
        <v>112.6982788</v>
      </c>
      <c r="AA1672">
        <v>-7.6651840999999896</v>
      </c>
      <c r="AB1672" t="s">
        <v>8738</v>
      </c>
      <c r="AC1672" t="s">
        <v>235</v>
      </c>
      <c r="AL1672" t="s">
        <v>217</v>
      </c>
      <c r="AM1672" t="s">
        <v>7610</v>
      </c>
      <c r="AN1672" t="s">
        <v>6</v>
      </c>
      <c r="AO1672" t="s">
        <v>8184</v>
      </c>
      <c r="AP1672" s="57">
        <v>46312.333333333336</v>
      </c>
      <c r="AQ1672" t="s">
        <v>838</v>
      </c>
      <c r="AR1672" t="s">
        <v>14</v>
      </c>
      <c r="AS1672" t="s">
        <v>2086</v>
      </c>
      <c r="AT1672" t="s">
        <v>230</v>
      </c>
      <c r="AV1672" t="s">
        <v>837</v>
      </c>
      <c r="AW1672" t="s">
        <v>877</v>
      </c>
      <c r="AX1672" t="s">
        <v>222</v>
      </c>
      <c r="BA1672" s="57">
        <v>46312.333333333336</v>
      </c>
      <c r="BB1672" t="s">
        <v>7610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str">
        <f>VLOOKUP(H1672,Sheet2!$A$1:$B$270,2,FALSE)</f>
        <v>PASURUAN</v>
      </c>
    </row>
    <row r="1673" spans="1:61">
      <c r="A1673">
        <v>1672</v>
      </c>
      <c r="B1673">
        <v>1002650870</v>
      </c>
      <c r="C1673">
        <v>3</v>
      </c>
      <c r="D1673" t="s">
        <v>42</v>
      </c>
      <c r="E1673">
        <v>5</v>
      </c>
      <c r="F1673" t="s">
        <v>232</v>
      </c>
      <c r="G1673" t="s">
        <v>106</v>
      </c>
      <c r="H1673" t="s">
        <v>439</v>
      </c>
      <c r="I1673" t="s">
        <v>212</v>
      </c>
      <c r="J1673" t="s">
        <v>213</v>
      </c>
      <c r="K1673" t="s">
        <v>149</v>
      </c>
      <c r="L1673" t="s">
        <v>214</v>
      </c>
      <c r="M1673" t="s">
        <v>836</v>
      </c>
      <c r="N1673" t="s">
        <v>215</v>
      </c>
      <c r="O1673" s="57">
        <v>46318.522916666669</v>
      </c>
      <c r="P1673" s="57">
        <v>46322.705775462964</v>
      </c>
      <c r="Q1673">
        <v>69415859</v>
      </c>
      <c r="S1673">
        <v>152741225141</v>
      </c>
      <c r="T1673" t="s">
        <v>12499</v>
      </c>
      <c r="U1673" t="s">
        <v>12500</v>
      </c>
      <c r="V1673" t="s">
        <v>12501</v>
      </c>
      <c r="Z1673">
        <v>112.67480639999999</v>
      </c>
      <c r="AA1673">
        <v>-7.7031757000000001</v>
      </c>
      <c r="AB1673" t="s">
        <v>12502</v>
      </c>
      <c r="AC1673" t="s">
        <v>235</v>
      </c>
      <c r="AL1673" t="s">
        <v>217</v>
      </c>
      <c r="AM1673" t="s">
        <v>12503</v>
      </c>
      <c r="AN1673" t="s">
        <v>6</v>
      </c>
      <c r="AO1673" t="s">
        <v>12504</v>
      </c>
      <c r="AP1673" s="57">
        <v>46319.458333333336</v>
      </c>
      <c r="AQ1673" t="s">
        <v>838</v>
      </c>
      <c r="AR1673" t="s">
        <v>14</v>
      </c>
      <c r="AS1673" t="s">
        <v>2086</v>
      </c>
      <c r="AT1673" t="s">
        <v>230</v>
      </c>
      <c r="AV1673" t="s">
        <v>837</v>
      </c>
      <c r="AW1673" t="s">
        <v>877</v>
      </c>
      <c r="AX1673" t="s">
        <v>222</v>
      </c>
      <c r="BA1673" s="57">
        <v>46319.458333333336</v>
      </c>
      <c r="BB1673" t="s">
        <v>12503</v>
      </c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str">
        <f>VLOOKUP(H1673,Sheet2!$A$1:$B$270,2,FALSE)</f>
        <v>PASURUAN</v>
      </c>
    </row>
    <row r="1674" spans="1:61">
      <c r="A1674">
        <v>1673</v>
      </c>
      <c r="B1674">
        <v>1002655311</v>
      </c>
      <c r="C1674">
        <v>3</v>
      </c>
      <c r="D1674" t="s">
        <v>42</v>
      </c>
      <c r="E1674">
        <v>5</v>
      </c>
      <c r="F1674" t="s">
        <v>232</v>
      </c>
      <c r="G1674" t="s">
        <v>106</v>
      </c>
      <c r="H1674" t="s">
        <v>439</v>
      </c>
      <c r="I1674" t="s">
        <v>212</v>
      </c>
      <c r="J1674" t="s">
        <v>213</v>
      </c>
      <c r="K1674" t="s">
        <v>149</v>
      </c>
      <c r="M1674" t="s">
        <v>836</v>
      </c>
      <c r="N1674" t="s">
        <v>215</v>
      </c>
      <c r="O1674" s="57">
        <v>46322.415393518517</v>
      </c>
      <c r="P1674" s="57">
        <v>46324.393541666665</v>
      </c>
      <c r="Q1674">
        <v>69417679</v>
      </c>
      <c r="R1674">
        <v>3436010013</v>
      </c>
      <c r="S1674">
        <v>152741225147</v>
      </c>
      <c r="T1674" t="s">
        <v>13971</v>
      </c>
      <c r="U1674" t="s">
        <v>13972</v>
      </c>
      <c r="V1674" t="s">
        <v>13973</v>
      </c>
      <c r="Z1674">
        <v>112.6872932</v>
      </c>
      <c r="AA1674">
        <v>-7.6532321999999997</v>
      </c>
      <c r="AB1674" t="s">
        <v>13974</v>
      </c>
      <c r="AC1674" t="s">
        <v>225</v>
      </c>
      <c r="AL1674" t="s">
        <v>217</v>
      </c>
      <c r="AM1674" t="s">
        <v>13975</v>
      </c>
      <c r="AN1674" t="s">
        <v>6</v>
      </c>
      <c r="AO1674" t="s">
        <v>13724</v>
      </c>
      <c r="AP1674" s="57">
        <v>46329.458333333336</v>
      </c>
      <c r="AQ1674" t="s">
        <v>841</v>
      </c>
      <c r="AR1674" t="s">
        <v>14</v>
      </c>
      <c r="AS1674" t="s">
        <v>2086</v>
      </c>
      <c r="AT1674" t="s">
        <v>230</v>
      </c>
      <c r="AV1674" t="s">
        <v>837</v>
      </c>
      <c r="AW1674" t="s">
        <v>1585</v>
      </c>
      <c r="AX1674" t="s">
        <v>222</v>
      </c>
      <c r="BA1674" s="57">
        <v>46329.458333333336</v>
      </c>
      <c r="BB1674" t="s">
        <v>13975</v>
      </c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str">
        <f>VLOOKUP(H1674,Sheet2!$A$1:$B$270,2,FALSE)</f>
        <v>PASURUAN</v>
      </c>
    </row>
    <row r="1675" spans="1:61">
      <c r="A1675">
        <v>1674</v>
      </c>
      <c r="B1675">
        <v>1002624490</v>
      </c>
      <c r="C1675">
        <v>3</v>
      </c>
      <c r="D1675" t="s">
        <v>42</v>
      </c>
      <c r="E1675">
        <v>5</v>
      </c>
      <c r="F1675" t="s">
        <v>232</v>
      </c>
      <c r="G1675" t="s">
        <v>106</v>
      </c>
      <c r="H1675" t="s">
        <v>439</v>
      </c>
      <c r="I1675" t="s">
        <v>212</v>
      </c>
      <c r="J1675" t="s">
        <v>213</v>
      </c>
      <c r="K1675" t="s">
        <v>149</v>
      </c>
      <c r="L1675" t="s">
        <v>214</v>
      </c>
      <c r="M1675" t="s">
        <v>76</v>
      </c>
      <c r="N1675" t="s">
        <v>215</v>
      </c>
      <c r="O1675" s="57">
        <v>46301.58929398148</v>
      </c>
      <c r="P1675" s="57">
        <v>46302.449756944443</v>
      </c>
      <c r="Q1675">
        <v>69405102</v>
      </c>
      <c r="S1675">
        <v>152741225169</v>
      </c>
      <c r="T1675" t="s">
        <v>3426</v>
      </c>
      <c r="U1675" t="s">
        <v>3427</v>
      </c>
      <c r="V1675" t="s">
        <v>3428</v>
      </c>
      <c r="Z1675">
        <v>112.69867000000001</v>
      </c>
      <c r="AA1675">
        <v>-7.6689129999999999</v>
      </c>
      <c r="AB1675" t="s">
        <v>3429</v>
      </c>
      <c r="AC1675" t="s">
        <v>235</v>
      </c>
      <c r="AL1675" t="s">
        <v>217</v>
      </c>
      <c r="AM1675" t="s">
        <v>3430</v>
      </c>
      <c r="AN1675" t="s">
        <v>6</v>
      </c>
      <c r="AO1675" s="57">
        <v>46183.601145833331</v>
      </c>
      <c r="AP1675" s="57">
        <v>46302.458333333336</v>
      </c>
      <c r="AR1675" t="s">
        <v>218</v>
      </c>
      <c r="AS1675" t="s">
        <v>2086</v>
      </c>
      <c r="AT1675" t="s">
        <v>230</v>
      </c>
      <c r="AU1675">
        <v>20261007</v>
      </c>
      <c r="AV1675" t="s">
        <v>221</v>
      </c>
      <c r="AW1675" t="s">
        <v>1848</v>
      </c>
      <c r="AX1675" t="s">
        <v>222</v>
      </c>
      <c r="BA1675" s="57">
        <v>46302.458333333336</v>
      </c>
      <c r="BB1675" t="s">
        <v>3430</v>
      </c>
      <c r="BC1675">
        <v>2026</v>
      </c>
      <c r="BD1675">
        <v>10</v>
      </c>
      <c r="BE1675">
        <v>7</v>
      </c>
      <c r="BF1675" s="6">
        <f t="shared" si="78"/>
        <v>46302</v>
      </c>
      <c r="BG1675">
        <f t="shared" si="79"/>
        <v>-0.45833333333575865</v>
      </c>
      <c r="BH1675" t="str">
        <f t="shared" si="80"/>
        <v>COMPLY</v>
      </c>
      <c r="BI1675" t="str">
        <f>VLOOKUP(H1675,Sheet2!$A$1:$B$270,2,FALSE)</f>
        <v>PASURUAN</v>
      </c>
    </row>
    <row r="1676" spans="1:61">
      <c r="A1676">
        <v>1675</v>
      </c>
      <c r="B1676">
        <v>1002627707</v>
      </c>
      <c r="C1676">
        <v>3</v>
      </c>
      <c r="D1676" t="s">
        <v>42</v>
      </c>
      <c r="E1676">
        <v>5</v>
      </c>
      <c r="F1676" t="s">
        <v>232</v>
      </c>
      <c r="G1676" t="s">
        <v>106</v>
      </c>
      <c r="H1676" t="s">
        <v>439</v>
      </c>
      <c r="I1676" t="s">
        <v>212</v>
      </c>
      <c r="J1676" t="s">
        <v>213</v>
      </c>
      <c r="K1676" t="s">
        <v>149</v>
      </c>
      <c r="M1676" t="s">
        <v>76</v>
      </c>
      <c r="N1676" t="s">
        <v>215</v>
      </c>
      <c r="O1676" s="57">
        <v>46303.565393518518</v>
      </c>
      <c r="P1676" s="57">
        <v>46304.393900462965</v>
      </c>
      <c r="Q1676">
        <v>69406478</v>
      </c>
      <c r="S1676">
        <v>152741225174</v>
      </c>
      <c r="T1676" t="s">
        <v>4580</v>
      </c>
      <c r="U1676" t="s">
        <v>4581</v>
      </c>
      <c r="V1676" t="s">
        <v>4582</v>
      </c>
      <c r="Z1676">
        <v>112.7029493</v>
      </c>
      <c r="AA1676">
        <v>-7.6354490000000004</v>
      </c>
      <c r="AB1676" t="s">
        <v>4583</v>
      </c>
      <c r="AC1676" t="s">
        <v>229</v>
      </c>
      <c r="AL1676" t="s">
        <v>217</v>
      </c>
      <c r="AM1676" t="s">
        <v>4584</v>
      </c>
      <c r="AN1676" t="s">
        <v>6</v>
      </c>
      <c r="AO1676" s="57">
        <v>46244.569814814815</v>
      </c>
      <c r="AP1676" s="57">
        <v>46304.625</v>
      </c>
      <c r="AR1676" t="s">
        <v>218</v>
      </c>
      <c r="AS1676" t="s">
        <v>2086</v>
      </c>
      <c r="AT1676" t="s">
        <v>342</v>
      </c>
      <c r="AU1676">
        <v>20261009</v>
      </c>
      <c r="AV1676" t="s">
        <v>221</v>
      </c>
      <c r="AW1676" t="s">
        <v>1591</v>
      </c>
      <c r="AX1676" t="s">
        <v>222</v>
      </c>
      <c r="BA1676" s="57">
        <v>46304.625</v>
      </c>
      <c r="BB1676" t="s">
        <v>4584</v>
      </c>
      <c r="BC1676">
        <v>2026</v>
      </c>
      <c r="BD1676">
        <v>10</v>
      </c>
      <c r="BE1676">
        <v>9</v>
      </c>
      <c r="BF1676" s="6">
        <f t="shared" si="78"/>
        <v>46304</v>
      </c>
      <c r="BG1676">
        <f t="shared" si="79"/>
        <v>-0.625</v>
      </c>
      <c r="BH1676" t="str">
        <f t="shared" si="80"/>
        <v>COMPLY</v>
      </c>
      <c r="BI1676" t="str">
        <f>VLOOKUP(H1676,Sheet2!$A$1:$B$270,2,FALSE)</f>
        <v>PASURUAN</v>
      </c>
    </row>
    <row r="1677" spans="1:61">
      <c r="A1677">
        <v>1676</v>
      </c>
      <c r="B1677">
        <v>1002632167</v>
      </c>
      <c r="C1677">
        <v>3</v>
      </c>
      <c r="D1677" t="s">
        <v>42</v>
      </c>
      <c r="E1677">
        <v>5</v>
      </c>
      <c r="F1677" t="s">
        <v>232</v>
      </c>
      <c r="G1677" t="s">
        <v>106</v>
      </c>
      <c r="H1677" t="s">
        <v>439</v>
      </c>
      <c r="I1677" t="s">
        <v>212</v>
      </c>
      <c r="J1677" t="s">
        <v>213</v>
      </c>
      <c r="K1677" t="s">
        <v>149</v>
      </c>
      <c r="M1677" t="s">
        <v>76</v>
      </c>
      <c r="N1677" t="s">
        <v>215</v>
      </c>
      <c r="O1677" s="57">
        <v>46307.402719907404</v>
      </c>
      <c r="P1677" s="57">
        <v>46308.580208333333</v>
      </c>
      <c r="Q1677">
        <v>69408409</v>
      </c>
      <c r="S1677">
        <v>152741225182</v>
      </c>
      <c r="T1677" t="s">
        <v>6170</v>
      </c>
      <c r="U1677" t="s">
        <v>6171</v>
      </c>
      <c r="V1677" t="s">
        <v>6172</v>
      </c>
      <c r="Z1677">
        <v>112.70147551688299</v>
      </c>
      <c r="AA1677">
        <v>-7.6371106074490998</v>
      </c>
      <c r="AB1677" t="s">
        <v>6173</v>
      </c>
      <c r="AC1677" t="s">
        <v>225</v>
      </c>
      <c r="AL1677" t="s">
        <v>217</v>
      </c>
      <c r="AM1677" t="s">
        <v>6174</v>
      </c>
      <c r="AN1677" t="s">
        <v>6</v>
      </c>
      <c r="AO1677" s="57">
        <v>46366.413472222222</v>
      </c>
      <c r="AP1677" s="57">
        <v>46311.333333333336</v>
      </c>
      <c r="AR1677" t="s">
        <v>218</v>
      </c>
      <c r="AS1677" t="s">
        <v>2086</v>
      </c>
      <c r="AT1677" t="s">
        <v>230</v>
      </c>
      <c r="AU1677">
        <v>20261013</v>
      </c>
      <c r="AV1677" t="s">
        <v>221</v>
      </c>
      <c r="AW1677" t="s">
        <v>540</v>
      </c>
      <c r="AX1677" t="s">
        <v>222</v>
      </c>
      <c r="BA1677" s="57">
        <v>46311.333333333336</v>
      </c>
      <c r="BB1677" t="s">
        <v>6174</v>
      </c>
      <c r="BC1677">
        <v>2026</v>
      </c>
      <c r="BD1677">
        <v>10</v>
      </c>
      <c r="BE1677">
        <v>13</v>
      </c>
      <c r="BF1677" s="6">
        <f t="shared" si="78"/>
        <v>46308</v>
      </c>
      <c r="BG1677">
        <f t="shared" si="79"/>
        <v>-3.3333333333357587</v>
      </c>
      <c r="BH1677" t="str">
        <f t="shared" si="80"/>
        <v>COMPLY</v>
      </c>
      <c r="BI1677" t="str">
        <f>VLOOKUP(H1677,Sheet2!$A$1:$B$270,2,FALSE)</f>
        <v>PASURUAN</v>
      </c>
    </row>
    <row r="1678" spans="1:61">
      <c r="A1678">
        <v>1677</v>
      </c>
      <c r="B1678">
        <v>1002634984</v>
      </c>
      <c r="C1678">
        <v>3</v>
      </c>
      <c r="D1678" t="s">
        <v>42</v>
      </c>
      <c r="E1678">
        <v>5</v>
      </c>
      <c r="F1678" t="s">
        <v>232</v>
      </c>
      <c r="G1678" t="s">
        <v>106</v>
      </c>
      <c r="H1678" t="s">
        <v>439</v>
      </c>
      <c r="I1678" t="s">
        <v>212</v>
      </c>
      <c r="J1678" t="s">
        <v>213</v>
      </c>
      <c r="K1678" t="s">
        <v>149</v>
      </c>
      <c r="M1678" t="s">
        <v>76</v>
      </c>
      <c r="N1678" t="s">
        <v>215</v>
      </c>
      <c r="O1678" s="57">
        <v>46308.555104166669</v>
      </c>
      <c r="P1678" s="57">
        <v>46309.650347222225</v>
      </c>
      <c r="Q1678">
        <v>69409390</v>
      </c>
      <c r="S1678">
        <v>152741225191</v>
      </c>
      <c r="T1678" t="s">
        <v>6178</v>
      </c>
      <c r="U1678" t="s">
        <v>6179</v>
      </c>
      <c r="V1678" t="s">
        <v>6706</v>
      </c>
      <c r="Z1678">
        <v>112.71370188989999</v>
      </c>
      <c r="AA1678">
        <v>-7.6943051329770604</v>
      </c>
      <c r="AB1678" t="s">
        <v>6180</v>
      </c>
      <c r="AC1678" t="s">
        <v>225</v>
      </c>
      <c r="AL1678" t="s">
        <v>217</v>
      </c>
      <c r="AM1678" t="s">
        <v>6707</v>
      </c>
      <c r="AN1678" t="s">
        <v>6</v>
      </c>
      <c r="AO1678" t="s">
        <v>5838</v>
      </c>
      <c r="AP1678" s="57">
        <v>46315.333333333336</v>
      </c>
      <c r="AR1678" t="s">
        <v>218</v>
      </c>
      <c r="AS1678" t="s">
        <v>2086</v>
      </c>
      <c r="AT1678" t="s">
        <v>230</v>
      </c>
      <c r="AU1678">
        <v>20261014</v>
      </c>
      <c r="AV1678" t="s">
        <v>221</v>
      </c>
      <c r="AW1678" t="s">
        <v>3414</v>
      </c>
      <c r="AX1678" t="s">
        <v>222</v>
      </c>
      <c r="BA1678" s="57">
        <v>46315.333333333336</v>
      </c>
      <c r="BB1678" t="s">
        <v>6707</v>
      </c>
      <c r="BC1678">
        <v>2026</v>
      </c>
      <c r="BD1678">
        <v>10</v>
      </c>
      <c r="BE1678">
        <v>14</v>
      </c>
      <c r="BF1678" s="6">
        <f t="shared" si="78"/>
        <v>46309</v>
      </c>
      <c r="BG1678">
        <f t="shared" si="79"/>
        <v>-6.3333333333357587</v>
      </c>
      <c r="BH1678" t="str">
        <f t="shared" si="80"/>
        <v>COMPLY</v>
      </c>
      <c r="BI1678" t="str">
        <f>VLOOKUP(H1678,Sheet2!$A$1:$B$270,2,FALSE)</f>
        <v>PASURUAN</v>
      </c>
    </row>
    <row r="1679" spans="1:61">
      <c r="A1679">
        <v>1678</v>
      </c>
      <c r="B1679">
        <v>1002643631</v>
      </c>
      <c r="C1679">
        <v>3</v>
      </c>
      <c r="D1679" t="s">
        <v>42</v>
      </c>
      <c r="E1679">
        <v>5</v>
      </c>
      <c r="F1679" t="s">
        <v>232</v>
      </c>
      <c r="G1679" t="s">
        <v>106</v>
      </c>
      <c r="H1679" t="s">
        <v>439</v>
      </c>
      <c r="I1679" t="s">
        <v>212</v>
      </c>
      <c r="J1679" t="s">
        <v>213</v>
      </c>
      <c r="K1679" t="s">
        <v>149</v>
      </c>
      <c r="M1679" t="s">
        <v>76</v>
      </c>
      <c r="N1679" t="s">
        <v>215</v>
      </c>
      <c r="O1679" s="57">
        <v>46314.631701388891</v>
      </c>
      <c r="P1679" s="57">
        <v>46319.601493055554</v>
      </c>
      <c r="Q1679">
        <v>69413092</v>
      </c>
      <c r="S1679">
        <v>152741225209</v>
      </c>
      <c r="T1679" t="s">
        <v>6175</v>
      </c>
      <c r="U1679" t="s">
        <v>9702</v>
      </c>
      <c r="V1679" t="s">
        <v>11642</v>
      </c>
      <c r="Z1679">
        <v>112.71884763057101</v>
      </c>
      <c r="AA1679">
        <v>-7.7406463049110599</v>
      </c>
      <c r="AB1679" t="s">
        <v>9703</v>
      </c>
      <c r="AC1679" t="s">
        <v>225</v>
      </c>
      <c r="AL1679" t="s">
        <v>217</v>
      </c>
      <c r="AM1679" t="s">
        <v>11643</v>
      </c>
      <c r="AN1679" t="s">
        <v>6</v>
      </c>
      <c r="AO1679" t="s">
        <v>9502</v>
      </c>
      <c r="AP1679" s="57">
        <v>46319.625</v>
      </c>
      <c r="AQ1679" t="s">
        <v>841</v>
      </c>
      <c r="AR1679" t="s">
        <v>218</v>
      </c>
      <c r="AS1679" t="s">
        <v>2086</v>
      </c>
      <c r="AT1679" t="s">
        <v>230</v>
      </c>
      <c r="AU1679">
        <v>20261024</v>
      </c>
      <c r="AV1679" t="s">
        <v>221</v>
      </c>
      <c r="AW1679" t="s">
        <v>540</v>
      </c>
      <c r="AX1679" t="s">
        <v>222</v>
      </c>
      <c r="BA1679" s="57">
        <v>46319.625</v>
      </c>
      <c r="BB1679" t="s">
        <v>11643</v>
      </c>
      <c r="BC1679">
        <v>2026</v>
      </c>
      <c r="BD1679">
        <v>10</v>
      </c>
      <c r="BE1679">
        <v>24</v>
      </c>
      <c r="BF1679" s="6">
        <f t="shared" si="78"/>
        <v>46319</v>
      </c>
      <c r="BG1679">
        <f t="shared" si="79"/>
        <v>-0.625</v>
      </c>
      <c r="BH1679" t="str">
        <f t="shared" si="80"/>
        <v>COMPLY</v>
      </c>
      <c r="BI1679" t="str">
        <f>VLOOKUP(H1679,Sheet2!$A$1:$B$270,2,FALSE)</f>
        <v>PASURUAN</v>
      </c>
    </row>
    <row r="1680" spans="1:61">
      <c r="A1680">
        <v>1679</v>
      </c>
      <c r="B1680">
        <v>1002645720</v>
      </c>
      <c r="C1680">
        <v>3</v>
      </c>
      <c r="D1680" t="s">
        <v>42</v>
      </c>
      <c r="E1680">
        <v>5</v>
      </c>
      <c r="F1680" t="s">
        <v>232</v>
      </c>
      <c r="G1680" t="s">
        <v>106</v>
      </c>
      <c r="H1680" t="s">
        <v>439</v>
      </c>
      <c r="I1680" t="s">
        <v>212</v>
      </c>
      <c r="J1680" t="s">
        <v>213</v>
      </c>
      <c r="K1680" t="s">
        <v>149</v>
      </c>
      <c r="M1680" t="s">
        <v>76</v>
      </c>
      <c r="N1680" t="s">
        <v>215</v>
      </c>
      <c r="O1680" s="57">
        <v>46315.610532407409</v>
      </c>
      <c r="P1680" s="57">
        <v>46317.693182870367</v>
      </c>
      <c r="Q1680">
        <v>69413862</v>
      </c>
      <c r="S1680">
        <v>152741225211</v>
      </c>
      <c r="T1680" t="s">
        <v>10389</v>
      </c>
      <c r="U1680" t="s">
        <v>10390</v>
      </c>
      <c r="V1680" t="s">
        <v>11640</v>
      </c>
      <c r="Z1680">
        <v>112.6837337</v>
      </c>
      <c r="AA1680">
        <v>-7.6283276999999998</v>
      </c>
      <c r="AB1680" t="s">
        <v>10391</v>
      </c>
      <c r="AC1680" t="s">
        <v>229</v>
      </c>
      <c r="AL1680" t="s">
        <v>217</v>
      </c>
      <c r="AM1680" t="s">
        <v>11641</v>
      </c>
      <c r="AN1680" t="s">
        <v>6</v>
      </c>
      <c r="AO1680" t="s">
        <v>10392</v>
      </c>
      <c r="AP1680" s="57">
        <v>46319.625</v>
      </c>
      <c r="AR1680" t="s">
        <v>218</v>
      </c>
      <c r="AS1680" t="s">
        <v>2086</v>
      </c>
      <c r="AT1680" t="s">
        <v>342</v>
      </c>
      <c r="AU1680">
        <v>20261022</v>
      </c>
      <c r="AV1680" t="s">
        <v>221</v>
      </c>
      <c r="AW1680" t="s">
        <v>10393</v>
      </c>
      <c r="AX1680" t="s">
        <v>222</v>
      </c>
      <c r="BA1680" s="57">
        <v>46319.625</v>
      </c>
      <c r="BB1680" t="s">
        <v>11641</v>
      </c>
      <c r="BC1680">
        <v>2026</v>
      </c>
      <c r="BD1680">
        <v>10</v>
      </c>
      <c r="BE1680">
        <v>22</v>
      </c>
      <c r="BF1680" s="6">
        <f t="shared" si="78"/>
        <v>46317</v>
      </c>
      <c r="BG1680">
        <f t="shared" si="79"/>
        <v>-2.625</v>
      </c>
      <c r="BH1680" t="str">
        <f t="shared" si="80"/>
        <v>COMPLY</v>
      </c>
      <c r="BI1680" t="str">
        <f>VLOOKUP(H1680,Sheet2!$A$1:$B$270,2,FALSE)</f>
        <v>PASURUAN</v>
      </c>
    </row>
    <row r="1681" spans="1:61">
      <c r="A1681">
        <v>1680</v>
      </c>
      <c r="B1681">
        <v>1002632657</v>
      </c>
      <c r="C1681">
        <v>3</v>
      </c>
      <c r="D1681" t="s">
        <v>42</v>
      </c>
      <c r="E1681">
        <v>5</v>
      </c>
      <c r="F1681" t="s">
        <v>232</v>
      </c>
      <c r="G1681" t="s">
        <v>106</v>
      </c>
      <c r="H1681" t="s">
        <v>439</v>
      </c>
      <c r="I1681" t="s">
        <v>212</v>
      </c>
      <c r="J1681" t="s">
        <v>213</v>
      </c>
      <c r="K1681" t="s">
        <v>149</v>
      </c>
      <c r="M1681" t="s">
        <v>1625</v>
      </c>
      <c r="N1681" t="s">
        <v>215</v>
      </c>
      <c r="O1681" s="57">
        <v>46307.488449074073</v>
      </c>
      <c r="P1681" s="57">
        <v>46314.368506944447</v>
      </c>
      <c r="Q1681">
        <v>69408534</v>
      </c>
      <c r="S1681">
        <v>152741225186</v>
      </c>
      <c r="T1681" t="s">
        <v>6175</v>
      </c>
      <c r="U1681" t="s">
        <v>6176</v>
      </c>
      <c r="Z1681">
        <v>112.708818995239</v>
      </c>
      <c r="AA1681">
        <v>-7.6833858176017502</v>
      </c>
      <c r="AB1681" t="s">
        <v>6177</v>
      </c>
      <c r="AC1681" t="s">
        <v>225</v>
      </c>
      <c r="AO1681" s="57">
        <v>46366.517546296294</v>
      </c>
      <c r="AR1681" t="s">
        <v>1630</v>
      </c>
      <c r="AS1681" t="s">
        <v>2086</v>
      </c>
      <c r="AT1681" t="s">
        <v>230</v>
      </c>
      <c r="AV1681" t="s">
        <v>4103</v>
      </c>
      <c r="AW1681" t="s">
        <v>3528</v>
      </c>
      <c r="AX1681" t="s">
        <v>222</v>
      </c>
      <c r="AZ1681" t="s">
        <v>4103</v>
      </c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str">
        <f>VLOOKUP(H1681,Sheet2!$A$1:$B$270,2,FALSE)</f>
        <v>PASURUAN</v>
      </c>
    </row>
    <row r="1682" spans="1:61">
      <c r="A1682">
        <v>1681</v>
      </c>
      <c r="B1682">
        <v>1002632616</v>
      </c>
      <c r="C1682">
        <v>3</v>
      </c>
      <c r="D1682" t="s">
        <v>42</v>
      </c>
      <c r="E1682">
        <v>5</v>
      </c>
      <c r="F1682" t="s">
        <v>232</v>
      </c>
      <c r="G1682" t="s">
        <v>106</v>
      </c>
      <c r="H1682" t="s">
        <v>439</v>
      </c>
      <c r="I1682" t="s">
        <v>212</v>
      </c>
      <c r="J1682" t="s">
        <v>213</v>
      </c>
      <c r="K1682" t="s">
        <v>149</v>
      </c>
      <c r="M1682" t="s">
        <v>1625</v>
      </c>
      <c r="N1682" t="s">
        <v>215</v>
      </c>
      <c r="O1682" s="57">
        <v>46307.479710648149</v>
      </c>
      <c r="P1682" s="57">
        <v>46307.747245370374</v>
      </c>
      <c r="Q1682">
        <v>69408531</v>
      </c>
      <c r="S1682">
        <v>152741225185</v>
      </c>
      <c r="T1682" t="s">
        <v>6178</v>
      </c>
      <c r="U1682" t="s">
        <v>6179</v>
      </c>
      <c r="Z1682">
        <v>112.70269145079899</v>
      </c>
      <c r="AA1682">
        <v>-7.6652605462235499</v>
      </c>
      <c r="AB1682" t="s">
        <v>6180</v>
      </c>
      <c r="AC1682" t="s">
        <v>225</v>
      </c>
      <c r="AO1682" s="57">
        <v>46366.486458333333</v>
      </c>
      <c r="AR1682" t="s">
        <v>1630</v>
      </c>
      <c r="AS1682" t="s">
        <v>2086</v>
      </c>
      <c r="AT1682" t="s">
        <v>230</v>
      </c>
      <c r="AV1682" t="s">
        <v>1631</v>
      </c>
      <c r="AW1682" t="s">
        <v>540</v>
      </c>
      <c r="AX1682" t="s">
        <v>222</v>
      </c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str">
        <f>VLOOKUP(H1682,Sheet2!$A$1:$B$270,2,FALSE)</f>
        <v>PASURUAN</v>
      </c>
    </row>
    <row r="1683" spans="1:61">
      <c r="A1683">
        <v>1682</v>
      </c>
      <c r="B1683">
        <v>1002621479</v>
      </c>
      <c r="C1683">
        <v>3</v>
      </c>
      <c r="D1683" t="s">
        <v>42</v>
      </c>
      <c r="E1683">
        <v>5</v>
      </c>
      <c r="F1683" t="s">
        <v>232</v>
      </c>
      <c r="G1683" t="s">
        <v>106</v>
      </c>
      <c r="H1683" t="s">
        <v>439</v>
      </c>
      <c r="I1683" t="s">
        <v>212</v>
      </c>
      <c r="J1683" t="s">
        <v>213</v>
      </c>
      <c r="K1683" t="s">
        <v>149</v>
      </c>
      <c r="L1683" t="s">
        <v>214</v>
      </c>
      <c r="M1683" t="s">
        <v>1916</v>
      </c>
      <c r="N1683" t="s">
        <v>215</v>
      </c>
      <c r="O1683" s="57">
        <v>46299.676249999997</v>
      </c>
      <c r="P1683" s="57">
        <v>46301.453530092593</v>
      </c>
      <c r="Q1683">
        <v>69403962</v>
      </c>
      <c r="S1683">
        <v>152741225071</v>
      </c>
      <c r="T1683" t="s">
        <v>2081</v>
      </c>
      <c r="U1683" t="s">
        <v>2082</v>
      </c>
      <c r="V1683" t="s">
        <v>2083</v>
      </c>
      <c r="Z1683">
        <v>112.67480639999999</v>
      </c>
      <c r="AA1683">
        <v>-7.7031757000000001</v>
      </c>
      <c r="AB1683" t="s">
        <v>2084</v>
      </c>
      <c r="AC1683" t="s">
        <v>235</v>
      </c>
      <c r="AL1683" t="s">
        <v>217</v>
      </c>
      <c r="AM1683" t="s">
        <v>2085</v>
      </c>
      <c r="AN1683" t="s">
        <v>6</v>
      </c>
      <c r="AO1683" s="57">
        <v>46122.684537037036</v>
      </c>
      <c r="AP1683" s="57">
        <v>46300.625</v>
      </c>
      <c r="AQ1683" t="s">
        <v>838</v>
      </c>
      <c r="AR1683" t="s">
        <v>12</v>
      </c>
      <c r="AS1683" t="s">
        <v>2086</v>
      </c>
      <c r="AT1683" t="s">
        <v>230</v>
      </c>
      <c r="AV1683" t="s">
        <v>1626</v>
      </c>
      <c r="AW1683" t="s">
        <v>877</v>
      </c>
      <c r="AX1683" t="s">
        <v>222</v>
      </c>
      <c r="BA1683" s="57">
        <v>46300.625</v>
      </c>
      <c r="BB1683" t="s">
        <v>2085</v>
      </c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str">
        <f>VLOOKUP(H1683,Sheet2!$A$1:$B$270,2,FALSE)</f>
        <v>PASURUAN</v>
      </c>
    </row>
    <row r="1684" spans="1:61">
      <c r="A1684">
        <v>1683</v>
      </c>
      <c r="B1684">
        <v>1002622646</v>
      </c>
      <c r="C1684">
        <v>3</v>
      </c>
      <c r="D1684" t="s">
        <v>42</v>
      </c>
      <c r="E1684">
        <v>5</v>
      </c>
      <c r="F1684" t="s">
        <v>232</v>
      </c>
      <c r="G1684" t="s">
        <v>106</v>
      </c>
      <c r="H1684" t="s">
        <v>439</v>
      </c>
      <c r="I1684" t="s">
        <v>212</v>
      </c>
      <c r="J1684" t="s">
        <v>213</v>
      </c>
      <c r="K1684" t="s">
        <v>149</v>
      </c>
      <c r="L1684" t="s">
        <v>214</v>
      </c>
      <c r="M1684" t="s">
        <v>1916</v>
      </c>
      <c r="N1684" t="s">
        <v>215</v>
      </c>
      <c r="O1684" s="57">
        <v>46300.599016203705</v>
      </c>
      <c r="P1684" s="57">
        <v>46301.484166666669</v>
      </c>
      <c r="Q1684">
        <v>69404430</v>
      </c>
      <c r="S1684">
        <v>152741225111</v>
      </c>
      <c r="T1684" t="s">
        <v>2803</v>
      </c>
      <c r="U1684" t="s">
        <v>2804</v>
      </c>
      <c r="V1684" t="s">
        <v>2805</v>
      </c>
      <c r="Z1684">
        <v>112.67480639999999</v>
      </c>
      <c r="AA1684">
        <v>-7.7031757000000001</v>
      </c>
      <c r="AB1684" t="s">
        <v>2806</v>
      </c>
      <c r="AC1684" t="s">
        <v>235</v>
      </c>
      <c r="AL1684" t="s">
        <v>217</v>
      </c>
      <c r="AM1684" t="s">
        <v>2807</v>
      </c>
      <c r="AN1684" t="s">
        <v>6</v>
      </c>
      <c r="AO1684" s="57">
        <v>46152.601203703707</v>
      </c>
      <c r="AP1684" s="57">
        <v>46301.458333333336</v>
      </c>
      <c r="AQ1684" t="s">
        <v>838</v>
      </c>
      <c r="AR1684" t="s">
        <v>12</v>
      </c>
      <c r="AS1684" t="s">
        <v>2086</v>
      </c>
      <c r="AT1684" t="s">
        <v>230</v>
      </c>
      <c r="AV1684" t="s">
        <v>1626</v>
      </c>
      <c r="AW1684" t="s">
        <v>877</v>
      </c>
      <c r="AX1684" t="s">
        <v>222</v>
      </c>
      <c r="BA1684" s="57">
        <v>46301.458333333336</v>
      </c>
      <c r="BB1684" t="s">
        <v>2807</v>
      </c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str">
        <f>VLOOKUP(H1684,Sheet2!$A$1:$B$270,2,FALSE)</f>
        <v>PASURUAN</v>
      </c>
    </row>
    <row r="1685" spans="1:61">
      <c r="A1685">
        <v>1684</v>
      </c>
      <c r="B1685">
        <v>1002640238</v>
      </c>
      <c r="C1685">
        <v>3</v>
      </c>
      <c r="D1685" t="s">
        <v>42</v>
      </c>
      <c r="E1685">
        <v>5</v>
      </c>
      <c r="F1685" t="s">
        <v>232</v>
      </c>
      <c r="G1685" t="s">
        <v>106</v>
      </c>
      <c r="H1685" t="s">
        <v>444</v>
      </c>
      <c r="I1685" t="s">
        <v>212</v>
      </c>
      <c r="J1685" t="s">
        <v>213</v>
      </c>
      <c r="K1685" t="s">
        <v>149</v>
      </c>
      <c r="M1685" t="s">
        <v>76</v>
      </c>
      <c r="N1685" t="s">
        <v>215</v>
      </c>
      <c r="O1685" s="57">
        <v>46311.580891203703</v>
      </c>
      <c r="P1685" s="57">
        <v>46312.660775462966</v>
      </c>
      <c r="Q1685">
        <v>69411528</v>
      </c>
      <c r="S1685">
        <v>152746208719</v>
      </c>
      <c r="T1685" t="s">
        <v>8739</v>
      </c>
      <c r="U1685" t="s">
        <v>8740</v>
      </c>
      <c r="V1685" t="s">
        <v>8741</v>
      </c>
      <c r="Z1685">
        <v>112.6413913</v>
      </c>
      <c r="AA1685">
        <v>-7.6797529000000004</v>
      </c>
      <c r="AB1685" t="s">
        <v>8742</v>
      </c>
      <c r="AC1685" t="s">
        <v>229</v>
      </c>
      <c r="AL1685" t="s">
        <v>217</v>
      </c>
      <c r="AM1685" t="s">
        <v>8743</v>
      </c>
      <c r="AN1685" t="s">
        <v>6</v>
      </c>
      <c r="AO1685" t="s">
        <v>8602</v>
      </c>
      <c r="AP1685" s="57">
        <v>46312.458333333336</v>
      </c>
      <c r="AR1685" t="s">
        <v>218</v>
      </c>
      <c r="AS1685" t="s">
        <v>2086</v>
      </c>
      <c r="AT1685" t="s">
        <v>230</v>
      </c>
      <c r="AU1685">
        <v>20261017</v>
      </c>
      <c r="AV1685" t="s">
        <v>221</v>
      </c>
      <c r="AW1685" t="s">
        <v>1982</v>
      </c>
      <c r="AX1685" t="s">
        <v>222</v>
      </c>
      <c r="BA1685" s="57">
        <v>46312.458333333336</v>
      </c>
      <c r="BB1685" t="s">
        <v>8743</v>
      </c>
      <c r="BC1685">
        <v>2026</v>
      </c>
      <c r="BD1685">
        <v>10</v>
      </c>
      <c r="BE1685">
        <v>17</v>
      </c>
      <c r="BF1685" s="6">
        <f t="shared" si="78"/>
        <v>46312</v>
      </c>
      <c r="BG1685">
        <f t="shared" si="79"/>
        <v>-0.45833333333575865</v>
      </c>
      <c r="BH1685" t="str">
        <f t="shared" si="80"/>
        <v>COMPLY</v>
      </c>
      <c r="BI1685" t="str">
        <f>VLOOKUP(H1685,Sheet2!$A$1:$B$270,2,FALSE)</f>
        <v>PASURUAN</v>
      </c>
    </row>
    <row r="1686" spans="1:61">
      <c r="A1686">
        <v>1685</v>
      </c>
      <c r="B1686">
        <v>1002632926</v>
      </c>
      <c r="C1686">
        <v>3</v>
      </c>
      <c r="D1686" t="s">
        <v>42</v>
      </c>
      <c r="E1686">
        <v>5</v>
      </c>
      <c r="F1686" t="s">
        <v>232</v>
      </c>
      <c r="G1686" t="s">
        <v>106</v>
      </c>
      <c r="H1686" t="s">
        <v>444</v>
      </c>
      <c r="I1686" t="s">
        <v>212</v>
      </c>
      <c r="J1686" t="s">
        <v>213</v>
      </c>
      <c r="K1686" t="s">
        <v>149</v>
      </c>
      <c r="M1686" t="s">
        <v>1916</v>
      </c>
      <c r="N1686" t="s">
        <v>215</v>
      </c>
      <c r="O1686" s="57">
        <v>46307.561921296299</v>
      </c>
      <c r="P1686" s="57">
        <v>46308.584421296298</v>
      </c>
      <c r="Q1686">
        <v>69408629</v>
      </c>
      <c r="S1686">
        <v>152746208737</v>
      </c>
      <c r="T1686" t="s">
        <v>6181</v>
      </c>
      <c r="U1686" t="s">
        <v>6182</v>
      </c>
      <c r="V1686" t="s">
        <v>6183</v>
      </c>
      <c r="Z1686">
        <v>112.6399845</v>
      </c>
      <c r="AA1686">
        <v>-7.6924786000000003</v>
      </c>
      <c r="AB1686" t="s">
        <v>6184</v>
      </c>
      <c r="AC1686" t="s">
        <v>229</v>
      </c>
      <c r="AL1686" t="s">
        <v>217</v>
      </c>
      <c r="AM1686" t="s">
        <v>6185</v>
      </c>
      <c r="AN1686" t="s">
        <v>6</v>
      </c>
      <c r="AO1686" s="57">
        <v>46366.569409722222</v>
      </c>
      <c r="AP1686" s="57">
        <v>46308.458333333336</v>
      </c>
      <c r="AQ1686" t="s">
        <v>841</v>
      </c>
      <c r="AR1686" t="s">
        <v>12</v>
      </c>
      <c r="AS1686" t="s">
        <v>2086</v>
      </c>
      <c r="AT1686" t="s">
        <v>342</v>
      </c>
      <c r="AV1686" t="s">
        <v>1626</v>
      </c>
      <c r="AW1686" t="s">
        <v>1591</v>
      </c>
      <c r="AX1686" t="s">
        <v>222</v>
      </c>
      <c r="BA1686" s="57">
        <v>46308.458333333336</v>
      </c>
      <c r="BB1686" t="s">
        <v>6185</v>
      </c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str">
        <f>VLOOKUP(H1686,Sheet2!$A$1:$B$270,2,FALSE)</f>
        <v>PASURUAN</v>
      </c>
    </row>
    <row r="1687" spans="1:61">
      <c r="A1687">
        <v>1686</v>
      </c>
      <c r="B1687">
        <v>1002630937</v>
      </c>
      <c r="C1687">
        <v>3</v>
      </c>
      <c r="D1687" t="s">
        <v>42</v>
      </c>
      <c r="E1687">
        <v>5</v>
      </c>
      <c r="F1687" t="s">
        <v>232</v>
      </c>
      <c r="G1687" t="s">
        <v>106</v>
      </c>
      <c r="H1687" t="s">
        <v>412</v>
      </c>
      <c r="I1687" t="s">
        <v>212</v>
      </c>
      <c r="J1687" t="s">
        <v>213</v>
      </c>
      <c r="K1687" t="s">
        <v>149</v>
      </c>
      <c r="M1687" t="s">
        <v>76</v>
      </c>
      <c r="N1687" t="s">
        <v>215</v>
      </c>
      <c r="O1687" s="57">
        <v>46305.5700462963</v>
      </c>
      <c r="P1687" s="57">
        <v>46307.834537037037</v>
      </c>
      <c r="Q1687">
        <v>69407912</v>
      </c>
      <c r="S1687">
        <v>152740208032</v>
      </c>
      <c r="T1687" t="s">
        <v>5338</v>
      </c>
      <c r="U1687" t="s">
        <v>5339</v>
      </c>
      <c r="V1687" t="s">
        <v>5340</v>
      </c>
      <c r="Z1687">
        <v>112.72353459999999</v>
      </c>
      <c r="AA1687">
        <v>-7.7194038999999997</v>
      </c>
      <c r="AB1687" t="s">
        <v>5341</v>
      </c>
      <c r="AC1687" t="s">
        <v>229</v>
      </c>
      <c r="AL1687" t="s">
        <v>217</v>
      </c>
      <c r="AM1687" t="s">
        <v>5342</v>
      </c>
      <c r="AN1687" t="s">
        <v>6</v>
      </c>
      <c r="AO1687" s="57">
        <v>46305.580347222225</v>
      </c>
      <c r="AP1687" s="57">
        <v>46307.333333333336</v>
      </c>
      <c r="AR1687" t="s">
        <v>218</v>
      </c>
      <c r="AS1687" t="s">
        <v>2086</v>
      </c>
      <c r="AT1687" t="s">
        <v>342</v>
      </c>
      <c r="AU1687">
        <v>20261012</v>
      </c>
      <c r="AV1687" t="s">
        <v>221</v>
      </c>
      <c r="AW1687" t="s">
        <v>540</v>
      </c>
      <c r="AX1687" t="s">
        <v>222</v>
      </c>
      <c r="BA1687" s="57">
        <v>46307.333333333336</v>
      </c>
      <c r="BB1687" t="s">
        <v>5342</v>
      </c>
      <c r="BC1687">
        <v>2026</v>
      </c>
      <c r="BD1687">
        <v>10</v>
      </c>
      <c r="BE1687">
        <v>12</v>
      </c>
      <c r="BF1687" s="6">
        <f t="shared" si="78"/>
        <v>46307</v>
      </c>
      <c r="BG1687">
        <f t="shared" si="79"/>
        <v>-0.33333333333575865</v>
      </c>
      <c r="BH1687" t="str">
        <f t="shared" si="80"/>
        <v>COMPLY</v>
      </c>
      <c r="BI1687" t="str">
        <f>VLOOKUP(H1687,Sheet2!$A$1:$B$270,2,FALSE)</f>
        <v>PASURUAN</v>
      </c>
    </row>
    <row r="1688" spans="1:61">
      <c r="A1688">
        <v>1687</v>
      </c>
      <c r="B1688">
        <v>1002619094</v>
      </c>
      <c r="C1688">
        <v>3</v>
      </c>
      <c r="D1688" t="s">
        <v>42</v>
      </c>
      <c r="E1688">
        <v>5</v>
      </c>
      <c r="F1688" t="s">
        <v>106</v>
      </c>
      <c r="G1688" t="s">
        <v>106</v>
      </c>
      <c r="H1688" t="s">
        <v>335</v>
      </c>
      <c r="I1688" t="s">
        <v>212</v>
      </c>
      <c r="J1688" t="s">
        <v>213</v>
      </c>
      <c r="K1688" t="s">
        <v>149</v>
      </c>
      <c r="M1688" t="s">
        <v>76</v>
      </c>
      <c r="N1688" t="s">
        <v>215</v>
      </c>
      <c r="O1688" s="57">
        <v>46297.386874999997</v>
      </c>
      <c r="P1688" s="57">
        <v>46297.814155092594</v>
      </c>
      <c r="Q1688">
        <v>69402758</v>
      </c>
      <c r="S1688">
        <v>152729256775</v>
      </c>
      <c r="T1688" t="s">
        <v>2087</v>
      </c>
      <c r="U1688" t="s">
        <v>2088</v>
      </c>
      <c r="V1688" t="s">
        <v>2089</v>
      </c>
      <c r="Z1688">
        <v>112.91883919999999</v>
      </c>
      <c r="AA1688">
        <v>-7.6454184999999999</v>
      </c>
      <c r="AB1688" t="s">
        <v>2090</v>
      </c>
      <c r="AC1688" t="s">
        <v>229</v>
      </c>
      <c r="AL1688" t="s">
        <v>217</v>
      </c>
      <c r="AM1688" t="s">
        <v>2091</v>
      </c>
      <c r="AN1688" t="s">
        <v>6</v>
      </c>
      <c r="AO1688" s="57">
        <v>46063.39334490741</v>
      </c>
      <c r="AP1688" s="57">
        <v>46298.333333333336</v>
      </c>
      <c r="AR1688" t="s">
        <v>218</v>
      </c>
      <c r="AS1688" t="s">
        <v>106</v>
      </c>
      <c r="AT1688" t="s">
        <v>230</v>
      </c>
      <c r="AU1688">
        <v>20261002</v>
      </c>
      <c r="AV1688" t="s">
        <v>221</v>
      </c>
      <c r="AW1688" t="s">
        <v>540</v>
      </c>
      <c r="AX1688" t="s">
        <v>222</v>
      </c>
      <c r="BA1688" s="57">
        <v>46298.333333333336</v>
      </c>
      <c r="BB1688" t="s">
        <v>2091</v>
      </c>
      <c r="BC1688">
        <v>2026</v>
      </c>
      <c r="BD1688">
        <v>10</v>
      </c>
      <c r="BE1688">
        <v>2</v>
      </c>
      <c r="BF1688" s="6">
        <f t="shared" si="78"/>
        <v>46297</v>
      </c>
      <c r="BG1688">
        <f t="shared" si="79"/>
        <v>-1.3333333333357587</v>
      </c>
      <c r="BH1688" t="str">
        <f t="shared" si="80"/>
        <v>COMPLY</v>
      </c>
      <c r="BI1688" t="str">
        <f>VLOOKUP(H1688,Sheet2!$A$1:$B$270,2,FALSE)</f>
        <v>PASURUAN</v>
      </c>
    </row>
    <row r="1689" spans="1:61">
      <c r="A1689">
        <v>1688</v>
      </c>
      <c r="B1689">
        <v>1002623132</v>
      </c>
      <c r="C1689">
        <v>3</v>
      </c>
      <c r="D1689" t="s">
        <v>42</v>
      </c>
      <c r="E1689">
        <v>5</v>
      </c>
      <c r="F1689" t="s">
        <v>106</v>
      </c>
      <c r="G1689" t="s">
        <v>106</v>
      </c>
      <c r="H1689" t="s">
        <v>335</v>
      </c>
      <c r="I1689" t="s">
        <v>212</v>
      </c>
      <c r="J1689" t="s">
        <v>213</v>
      </c>
      <c r="K1689" t="s">
        <v>149</v>
      </c>
      <c r="M1689" t="s">
        <v>76</v>
      </c>
      <c r="N1689" t="s">
        <v>215</v>
      </c>
      <c r="O1689" s="57">
        <v>46300.690509259257</v>
      </c>
      <c r="P1689" s="57">
        <v>46302.379837962966</v>
      </c>
      <c r="Q1689">
        <v>69404570</v>
      </c>
      <c r="S1689">
        <v>152729256701</v>
      </c>
      <c r="T1689" t="s">
        <v>2808</v>
      </c>
      <c r="U1689" t="s">
        <v>2809</v>
      </c>
      <c r="V1689" t="s">
        <v>2810</v>
      </c>
      <c r="Z1689">
        <v>112.88468810000001</v>
      </c>
      <c r="AA1689">
        <v>-7.6513165000000001</v>
      </c>
      <c r="AB1689" t="s">
        <v>2811</v>
      </c>
      <c r="AC1689" t="s">
        <v>229</v>
      </c>
      <c r="AL1689" t="s">
        <v>217</v>
      </c>
      <c r="AM1689" t="s">
        <v>2812</v>
      </c>
      <c r="AN1689" t="s">
        <v>6</v>
      </c>
      <c r="AO1689" s="57">
        <v>46152.726238425923</v>
      </c>
      <c r="AP1689" s="57">
        <v>46301.625</v>
      </c>
      <c r="AR1689" t="s">
        <v>218</v>
      </c>
      <c r="AS1689" t="s">
        <v>106</v>
      </c>
      <c r="AT1689" t="s">
        <v>230</v>
      </c>
      <c r="AU1689">
        <v>20261007</v>
      </c>
      <c r="AV1689" t="s">
        <v>221</v>
      </c>
      <c r="AW1689" t="s">
        <v>1516</v>
      </c>
      <c r="AX1689" t="s">
        <v>222</v>
      </c>
      <c r="BA1689" s="57">
        <v>46301.625</v>
      </c>
      <c r="BB1689" t="s">
        <v>2812</v>
      </c>
      <c r="BC1689">
        <v>2026</v>
      </c>
      <c r="BD1689">
        <v>10</v>
      </c>
      <c r="BE1689">
        <v>7</v>
      </c>
      <c r="BF1689" s="6">
        <f t="shared" si="78"/>
        <v>46302</v>
      </c>
      <c r="BG1689">
        <f t="shared" si="79"/>
        <v>0.375</v>
      </c>
      <c r="BH1689" t="str">
        <f t="shared" si="80"/>
        <v>COMPLY</v>
      </c>
      <c r="BI1689" t="str">
        <f>VLOOKUP(H1689,Sheet2!$A$1:$B$270,2,FALSE)</f>
        <v>PASURUAN</v>
      </c>
    </row>
    <row r="1690" spans="1:61">
      <c r="A1690">
        <v>1689</v>
      </c>
      <c r="B1690">
        <v>1002626615</v>
      </c>
      <c r="C1690">
        <v>3</v>
      </c>
      <c r="D1690" t="s">
        <v>42</v>
      </c>
      <c r="E1690">
        <v>5</v>
      </c>
      <c r="F1690" t="s">
        <v>106</v>
      </c>
      <c r="G1690" t="s">
        <v>106</v>
      </c>
      <c r="H1690" t="s">
        <v>335</v>
      </c>
      <c r="I1690" t="s">
        <v>212</v>
      </c>
      <c r="J1690" t="s">
        <v>213</v>
      </c>
      <c r="K1690" t="s">
        <v>149</v>
      </c>
      <c r="L1690" t="s">
        <v>214</v>
      </c>
      <c r="M1690" t="s">
        <v>76</v>
      </c>
      <c r="N1690" t="s">
        <v>215</v>
      </c>
      <c r="O1690" s="57">
        <v>46302.652488425927</v>
      </c>
      <c r="P1690" s="57">
        <v>46303.722349537034</v>
      </c>
      <c r="Q1690">
        <v>69406020</v>
      </c>
      <c r="S1690">
        <v>152729256959</v>
      </c>
      <c r="T1690" t="s">
        <v>4123</v>
      </c>
      <c r="U1690" t="s">
        <v>4124</v>
      </c>
      <c r="V1690" t="s">
        <v>4125</v>
      </c>
      <c r="Z1690">
        <v>112.812544</v>
      </c>
      <c r="AA1690">
        <v>-7.6266809999999996</v>
      </c>
      <c r="AB1690" t="s">
        <v>4126</v>
      </c>
      <c r="AC1690" t="s">
        <v>235</v>
      </c>
      <c r="AL1690" t="s">
        <v>217</v>
      </c>
      <c r="AM1690" t="s">
        <v>3817</v>
      </c>
      <c r="AN1690" t="s">
        <v>6</v>
      </c>
      <c r="AO1690" s="57">
        <v>46213.66333333333</v>
      </c>
      <c r="AP1690" s="57">
        <v>46303.625</v>
      </c>
      <c r="AR1690" t="s">
        <v>218</v>
      </c>
      <c r="AS1690" t="s">
        <v>106</v>
      </c>
      <c r="AT1690" t="s">
        <v>230</v>
      </c>
      <c r="AU1690">
        <v>20261008</v>
      </c>
      <c r="AV1690" t="s">
        <v>221</v>
      </c>
      <c r="AW1690" t="s">
        <v>875</v>
      </c>
      <c r="AX1690" t="s">
        <v>222</v>
      </c>
      <c r="BA1690" s="57">
        <v>46303.625</v>
      </c>
      <c r="BB1690" t="s">
        <v>3817</v>
      </c>
      <c r="BC1690">
        <v>2026</v>
      </c>
      <c r="BD1690">
        <v>10</v>
      </c>
      <c r="BE1690">
        <v>8</v>
      </c>
      <c r="BF1690" s="6">
        <f t="shared" si="78"/>
        <v>46303</v>
      </c>
      <c r="BG1690">
        <f t="shared" si="79"/>
        <v>-0.625</v>
      </c>
      <c r="BH1690" t="str">
        <f t="shared" si="80"/>
        <v>COMPLY</v>
      </c>
      <c r="BI1690" t="str">
        <f>VLOOKUP(H1690,Sheet2!$A$1:$B$270,2,FALSE)</f>
        <v>PASURUAN</v>
      </c>
    </row>
    <row r="1691" spans="1:61">
      <c r="A1691">
        <v>1690</v>
      </c>
      <c r="B1691">
        <v>1002627546</v>
      </c>
      <c r="C1691">
        <v>3</v>
      </c>
      <c r="D1691" t="s">
        <v>42</v>
      </c>
      <c r="E1691">
        <v>5</v>
      </c>
      <c r="F1691" t="s">
        <v>106</v>
      </c>
      <c r="G1691" t="s">
        <v>106</v>
      </c>
      <c r="H1691" t="s">
        <v>335</v>
      </c>
      <c r="I1691" t="s">
        <v>212</v>
      </c>
      <c r="J1691" t="s">
        <v>213</v>
      </c>
      <c r="K1691" t="s">
        <v>149</v>
      </c>
      <c r="M1691" t="s">
        <v>76</v>
      </c>
      <c r="N1691" t="s">
        <v>215</v>
      </c>
      <c r="O1691" s="57">
        <v>46303.49622685185</v>
      </c>
      <c r="P1691" s="57">
        <v>46304.671585648146</v>
      </c>
      <c r="Q1691">
        <v>69406425</v>
      </c>
      <c r="S1691">
        <v>152729256816</v>
      </c>
      <c r="T1691" t="s">
        <v>4585</v>
      </c>
      <c r="U1691" t="s">
        <v>4586</v>
      </c>
      <c r="V1691" t="s">
        <v>4587</v>
      </c>
      <c r="Z1691">
        <v>112.8477087</v>
      </c>
      <c r="AA1691">
        <v>-7.6917799999999996</v>
      </c>
      <c r="AB1691" t="s">
        <v>4588</v>
      </c>
      <c r="AC1691" t="s">
        <v>229</v>
      </c>
      <c r="AL1691" t="s">
        <v>217</v>
      </c>
      <c r="AM1691" t="s">
        <v>4589</v>
      </c>
      <c r="AN1691" t="s">
        <v>6</v>
      </c>
      <c r="AO1691" s="57">
        <v>46244.496701388889</v>
      </c>
      <c r="AP1691" s="57">
        <v>46305.333333333336</v>
      </c>
      <c r="AR1691" t="s">
        <v>218</v>
      </c>
      <c r="AS1691" t="s">
        <v>106</v>
      </c>
      <c r="AT1691" t="s">
        <v>230</v>
      </c>
      <c r="AU1691">
        <v>20261009</v>
      </c>
      <c r="AV1691" t="s">
        <v>221</v>
      </c>
      <c r="AW1691" t="s">
        <v>541</v>
      </c>
      <c r="AX1691" t="s">
        <v>222</v>
      </c>
      <c r="BA1691" s="57">
        <v>46305.333333333336</v>
      </c>
      <c r="BB1691" t="s">
        <v>4589</v>
      </c>
      <c r="BC1691">
        <v>2026</v>
      </c>
      <c r="BD1691">
        <v>10</v>
      </c>
      <c r="BE1691">
        <v>9</v>
      </c>
      <c r="BF1691" s="6">
        <f t="shared" si="78"/>
        <v>46304</v>
      </c>
      <c r="BG1691">
        <f t="shared" si="79"/>
        <v>-1.3333333333357587</v>
      </c>
      <c r="BH1691" t="str">
        <f t="shared" si="80"/>
        <v>COMPLY</v>
      </c>
      <c r="BI1691" t="str">
        <f>VLOOKUP(H1691,Sheet2!$A$1:$B$270,2,FALSE)</f>
        <v>PASURUAN</v>
      </c>
    </row>
    <row r="1692" spans="1:61">
      <c r="A1692">
        <v>1691</v>
      </c>
      <c r="B1692">
        <v>1002627341</v>
      </c>
      <c r="C1692">
        <v>3</v>
      </c>
      <c r="D1692" t="s">
        <v>42</v>
      </c>
      <c r="E1692">
        <v>5</v>
      </c>
      <c r="F1692" t="s">
        <v>106</v>
      </c>
      <c r="G1692" t="s">
        <v>106</v>
      </c>
      <c r="H1692" t="s">
        <v>335</v>
      </c>
      <c r="I1692" t="s">
        <v>212</v>
      </c>
      <c r="J1692" t="s">
        <v>213</v>
      </c>
      <c r="K1692" t="s">
        <v>149</v>
      </c>
      <c r="M1692" t="s">
        <v>76</v>
      </c>
      <c r="N1692" t="s">
        <v>215</v>
      </c>
      <c r="O1692" s="57">
        <v>46303.422962962963</v>
      </c>
      <c r="P1692" s="57">
        <v>46304.988749999997</v>
      </c>
      <c r="Q1692">
        <v>69406330</v>
      </c>
      <c r="S1692">
        <v>152729256815</v>
      </c>
      <c r="T1692" t="s">
        <v>4120</v>
      </c>
      <c r="U1692" t="s">
        <v>4121</v>
      </c>
      <c r="V1692" t="s">
        <v>5343</v>
      </c>
      <c r="Z1692">
        <v>112.9013241</v>
      </c>
      <c r="AA1692">
        <v>-7.6461983</v>
      </c>
      <c r="AB1692" t="s">
        <v>4122</v>
      </c>
      <c r="AC1692" t="s">
        <v>229</v>
      </c>
      <c r="AL1692" t="s">
        <v>217</v>
      </c>
      <c r="AM1692" t="s">
        <v>5344</v>
      </c>
      <c r="AN1692" t="s">
        <v>6</v>
      </c>
      <c r="AO1692" s="57">
        <v>46244.435104166667</v>
      </c>
      <c r="AP1692" s="57">
        <v>46305.625</v>
      </c>
      <c r="AR1692" t="s">
        <v>218</v>
      </c>
      <c r="AS1692" t="s">
        <v>106</v>
      </c>
      <c r="AT1692" t="s">
        <v>220</v>
      </c>
      <c r="AU1692">
        <v>20261009</v>
      </c>
      <c r="AV1692" t="s">
        <v>221</v>
      </c>
      <c r="AW1692" t="s">
        <v>576</v>
      </c>
      <c r="AX1692" t="s">
        <v>222</v>
      </c>
      <c r="BA1692" s="57">
        <v>46305.625</v>
      </c>
      <c r="BB1692" t="s">
        <v>5344</v>
      </c>
      <c r="BC1692">
        <v>2026</v>
      </c>
      <c r="BD1692">
        <v>10</v>
      </c>
      <c r="BE1692">
        <v>9</v>
      </c>
      <c r="BF1692" s="6">
        <f t="shared" si="78"/>
        <v>46304</v>
      </c>
      <c r="BG1692">
        <f t="shared" si="79"/>
        <v>-1.625</v>
      </c>
      <c r="BH1692" t="str">
        <f t="shared" si="80"/>
        <v>COMPLY</v>
      </c>
      <c r="BI1692" t="str">
        <f>VLOOKUP(H1692,Sheet2!$A$1:$B$270,2,FALSE)</f>
        <v>PASURUAN</v>
      </c>
    </row>
    <row r="1693" spans="1:61">
      <c r="A1693">
        <v>1692</v>
      </c>
      <c r="B1693">
        <v>1002640147</v>
      </c>
      <c r="C1693">
        <v>3</v>
      </c>
      <c r="D1693" t="s">
        <v>42</v>
      </c>
      <c r="E1693">
        <v>5</v>
      </c>
      <c r="F1693" t="s">
        <v>106</v>
      </c>
      <c r="G1693" t="s">
        <v>106</v>
      </c>
      <c r="H1693" t="s">
        <v>335</v>
      </c>
      <c r="I1693" t="s">
        <v>212</v>
      </c>
      <c r="J1693" t="s">
        <v>213</v>
      </c>
      <c r="K1693" t="s">
        <v>149</v>
      </c>
      <c r="M1693" t="s">
        <v>76</v>
      </c>
      <c r="N1693" t="s">
        <v>215</v>
      </c>
      <c r="O1693" s="57">
        <v>46311.562708333331</v>
      </c>
      <c r="P1693" s="57">
        <v>46312.597673611112</v>
      </c>
      <c r="Q1693">
        <v>69411489</v>
      </c>
      <c r="R1693">
        <v>3436008911</v>
      </c>
      <c r="S1693">
        <v>152729257002</v>
      </c>
      <c r="T1693" t="s">
        <v>8744</v>
      </c>
      <c r="U1693" t="s">
        <v>8745</v>
      </c>
      <c r="V1693" t="s">
        <v>8746</v>
      </c>
      <c r="Z1693">
        <v>112.847506</v>
      </c>
      <c r="AA1693">
        <v>-7.6710089999999997</v>
      </c>
      <c r="AB1693" t="s">
        <v>8747</v>
      </c>
      <c r="AC1693" t="s">
        <v>229</v>
      </c>
      <c r="AL1693" t="s">
        <v>217</v>
      </c>
      <c r="AM1693" t="s">
        <v>8748</v>
      </c>
      <c r="AN1693" t="s">
        <v>6</v>
      </c>
      <c r="AO1693" t="s">
        <v>8749</v>
      </c>
      <c r="AP1693" s="57">
        <v>46312.625</v>
      </c>
      <c r="AR1693" t="s">
        <v>218</v>
      </c>
      <c r="AS1693" t="s">
        <v>106</v>
      </c>
      <c r="AT1693" t="s">
        <v>230</v>
      </c>
      <c r="AU1693">
        <v>20261017</v>
      </c>
      <c r="AV1693" t="s">
        <v>221</v>
      </c>
      <c r="AW1693" t="s">
        <v>2394</v>
      </c>
      <c r="AX1693" t="s">
        <v>222</v>
      </c>
      <c r="BA1693" s="57">
        <v>46312.625</v>
      </c>
      <c r="BB1693" t="s">
        <v>8748</v>
      </c>
      <c r="BC1693">
        <v>2026</v>
      </c>
      <c r="BD1693">
        <v>10</v>
      </c>
      <c r="BE1693">
        <v>17</v>
      </c>
      <c r="BF1693" s="6">
        <f t="shared" si="78"/>
        <v>46312</v>
      </c>
      <c r="BG1693">
        <f t="shared" si="79"/>
        <v>-0.625</v>
      </c>
      <c r="BH1693" t="str">
        <f t="shared" si="80"/>
        <v>COMPLY</v>
      </c>
      <c r="BI1693" t="str">
        <f>VLOOKUP(H1693,Sheet2!$A$1:$B$270,2,FALSE)</f>
        <v>PASURUAN</v>
      </c>
    </row>
    <row r="1694" spans="1:61">
      <c r="A1694">
        <v>1693</v>
      </c>
      <c r="B1694">
        <v>1002647670</v>
      </c>
      <c r="C1694">
        <v>3</v>
      </c>
      <c r="D1694" t="s">
        <v>42</v>
      </c>
      <c r="E1694">
        <v>5</v>
      </c>
      <c r="F1694" t="s">
        <v>106</v>
      </c>
      <c r="G1694" t="s">
        <v>106</v>
      </c>
      <c r="H1694" t="s">
        <v>335</v>
      </c>
      <c r="I1694" t="s">
        <v>212</v>
      </c>
      <c r="J1694" t="s">
        <v>213</v>
      </c>
      <c r="K1694" t="s">
        <v>149</v>
      </c>
      <c r="M1694" t="s">
        <v>76</v>
      </c>
      <c r="N1694" t="s">
        <v>215</v>
      </c>
      <c r="O1694" s="57">
        <v>46316.613321759258</v>
      </c>
      <c r="P1694" s="57">
        <v>46317.465416666666</v>
      </c>
      <c r="Q1694">
        <v>69414598</v>
      </c>
      <c r="S1694">
        <v>152729257030</v>
      </c>
      <c r="T1694" t="s">
        <v>11005</v>
      </c>
      <c r="U1694" t="s">
        <v>11006</v>
      </c>
      <c r="V1694" t="s">
        <v>11007</v>
      </c>
      <c r="Z1694">
        <v>112.8934373</v>
      </c>
      <c r="AA1694">
        <v>-7.6623831999999998</v>
      </c>
      <c r="AB1694" t="s">
        <v>11008</v>
      </c>
      <c r="AC1694" t="s">
        <v>229</v>
      </c>
      <c r="AL1694" t="s">
        <v>217</v>
      </c>
      <c r="AM1694" t="s">
        <v>11009</v>
      </c>
      <c r="AN1694" t="s">
        <v>6</v>
      </c>
      <c r="AO1694" t="s">
        <v>10846</v>
      </c>
      <c r="AP1694" s="57">
        <v>46317.625</v>
      </c>
      <c r="AR1694" t="s">
        <v>218</v>
      </c>
      <c r="AS1694" t="s">
        <v>106</v>
      </c>
      <c r="AT1694" t="s">
        <v>230</v>
      </c>
      <c r="AU1694">
        <v>20261022</v>
      </c>
      <c r="AV1694" t="s">
        <v>221</v>
      </c>
      <c r="AW1694" t="s">
        <v>540</v>
      </c>
      <c r="AX1694" t="s">
        <v>222</v>
      </c>
      <c r="BA1694" s="57">
        <v>46317.625</v>
      </c>
      <c r="BB1694" t="s">
        <v>11009</v>
      </c>
      <c r="BC1694">
        <v>2026</v>
      </c>
      <c r="BD1694">
        <v>10</v>
      </c>
      <c r="BE1694">
        <v>22</v>
      </c>
      <c r="BF1694" s="6">
        <f t="shared" si="78"/>
        <v>46317</v>
      </c>
      <c r="BG1694">
        <f t="shared" si="79"/>
        <v>-0.625</v>
      </c>
      <c r="BH1694" t="str">
        <f t="shared" si="80"/>
        <v>COMPLY</v>
      </c>
      <c r="BI1694" t="str">
        <f>VLOOKUP(H1694,Sheet2!$A$1:$B$270,2,FALSE)</f>
        <v>PASURUAN</v>
      </c>
    </row>
    <row r="1695" spans="1:61">
      <c r="A1695">
        <v>1694</v>
      </c>
      <c r="B1695">
        <v>1002648687</v>
      </c>
      <c r="C1695">
        <v>3</v>
      </c>
      <c r="D1695" t="s">
        <v>42</v>
      </c>
      <c r="E1695">
        <v>5</v>
      </c>
      <c r="F1695" t="s">
        <v>106</v>
      </c>
      <c r="G1695" t="s">
        <v>106</v>
      </c>
      <c r="H1695" t="s">
        <v>335</v>
      </c>
      <c r="I1695" t="s">
        <v>212</v>
      </c>
      <c r="J1695" t="s">
        <v>213</v>
      </c>
      <c r="K1695" t="s">
        <v>149</v>
      </c>
      <c r="M1695" t="s">
        <v>76</v>
      </c>
      <c r="N1695" t="s">
        <v>215</v>
      </c>
      <c r="O1695" s="57">
        <v>46317.436898148146</v>
      </c>
      <c r="P1695" s="57">
        <v>46318.583564814813</v>
      </c>
      <c r="Q1695">
        <v>69415001</v>
      </c>
      <c r="S1695">
        <v>152729257036</v>
      </c>
      <c r="T1695" t="s">
        <v>9439</v>
      </c>
      <c r="U1695" t="s">
        <v>11644</v>
      </c>
      <c r="V1695" t="s">
        <v>11645</v>
      </c>
      <c r="Z1695">
        <v>112.89034770000001</v>
      </c>
      <c r="AA1695">
        <v>-7.6679598000000002</v>
      </c>
      <c r="AB1695" t="s">
        <v>11646</v>
      </c>
      <c r="AC1695" t="s">
        <v>229</v>
      </c>
      <c r="AL1695" t="s">
        <v>217</v>
      </c>
      <c r="AM1695" t="s">
        <v>11647</v>
      </c>
      <c r="AN1695" t="s">
        <v>6</v>
      </c>
      <c r="AO1695" t="s">
        <v>11648</v>
      </c>
      <c r="AP1695" s="57">
        <v>46318.625</v>
      </c>
      <c r="AR1695" t="s">
        <v>218</v>
      </c>
      <c r="AS1695" t="s">
        <v>106</v>
      </c>
      <c r="AT1695" t="s">
        <v>230</v>
      </c>
      <c r="AU1695">
        <v>20261023</v>
      </c>
      <c r="AV1695" t="s">
        <v>221</v>
      </c>
      <c r="AW1695" t="s">
        <v>559</v>
      </c>
      <c r="AX1695" t="s">
        <v>222</v>
      </c>
      <c r="BA1695" s="57">
        <v>46318.625</v>
      </c>
      <c r="BB1695" t="s">
        <v>11647</v>
      </c>
      <c r="BC1695">
        <v>2026</v>
      </c>
      <c r="BD1695">
        <v>10</v>
      </c>
      <c r="BE1695">
        <v>23</v>
      </c>
      <c r="BF1695" s="6">
        <f t="shared" si="78"/>
        <v>46318</v>
      </c>
      <c r="BG1695">
        <f t="shared" si="79"/>
        <v>-0.625</v>
      </c>
      <c r="BH1695" t="str">
        <f t="shared" si="80"/>
        <v>COMPLY</v>
      </c>
      <c r="BI1695" t="str">
        <f>VLOOKUP(H1695,Sheet2!$A$1:$B$270,2,FALSE)</f>
        <v>PASURUAN</v>
      </c>
    </row>
    <row r="1696" spans="1:61">
      <c r="A1696">
        <v>1695</v>
      </c>
      <c r="B1696">
        <v>1002650716</v>
      </c>
      <c r="C1696">
        <v>3</v>
      </c>
      <c r="D1696" t="s">
        <v>42</v>
      </c>
      <c r="E1696">
        <v>5</v>
      </c>
      <c r="F1696" t="s">
        <v>106</v>
      </c>
      <c r="G1696" t="s">
        <v>106</v>
      </c>
      <c r="H1696" t="s">
        <v>335</v>
      </c>
      <c r="I1696" t="s">
        <v>212</v>
      </c>
      <c r="J1696" t="s">
        <v>213</v>
      </c>
      <c r="K1696" t="s">
        <v>149</v>
      </c>
      <c r="M1696" t="s">
        <v>76</v>
      </c>
      <c r="N1696" t="s">
        <v>215</v>
      </c>
      <c r="O1696" s="57">
        <v>46318.468715277777</v>
      </c>
      <c r="P1696" s="57">
        <v>46320.527743055558</v>
      </c>
      <c r="Q1696">
        <v>69415774</v>
      </c>
      <c r="S1696">
        <v>152729257042</v>
      </c>
      <c r="T1696" t="s">
        <v>12505</v>
      </c>
      <c r="U1696" t="s">
        <v>12506</v>
      </c>
      <c r="V1696" t="s">
        <v>12507</v>
      </c>
      <c r="Z1696">
        <v>112.89493520000001</v>
      </c>
      <c r="AA1696">
        <v>-7.6610839999999998</v>
      </c>
      <c r="AB1696" t="s">
        <v>12508</v>
      </c>
      <c r="AC1696" t="s">
        <v>229</v>
      </c>
      <c r="AL1696" t="s">
        <v>217</v>
      </c>
      <c r="AM1696" t="s">
        <v>12509</v>
      </c>
      <c r="AN1696" t="s">
        <v>6</v>
      </c>
      <c r="AO1696" t="s">
        <v>11956</v>
      </c>
      <c r="AP1696" s="57">
        <v>46319.333333333336</v>
      </c>
      <c r="AR1696" t="s">
        <v>218</v>
      </c>
      <c r="AS1696" t="s">
        <v>106</v>
      </c>
      <c r="AT1696" t="s">
        <v>230</v>
      </c>
      <c r="AU1696">
        <v>20261025</v>
      </c>
      <c r="AV1696" t="s">
        <v>221</v>
      </c>
      <c r="AW1696" t="s">
        <v>1982</v>
      </c>
      <c r="AX1696" t="s">
        <v>222</v>
      </c>
      <c r="BA1696" s="57">
        <v>46319.333333333336</v>
      </c>
      <c r="BB1696" t="s">
        <v>12509</v>
      </c>
      <c r="BC1696">
        <v>2026</v>
      </c>
      <c r="BD1696">
        <v>10</v>
      </c>
      <c r="BE1696">
        <v>25</v>
      </c>
      <c r="BF1696" s="6">
        <f t="shared" si="78"/>
        <v>46320</v>
      </c>
      <c r="BG1696">
        <f t="shared" si="79"/>
        <v>0.66666666666424135</v>
      </c>
      <c r="BH1696" t="str">
        <f t="shared" si="80"/>
        <v>COMPLY</v>
      </c>
      <c r="BI1696" t="str">
        <f>VLOOKUP(H1696,Sheet2!$A$1:$B$270,2,FALSE)</f>
        <v>PASURUAN</v>
      </c>
    </row>
    <row r="1697" spans="1:61">
      <c r="A1697">
        <v>1696</v>
      </c>
      <c r="B1697">
        <v>1002650670</v>
      </c>
      <c r="C1697">
        <v>3</v>
      </c>
      <c r="D1697" t="s">
        <v>42</v>
      </c>
      <c r="E1697">
        <v>5</v>
      </c>
      <c r="F1697" t="s">
        <v>106</v>
      </c>
      <c r="G1697" t="s">
        <v>106</v>
      </c>
      <c r="H1697" t="s">
        <v>335</v>
      </c>
      <c r="I1697" t="s">
        <v>212</v>
      </c>
      <c r="J1697" t="s">
        <v>213</v>
      </c>
      <c r="K1697" t="s">
        <v>149</v>
      </c>
      <c r="M1697" t="s">
        <v>76</v>
      </c>
      <c r="N1697" t="s">
        <v>215</v>
      </c>
      <c r="O1697" s="57">
        <v>46318.460706018515</v>
      </c>
      <c r="P1697" s="57">
        <v>46320.71702546296</v>
      </c>
      <c r="Q1697">
        <v>69415787</v>
      </c>
      <c r="S1697">
        <v>152729256482</v>
      </c>
      <c r="T1697" t="s">
        <v>12510</v>
      </c>
      <c r="U1697" t="s">
        <v>12506</v>
      </c>
      <c r="V1697" t="s">
        <v>12511</v>
      </c>
      <c r="Z1697">
        <v>112.89493520000001</v>
      </c>
      <c r="AA1697">
        <v>-7.6610839999999998</v>
      </c>
      <c r="AB1697" t="s">
        <v>12512</v>
      </c>
      <c r="AC1697" t="s">
        <v>229</v>
      </c>
      <c r="AL1697" t="s">
        <v>217</v>
      </c>
      <c r="AM1697" t="s">
        <v>12509</v>
      </c>
      <c r="AN1697" t="s">
        <v>6</v>
      </c>
      <c r="AO1697" t="s">
        <v>11956</v>
      </c>
      <c r="AP1697" s="57">
        <v>46319.333333333336</v>
      </c>
      <c r="AR1697" t="s">
        <v>218</v>
      </c>
      <c r="AS1697" t="s">
        <v>106</v>
      </c>
      <c r="AT1697" t="s">
        <v>342</v>
      </c>
      <c r="AU1697">
        <v>20261025</v>
      </c>
      <c r="AV1697" t="s">
        <v>221</v>
      </c>
      <c r="AW1697" t="s">
        <v>1591</v>
      </c>
      <c r="AX1697" t="s">
        <v>222</v>
      </c>
      <c r="BA1697" s="57">
        <v>46319.333333333336</v>
      </c>
      <c r="BB1697" t="s">
        <v>12509</v>
      </c>
      <c r="BC1697">
        <v>2026</v>
      </c>
      <c r="BD1697">
        <v>10</v>
      </c>
      <c r="BE1697">
        <v>25</v>
      </c>
      <c r="BF1697" s="6">
        <f t="shared" si="78"/>
        <v>46320</v>
      </c>
      <c r="BG1697">
        <f t="shared" si="79"/>
        <v>0.66666666666424135</v>
      </c>
      <c r="BH1697" t="str">
        <f t="shared" si="80"/>
        <v>COMPLY</v>
      </c>
      <c r="BI1697" t="str">
        <f>VLOOKUP(H1697,Sheet2!$A$1:$B$270,2,FALSE)</f>
        <v>PASURUAN</v>
      </c>
    </row>
    <row r="1698" spans="1:61">
      <c r="A1698">
        <v>1697</v>
      </c>
      <c r="B1698">
        <v>1002653409</v>
      </c>
      <c r="C1698">
        <v>3</v>
      </c>
      <c r="D1698" t="s">
        <v>42</v>
      </c>
      <c r="E1698">
        <v>5</v>
      </c>
      <c r="F1698" t="s">
        <v>106</v>
      </c>
      <c r="G1698" t="s">
        <v>106</v>
      </c>
      <c r="H1698" t="s">
        <v>335</v>
      </c>
      <c r="I1698" t="s">
        <v>212</v>
      </c>
      <c r="J1698" t="s">
        <v>213</v>
      </c>
      <c r="K1698" t="s">
        <v>149</v>
      </c>
      <c r="M1698" t="s">
        <v>76</v>
      </c>
      <c r="N1698" t="s">
        <v>215</v>
      </c>
      <c r="O1698" s="57">
        <v>46321.467962962961</v>
      </c>
      <c r="P1698" s="57">
        <v>46322.803460648145</v>
      </c>
      <c r="Q1698">
        <v>69416974</v>
      </c>
      <c r="S1698">
        <v>152729256915</v>
      </c>
      <c r="T1698" t="s">
        <v>13976</v>
      </c>
      <c r="U1698" t="s">
        <v>13274</v>
      </c>
      <c r="V1698" t="s">
        <v>13977</v>
      </c>
      <c r="Z1698">
        <v>112.8703253</v>
      </c>
      <c r="AA1698">
        <v>-7.6754452000000004</v>
      </c>
      <c r="AB1698" t="s">
        <v>13275</v>
      </c>
      <c r="AC1698" t="s">
        <v>229</v>
      </c>
      <c r="AL1698" t="s">
        <v>217</v>
      </c>
      <c r="AM1698" t="s">
        <v>13978</v>
      </c>
      <c r="AN1698" t="s">
        <v>6</v>
      </c>
      <c r="AO1698" t="s">
        <v>12963</v>
      </c>
      <c r="AP1698" s="57">
        <v>46323.458333333336</v>
      </c>
      <c r="AR1698" t="s">
        <v>218</v>
      </c>
      <c r="AS1698" t="s">
        <v>106</v>
      </c>
      <c r="AT1698" t="s">
        <v>230</v>
      </c>
      <c r="AU1698">
        <v>20261027</v>
      </c>
      <c r="AV1698" t="s">
        <v>221</v>
      </c>
      <c r="AW1698" t="s">
        <v>1828</v>
      </c>
      <c r="AX1698" t="s">
        <v>222</v>
      </c>
      <c r="BA1698" s="57">
        <v>46323.458333333336</v>
      </c>
      <c r="BB1698" t="s">
        <v>13978</v>
      </c>
      <c r="BC1698">
        <v>2026</v>
      </c>
      <c r="BD1698">
        <v>10</v>
      </c>
      <c r="BE1698">
        <v>27</v>
      </c>
      <c r="BF1698" s="6">
        <f t="shared" si="78"/>
        <v>46322</v>
      </c>
      <c r="BG1698">
        <f t="shared" si="79"/>
        <v>-1.4583333333357587</v>
      </c>
      <c r="BH1698" t="str">
        <f t="shared" si="80"/>
        <v>COMPLY</v>
      </c>
      <c r="BI1698" t="str">
        <f>VLOOKUP(H1698,Sheet2!$A$1:$B$270,2,FALSE)</f>
        <v>PASURUAN</v>
      </c>
    </row>
    <row r="1699" spans="1:61">
      <c r="A1699">
        <v>1698</v>
      </c>
      <c r="B1699">
        <v>1002655090</v>
      </c>
      <c r="C1699">
        <v>3</v>
      </c>
      <c r="D1699" t="s">
        <v>42</v>
      </c>
      <c r="E1699">
        <v>5</v>
      </c>
      <c r="F1699" t="s">
        <v>106</v>
      </c>
      <c r="G1699" t="s">
        <v>106</v>
      </c>
      <c r="H1699" t="s">
        <v>335</v>
      </c>
      <c r="I1699" t="s">
        <v>212</v>
      </c>
      <c r="J1699" t="s">
        <v>213</v>
      </c>
      <c r="K1699" t="s">
        <v>149</v>
      </c>
      <c r="M1699" t="s">
        <v>76</v>
      </c>
      <c r="N1699" t="s">
        <v>215</v>
      </c>
      <c r="O1699" s="57">
        <v>46322.374930555554</v>
      </c>
      <c r="P1699" s="57">
        <v>46323.645011574074</v>
      </c>
      <c r="Q1699">
        <v>69417612</v>
      </c>
      <c r="S1699">
        <v>152729256923</v>
      </c>
      <c r="T1699" t="s">
        <v>13979</v>
      </c>
      <c r="U1699" t="s">
        <v>13980</v>
      </c>
      <c r="V1699" t="s">
        <v>13981</v>
      </c>
      <c r="Z1699">
        <v>112.8396932</v>
      </c>
      <c r="AA1699">
        <v>-7.6661789000000002</v>
      </c>
      <c r="AB1699" t="s">
        <v>13982</v>
      </c>
      <c r="AC1699" t="s">
        <v>229</v>
      </c>
      <c r="AL1699" t="s">
        <v>217</v>
      </c>
      <c r="AM1699" t="s">
        <v>13983</v>
      </c>
      <c r="AN1699" t="s">
        <v>6</v>
      </c>
      <c r="AO1699" t="s">
        <v>13582</v>
      </c>
      <c r="AP1699" s="57">
        <v>46323.458333333336</v>
      </c>
      <c r="AR1699" t="s">
        <v>218</v>
      </c>
      <c r="AS1699" t="s">
        <v>106</v>
      </c>
      <c r="AT1699" t="s">
        <v>220</v>
      </c>
      <c r="AU1699">
        <v>20261028</v>
      </c>
      <c r="AV1699" t="s">
        <v>221</v>
      </c>
      <c r="AW1699" t="s">
        <v>2394</v>
      </c>
      <c r="AX1699" t="s">
        <v>222</v>
      </c>
      <c r="BA1699" s="57">
        <v>46323.458333333336</v>
      </c>
      <c r="BB1699" t="s">
        <v>13983</v>
      </c>
      <c r="BC1699">
        <v>2026</v>
      </c>
      <c r="BD1699">
        <v>10</v>
      </c>
      <c r="BE1699">
        <v>28</v>
      </c>
      <c r="BF1699" s="6">
        <f t="shared" si="78"/>
        <v>46323</v>
      </c>
      <c r="BG1699">
        <f t="shared" si="79"/>
        <v>-0.45833333333575865</v>
      </c>
      <c r="BH1699" t="str">
        <f t="shared" si="80"/>
        <v>COMPLY</v>
      </c>
      <c r="BI1699" t="str">
        <f>VLOOKUP(H1699,Sheet2!$A$1:$B$270,2,FALSE)</f>
        <v>PASURUAN</v>
      </c>
    </row>
    <row r="1700" spans="1:61">
      <c r="A1700">
        <v>1699</v>
      </c>
      <c r="B1700">
        <v>1002659741</v>
      </c>
      <c r="C1700">
        <v>3</v>
      </c>
      <c r="D1700" t="s">
        <v>42</v>
      </c>
      <c r="E1700">
        <v>5</v>
      </c>
      <c r="F1700" t="s">
        <v>106</v>
      </c>
      <c r="G1700" t="s">
        <v>106</v>
      </c>
      <c r="H1700" t="s">
        <v>335</v>
      </c>
      <c r="I1700" t="s">
        <v>212</v>
      </c>
      <c r="J1700" t="s">
        <v>213</v>
      </c>
      <c r="K1700" t="s">
        <v>149</v>
      </c>
      <c r="L1700" t="s">
        <v>214</v>
      </c>
      <c r="M1700" t="s">
        <v>76</v>
      </c>
      <c r="N1700" t="s">
        <v>215</v>
      </c>
      <c r="O1700" s="57">
        <v>46324.658912037034</v>
      </c>
      <c r="P1700" s="57">
        <v>46325.533402777779</v>
      </c>
      <c r="Q1700">
        <v>69419455</v>
      </c>
      <c r="S1700">
        <v>152729256935</v>
      </c>
      <c r="T1700" t="s">
        <v>15304</v>
      </c>
      <c r="U1700" t="s">
        <v>15305</v>
      </c>
      <c r="V1700" t="s">
        <v>15306</v>
      </c>
      <c r="Z1700">
        <v>112.88948189467099</v>
      </c>
      <c r="AA1700">
        <v>-7.6331991419380598</v>
      </c>
      <c r="AB1700" t="s">
        <v>15307</v>
      </c>
      <c r="AC1700" t="s">
        <v>216</v>
      </c>
      <c r="AL1700" t="s">
        <v>217</v>
      </c>
      <c r="AM1700" t="s">
        <v>15308</v>
      </c>
      <c r="AN1700" t="s">
        <v>6</v>
      </c>
      <c r="AO1700" t="s">
        <v>15084</v>
      </c>
      <c r="AP1700" s="57">
        <v>46325.625</v>
      </c>
      <c r="AR1700" t="s">
        <v>218</v>
      </c>
      <c r="AS1700" t="s">
        <v>106</v>
      </c>
      <c r="AT1700" t="s">
        <v>230</v>
      </c>
      <c r="AU1700">
        <v>20261030</v>
      </c>
      <c r="AV1700" t="s">
        <v>221</v>
      </c>
      <c r="AW1700" t="s">
        <v>883</v>
      </c>
      <c r="AX1700" t="s">
        <v>222</v>
      </c>
      <c r="BA1700" s="57">
        <v>46325.625</v>
      </c>
      <c r="BB1700" t="s">
        <v>15308</v>
      </c>
      <c r="BC1700">
        <v>2026</v>
      </c>
      <c r="BD1700">
        <v>10</v>
      </c>
      <c r="BE1700">
        <v>30</v>
      </c>
      <c r="BF1700" s="6">
        <f t="shared" si="78"/>
        <v>46325</v>
      </c>
      <c r="BG1700">
        <f t="shared" si="79"/>
        <v>-0.625</v>
      </c>
      <c r="BH1700" t="str">
        <f t="shared" si="80"/>
        <v>COMPLY</v>
      </c>
      <c r="BI1700" t="str">
        <f>VLOOKUP(H1700,Sheet2!$A$1:$B$270,2,FALSE)</f>
        <v>PASURUAN</v>
      </c>
    </row>
    <row r="1701" spans="1:61">
      <c r="A1701">
        <v>1700</v>
      </c>
      <c r="B1701">
        <v>1002659397</v>
      </c>
      <c r="C1701">
        <v>3</v>
      </c>
      <c r="D1701" t="s">
        <v>42</v>
      </c>
      <c r="E1701">
        <v>5</v>
      </c>
      <c r="F1701" t="s">
        <v>106</v>
      </c>
      <c r="G1701" t="s">
        <v>106</v>
      </c>
      <c r="H1701" t="s">
        <v>335</v>
      </c>
      <c r="I1701" t="s">
        <v>212</v>
      </c>
      <c r="J1701" t="s">
        <v>213</v>
      </c>
      <c r="K1701" t="s">
        <v>149</v>
      </c>
      <c r="L1701" t="s">
        <v>214</v>
      </c>
      <c r="M1701" t="s">
        <v>76</v>
      </c>
      <c r="N1701" t="s">
        <v>215</v>
      </c>
      <c r="O1701" s="57">
        <v>46324.586006944446</v>
      </c>
      <c r="P1701" s="57">
        <v>46324.855405092596</v>
      </c>
      <c r="Q1701">
        <v>69419320</v>
      </c>
      <c r="S1701">
        <v>152729257076</v>
      </c>
      <c r="T1701" t="s">
        <v>15309</v>
      </c>
      <c r="U1701" t="s">
        <v>15305</v>
      </c>
      <c r="V1701" t="s">
        <v>15310</v>
      </c>
      <c r="Z1701">
        <v>112.889678031206</v>
      </c>
      <c r="AA1701">
        <v>-7.6330738628751602</v>
      </c>
      <c r="AB1701" t="s">
        <v>15311</v>
      </c>
      <c r="AC1701" t="s">
        <v>216</v>
      </c>
      <c r="AL1701" t="s">
        <v>217</v>
      </c>
      <c r="AM1701" t="s">
        <v>15312</v>
      </c>
      <c r="AN1701" t="s">
        <v>6</v>
      </c>
      <c r="AO1701" t="s">
        <v>14922</v>
      </c>
      <c r="AP1701" s="57">
        <v>46325.458333333336</v>
      </c>
      <c r="AR1701" t="s">
        <v>218</v>
      </c>
      <c r="AS1701" t="s">
        <v>106</v>
      </c>
      <c r="AT1701" t="s">
        <v>230</v>
      </c>
      <c r="AU1701">
        <v>20261029</v>
      </c>
      <c r="AV1701" t="s">
        <v>221</v>
      </c>
      <c r="AW1701" t="s">
        <v>877</v>
      </c>
      <c r="AX1701" t="s">
        <v>222</v>
      </c>
      <c r="BA1701" s="57">
        <v>46325.458333333336</v>
      </c>
      <c r="BB1701" t="s">
        <v>15312</v>
      </c>
      <c r="BC1701">
        <v>2026</v>
      </c>
      <c r="BD1701">
        <v>10</v>
      </c>
      <c r="BE1701">
        <v>29</v>
      </c>
      <c r="BF1701" s="6">
        <f t="shared" si="78"/>
        <v>46324</v>
      </c>
      <c r="BG1701">
        <f t="shared" si="79"/>
        <v>-1.4583333333357587</v>
      </c>
      <c r="BH1701" t="str">
        <f t="shared" si="80"/>
        <v>COMPLY</v>
      </c>
      <c r="BI1701" t="str">
        <f>VLOOKUP(H1701,Sheet2!$A$1:$B$270,2,FALSE)</f>
        <v>PASURUAN</v>
      </c>
    </row>
    <row r="1702" spans="1:61">
      <c r="A1702">
        <v>1701</v>
      </c>
      <c r="B1702">
        <v>1002626606</v>
      </c>
      <c r="C1702">
        <v>3</v>
      </c>
      <c r="D1702" t="s">
        <v>42</v>
      </c>
      <c r="E1702">
        <v>5</v>
      </c>
      <c r="F1702" t="s">
        <v>106</v>
      </c>
      <c r="G1702" t="s">
        <v>106</v>
      </c>
      <c r="H1702" t="s">
        <v>335</v>
      </c>
      <c r="I1702" t="s">
        <v>212</v>
      </c>
      <c r="J1702" t="s">
        <v>213</v>
      </c>
      <c r="K1702" t="s">
        <v>149</v>
      </c>
      <c r="L1702" t="s">
        <v>214</v>
      </c>
      <c r="M1702" t="s">
        <v>1731</v>
      </c>
      <c r="N1702" t="s">
        <v>215</v>
      </c>
      <c r="O1702" s="57">
        <v>46302.652326388888</v>
      </c>
      <c r="P1702" s="57">
        <v>46303.650902777779</v>
      </c>
      <c r="Q1702">
        <v>69406020</v>
      </c>
      <c r="S1702">
        <v>152729256959</v>
      </c>
      <c r="T1702" t="s">
        <v>4123</v>
      </c>
      <c r="U1702" t="s">
        <v>4124</v>
      </c>
      <c r="V1702" t="s">
        <v>4125</v>
      </c>
      <c r="Z1702">
        <v>112.812544</v>
      </c>
      <c r="AA1702">
        <v>-7.6266809999999996</v>
      </c>
      <c r="AB1702" t="s">
        <v>4126</v>
      </c>
      <c r="AC1702" t="s">
        <v>235</v>
      </c>
      <c r="AL1702" t="s">
        <v>217</v>
      </c>
      <c r="AM1702" t="s">
        <v>3817</v>
      </c>
      <c r="AN1702" t="s">
        <v>6</v>
      </c>
      <c r="AO1702" s="57">
        <v>46213.66333333333</v>
      </c>
      <c r="AP1702" s="57">
        <v>46303.625</v>
      </c>
      <c r="AR1702" t="s">
        <v>325</v>
      </c>
      <c r="AS1702" t="s">
        <v>106</v>
      </c>
      <c r="AT1702" t="s">
        <v>230</v>
      </c>
      <c r="AV1702" t="s">
        <v>3148</v>
      </c>
      <c r="AW1702" t="s">
        <v>875</v>
      </c>
      <c r="AX1702" t="s">
        <v>222</v>
      </c>
      <c r="BA1702" s="57">
        <v>46303.625</v>
      </c>
      <c r="BB1702" t="s">
        <v>3817</v>
      </c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str">
        <f>VLOOKUP(H1702,Sheet2!$A$1:$B$270,2,FALSE)</f>
        <v>PASURUAN</v>
      </c>
    </row>
    <row r="1703" spans="1:61">
      <c r="A1703">
        <v>1702</v>
      </c>
      <c r="B1703">
        <v>1002627742</v>
      </c>
      <c r="C1703">
        <v>3</v>
      </c>
      <c r="D1703" t="s">
        <v>42</v>
      </c>
      <c r="E1703">
        <v>5</v>
      </c>
      <c r="F1703" t="s">
        <v>232</v>
      </c>
      <c r="G1703" t="s">
        <v>101</v>
      </c>
      <c r="H1703" t="s">
        <v>233</v>
      </c>
      <c r="I1703" t="s">
        <v>212</v>
      </c>
      <c r="J1703" t="s">
        <v>213</v>
      </c>
      <c r="K1703" t="s">
        <v>149</v>
      </c>
      <c r="M1703" t="s">
        <v>76</v>
      </c>
      <c r="N1703" t="s">
        <v>215</v>
      </c>
      <c r="O1703" s="57">
        <v>46303.575196759259</v>
      </c>
      <c r="P1703" s="57">
        <v>46304.543807870374</v>
      </c>
      <c r="Q1703">
        <v>69406511</v>
      </c>
      <c r="S1703">
        <v>152327226840</v>
      </c>
      <c r="T1703" t="s">
        <v>4590</v>
      </c>
      <c r="U1703" t="s">
        <v>4591</v>
      </c>
      <c r="V1703" t="s">
        <v>4592</v>
      </c>
      <c r="Z1703">
        <v>112.64967262744899</v>
      </c>
      <c r="AA1703">
        <v>-7.4692913321637402</v>
      </c>
      <c r="AB1703" t="s">
        <v>4593</v>
      </c>
      <c r="AC1703" t="s">
        <v>229</v>
      </c>
      <c r="AL1703" t="s">
        <v>217</v>
      </c>
      <c r="AM1703" t="s">
        <v>4594</v>
      </c>
      <c r="AN1703" t="s">
        <v>6</v>
      </c>
      <c r="AO1703" s="57">
        <v>46244.59065972222</v>
      </c>
      <c r="AP1703" s="57">
        <v>46304.625</v>
      </c>
      <c r="AR1703" t="s">
        <v>218</v>
      </c>
      <c r="AS1703" t="s">
        <v>744</v>
      </c>
      <c r="AT1703" t="s">
        <v>342</v>
      </c>
      <c r="AU1703">
        <v>20261009</v>
      </c>
      <c r="AV1703" t="s">
        <v>221</v>
      </c>
      <c r="AW1703" t="s">
        <v>540</v>
      </c>
      <c r="AX1703" t="s">
        <v>222</v>
      </c>
      <c r="BA1703" s="57">
        <v>46304.625</v>
      </c>
      <c r="BB1703" t="s">
        <v>4594</v>
      </c>
      <c r="BC1703">
        <v>2026</v>
      </c>
      <c r="BD1703">
        <v>10</v>
      </c>
      <c r="BE1703">
        <v>9</v>
      </c>
      <c r="BF1703" s="6">
        <f t="shared" si="78"/>
        <v>46304</v>
      </c>
      <c r="BG1703">
        <f t="shared" si="79"/>
        <v>-0.625</v>
      </c>
      <c r="BH1703" t="str">
        <f t="shared" si="80"/>
        <v>COMPLY</v>
      </c>
      <c r="BI1703" t="str">
        <f>VLOOKUP(H1703,Sheet2!$A$1:$B$270,2,FALSE)</f>
        <v>SIDOARJO</v>
      </c>
    </row>
    <row r="1704" spans="1:61">
      <c r="A1704">
        <v>1703</v>
      </c>
      <c r="B1704">
        <v>1002636462</v>
      </c>
      <c r="C1704">
        <v>3</v>
      </c>
      <c r="D1704" t="s">
        <v>42</v>
      </c>
      <c r="E1704">
        <v>5</v>
      </c>
      <c r="F1704" t="s">
        <v>232</v>
      </c>
      <c r="G1704" t="s">
        <v>101</v>
      </c>
      <c r="H1704" t="s">
        <v>233</v>
      </c>
      <c r="I1704" t="s">
        <v>212</v>
      </c>
      <c r="J1704" t="s">
        <v>213</v>
      </c>
      <c r="K1704" t="s">
        <v>149</v>
      </c>
      <c r="L1704" t="s">
        <v>214</v>
      </c>
      <c r="M1704" t="s">
        <v>76</v>
      </c>
      <c r="N1704" t="s">
        <v>215</v>
      </c>
      <c r="O1704" s="57">
        <v>46309.465729166666</v>
      </c>
      <c r="P1704" s="57">
        <v>46310.53324074074</v>
      </c>
      <c r="Q1704">
        <v>69409993</v>
      </c>
      <c r="S1704">
        <v>152327226877</v>
      </c>
      <c r="T1704" t="s">
        <v>7073</v>
      </c>
      <c r="U1704" t="s">
        <v>7074</v>
      </c>
      <c r="V1704" t="s">
        <v>7075</v>
      </c>
      <c r="Z1704">
        <v>112.65106900000001</v>
      </c>
      <c r="AA1704">
        <v>-7.4782859999999998</v>
      </c>
      <c r="AB1704" t="s">
        <v>7076</v>
      </c>
      <c r="AC1704" t="s">
        <v>235</v>
      </c>
      <c r="AL1704" t="s">
        <v>217</v>
      </c>
      <c r="AM1704" t="s">
        <v>7077</v>
      </c>
      <c r="AN1704" t="s">
        <v>6</v>
      </c>
      <c r="AO1704" t="s">
        <v>6914</v>
      </c>
      <c r="AP1704" s="57">
        <v>46310.333333333336</v>
      </c>
      <c r="AR1704" t="s">
        <v>218</v>
      </c>
      <c r="AS1704" t="s">
        <v>744</v>
      </c>
      <c r="AT1704" t="s">
        <v>230</v>
      </c>
      <c r="AU1704">
        <v>20261015</v>
      </c>
      <c r="AV1704" t="s">
        <v>221</v>
      </c>
      <c r="AW1704" t="s">
        <v>236</v>
      </c>
      <c r="AX1704" t="s">
        <v>222</v>
      </c>
      <c r="BA1704" s="57">
        <v>46310.333333333336</v>
      </c>
      <c r="BB1704" t="s">
        <v>7077</v>
      </c>
      <c r="BC1704">
        <v>2026</v>
      </c>
      <c r="BD1704">
        <v>10</v>
      </c>
      <c r="BE1704">
        <v>15</v>
      </c>
      <c r="BF1704" s="6">
        <f t="shared" si="78"/>
        <v>46310</v>
      </c>
      <c r="BG1704">
        <f t="shared" si="79"/>
        <v>-0.33333333333575865</v>
      </c>
      <c r="BH1704" t="str">
        <f t="shared" si="80"/>
        <v>COMPLY</v>
      </c>
      <c r="BI1704" t="str">
        <f>VLOOKUP(H1704,Sheet2!$A$1:$B$270,2,FALSE)</f>
        <v>SIDOARJO</v>
      </c>
    </row>
    <row r="1705" spans="1:61">
      <c r="A1705">
        <v>1704</v>
      </c>
      <c r="B1705">
        <v>1002646188</v>
      </c>
      <c r="C1705">
        <v>3</v>
      </c>
      <c r="D1705" t="s">
        <v>42</v>
      </c>
      <c r="E1705">
        <v>5</v>
      </c>
      <c r="F1705" t="s">
        <v>232</v>
      </c>
      <c r="G1705" t="s">
        <v>101</v>
      </c>
      <c r="H1705" t="s">
        <v>233</v>
      </c>
      <c r="I1705" t="s">
        <v>212</v>
      </c>
      <c r="J1705" t="s">
        <v>213</v>
      </c>
      <c r="K1705" t="s">
        <v>149</v>
      </c>
      <c r="M1705" t="s">
        <v>76</v>
      </c>
      <c r="N1705" t="s">
        <v>563</v>
      </c>
      <c r="O1705" s="57">
        <v>46315.697870370372</v>
      </c>
      <c r="P1705" s="57">
        <v>46317.680648148147</v>
      </c>
      <c r="Q1705">
        <v>69383033</v>
      </c>
      <c r="S1705">
        <v>152327226933</v>
      </c>
      <c r="T1705" t="s">
        <v>1711</v>
      </c>
      <c r="U1705" t="s">
        <v>10399</v>
      </c>
      <c r="V1705" t="s">
        <v>10400</v>
      </c>
      <c r="Z1705">
        <v>112.6469877</v>
      </c>
      <c r="AA1705">
        <v>-7.4810657999999997</v>
      </c>
      <c r="AB1705" t="s">
        <v>10401</v>
      </c>
      <c r="AC1705" t="s">
        <v>284</v>
      </c>
      <c r="AL1705" t="s">
        <v>217</v>
      </c>
      <c r="AM1705" t="s">
        <v>10402</v>
      </c>
      <c r="AN1705" t="s">
        <v>6</v>
      </c>
      <c r="AO1705" t="s">
        <v>10217</v>
      </c>
      <c r="AP1705" s="57">
        <v>46317.333333333336</v>
      </c>
      <c r="AR1705" t="s">
        <v>218</v>
      </c>
      <c r="AS1705" t="s">
        <v>744</v>
      </c>
      <c r="AT1705" t="s">
        <v>230</v>
      </c>
      <c r="AU1705">
        <v>20261022</v>
      </c>
      <c r="AV1705" t="s">
        <v>221</v>
      </c>
      <c r="AW1705" t="s">
        <v>2216</v>
      </c>
      <c r="AX1705" t="s">
        <v>222</v>
      </c>
      <c r="BA1705" s="57">
        <v>46317.333333333336</v>
      </c>
      <c r="BB1705" t="s">
        <v>10402</v>
      </c>
      <c r="BC1705">
        <v>2026</v>
      </c>
      <c r="BD1705">
        <v>10</v>
      </c>
      <c r="BE1705">
        <v>22</v>
      </c>
      <c r="BF1705" s="6">
        <f t="shared" si="78"/>
        <v>46317</v>
      </c>
      <c r="BG1705">
        <f t="shared" si="79"/>
        <v>-0.33333333333575865</v>
      </c>
      <c r="BH1705" t="str">
        <f t="shared" si="80"/>
        <v>COMPLY</v>
      </c>
      <c r="BI1705" t="str">
        <f>VLOOKUP(H1705,Sheet2!$A$1:$B$270,2,FALSE)</f>
        <v>SIDOARJO</v>
      </c>
    </row>
    <row r="1706" spans="1:61">
      <c r="A1706">
        <v>1705</v>
      </c>
      <c r="B1706">
        <v>1002644981</v>
      </c>
      <c r="C1706">
        <v>3</v>
      </c>
      <c r="D1706" t="s">
        <v>42</v>
      </c>
      <c r="E1706">
        <v>5</v>
      </c>
      <c r="F1706" t="s">
        <v>232</v>
      </c>
      <c r="G1706" t="s">
        <v>101</v>
      </c>
      <c r="H1706" t="s">
        <v>233</v>
      </c>
      <c r="I1706" t="s">
        <v>212</v>
      </c>
      <c r="J1706" t="s">
        <v>213</v>
      </c>
      <c r="K1706" t="s">
        <v>149</v>
      </c>
      <c r="M1706" t="s">
        <v>76</v>
      </c>
      <c r="N1706" t="s">
        <v>215</v>
      </c>
      <c r="O1706" s="57">
        <v>46315.44568287037</v>
      </c>
      <c r="P1706" s="57">
        <v>46315.723032407404</v>
      </c>
      <c r="Q1706">
        <v>69413553</v>
      </c>
      <c r="S1706">
        <v>152327226928</v>
      </c>
      <c r="T1706" t="s">
        <v>10394</v>
      </c>
      <c r="U1706" t="s">
        <v>10395</v>
      </c>
      <c r="V1706" t="s">
        <v>10396</v>
      </c>
      <c r="Z1706">
        <v>112.6968675</v>
      </c>
      <c r="AA1706">
        <v>-7.5091307</v>
      </c>
      <c r="AB1706" t="s">
        <v>10397</v>
      </c>
      <c r="AC1706" t="s">
        <v>284</v>
      </c>
      <c r="AL1706" t="s">
        <v>217</v>
      </c>
      <c r="AM1706" t="s">
        <v>10398</v>
      </c>
      <c r="AN1706" t="s">
        <v>6</v>
      </c>
      <c r="AO1706" t="s">
        <v>10063</v>
      </c>
      <c r="AP1706" s="57">
        <v>46316.333333333336</v>
      </c>
      <c r="AR1706" t="s">
        <v>218</v>
      </c>
      <c r="AS1706" t="s">
        <v>744</v>
      </c>
      <c r="AT1706" t="s">
        <v>9260</v>
      </c>
      <c r="AU1706">
        <v>20261020</v>
      </c>
      <c r="AV1706" t="s">
        <v>221</v>
      </c>
      <c r="AW1706" t="s">
        <v>9261</v>
      </c>
      <c r="AX1706" t="s">
        <v>222</v>
      </c>
      <c r="BA1706" s="57">
        <v>46316.333333333336</v>
      </c>
      <c r="BB1706" t="s">
        <v>10398</v>
      </c>
      <c r="BC1706">
        <v>2026</v>
      </c>
      <c r="BD1706">
        <v>10</v>
      </c>
      <c r="BE1706">
        <v>20</v>
      </c>
      <c r="BF1706" s="6">
        <f t="shared" si="78"/>
        <v>46315</v>
      </c>
      <c r="BG1706">
        <f t="shared" si="79"/>
        <v>-1.3333333333357587</v>
      </c>
      <c r="BH1706" t="str">
        <f t="shared" si="80"/>
        <v>COMPLY</v>
      </c>
      <c r="BI1706" t="str">
        <f>VLOOKUP(H1706,Sheet2!$A$1:$B$270,2,FALSE)</f>
        <v>SIDOARJO</v>
      </c>
    </row>
    <row r="1707" spans="1:61">
      <c r="A1707">
        <v>1706</v>
      </c>
      <c r="B1707">
        <v>1002630428</v>
      </c>
      <c r="C1707">
        <v>3</v>
      </c>
      <c r="D1707" t="s">
        <v>42</v>
      </c>
      <c r="E1707">
        <v>5</v>
      </c>
      <c r="F1707" t="s">
        <v>232</v>
      </c>
      <c r="G1707" t="s">
        <v>101</v>
      </c>
      <c r="H1707" t="s">
        <v>233</v>
      </c>
      <c r="I1707" t="s">
        <v>212</v>
      </c>
      <c r="J1707" t="s">
        <v>213</v>
      </c>
      <c r="K1707" t="s">
        <v>149</v>
      </c>
      <c r="M1707" t="s">
        <v>1625</v>
      </c>
      <c r="N1707" t="s">
        <v>215</v>
      </c>
      <c r="O1707" s="57">
        <v>46304.708541666667</v>
      </c>
      <c r="P1707" s="57">
        <v>46307.972418981481</v>
      </c>
      <c r="Q1707">
        <v>69407626</v>
      </c>
      <c r="S1707">
        <v>152327226596</v>
      </c>
      <c r="T1707" t="s">
        <v>5345</v>
      </c>
      <c r="U1707" t="s">
        <v>5346</v>
      </c>
      <c r="V1707" t="s">
        <v>5347</v>
      </c>
      <c r="Z1707">
        <v>112.7178614</v>
      </c>
      <c r="AA1707">
        <v>-7.4460407999999996</v>
      </c>
      <c r="AB1707" t="s">
        <v>5348</v>
      </c>
      <c r="AC1707" t="s">
        <v>229</v>
      </c>
      <c r="AL1707" t="s">
        <v>217</v>
      </c>
      <c r="AM1707" t="s">
        <v>5349</v>
      </c>
      <c r="AN1707" t="s">
        <v>6</v>
      </c>
      <c r="AO1707" s="57">
        <v>46275.725983796299</v>
      </c>
      <c r="AP1707" s="57">
        <v>46306.333333333336</v>
      </c>
      <c r="AR1707" t="s">
        <v>12</v>
      </c>
      <c r="AS1707" t="s">
        <v>744</v>
      </c>
      <c r="AT1707" t="s">
        <v>230</v>
      </c>
      <c r="AV1707" t="s">
        <v>1626</v>
      </c>
      <c r="AW1707" t="s">
        <v>540</v>
      </c>
      <c r="AX1707" t="s">
        <v>222</v>
      </c>
      <c r="AZ1707" t="s">
        <v>1626</v>
      </c>
      <c r="BA1707" s="57">
        <v>46306.333333333336</v>
      </c>
      <c r="BB1707" t="s">
        <v>5349</v>
      </c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str">
        <f>VLOOKUP(H1707,Sheet2!$A$1:$B$270,2,FALSE)</f>
        <v>SIDOARJO</v>
      </c>
    </row>
    <row r="1708" spans="1:61">
      <c r="A1708">
        <v>1707</v>
      </c>
      <c r="B1708">
        <v>1002622233</v>
      </c>
      <c r="C1708">
        <v>3</v>
      </c>
      <c r="D1708" t="s">
        <v>42</v>
      </c>
      <c r="E1708">
        <v>5</v>
      </c>
      <c r="F1708" t="s">
        <v>232</v>
      </c>
      <c r="G1708" t="s">
        <v>101</v>
      </c>
      <c r="H1708" t="s">
        <v>378</v>
      </c>
      <c r="I1708" t="s">
        <v>212</v>
      </c>
      <c r="J1708" t="s">
        <v>213</v>
      </c>
      <c r="K1708" t="s">
        <v>149</v>
      </c>
      <c r="L1708" t="s">
        <v>214</v>
      </c>
      <c r="M1708" t="s">
        <v>1400</v>
      </c>
      <c r="N1708" t="s">
        <v>215</v>
      </c>
      <c r="O1708" s="57">
        <v>46300.494849537034</v>
      </c>
      <c r="P1708" s="57">
        <v>46322.561192129629</v>
      </c>
      <c r="Q1708">
        <v>69404266</v>
      </c>
      <c r="S1708">
        <v>152317262320</v>
      </c>
      <c r="T1708" t="s">
        <v>2813</v>
      </c>
      <c r="U1708" t="s">
        <v>2814</v>
      </c>
      <c r="V1708" t="s">
        <v>2815</v>
      </c>
      <c r="Z1708">
        <v>112.7564718</v>
      </c>
      <c r="AA1708">
        <v>-7.3898845999999896</v>
      </c>
      <c r="AB1708" t="s">
        <v>2816</v>
      </c>
      <c r="AC1708" t="s">
        <v>235</v>
      </c>
      <c r="AL1708" t="s">
        <v>217</v>
      </c>
      <c r="AM1708" t="s">
        <v>2525</v>
      </c>
      <c r="AN1708" t="s">
        <v>6</v>
      </c>
      <c r="AO1708" s="57">
        <v>46152.496620370373</v>
      </c>
      <c r="AP1708" s="57">
        <v>46301.333333333336</v>
      </c>
      <c r="AR1708" t="s">
        <v>14</v>
      </c>
      <c r="AS1708" t="s">
        <v>582</v>
      </c>
      <c r="AT1708" t="s">
        <v>230</v>
      </c>
      <c r="AV1708" t="s">
        <v>13984</v>
      </c>
      <c r="AW1708" t="s">
        <v>923</v>
      </c>
      <c r="AX1708" t="s">
        <v>222</v>
      </c>
      <c r="BA1708" s="57">
        <v>46301.333333333336</v>
      </c>
      <c r="BB1708" t="s">
        <v>2525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str">
        <f>VLOOKUP(H1708,Sheet2!$A$1:$B$270,2,FALSE)</f>
        <v>SIDOARJO</v>
      </c>
    </row>
    <row r="1709" spans="1:61">
      <c r="A1709">
        <v>1708</v>
      </c>
      <c r="B1709">
        <v>1002630392</v>
      </c>
      <c r="C1709">
        <v>3</v>
      </c>
      <c r="D1709" t="s">
        <v>42</v>
      </c>
      <c r="E1709">
        <v>5</v>
      </c>
      <c r="F1709" t="s">
        <v>232</v>
      </c>
      <c r="G1709" t="s">
        <v>101</v>
      </c>
      <c r="H1709" t="s">
        <v>378</v>
      </c>
      <c r="I1709" t="s">
        <v>212</v>
      </c>
      <c r="J1709" t="s">
        <v>213</v>
      </c>
      <c r="K1709" t="s">
        <v>149</v>
      </c>
      <c r="M1709" t="s">
        <v>76</v>
      </c>
      <c r="N1709" t="s">
        <v>215</v>
      </c>
      <c r="O1709" s="57">
        <v>46304.696886574071</v>
      </c>
      <c r="P1709" s="57">
        <v>46305.595104166663</v>
      </c>
      <c r="Q1709">
        <v>69407619</v>
      </c>
      <c r="S1709">
        <v>152317262353</v>
      </c>
      <c r="T1709" t="s">
        <v>5350</v>
      </c>
      <c r="U1709" t="s">
        <v>5351</v>
      </c>
      <c r="V1709" t="s">
        <v>5352</v>
      </c>
      <c r="Z1709">
        <v>112.75944920000001</v>
      </c>
      <c r="AA1709">
        <v>-7.3874607000000001</v>
      </c>
      <c r="AB1709" t="s">
        <v>5353</v>
      </c>
      <c r="AC1709" t="s">
        <v>229</v>
      </c>
      <c r="AL1709" t="s">
        <v>217</v>
      </c>
      <c r="AM1709" t="s">
        <v>5354</v>
      </c>
      <c r="AN1709" t="s">
        <v>6</v>
      </c>
      <c r="AO1709" s="57">
        <v>46275.725983796299</v>
      </c>
      <c r="AP1709" s="57">
        <v>46306.333333333336</v>
      </c>
      <c r="AR1709" t="s">
        <v>218</v>
      </c>
      <c r="AS1709" t="s">
        <v>582</v>
      </c>
      <c r="AT1709" t="s">
        <v>230</v>
      </c>
      <c r="AU1709">
        <v>20261010</v>
      </c>
      <c r="AV1709" t="s">
        <v>221</v>
      </c>
      <c r="AW1709" t="s">
        <v>541</v>
      </c>
      <c r="AX1709" t="s">
        <v>222</v>
      </c>
      <c r="BA1709" s="57">
        <v>46306.333333333336</v>
      </c>
      <c r="BB1709" t="s">
        <v>5354</v>
      </c>
      <c r="BC1709">
        <v>2026</v>
      </c>
      <c r="BD1709">
        <v>10</v>
      </c>
      <c r="BE1709">
        <v>10</v>
      </c>
      <c r="BF1709" s="6">
        <f t="shared" si="78"/>
        <v>46305</v>
      </c>
      <c r="BG1709">
        <f t="shared" si="79"/>
        <v>-1.3333333333357587</v>
      </c>
      <c r="BH1709" t="str">
        <f t="shared" si="80"/>
        <v>COMPLY</v>
      </c>
      <c r="BI1709" t="str">
        <f>VLOOKUP(H1709,Sheet2!$A$1:$B$270,2,FALSE)</f>
        <v>SIDOARJO</v>
      </c>
    </row>
    <row r="1710" spans="1:61">
      <c r="A1710">
        <v>1709</v>
      </c>
      <c r="B1710">
        <v>1002629504</v>
      </c>
      <c r="C1710">
        <v>3</v>
      </c>
      <c r="D1710" t="s">
        <v>42</v>
      </c>
      <c r="E1710">
        <v>5</v>
      </c>
      <c r="F1710" t="s">
        <v>232</v>
      </c>
      <c r="G1710" t="s">
        <v>101</v>
      </c>
      <c r="H1710" t="s">
        <v>378</v>
      </c>
      <c r="I1710" t="s">
        <v>212</v>
      </c>
      <c r="J1710" t="s">
        <v>213</v>
      </c>
      <c r="K1710" t="s">
        <v>149</v>
      </c>
      <c r="L1710" t="s">
        <v>214</v>
      </c>
      <c r="M1710" t="s">
        <v>76</v>
      </c>
      <c r="N1710" t="s">
        <v>215</v>
      </c>
      <c r="O1710" s="57">
        <v>46304.485868055555</v>
      </c>
      <c r="P1710" s="57">
        <v>46304.68246527778</v>
      </c>
      <c r="Q1710">
        <v>69407257</v>
      </c>
      <c r="S1710">
        <v>152317262069</v>
      </c>
      <c r="T1710" t="s">
        <v>5355</v>
      </c>
      <c r="U1710" t="s">
        <v>5356</v>
      </c>
      <c r="V1710" t="s">
        <v>5357</v>
      </c>
      <c r="Z1710">
        <v>112.74399016052401</v>
      </c>
      <c r="AA1710">
        <v>-7.3860818949593403</v>
      </c>
      <c r="AB1710" t="s">
        <v>5358</v>
      </c>
      <c r="AC1710" t="s">
        <v>216</v>
      </c>
      <c r="AL1710" t="s">
        <v>217</v>
      </c>
      <c r="AM1710" t="s">
        <v>5359</v>
      </c>
      <c r="AN1710" t="s">
        <v>6</v>
      </c>
      <c r="AO1710" s="57">
        <v>46275.496678240743</v>
      </c>
      <c r="AP1710" s="57">
        <v>46305.333333333336</v>
      </c>
      <c r="AR1710" t="s">
        <v>218</v>
      </c>
      <c r="AS1710" t="s">
        <v>582</v>
      </c>
      <c r="AT1710" t="s">
        <v>230</v>
      </c>
      <c r="AU1710">
        <v>20261009</v>
      </c>
      <c r="AV1710" t="s">
        <v>221</v>
      </c>
      <c r="AW1710" t="s">
        <v>877</v>
      </c>
      <c r="AX1710" t="s">
        <v>222</v>
      </c>
      <c r="BA1710" s="57">
        <v>46305.333333333336</v>
      </c>
      <c r="BB1710" t="s">
        <v>5359</v>
      </c>
      <c r="BC1710">
        <v>2026</v>
      </c>
      <c r="BD1710">
        <v>10</v>
      </c>
      <c r="BE1710">
        <v>9</v>
      </c>
      <c r="BF1710" s="6">
        <f t="shared" si="78"/>
        <v>46304</v>
      </c>
      <c r="BG1710">
        <f t="shared" si="79"/>
        <v>-1.3333333333357587</v>
      </c>
      <c r="BH1710" t="str">
        <f t="shared" si="80"/>
        <v>COMPLY</v>
      </c>
      <c r="BI1710" t="str">
        <f>VLOOKUP(H1710,Sheet2!$A$1:$B$270,2,FALSE)</f>
        <v>SIDOARJO</v>
      </c>
    </row>
    <row r="1711" spans="1:61">
      <c r="A1711">
        <v>1710</v>
      </c>
      <c r="B1711">
        <v>1002655937</v>
      </c>
      <c r="C1711">
        <v>3</v>
      </c>
      <c r="D1711" t="s">
        <v>42</v>
      </c>
      <c r="E1711">
        <v>5</v>
      </c>
      <c r="F1711" t="s">
        <v>232</v>
      </c>
      <c r="G1711" t="s">
        <v>101</v>
      </c>
      <c r="H1711" t="s">
        <v>378</v>
      </c>
      <c r="I1711" t="s">
        <v>212</v>
      </c>
      <c r="J1711" t="s">
        <v>213</v>
      </c>
      <c r="K1711" t="s">
        <v>149</v>
      </c>
      <c r="M1711" t="s">
        <v>76</v>
      </c>
      <c r="N1711" t="s">
        <v>215</v>
      </c>
      <c r="O1711" s="57">
        <v>46322.561192129629</v>
      </c>
      <c r="P1711" s="57">
        <v>46322.71197916667</v>
      </c>
      <c r="Q1711">
        <v>69404266</v>
      </c>
      <c r="S1711">
        <v>152317262472</v>
      </c>
      <c r="T1711" t="s">
        <v>2813</v>
      </c>
      <c r="U1711" t="s">
        <v>13985</v>
      </c>
      <c r="V1711" t="s">
        <v>13986</v>
      </c>
      <c r="Z1711">
        <v>112.7557</v>
      </c>
      <c r="AA1711">
        <v>-7.3899400000000002</v>
      </c>
      <c r="AB1711" t="s">
        <v>2816</v>
      </c>
      <c r="AC1711" t="s">
        <v>229</v>
      </c>
      <c r="AL1711" t="s">
        <v>217</v>
      </c>
      <c r="AM1711" t="s">
        <v>4446</v>
      </c>
      <c r="AN1711" t="s">
        <v>6</v>
      </c>
      <c r="AO1711" t="s">
        <v>13778</v>
      </c>
      <c r="AR1711" t="s">
        <v>218</v>
      </c>
      <c r="AS1711" t="s">
        <v>582</v>
      </c>
      <c r="AT1711" t="s">
        <v>230</v>
      </c>
      <c r="AU1711">
        <v>20261027</v>
      </c>
      <c r="AV1711" t="s">
        <v>221</v>
      </c>
      <c r="AW1711" t="s">
        <v>540</v>
      </c>
      <c r="AX1711" t="s">
        <v>222</v>
      </c>
      <c r="BA1711" s="57">
        <v>46322.291666666664</v>
      </c>
      <c r="BB1711" t="s">
        <v>4446</v>
      </c>
      <c r="BC1711">
        <v>2026</v>
      </c>
      <c r="BD1711">
        <v>10</v>
      </c>
      <c r="BE1711">
        <v>27</v>
      </c>
      <c r="BF1711" s="6">
        <f t="shared" si="78"/>
        <v>46322</v>
      </c>
      <c r="BG1711">
        <f t="shared" si="79"/>
        <v>-0.29166666666424135</v>
      </c>
      <c r="BH1711" t="str">
        <f t="shared" si="80"/>
        <v>COMPLY</v>
      </c>
      <c r="BI1711" t="str">
        <f>VLOOKUP(H1711,Sheet2!$A$1:$B$270,2,FALSE)</f>
        <v>SIDOARJO</v>
      </c>
    </row>
    <row r="1712" spans="1:61">
      <c r="A1712">
        <v>1711</v>
      </c>
      <c r="B1712">
        <v>1002620780</v>
      </c>
      <c r="C1712">
        <v>3</v>
      </c>
      <c r="D1712" t="s">
        <v>42</v>
      </c>
      <c r="E1712">
        <v>5</v>
      </c>
      <c r="F1712" t="s">
        <v>232</v>
      </c>
      <c r="G1712" t="s">
        <v>101</v>
      </c>
      <c r="H1712" t="s">
        <v>299</v>
      </c>
      <c r="I1712" t="s">
        <v>212</v>
      </c>
      <c r="J1712" t="s">
        <v>213</v>
      </c>
      <c r="K1712" t="s">
        <v>149</v>
      </c>
      <c r="L1712" t="s">
        <v>214</v>
      </c>
      <c r="M1712" t="s">
        <v>76</v>
      </c>
      <c r="N1712" t="s">
        <v>215</v>
      </c>
      <c r="O1712" s="57">
        <v>46298.399074074077</v>
      </c>
      <c r="P1712" s="57">
        <v>46299.535798611112</v>
      </c>
      <c r="Q1712">
        <v>69403490</v>
      </c>
      <c r="S1712">
        <v>152332253608</v>
      </c>
      <c r="T1712" t="s">
        <v>2092</v>
      </c>
      <c r="U1712" t="s">
        <v>2093</v>
      </c>
      <c r="V1712" t="s">
        <v>2094</v>
      </c>
      <c r="Z1712">
        <v>112.7016709</v>
      </c>
      <c r="AA1712">
        <v>-7.3463174999999996</v>
      </c>
      <c r="AB1712" t="s">
        <v>2095</v>
      </c>
      <c r="AC1712" t="s">
        <v>235</v>
      </c>
      <c r="AL1712" t="s">
        <v>217</v>
      </c>
      <c r="AM1712" t="s">
        <v>2096</v>
      </c>
      <c r="AN1712" t="s">
        <v>6</v>
      </c>
      <c r="AO1712" s="57">
        <v>46091.40283564815</v>
      </c>
      <c r="AP1712" s="57">
        <v>46299.333333333336</v>
      </c>
      <c r="AR1712" t="s">
        <v>218</v>
      </c>
      <c r="AS1712" t="s">
        <v>562</v>
      </c>
      <c r="AT1712" t="s">
        <v>230</v>
      </c>
      <c r="AU1712">
        <v>20261004</v>
      </c>
      <c r="AV1712" t="s">
        <v>221</v>
      </c>
      <c r="AW1712" t="s">
        <v>880</v>
      </c>
      <c r="AX1712" t="s">
        <v>222</v>
      </c>
      <c r="BA1712" s="57">
        <v>46299.333333333336</v>
      </c>
      <c r="BB1712" t="s">
        <v>2096</v>
      </c>
      <c r="BC1712">
        <v>2026</v>
      </c>
      <c r="BD1712">
        <v>10</v>
      </c>
      <c r="BE1712">
        <v>4</v>
      </c>
      <c r="BF1712" s="6">
        <f t="shared" si="78"/>
        <v>46299</v>
      </c>
      <c r="BG1712">
        <f t="shared" si="79"/>
        <v>-0.33333333333575865</v>
      </c>
      <c r="BH1712" t="str">
        <f t="shared" si="80"/>
        <v>COMPLY</v>
      </c>
      <c r="BI1712" t="str">
        <f>VLOOKUP(H1712,Sheet2!$A$1:$B$270,2,FALSE)</f>
        <v>SIDOARJO</v>
      </c>
    </row>
    <row r="1713" spans="1:61">
      <c r="A1713">
        <v>1712</v>
      </c>
      <c r="B1713">
        <v>1002627680</v>
      </c>
      <c r="C1713">
        <v>3</v>
      </c>
      <c r="D1713" t="s">
        <v>42</v>
      </c>
      <c r="E1713">
        <v>5</v>
      </c>
      <c r="F1713" t="s">
        <v>232</v>
      </c>
      <c r="G1713" t="s">
        <v>101</v>
      </c>
      <c r="H1713" t="s">
        <v>299</v>
      </c>
      <c r="I1713" t="s">
        <v>212</v>
      </c>
      <c r="J1713" t="s">
        <v>213</v>
      </c>
      <c r="K1713" t="s">
        <v>149</v>
      </c>
      <c r="M1713" t="s">
        <v>76</v>
      </c>
      <c r="N1713" t="s">
        <v>215</v>
      </c>
      <c r="O1713" s="57">
        <v>46303.557291666664</v>
      </c>
      <c r="P1713" s="57">
        <v>46304.63490740741</v>
      </c>
      <c r="Q1713">
        <v>69406492</v>
      </c>
      <c r="S1713">
        <v>152332253693</v>
      </c>
      <c r="T1713" t="s">
        <v>4595</v>
      </c>
      <c r="U1713" t="s">
        <v>4596</v>
      </c>
      <c r="V1713" t="s">
        <v>4597</v>
      </c>
      <c r="Z1713">
        <v>112.68561529999999</v>
      </c>
      <c r="AA1713">
        <v>-7.3831490000000004</v>
      </c>
      <c r="AB1713" t="s">
        <v>4598</v>
      </c>
      <c r="AC1713" t="s">
        <v>229</v>
      </c>
      <c r="AL1713" t="s">
        <v>217</v>
      </c>
      <c r="AM1713" t="s">
        <v>4599</v>
      </c>
      <c r="AN1713" t="s">
        <v>6</v>
      </c>
      <c r="AO1713" s="57">
        <v>46244.569814814815</v>
      </c>
      <c r="AP1713" s="57">
        <v>46305.333333333336</v>
      </c>
      <c r="AR1713" t="s">
        <v>218</v>
      </c>
      <c r="AS1713" t="s">
        <v>562</v>
      </c>
      <c r="AT1713" t="s">
        <v>342</v>
      </c>
      <c r="AU1713">
        <v>20261009</v>
      </c>
      <c r="AV1713" t="s">
        <v>221</v>
      </c>
      <c r="AW1713" t="s">
        <v>540</v>
      </c>
      <c r="AX1713" t="s">
        <v>222</v>
      </c>
      <c r="BA1713" s="57">
        <v>46305.333333333336</v>
      </c>
      <c r="BB1713" t="s">
        <v>4599</v>
      </c>
      <c r="BC1713">
        <v>2026</v>
      </c>
      <c r="BD1713">
        <v>10</v>
      </c>
      <c r="BE1713">
        <v>9</v>
      </c>
      <c r="BF1713" s="6">
        <f t="shared" si="78"/>
        <v>46304</v>
      </c>
      <c r="BG1713">
        <f t="shared" si="79"/>
        <v>-1.3333333333357587</v>
      </c>
      <c r="BH1713" t="str">
        <f t="shared" si="80"/>
        <v>COMPLY</v>
      </c>
      <c r="BI1713" t="str">
        <f>VLOOKUP(H1713,Sheet2!$A$1:$B$270,2,FALSE)</f>
        <v>SIDOARJO</v>
      </c>
    </row>
    <row r="1714" spans="1:61">
      <c r="A1714">
        <v>1713</v>
      </c>
      <c r="B1714">
        <v>1002641987</v>
      </c>
      <c r="C1714">
        <v>3</v>
      </c>
      <c r="D1714" t="s">
        <v>42</v>
      </c>
      <c r="E1714">
        <v>5</v>
      </c>
      <c r="F1714" t="s">
        <v>232</v>
      </c>
      <c r="G1714" t="s">
        <v>101</v>
      </c>
      <c r="H1714" t="s">
        <v>299</v>
      </c>
      <c r="I1714" t="s">
        <v>212</v>
      </c>
      <c r="J1714" t="s">
        <v>213</v>
      </c>
      <c r="K1714" t="s">
        <v>149</v>
      </c>
      <c r="M1714" t="s">
        <v>76</v>
      </c>
      <c r="N1714" t="s">
        <v>215</v>
      </c>
      <c r="O1714" s="57">
        <v>46313.656168981484</v>
      </c>
      <c r="P1714" s="57">
        <v>46314.478043981479</v>
      </c>
      <c r="Q1714">
        <v>69412422</v>
      </c>
      <c r="S1714">
        <v>152332253824</v>
      </c>
      <c r="T1714" t="s">
        <v>8750</v>
      </c>
      <c r="U1714" t="s">
        <v>8751</v>
      </c>
      <c r="V1714" t="s">
        <v>8752</v>
      </c>
      <c r="Z1714">
        <v>112.7178614</v>
      </c>
      <c r="AA1714">
        <v>-7.4460407999999996</v>
      </c>
      <c r="AB1714" t="s">
        <v>8753</v>
      </c>
      <c r="AC1714" t="s">
        <v>229</v>
      </c>
      <c r="AL1714" t="s">
        <v>217</v>
      </c>
      <c r="AM1714" t="s">
        <v>8754</v>
      </c>
      <c r="AN1714" t="s">
        <v>6</v>
      </c>
      <c r="AO1714" t="s">
        <v>8570</v>
      </c>
      <c r="AP1714" s="57">
        <v>46314.625</v>
      </c>
      <c r="AR1714" t="s">
        <v>218</v>
      </c>
      <c r="AS1714" t="s">
        <v>562</v>
      </c>
      <c r="AT1714" t="s">
        <v>220</v>
      </c>
      <c r="AU1714">
        <v>20261019</v>
      </c>
      <c r="AV1714" t="s">
        <v>221</v>
      </c>
      <c r="AW1714" t="s">
        <v>576</v>
      </c>
      <c r="AX1714" t="s">
        <v>222</v>
      </c>
      <c r="BA1714" s="57">
        <v>46314.625</v>
      </c>
      <c r="BB1714" t="s">
        <v>8754</v>
      </c>
      <c r="BC1714">
        <v>2026</v>
      </c>
      <c r="BD1714">
        <v>10</v>
      </c>
      <c r="BE1714">
        <v>19</v>
      </c>
      <c r="BF1714" s="6">
        <f t="shared" si="78"/>
        <v>46314</v>
      </c>
      <c r="BG1714">
        <f t="shared" si="79"/>
        <v>-0.625</v>
      </c>
      <c r="BH1714" t="str">
        <f t="shared" si="80"/>
        <v>COMPLY</v>
      </c>
      <c r="BI1714" t="str">
        <f>VLOOKUP(H1714,Sheet2!$A$1:$B$270,2,FALSE)</f>
        <v>SIDOARJO</v>
      </c>
    </row>
    <row r="1715" spans="1:61">
      <c r="A1715">
        <v>1714</v>
      </c>
      <c r="B1715">
        <v>1002643879</v>
      </c>
      <c r="C1715">
        <v>3</v>
      </c>
      <c r="D1715" t="s">
        <v>42</v>
      </c>
      <c r="E1715">
        <v>5</v>
      </c>
      <c r="F1715" t="s">
        <v>232</v>
      </c>
      <c r="G1715" t="s">
        <v>101</v>
      </c>
      <c r="H1715" t="s">
        <v>299</v>
      </c>
      <c r="I1715" t="s">
        <v>212</v>
      </c>
      <c r="J1715" t="s">
        <v>213</v>
      </c>
      <c r="K1715" t="s">
        <v>149</v>
      </c>
      <c r="L1715" t="s">
        <v>214</v>
      </c>
      <c r="M1715" t="s">
        <v>76</v>
      </c>
      <c r="N1715" t="s">
        <v>215</v>
      </c>
      <c r="O1715" s="57">
        <v>46314.661562499998</v>
      </c>
      <c r="P1715" s="57">
        <v>46315.80332175926</v>
      </c>
      <c r="Q1715">
        <v>69413170</v>
      </c>
      <c r="S1715">
        <v>152332253854</v>
      </c>
      <c r="T1715" t="s">
        <v>9704</v>
      </c>
      <c r="U1715" t="s">
        <v>10403</v>
      </c>
      <c r="V1715" t="s">
        <v>9705</v>
      </c>
      <c r="Z1715">
        <v>112.687513953969</v>
      </c>
      <c r="AA1715">
        <v>-7.3581559536921004</v>
      </c>
      <c r="AB1715" t="s">
        <v>9706</v>
      </c>
      <c r="AC1715" t="s">
        <v>235</v>
      </c>
      <c r="AL1715" t="s">
        <v>217</v>
      </c>
      <c r="AM1715" t="s">
        <v>9707</v>
      </c>
      <c r="AN1715" t="s">
        <v>6</v>
      </c>
      <c r="AO1715" t="s">
        <v>9708</v>
      </c>
      <c r="AP1715" s="57">
        <v>46315.625</v>
      </c>
      <c r="AR1715" t="s">
        <v>218</v>
      </c>
      <c r="AS1715" t="s">
        <v>562</v>
      </c>
      <c r="AT1715" t="s">
        <v>230</v>
      </c>
      <c r="AU1715">
        <v>20261020</v>
      </c>
      <c r="AV1715" t="s">
        <v>221</v>
      </c>
      <c r="AW1715" t="s">
        <v>877</v>
      </c>
      <c r="AX1715" t="s">
        <v>222</v>
      </c>
      <c r="BA1715" s="57">
        <v>46315.625</v>
      </c>
      <c r="BB1715" t="s">
        <v>9707</v>
      </c>
      <c r="BC1715">
        <v>2026</v>
      </c>
      <c r="BD1715">
        <v>10</v>
      </c>
      <c r="BE1715">
        <v>20</v>
      </c>
      <c r="BF1715" s="6">
        <f t="shared" si="78"/>
        <v>46315</v>
      </c>
      <c r="BG1715">
        <f t="shared" si="79"/>
        <v>-0.625</v>
      </c>
      <c r="BH1715" t="str">
        <f t="shared" si="80"/>
        <v>COMPLY</v>
      </c>
      <c r="BI1715" t="str">
        <f>VLOOKUP(H1715,Sheet2!$A$1:$B$270,2,FALSE)</f>
        <v>SIDOARJO</v>
      </c>
    </row>
    <row r="1716" spans="1:61">
      <c r="A1716">
        <v>1715</v>
      </c>
      <c r="B1716">
        <v>1002644768</v>
      </c>
      <c r="C1716">
        <v>3</v>
      </c>
      <c r="D1716" t="s">
        <v>42</v>
      </c>
      <c r="E1716">
        <v>5</v>
      </c>
      <c r="F1716" t="s">
        <v>232</v>
      </c>
      <c r="G1716" t="s">
        <v>101</v>
      </c>
      <c r="H1716" t="s">
        <v>299</v>
      </c>
      <c r="I1716" t="s">
        <v>212</v>
      </c>
      <c r="J1716" t="s">
        <v>213</v>
      </c>
      <c r="K1716" t="s">
        <v>149</v>
      </c>
      <c r="L1716" t="s">
        <v>214</v>
      </c>
      <c r="M1716" t="s">
        <v>76</v>
      </c>
      <c r="N1716" t="s">
        <v>215</v>
      </c>
      <c r="O1716" s="57">
        <v>46315.406817129631</v>
      </c>
      <c r="P1716" s="57">
        <v>46315.803668981483</v>
      </c>
      <c r="Q1716">
        <v>69413491</v>
      </c>
      <c r="S1716">
        <v>152332253855</v>
      </c>
      <c r="T1716" t="s">
        <v>10404</v>
      </c>
      <c r="U1716" t="s">
        <v>10405</v>
      </c>
      <c r="V1716" t="s">
        <v>10406</v>
      </c>
      <c r="Z1716">
        <v>112.69392379999999</v>
      </c>
      <c r="AA1716">
        <v>-7.3511185000000001</v>
      </c>
      <c r="AB1716" t="s">
        <v>10407</v>
      </c>
      <c r="AC1716" t="s">
        <v>235</v>
      </c>
      <c r="AL1716" t="s">
        <v>217</v>
      </c>
      <c r="AM1716" t="s">
        <v>10350</v>
      </c>
      <c r="AN1716" t="s">
        <v>6</v>
      </c>
      <c r="AO1716" t="s">
        <v>10075</v>
      </c>
      <c r="AP1716" s="57">
        <v>46316.333333333336</v>
      </c>
      <c r="AR1716" t="s">
        <v>218</v>
      </c>
      <c r="AS1716" t="s">
        <v>562</v>
      </c>
      <c r="AT1716" t="s">
        <v>230</v>
      </c>
      <c r="AU1716">
        <v>20261020</v>
      </c>
      <c r="AV1716" t="s">
        <v>221</v>
      </c>
      <c r="AW1716" t="s">
        <v>883</v>
      </c>
      <c r="AX1716" t="s">
        <v>222</v>
      </c>
      <c r="BA1716" s="57">
        <v>46316.333333333336</v>
      </c>
      <c r="BB1716" t="s">
        <v>10350</v>
      </c>
      <c r="BC1716">
        <v>2026</v>
      </c>
      <c r="BD1716">
        <v>10</v>
      </c>
      <c r="BE1716">
        <v>20</v>
      </c>
      <c r="BF1716" s="6">
        <f t="shared" si="78"/>
        <v>46315</v>
      </c>
      <c r="BG1716">
        <f t="shared" si="79"/>
        <v>-1.3333333333357587</v>
      </c>
      <c r="BH1716" t="str">
        <f t="shared" si="80"/>
        <v>COMPLY</v>
      </c>
      <c r="BI1716" t="str">
        <f>VLOOKUP(H1716,Sheet2!$A$1:$B$270,2,FALSE)</f>
        <v>SIDOARJO</v>
      </c>
    </row>
    <row r="1717" spans="1:61">
      <c r="A1717">
        <v>1716</v>
      </c>
      <c r="B1717">
        <v>1002646797</v>
      </c>
      <c r="C1717">
        <v>3</v>
      </c>
      <c r="D1717" t="s">
        <v>42</v>
      </c>
      <c r="E1717">
        <v>5</v>
      </c>
      <c r="F1717" t="s">
        <v>232</v>
      </c>
      <c r="G1717" t="s">
        <v>101</v>
      </c>
      <c r="H1717" t="s">
        <v>299</v>
      </c>
      <c r="I1717" t="s">
        <v>212</v>
      </c>
      <c r="J1717" t="s">
        <v>213</v>
      </c>
      <c r="K1717" t="s">
        <v>149</v>
      </c>
      <c r="M1717" t="s">
        <v>76</v>
      </c>
      <c r="N1717" t="s">
        <v>215</v>
      </c>
      <c r="O1717" s="57">
        <v>46316.417025462964</v>
      </c>
      <c r="P1717" s="57">
        <v>46316.839618055557</v>
      </c>
      <c r="Q1717">
        <v>69414251</v>
      </c>
      <c r="S1717">
        <v>152332253865</v>
      </c>
      <c r="T1717" t="s">
        <v>11010</v>
      </c>
      <c r="U1717" t="s">
        <v>11011</v>
      </c>
      <c r="V1717" t="s">
        <v>11012</v>
      </c>
      <c r="Z1717">
        <v>112.6395545</v>
      </c>
      <c r="AA1717">
        <v>-7.3740581000000001</v>
      </c>
      <c r="AB1717" t="s">
        <v>11013</v>
      </c>
      <c r="AC1717" t="s">
        <v>229</v>
      </c>
      <c r="AL1717" t="s">
        <v>217</v>
      </c>
      <c r="AM1717" t="s">
        <v>11014</v>
      </c>
      <c r="AN1717" t="s">
        <v>6</v>
      </c>
      <c r="AO1717" t="s">
        <v>10742</v>
      </c>
      <c r="AP1717" s="57">
        <v>46317.333333333336</v>
      </c>
      <c r="AR1717" t="s">
        <v>218</v>
      </c>
      <c r="AS1717" t="s">
        <v>562</v>
      </c>
      <c r="AT1717" t="s">
        <v>230</v>
      </c>
      <c r="AU1717">
        <v>20261021</v>
      </c>
      <c r="AV1717" t="s">
        <v>221</v>
      </c>
      <c r="AW1717" t="s">
        <v>540</v>
      </c>
      <c r="AX1717" t="s">
        <v>222</v>
      </c>
      <c r="BA1717" s="57">
        <v>46317.333333333336</v>
      </c>
      <c r="BB1717" t="s">
        <v>11014</v>
      </c>
      <c r="BC1717">
        <v>2026</v>
      </c>
      <c r="BD1717">
        <v>10</v>
      </c>
      <c r="BE1717">
        <v>21</v>
      </c>
      <c r="BF1717" s="6">
        <f t="shared" si="78"/>
        <v>46316</v>
      </c>
      <c r="BG1717">
        <f t="shared" si="79"/>
        <v>-1.3333333333357587</v>
      </c>
      <c r="BH1717" t="str">
        <f t="shared" si="80"/>
        <v>COMPLY</v>
      </c>
      <c r="BI1717" t="str">
        <f>VLOOKUP(H1717,Sheet2!$A$1:$B$270,2,FALSE)</f>
        <v>SIDOARJO</v>
      </c>
    </row>
    <row r="1718" spans="1:61">
      <c r="A1718">
        <v>1717</v>
      </c>
      <c r="B1718">
        <v>1002656772</v>
      </c>
      <c r="C1718">
        <v>3</v>
      </c>
      <c r="D1718" t="s">
        <v>42</v>
      </c>
      <c r="E1718">
        <v>5</v>
      </c>
      <c r="F1718" t="s">
        <v>232</v>
      </c>
      <c r="G1718" t="s">
        <v>101</v>
      </c>
      <c r="H1718" t="s">
        <v>299</v>
      </c>
      <c r="I1718" t="s">
        <v>212</v>
      </c>
      <c r="J1718" t="s">
        <v>213</v>
      </c>
      <c r="K1718" t="s">
        <v>149</v>
      </c>
      <c r="L1718" t="s">
        <v>214</v>
      </c>
      <c r="M1718" t="s">
        <v>76</v>
      </c>
      <c r="N1718" t="s">
        <v>215</v>
      </c>
      <c r="O1718" s="57">
        <v>46322.737337962964</v>
      </c>
      <c r="P1718" s="57">
        <v>46323.731840277775</v>
      </c>
      <c r="Q1718">
        <v>69418230</v>
      </c>
      <c r="S1718">
        <v>152332253950</v>
      </c>
      <c r="T1718" t="s">
        <v>13987</v>
      </c>
      <c r="U1718" t="s">
        <v>13988</v>
      </c>
      <c r="V1718" t="s">
        <v>13989</v>
      </c>
      <c r="Z1718">
        <v>112.691598</v>
      </c>
      <c r="AA1718">
        <v>-7.3500104999999998</v>
      </c>
      <c r="AB1718" t="s">
        <v>13990</v>
      </c>
      <c r="AC1718" t="s">
        <v>235</v>
      </c>
      <c r="AL1718" t="s">
        <v>217</v>
      </c>
      <c r="AM1718" t="s">
        <v>13991</v>
      </c>
      <c r="AN1718" t="s">
        <v>6</v>
      </c>
      <c r="AO1718" t="s">
        <v>13617</v>
      </c>
      <c r="AP1718" s="57">
        <v>46323.625</v>
      </c>
      <c r="AR1718" t="s">
        <v>218</v>
      </c>
      <c r="AS1718" t="s">
        <v>562</v>
      </c>
      <c r="AT1718" t="s">
        <v>230</v>
      </c>
      <c r="AU1718">
        <v>20261028</v>
      </c>
      <c r="AV1718" t="s">
        <v>221</v>
      </c>
      <c r="AW1718" t="s">
        <v>877</v>
      </c>
      <c r="AX1718" t="s">
        <v>222</v>
      </c>
      <c r="BA1718" s="57">
        <v>46323.625</v>
      </c>
      <c r="BB1718" t="s">
        <v>13991</v>
      </c>
      <c r="BC1718">
        <v>2026</v>
      </c>
      <c r="BD1718">
        <v>10</v>
      </c>
      <c r="BE1718">
        <v>28</v>
      </c>
      <c r="BF1718" s="6">
        <f t="shared" si="78"/>
        <v>46323</v>
      </c>
      <c r="BG1718">
        <f t="shared" si="79"/>
        <v>-0.625</v>
      </c>
      <c r="BH1718" t="str">
        <f t="shared" si="80"/>
        <v>COMPLY</v>
      </c>
      <c r="BI1718" t="str">
        <f>VLOOKUP(H1718,Sheet2!$A$1:$B$270,2,FALSE)</f>
        <v>SIDOARJO</v>
      </c>
    </row>
    <row r="1719" spans="1:61">
      <c r="A1719">
        <v>1718</v>
      </c>
      <c r="B1719">
        <v>1002620339</v>
      </c>
      <c r="C1719">
        <v>3</v>
      </c>
      <c r="D1719" t="s">
        <v>55</v>
      </c>
      <c r="E1719">
        <v>5</v>
      </c>
      <c r="F1719" t="s">
        <v>305</v>
      </c>
      <c r="G1719" t="s">
        <v>124</v>
      </c>
      <c r="H1719" t="s">
        <v>385</v>
      </c>
      <c r="I1719" t="s">
        <v>212</v>
      </c>
      <c r="J1719" t="s">
        <v>213</v>
      </c>
      <c r="K1719" t="s">
        <v>149</v>
      </c>
      <c r="M1719" t="s">
        <v>836</v>
      </c>
      <c r="N1719" t="s">
        <v>215</v>
      </c>
      <c r="O1719" s="57">
        <v>46297.661226851851</v>
      </c>
      <c r="P1719" s="57">
        <v>46301.441435185188</v>
      </c>
      <c r="Q1719">
        <v>69403286</v>
      </c>
      <c r="S1719">
        <v>152302238362</v>
      </c>
      <c r="T1719" t="s">
        <v>2097</v>
      </c>
      <c r="U1719" t="s">
        <v>2102</v>
      </c>
      <c r="V1719" t="s">
        <v>2103</v>
      </c>
      <c r="Z1719">
        <v>112.727108001708</v>
      </c>
      <c r="AA1719">
        <v>-7.3756288204415803</v>
      </c>
      <c r="AB1719" t="s">
        <v>2104</v>
      </c>
      <c r="AC1719" t="s">
        <v>229</v>
      </c>
      <c r="AL1719" t="s">
        <v>217</v>
      </c>
      <c r="AM1719" t="s">
        <v>2101</v>
      </c>
      <c r="AN1719" t="s">
        <v>6</v>
      </c>
      <c r="AO1719" s="57">
        <v>46063.663495370369</v>
      </c>
      <c r="AP1719" s="57">
        <v>46299.333333333336</v>
      </c>
      <c r="AQ1719" t="s">
        <v>838</v>
      </c>
      <c r="AR1719" t="s">
        <v>14</v>
      </c>
      <c r="AS1719" t="s">
        <v>816</v>
      </c>
      <c r="AT1719" t="s">
        <v>230</v>
      </c>
      <c r="AV1719" t="s">
        <v>837</v>
      </c>
      <c r="AW1719" t="s">
        <v>541</v>
      </c>
      <c r="AX1719" t="s">
        <v>222</v>
      </c>
      <c r="BA1719" s="57">
        <v>46299.333333333336</v>
      </c>
      <c r="BB1719" t="s">
        <v>2101</v>
      </c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str">
        <f>VLOOKUP(H1719,Sheet2!$A$1:$B$270,2,FALSE)</f>
        <v>SURABAYA SELATAN</v>
      </c>
    </row>
    <row r="1720" spans="1:61">
      <c r="A1720">
        <v>1719</v>
      </c>
      <c r="B1720">
        <v>1002620404</v>
      </c>
      <c r="C1720">
        <v>3</v>
      </c>
      <c r="D1720" t="s">
        <v>55</v>
      </c>
      <c r="E1720">
        <v>5</v>
      </c>
      <c r="F1720" t="s">
        <v>305</v>
      </c>
      <c r="G1720" t="s">
        <v>124</v>
      </c>
      <c r="H1720" t="s">
        <v>385</v>
      </c>
      <c r="I1720" t="s">
        <v>212</v>
      </c>
      <c r="J1720" t="s">
        <v>213</v>
      </c>
      <c r="K1720" t="s">
        <v>149</v>
      </c>
      <c r="M1720" t="s">
        <v>836</v>
      </c>
      <c r="N1720" t="s">
        <v>215</v>
      </c>
      <c r="O1720" s="57">
        <v>46297.676782407405</v>
      </c>
      <c r="P1720" s="57">
        <v>46300.576516203706</v>
      </c>
      <c r="Q1720">
        <v>69403281</v>
      </c>
      <c r="S1720">
        <v>152302238363</v>
      </c>
      <c r="T1720" t="s">
        <v>2097</v>
      </c>
      <c r="U1720" t="s">
        <v>2098</v>
      </c>
      <c r="V1720" t="s">
        <v>2099</v>
      </c>
      <c r="Z1720">
        <v>112.727266741275</v>
      </c>
      <c r="AA1720">
        <v>-7.3755729601013602</v>
      </c>
      <c r="AB1720" t="s">
        <v>2100</v>
      </c>
      <c r="AC1720" t="s">
        <v>229</v>
      </c>
      <c r="AL1720" t="s">
        <v>217</v>
      </c>
      <c r="AM1720" t="s">
        <v>2101</v>
      </c>
      <c r="AN1720" t="s">
        <v>6</v>
      </c>
      <c r="AO1720" s="57">
        <v>46063.684548611112</v>
      </c>
      <c r="AP1720" s="57">
        <v>46299.333333333336</v>
      </c>
      <c r="AQ1720" t="s">
        <v>838</v>
      </c>
      <c r="AR1720" t="s">
        <v>14</v>
      </c>
      <c r="AS1720" t="s">
        <v>816</v>
      </c>
      <c r="AT1720" t="s">
        <v>230</v>
      </c>
      <c r="AV1720" t="s">
        <v>837</v>
      </c>
      <c r="AW1720" t="s">
        <v>539</v>
      </c>
      <c r="AX1720" t="s">
        <v>222</v>
      </c>
      <c r="BA1720" s="57">
        <v>46299.333333333336</v>
      </c>
      <c r="BB1720" t="s">
        <v>2101</v>
      </c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str">
        <f>VLOOKUP(H1720,Sheet2!$A$1:$B$270,2,FALSE)</f>
        <v>SURABAYA SELATAN</v>
      </c>
    </row>
    <row r="1721" spans="1:61">
      <c r="A1721">
        <v>1720</v>
      </c>
      <c r="B1721">
        <v>1002630631</v>
      </c>
      <c r="C1721">
        <v>3</v>
      </c>
      <c r="D1721" t="s">
        <v>55</v>
      </c>
      <c r="E1721">
        <v>5</v>
      </c>
      <c r="F1721" t="s">
        <v>305</v>
      </c>
      <c r="G1721" t="s">
        <v>124</v>
      </c>
      <c r="H1721" t="s">
        <v>385</v>
      </c>
      <c r="I1721" t="s">
        <v>212</v>
      </c>
      <c r="J1721" t="s">
        <v>213</v>
      </c>
      <c r="K1721" t="s">
        <v>149</v>
      </c>
      <c r="M1721" t="s">
        <v>836</v>
      </c>
      <c r="N1721" t="s">
        <v>215</v>
      </c>
      <c r="O1721" s="57">
        <v>46305.377303240741</v>
      </c>
      <c r="P1721" s="57">
        <v>46309.385740740741</v>
      </c>
      <c r="Q1721">
        <v>69407717</v>
      </c>
      <c r="S1721">
        <v>152302238470</v>
      </c>
      <c r="T1721" t="s">
        <v>5360</v>
      </c>
      <c r="U1721" t="s">
        <v>5361</v>
      </c>
      <c r="V1721" t="s">
        <v>5362</v>
      </c>
      <c r="Z1721">
        <v>112.72472930000001</v>
      </c>
      <c r="AA1721">
        <v>-7.3508505</v>
      </c>
      <c r="AB1721" t="s">
        <v>5363</v>
      </c>
      <c r="AC1721" t="s">
        <v>229</v>
      </c>
      <c r="AL1721" t="s">
        <v>217</v>
      </c>
      <c r="AM1721" t="s">
        <v>5364</v>
      </c>
      <c r="AN1721" t="s">
        <v>6</v>
      </c>
      <c r="AO1721" s="57">
        <v>46305.402870370373</v>
      </c>
      <c r="AP1721" s="57">
        <v>46307.333333333336</v>
      </c>
      <c r="AQ1721" t="s">
        <v>841</v>
      </c>
      <c r="AR1721" t="s">
        <v>14</v>
      </c>
      <c r="AS1721" t="s">
        <v>816</v>
      </c>
      <c r="AT1721" t="s">
        <v>230</v>
      </c>
      <c r="AV1721" t="s">
        <v>837</v>
      </c>
      <c r="AW1721" t="s">
        <v>539</v>
      </c>
      <c r="AX1721" t="s">
        <v>222</v>
      </c>
      <c r="BA1721" s="57">
        <v>46307.333333333336</v>
      </c>
      <c r="BB1721" t="s">
        <v>5364</v>
      </c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str">
        <f>VLOOKUP(H1721,Sheet2!$A$1:$B$270,2,FALSE)</f>
        <v>SURABAYA SELATAN</v>
      </c>
    </row>
    <row r="1722" spans="1:61">
      <c r="A1722">
        <v>1721</v>
      </c>
      <c r="B1722">
        <v>1002624432</v>
      </c>
      <c r="C1722">
        <v>3</v>
      </c>
      <c r="D1722" t="s">
        <v>55</v>
      </c>
      <c r="E1722">
        <v>5</v>
      </c>
      <c r="F1722" t="s">
        <v>305</v>
      </c>
      <c r="G1722" t="s">
        <v>124</v>
      </c>
      <c r="H1722" t="s">
        <v>385</v>
      </c>
      <c r="I1722" t="s">
        <v>212</v>
      </c>
      <c r="J1722" t="s">
        <v>213</v>
      </c>
      <c r="K1722" t="s">
        <v>149</v>
      </c>
      <c r="L1722" t="s">
        <v>214</v>
      </c>
      <c r="M1722" t="s">
        <v>76</v>
      </c>
      <c r="N1722" t="s">
        <v>215</v>
      </c>
      <c r="O1722" s="57">
        <v>46301.578935185185</v>
      </c>
      <c r="P1722" s="57">
        <v>46302.633414351854</v>
      </c>
      <c r="Q1722">
        <v>69405085</v>
      </c>
      <c r="S1722">
        <v>152302238421</v>
      </c>
      <c r="T1722" t="s">
        <v>3431</v>
      </c>
      <c r="U1722" t="s">
        <v>3432</v>
      </c>
      <c r="V1722" t="s">
        <v>3433</v>
      </c>
      <c r="Z1722">
        <v>112.7065977</v>
      </c>
      <c r="AA1722">
        <v>-7.3758572999999998</v>
      </c>
      <c r="AB1722" t="s">
        <v>3434</v>
      </c>
      <c r="AC1722" t="s">
        <v>216</v>
      </c>
      <c r="AL1722" t="s">
        <v>217</v>
      </c>
      <c r="AM1722" t="s">
        <v>3435</v>
      </c>
      <c r="AN1722" t="s">
        <v>6</v>
      </c>
      <c r="AO1722" s="57">
        <v>46183.601145833331</v>
      </c>
      <c r="AP1722" s="57">
        <v>46302.458333333336</v>
      </c>
      <c r="AR1722" t="s">
        <v>218</v>
      </c>
      <c r="AS1722" t="s">
        <v>816</v>
      </c>
      <c r="AT1722" t="s">
        <v>342</v>
      </c>
      <c r="AU1722">
        <v>20261007</v>
      </c>
      <c r="AV1722" t="s">
        <v>221</v>
      </c>
      <c r="AW1722" t="s">
        <v>2322</v>
      </c>
      <c r="AX1722" t="s">
        <v>222</v>
      </c>
      <c r="BA1722" s="57">
        <v>46302.458333333336</v>
      </c>
      <c r="BB1722" t="s">
        <v>3435</v>
      </c>
      <c r="BC1722">
        <v>2026</v>
      </c>
      <c r="BD1722">
        <v>10</v>
      </c>
      <c r="BE1722">
        <v>7</v>
      </c>
      <c r="BF1722" s="6">
        <f t="shared" si="78"/>
        <v>46302</v>
      </c>
      <c r="BG1722">
        <f t="shared" si="79"/>
        <v>-0.45833333333575865</v>
      </c>
      <c r="BH1722" t="str">
        <f t="shared" si="80"/>
        <v>COMPLY</v>
      </c>
      <c r="BI1722" t="str">
        <f>VLOOKUP(H1722,Sheet2!$A$1:$B$270,2,FALSE)</f>
        <v>SURABAYA SELATAN</v>
      </c>
    </row>
    <row r="1723" spans="1:61">
      <c r="A1723">
        <v>1722</v>
      </c>
      <c r="B1723">
        <v>1002634816</v>
      </c>
      <c r="C1723">
        <v>3</v>
      </c>
      <c r="D1723" t="s">
        <v>55</v>
      </c>
      <c r="E1723">
        <v>5</v>
      </c>
      <c r="F1723" t="s">
        <v>305</v>
      </c>
      <c r="G1723" t="s">
        <v>124</v>
      </c>
      <c r="H1723" t="s">
        <v>385</v>
      </c>
      <c r="I1723" t="s">
        <v>212</v>
      </c>
      <c r="J1723" t="s">
        <v>213</v>
      </c>
      <c r="K1723" t="s">
        <v>149</v>
      </c>
      <c r="L1723" t="s">
        <v>214</v>
      </c>
      <c r="M1723" t="s">
        <v>76</v>
      </c>
      <c r="N1723" t="s">
        <v>215</v>
      </c>
      <c r="O1723" s="57">
        <v>46308.499062499999</v>
      </c>
      <c r="P1723" s="57">
        <v>46309.69494212963</v>
      </c>
      <c r="Q1723">
        <v>69409291</v>
      </c>
      <c r="S1723">
        <v>152302238514</v>
      </c>
      <c r="T1723" t="s">
        <v>6189</v>
      </c>
      <c r="U1723" t="s">
        <v>6190</v>
      </c>
      <c r="V1723" t="s">
        <v>6191</v>
      </c>
      <c r="Z1723">
        <v>112.7202343</v>
      </c>
      <c r="AA1723">
        <v>-7.3562684999999997</v>
      </c>
      <c r="AB1723" t="s">
        <v>6192</v>
      </c>
      <c r="AC1723" t="s">
        <v>235</v>
      </c>
      <c r="AL1723" t="s">
        <v>217</v>
      </c>
      <c r="AM1723" t="s">
        <v>5869</v>
      </c>
      <c r="AN1723" t="s">
        <v>6</v>
      </c>
      <c r="AO1723" t="s">
        <v>5744</v>
      </c>
      <c r="AP1723" s="57">
        <v>46309.458333333336</v>
      </c>
      <c r="AR1723" t="s">
        <v>218</v>
      </c>
      <c r="AS1723" t="s">
        <v>816</v>
      </c>
      <c r="AT1723" t="s">
        <v>230</v>
      </c>
      <c r="AU1723">
        <v>20261014</v>
      </c>
      <c r="AV1723" t="s">
        <v>221</v>
      </c>
      <c r="AW1723" t="s">
        <v>876</v>
      </c>
      <c r="AX1723" t="s">
        <v>222</v>
      </c>
      <c r="BA1723" s="57">
        <v>46309.458333333336</v>
      </c>
      <c r="BB1723" t="s">
        <v>5869</v>
      </c>
      <c r="BC1723">
        <v>2026</v>
      </c>
      <c r="BD1723">
        <v>10</v>
      </c>
      <c r="BE1723">
        <v>14</v>
      </c>
      <c r="BF1723" s="6">
        <f t="shared" si="78"/>
        <v>46309</v>
      </c>
      <c r="BG1723">
        <f t="shared" si="79"/>
        <v>-0.45833333333575865</v>
      </c>
      <c r="BH1723" t="str">
        <f t="shared" si="80"/>
        <v>COMPLY</v>
      </c>
      <c r="BI1723" t="str">
        <f>VLOOKUP(H1723,Sheet2!$A$1:$B$270,2,FALSE)</f>
        <v>SURABAYA SELATAN</v>
      </c>
    </row>
    <row r="1724" spans="1:61">
      <c r="A1724">
        <v>1723</v>
      </c>
      <c r="B1724">
        <v>1002656786</v>
      </c>
      <c r="C1724">
        <v>3</v>
      </c>
      <c r="D1724" t="s">
        <v>55</v>
      </c>
      <c r="E1724">
        <v>5</v>
      </c>
      <c r="F1724" t="s">
        <v>305</v>
      </c>
      <c r="G1724" t="s">
        <v>124</v>
      </c>
      <c r="H1724" t="s">
        <v>385</v>
      </c>
      <c r="I1724" t="s">
        <v>212</v>
      </c>
      <c r="J1724" t="s">
        <v>213</v>
      </c>
      <c r="K1724" t="s">
        <v>149</v>
      </c>
      <c r="L1724" t="s">
        <v>214</v>
      </c>
      <c r="M1724" t="s">
        <v>76</v>
      </c>
      <c r="N1724" t="s">
        <v>215</v>
      </c>
      <c r="O1724" s="57">
        <v>46322.750567129631</v>
      </c>
      <c r="P1724" s="57">
        <v>46323.799363425926</v>
      </c>
      <c r="Q1724">
        <v>69418239</v>
      </c>
      <c r="S1724">
        <v>152302238689</v>
      </c>
      <c r="T1724" t="s">
        <v>13992</v>
      </c>
      <c r="U1724" t="s">
        <v>13993</v>
      </c>
      <c r="V1724" t="s">
        <v>13994</v>
      </c>
      <c r="Z1724">
        <v>112.74428519999999</v>
      </c>
      <c r="AA1724">
        <v>-7.3632599999999897</v>
      </c>
      <c r="AB1724" t="s">
        <v>13995</v>
      </c>
      <c r="AC1724" t="s">
        <v>235</v>
      </c>
      <c r="AL1724" t="s">
        <v>217</v>
      </c>
      <c r="AM1724" t="s">
        <v>13657</v>
      </c>
      <c r="AN1724" t="s">
        <v>6</v>
      </c>
      <c r="AO1724" t="s">
        <v>13621</v>
      </c>
      <c r="AP1724" s="57">
        <v>46323.625</v>
      </c>
      <c r="AR1724" t="s">
        <v>218</v>
      </c>
      <c r="AS1724" t="s">
        <v>816</v>
      </c>
      <c r="AT1724" t="s">
        <v>230</v>
      </c>
      <c r="AU1724">
        <v>20261028</v>
      </c>
      <c r="AV1724" t="s">
        <v>221</v>
      </c>
      <c r="AW1724" t="s">
        <v>883</v>
      </c>
      <c r="AX1724" t="s">
        <v>222</v>
      </c>
      <c r="BA1724" s="57">
        <v>46323.625</v>
      </c>
      <c r="BB1724" t="s">
        <v>13657</v>
      </c>
      <c r="BC1724">
        <v>2026</v>
      </c>
      <c r="BD1724">
        <v>10</v>
      </c>
      <c r="BE1724">
        <v>28</v>
      </c>
      <c r="BF1724" s="6">
        <f t="shared" si="78"/>
        <v>46323</v>
      </c>
      <c r="BG1724">
        <f t="shared" si="79"/>
        <v>-0.625</v>
      </c>
      <c r="BH1724" t="str">
        <f t="shared" si="80"/>
        <v>COMPLY</v>
      </c>
      <c r="BI1724" t="str">
        <f>VLOOKUP(H1724,Sheet2!$A$1:$B$270,2,FALSE)</f>
        <v>SURABAYA SELATAN</v>
      </c>
    </row>
    <row r="1725" spans="1:61">
      <c r="A1725">
        <v>1724</v>
      </c>
      <c r="B1725">
        <v>1002659451</v>
      </c>
      <c r="C1725">
        <v>3</v>
      </c>
      <c r="D1725" t="s">
        <v>55</v>
      </c>
      <c r="E1725">
        <v>5</v>
      </c>
      <c r="F1725" t="s">
        <v>305</v>
      </c>
      <c r="G1725" t="s">
        <v>124</v>
      </c>
      <c r="H1725" t="s">
        <v>385</v>
      </c>
      <c r="I1725" t="s">
        <v>212</v>
      </c>
      <c r="J1725" t="s">
        <v>213</v>
      </c>
      <c r="K1725" t="s">
        <v>149</v>
      </c>
      <c r="L1725" t="s">
        <v>214</v>
      </c>
      <c r="M1725" t="s">
        <v>76</v>
      </c>
      <c r="N1725" t="s">
        <v>215</v>
      </c>
      <c r="O1725" s="57">
        <v>46324.595682870371</v>
      </c>
      <c r="P1725" s="57">
        <v>46325.567847222221</v>
      </c>
      <c r="Q1725">
        <v>69419345</v>
      </c>
      <c r="S1725">
        <v>152302238711</v>
      </c>
      <c r="T1725" t="s">
        <v>14958</v>
      </c>
      <c r="U1725" t="s">
        <v>15313</v>
      </c>
      <c r="V1725" t="s">
        <v>15314</v>
      </c>
      <c r="Z1725">
        <v>112.71763799999999</v>
      </c>
      <c r="AA1725">
        <v>-7.3689929999999997</v>
      </c>
      <c r="AB1725" t="s">
        <v>15315</v>
      </c>
      <c r="AC1725" t="s">
        <v>235</v>
      </c>
      <c r="AL1725" t="s">
        <v>217</v>
      </c>
      <c r="AM1725" t="s">
        <v>15316</v>
      </c>
      <c r="AN1725" t="s">
        <v>6</v>
      </c>
      <c r="AO1725" t="s">
        <v>15038</v>
      </c>
      <c r="AP1725" s="57">
        <v>46325.458333333336</v>
      </c>
      <c r="AR1725" t="s">
        <v>218</v>
      </c>
      <c r="AS1725" t="s">
        <v>816</v>
      </c>
      <c r="AT1725" t="s">
        <v>230</v>
      </c>
      <c r="AU1725">
        <v>20261030</v>
      </c>
      <c r="AV1725" t="s">
        <v>221</v>
      </c>
      <c r="AW1725" t="s">
        <v>877</v>
      </c>
      <c r="AX1725" t="s">
        <v>222</v>
      </c>
      <c r="BA1725" s="57">
        <v>46325.458333333336</v>
      </c>
      <c r="BB1725" t="s">
        <v>15316</v>
      </c>
      <c r="BC1725">
        <v>2026</v>
      </c>
      <c r="BD1725">
        <v>10</v>
      </c>
      <c r="BE1725">
        <v>30</v>
      </c>
      <c r="BF1725" s="6">
        <f t="shared" si="78"/>
        <v>46325</v>
      </c>
      <c r="BG1725">
        <f t="shared" si="79"/>
        <v>-0.45833333333575865</v>
      </c>
      <c r="BH1725" t="str">
        <f t="shared" si="80"/>
        <v>COMPLY</v>
      </c>
      <c r="BI1725" t="str">
        <f>VLOOKUP(H1725,Sheet2!$A$1:$B$270,2,FALSE)</f>
        <v>SURABAYA SELATAN</v>
      </c>
    </row>
    <row r="1726" spans="1:61">
      <c r="A1726">
        <v>1725</v>
      </c>
      <c r="B1726">
        <v>1002633079</v>
      </c>
      <c r="C1726">
        <v>3</v>
      </c>
      <c r="D1726" t="s">
        <v>55</v>
      </c>
      <c r="E1726">
        <v>5</v>
      </c>
      <c r="F1726" t="s">
        <v>305</v>
      </c>
      <c r="G1726" t="s">
        <v>124</v>
      </c>
      <c r="H1726" t="s">
        <v>385</v>
      </c>
      <c r="I1726" t="s">
        <v>212</v>
      </c>
      <c r="J1726" t="s">
        <v>213</v>
      </c>
      <c r="K1726" t="s">
        <v>149</v>
      </c>
      <c r="M1726" t="s">
        <v>1625</v>
      </c>
      <c r="N1726" t="s">
        <v>215</v>
      </c>
      <c r="O1726" s="57">
        <v>46307.589699074073</v>
      </c>
      <c r="P1726" s="57">
        <v>46311.58556712963</v>
      </c>
      <c r="Q1726">
        <v>69408686</v>
      </c>
      <c r="S1726">
        <v>152302238502</v>
      </c>
      <c r="T1726" t="s">
        <v>6186</v>
      </c>
      <c r="U1726" t="s">
        <v>6187</v>
      </c>
      <c r="Z1726">
        <v>112.72916789999999</v>
      </c>
      <c r="AA1726">
        <v>-7.3851940000000003</v>
      </c>
      <c r="AB1726" t="s">
        <v>6188</v>
      </c>
      <c r="AC1726" t="s">
        <v>229</v>
      </c>
      <c r="AO1726" s="57">
        <v>46366.590462962966</v>
      </c>
      <c r="AR1726" t="s">
        <v>1630</v>
      </c>
      <c r="AS1726" t="s">
        <v>816</v>
      </c>
      <c r="AT1726" t="s">
        <v>230</v>
      </c>
      <c r="AV1726" t="s">
        <v>4103</v>
      </c>
      <c r="AW1726" t="s">
        <v>540</v>
      </c>
      <c r="AX1726" t="s">
        <v>222</v>
      </c>
      <c r="AZ1726" t="s">
        <v>4103</v>
      </c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str">
        <f>VLOOKUP(H1726,Sheet2!$A$1:$B$270,2,FALSE)</f>
        <v>SURABAYA SELATAN</v>
      </c>
    </row>
    <row r="1727" spans="1:61">
      <c r="A1727">
        <v>1726</v>
      </c>
      <c r="B1727">
        <v>1002625909</v>
      </c>
      <c r="C1727">
        <v>3</v>
      </c>
      <c r="D1727" t="s">
        <v>55</v>
      </c>
      <c r="E1727">
        <v>5</v>
      </c>
      <c r="F1727" t="s">
        <v>305</v>
      </c>
      <c r="G1727" t="s">
        <v>124</v>
      </c>
      <c r="H1727" t="s">
        <v>326</v>
      </c>
      <c r="I1727" t="s">
        <v>212</v>
      </c>
      <c r="J1727" t="s">
        <v>213</v>
      </c>
      <c r="K1727" t="s">
        <v>149</v>
      </c>
      <c r="L1727" t="s">
        <v>214</v>
      </c>
      <c r="M1727" t="s">
        <v>1400</v>
      </c>
      <c r="N1727" t="s">
        <v>215</v>
      </c>
      <c r="O1727" s="57">
        <v>46302.49832175926</v>
      </c>
      <c r="P1727" s="57">
        <v>46304.612175925926</v>
      </c>
      <c r="Q1727">
        <v>69405736</v>
      </c>
      <c r="S1727">
        <v>152305231457</v>
      </c>
      <c r="T1727" t="s">
        <v>4127</v>
      </c>
      <c r="U1727" t="s">
        <v>4128</v>
      </c>
      <c r="V1727" t="s">
        <v>4129</v>
      </c>
      <c r="Z1727">
        <v>112.75760200000001</v>
      </c>
      <c r="AA1727">
        <v>-7.3841460000000003</v>
      </c>
      <c r="AB1727" t="s">
        <v>4130</v>
      </c>
      <c r="AC1727" t="s">
        <v>235</v>
      </c>
      <c r="AL1727" t="s">
        <v>217</v>
      </c>
      <c r="AM1727" t="s">
        <v>3686</v>
      </c>
      <c r="AN1727" t="s">
        <v>6</v>
      </c>
      <c r="AO1727" s="57">
        <v>46213.507164351853</v>
      </c>
      <c r="AP1727" s="57">
        <v>46303.333333333336</v>
      </c>
      <c r="AQ1727" t="s">
        <v>841</v>
      </c>
      <c r="AR1727" t="s">
        <v>14</v>
      </c>
      <c r="AS1727" t="s">
        <v>843</v>
      </c>
      <c r="AT1727" t="s">
        <v>230</v>
      </c>
      <c r="AV1727" t="s">
        <v>5368</v>
      </c>
      <c r="AW1727" t="s">
        <v>878</v>
      </c>
      <c r="AX1727" t="s">
        <v>222</v>
      </c>
      <c r="BA1727" s="57">
        <v>46303.333333333336</v>
      </c>
      <c r="BB1727" t="s">
        <v>3686</v>
      </c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str">
        <f>VLOOKUP(H1727,Sheet2!$A$1:$B$270,2,FALSE)</f>
        <v>SURABAYA SELATAN</v>
      </c>
    </row>
    <row r="1728" spans="1:61">
      <c r="A1728">
        <v>1727</v>
      </c>
      <c r="B1728">
        <v>1002635882</v>
      </c>
      <c r="C1728">
        <v>3</v>
      </c>
      <c r="D1728" t="s">
        <v>55</v>
      </c>
      <c r="E1728">
        <v>5</v>
      </c>
      <c r="F1728" t="s">
        <v>305</v>
      </c>
      <c r="G1728" t="s">
        <v>124</v>
      </c>
      <c r="H1728" t="s">
        <v>326</v>
      </c>
      <c r="I1728" t="s">
        <v>212</v>
      </c>
      <c r="J1728" t="s">
        <v>213</v>
      </c>
      <c r="K1728" t="s">
        <v>149</v>
      </c>
      <c r="L1728" t="s">
        <v>214</v>
      </c>
      <c r="M1728" t="s">
        <v>1400</v>
      </c>
      <c r="N1728" t="s">
        <v>215</v>
      </c>
      <c r="O1728" s="57">
        <v>46308.806006944447</v>
      </c>
      <c r="P1728" s="57">
        <v>46311.438599537039</v>
      </c>
      <c r="Q1728">
        <v>69409695</v>
      </c>
      <c r="S1728">
        <v>152305231193</v>
      </c>
      <c r="T1728" t="s">
        <v>6708</v>
      </c>
      <c r="U1728" t="s">
        <v>6709</v>
      </c>
      <c r="V1728" t="s">
        <v>6710</v>
      </c>
      <c r="Z1728">
        <v>112.77042</v>
      </c>
      <c r="AA1728">
        <v>-7.3820860000000001</v>
      </c>
      <c r="AB1728" t="s">
        <v>6711</v>
      </c>
      <c r="AC1728" t="s">
        <v>235</v>
      </c>
      <c r="AL1728" t="s">
        <v>217</v>
      </c>
      <c r="AM1728" t="s">
        <v>6712</v>
      </c>
      <c r="AN1728" t="s">
        <v>6</v>
      </c>
      <c r="AO1728" t="s">
        <v>6713</v>
      </c>
      <c r="AP1728" s="57">
        <v>46310.333333333336</v>
      </c>
      <c r="AQ1728" t="s">
        <v>841</v>
      </c>
      <c r="AR1728" t="s">
        <v>14</v>
      </c>
      <c r="AS1728" t="s">
        <v>843</v>
      </c>
      <c r="AT1728" t="s">
        <v>230</v>
      </c>
      <c r="AV1728" t="s">
        <v>8773</v>
      </c>
      <c r="AW1728" t="s">
        <v>877</v>
      </c>
      <c r="AX1728" t="s">
        <v>222</v>
      </c>
      <c r="BA1728" s="57">
        <v>46310.333333333336</v>
      </c>
      <c r="BB1728" t="s">
        <v>6712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str">
        <f>VLOOKUP(H1728,Sheet2!$A$1:$B$270,2,FALSE)</f>
        <v>SURABAYA SELATAN</v>
      </c>
    </row>
    <row r="1729" spans="1:61">
      <c r="A1729">
        <v>1728</v>
      </c>
      <c r="B1729">
        <v>1002630512</v>
      </c>
      <c r="C1729">
        <v>3</v>
      </c>
      <c r="D1729" t="s">
        <v>55</v>
      </c>
      <c r="E1729">
        <v>5</v>
      </c>
      <c r="F1729" t="s">
        <v>305</v>
      </c>
      <c r="G1729" t="s">
        <v>124</v>
      </c>
      <c r="H1729" t="s">
        <v>326</v>
      </c>
      <c r="I1729" t="s">
        <v>212</v>
      </c>
      <c r="J1729" t="s">
        <v>213</v>
      </c>
      <c r="K1729" t="s">
        <v>149</v>
      </c>
      <c r="L1729" t="s">
        <v>214</v>
      </c>
      <c r="M1729" t="s">
        <v>836</v>
      </c>
      <c r="N1729" t="s">
        <v>215</v>
      </c>
      <c r="O1729" s="57">
        <v>46304.751828703702</v>
      </c>
      <c r="P1729" s="57">
        <v>46309.37703703704</v>
      </c>
      <c r="Q1729">
        <v>69407643</v>
      </c>
      <c r="S1729">
        <v>152305231482</v>
      </c>
      <c r="T1729" t="s">
        <v>5369</v>
      </c>
      <c r="U1729" t="s">
        <v>4128</v>
      </c>
      <c r="V1729" t="s">
        <v>5370</v>
      </c>
      <c r="Z1729">
        <v>112.75760200000001</v>
      </c>
      <c r="AA1729">
        <v>-7.3841460000000003</v>
      </c>
      <c r="AB1729" t="s">
        <v>5371</v>
      </c>
      <c r="AC1729" t="s">
        <v>235</v>
      </c>
      <c r="AL1729" t="s">
        <v>217</v>
      </c>
      <c r="AM1729" t="s">
        <v>5372</v>
      </c>
      <c r="AN1729" t="s">
        <v>6</v>
      </c>
      <c r="AO1729" s="57">
        <v>46275.757592592592</v>
      </c>
      <c r="AP1729" s="57">
        <v>46305.625</v>
      </c>
      <c r="AQ1729" t="s">
        <v>841</v>
      </c>
      <c r="AR1729" t="s">
        <v>14</v>
      </c>
      <c r="AS1729" t="s">
        <v>843</v>
      </c>
      <c r="AT1729" t="s">
        <v>230</v>
      </c>
      <c r="AV1729" t="s">
        <v>837</v>
      </c>
      <c r="AW1729" t="s">
        <v>878</v>
      </c>
      <c r="AX1729" t="s">
        <v>222</v>
      </c>
      <c r="BA1729" s="57">
        <v>46305.625</v>
      </c>
      <c r="BB1729" t="s">
        <v>5372</v>
      </c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str">
        <f>VLOOKUP(H1729,Sheet2!$A$1:$B$270,2,FALSE)</f>
        <v>SURABAYA SELATAN</v>
      </c>
    </row>
    <row r="1730" spans="1:61">
      <c r="A1730">
        <v>1729</v>
      </c>
      <c r="B1730">
        <v>1002639673</v>
      </c>
      <c r="C1730">
        <v>3</v>
      </c>
      <c r="D1730" t="s">
        <v>55</v>
      </c>
      <c r="E1730">
        <v>5</v>
      </c>
      <c r="F1730" t="s">
        <v>305</v>
      </c>
      <c r="G1730" t="s">
        <v>124</v>
      </c>
      <c r="H1730" t="s">
        <v>326</v>
      </c>
      <c r="I1730" t="s">
        <v>212</v>
      </c>
      <c r="J1730" t="s">
        <v>213</v>
      </c>
      <c r="K1730" t="s">
        <v>149</v>
      </c>
      <c r="L1730" t="s">
        <v>214</v>
      </c>
      <c r="M1730" t="s">
        <v>836</v>
      </c>
      <c r="N1730" t="s">
        <v>215</v>
      </c>
      <c r="O1730" s="57">
        <v>46311.426099537035</v>
      </c>
      <c r="P1730" s="57">
        <v>46314.376840277779</v>
      </c>
      <c r="Q1730">
        <v>69411246</v>
      </c>
      <c r="S1730">
        <v>152305231532</v>
      </c>
      <c r="T1730" t="s">
        <v>8774</v>
      </c>
      <c r="U1730" t="s">
        <v>8770</v>
      </c>
      <c r="V1730" t="s">
        <v>8775</v>
      </c>
      <c r="Z1730">
        <v>112.75943359999999</v>
      </c>
      <c r="AA1730">
        <v>-7.3534440999999999</v>
      </c>
      <c r="AB1730" t="s">
        <v>8776</v>
      </c>
      <c r="AC1730" t="s">
        <v>216</v>
      </c>
      <c r="AL1730" t="s">
        <v>217</v>
      </c>
      <c r="AM1730" t="s">
        <v>7610</v>
      </c>
      <c r="AN1730" t="s">
        <v>6</v>
      </c>
      <c r="AO1730" t="s">
        <v>8184</v>
      </c>
      <c r="AP1730" s="57">
        <v>46312.333333333336</v>
      </c>
      <c r="AQ1730" t="s">
        <v>841</v>
      </c>
      <c r="AR1730" t="s">
        <v>14</v>
      </c>
      <c r="AS1730" t="s">
        <v>843</v>
      </c>
      <c r="AT1730" t="s">
        <v>230</v>
      </c>
      <c r="AV1730" t="s">
        <v>837</v>
      </c>
      <c r="AW1730" t="s">
        <v>875</v>
      </c>
      <c r="AX1730" t="s">
        <v>222</v>
      </c>
      <c r="BA1730" s="57">
        <v>46312.333333333336</v>
      </c>
      <c r="BB1730" t="s">
        <v>7610</v>
      </c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str">
        <f>VLOOKUP(H1730,Sheet2!$A$1:$B$270,2,FALSE)</f>
        <v>SURABAYA SELATAN</v>
      </c>
    </row>
    <row r="1731" spans="1:61">
      <c r="A1731">
        <v>1730</v>
      </c>
      <c r="B1731">
        <v>1002654182</v>
      </c>
      <c r="C1731">
        <v>3</v>
      </c>
      <c r="D1731" t="s">
        <v>55</v>
      </c>
      <c r="E1731">
        <v>5</v>
      </c>
      <c r="F1731" t="s">
        <v>305</v>
      </c>
      <c r="G1731" t="s">
        <v>124</v>
      </c>
      <c r="H1731" t="s">
        <v>326</v>
      </c>
      <c r="I1731" t="s">
        <v>212</v>
      </c>
      <c r="J1731" t="s">
        <v>213</v>
      </c>
      <c r="K1731" t="s">
        <v>149</v>
      </c>
      <c r="L1731" t="s">
        <v>826</v>
      </c>
      <c r="M1731" t="s">
        <v>836</v>
      </c>
      <c r="N1731" t="s">
        <v>215</v>
      </c>
      <c r="O1731" s="57">
        <v>46321.592245370368</v>
      </c>
      <c r="P1731" s="57">
        <v>46323.54755787037</v>
      </c>
      <c r="Q1731">
        <v>69417238</v>
      </c>
      <c r="R1731">
        <v>3135942036</v>
      </c>
      <c r="S1731">
        <v>152305231617</v>
      </c>
      <c r="T1731" t="s">
        <v>13276</v>
      </c>
      <c r="U1731" t="s">
        <v>13277</v>
      </c>
      <c r="V1731" t="s">
        <v>13278</v>
      </c>
      <c r="Z1731">
        <v>112.79340759999999</v>
      </c>
      <c r="AA1731">
        <v>-7.3654827000000003</v>
      </c>
      <c r="AB1731" t="s">
        <v>13279</v>
      </c>
      <c r="AC1731" t="s">
        <v>216</v>
      </c>
      <c r="AL1731" t="s">
        <v>217</v>
      </c>
      <c r="AM1731" t="s">
        <v>13223</v>
      </c>
      <c r="AN1731" t="s">
        <v>6</v>
      </c>
      <c r="AO1731" t="s">
        <v>12937</v>
      </c>
      <c r="AP1731" s="57">
        <v>46322.458333333336</v>
      </c>
      <c r="AQ1731" t="s">
        <v>838</v>
      </c>
      <c r="AR1731" t="s">
        <v>14</v>
      </c>
      <c r="AS1731" t="s">
        <v>843</v>
      </c>
      <c r="AT1731" t="s">
        <v>230</v>
      </c>
      <c r="AV1731" t="s">
        <v>837</v>
      </c>
      <c r="AW1731" t="s">
        <v>9323</v>
      </c>
      <c r="AX1731" t="s">
        <v>222</v>
      </c>
      <c r="BA1731" s="57">
        <v>46322.458333333336</v>
      </c>
      <c r="BB1731" t="s">
        <v>13223</v>
      </c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str">
        <f>VLOOKUP(H1731,Sheet2!$A$1:$B$270,2,FALSE)</f>
        <v>SURABAYA SELATAN</v>
      </c>
    </row>
    <row r="1732" spans="1:61">
      <c r="A1732">
        <v>1731</v>
      </c>
      <c r="B1732">
        <v>1002617383</v>
      </c>
      <c r="C1732">
        <v>3</v>
      </c>
      <c r="D1732" t="s">
        <v>55</v>
      </c>
      <c r="E1732">
        <v>5</v>
      </c>
      <c r="F1732" t="s">
        <v>305</v>
      </c>
      <c r="G1732" t="s">
        <v>124</v>
      </c>
      <c r="H1732" t="s">
        <v>326</v>
      </c>
      <c r="I1732" t="s">
        <v>212</v>
      </c>
      <c r="J1732" t="s">
        <v>213</v>
      </c>
      <c r="K1732" t="s">
        <v>149</v>
      </c>
      <c r="L1732" t="s">
        <v>214</v>
      </c>
      <c r="M1732" t="s">
        <v>76</v>
      </c>
      <c r="N1732" t="s">
        <v>215</v>
      </c>
      <c r="O1732" s="57">
        <v>46296.441435185188</v>
      </c>
      <c r="P1732" s="57">
        <v>46301.620254629626</v>
      </c>
      <c r="Q1732">
        <v>69402176</v>
      </c>
      <c r="S1732">
        <v>152305231385</v>
      </c>
      <c r="T1732" t="s">
        <v>1190</v>
      </c>
      <c r="U1732" t="s">
        <v>1191</v>
      </c>
      <c r="V1732" t="s">
        <v>1192</v>
      </c>
      <c r="Z1732">
        <v>112.78666440000001</v>
      </c>
      <c r="AA1732">
        <v>-7.3539735999999998</v>
      </c>
      <c r="AB1732" t="s">
        <v>1193</v>
      </c>
      <c r="AC1732" t="s">
        <v>216</v>
      </c>
      <c r="AL1732" t="s">
        <v>217</v>
      </c>
      <c r="AM1732" t="s">
        <v>1118</v>
      </c>
      <c r="AN1732" t="s">
        <v>6</v>
      </c>
      <c r="AO1732" s="57">
        <v>46032.444687499999</v>
      </c>
      <c r="AP1732" s="57">
        <v>46297.333333333336</v>
      </c>
      <c r="AQ1732" t="s">
        <v>841</v>
      </c>
      <c r="AR1732" t="s">
        <v>218</v>
      </c>
      <c r="AS1732" t="s">
        <v>843</v>
      </c>
      <c r="AT1732" t="s">
        <v>230</v>
      </c>
      <c r="AU1732">
        <v>20261006</v>
      </c>
      <c r="AV1732" t="s">
        <v>221</v>
      </c>
      <c r="AW1732" t="s">
        <v>879</v>
      </c>
      <c r="AX1732" t="s">
        <v>222</v>
      </c>
      <c r="BA1732" s="57">
        <v>46297.333333333336</v>
      </c>
      <c r="BB1732" t="s">
        <v>1118</v>
      </c>
      <c r="BC1732">
        <v>2026</v>
      </c>
      <c r="BD1732">
        <v>10</v>
      </c>
      <c r="BE1732">
        <v>6</v>
      </c>
      <c r="BF1732" s="6">
        <f t="shared" si="81"/>
        <v>46301</v>
      </c>
      <c r="BG1732">
        <f t="shared" si="82"/>
        <v>3.6666666666642413</v>
      </c>
      <c r="BH1732" t="str">
        <f t="shared" si="83"/>
        <v>NOT COMPLY</v>
      </c>
      <c r="BI1732" t="str">
        <f>VLOOKUP(H1732,Sheet2!$A$1:$B$270,2,FALSE)</f>
        <v>SURABAYA SELATAN</v>
      </c>
    </row>
    <row r="1733" spans="1:61">
      <c r="A1733">
        <v>1732</v>
      </c>
      <c r="B1733">
        <v>1002617708</v>
      </c>
      <c r="C1733">
        <v>3</v>
      </c>
      <c r="D1733" t="s">
        <v>55</v>
      </c>
      <c r="E1733">
        <v>5</v>
      </c>
      <c r="F1733" t="s">
        <v>305</v>
      </c>
      <c r="G1733" t="s">
        <v>124</v>
      </c>
      <c r="H1733" t="s">
        <v>326</v>
      </c>
      <c r="I1733" t="s">
        <v>212</v>
      </c>
      <c r="J1733" t="s">
        <v>213</v>
      </c>
      <c r="K1733" t="s">
        <v>149</v>
      </c>
      <c r="M1733" t="s">
        <v>76</v>
      </c>
      <c r="N1733" t="s">
        <v>215</v>
      </c>
      <c r="O1733" s="57">
        <v>46296.511134259257</v>
      </c>
      <c r="P1733" s="57">
        <v>46296.723958333336</v>
      </c>
      <c r="Q1733">
        <v>69401010</v>
      </c>
      <c r="S1733">
        <v>152305231383</v>
      </c>
      <c r="T1733" t="s">
        <v>924</v>
      </c>
      <c r="U1733" t="s">
        <v>1194</v>
      </c>
      <c r="V1733" t="s">
        <v>1195</v>
      </c>
      <c r="Z1733">
        <v>112.7634</v>
      </c>
      <c r="AA1733">
        <v>-7.3680000000000003</v>
      </c>
      <c r="AB1733" t="s">
        <v>925</v>
      </c>
      <c r="AC1733" t="s">
        <v>216</v>
      </c>
      <c r="AL1733" t="s">
        <v>217</v>
      </c>
      <c r="AM1733" t="s">
        <v>1196</v>
      </c>
      <c r="AN1733" t="s">
        <v>6</v>
      </c>
      <c r="AO1733" s="57">
        <v>46032.517557870371</v>
      </c>
      <c r="AR1733" t="s">
        <v>218</v>
      </c>
      <c r="AS1733" t="s">
        <v>843</v>
      </c>
      <c r="AT1733" t="s">
        <v>342</v>
      </c>
      <c r="AU1733">
        <v>20261001</v>
      </c>
      <c r="AV1733" t="s">
        <v>221</v>
      </c>
      <c r="AW1733" t="s">
        <v>540</v>
      </c>
      <c r="AX1733" t="s">
        <v>222</v>
      </c>
      <c r="BA1733" s="57">
        <v>46296.291666666664</v>
      </c>
      <c r="BB1733" t="s">
        <v>1196</v>
      </c>
      <c r="BC1733">
        <v>2026</v>
      </c>
      <c r="BD1733">
        <v>10</v>
      </c>
      <c r="BE1733">
        <v>1</v>
      </c>
      <c r="BF1733" s="6">
        <f t="shared" si="81"/>
        <v>46296</v>
      </c>
      <c r="BG1733">
        <f t="shared" si="82"/>
        <v>-0.29166666666424135</v>
      </c>
      <c r="BH1733" t="str">
        <f t="shared" si="83"/>
        <v>COMPLY</v>
      </c>
      <c r="BI1733" t="str">
        <f>VLOOKUP(H1733,Sheet2!$A$1:$B$270,2,FALSE)</f>
        <v>SURABAYA SELATAN</v>
      </c>
    </row>
    <row r="1734" spans="1:61">
      <c r="A1734">
        <v>1733</v>
      </c>
      <c r="B1734">
        <v>1002623807</v>
      </c>
      <c r="C1734">
        <v>3</v>
      </c>
      <c r="D1734" t="s">
        <v>55</v>
      </c>
      <c r="E1734">
        <v>5</v>
      </c>
      <c r="F1734" t="s">
        <v>305</v>
      </c>
      <c r="G1734" t="s">
        <v>124</v>
      </c>
      <c r="H1734" t="s">
        <v>326</v>
      </c>
      <c r="I1734" t="s">
        <v>212</v>
      </c>
      <c r="J1734" t="s">
        <v>213</v>
      </c>
      <c r="K1734" t="s">
        <v>149</v>
      </c>
      <c r="L1734" t="s">
        <v>214</v>
      </c>
      <c r="M1734" t="s">
        <v>76</v>
      </c>
      <c r="N1734" t="s">
        <v>215</v>
      </c>
      <c r="O1734" s="57">
        <v>46301.43310185185</v>
      </c>
      <c r="P1734" s="57">
        <v>46302.815613425926</v>
      </c>
      <c r="Q1734">
        <v>69404783</v>
      </c>
      <c r="S1734">
        <v>152305231446</v>
      </c>
      <c r="T1734" t="s">
        <v>3436</v>
      </c>
      <c r="U1734" t="s">
        <v>3437</v>
      </c>
      <c r="V1734" t="s">
        <v>3438</v>
      </c>
      <c r="Z1734">
        <v>112.7627882</v>
      </c>
      <c r="AA1734">
        <v>-7.3788168999999897</v>
      </c>
      <c r="AB1734" t="s">
        <v>3439</v>
      </c>
      <c r="AC1734" t="s">
        <v>235</v>
      </c>
      <c r="AL1734" t="s">
        <v>217</v>
      </c>
      <c r="AM1734" t="s">
        <v>3440</v>
      </c>
      <c r="AN1734" t="s">
        <v>6</v>
      </c>
      <c r="AO1734" s="57">
        <v>46183.433946759258</v>
      </c>
      <c r="AP1734" s="57">
        <v>46302.333333333336</v>
      </c>
      <c r="AR1734" t="s">
        <v>218</v>
      </c>
      <c r="AS1734" t="s">
        <v>843</v>
      </c>
      <c r="AT1734" t="s">
        <v>220</v>
      </c>
      <c r="AU1734">
        <v>20261007</v>
      </c>
      <c r="AV1734" t="s">
        <v>221</v>
      </c>
      <c r="AW1734" t="s">
        <v>3441</v>
      </c>
      <c r="AX1734" t="s">
        <v>222</v>
      </c>
      <c r="BA1734" s="57">
        <v>46302.333333333336</v>
      </c>
      <c r="BB1734" t="s">
        <v>3440</v>
      </c>
      <c r="BC1734">
        <v>2026</v>
      </c>
      <c r="BD1734">
        <v>10</v>
      </c>
      <c r="BE1734">
        <v>7</v>
      </c>
      <c r="BF1734" s="6">
        <f t="shared" si="81"/>
        <v>46302</v>
      </c>
      <c r="BG1734">
        <f t="shared" si="82"/>
        <v>-0.33333333333575865</v>
      </c>
      <c r="BH1734" t="str">
        <f t="shared" si="83"/>
        <v>COMPLY</v>
      </c>
      <c r="BI1734" t="str">
        <f>VLOOKUP(H1734,Sheet2!$A$1:$B$270,2,FALSE)</f>
        <v>SURABAYA SELATAN</v>
      </c>
    </row>
    <row r="1735" spans="1:61">
      <c r="A1735">
        <v>1734</v>
      </c>
      <c r="B1735">
        <v>1002626947</v>
      </c>
      <c r="C1735">
        <v>3</v>
      </c>
      <c r="D1735" t="s">
        <v>55</v>
      </c>
      <c r="E1735">
        <v>5</v>
      </c>
      <c r="F1735" t="s">
        <v>305</v>
      </c>
      <c r="G1735" t="s">
        <v>124</v>
      </c>
      <c r="H1735" t="s">
        <v>326</v>
      </c>
      <c r="I1735" t="s">
        <v>212</v>
      </c>
      <c r="J1735" t="s">
        <v>213</v>
      </c>
      <c r="K1735" t="s">
        <v>149</v>
      </c>
      <c r="L1735" t="s">
        <v>214</v>
      </c>
      <c r="M1735" t="s">
        <v>76</v>
      </c>
      <c r="N1735" t="s">
        <v>215</v>
      </c>
      <c r="O1735" s="57">
        <v>46302.815740740742</v>
      </c>
      <c r="P1735" s="57">
        <v>46305.481516203705</v>
      </c>
      <c r="Q1735">
        <v>69406173</v>
      </c>
      <c r="S1735">
        <v>152305231464</v>
      </c>
      <c r="T1735" t="s">
        <v>4131</v>
      </c>
      <c r="U1735" t="s">
        <v>4132</v>
      </c>
      <c r="V1735" t="s">
        <v>4133</v>
      </c>
      <c r="Z1735">
        <v>112.764503</v>
      </c>
      <c r="AA1735">
        <v>-7.3438768999999997</v>
      </c>
      <c r="AB1735" t="s">
        <v>4134</v>
      </c>
      <c r="AC1735" t="s">
        <v>235</v>
      </c>
      <c r="AL1735" t="s">
        <v>217</v>
      </c>
      <c r="AM1735" t="s">
        <v>4135</v>
      </c>
      <c r="AN1735" t="s">
        <v>6</v>
      </c>
      <c r="AO1735" s="57">
        <v>46213.819537037038</v>
      </c>
      <c r="AP1735" s="57">
        <v>46304.333333333336</v>
      </c>
      <c r="AQ1735" t="s">
        <v>841</v>
      </c>
      <c r="AR1735" t="s">
        <v>218</v>
      </c>
      <c r="AS1735" t="s">
        <v>843</v>
      </c>
      <c r="AT1735" t="s">
        <v>342</v>
      </c>
      <c r="AU1735">
        <v>20261010</v>
      </c>
      <c r="AV1735" t="s">
        <v>221</v>
      </c>
      <c r="AW1735" t="s">
        <v>821</v>
      </c>
      <c r="AX1735" t="s">
        <v>222</v>
      </c>
      <c r="BA1735" s="57">
        <v>46304.333333333336</v>
      </c>
      <c r="BB1735" t="s">
        <v>4135</v>
      </c>
      <c r="BC1735">
        <v>2026</v>
      </c>
      <c r="BD1735">
        <v>10</v>
      </c>
      <c r="BE1735">
        <v>10</v>
      </c>
      <c r="BF1735" s="6">
        <f t="shared" si="81"/>
        <v>46305</v>
      </c>
      <c r="BG1735">
        <f t="shared" si="82"/>
        <v>0.66666666666424135</v>
      </c>
      <c r="BH1735" t="str">
        <f t="shared" si="83"/>
        <v>COMPLY</v>
      </c>
      <c r="BI1735" t="str">
        <f>VLOOKUP(H1735,Sheet2!$A$1:$B$270,2,FALSE)</f>
        <v>SURABAYA SELATAN</v>
      </c>
    </row>
    <row r="1736" spans="1:61">
      <c r="A1736">
        <v>1735</v>
      </c>
      <c r="B1736">
        <v>1002625964</v>
      </c>
      <c r="C1736">
        <v>3</v>
      </c>
      <c r="D1736" t="s">
        <v>55</v>
      </c>
      <c r="E1736">
        <v>5</v>
      </c>
      <c r="F1736" t="s">
        <v>305</v>
      </c>
      <c r="G1736" t="s">
        <v>124</v>
      </c>
      <c r="H1736" t="s">
        <v>326</v>
      </c>
      <c r="I1736" t="s">
        <v>212</v>
      </c>
      <c r="J1736" t="s">
        <v>213</v>
      </c>
      <c r="K1736" t="s">
        <v>149</v>
      </c>
      <c r="L1736" t="s">
        <v>214</v>
      </c>
      <c r="M1736" t="s">
        <v>76</v>
      </c>
      <c r="N1736" t="s">
        <v>215</v>
      </c>
      <c r="O1736" s="57">
        <v>46302.515740740739</v>
      </c>
      <c r="P1736" s="57">
        <v>46304.774351851855</v>
      </c>
      <c r="Q1736">
        <v>69405785</v>
      </c>
      <c r="S1736">
        <v>152305231459</v>
      </c>
      <c r="T1736" t="s">
        <v>4136</v>
      </c>
      <c r="U1736" t="s">
        <v>4137</v>
      </c>
      <c r="V1736" t="s">
        <v>4138</v>
      </c>
      <c r="Z1736">
        <v>112.7626822</v>
      </c>
      <c r="AA1736">
        <v>-7.3471234000000001</v>
      </c>
      <c r="AB1736" t="s">
        <v>4139</v>
      </c>
      <c r="AC1736" t="s">
        <v>216</v>
      </c>
      <c r="AL1736" t="s">
        <v>217</v>
      </c>
      <c r="AM1736" t="s">
        <v>4140</v>
      </c>
      <c r="AN1736" t="s">
        <v>6</v>
      </c>
      <c r="AO1736" s="57">
        <v>46213.517812500002</v>
      </c>
      <c r="AP1736" s="57">
        <v>46303.458333333336</v>
      </c>
      <c r="AR1736" t="s">
        <v>218</v>
      </c>
      <c r="AS1736" t="s">
        <v>843</v>
      </c>
      <c r="AT1736" t="s">
        <v>342</v>
      </c>
      <c r="AU1736">
        <v>20261009</v>
      </c>
      <c r="AV1736" t="s">
        <v>221</v>
      </c>
      <c r="AW1736" t="s">
        <v>1699</v>
      </c>
      <c r="AX1736" t="s">
        <v>222</v>
      </c>
      <c r="BA1736" s="57">
        <v>46303.458333333336</v>
      </c>
      <c r="BB1736" t="s">
        <v>4140</v>
      </c>
      <c r="BC1736">
        <v>2026</v>
      </c>
      <c r="BD1736">
        <v>10</v>
      </c>
      <c r="BE1736">
        <v>9</v>
      </c>
      <c r="BF1736" s="6">
        <f t="shared" si="81"/>
        <v>46304</v>
      </c>
      <c r="BG1736">
        <f t="shared" si="82"/>
        <v>0.54166666666424135</v>
      </c>
      <c r="BH1736" t="str">
        <f t="shared" si="83"/>
        <v>COMPLY</v>
      </c>
      <c r="BI1736" t="str">
        <f>VLOOKUP(H1736,Sheet2!$A$1:$B$270,2,FALSE)</f>
        <v>SURABAYA SELATAN</v>
      </c>
    </row>
    <row r="1737" spans="1:61">
      <c r="A1737">
        <v>1736</v>
      </c>
      <c r="B1737">
        <v>1002629950</v>
      </c>
      <c r="C1737">
        <v>3</v>
      </c>
      <c r="D1737" t="s">
        <v>55</v>
      </c>
      <c r="E1737">
        <v>5</v>
      </c>
      <c r="F1737" t="s">
        <v>305</v>
      </c>
      <c r="G1737" t="s">
        <v>124</v>
      </c>
      <c r="H1737" t="s">
        <v>326</v>
      </c>
      <c r="I1737" t="s">
        <v>212</v>
      </c>
      <c r="J1737" t="s">
        <v>213</v>
      </c>
      <c r="K1737" t="s">
        <v>149</v>
      </c>
      <c r="M1737" t="s">
        <v>76</v>
      </c>
      <c r="N1737" t="s">
        <v>215</v>
      </c>
      <c r="O1737" s="57">
        <v>46304.612187500003</v>
      </c>
      <c r="P1737" s="57">
        <v>46304.699872685182</v>
      </c>
      <c r="Q1737">
        <v>69405736</v>
      </c>
      <c r="S1737">
        <v>152305231478</v>
      </c>
      <c r="T1737" t="s">
        <v>4127</v>
      </c>
      <c r="U1737" t="s">
        <v>5365</v>
      </c>
      <c r="V1737" t="s">
        <v>5366</v>
      </c>
      <c r="Z1737">
        <v>112.7576691</v>
      </c>
      <c r="AA1737">
        <v>-7.3826122999999901</v>
      </c>
      <c r="AB1737" t="s">
        <v>4130</v>
      </c>
      <c r="AC1737" t="s">
        <v>229</v>
      </c>
      <c r="AL1737" t="s">
        <v>217</v>
      </c>
      <c r="AM1737" t="s">
        <v>5367</v>
      </c>
      <c r="AN1737" t="s">
        <v>6</v>
      </c>
      <c r="AO1737" s="57">
        <v>46275.622025462966</v>
      </c>
      <c r="AR1737" t="s">
        <v>218</v>
      </c>
      <c r="AS1737" t="s">
        <v>843</v>
      </c>
      <c r="AT1737" t="s">
        <v>230</v>
      </c>
      <c r="AU1737">
        <v>20261009</v>
      </c>
      <c r="AV1737" t="s">
        <v>221</v>
      </c>
      <c r="AW1737" t="s">
        <v>540</v>
      </c>
      <c r="AX1737" t="s">
        <v>222</v>
      </c>
      <c r="BA1737" s="57">
        <v>46304.291666666664</v>
      </c>
      <c r="BB1737" t="s">
        <v>5367</v>
      </c>
      <c r="BC1737">
        <v>2026</v>
      </c>
      <c r="BD1737">
        <v>10</v>
      </c>
      <c r="BE1737">
        <v>9</v>
      </c>
      <c r="BF1737" s="6">
        <f t="shared" si="81"/>
        <v>46304</v>
      </c>
      <c r="BG1737">
        <f t="shared" si="82"/>
        <v>-0.29166666666424135</v>
      </c>
      <c r="BH1737" t="str">
        <f t="shared" si="83"/>
        <v>COMPLY</v>
      </c>
      <c r="BI1737" t="str">
        <f>VLOOKUP(H1737,Sheet2!$A$1:$B$270,2,FALSE)</f>
        <v>SURABAYA SELATAN</v>
      </c>
    </row>
    <row r="1738" spans="1:61">
      <c r="A1738">
        <v>1737</v>
      </c>
      <c r="B1738">
        <v>1002632056</v>
      </c>
      <c r="C1738">
        <v>3</v>
      </c>
      <c r="D1738" t="s">
        <v>55</v>
      </c>
      <c r="E1738">
        <v>5</v>
      </c>
      <c r="F1738" t="s">
        <v>305</v>
      </c>
      <c r="G1738" t="s">
        <v>124</v>
      </c>
      <c r="H1738" t="s">
        <v>326</v>
      </c>
      <c r="I1738" t="s">
        <v>212</v>
      </c>
      <c r="J1738" t="s">
        <v>213</v>
      </c>
      <c r="K1738" t="s">
        <v>149</v>
      </c>
      <c r="L1738" t="s">
        <v>214</v>
      </c>
      <c r="M1738" t="s">
        <v>76</v>
      </c>
      <c r="N1738" t="s">
        <v>215</v>
      </c>
      <c r="O1738" s="57">
        <v>46307.383043981485</v>
      </c>
      <c r="P1738" s="57">
        <v>46308.584907407407</v>
      </c>
      <c r="Q1738">
        <v>69408344</v>
      </c>
      <c r="S1738">
        <v>152305231499</v>
      </c>
      <c r="T1738" t="s">
        <v>6193</v>
      </c>
      <c r="U1738" t="s">
        <v>6194</v>
      </c>
      <c r="V1738" t="s">
        <v>6195</v>
      </c>
      <c r="Z1738">
        <v>112.76599229999999</v>
      </c>
      <c r="AA1738">
        <v>-7.3717620999999998</v>
      </c>
      <c r="AB1738" t="s">
        <v>6196</v>
      </c>
      <c r="AC1738" t="s">
        <v>216</v>
      </c>
      <c r="AL1738" t="s">
        <v>217</v>
      </c>
      <c r="AM1738" t="s">
        <v>6197</v>
      </c>
      <c r="AN1738" t="s">
        <v>6</v>
      </c>
      <c r="AO1738" s="57">
        <v>46366.392314814817</v>
      </c>
      <c r="AP1738" s="57">
        <v>46308.333333333336</v>
      </c>
      <c r="AR1738" t="s">
        <v>218</v>
      </c>
      <c r="AS1738" t="s">
        <v>843</v>
      </c>
      <c r="AT1738" t="s">
        <v>230</v>
      </c>
      <c r="AU1738">
        <v>20261013</v>
      </c>
      <c r="AV1738" t="s">
        <v>221</v>
      </c>
      <c r="AW1738" t="s">
        <v>880</v>
      </c>
      <c r="AX1738" t="s">
        <v>222</v>
      </c>
      <c r="BA1738" s="57">
        <v>46308.333333333336</v>
      </c>
      <c r="BB1738" t="s">
        <v>6197</v>
      </c>
      <c r="BC1738">
        <v>2026</v>
      </c>
      <c r="BD1738">
        <v>10</v>
      </c>
      <c r="BE1738">
        <v>13</v>
      </c>
      <c r="BF1738" s="6">
        <f t="shared" si="81"/>
        <v>46308</v>
      </c>
      <c r="BG1738">
        <f t="shared" si="82"/>
        <v>-0.33333333333575865</v>
      </c>
      <c r="BH1738" t="str">
        <f t="shared" si="83"/>
        <v>COMPLY</v>
      </c>
      <c r="BI1738" t="str">
        <f>VLOOKUP(H1738,Sheet2!$A$1:$B$270,2,FALSE)</f>
        <v>SURABAYA SELATAN</v>
      </c>
    </row>
    <row r="1739" spans="1:61">
      <c r="A1739">
        <v>1738</v>
      </c>
      <c r="B1739">
        <v>1002638196</v>
      </c>
      <c r="C1739">
        <v>3</v>
      </c>
      <c r="D1739" t="s">
        <v>55</v>
      </c>
      <c r="E1739">
        <v>5</v>
      </c>
      <c r="F1739" t="s">
        <v>305</v>
      </c>
      <c r="G1739" t="s">
        <v>124</v>
      </c>
      <c r="H1739" t="s">
        <v>326</v>
      </c>
      <c r="I1739" t="s">
        <v>212</v>
      </c>
      <c r="J1739" t="s">
        <v>213</v>
      </c>
      <c r="K1739" t="s">
        <v>149</v>
      </c>
      <c r="L1739" t="s">
        <v>214</v>
      </c>
      <c r="M1739" t="s">
        <v>76</v>
      </c>
      <c r="N1739" t="s">
        <v>215</v>
      </c>
      <c r="O1739" s="57">
        <v>46310.472696759258</v>
      </c>
      <c r="P1739" s="57">
        <v>46311.8124537037</v>
      </c>
      <c r="Q1739">
        <v>69410702</v>
      </c>
      <c r="S1739">
        <v>152305231523</v>
      </c>
      <c r="T1739" t="s">
        <v>7689</v>
      </c>
      <c r="U1739" t="s">
        <v>7690</v>
      </c>
      <c r="V1739" t="s">
        <v>7691</v>
      </c>
      <c r="Z1739">
        <v>112.77064059999999</v>
      </c>
      <c r="AA1739">
        <v>-7.3436885999999904</v>
      </c>
      <c r="AB1739" t="s">
        <v>7692</v>
      </c>
      <c r="AC1739" t="s">
        <v>235</v>
      </c>
      <c r="AL1739" t="s">
        <v>217</v>
      </c>
      <c r="AM1739" t="s">
        <v>7693</v>
      </c>
      <c r="AN1739" t="s">
        <v>6</v>
      </c>
      <c r="AO1739" t="s">
        <v>7694</v>
      </c>
      <c r="AP1739" s="57">
        <v>46311.333333333336</v>
      </c>
      <c r="AR1739" t="s">
        <v>218</v>
      </c>
      <c r="AS1739" t="s">
        <v>843</v>
      </c>
      <c r="AT1739" t="s">
        <v>230</v>
      </c>
      <c r="AU1739">
        <v>20261016</v>
      </c>
      <c r="AV1739" t="s">
        <v>221</v>
      </c>
      <c r="AW1739" t="s">
        <v>883</v>
      </c>
      <c r="AX1739" t="s">
        <v>222</v>
      </c>
      <c r="BA1739" s="57">
        <v>46311.333333333336</v>
      </c>
      <c r="BB1739" t="s">
        <v>7693</v>
      </c>
      <c r="BC1739">
        <v>2026</v>
      </c>
      <c r="BD1739">
        <v>10</v>
      </c>
      <c r="BE1739">
        <v>16</v>
      </c>
      <c r="BF1739" s="6">
        <f t="shared" si="81"/>
        <v>46311</v>
      </c>
      <c r="BG1739">
        <f t="shared" si="82"/>
        <v>-0.33333333333575865</v>
      </c>
      <c r="BH1739" t="str">
        <f t="shared" si="83"/>
        <v>COMPLY</v>
      </c>
      <c r="BI1739" t="str">
        <f>VLOOKUP(H1739,Sheet2!$A$1:$B$270,2,FALSE)</f>
        <v>SURABAYA SELATAN</v>
      </c>
    </row>
    <row r="1740" spans="1:61">
      <c r="A1740">
        <v>1739</v>
      </c>
      <c r="B1740">
        <v>1002637986</v>
      </c>
      <c r="C1740">
        <v>3</v>
      </c>
      <c r="D1740" t="s">
        <v>55</v>
      </c>
      <c r="E1740">
        <v>5</v>
      </c>
      <c r="F1740" t="s">
        <v>305</v>
      </c>
      <c r="G1740" t="s">
        <v>124</v>
      </c>
      <c r="H1740" t="s">
        <v>326</v>
      </c>
      <c r="I1740" t="s">
        <v>212</v>
      </c>
      <c r="J1740" t="s">
        <v>213</v>
      </c>
      <c r="K1740" t="s">
        <v>149</v>
      </c>
      <c r="L1740" t="s">
        <v>214</v>
      </c>
      <c r="M1740" t="s">
        <v>76</v>
      </c>
      <c r="N1740" t="s">
        <v>215</v>
      </c>
      <c r="O1740" s="57">
        <v>46310.428229166668</v>
      </c>
      <c r="P1740" s="57">
        <v>46311.687881944446</v>
      </c>
      <c r="Q1740">
        <v>69410610</v>
      </c>
      <c r="S1740">
        <v>152305231520</v>
      </c>
      <c r="T1740" t="s">
        <v>7695</v>
      </c>
      <c r="U1740" t="s">
        <v>4137</v>
      </c>
      <c r="V1740" t="s">
        <v>7696</v>
      </c>
      <c r="Z1740">
        <v>112.7622595</v>
      </c>
      <c r="AA1740">
        <v>-7.3473243999999998</v>
      </c>
      <c r="AB1740" t="s">
        <v>7697</v>
      </c>
      <c r="AC1740" t="s">
        <v>235</v>
      </c>
      <c r="AL1740" t="s">
        <v>217</v>
      </c>
      <c r="AM1740" t="s">
        <v>7698</v>
      </c>
      <c r="AN1740" t="s">
        <v>6</v>
      </c>
      <c r="AO1740" t="s">
        <v>7662</v>
      </c>
      <c r="AP1740" s="57">
        <v>46311.333333333336</v>
      </c>
      <c r="AR1740" t="s">
        <v>218</v>
      </c>
      <c r="AS1740" t="s">
        <v>843</v>
      </c>
      <c r="AT1740" t="s">
        <v>230</v>
      </c>
      <c r="AU1740">
        <v>20261016</v>
      </c>
      <c r="AV1740" t="s">
        <v>221</v>
      </c>
      <c r="AW1740" t="s">
        <v>879</v>
      </c>
      <c r="AX1740" t="s">
        <v>222</v>
      </c>
      <c r="BA1740" s="57">
        <v>46311.333333333336</v>
      </c>
      <c r="BB1740" t="s">
        <v>7698</v>
      </c>
      <c r="BC1740">
        <v>2026</v>
      </c>
      <c r="BD1740">
        <v>10</v>
      </c>
      <c r="BE1740">
        <v>16</v>
      </c>
      <c r="BF1740" s="6">
        <f t="shared" si="81"/>
        <v>46311</v>
      </c>
      <c r="BG1740">
        <f t="shared" si="82"/>
        <v>-0.33333333333575865</v>
      </c>
      <c r="BH1740" t="str">
        <f t="shared" si="83"/>
        <v>COMPLY</v>
      </c>
      <c r="BI1740" t="str">
        <f>VLOOKUP(H1740,Sheet2!$A$1:$B$270,2,FALSE)</f>
        <v>SURABAYA SELATAN</v>
      </c>
    </row>
    <row r="1741" spans="1:61">
      <c r="A1741">
        <v>1740</v>
      </c>
      <c r="B1741">
        <v>1002639722</v>
      </c>
      <c r="C1741">
        <v>3</v>
      </c>
      <c r="D1741" t="s">
        <v>55</v>
      </c>
      <c r="E1741">
        <v>5</v>
      </c>
      <c r="F1741" t="s">
        <v>305</v>
      </c>
      <c r="G1741" t="s">
        <v>124</v>
      </c>
      <c r="H1741" t="s">
        <v>326</v>
      </c>
      <c r="I1741" t="s">
        <v>212</v>
      </c>
      <c r="J1741" t="s">
        <v>213</v>
      </c>
      <c r="K1741" t="s">
        <v>149</v>
      </c>
      <c r="M1741" t="s">
        <v>76</v>
      </c>
      <c r="N1741" t="s">
        <v>215</v>
      </c>
      <c r="O1741" s="57">
        <v>46311.438611111109</v>
      </c>
      <c r="P1741" s="57">
        <v>46311.596712962964</v>
      </c>
      <c r="Q1741">
        <v>69409695</v>
      </c>
      <c r="S1741">
        <v>152305231533</v>
      </c>
      <c r="T1741" t="s">
        <v>6708</v>
      </c>
      <c r="U1741" t="s">
        <v>8755</v>
      </c>
      <c r="V1741" t="s">
        <v>8756</v>
      </c>
      <c r="Z1741">
        <v>112.748108</v>
      </c>
      <c r="AA1741">
        <v>-7.3668290000000001</v>
      </c>
      <c r="AB1741" t="s">
        <v>6711</v>
      </c>
      <c r="AC1741" t="s">
        <v>229</v>
      </c>
      <c r="AL1741" t="s">
        <v>217</v>
      </c>
      <c r="AM1741" t="s">
        <v>8757</v>
      </c>
      <c r="AN1741" t="s">
        <v>6</v>
      </c>
      <c r="AO1741" t="s">
        <v>8040</v>
      </c>
      <c r="AR1741" t="s">
        <v>218</v>
      </c>
      <c r="AS1741" t="s">
        <v>843</v>
      </c>
      <c r="AT1741" t="s">
        <v>230</v>
      </c>
      <c r="AU1741">
        <v>20261016</v>
      </c>
      <c r="AV1741" t="s">
        <v>221</v>
      </c>
      <c r="AW1741" t="s">
        <v>540</v>
      </c>
      <c r="AX1741" t="s">
        <v>222</v>
      </c>
      <c r="BA1741" s="57">
        <v>46311.291666666664</v>
      </c>
      <c r="BB1741" t="s">
        <v>8757</v>
      </c>
      <c r="BC1741">
        <v>2026</v>
      </c>
      <c r="BD1741">
        <v>10</v>
      </c>
      <c r="BE1741">
        <v>16</v>
      </c>
      <c r="BF1741" s="6">
        <f t="shared" si="81"/>
        <v>46311</v>
      </c>
      <c r="BG1741">
        <f t="shared" si="82"/>
        <v>-0.29166666666424135</v>
      </c>
      <c r="BH1741" t="str">
        <f t="shared" si="83"/>
        <v>COMPLY</v>
      </c>
      <c r="BI1741" t="str">
        <f>VLOOKUP(H1741,Sheet2!$A$1:$B$270,2,FALSE)</f>
        <v>SURABAYA SELATAN</v>
      </c>
    </row>
    <row r="1742" spans="1:61">
      <c r="A1742">
        <v>1741</v>
      </c>
      <c r="B1742">
        <v>1002639852</v>
      </c>
      <c r="C1742">
        <v>3</v>
      </c>
      <c r="D1742" t="s">
        <v>55</v>
      </c>
      <c r="E1742">
        <v>5</v>
      </c>
      <c r="F1742" t="s">
        <v>305</v>
      </c>
      <c r="G1742" t="s">
        <v>124</v>
      </c>
      <c r="H1742" t="s">
        <v>326</v>
      </c>
      <c r="I1742" t="s">
        <v>212</v>
      </c>
      <c r="J1742" t="s">
        <v>213</v>
      </c>
      <c r="K1742" t="s">
        <v>149</v>
      </c>
      <c r="L1742" t="s">
        <v>214</v>
      </c>
      <c r="M1742" t="s">
        <v>76</v>
      </c>
      <c r="N1742" t="s">
        <v>215</v>
      </c>
      <c r="O1742" s="57">
        <v>46311.465810185182</v>
      </c>
      <c r="P1742" s="57">
        <v>46314.632511574076</v>
      </c>
      <c r="Q1742">
        <v>69411342</v>
      </c>
      <c r="S1742">
        <v>152305231536</v>
      </c>
      <c r="T1742" t="s">
        <v>8758</v>
      </c>
      <c r="U1742" t="s">
        <v>8759</v>
      </c>
      <c r="V1742" t="s">
        <v>8760</v>
      </c>
      <c r="Z1742">
        <v>112.76782129999999</v>
      </c>
      <c r="AA1742">
        <v>-7.3531721000000001</v>
      </c>
      <c r="AB1742" t="s">
        <v>8761</v>
      </c>
      <c r="AC1742" t="s">
        <v>235</v>
      </c>
      <c r="AL1742" t="s">
        <v>217</v>
      </c>
      <c r="AM1742" t="s">
        <v>8762</v>
      </c>
      <c r="AN1742" t="s">
        <v>6</v>
      </c>
      <c r="AO1742" t="s">
        <v>8145</v>
      </c>
      <c r="AP1742" s="57">
        <v>46312.333333333336</v>
      </c>
      <c r="AQ1742" t="s">
        <v>841</v>
      </c>
      <c r="AR1742" t="s">
        <v>218</v>
      </c>
      <c r="AS1742" t="s">
        <v>843</v>
      </c>
      <c r="AT1742" t="s">
        <v>220</v>
      </c>
      <c r="AU1742">
        <v>20261019</v>
      </c>
      <c r="AV1742" t="s">
        <v>221</v>
      </c>
      <c r="AW1742" t="s">
        <v>7287</v>
      </c>
      <c r="AX1742" t="s">
        <v>222</v>
      </c>
      <c r="BA1742" s="57">
        <v>46312.333333333336</v>
      </c>
      <c r="BB1742" t="s">
        <v>8762</v>
      </c>
      <c r="BC1742">
        <v>2026</v>
      </c>
      <c r="BD1742">
        <v>10</v>
      </c>
      <c r="BE1742">
        <v>19</v>
      </c>
      <c r="BF1742" s="6">
        <f t="shared" si="81"/>
        <v>46314</v>
      </c>
      <c r="BG1742">
        <f t="shared" si="82"/>
        <v>1.6666666666642413</v>
      </c>
      <c r="BH1742" t="str">
        <f t="shared" si="83"/>
        <v>NOT COMPLY</v>
      </c>
      <c r="BI1742" t="str">
        <f>VLOOKUP(H1742,Sheet2!$A$1:$B$270,2,FALSE)</f>
        <v>SURABAYA SELATAN</v>
      </c>
    </row>
    <row r="1743" spans="1:61">
      <c r="A1743">
        <v>1742</v>
      </c>
      <c r="B1743">
        <v>1002639526</v>
      </c>
      <c r="C1743">
        <v>3</v>
      </c>
      <c r="D1743" t="s">
        <v>55</v>
      </c>
      <c r="E1743">
        <v>5</v>
      </c>
      <c r="F1743" t="s">
        <v>305</v>
      </c>
      <c r="G1743" t="s">
        <v>124</v>
      </c>
      <c r="H1743" t="s">
        <v>326</v>
      </c>
      <c r="I1743" t="s">
        <v>212</v>
      </c>
      <c r="J1743" t="s">
        <v>213</v>
      </c>
      <c r="K1743" t="s">
        <v>149</v>
      </c>
      <c r="L1743" t="s">
        <v>214</v>
      </c>
      <c r="M1743" t="s">
        <v>76</v>
      </c>
      <c r="N1743" t="s">
        <v>215</v>
      </c>
      <c r="O1743" s="57">
        <v>46311.394918981481</v>
      </c>
      <c r="P1743" s="57">
        <v>46312.583634259259</v>
      </c>
      <c r="Q1743">
        <v>69411187</v>
      </c>
      <c r="S1743">
        <v>152305231531</v>
      </c>
      <c r="T1743" t="s">
        <v>8763</v>
      </c>
      <c r="U1743" t="s">
        <v>8764</v>
      </c>
      <c r="V1743" t="s">
        <v>8765</v>
      </c>
      <c r="Z1743">
        <v>112.76338939999999</v>
      </c>
      <c r="AA1743">
        <v>-7.3494706999999897</v>
      </c>
      <c r="AB1743" t="s">
        <v>8766</v>
      </c>
      <c r="AC1743" t="s">
        <v>216</v>
      </c>
      <c r="AL1743" t="s">
        <v>217</v>
      </c>
      <c r="AM1743" t="s">
        <v>8767</v>
      </c>
      <c r="AN1743" t="s">
        <v>6</v>
      </c>
      <c r="AO1743" t="s">
        <v>8768</v>
      </c>
      <c r="AP1743" s="57">
        <v>46312.458333333336</v>
      </c>
      <c r="AR1743" t="s">
        <v>218</v>
      </c>
      <c r="AS1743" t="s">
        <v>843</v>
      </c>
      <c r="AT1743" t="s">
        <v>230</v>
      </c>
      <c r="AU1743">
        <v>20261017</v>
      </c>
      <c r="AV1743" t="s">
        <v>221</v>
      </c>
      <c r="AW1743" t="s">
        <v>879</v>
      </c>
      <c r="AX1743" t="s">
        <v>222</v>
      </c>
      <c r="BA1743" s="57">
        <v>46312.458333333336</v>
      </c>
      <c r="BB1743" t="s">
        <v>8767</v>
      </c>
      <c r="BC1743">
        <v>2026</v>
      </c>
      <c r="BD1743">
        <v>10</v>
      </c>
      <c r="BE1743">
        <v>17</v>
      </c>
      <c r="BF1743" s="6">
        <f t="shared" si="81"/>
        <v>46312</v>
      </c>
      <c r="BG1743">
        <f t="shared" si="82"/>
        <v>-0.45833333333575865</v>
      </c>
      <c r="BH1743" t="str">
        <f t="shared" si="83"/>
        <v>COMPLY</v>
      </c>
      <c r="BI1743" t="str">
        <f>VLOOKUP(H1743,Sheet2!$A$1:$B$270,2,FALSE)</f>
        <v>SURABAYA SELATAN</v>
      </c>
    </row>
    <row r="1744" spans="1:61">
      <c r="A1744">
        <v>1743</v>
      </c>
      <c r="B1744">
        <v>1002639955</v>
      </c>
      <c r="C1744">
        <v>3</v>
      </c>
      <c r="D1744" t="s">
        <v>55</v>
      </c>
      <c r="E1744">
        <v>5</v>
      </c>
      <c r="F1744" t="s">
        <v>305</v>
      </c>
      <c r="G1744" t="s">
        <v>124</v>
      </c>
      <c r="H1744" t="s">
        <v>326</v>
      </c>
      <c r="I1744" t="s">
        <v>212</v>
      </c>
      <c r="J1744" t="s">
        <v>213</v>
      </c>
      <c r="K1744" t="s">
        <v>149</v>
      </c>
      <c r="L1744" t="s">
        <v>214</v>
      </c>
      <c r="M1744" t="s">
        <v>76</v>
      </c>
      <c r="N1744" t="s">
        <v>215</v>
      </c>
      <c r="O1744" s="57">
        <v>46311.483101851853</v>
      </c>
      <c r="P1744" s="57">
        <v>46312.863680555558</v>
      </c>
      <c r="Q1744">
        <v>69411392</v>
      </c>
      <c r="S1744">
        <v>152305231537</v>
      </c>
      <c r="T1744" t="s">
        <v>8769</v>
      </c>
      <c r="U1744" t="s">
        <v>8770</v>
      </c>
      <c r="V1744" t="s">
        <v>8771</v>
      </c>
      <c r="Z1744">
        <v>112.75943359999999</v>
      </c>
      <c r="AA1744">
        <v>-7.3534440999999999</v>
      </c>
      <c r="AB1744" t="s">
        <v>8772</v>
      </c>
      <c r="AC1744" t="s">
        <v>216</v>
      </c>
      <c r="AL1744" t="s">
        <v>217</v>
      </c>
      <c r="AM1744" t="s">
        <v>7610</v>
      </c>
      <c r="AN1744" t="s">
        <v>6</v>
      </c>
      <c r="AO1744" t="s">
        <v>8070</v>
      </c>
      <c r="AP1744" s="57">
        <v>46312.333333333336</v>
      </c>
      <c r="AR1744" t="s">
        <v>218</v>
      </c>
      <c r="AS1744" t="s">
        <v>843</v>
      </c>
      <c r="AT1744" t="s">
        <v>230</v>
      </c>
      <c r="AU1744">
        <v>20261017</v>
      </c>
      <c r="AV1744" t="s">
        <v>221</v>
      </c>
      <c r="AW1744" t="s">
        <v>875</v>
      </c>
      <c r="AX1744" t="s">
        <v>222</v>
      </c>
      <c r="BA1744" s="57">
        <v>46312.333333333336</v>
      </c>
      <c r="BB1744" t="s">
        <v>7610</v>
      </c>
      <c r="BC1744">
        <v>2026</v>
      </c>
      <c r="BD1744">
        <v>10</v>
      </c>
      <c r="BE1744">
        <v>17</v>
      </c>
      <c r="BF1744" s="6">
        <f t="shared" si="81"/>
        <v>46312</v>
      </c>
      <c r="BG1744">
        <f t="shared" si="82"/>
        <v>-0.33333333333575865</v>
      </c>
      <c r="BH1744" t="str">
        <f t="shared" si="83"/>
        <v>COMPLY</v>
      </c>
      <c r="BI1744" t="str">
        <f>VLOOKUP(H1744,Sheet2!$A$1:$B$270,2,FALSE)</f>
        <v>SURABAYA SELATAN</v>
      </c>
    </row>
    <row r="1745" spans="1:61">
      <c r="A1745">
        <v>1744</v>
      </c>
      <c r="B1745">
        <v>1002656323</v>
      </c>
      <c r="C1745">
        <v>3</v>
      </c>
      <c r="D1745" t="s">
        <v>55</v>
      </c>
      <c r="E1745">
        <v>5</v>
      </c>
      <c r="F1745" t="s">
        <v>305</v>
      </c>
      <c r="G1745" t="s">
        <v>124</v>
      </c>
      <c r="H1745" t="s">
        <v>326</v>
      </c>
      <c r="I1745" t="s">
        <v>212</v>
      </c>
      <c r="J1745" t="s">
        <v>213</v>
      </c>
      <c r="K1745" t="s">
        <v>149</v>
      </c>
      <c r="L1745" t="s">
        <v>214</v>
      </c>
      <c r="M1745" t="s">
        <v>76</v>
      </c>
      <c r="N1745" t="s">
        <v>215</v>
      </c>
      <c r="O1745" s="57">
        <v>46322.62699074074</v>
      </c>
      <c r="P1745" s="57">
        <v>46323.90934027778</v>
      </c>
      <c r="Q1745">
        <v>69418082</v>
      </c>
      <c r="S1745">
        <v>152305231351</v>
      </c>
      <c r="T1745" t="s">
        <v>13996</v>
      </c>
      <c r="U1745" t="s">
        <v>13997</v>
      </c>
      <c r="V1745" t="s">
        <v>13998</v>
      </c>
      <c r="Z1745">
        <v>112.78100000000001</v>
      </c>
      <c r="AA1745">
        <v>-7.3682999999999996</v>
      </c>
      <c r="AB1745" t="s">
        <v>13999</v>
      </c>
      <c r="AC1745" t="s">
        <v>216</v>
      </c>
      <c r="AL1745" t="s">
        <v>217</v>
      </c>
      <c r="AM1745" t="s">
        <v>13777</v>
      </c>
      <c r="AN1745" t="s">
        <v>6</v>
      </c>
      <c r="AO1745" t="s">
        <v>14000</v>
      </c>
      <c r="AP1745" s="57">
        <v>46323.458333333336</v>
      </c>
      <c r="AR1745" t="s">
        <v>218</v>
      </c>
      <c r="AS1745" t="s">
        <v>843</v>
      </c>
      <c r="AT1745" t="s">
        <v>230</v>
      </c>
      <c r="AU1745">
        <v>20261028</v>
      </c>
      <c r="AV1745" t="s">
        <v>221</v>
      </c>
      <c r="AW1745" t="s">
        <v>886</v>
      </c>
      <c r="AX1745" t="s">
        <v>222</v>
      </c>
      <c r="BA1745" s="57">
        <v>46323.458333333336</v>
      </c>
      <c r="BB1745" t="s">
        <v>13777</v>
      </c>
      <c r="BC1745">
        <v>2026</v>
      </c>
      <c r="BD1745">
        <v>10</v>
      </c>
      <c r="BE1745">
        <v>28</v>
      </c>
      <c r="BF1745" s="6">
        <f t="shared" si="81"/>
        <v>46323</v>
      </c>
      <c r="BG1745">
        <f t="shared" si="82"/>
        <v>-0.45833333333575865</v>
      </c>
      <c r="BH1745" t="str">
        <f t="shared" si="83"/>
        <v>COMPLY</v>
      </c>
      <c r="BI1745" t="str">
        <f>VLOOKUP(H1745,Sheet2!$A$1:$B$270,2,FALSE)</f>
        <v>SURABAYA SELATAN</v>
      </c>
    </row>
    <row r="1746" spans="1:61">
      <c r="A1746">
        <v>1745</v>
      </c>
      <c r="B1746">
        <v>1002658016</v>
      </c>
      <c r="C1746">
        <v>3</v>
      </c>
      <c r="D1746" t="s">
        <v>55</v>
      </c>
      <c r="E1746">
        <v>5</v>
      </c>
      <c r="F1746" t="s">
        <v>305</v>
      </c>
      <c r="G1746" t="s">
        <v>124</v>
      </c>
      <c r="H1746" t="s">
        <v>326</v>
      </c>
      <c r="I1746" t="s">
        <v>212</v>
      </c>
      <c r="J1746" t="s">
        <v>213</v>
      </c>
      <c r="K1746" t="s">
        <v>149</v>
      </c>
      <c r="L1746" t="s">
        <v>826</v>
      </c>
      <c r="M1746" t="s">
        <v>76</v>
      </c>
      <c r="N1746" t="s">
        <v>215</v>
      </c>
      <c r="O1746" s="57">
        <v>46323.628981481481</v>
      </c>
      <c r="P1746" s="57">
        <v>46324.854259259257</v>
      </c>
      <c r="Q1746">
        <v>69418714</v>
      </c>
      <c r="R1746">
        <v>3135942036</v>
      </c>
      <c r="S1746">
        <v>152305231643</v>
      </c>
      <c r="T1746" t="s">
        <v>14645</v>
      </c>
      <c r="U1746" t="s">
        <v>14646</v>
      </c>
      <c r="V1746" t="s">
        <v>14647</v>
      </c>
      <c r="Z1746">
        <v>112.76721209999999</v>
      </c>
      <c r="AA1746">
        <v>-7.3406282999999997</v>
      </c>
      <c r="AB1746" t="s">
        <v>14648</v>
      </c>
      <c r="AC1746" t="s">
        <v>235</v>
      </c>
      <c r="AL1746" t="s">
        <v>217</v>
      </c>
      <c r="AM1746" t="s">
        <v>14649</v>
      </c>
      <c r="AN1746" t="s">
        <v>6</v>
      </c>
      <c r="AO1746" t="s">
        <v>14323</v>
      </c>
      <c r="AP1746" s="57">
        <v>46324.625</v>
      </c>
      <c r="AR1746" t="s">
        <v>218</v>
      </c>
      <c r="AS1746" t="s">
        <v>843</v>
      </c>
      <c r="AT1746" t="s">
        <v>230</v>
      </c>
      <c r="AU1746">
        <v>20261029</v>
      </c>
      <c r="AV1746" t="s">
        <v>221</v>
      </c>
      <c r="AW1746" t="s">
        <v>2850</v>
      </c>
      <c r="AX1746" t="s">
        <v>222</v>
      </c>
      <c r="BA1746" s="57">
        <v>46324.625</v>
      </c>
      <c r="BB1746" t="s">
        <v>14649</v>
      </c>
      <c r="BC1746">
        <v>2026</v>
      </c>
      <c r="BD1746">
        <v>10</v>
      </c>
      <c r="BE1746">
        <v>29</v>
      </c>
      <c r="BF1746" s="6">
        <f t="shared" si="81"/>
        <v>46324</v>
      </c>
      <c r="BG1746">
        <f t="shared" si="82"/>
        <v>-0.625</v>
      </c>
      <c r="BH1746" t="str">
        <f t="shared" si="83"/>
        <v>COMPLY</v>
      </c>
      <c r="BI1746" t="str">
        <f>VLOOKUP(H1746,Sheet2!$A$1:$B$270,2,FALSE)</f>
        <v>SURABAYA SELATAN</v>
      </c>
    </row>
    <row r="1747" spans="1:61">
      <c r="A1747">
        <v>1746</v>
      </c>
      <c r="B1747">
        <v>1002657916</v>
      </c>
      <c r="C1747">
        <v>3</v>
      </c>
      <c r="D1747" t="s">
        <v>55</v>
      </c>
      <c r="E1747">
        <v>5</v>
      </c>
      <c r="F1747" t="s">
        <v>305</v>
      </c>
      <c r="G1747" t="s">
        <v>124</v>
      </c>
      <c r="H1747" t="s">
        <v>326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46323.608217592591</v>
      </c>
      <c r="P1747" s="57">
        <v>46324.854259259257</v>
      </c>
      <c r="Q1747">
        <v>69418668</v>
      </c>
      <c r="S1747">
        <v>152305231635</v>
      </c>
      <c r="T1747" t="s">
        <v>14650</v>
      </c>
      <c r="U1747" t="s">
        <v>14651</v>
      </c>
      <c r="V1747" t="s">
        <v>14652</v>
      </c>
      <c r="Z1747">
        <v>112.7478273</v>
      </c>
      <c r="AA1747">
        <v>-7.3783175999999999</v>
      </c>
      <c r="AB1747" t="s">
        <v>14653</v>
      </c>
      <c r="AC1747" t="s">
        <v>235</v>
      </c>
      <c r="AL1747" t="s">
        <v>217</v>
      </c>
      <c r="AM1747" t="s">
        <v>14654</v>
      </c>
      <c r="AN1747" t="s">
        <v>6</v>
      </c>
      <c r="AO1747" t="s">
        <v>14483</v>
      </c>
      <c r="AP1747" s="57">
        <v>46324.458333333336</v>
      </c>
      <c r="AR1747" t="s">
        <v>218</v>
      </c>
      <c r="AS1747" t="s">
        <v>843</v>
      </c>
      <c r="AT1747" t="s">
        <v>230</v>
      </c>
      <c r="AU1747">
        <v>20261029</v>
      </c>
      <c r="AV1747" t="s">
        <v>221</v>
      </c>
      <c r="AW1747" t="s">
        <v>875</v>
      </c>
      <c r="AX1747" t="s">
        <v>222</v>
      </c>
      <c r="BA1747" s="57">
        <v>46324.458333333336</v>
      </c>
      <c r="BB1747" t="s">
        <v>14654</v>
      </c>
      <c r="BC1747">
        <v>2026</v>
      </c>
      <c r="BD1747">
        <v>10</v>
      </c>
      <c r="BE1747">
        <v>29</v>
      </c>
      <c r="BF1747" s="6">
        <f t="shared" si="81"/>
        <v>46324</v>
      </c>
      <c r="BG1747">
        <f t="shared" si="82"/>
        <v>-0.45833333333575865</v>
      </c>
      <c r="BH1747" t="str">
        <f t="shared" si="83"/>
        <v>COMPLY</v>
      </c>
      <c r="BI1747" t="str">
        <f>VLOOKUP(H1747,Sheet2!$A$1:$B$270,2,FALSE)</f>
        <v>SURABAYA SELATAN</v>
      </c>
    </row>
    <row r="1748" spans="1:61">
      <c r="A1748">
        <v>1747</v>
      </c>
      <c r="B1748">
        <v>1002658467</v>
      </c>
      <c r="C1748">
        <v>3</v>
      </c>
      <c r="D1748" t="s">
        <v>55</v>
      </c>
      <c r="E1748">
        <v>5</v>
      </c>
      <c r="F1748" t="s">
        <v>305</v>
      </c>
      <c r="G1748" t="s">
        <v>124</v>
      </c>
      <c r="H1748" t="s">
        <v>326</v>
      </c>
      <c r="I1748" t="s">
        <v>212</v>
      </c>
      <c r="J1748" t="s">
        <v>213</v>
      </c>
      <c r="K1748" t="s">
        <v>149</v>
      </c>
      <c r="L1748" t="s">
        <v>214</v>
      </c>
      <c r="M1748" t="s">
        <v>12206</v>
      </c>
      <c r="N1748" t="s">
        <v>215</v>
      </c>
      <c r="O1748" s="57">
        <v>46324.310266203705</v>
      </c>
      <c r="P1748" s="57">
        <v>46325.336412037039</v>
      </c>
      <c r="Q1748">
        <v>69418932</v>
      </c>
      <c r="S1748">
        <v>152305231645</v>
      </c>
      <c r="T1748" t="s">
        <v>15317</v>
      </c>
      <c r="U1748" t="s">
        <v>15318</v>
      </c>
      <c r="V1748" t="s">
        <v>15319</v>
      </c>
      <c r="Z1748">
        <v>112.7679754</v>
      </c>
      <c r="AA1748">
        <v>-7.3384001999999997</v>
      </c>
      <c r="AB1748" t="s">
        <v>15320</v>
      </c>
      <c r="AC1748" t="s">
        <v>216</v>
      </c>
      <c r="AL1748" t="s">
        <v>217</v>
      </c>
      <c r="AM1748" t="s">
        <v>14968</v>
      </c>
      <c r="AN1748" t="s">
        <v>6</v>
      </c>
      <c r="AO1748" t="s">
        <v>15288</v>
      </c>
      <c r="AP1748" s="57">
        <v>46325.333333333336</v>
      </c>
      <c r="AR1748" t="s">
        <v>325</v>
      </c>
      <c r="AS1748" t="s">
        <v>843</v>
      </c>
      <c r="AT1748" t="s">
        <v>342</v>
      </c>
      <c r="AV1748" t="s">
        <v>15321</v>
      </c>
      <c r="AW1748" t="s">
        <v>1899</v>
      </c>
      <c r="AX1748" t="s">
        <v>222</v>
      </c>
      <c r="BA1748" s="57">
        <v>46325.333333333336</v>
      </c>
      <c r="BB1748" t="s">
        <v>14968</v>
      </c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str">
        <f>VLOOKUP(H1748,Sheet2!$A$1:$B$270,2,FALSE)</f>
        <v>SURABAYA SELATAN</v>
      </c>
    </row>
    <row r="1749" spans="1:61">
      <c r="A1749">
        <v>1748</v>
      </c>
      <c r="B1749">
        <v>1002659303</v>
      </c>
      <c r="C1749">
        <v>3</v>
      </c>
      <c r="D1749" t="s">
        <v>51</v>
      </c>
      <c r="E1749">
        <v>4</v>
      </c>
      <c r="F1749" t="s">
        <v>268</v>
      </c>
      <c r="G1749" t="s">
        <v>268</v>
      </c>
      <c r="H1749" t="s">
        <v>872</v>
      </c>
      <c r="I1749" t="s">
        <v>212</v>
      </c>
      <c r="J1749" t="s">
        <v>213</v>
      </c>
      <c r="K1749" t="s">
        <v>149</v>
      </c>
      <c r="L1749" t="s">
        <v>214</v>
      </c>
      <c r="M1749" t="s">
        <v>224</v>
      </c>
      <c r="N1749" t="s">
        <v>215</v>
      </c>
      <c r="O1749" s="57">
        <v>46324.56858796296</v>
      </c>
      <c r="P1749" s="57">
        <v>46325.474699074075</v>
      </c>
      <c r="Q1749">
        <v>69419276</v>
      </c>
      <c r="S1749">
        <v>141456115631</v>
      </c>
      <c r="T1749" t="s">
        <v>15322</v>
      </c>
      <c r="U1749" t="s">
        <v>15323</v>
      </c>
      <c r="V1749" t="s">
        <v>15324</v>
      </c>
      <c r="Z1749">
        <v>110.65586</v>
      </c>
      <c r="AA1749">
        <v>-6.8859269999999997</v>
      </c>
      <c r="AB1749" t="s">
        <v>15325</v>
      </c>
      <c r="AC1749" t="s">
        <v>235</v>
      </c>
      <c r="AL1749" t="s">
        <v>217</v>
      </c>
      <c r="AM1749" t="s">
        <v>15326</v>
      </c>
      <c r="AN1749" t="s">
        <v>6</v>
      </c>
      <c r="AO1749" t="s">
        <v>14909</v>
      </c>
      <c r="AP1749" s="57">
        <v>46325.458333333336</v>
      </c>
      <c r="AR1749" t="s">
        <v>18</v>
      </c>
      <c r="AS1749" t="s">
        <v>873</v>
      </c>
      <c r="AT1749" t="s">
        <v>230</v>
      </c>
      <c r="AV1749" t="s">
        <v>226</v>
      </c>
      <c r="AW1749" t="s">
        <v>878</v>
      </c>
      <c r="AX1749" t="s">
        <v>222</v>
      </c>
      <c r="BA1749" s="57">
        <v>46325.458333333336</v>
      </c>
      <c r="BB1749" t="s">
        <v>15326</v>
      </c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:61">
      <c r="A1750">
        <v>1749</v>
      </c>
      <c r="B1750">
        <v>1002617838</v>
      </c>
      <c r="C1750">
        <v>3</v>
      </c>
      <c r="D1750" t="s">
        <v>51</v>
      </c>
      <c r="E1750">
        <v>4</v>
      </c>
      <c r="F1750" t="s">
        <v>268</v>
      </c>
      <c r="G1750" t="s">
        <v>268</v>
      </c>
      <c r="H1750" t="s">
        <v>872</v>
      </c>
      <c r="I1750" t="s">
        <v>212</v>
      </c>
      <c r="J1750" t="s">
        <v>213</v>
      </c>
      <c r="K1750" t="s">
        <v>149</v>
      </c>
      <c r="M1750" t="s">
        <v>76</v>
      </c>
      <c r="N1750" t="s">
        <v>215</v>
      </c>
      <c r="O1750" s="57">
        <v>46296.558993055558</v>
      </c>
      <c r="P1750" s="57">
        <v>46299.302789351852</v>
      </c>
      <c r="Q1750">
        <v>69402365</v>
      </c>
      <c r="S1750">
        <v>141456115553</v>
      </c>
      <c r="T1750" t="s">
        <v>1197</v>
      </c>
      <c r="U1750" t="s">
        <v>1198</v>
      </c>
      <c r="V1750" t="s">
        <v>2105</v>
      </c>
      <c r="Z1750">
        <v>110.640070438385</v>
      </c>
      <c r="AA1750">
        <v>-6.8997784563049702</v>
      </c>
      <c r="AB1750" t="s">
        <v>1199</v>
      </c>
      <c r="AC1750" t="s">
        <v>283</v>
      </c>
      <c r="AL1750" t="s">
        <v>217</v>
      </c>
      <c r="AM1750" t="s">
        <v>2106</v>
      </c>
      <c r="AN1750" t="s">
        <v>6</v>
      </c>
      <c r="AO1750" s="57">
        <v>46032.569884259261</v>
      </c>
      <c r="AP1750" s="57">
        <v>46299.458333333336</v>
      </c>
      <c r="AR1750" t="s">
        <v>218</v>
      </c>
      <c r="AS1750" t="s">
        <v>873</v>
      </c>
      <c r="AT1750" t="s">
        <v>230</v>
      </c>
      <c r="AU1750">
        <v>20261004</v>
      </c>
      <c r="AV1750" t="s">
        <v>221</v>
      </c>
      <c r="AW1750" t="s">
        <v>540</v>
      </c>
      <c r="AX1750" t="s">
        <v>222</v>
      </c>
      <c r="BA1750" s="57">
        <v>46299.458333333336</v>
      </c>
      <c r="BB1750" t="s">
        <v>2106</v>
      </c>
      <c r="BC1750">
        <v>2026</v>
      </c>
      <c r="BD1750">
        <v>10</v>
      </c>
      <c r="BE1750">
        <v>4</v>
      </c>
      <c r="BF1750" s="6">
        <f t="shared" si="81"/>
        <v>46299</v>
      </c>
      <c r="BG1750">
        <f t="shared" si="82"/>
        <v>-0.45833333333575865</v>
      </c>
      <c r="BH1750" t="str">
        <f t="shared" si="83"/>
        <v>COMPLY</v>
      </c>
      <c r="BI1750" t="e">
        <f>VLOOKUP(H1750,Sheet2!$A$1:$B$270,2,FALSE)</f>
        <v>#N/A</v>
      </c>
    </row>
    <row r="1751" spans="1:61">
      <c r="A1751">
        <v>1750</v>
      </c>
      <c r="B1751">
        <v>1002623580</v>
      </c>
      <c r="C1751">
        <v>3</v>
      </c>
      <c r="D1751" t="s">
        <v>51</v>
      </c>
      <c r="E1751">
        <v>4</v>
      </c>
      <c r="F1751" t="s">
        <v>268</v>
      </c>
      <c r="G1751" t="s">
        <v>268</v>
      </c>
      <c r="H1751" t="s">
        <v>872</v>
      </c>
      <c r="I1751" t="s">
        <v>212</v>
      </c>
      <c r="J1751" t="s">
        <v>213</v>
      </c>
      <c r="K1751" t="s">
        <v>149</v>
      </c>
      <c r="M1751" t="s">
        <v>76</v>
      </c>
      <c r="N1751" t="s">
        <v>215</v>
      </c>
      <c r="O1751" s="57">
        <v>46301.390324074076</v>
      </c>
      <c r="P1751" s="57">
        <v>46301.724861111114</v>
      </c>
      <c r="Q1751">
        <v>69399897</v>
      </c>
      <c r="S1751">
        <v>141456115572</v>
      </c>
      <c r="T1751" t="s">
        <v>3442</v>
      </c>
      <c r="U1751" t="s">
        <v>3443</v>
      </c>
      <c r="V1751" t="s">
        <v>3444</v>
      </c>
      <c r="Z1751">
        <v>110.5823</v>
      </c>
      <c r="AA1751">
        <v>-6.9226400000000003</v>
      </c>
      <c r="AB1751" t="s">
        <v>3445</v>
      </c>
      <c r="AC1751" t="s">
        <v>283</v>
      </c>
      <c r="AL1751" t="s">
        <v>217</v>
      </c>
      <c r="AM1751" t="s">
        <v>3446</v>
      </c>
      <c r="AN1751" t="s">
        <v>6</v>
      </c>
      <c r="AO1751" s="57">
        <v>46183.392407407409</v>
      </c>
      <c r="AR1751" t="s">
        <v>218</v>
      </c>
      <c r="AS1751" t="s">
        <v>873</v>
      </c>
      <c r="AT1751" t="s">
        <v>230</v>
      </c>
      <c r="AU1751">
        <v>20261006</v>
      </c>
      <c r="AV1751" t="s">
        <v>221</v>
      </c>
      <c r="AW1751" t="s">
        <v>1473</v>
      </c>
      <c r="AX1751" t="s">
        <v>222</v>
      </c>
      <c r="BA1751" s="57">
        <v>46301.291666666664</v>
      </c>
      <c r="BB1751" t="s">
        <v>3446</v>
      </c>
      <c r="BC1751">
        <v>2026</v>
      </c>
      <c r="BD1751">
        <v>10</v>
      </c>
      <c r="BE1751">
        <v>6</v>
      </c>
      <c r="BF1751" s="6">
        <f t="shared" si="81"/>
        <v>46301</v>
      </c>
      <c r="BG1751">
        <f t="shared" si="82"/>
        <v>-0.29166666666424135</v>
      </c>
      <c r="BH1751" t="str">
        <f t="shared" si="83"/>
        <v>COMPLY</v>
      </c>
      <c r="BI1751" t="e">
        <f>VLOOKUP(H1751,Sheet2!$A$1:$B$270,2,FALSE)</f>
        <v>#N/A</v>
      </c>
    </row>
    <row r="1752" spans="1:61">
      <c r="A1752">
        <v>1751</v>
      </c>
      <c r="B1752">
        <v>1002637941</v>
      </c>
      <c r="C1752">
        <v>3</v>
      </c>
      <c r="D1752" t="s">
        <v>51</v>
      </c>
      <c r="E1752">
        <v>4</v>
      </c>
      <c r="F1752" t="s">
        <v>268</v>
      </c>
      <c r="G1752" t="s">
        <v>268</v>
      </c>
      <c r="H1752" t="s">
        <v>872</v>
      </c>
      <c r="I1752" t="s">
        <v>212</v>
      </c>
      <c r="J1752" t="s">
        <v>213</v>
      </c>
      <c r="K1752" t="s">
        <v>149</v>
      </c>
      <c r="M1752" t="s">
        <v>76</v>
      </c>
      <c r="N1752" t="s">
        <v>215</v>
      </c>
      <c r="O1752" s="57">
        <v>46310.417569444442</v>
      </c>
      <c r="P1752" s="57">
        <v>46311.37636574074</v>
      </c>
      <c r="Q1752">
        <v>69410602</v>
      </c>
      <c r="S1752">
        <v>141456115597</v>
      </c>
      <c r="T1752" t="s">
        <v>6198</v>
      </c>
      <c r="U1752" t="s">
        <v>7699</v>
      </c>
      <c r="V1752" t="s">
        <v>7700</v>
      </c>
      <c r="Z1752">
        <v>110.6349402</v>
      </c>
      <c r="AA1752">
        <v>-6.8978662000000002</v>
      </c>
      <c r="AB1752" t="s">
        <v>7701</v>
      </c>
      <c r="AC1752" t="s">
        <v>283</v>
      </c>
      <c r="AL1752" t="s">
        <v>217</v>
      </c>
      <c r="AM1752" t="s">
        <v>7702</v>
      </c>
      <c r="AN1752" t="s">
        <v>6</v>
      </c>
      <c r="AO1752" t="s">
        <v>7465</v>
      </c>
      <c r="AP1752" s="57">
        <v>46311.333333333336</v>
      </c>
      <c r="AR1752" t="s">
        <v>218</v>
      </c>
      <c r="AS1752" t="s">
        <v>873</v>
      </c>
      <c r="AT1752" t="s">
        <v>230</v>
      </c>
      <c r="AU1752">
        <v>20261016</v>
      </c>
      <c r="AV1752" t="s">
        <v>221</v>
      </c>
      <c r="AW1752" t="s">
        <v>1746</v>
      </c>
      <c r="AX1752" t="s">
        <v>222</v>
      </c>
      <c r="BA1752" s="57">
        <v>46311.333333333336</v>
      </c>
      <c r="BB1752" t="s">
        <v>7702</v>
      </c>
      <c r="BC1752">
        <v>2026</v>
      </c>
      <c r="BD1752">
        <v>10</v>
      </c>
      <c r="BE1752">
        <v>16</v>
      </c>
      <c r="BF1752" s="6">
        <f t="shared" si="81"/>
        <v>46311</v>
      </c>
      <c r="BG1752">
        <f t="shared" si="82"/>
        <v>-0.33333333333575865</v>
      </c>
      <c r="BH1752" t="str">
        <f t="shared" si="83"/>
        <v>COMPLY</v>
      </c>
      <c r="BI1752" t="e">
        <f>VLOOKUP(H1752,Sheet2!$A$1:$B$270,2,FALSE)</f>
        <v>#N/A</v>
      </c>
    </row>
    <row r="1753" spans="1:61">
      <c r="A1753">
        <v>1752</v>
      </c>
      <c r="B1753">
        <v>1002634564</v>
      </c>
      <c r="C1753">
        <v>3</v>
      </c>
      <c r="D1753" t="s">
        <v>51</v>
      </c>
      <c r="E1753">
        <v>4</v>
      </c>
      <c r="F1753" t="s">
        <v>268</v>
      </c>
      <c r="G1753" t="s">
        <v>268</v>
      </c>
      <c r="H1753" t="s">
        <v>872</v>
      </c>
      <c r="I1753" t="s">
        <v>212</v>
      </c>
      <c r="J1753" t="s">
        <v>213</v>
      </c>
      <c r="K1753" t="s">
        <v>149</v>
      </c>
      <c r="L1753" t="s">
        <v>214</v>
      </c>
      <c r="M1753" t="s">
        <v>1916</v>
      </c>
      <c r="N1753" t="s">
        <v>215</v>
      </c>
      <c r="O1753" s="57">
        <v>46308.453182870369</v>
      </c>
      <c r="P1753" s="57">
        <v>46310.433622685188</v>
      </c>
      <c r="Q1753">
        <v>69409198</v>
      </c>
      <c r="S1753">
        <v>141456115587</v>
      </c>
      <c r="T1753" t="s">
        <v>6198</v>
      </c>
      <c r="U1753" t="s">
        <v>6199</v>
      </c>
      <c r="V1753" t="s">
        <v>6200</v>
      </c>
      <c r="Z1753">
        <v>110.634688</v>
      </c>
      <c r="AA1753">
        <v>-6.8979480000000004</v>
      </c>
      <c r="AB1753" t="s">
        <v>6201</v>
      </c>
      <c r="AC1753" t="s">
        <v>235</v>
      </c>
      <c r="AL1753" t="s">
        <v>217</v>
      </c>
      <c r="AM1753" t="s">
        <v>5743</v>
      </c>
      <c r="AN1753" t="s">
        <v>6</v>
      </c>
      <c r="AO1753" t="s">
        <v>5818</v>
      </c>
      <c r="AP1753" s="57">
        <v>46309.333333333336</v>
      </c>
      <c r="AQ1753" t="s">
        <v>841</v>
      </c>
      <c r="AR1753" t="s">
        <v>12</v>
      </c>
      <c r="AS1753" t="s">
        <v>873</v>
      </c>
      <c r="AT1753" t="s">
        <v>230</v>
      </c>
      <c r="AV1753" t="s">
        <v>1626</v>
      </c>
      <c r="AW1753" t="s">
        <v>2624</v>
      </c>
      <c r="AX1753" t="s">
        <v>222</v>
      </c>
      <c r="BA1753" s="57">
        <v>46309.333333333336</v>
      </c>
      <c r="BB1753" t="s">
        <v>5743</v>
      </c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:61">
      <c r="A1754">
        <v>1753</v>
      </c>
      <c r="B1754">
        <v>1002631043</v>
      </c>
      <c r="C1754">
        <v>3</v>
      </c>
      <c r="D1754" t="s">
        <v>49</v>
      </c>
      <c r="E1754">
        <v>4</v>
      </c>
      <c r="F1754" t="s">
        <v>244</v>
      </c>
      <c r="G1754" t="s">
        <v>554</v>
      </c>
      <c r="H1754" t="s">
        <v>555</v>
      </c>
      <c r="I1754" t="s">
        <v>212</v>
      </c>
      <c r="J1754" t="s">
        <v>213</v>
      </c>
      <c r="K1754" t="s">
        <v>149</v>
      </c>
      <c r="L1754" t="s">
        <v>214</v>
      </c>
      <c r="M1754" t="s">
        <v>1400</v>
      </c>
      <c r="N1754" t="s">
        <v>215</v>
      </c>
      <c r="O1754" s="57">
        <v>46305.644907407404</v>
      </c>
      <c r="P1754" s="57">
        <v>46308.671597222223</v>
      </c>
      <c r="Q1754">
        <v>69407957</v>
      </c>
      <c r="S1754">
        <v>142434111656</v>
      </c>
      <c r="T1754" t="s">
        <v>5373</v>
      </c>
      <c r="U1754" t="s">
        <v>5374</v>
      </c>
      <c r="V1754" t="s">
        <v>5375</v>
      </c>
      <c r="Z1754">
        <v>110.642364642328</v>
      </c>
      <c r="AA1754">
        <v>-7.3608837787470698</v>
      </c>
      <c r="AB1754" t="s">
        <v>5376</v>
      </c>
      <c r="AC1754" t="s">
        <v>235</v>
      </c>
      <c r="AL1754" t="s">
        <v>217</v>
      </c>
      <c r="AM1754" t="s">
        <v>5249</v>
      </c>
      <c r="AN1754" t="s">
        <v>6</v>
      </c>
      <c r="AO1754" s="57">
        <v>46305.652905092589</v>
      </c>
      <c r="AP1754" s="57">
        <v>46306.625</v>
      </c>
      <c r="AQ1754" t="s">
        <v>841</v>
      </c>
      <c r="AR1754" t="s">
        <v>14</v>
      </c>
      <c r="AS1754" t="s">
        <v>219</v>
      </c>
      <c r="AT1754" t="s">
        <v>230</v>
      </c>
      <c r="AV1754" t="s">
        <v>6714</v>
      </c>
      <c r="AW1754" t="s">
        <v>880</v>
      </c>
      <c r="AX1754" t="s">
        <v>222</v>
      </c>
      <c r="BA1754" s="57">
        <v>46306.625</v>
      </c>
      <c r="BB1754" t="s">
        <v>5249</v>
      </c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:61">
      <c r="A1755">
        <v>1754</v>
      </c>
      <c r="B1755">
        <v>1002644853</v>
      </c>
      <c r="C1755">
        <v>3</v>
      </c>
      <c r="D1755" t="s">
        <v>49</v>
      </c>
      <c r="E1755">
        <v>4</v>
      </c>
      <c r="F1755" t="s">
        <v>244</v>
      </c>
      <c r="G1755" t="s">
        <v>554</v>
      </c>
      <c r="H1755" t="s">
        <v>555</v>
      </c>
      <c r="I1755" t="s">
        <v>212</v>
      </c>
      <c r="J1755" t="s">
        <v>213</v>
      </c>
      <c r="K1755" t="s">
        <v>149</v>
      </c>
      <c r="L1755" t="s">
        <v>214</v>
      </c>
      <c r="M1755" t="s">
        <v>1400</v>
      </c>
      <c r="N1755" t="s">
        <v>215</v>
      </c>
      <c r="O1755" s="57">
        <v>46315.422800925924</v>
      </c>
      <c r="P1755" s="57">
        <v>46317.476365740738</v>
      </c>
      <c r="Q1755">
        <v>69413499</v>
      </c>
      <c r="S1755">
        <v>142434111919</v>
      </c>
      <c r="T1755" t="s">
        <v>10408</v>
      </c>
      <c r="U1755" t="s">
        <v>10409</v>
      </c>
      <c r="V1755" t="s">
        <v>10410</v>
      </c>
      <c r="Z1755">
        <v>110.56846953124899</v>
      </c>
      <c r="AA1755">
        <v>-7.3682191680970996</v>
      </c>
      <c r="AB1755" t="s">
        <v>10411</v>
      </c>
      <c r="AC1755" t="s">
        <v>235</v>
      </c>
      <c r="AL1755" t="s">
        <v>217</v>
      </c>
      <c r="AM1755" t="s">
        <v>10062</v>
      </c>
      <c r="AN1755" t="s">
        <v>6</v>
      </c>
      <c r="AO1755" t="s">
        <v>10104</v>
      </c>
      <c r="AP1755" s="57">
        <v>46316.333333333336</v>
      </c>
      <c r="AR1755" t="s">
        <v>14</v>
      </c>
      <c r="AS1755" t="s">
        <v>219</v>
      </c>
      <c r="AT1755" t="s">
        <v>230</v>
      </c>
      <c r="AV1755" t="s">
        <v>11015</v>
      </c>
      <c r="AW1755" t="s">
        <v>878</v>
      </c>
      <c r="AX1755" t="s">
        <v>222</v>
      </c>
      <c r="BA1755" s="57">
        <v>46316.333333333336</v>
      </c>
      <c r="BB1755" t="s">
        <v>10062</v>
      </c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:61">
      <c r="A1756">
        <v>1755</v>
      </c>
      <c r="B1756">
        <v>1002652077</v>
      </c>
      <c r="C1756">
        <v>3</v>
      </c>
      <c r="D1756" t="s">
        <v>49</v>
      </c>
      <c r="E1756">
        <v>4</v>
      </c>
      <c r="F1756" t="s">
        <v>244</v>
      </c>
      <c r="G1756" t="s">
        <v>554</v>
      </c>
      <c r="H1756" t="s">
        <v>555</v>
      </c>
      <c r="I1756" t="s">
        <v>212</v>
      </c>
      <c r="J1756" t="s">
        <v>213</v>
      </c>
      <c r="K1756" t="s">
        <v>149</v>
      </c>
      <c r="L1756" t="s">
        <v>214</v>
      </c>
      <c r="M1756" t="s">
        <v>1400</v>
      </c>
      <c r="N1756" t="s">
        <v>215</v>
      </c>
      <c r="O1756" s="57">
        <v>46319.542187500003</v>
      </c>
      <c r="P1756" s="57">
        <v>46321.643194444441</v>
      </c>
      <c r="Q1756">
        <v>69416352</v>
      </c>
      <c r="S1756">
        <v>142434111948</v>
      </c>
      <c r="T1756" t="s">
        <v>12513</v>
      </c>
      <c r="U1756" t="s">
        <v>12514</v>
      </c>
      <c r="V1756" t="s">
        <v>12515</v>
      </c>
      <c r="Z1756">
        <v>110.50893189999999</v>
      </c>
      <c r="AA1756">
        <v>-7.3389359000000001</v>
      </c>
      <c r="AB1756" t="s">
        <v>12516</v>
      </c>
      <c r="AC1756" t="s">
        <v>235</v>
      </c>
      <c r="AL1756" t="s">
        <v>217</v>
      </c>
      <c r="AM1756" t="s">
        <v>12517</v>
      </c>
      <c r="AN1756" t="s">
        <v>6</v>
      </c>
      <c r="AO1756" t="s">
        <v>12163</v>
      </c>
      <c r="AP1756" s="57">
        <v>46320.458333333336</v>
      </c>
      <c r="AQ1756" t="s">
        <v>841</v>
      </c>
      <c r="AR1756" t="s">
        <v>14</v>
      </c>
      <c r="AS1756" t="s">
        <v>219</v>
      </c>
      <c r="AT1756" t="s">
        <v>230</v>
      </c>
      <c r="AV1756" t="s">
        <v>13280</v>
      </c>
      <c r="AW1756" t="s">
        <v>879</v>
      </c>
      <c r="AX1756" t="s">
        <v>222</v>
      </c>
      <c r="BA1756" s="57">
        <v>46320.458333333336</v>
      </c>
      <c r="BB1756" t="s">
        <v>12517</v>
      </c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:61">
      <c r="A1757">
        <v>1756</v>
      </c>
      <c r="B1757">
        <v>1002658979</v>
      </c>
      <c r="C1757">
        <v>3</v>
      </c>
      <c r="D1757" t="s">
        <v>49</v>
      </c>
      <c r="E1757">
        <v>4</v>
      </c>
      <c r="F1757" t="s">
        <v>244</v>
      </c>
      <c r="G1757" t="s">
        <v>554</v>
      </c>
      <c r="H1757" t="s">
        <v>555</v>
      </c>
      <c r="I1757" t="s">
        <v>212</v>
      </c>
      <c r="J1757" t="s">
        <v>213</v>
      </c>
      <c r="K1757" t="s">
        <v>149</v>
      </c>
      <c r="L1757" t="s">
        <v>214</v>
      </c>
      <c r="M1757" t="s">
        <v>542</v>
      </c>
      <c r="N1757" t="s">
        <v>215</v>
      </c>
      <c r="O1757" s="57">
        <v>46324.471099537041</v>
      </c>
      <c r="P1757" s="57">
        <v>46324.471099537041</v>
      </c>
      <c r="Q1757">
        <v>69417806</v>
      </c>
      <c r="T1757" t="s">
        <v>14001</v>
      </c>
      <c r="V1757" t="s">
        <v>14003</v>
      </c>
      <c r="Z1757">
        <v>110.462</v>
      </c>
      <c r="AA1757">
        <v>-7.2649999999999997</v>
      </c>
      <c r="AB1757" t="s">
        <v>14004</v>
      </c>
      <c r="AC1757" t="s">
        <v>235</v>
      </c>
      <c r="AL1757" t="s">
        <v>217</v>
      </c>
      <c r="AM1757" t="s">
        <v>13908</v>
      </c>
      <c r="AN1757" t="s">
        <v>6</v>
      </c>
      <c r="AO1757" t="s">
        <v>15207</v>
      </c>
      <c r="AP1757" s="57">
        <v>46323</v>
      </c>
      <c r="AR1757" t="s">
        <v>543</v>
      </c>
      <c r="AS1757" t="s">
        <v>219</v>
      </c>
      <c r="AT1757" t="s">
        <v>230</v>
      </c>
      <c r="AV1757" t="s">
        <v>15327</v>
      </c>
      <c r="AW1757" t="s">
        <v>883</v>
      </c>
      <c r="AX1757" t="s">
        <v>222</v>
      </c>
      <c r="BA1757" s="57">
        <v>46323.333333333336</v>
      </c>
      <c r="BB1757" t="s">
        <v>13908</v>
      </c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:61">
      <c r="A1758">
        <v>1757</v>
      </c>
      <c r="B1758">
        <v>1002617515</v>
      </c>
      <c r="C1758">
        <v>3</v>
      </c>
      <c r="D1758" t="s">
        <v>49</v>
      </c>
      <c r="E1758">
        <v>4</v>
      </c>
      <c r="F1758" t="s">
        <v>244</v>
      </c>
      <c r="G1758" t="s">
        <v>554</v>
      </c>
      <c r="H1758" t="s">
        <v>555</v>
      </c>
      <c r="I1758" t="s">
        <v>212</v>
      </c>
      <c r="J1758" t="s">
        <v>213</v>
      </c>
      <c r="K1758" t="s">
        <v>149</v>
      </c>
      <c r="L1758" t="s">
        <v>214</v>
      </c>
      <c r="M1758" t="s">
        <v>76</v>
      </c>
      <c r="N1758" t="s">
        <v>215</v>
      </c>
      <c r="O1758" s="57">
        <v>46296.462268518517</v>
      </c>
      <c r="P1758" s="57">
        <v>46297.598912037036</v>
      </c>
      <c r="Q1758">
        <v>69402219</v>
      </c>
      <c r="S1758">
        <v>142434111801</v>
      </c>
      <c r="T1758" t="s">
        <v>1200</v>
      </c>
      <c r="U1758" t="s">
        <v>1201</v>
      </c>
      <c r="V1758" t="s">
        <v>1202</v>
      </c>
      <c r="Z1758">
        <v>110.50549289999999</v>
      </c>
      <c r="AA1758">
        <v>-7.3329836999999998</v>
      </c>
      <c r="AB1758" t="s">
        <v>1203</v>
      </c>
      <c r="AC1758" t="s">
        <v>235</v>
      </c>
      <c r="AL1758" t="s">
        <v>217</v>
      </c>
      <c r="AM1758" t="s">
        <v>1204</v>
      </c>
      <c r="AN1758" t="s">
        <v>6</v>
      </c>
      <c r="AO1758" s="57">
        <v>46032.486342592594</v>
      </c>
      <c r="AP1758" s="57">
        <v>46297.333333333336</v>
      </c>
      <c r="AR1758" t="s">
        <v>218</v>
      </c>
      <c r="AS1758" t="s">
        <v>219</v>
      </c>
      <c r="AT1758" t="s">
        <v>230</v>
      </c>
      <c r="AU1758">
        <v>20261002</v>
      </c>
      <c r="AV1758" t="s">
        <v>221</v>
      </c>
      <c r="AW1758" t="s">
        <v>886</v>
      </c>
      <c r="AX1758" t="s">
        <v>222</v>
      </c>
      <c r="BA1758" s="57">
        <v>46297.333333333336</v>
      </c>
      <c r="BB1758" t="s">
        <v>1204</v>
      </c>
      <c r="BC1758">
        <v>2026</v>
      </c>
      <c r="BD1758">
        <v>10</v>
      </c>
      <c r="BE1758">
        <v>2</v>
      </c>
      <c r="BF1758" s="6">
        <f t="shared" si="81"/>
        <v>46297</v>
      </c>
      <c r="BG1758">
        <f t="shared" si="82"/>
        <v>-0.33333333333575865</v>
      </c>
      <c r="BH1758" t="str">
        <f t="shared" si="83"/>
        <v>COMPLY</v>
      </c>
      <c r="BI1758" t="e">
        <f>VLOOKUP(H1758,Sheet2!$A$1:$B$270,2,FALSE)</f>
        <v>#N/A</v>
      </c>
    </row>
    <row r="1759" spans="1:61">
      <c r="A1759">
        <v>1758</v>
      </c>
      <c r="B1759">
        <v>1002618961</v>
      </c>
      <c r="C1759">
        <v>3</v>
      </c>
      <c r="D1759" t="s">
        <v>49</v>
      </c>
      <c r="E1759">
        <v>4</v>
      </c>
      <c r="F1759" t="s">
        <v>244</v>
      </c>
      <c r="G1759" t="s">
        <v>554</v>
      </c>
      <c r="H1759" t="s">
        <v>555</v>
      </c>
      <c r="I1759" t="s">
        <v>212</v>
      </c>
      <c r="J1759" t="s">
        <v>213</v>
      </c>
      <c r="K1759" t="s">
        <v>149</v>
      </c>
      <c r="L1759" t="s">
        <v>214</v>
      </c>
      <c r="M1759" t="s">
        <v>76</v>
      </c>
      <c r="N1759" t="s">
        <v>215</v>
      </c>
      <c r="O1759" s="57">
        <v>46297.3594212963</v>
      </c>
      <c r="P1759" s="57">
        <v>46297.777418981481</v>
      </c>
      <c r="Q1759">
        <v>69402718</v>
      </c>
      <c r="S1759">
        <v>142434111564</v>
      </c>
      <c r="T1759" t="s">
        <v>2107</v>
      </c>
      <c r="U1759" t="s">
        <v>2108</v>
      </c>
      <c r="V1759" t="s">
        <v>2109</v>
      </c>
      <c r="Z1759">
        <v>110.434306114912</v>
      </c>
      <c r="AA1759">
        <v>-7.3956559601632801</v>
      </c>
      <c r="AB1759" t="s">
        <v>2110</v>
      </c>
      <c r="AC1759" t="s">
        <v>216</v>
      </c>
      <c r="AL1759" t="s">
        <v>217</v>
      </c>
      <c r="AM1759" t="s">
        <v>2111</v>
      </c>
      <c r="AN1759" t="s">
        <v>6</v>
      </c>
      <c r="AO1759" s="57">
        <v>46063.361111111109</v>
      </c>
      <c r="AP1759" s="57">
        <v>46298.333333333336</v>
      </c>
      <c r="AR1759" t="s">
        <v>218</v>
      </c>
      <c r="AS1759" t="s">
        <v>219</v>
      </c>
      <c r="AT1759" t="s">
        <v>230</v>
      </c>
      <c r="AU1759">
        <v>20261002</v>
      </c>
      <c r="AV1759" t="s">
        <v>221</v>
      </c>
      <c r="AW1759" t="s">
        <v>877</v>
      </c>
      <c r="AX1759" t="s">
        <v>222</v>
      </c>
      <c r="BA1759" s="57">
        <v>46298.333333333336</v>
      </c>
      <c r="BB1759" t="s">
        <v>2111</v>
      </c>
      <c r="BC1759">
        <v>2026</v>
      </c>
      <c r="BD1759">
        <v>10</v>
      </c>
      <c r="BE1759">
        <v>2</v>
      </c>
      <c r="BF1759" s="6">
        <f t="shared" si="81"/>
        <v>46297</v>
      </c>
      <c r="BG1759">
        <f t="shared" si="82"/>
        <v>-1.3333333333357587</v>
      </c>
      <c r="BH1759" t="str">
        <f t="shared" si="83"/>
        <v>COMPLY</v>
      </c>
      <c r="BI1759" t="e">
        <f>VLOOKUP(H1759,Sheet2!$A$1:$B$270,2,FALSE)</f>
        <v>#N/A</v>
      </c>
    </row>
    <row r="1760" spans="1:61">
      <c r="A1760">
        <v>1759</v>
      </c>
      <c r="B1760">
        <v>1002626888</v>
      </c>
      <c r="C1760">
        <v>3</v>
      </c>
      <c r="D1760" t="s">
        <v>49</v>
      </c>
      <c r="E1760">
        <v>4</v>
      </c>
      <c r="F1760" t="s">
        <v>244</v>
      </c>
      <c r="G1760" t="s">
        <v>554</v>
      </c>
      <c r="H1760" t="s">
        <v>555</v>
      </c>
      <c r="I1760" t="s">
        <v>212</v>
      </c>
      <c r="J1760" t="s">
        <v>213</v>
      </c>
      <c r="K1760" t="s">
        <v>149</v>
      </c>
      <c r="L1760" t="s">
        <v>214</v>
      </c>
      <c r="M1760" t="s">
        <v>76</v>
      </c>
      <c r="N1760" t="s">
        <v>215</v>
      </c>
      <c r="O1760" s="57">
        <v>46302.736585648148</v>
      </c>
      <c r="P1760" s="57">
        <v>46304.575601851851</v>
      </c>
      <c r="Q1760">
        <v>69406118</v>
      </c>
      <c r="S1760">
        <v>142434111622</v>
      </c>
      <c r="T1760" t="s">
        <v>4141</v>
      </c>
      <c r="U1760" t="s">
        <v>4142</v>
      </c>
      <c r="V1760" t="s">
        <v>4143</v>
      </c>
      <c r="Z1760">
        <v>110.606295391917</v>
      </c>
      <c r="AA1760">
        <v>-7.2354864446284299</v>
      </c>
      <c r="AB1760" t="s">
        <v>4144</v>
      </c>
      <c r="AC1760" t="s">
        <v>216</v>
      </c>
      <c r="AL1760" t="s">
        <v>217</v>
      </c>
      <c r="AM1760" t="s">
        <v>4145</v>
      </c>
      <c r="AN1760" t="s">
        <v>6</v>
      </c>
      <c r="AO1760" s="57">
        <v>46213.746666666666</v>
      </c>
      <c r="AP1760" s="57">
        <v>46303.625</v>
      </c>
      <c r="AR1760" t="s">
        <v>218</v>
      </c>
      <c r="AS1760" t="s">
        <v>219</v>
      </c>
      <c r="AT1760" t="s">
        <v>230</v>
      </c>
      <c r="AU1760">
        <v>20261009</v>
      </c>
      <c r="AV1760" t="s">
        <v>221</v>
      </c>
      <c r="AW1760" t="s">
        <v>879</v>
      </c>
      <c r="AX1760" t="s">
        <v>222</v>
      </c>
      <c r="BA1760" s="57">
        <v>46303.625</v>
      </c>
      <c r="BB1760" t="s">
        <v>4145</v>
      </c>
      <c r="BC1760">
        <v>2026</v>
      </c>
      <c r="BD1760">
        <v>10</v>
      </c>
      <c r="BE1760">
        <v>9</v>
      </c>
      <c r="BF1760" s="6">
        <f t="shared" si="81"/>
        <v>46304</v>
      </c>
      <c r="BG1760">
        <f t="shared" si="82"/>
        <v>0.375</v>
      </c>
      <c r="BH1760" t="str">
        <f t="shared" si="83"/>
        <v>COMPLY</v>
      </c>
      <c r="BI1760" t="e">
        <f>VLOOKUP(H1760,Sheet2!$A$1:$B$270,2,FALSE)</f>
        <v>#N/A</v>
      </c>
    </row>
    <row r="1761" spans="1:61">
      <c r="A1761">
        <v>1760</v>
      </c>
      <c r="B1761">
        <v>1002633640</v>
      </c>
      <c r="C1761">
        <v>3</v>
      </c>
      <c r="D1761" t="s">
        <v>49</v>
      </c>
      <c r="E1761">
        <v>4</v>
      </c>
      <c r="F1761" t="s">
        <v>244</v>
      </c>
      <c r="G1761" t="s">
        <v>554</v>
      </c>
      <c r="H1761" t="s">
        <v>555</v>
      </c>
      <c r="I1761" t="s">
        <v>212</v>
      </c>
      <c r="J1761" t="s">
        <v>213</v>
      </c>
      <c r="K1761" t="s">
        <v>149</v>
      </c>
      <c r="L1761" t="s">
        <v>214</v>
      </c>
      <c r="M1761" t="s">
        <v>76</v>
      </c>
      <c r="N1761" t="s">
        <v>215</v>
      </c>
      <c r="O1761" s="57">
        <v>46307.693472222221</v>
      </c>
      <c r="P1761" s="57">
        <v>46308.751805555556</v>
      </c>
      <c r="Q1761">
        <v>69408895</v>
      </c>
      <c r="S1761">
        <v>142434111860</v>
      </c>
      <c r="T1761" t="s">
        <v>6202</v>
      </c>
      <c r="U1761" t="s">
        <v>6203</v>
      </c>
      <c r="V1761" t="s">
        <v>6204</v>
      </c>
      <c r="Z1761">
        <v>110.4966584</v>
      </c>
      <c r="AA1761">
        <v>-7.3202344999999998</v>
      </c>
      <c r="AB1761" t="s">
        <v>6205</v>
      </c>
      <c r="AC1761" t="s">
        <v>235</v>
      </c>
      <c r="AL1761" t="s">
        <v>217</v>
      </c>
      <c r="AM1761" t="s">
        <v>6206</v>
      </c>
      <c r="AN1761" t="s">
        <v>6</v>
      </c>
      <c r="AO1761" s="57">
        <v>46366.694722222222</v>
      </c>
      <c r="AP1761" s="57">
        <v>46308.625</v>
      </c>
      <c r="AR1761" t="s">
        <v>218</v>
      </c>
      <c r="AS1761" t="s">
        <v>219</v>
      </c>
      <c r="AT1761" t="s">
        <v>230</v>
      </c>
      <c r="AU1761">
        <v>20261013</v>
      </c>
      <c r="AV1761" t="s">
        <v>221</v>
      </c>
      <c r="AW1761" t="s">
        <v>883</v>
      </c>
      <c r="AX1761" t="s">
        <v>222</v>
      </c>
      <c r="BA1761" s="57">
        <v>46308.625</v>
      </c>
      <c r="BB1761" t="s">
        <v>6206</v>
      </c>
      <c r="BC1761">
        <v>2026</v>
      </c>
      <c r="BD1761">
        <v>10</v>
      </c>
      <c r="BE1761">
        <v>13</v>
      </c>
      <c r="BF1761" s="6">
        <f t="shared" si="81"/>
        <v>46308</v>
      </c>
      <c r="BG1761">
        <f t="shared" si="82"/>
        <v>-0.625</v>
      </c>
      <c r="BH1761" t="str">
        <f t="shared" si="83"/>
        <v>COMPLY</v>
      </c>
      <c r="BI1761" t="e">
        <f>VLOOKUP(H1761,Sheet2!$A$1:$B$270,2,FALSE)</f>
        <v>#N/A</v>
      </c>
    </row>
    <row r="1762" spans="1:61">
      <c r="A1762">
        <v>1761</v>
      </c>
      <c r="B1762">
        <v>1002638532</v>
      </c>
      <c r="C1762">
        <v>3</v>
      </c>
      <c r="D1762" t="s">
        <v>49</v>
      </c>
      <c r="E1762">
        <v>4</v>
      </c>
      <c r="F1762" t="s">
        <v>244</v>
      </c>
      <c r="G1762" t="s">
        <v>554</v>
      </c>
      <c r="H1762" t="s">
        <v>555</v>
      </c>
      <c r="I1762" t="s">
        <v>212</v>
      </c>
      <c r="J1762" t="s">
        <v>213</v>
      </c>
      <c r="K1762" t="s">
        <v>149</v>
      </c>
      <c r="L1762" t="s">
        <v>214</v>
      </c>
      <c r="M1762" t="s">
        <v>76</v>
      </c>
      <c r="N1762" t="s">
        <v>215</v>
      </c>
      <c r="O1762" s="57">
        <v>46310.570590277777</v>
      </c>
      <c r="P1762" s="57">
        <v>46311.602627314816</v>
      </c>
      <c r="Q1762">
        <v>69410840</v>
      </c>
      <c r="S1762">
        <v>142434111881</v>
      </c>
      <c r="T1762" t="s">
        <v>7703</v>
      </c>
      <c r="U1762" t="s">
        <v>7704</v>
      </c>
      <c r="V1762" t="s">
        <v>7705</v>
      </c>
      <c r="Z1762">
        <v>110.5122983</v>
      </c>
      <c r="AA1762">
        <v>-7.3336603</v>
      </c>
      <c r="AB1762" t="s">
        <v>7706</v>
      </c>
      <c r="AC1762" t="s">
        <v>235</v>
      </c>
      <c r="AL1762" t="s">
        <v>217</v>
      </c>
      <c r="AM1762" t="s">
        <v>7707</v>
      </c>
      <c r="AN1762" t="s">
        <v>6</v>
      </c>
      <c r="AO1762" t="s">
        <v>7620</v>
      </c>
      <c r="AP1762" s="57">
        <v>46311.458333333336</v>
      </c>
      <c r="AR1762" t="s">
        <v>218</v>
      </c>
      <c r="AS1762" t="s">
        <v>219</v>
      </c>
      <c r="AT1762" t="s">
        <v>230</v>
      </c>
      <c r="AU1762">
        <v>20261016</v>
      </c>
      <c r="AV1762" t="s">
        <v>221</v>
      </c>
      <c r="AW1762" t="s">
        <v>877</v>
      </c>
      <c r="AX1762" t="s">
        <v>222</v>
      </c>
      <c r="BA1762" s="57">
        <v>46311.458333333336</v>
      </c>
      <c r="BB1762" t="s">
        <v>7707</v>
      </c>
      <c r="BC1762">
        <v>2026</v>
      </c>
      <c r="BD1762">
        <v>10</v>
      </c>
      <c r="BE1762">
        <v>16</v>
      </c>
      <c r="BF1762" s="6">
        <f t="shared" si="81"/>
        <v>46311</v>
      </c>
      <c r="BG1762">
        <f t="shared" si="82"/>
        <v>-0.45833333333575865</v>
      </c>
      <c r="BH1762" t="str">
        <f t="shared" si="83"/>
        <v>COMPLY</v>
      </c>
      <c r="BI1762" t="e">
        <f>VLOOKUP(H1762,Sheet2!$A$1:$B$270,2,FALSE)</f>
        <v>#N/A</v>
      </c>
    </row>
    <row r="1763" spans="1:61">
      <c r="A1763">
        <v>1762</v>
      </c>
      <c r="B1763">
        <v>1002649952</v>
      </c>
      <c r="C1763">
        <v>3</v>
      </c>
      <c r="D1763" t="s">
        <v>49</v>
      </c>
      <c r="E1763">
        <v>4</v>
      </c>
      <c r="F1763" t="s">
        <v>244</v>
      </c>
      <c r="G1763" t="s">
        <v>554</v>
      </c>
      <c r="H1763" t="s">
        <v>555</v>
      </c>
      <c r="I1763" t="s">
        <v>212</v>
      </c>
      <c r="J1763" t="s">
        <v>213</v>
      </c>
      <c r="K1763" t="s">
        <v>149</v>
      </c>
      <c r="L1763" t="s">
        <v>214</v>
      </c>
      <c r="M1763" t="s">
        <v>76</v>
      </c>
      <c r="N1763" t="s">
        <v>215</v>
      </c>
      <c r="O1763" s="57">
        <v>46317.721400462964</v>
      </c>
      <c r="P1763" s="57">
        <v>46318.613020833334</v>
      </c>
      <c r="Q1763">
        <v>69415474</v>
      </c>
      <c r="S1763">
        <v>142434111941</v>
      </c>
      <c r="T1763" t="s">
        <v>11652</v>
      </c>
      <c r="U1763" t="s">
        <v>12518</v>
      </c>
      <c r="V1763" t="s">
        <v>11653</v>
      </c>
      <c r="Z1763">
        <v>110.4958481</v>
      </c>
      <c r="AA1763">
        <v>-7.3261118999999999</v>
      </c>
      <c r="AB1763" t="s">
        <v>11654</v>
      </c>
      <c r="AC1763" t="s">
        <v>235</v>
      </c>
      <c r="AL1763" t="s">
        <v>217</v>
      </c>
      <c r="AM1763" t="s">
        <v>11655</v>
      </c>
      <c r="AN1763" t="s">
        <v>6</v>
      </c>
      <c r="AO1763" t="s">
        <v>11364</v>
      </c>
      <c r="AP1763" s="57">
        <v>46318.625</v>
      </c>
      <c r="AR1763" t="s">
        <v>218</v>
      </c>
      <c r="AS1763" t="s">
        <v>219</v>
      </c>
      <c r="AT1763" t="s">
        <v>230</v>
      </c>
      <c r="AU1763">
        <v>20261023</v>
      </c>
      <c r="AV1763" t="s">
        <v>221</v>
      </c>
      <c r="AW1763" t="s">
        <v>886</v>
      </c>
      <c r="AX1763" t="s">
        <v>222</v>
      </c>
      <c r="BA1763" s="57">
        <v>46318.625</v>
      </c>
      <c r="BB1763" t="s">
        <v>11655</v>
      </c>
      <c r="BC1763">
        <v>2026</v>
      </c>
      <c r="BD1763">
        <v>10</v>
      </c>
      <c r="BE1763">
        <v>23</v>
      </c>
      <c r="BF1763" s="6">
        <f t="shared" si="81"/>
        <v>46318</v>
      </c>
      <c r="BG1763">
        <f t="shared" si="82"/>
        <v>-0.625</v>
      </c>
      <c r="BH1763" t="str">
        <f t="shared" si="83"/>
        <v>COMPLY</v>
      </c>
      <c r="BI1763" t="e">
        <f>VLOOKUP(H1763,Sheet2!$A$1:$B$270,2,FALSE)</f>
        <v>#N/A</v>
      </c>
    </row>
    <row r="1764" spans="1:61">
      <c r="A1764">
        <v>1763</v>
      </c>
      <c r="B1764">
        <v>1002648867</v>
      </c>
      <c r="C1764">
        <v>3</v>
      </c>
      <c r="D1764" t="s">
        <v>49</v>
      </c>
      <c r="E1764">
        <v>4</v>
      </c>
      <c r="F1764" t="s">
        <v>244</v>
      </c>
      <c r="G1764" t="s">
        <v>554</v>
      </c>
      <c r="H1764" t="s">
        <v>555</v>
      </c>
      <c r="I1764" t="s">
        <v>212</v>
      </c>
      <c r="J1764" t="s">
        <v>213</v>
      </c>
      <c r="K1764" t="s">
        <v>149</v>
      </c>
      <c r="M1764" t="s">
        <v>76</v>
      </c>
      <c r="N1764" t="s">
        <v>215</v>
      </c>
      <c r="O1764" s="57">
        <v>46317.476377314815</v>
      </c>
      <c r="P1764" s="57">
        <v>46317.553715277776</v>
      </c>
      <c r="Q1764">
        <v>69413499</v>
      </c>
      <c r="S1764">
        <v>142434111932</v>
      </c>
      <c r="T1764" t="s">
        <v>10408</v>
      </c>
      <c r="U1764" t="s">
        <v>11649</v>
      </c>
      <c r="V1764" t="s">
        <v>11650</v>
      </c>
      <c r="Z1764">
        <v>110.56409486148701</v>
      </c>
      <c r="AA1764">
        <v>-7.3675709861126801</v>
      </c>
      <c r="AB1764" t="s">
        <v>10411</v>
      </c>
      <c r="AC1764" t="s">
        <v>216</v>
      </c>
      <c r="AL1764" t="s">
        <v>217</v>
      </c>
      <c r="AM1764" t="s">
        <v>11651</v>
      </c>
      <c r="AN1764" t="s">
        <v>6</v>
      </c>
      <c r="AO1764" t="s">
        <v>11387</v>
      </c>
      <c r="AR1764" t="s">
        <v>218</v>
      </c>
      <c r="AS1764" t="s">
        <v>219</v>
      </c>
      <c r="AT1764" t="s">
        <v>230</v>
      </c>
      <c r="AU1764">
        <v>20261022</v>
      </c>
      <c r="AV1764" t="s">
        <v>221</v>
      </c>
      <c r="AW1764" t="s">
        <v>541</v>
      </c>
      <c r="AX1764" t="s">
        <v>222</v>
      </c>
      <c r="BA1764" s="57">
        <v>46317.291666666664</v>
      </c>
      <c r="BB1764" t="s">
        <v>11651</v>
      </c>
      <c r="BC1764">
        <v>2026</v>
      </c>
      <c r="BD1764">
        <v>10</v>
      </c>
      <c r="BE1764">
        <v>22</v>
      </c>
      <c r="BF1764" s="6">
        <f t="shared" si="81"/>
        <v>46317</v>
      </c>
      <c r="BG1764">
        <f t="shared" si="82"/>
        <v>-0.29166666666424135</v>
      </c>
      <c r="BH1764" t="str">
        <f t="shared" si="83"/>
        <v>COMPLY</v>
      </c>
      <c r="BI1764" t="e">
        <f>VLOOKUP(H1764,Sheet2!$A$1:$B$270,2,FALSE)</f>
        <v>#N/A</v>
      </c>
    </row>
    <row r="1765" spans="1:61">
      <c r="A1765">
        <v>1764</v>
      </c>
      <c r="B1765">
        <v>1002648371</v>
      </c>
      <c r="C1765">
        <v>3</v>
      </c>
      <c r="D1765" t="s">
        <v>49</v>
      </c>
      <c r="E1765">
        <v>4</v>
      </c>
      <c r="F1765" t="s">
        <v>244</v>
      </c>
      <c r="G1765" t="s">
        <v>554</v>
      </c>
      <c r="H1765" t="s">
        <v>555</v>
      </c>
      <c r="I1765" t="s">
        <v>212</v>
      </c>
      <c r="J1765" t="s">
        <v>213</v>
      </c>
      <c r="K1765" t="s">
        <v>149</v>
      </c>
      <c r="L1765" t="s">
        <v>214</v>
      </c>
      <c r="M1765" t="s">
        <v>76</v>
      </c>
      <c r="N1765" t="s">
        <v>215</v>
      </c>
      <c r="O1765" s="57">
        <v>46317.358159722222</v>
      </c>
      <c r="P1765" s="57">
        <v>46318.560868055552</v>
      </c>
      <c r="Q1765">
        <v>69414877</v>
      </c>
      <c r="S1765">
        <v>142434111931</v>
      </c>
      <c r="T1765" t="s">
        <v>11656</v>
      </c>
      <c r="U1765" t="s">
        <v>11657</v>
      </c>
      <c r="V1765" t="s">
        <v>11658</v>
      </c>
      <c r="Z1765">
        <v>110.49136900000001</v>
      </c>
      <c r="AA1765">
        <v>-7.2632760000000003</v>
      </c>
      <c r="AB1765" t="s">
        <v>11659</v>
      </c>
      <c r="AC1765" t="s">
        <v>235</v>
      </c>
      <c r="AL1765" t="s">
        <v>217</v>
      </c>
      <c r="AM1765" t="s">
        <v>11660</v>
      </c>
      <c r="AN1765" t="s">
        <v>6</v>
      </c>
      <c r="AO1765" t="s">
        <v>11404</v>
      </c>
      <c r="AP1765" s="57">
        <v>46320.333333333336</v>
      </c>
      <c r="AR1765" t="s">
        <v>218</v>
      </c>
      <c r="AS1765" t="s">
        <v>219</v>
      </c>
      <c r="AT1765" t="s">
        <v>230</v>
      </c>
      <c r="AU1765">
        <v>20261023</v>
      </c>
      <c r="AV1765" t="s">
        <v>221</v>
      </c>
      <c r="AW1765" t="s">
        <v>875</v>
      </c>
      <c r="AX1765" t="s">
        <v>222</v>
      </c>
      <c r="BA1765" s="57">
        <v>46320.333333333336</v>
      </c>
      <c r="BB1765" t="s">
        <v>11660</v>
      </c>
      <c r="BC1765">
        <v>2026</v>
      </c>
      <c r="BD1765">
        <v>10</v>
      </c>
      <c r="BE1765">
        <v>23</v>
      </c>
      <c r="BF1765" s="6">
        <f t="shared" si="81"/>
        <v>46318</v>
      </c>
      <c r="BG1765">
        <f t="shared" si="82"/>
        <v>-2.3333333333357587</v>
      </c>
      <c r="BH1765" t="str">
        <f t="shared" si="83"/>
        <v>COMPLY</v>
      </c>
      <c r="BI1765" t="e">
        <f>VLOOKUP(H1765,Sheet2!$A$1:$B$270,2,FALSE)</f>
        <v>#N/A</v>
      </c>
    </row>
    <row r="1766" spans="1:61">
      <c r="A1766">
        <v>1765</v>
      </c>
      <c r="B1766">
        <v>1002654456</v>
      </c>
      <c r="C1766">
        <v>3</v>
      </c>
      <c r="D1766" t="s">
        <v>49</v>
      </c>
      <c r="E1766">
        <v>4</v>
      </c>
      <c r="F1766" t="s">
        <v>244</v>
      </c>
      <c r="G1766" t="s">
        <v>554</v>
      </c>
      <c r="H1766" t="s">
        <v>555</v>
      </c>
      <c r="I1766" t="s">
        <v>212</v>
      </c>
      <c r="J1766" t="s">
        <v>213</v>
      </c>
      <c r="K1766" t="s">
        <v>149</v>
      </c>
      <c r="M1766" t="s">
        <v>76</v>
      </c>
      <c r="N1766" t="s">
        <v>215</v>
      </c>
      <c r="O1766" s="57">
        <v>46321.643194444441</v>
      </c>
      <c r="P1766" s="57">
        <v>46321.739317129628</v>
      </c>
      <c r="Q1766">
        <v>69416352</v>
      </c>
      <c r="S1766">
        <v>142434111969</v>
      </c>
      <c r="T1766" t="s">
        <v>12513</v>
      </c>
      <c r="U1766" t="s">
        <v>13281</v>
      </c>
      <c r="V1766" t="s">
        <v>13282</v>
      </c>
      <c r="Z1766">
        <v>110.50890407</v>
      </c>
      <c r="AA1766">
        <v>-7.3388272219999999</v>
      </c>
      <c r="AB1766" t="s">
        <v>12516</v>
      </c>
      <c r="AC1766" t="s">
        <v>225</v>
      </c>
      <c r="AL1766" t="s">
        <v>217</v>
      </c>
      <c r="AM1766" t="s">
        <v>13283</v>
      </c>
      <c r="AN1766" t="s">
        <v>6</v>
      </c>
      <c r="AO1766" t="s">
        <v>13096</v>
      </c>
      <c r="AR1766" t="s">
        <v>218</v>
      </c>
      <c r="AS1766" t="s">
        <v>219</v>
      </c>
      <c r="AT1766" t="s">
        <v>230</v>
      </c>
      <c r="AU1766">
        <v>20261026</v>
      </c>
      <c r="AV1766" t="s">
        <v>221</v>
      </c>
      <c r="AW1766" t="s">
        <v>1473</v>
      </c>
      <c r="AX1766" t="s">
        <v>222</v>
      </c>
      <c r="BA1766" s="57">
        <v>46321.291666666664</v>
      </c>
      <c r="BB1766" t="s">
        <v>13283</v>
      </c>
      <c r="BC1766">
        <v>2026</v>
      </c>
      <c r="BD1766">
        <v>10</v>
      </c>
      <c r="BE1766">
        <v>26</v>
      </c>
      <c r="BF1766" s="6">
        <f t="shared" si="81"/>
        <v>46321</v>
      </c>
      <c r="BG1766">
        <f t="shared" si="82"/>
        <v>-0.29166666666424135</v>
      </c>
      <c r="BH1766" t="str">
        <f t="shared" si="83"/>
        <v>COMPLY</v>
      </c>
      <c r="BI1766" t="e">
        <f>VLOOKUP(H1766,Sheet2!$A$1:$B$270,2,FALSE)</f>
        <v>#N/A</v>
      </c>
    </row>
    <row r="1767" spans="1:61">
      <c r="A1767">
        <v>1766</v>
      </c>
      <c r="B1767">
        <v>1002619128</v>
      </c>
      <c r="C1767">
        <v>3</v>
      </c>
      <c r="D1767" t="s">
        <v>49</v>
      </c>
      <c r="E1767">
        <v>4</v>
      </c>
      <c r="F1767" t="s">
        <v>244</v>
      </c>
      <c r="G1767" t="s">
        <v>554</v>
      </c>
      <c r="H1767" t="s">
        <v>555</v>
      </c>
      <c r="I1767" t="s">
        <v>212</v>
      </c>
      <c r="J1767" t="s">
        <v>213</v>
      </c>
      <c r="K1767" t="s">
        <v>149</v>
      </c>
      <c r="L1767" t="s">
        <v>214</v>
      </c>
      <c r="M1767" t="s">
        <v>2112</v>
      </c>
      <c r="N1767" t="s">
        <v>215</v>
      </c>
      <c r="O1767" s="57">
        <v>46297.393726851849</v>
      </c>
      <c r="P1767" s="57">
        <v>46298.35628472222</v>
      </c>
      <c r="Q1767">
        <v>69400076</v>
      </c>
      <c r="T1767" t="s">
        <v>2113</v>
      </c>
      <c r="V1767" t="s">
        <v>2114</v>
      </c>
      <c r="Z1767">
        <v>110.666</v>
      </c>
      <c r="AA1767">
        <v>-7.3639999999999999</v>
      </c>
      <c r="AB1767" t="s">
        <v>2115</v>
      </c>
      <c r="AC1767" t="s">
        <v>235</v>
      </c>
      <c r="AL1767" t="s">
        <v>217</v>
      </c>
      <c r="AM1767" t="s">
        <v>2116</v>
      </c>
      <c r="AN1767" t="s">
        <v>6</v>
      </c>
      <c r="AO1767" s="57">
        <v>46063.403113425928</v>
      </c>
      <c r="AP1767" s="57">
        <v>46294</v>
      </c>
      <c r="AR1767" t="s">
        <v>543</v>
      </c>
      <c r="AS1767" t="s">
        <v>219</v>
      </c>
      <c r="AT1767" t="s">
        <v>230</v>
      </c>
      <c r="AV1767" t="s">
        <v>2117</v>
      </c>
      <c r="AW1767" t="s">
        <v>880</v>
      </c>
      <c r="AX1767" t="s">
        <v>222</v>
      </c>
      <c r="BA1767" s="57">
        <v>46294.458333333336</v>
      </c>
      <c r="BB1767" t="s">
        <v>2116</v>
      </c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:61">
      <c r="A1768">
        <v>1767</v>
      </c>
      <c r="B1768">
        <v>1002655544</v>
      </c>
      <c r="C1768">
        <v>3</v>
      </c>
      <c r="D1768" t="s">
        <v>49</v>
      </c>
      <c r="E1768">
        <v>4</v>
      </c>
      <c r="F1768" t="s">
        <v>244</v>
      </c>
      <c r="G1768" t="s">
        <v>554</v>
      </c>
      <c r="H1768" t="s">
        <v>555</v>
      </c>
      <c r="I1768" t="s">
        <v>212</v>
      </c>
      <c r="J1768" t="s">
        <v>213</v>
      </c>
      <c r="K1768" t="s">
        <v>149</v>
      </c>
      <c r="L1768" t="s">
        <v>214</v>
      </c>
      <c r="M1768" t="s">
        <v>1916</v>
      </c>
      <c r="N1768" t="s">
        <v>215</v>
      </c>
      <c r="O1768" s="57">
        <v>46322.456828703704</v>
      </c>
      <c r="P1768" s="57">
        <v>46324.471458333333</v>
      </c>
      <c r="Q1768">
        <v>69417806</v>
      </c>
      <c r="S1768">
        <v>142434111777</v>
      </c>
      <c r="T1768" t="s">
        <v>14001</v>
      </c>
      <c r="U1768" t="s">
        <v>14002</v>
      </c>
      <c r="V1768" t="s">
        <v>14003</v>
      </c>
      <c r="Z1768">
        <v>110.464708402556</v>
      </c>
      <c r="AA1768">
        <v>-7.2644835188669497</v>
      </c>
      <c r="AB1768" t="s">
        <v>14004</v>
      </c>
      <c r="AC1768" t="s">
        <v>235</v>
      </c>
      <c r="AL1768" t="s">
        <v>217</v>
      </c>
      <c r="AM1768" t="s">
        <v>13908</v>
      </c>
      <c r="AN1768" t="s">
        <v>6</v>
      </c>
      <c r="AO1768" t="s">
        <v>14005</v>
      </c>
      <c r="AP1768" s="57">
        <v>46323.333333333336</v>
      </c>
      <c r="AQ1768" t="s">
        <v>838</v>
      </c>
      <c r="AR1768" t="s">
        <v>12</v>
      </c>
      <c r="AS1768" t="s">
        <v>219</v>
      </c>
      <c r="AT1768" t="s">
        <v>230</v>
      </c>
      <c r="AV1768" t="s">
        <v>1626</v>
      </c>
      <c r="AW1768" t="s">
        <v>883</v>
      </c>
      <c r="AX1768" t="s">
        <v>222</v>
      </c>
      <c r="BA1768" s="57">
        <v>46323.333333333336</v>
      </c>
      <c r="BB1768" t="s">
        <v>13908</v>
      </c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:61">
      <c r="A1769">
        <v>1768</v>
      </c>
      <c r="B1769">
        <v>1002622449</v>
      </c>
      <c r="C1769">
        <v>3</v>
      </c>
      <c r="D1769" t="s">
        <v>49</v>
      </c>
      <c r="E1769">
        <v>4</v>
      </c>
      <c r="F1769" t="s">
        <v>244</v>
      </c>
      <c r="G1769" t="s">
        <v>2817</v>
      </c>
      <c r="H1769" t="s">
        <v>2818</v>
      </c>
      <c r="I1769" t="s">
        <v>212</v>
      </c>
      <c r="J1769" t="s">
        <v>213</v>
      </c>
      <c r="K1769" t="s">
        <v>149</v>
      </c>
      <c r="M1769" t="s">
        <v>76</v>
      </c>
      <c r="N1769" t="s">
        <v>215</v>
      </c>
      <c r="O1769" s="57">
        <v>46300.564884259256</v>
      </c>
      <c r="P1769" s="57">
        <v>46300.630995370368</v>
      </c>
      <c r="Q1769">
        <v>69401571</v>
      </c>
      <c r="S1769">
        <v>141459108537</v>
      </c>
      <c r="T1769" t="s">
        <v>2819</v>
      </c>
      <c r="U1769" t="s">
        <v>2820</v>
      </c>
      <c r="V1769" t="s">
        <v>2821</v>
      </c>
      <c r="Z1769">
        <v>110.44052916</v>
      </c>
      <c r="AA1769">
        <v>-7.3291379040000004</v>
      </c>
      <c r="AB1769" t="s">
        <v>2822</v>
      </c>
      <c r="AC1769" t="s">
        <v>216</v>
      </c>
      <c r="AL1769" t="s">
        <v>217</v>
      </c>
      <c r="AM1769" t="s">
        <v>2823</v>
      </c>
      <c r="AN1769" t="s">
        <v>6</v>
      </c>
      <c r="AO1769" s="57">
        <v>46152.569618055553</v>
      </c>
      <c r="AR1769" t="s">
        <v>218</v>
      </c>
      <c r="AS1769" t="s">
        <v>2824</v>
      </c>
      <c r="AT1769" t="s">
        <v>230</v>
      </c>
      <c r="AU1769">
        <v>20261005</v>
      </c>
      <c r="AV1769" t="s">
        <v>221</v>
      </c>
      <c r="AW1769" t="s">
        <v>1828</v>
      </c>
      <c r="AX1769" t="s">
        <v>222</v>
      </c>
      <c r="BA1769" s="57">
        <v>46300.291666666664</v>
      </c>
      <c r="BB1769" t="s">
        <v>2823</v>
      </c>
      <c r="BC1769">
        <v>2026</v>
      </c>
      <c r="BD1769">
        <v>10</v>
      </c>
      <c r="BE1769">
        <v>5</v>
      </c>
      <c r="BF1769" s="6">
        <f t="shared" si="81"/>
        <v>46300</v>
      </c>
      <c r="BG1769">
        <f t="shared" si="82"/>
        <v>-0.29166666666424135</v>
      </c>
      <c r="BH1769" t="str">
        <f t="shared" si="83"/>
        <v>COMPLY</v>
      </c>
      <c r="BI1769" t="e">
        <f>VLOOKUP(H1769,Sheet2!$A$1:$B$270,2,FALSE)</f>
        <v>#N/A</v>
      </c>
    </row>
    <row r="1770" spans="1:61">
      <c r="A1770">
        <v>1769</v>
      </c>
      <c r="B1770">
        <v>1002622008</v>
      </c>
      <c r="C1770">
        <v>3</v>
      </c>
      <c r="D1770" t="s">
        <v>49</v>
      </c>
      <c r="E1770">
        <v>4</v>
      </c>
      <c r="F1770" t="s">
        <v>244</v>
      </c>
      <c r="G1770" t="s">
        <v>2817</v>
      </c>
      <c r="H1770" t="s">
        <v>2818</v>
      </c>
      <c r="I1770" t="s">
        <v>212</v>
      </c>
      <c r="J1770" t="s">
        <v>213</v>
      </c>
      <c r="K1770" t="s">
        <v>149</v>
      </c>
      <c r="L1770" t="s">
        <v>214</v>
      </c>
      <c r="M1770" t="s">
        <v>76</v>
      </c>
      <c r="N1770" t="s">
        <v>215</v>
      </c>
      <c r="O1770" s="57">
        <v>46300.44699074074</v>
      </c>
      <c r="P1770" s="57">
        <v>46301.569652777776</v>
      </c>
      <c r="Q1770">
        <v>69404173</v>
      </c>
      <c r="S1770">
        <v>141459108153</v>
      </c>
      <c r="T1770" t="s">
        <v>2825</v>
      </c>
      <c r="U1770" t="s">
        <v>2826</v>
      </c>
      <c r="V1770" t="s">
        <v>2827</v>
      </c>
      <c r="Z1770">
        <v>110.423529</v>
      </c>
      <c r="AA1770">
        <v>-7.3132693</v>
      </c>
      <c r="AB1770" t="s">
        <v>2828</v>
      </c>
      <c r="AC1770" t="s">
        <v>235</v>
      </c>
      <c r="AL1770" t="s">
        <v>217</v>
      </c>
      <c r="AM1770" t="s">
        <v>2829</v>
      </c>
      <c r="AN1770" t="s">
        <v>6</v>
      </c>
      <c r="AO1770" s="57">
        <v>46152.486157407409</v>
      </c>
      <c r="AP1770" s="57">
        <v>46301.333333333336</v>
      </c>
      <c r="AR1770" t="s">
        <v>218</v>
      </c>
      <c r="AS1770" t="s">
        <v>2824</v>
      </c>
      <c r="AT1770" t="s">
        <v>230</v>
      </c>
      <c r="AU1770">
        <v>20261006</v>
      </c>
      <c r="AV1770" t="s">
        <v>221</v>
      </c>
      <c r="AW1770" t="s">
        <v>881</v>
      </c>
      <c r="AX1770" t="s">
        <v>222</v>
      </c>
      <c r="BA1770" s="57">
        <v>46301.333333333336</v>
      </c>
      <c r="BB1770" t="s">
        <v>2829</v>
      </c>
      <c r="BC1770">
        <v>2026</v>
      </c>
      <c r="BD1770">
        <v>10</v>
      </c>
      <c r="BE1770">
        <v>6</v>
      </c>
      <c r="BF1770" s="6">
        <f t="shared" si="81"/>
        <v>46301</v>
      </c>
      <c r="BG1770">
        <f t="shared" si="82"/>
        <v>-0.33333333333575865</v>
      </c>
      <c r="BH1770" t="str">
        <f t="shared" si="83"/>
        <v>COMPLY</v>
      </c>
      <c r="BI1770" t="e">
        <f>VLOOKUP(H1770,Sheet2!$A$1:$B$270,2,FALSE)</f>
        <v>#N/A</v>
      </c>
    </row>
    <row r="1771" spans="1:61">
      <c r="A1771">
        <v>1770</v>
      </c>
      <c r="B1771">
        <v>1002629675</v>
      </c>
      <c r="C1771">
        <v>3</v>
      </c>
      <c r="D1771" t="s">
        <v>49</v>
      </c>
      <c r="E1771">
        <v>4</v>
      </c>
      <c r="F1771" t="s">
        <v>244</v>
      </c>
      <c r="G1771" t="s">
        <v>2817</v>
      </c>
      <c r="H1771" t="s">
        <v>2818</v>
      </c>
      <c r="I1771" t="s">
        <v>212</v>
      </c>
      <c r="J1771" t="s">
        <v>213</v>
      </c>
      <c r="K1771" t="s">
        <v>149</v>
      </c>
      <c r="L1771" t="s">
        <v>214</v>
      </c>
      <c r="M1771" t="s">
        <v>76</v>
      </c>
      <c r="N1771" t="s">
        <v>215</v>
      </c>
      <c r="O1771" s="57">
        <v>46304.55809027778</v>
      </c>
      <c r="P1771" s="57">
        <v>46305.686539351853</v>
      </c>
      <c r="Q1771">
        <v>69407332</v>
      </c>
      <c r="S1771">
        <v>141459106720</v>
      </c>
      <c r="T1771" t="s">
        <v>5377</v>
      </c>
      <c r="U1771" t="s">
        <v>5378</v>
      </c>
      <c r="V1771" t="s">
        <v>5379</v>
      </c>
      <c r="Z1771">
        <v>110.416211597621</v>
      </c>
      <c r="AA1771">
        <v>-7.3035182440492701</v>
      </c>
      <c r="AB1771" t="s">
        <v>5380</v>
      </c>
      <c r="AC1771" t="s">
        <v>216</v>
      </c>
      <c r="AL1771" t="s">
        <v>217</v>
      </c>
      <c r="AM1771" t="s">
        <v>5381</v>
      </c>
      <c r="AN1771" t="s">
        <v>6</v>
      </c>
      <c r="AO1771" s="57">
        <v>46275.559513888889</v>
      </c>
      <c r="AP1771" s="57">
        <v>46305.458333333336</v>
      </c>
      <c r="AR1771" t="s">
        <v>218</v>
      </c>
      <c r="AS1771" t="s">
        <v>2824</v>
      </c>
      <c r="AT1771" t="s">
        <v>230</v>
      </c>
      <c r="AU1771">
        <v>20261010</v>
      </c>
      <c r="AV1771" t="s">
        <v>221</v>
      </c>
      <c r="AW1771" t="s">
        <v>875</v>
      </c>
      <c r="AX1771" t="s">
        <v>222</v>
      </c>
      <c r="BA1771" s="57">
        <v>46305.458333333336</v>
      </c>
      <c r="BB1771" t="s">
        <v>5381</v>
      </c>
      <c r="BC1771">
        <v>2026</v>
      </c>
      <c r="BD1771">
        <v>10</v>
      </c>
      <c r="BE1771">
        <v>10</v>
      </c>
      <c r="BF1771" s="6">
        <f t="shared" si="81"/>
        <v>46305</v>
      </c>
      <c r="BG1771">
        <f t="shared" si="82"/>
        <v>-0.45833333333575865</v>
      </c>
      <c r="BH1771" t="str">
        <f t="shared" si="83"/>
        <v>COMPLY</v>
      </c>
      <c r="BI1771" t="e">
        <f>VLOOKUP(H1771,Sheet2!$A$1:$B$270,2,FALSE)</f>
        <v>#N/A</v>
      </c>
    </row>
    <row r="1772" spans="1:61">
      <c r="A1772">
        <v>1771</v>
      </c>
      <c r="B1772">
        <v>1002641155</v>
      </c>
      <c r="C1772">
        <v>3</v>
      </c>
      <c r="D1772" t="s">
        <v>49</v>
      </c>
      <c r="E1772">
        <v>4</v>
      </c>
      <c r="F1772" t="s">
        <v>244</v>
      </c>
      <c r="G1772" t="s">
        <v>2817</v>
      </c>
      <c r="H1772" t="s">
        <v>2818</v>
      </c>
      <c r="I1772" t="s">
        <v>212</v>
      </c>
      <c r="J1772" t="s">
        <v>213</v>
      </c>
      <c r="K1772" t="s">
        <v>149</v>
      </c>
      <c r="L1772" t="s">
        <v>214</v>
      </c>
      <c r="M1772" t="s">
        <v>76</v>
      </c>
      <c r="N1772" t="s">
        <v>215</v>
      </c>
      <c r="O1772" s="57">
        <v>46312.408171296294</v>
      </c>
      <c r="P1772" s="57">
        <v>46313.649953703702</v>
      </c>
      <c r="Q1772">
        <v>69411935</v>
      </c>
      <c r="S1772">
        <v>141459107624</v>
      </c>
      <c r="T1772" t="s">
        <v>8777</v>
      </c>
      <c r="U1772" t="s">
        <v>8778</v>
      </c>
      <c r="V1772" t="s">
        <v>8779</v>
      </c>
      <c r="Z1772">
        <v>110.40619700000001</v>
      </c>
      <c r="AA1772">
        <v>-7.2606000000000002</v>
      </c>
      <c r="AB1772" t="s">
        <v>8780</v>
      </c>
      <c r="AC1772" t="s">
        <v>235</v>
      </c>
      <c r="AL1772" t="s">
        <v>217</v>
      </c>
      <c r="AM1772" t="s">
        <v>8781</v>
      </c>
      <c r="AN1772" t="s">
        <v>6</v>
      </c>
      <c r="AO1772" t="s">
        <v>8782</v>
      </c>
      <c r="AP1772" s="57">
        <v>46313.333333333336</v>
      </c>
      <c r="AR1772" t="s">
        <v>218</v>
      </c>
      <c r="AS1772" t="s">
        <v>2824</v>
      </c>
      <c r="AT1772" t="s">
        <v>230</v>
      </c>
      <c r="AU1772">
        <v>20261018</v>
      </c>
      <c r="AV1772" t="s">
        <v>221</v>
      </c>
      <c r="AW1772" t="s">
        <v>877</v>
      </c>
      <c r="AX1772" t="s">
        <v>222</v>
      </c>
      <c r="BA1772" s="57">
        <v>46313.333333333336</v>
      </c>
      <c r="BB1772" t="s">
        <v>8781</v>
      </c>
      <c r="BC1772">
        <v>2026</v>
      </c>
      <c r="BD1772">
        <v>10</v>
      </c>
      <c r="BE1772">
        <v>18</v>
      </c>
      <c r="BF1772" s="6">
        <f t="shared" si="81"/>
        <v>46313</v>
      </c>
      <c r="BG1772">
        <f t="shared" si="82"/>
        <v>-0.33333333333575865</v>
      </c>
      <c r="BH1772" t="str">
        <f t="shared" si="83"/>
        <v>COMPLY</v>
      </c>
      <c r="BI1772" t="e">
        <f>VLOOKUP(H1772,Sheet2!$A$1:$B$270,2,FALSE)</f>
        <v>#N/A</v>
      </c>
    </row>
    <row r="1773" spans="1:61">
      <c r="A1773">
        <v>1772</v>
      </c>
      <c r="B1773">
        <v>1002641451</v>
      </c>
      <c r="C1773">
        <v>3</v>
      </c>
      <c r="D1773" t="s">
        <v>49</v>
      </c>
      <c r="E1773">
        <v>4</v>
      </c>
      <c r="F1773" t="s">
        <v>244</v>
      </c>
      <c r="G1773" t="s">
        <v>2817</v>
      </c>
      <c r="H1773" t="s">
        <v>2818</v>
      </c>
      <c r="I1773" t="s">
        <v>212</v>
      </c>
      <c r="J1773" t="s">
        <v>213</v>
      </c>
      <c r="K1773" t="s">
        <v>149</v>
      </c>
      <c r="L1773" t="s">
        <v>214</v>
      </c>
      <c r="M1773" t="s">
        <v>76</v>
      </c>
      <c r="N1773" t="s">
        <v>215</v>
      </c>
      <c r="O1773" s="57">
        <v>46312.60392361111</v>
      </c>
      <c r="P1773" s="57">
        <v>46313.709201388891</v>
      </c>
      <c r="Q1773">
        <v>69412128</v>
      </c>
      <c r="S1773">
        <v>141459107626</v>
      </c>
      <c r="T1773" t="s">
        <v>8783</v>
      </c>
      <c r="U1773" t="s">
        <v>8784</v>
      </c>
      <c r="V1773" t="s">
        <v>8785</v>
      </c>
      <c r="Z1773">
        <v>110.4154334</v>
      </c>
      <c r="AA1773">
        <v>-7.2629007000000003</v>
      </c>
      <c r="AB1773" t="s">
        <v>8786</v>
      </c>
      <c r="AC1773" t="s">
        <v>235</v>
      </c>
      <c r="AL1773" t="s">
        <v>217</v>
      </c>
      <c r="AM1773" t="s">
        <v>8787</v>
      </c>
      <c r="AN1773" t="s">
        <v>6</v>
      </c>
      <c r="AO1773" t="s">
        <v>8788</v>
      </c>
      <c r="AP1773" s="57">
        <v>46313.458333333336</v>
      </c>
      <c r="AR1773" t="s">
        <v>218</v>
      </c>
      <c r="AS1773" t="s">
        <v>2824</v>
      </c>
      <c r="AT1773" t="s">
        <v>230</v>
      </c>
      <c r="AU1773">
        <v>20261018</v>
      </c>
      <c r="AV1773" t="s">
        <v>221</v>
      </c>
      <c r="AW1773" t="s">
        <v>879</v>
      </c>
      <c r="AX1773" t="s">
        <v>222</v>
      </c>
      <c r="BA1773" s="57">
        <v>46313.458333333336</v>
      </c>
      <c r="BB1773" t="s">
        <v>8787</v>
      </c>
      <c r="BC1773">
        <v>2026</v>
      </c>
      <c r="BD1773">
        <v>10</v>
      </c>
      <c r="BE1773">
        <v>18</v>
      </c>
      <c r="BF1773" s="6">
        <f t="shared" si="81"/>
        <v>46313</v>
      </c>
      <c r="BG1773">
        <f t="shared" si="82"/>
        <v>-0.45833333333575865</v>
      </c>
      <c r="BH1773" t="str">
        <f t="shared" si="83"/>
        <v>COMPLY</v>
      </c>
      <c r="BI1773" t="e">
        <f>VLOOKUP(H1773,Sheet2!$A$1:$B$270,2,FALSE)</f>
        <v>#N/A</v>
      </c>
    </row>
    <row r="1774" spans="1:61">
      <c r="A1774">
        <v>1773</v>
      </c>
      <c r="B1774">
        <v>1002645099</v>
      </c>
      <c r="C1774">
        <v>3</v>
      </c>
      <c r="D1774" t="s">
        <v>49</v>
      </c>
      <c r="E1774">
        <v>4</v>
      </c>
      <c r="F1774" t="s">
        <v>244</v>
      </c>
      <c r="G1774" t="s">
        <v>2817</v>
      </c>
      <c r="H1774" t="s">
        <v>2818</v>
      </c>
      <c r="I1774" t="s">
        <v>212</v>
      </c>
      <c r="J1774" t="s">
        <v>213</v>
      </c>
      <c r="K1774" t="s">
        <v>149</v>
      </c>
      <c r="L1774" t="s">
        <v>826</v>
      </c>
      <c r="M1774" t="s">
        <v>76</v>
      </c>
      <c r="N1774" t="s">
        <v>215</v>
      </c>
      <c r="O1774" s="57">
        <v>46315.463009259256</v>
      </c>
      <c r="P1774" s="57">
        <v>46315.807962962965</v>
      </c>
      <c r="Q1774">
        <v>69413592</v>
      </c>
      <c r="R1774">
        <v>2983533009</v>
      </c>
      <c r="S1774">
        <v>141459107810</v>
      </c>
      <c r="T1774" t="s">
        <v>10412</v>
      </c>
      <c r="U1774" t="s">
        <v>10413</v>
      </c>
      <c r="V1774" t="s">
        <v>10414</v>
      </c>
      <c r="Z1774">
        <v>110.4030443</v>
      </c>
      <c r="AA1774">
        <v>-7.2545403999999998</v>
      </c>
      <c r="AB1774" t="s">
        <v>10415</v>
      </c>
      <c r="AC1774" t="s">
        <v>235</v>
      </c>
      <c r="AL1774" t="s">
        <v>217</v>
      </c>
      <c r="AM1774" t="s">
        <v>10062</v>
      </c>
      <c r="AN1774" t="s">
        <v>6</v>
      </c>
      <c r="AO1774" t="s">
        <v>10057</v>
      </c>
      <c r="AP1774" s="57">
        <v>46316.333333333336</v>
      </c>
      <c r="AR1774" t="s">
        <v>218</v>
      </c>
      <c r="AS1774" t="s">
        <v>2824</v>
      </c>
      <c r="AT1774" t="s">
        <v>230</v>
      </c>
      <c r="AU1774">
        <v>20261020</v>
      </c>
      <c r="AV1774" t="s">
        <v>221</v>
      </c>
      <c r="AW1774" t="s">
        <v>2850</v>
      </c>
      <c r="AX1774" t="s">
        <v>222</v>
      </c>
      <c r="BA1774" s="57">
        <v>46316.333333333336</v>
      </c>
      <c r="BB1774" t="s">
        <v>10062</v>
      </c>
      <c r="BC1774">
        <v>2026</v>
      </c>
      <c r="BD1774">
        <v>10</v>
      </c>
      <c r="BE1774">
        <v>20</v>
      </c>
      <c r="BF1774" s="6">
        <f t="shared" si="81"/>
        <v>46315</v>
      </c>
      <c r="BG1774">
        <f t="shared" si="82"/>
        <v>-1.3333333333357587</v>
      </c>
      <c r="BH1774" t="str">
        <f t="shared" si="83"/>
        <v>COMPLY</v>
      </c>
      <c r="BI1774" t="e">
        <f>VLOOKUP(H1774,Sheet2!$A$1:$B$270,2,FALSE)</f>
        <v>#N/A</v>
      </c>
    </row>
    <row r="1775" spans="1:61">
      <c r="A1775">
        <v>1774</v>
      </c>
      <c r="B1775">
        <v>1002652675</v>
      </c>
      <c r="C1775">
        <v>3</v>
      </c>
      <c r="D1775" t="s">
        <v>49</v>
      </c>
      <c r="E1775">
        <v>4</v>
      </c>
      <c r="F1775" t="s">
        <v>244</v>
      </c>
      <c r="G1775" t="s">
        <v>2817</v>
      </c>
      <c r="H1775" t="s">
        <v>2818</v>
      </c>
      <c r="I1775" t="s">
        <v>212</v>
      </c>
      <c r="J1775" t="s">
        <v>213</v>
      </c>
      <c r="K1775" t="s">
        <v>149</v>
      </c>
      <c r="L1775" t="s">
        <v>214</v>
      </c>
      <c r="M1775" t="s">
        <v>76</v>
      </c>
      <c r="N1775" t="s">
        <v>215</v>
      </c>
      <c r="O1775" s="57">
        <v>46320.67695601852</v>
      </c>
      <c r="P1775" s="57">
        <v>46321.650879629633</v>
      </c>
      <c r="Q1775">
        <v>69416751</v>
      </c>
      <c r="S1775">
        <v>141459109081</v>
      </c>
      <c r="T1775" t="s">
        <v>12519</v>
      </c>
      <c r="U1775" t="s">
        <v>12520</v>
      </c>
      <c r="V1775" t="s">
        <v>12521</v>
      </c>
      <c r="Z1775">
        <v>110.38654603064001</v>
      </c>
      <c r="AA1775">
        <v>-7.2350490671522696</v>
      </c>
      <c r="AB1775" t="s">
        <v>12522</v>
      </c>
      <c r="AC1775" t="s">
        <v>216</v>
      </c>
      <c r="AL1775" t="s">
        <v>217</v>
      </c>
      <c r="AM1775" t="s">
        <v>12523</v>
      </c>
      <c r="AN1775" t="s">
        <v>6</v>
      </c>
      <c r="AO1775" t="s">
        <v>12524</v>
      </c>
      <c r="AP1775" s="57">
        <v>46321.625</v>
      </c>
      <c r="AR1775" t="s">
        <v>218</v>
      </c>
      <c r="AS1775" t="s">
        <v>2824</v>
      </c>
      <c r="AT1775" t="s">
        <v>230</v>
      </c>
      <c r="AU1775">
        <v>20261026</v>
      </c>
      <c r="AV1775" t="s">
        <v>221</v>
      </c>
      <c r="AW1775" t="s">
        <v>883</v>
      </c>
      <c r="AX1775" t="s">
        <v>222</v>
      </c>
      <c r="BA1775" s="57">
        <v>46321.625</v>
      </c>
      <c r="BB1775" t="s">
        <v>12523</v>
      </c>
      <c r="BC1775">
        <v>2026</v>
      </c>
      <c r="BD1775">
        <v>10</v>
      </c>
      <c r="BE1775">
        <v>26</v>
      </c>
      <c r="BF1775" s="6">
        <f t="shared" si="81"/>
        <v>46321</v>
      </c>
      <c r="BG1775">
        <f t="shared" si="82"/>
        <v>-0.625</v>
      </c>
      <c r="BH1775" t="str">
        <f t="shared" si="83"/>
        <v>COMPLY</v>
      </c>
      <c r="BI1775" t="e">
        <f>VLOOKUP(H1775,Sheet2!$A$1:$B$270,2,FALSE)</f>
        <v>#N/A</v>
      </c>
    </row>
    <row r="1776" spans="1:61">
      <c r="A1776">
        <v>1775</v>
      </c>
      <c r="B1776">
        <v>1002638443</v>
      </c>
      <c r="C1776">
        <v>3</v>
      </c>
      <c r="D1776" t="s">
        <v>49</v>
      </c>
      <c r="E1776">
        <v>4</v>
      </c>
      <c r="F1776" t="s">
        <v>244</v>
      </c>
      <c r="G1776" t="s">
        <v>2817</v>
      </c>
      <c r="H1776" t="s">
        <v>4146</v>
      </c>
      <c r="I1776" t="s">
        <v>212</v>
      </c>
      <c r="J1776" t="s">
        <v>213</v>
      </c>
      <c r="K1776" t="s">
        <v>149</v>
      </c>
      <c r="L1776" t="s">
        <v>214</v>
      </c>
      <c r="M1776" t="s">
        <v>1400</v>
      </c>
      <c r="N1776" t="s">
        <v>215</v>
      </c>
      <c r="O1776" s="57">
        <v>46310.555960648147</v>
      </c>
      <c r="P1776" s="57">
        <v>46314.550821759258</v>
      </c>
      <c r="Q1776">
        <v>69410806</v>
      </c>
      <c r="S1776">
        <v>141411106859</v>
      </c>
      <c r="T1776" t="s">
        <v>7708</v>
      </c>
      <c r="U1776" t="s">
        <v>7709</v>
      </c>
      <c r="V1776" t="s">
        <v>7710</v>
      </c>
      <c r="Z1776">
        <v>110.32620243356401</v>
      </c>
      <c r="AA1776">
        <v>-7.2218855673038096</v>
      </c>
      <c r="AB1776" t="s">
        <v>7711</v>
      </c>
      <c r="AC1776" t="s">
        <v>235</v>
      </c>
      <c r="AL1776" t="s">
        <v>217</v>
      </c>
      <c r="AM1776" t="s">
        <v>7712</v>
      </c>
      <c r="AN1776" t="s">
        <v>6</v>
      </c>
      <c r="AO1776" t="s">
        <v>7394</v>
      </c>
      <c r="AP1776" s="57">
        <v>46311.458333333336</v>
      </c>
      <c r="AR1776" t="s">
        <v>14</v>
      </c>
      <c r="AS1776" t="s">
        <v>2824</v>
      </c>
      <c r="AT1776" t="s">
        <v>230</v>
      </c>
      <c r="AV1776" t="s">
        <v>8789</v>
      </c>
      <c r="AW1776" t="s">
        <v>880</v>
      </c>
      <c r="AX1776" t="s">
        <v>222</v>
      </c>
      <c r="BA1776" s="57">
        <v>46311.458333333336</v>
      </c>
      <c r="BB1776" t="s">
        <v>7712</v>
      </c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:61">
      <c r="A1777">
        <v>1776</v>
      </c>
      <c r="B1777">
        <v>1002626880</v>
      </c>
      <c r="C1777">
        <v>3</v>
      </c>
      <c r="D1777" t="s">
        <v>49</v>
      </c>
      <c r="E1777">
        <v>4</v>
      </c>
      <c r="F1777" t="s">
        <v>244</v>
      </c>
      <c r="G1777" t="s">
        <v>2817</v>
      </c>
      <c r="H1777" t="s">
        <v>4146</v>
      </c>
      <c r="I1777" t="s">
        <v>212</v>
      </c>
      <c r="J1777" t="s">
        <v>213</v>
      </c>
      <c r="K1777" t="s">
        <v>149</v>
      </c>
      <c r="L1777" t="s">
        <v>214</v>
      </c>
      <c r="M1777" t="s">
        <v>76</v>
      </c>
      <c r="N1777" t="s">
        <v>215</v>
      </c>
      <c r="O1777" s="57">
        <v>46302.73101851852</v>
      </c>
      <c r="P1777" s="57">
        <v>46303.544988425929</v>
      </c>
      <c r="Q1777">
        <v>69406134</v>
      </c>
      <c r="S1777">
        <v>141411106690</v>
      </c>
      <c r="T1777" t="s">
        <v>4147</v>
      </c>
      <c r="U1777" t="s">
        <v>4600</v>
      </c>
      <c r="V1777" t="s">
        <v>4148</v>
      </c>
      <c r="Z1777">
        <v>110.37462361156901</v>
      </c>
      <c r="AA1777">
        <v>-7.2258301157136202</v>
      </c>
      <c r="AB1777" t="s">
        <v>4149</v>
      </c>
      <c r="AC1777" t="s">
        <v>216</v>
      </c>
      <c r="AL1777" t="s">
        <v>217</v>
      </c>
      <c r="AM1777" t="s">
        <v>4150</v>
      </c>
      <c r="AN1777" t="s">
        <v>6</v>
      </c>
      <c r="AO1777" s="57">
        <v>46213.736238425925</v>
      </c>
      <c r="AP1777" s="57">
        <v>46303.625</v>
      </c>
      <c r="AR1777" t="s">
        <v>218</v>
      </c>
      <c r="AS1777" t="s">
        <v>2824</v>
      </c>
      <c r="AT1777" t="s">
        <v>230</v>
      </c>
      <c r="AU1777">
        <v>20261008</v>
      </c>
      <c r="AV1777" t="s">
        <v>221</v>
      </c>
      <c r="AW1777" t="s">
        <v>877</v>
      </c>
      <c r="AX1777" t="s">
        <v>222</v>
      </c>
      <c r="BA1777" s="57">
        <v>46303.625</v>
      </c>
      <c r="BB1777" t="s">
        <v>4150</v>
      </c>
      <c r="BC1777">
        <v>2026</v>
      </c>
      <c r="BD1777">
        <v>10</v>
      </c>
      <c r="BE1777">
        <v>8</v>
      </c>
      <c r="BF1777" s="6">
        <f t="shared" si="81"/>
        <v>46303</v>
      </c>
      <c r="BG1777">
        <f t="shared" si="82"/>
        <v>-0.625</v>
      </c>
      <c r="BH1777" t="str">
        <f t="shared" si="83"/>
        <v>COMPLY</v>
      </c>
      <c r="BI1777" t="e">
        <f>VLOOKUP(H1777,Sheet2!$A$1:$B$270,2,FALSE)</f>
        <v>#N/A</v>
      </c>
    </row>
    <row r="1778" spans="1:61">
      <c r="A1778">
        <v>1777</v>
      </c>
      <c r="B1778">
        <v>1002637738</v>
      </c>
      <c r="C1778">
        <v>3</v>
      </c>
      <c r="D1778" t="s">
        <v>49</v>
      </c>
      <c r="E1778">
        <v>4</v>
      </c>
      <c r="F1778" t="s">
        <v>244</v>
      </c>
      <c r="G1778" t="s">
        <v>2817</v>
      </c>
      <c r="H1778" t="s">
        <v>4146</v>
      </c>
      <c r="I1778" t="s">
        <v>212</v>
      </c>
      <c r="J1778" t="s">
        <v>213</v>
      </c>
      <c r="K1778" t="s">
        <v>149</v>
      </c>
      <c r="L1778" t="s">
        <v>214</v>
      </c>
      <c r="M1778" t="s">
        <v>76</v>
      </c>
      <c r="N1778" t="s">
        <v>215</v>
      </c>
      <c r="O1778" s="57">
        <v>46310.376192129632</v>
      </c>
      <c r="P1778" s="57">
        <v>46311.536539351851</v>
      </c>
      <c r="Q1778">
        <v>69410517</v>
      </c>
      <c r="S1778">
        <v>141411106345</v>
      </c>
      <c r="T1778" t="s">
        <v>7713</v>
      </c>
      <c r="U1778" t="s">
        <v>7714</v>
      </c>
      <c r="V1778" t="s">
        <v>7715</v>
      </c>
      <c r="Z1778">
        <v>110.309196</v>
      </c>
      <c r="AA1778">
        <v>-7.2542289999999996</v>
      </c>
      <c r="AB1778" t="s">
        <v>7716</v>
      </c>
      <c r="AC1778" t="s">
        <v>235</v>
      </c>
      <c r="AL1778" t="s">
        <v>217</v>
      </c>
      <c r="AM1778" t="s">
        <v>7443</v>
      </c>
      <c r="AN1778" t="s">
        <v>6</v>
      </c>
      <c r="AO1778" t="s">
        <v>7406</v>
      </c>
      <c r="AP1778" s="57">
        <v>46311.458333333336</v>
      </c>
      <c r="AR1778" t="s">
        <v>218</v>
      </c>
      <c r="AS1778" t="s">
        <v>2824</v>
      </c>
      <c r="AT1778" t="s">
        <v>342</v>
      </c>
      <c r="AU1778">
        <v>20261016</v>
      </c>
      <c r="AV1778" t="s">
        <v>221</v>
      </c>
      <c r="AW1778" t="s">
        <v>854</v>
      </c>
      <c r="AX1778" t="s">
        <v>222</v>
      </c>
      <c r="BA1778" s="57">
        <v>46311.458333333336</v>
      </c>
      <c r="BB1778" t="s">
        <v>7443</v>
      </c>
      <c r="BC1778">
        <v>2026</v>
      </c>
      <c r="BD1778">
        <v>10</v>
      </c>
      <c r="BE1778">
        <v>16</v>
      </c>
      <c r="BF1778" s="6">
        <f t="shared" si="81"/>
        <v>46311</v>
      </c>
      <c r="BG1778">
        <f t="shared" si="82"/>
        <v>-0.45833333333575865</v>
      </c>
      <c r="BH1778" t="str">
        <f t="shared" si="83"/>
        <v>COMPLY</v>
      </c>
      <c r="BI1778" t="e">
        <f>VLOOKUP(H1778,Sheet2!$A$1:$B$270,2,FALSE)</f>
        <v>#N/A</v>
      </c>
    </row>
    <row r="1779" spans="1:61">
      <c r="A1779">
        <v>1778</v>
      </c>
      <c r="B1779">
        <v>1002643127</v>
      </c>
      <c r="C1779">
        <v>3</v>
      </c>
      <c r="D1779" t="s">
        <v>49</v>
      </c>
      <c r="E1779">
        <v>4</v>
      </c>
      <c r="F1779" t="s">
        <v>244</v>
      </c>
      <c r="G1779" t="s">
        <v>2817</v>
      </c>
      <c r="H1779" t="s">
        <v>4146</v>
      </c>
      <c r="I1779" t="s">
        <v>212</v>
      </c>
      <c r="J1779" t="s">
        <v>213</v>
      </c>
      <c r="K1779" t="s">
        <v>149</v>
      </c>
      <c r="M1779" t="s">
        <v>76</v>
      </c>
      <c r="N1779" t="s">
        <v>215</v>
      </c>
      <c r="O1779" s="57">
        <v>46314.550833333335</v>
      </c>
      <c r="P1779" s="57">
        <v>46314.574629629627</v>
      </c>
      <c r="Q1779">
        <v>69410806</v>
      </c>
      <c r="S1779">
        <v>141411106005</v>
      </c>
      <c r="T1779" t="s">
        <v>7708</v>
      </c>
      <c r="U1779" t="s">
        <v>9709</v>
      </c>
      <c r="V1779" t="s">
        <v>9710</v>
      </c>
      <c r="Z1779">
        <v>110.327467</v>
      </c>
      <c r="AA1779">
        <v>-7.2221489999999999</v>
      </c>
      <c r="AB1779" t="s">
        <v>7711</v>
      </c>
      <c r="AC1779" t="s">
        <v>216</v>
      </c>
      <c r="AL1779" t="s">
        <v>217</v>
      </c>
      <c r="AM1779" t="s">
        <v>9711</v>
      </c>
      <c r="AN1779" t="s">
        <v>6</v>
      </c>
      <c r="AO1779" t="s">
        <v>9712</v>
      </c>
      <c r="AR1779" t="s">
        <v>218</v>
      </c>
      <c r="AS1779" t="s">
        <v>2824</v>
      </c>
      <c r="AT1779" t="s">
        <v>230</v>
      </c>
      <c r="AU1779">
        <v>20261019</v>
      </c>
      <c r="AV1779" t="s">
        <v>221</v>
      </c>
      <c r="AW1779" t="s">
        <v>559</v>
      </c>
      <c r="AX1779" t="s">
        <v>222</v>
      </c>
      <c r="BA1779" s="57">
        <v>46314.291666666664</v>
      </c>
      <c r="BB1779" t="s">
        <v>9711</v>
      </c>
      <c r="BC1779">
        <v>2026</v>
      </c>
      <c r="BD1779">
        <v>10</v>
      </c>
      <c r="BE1779">
        <v>19</v>
      </c>
      <c r="BF1779" s="6">
        <f t="shared" si="81"/>
        <v>46314</v>
      </c>
      <c r="BG1779">
        <f t="shared" si="82"/>
        <v>-0.29166666666424135</v>
      </c>
      <c r="BH1779" t="str">
        <f t="shared" si="83"/>
        <v>COMPLY</v>
      </c>
      <c r="BI1779" t="e">
        <f>VLOOKUP(H1779,Sheet2!$A$1:$B$270,2,FALSE)</f>
        <v>#N/A</v>
      </c>
    </row>
    <row r="1780" spans="1:61">
      <c r="A1780">
        <v>1779</v>
      </c>
      <c r="B1780">
        <v>1002644257</v>
      </c>
      <c r="C1780">
        <v>3</v>
      </c>
      <c r="D1780" t="s">
        <v>49</v>
      </c>
      <c r="E1780">
        <v>4</v>
      </c>
      <c r="F1780" t="s">
        <v>244</v>
      </c>
      <c r="G1780" t="s">
        <v>2817</v>
      </c>
      <c r="H1780" t="s">
        <v>4146</v>
      </c>
      <c r="I1780" t="s">
        <v>212</v>
      </c>
      <c r="J1780" t="s">
        <v>213</v>
      </c>
      <c r="K1780" t="s">
        <v>149</v>
      </c>
      <c r="L1780" t="s">
        <v>214</v>
      </c>
      <c r="M1780" t="s">
        <v>76</v>
      </c>
      <c r="N1780" t="s">
        <v>215</v>
      </c>
      <c r="O1780" s="57">
        <v>46314.753240740742</v>
      </c>
      <c r="P1780" s="57">
        <v>46315.669120370374</v>
      </c>
      <c r="Q1780">
        <v>69413312</v>
      </c>
      <c r="S1780">
        <v>141411106178</v>
      </c>
      <c r="T1780" t="s">
        <v>9713</v>
      </c>
      <c r="U1780" t="s">
        <v>10416</v>
      </c>
      <c r="V1780" t="s">
        <v>9714</v>
      </c>
      <c r="Z1780">
        <v>110.395129047193</v>
      </c>
      <c r="AA1780">
        <v>-7.2034480669864598</v>
      </c>
      <c r="AB1780" t="s">
        <v>9715</v>
      </c>
      <c r="AC1780" t="s">
        <v>235</v>
      </c>
      <c r="AL1780" t="s">
        <v>217</v>
      </c>
      <c r="AM1780" t="s">
        <v>9401</v>
      </c>
      <c r="AN1780" t="s">
        <v>6</v>
      </c>
      <c r="AO1780" t="s">
        <v>9716</v>
      </c>
      <c r="AP1780" s="57">
        <v>46315.625</v>
      </c>
      <c r="AR1780" t="s">
        <v>218</v>
      </c>
      <c r="AS1780" t="s">
        <v>2824</v>
      </c>
      <c r="AT1780" t="s">
        <v>230</v>
      </c>
      <c r="AU1780">
        <v>20261020</v>
      </c>
      <c r="AV1780" t="s">
        <v>221</v>
      </c>
      <c r="AW1780" t="s">
        <v>923</v>
      </c>
      <c r="AX1780" t="s">
        <v>222</v>
      </c>
      <c r="BA1780" s="57">
        <v>46315.625</v>
      </c>
      <c r="BB1780" t="s">
        <v>9401</v>
      </c>
      <c r="BC1780">
        <v>2026</v>
      </c>
      <c r="BD1780">
        <v>10</v>
      </c>
      <c r="BE1780">
        <v>20</v>
      </c>
      <c r="BF1780" s="6">
        <f t="shared" si="81"/>
        <v>46315</v>
      </c>
      <c r="BG1780">
        <f t="shared" si="82"/>
        <v>-0.625</v>
      </c>
      <c r="BH1780" t="str">
        <f t="shared" si="83"/>
        <v>COMPLY</v>
      </c>
      <c r="BI1780" t="e">
        <f>VLOOKUP(H1780,Sheet2!$A$1:$B$270,2,FALSE)</f>
        <v>#N/A</v>
      </c>
    </row>
    <row r="1781" spans="1:61">
      <c r="A1781">
        <v>1780</v>
      </c>
      <c r="B1781">
        <v>1002644678</v>
      </c>
      <c r="C1781">
        <v>3</v>
      </c>
      <c r="D1781" t="s">
        <v>49</v>
      </c>
      <c r="E1781">
        <v>4</v>
      </c>
      <c r="F1781" t="s">
        <v>244</v>
      </c>
      <c r="G1781" t="s">
        <v>2817</v>
      </c>
      <c r="H1781" t="s">
        <v>4146</v>
      </c>
      <c r="I1781" t="s">
        <v>212</v>
      </c>
      <c r="J1781" t="s">
        <v>213</v>
      </c>
      <c r="K1781" t="s">
        <v>149</v>
      </c>
      <c r="L1781" t="s">
        <v>214</v>
      </c>
      <c r="M1781" t="s">
        <v>76</v>
      </c>
      <c r="N1781" t="s">
        <v>215</v>
      </c>
      <c r="O1781" s="57">
        <v>46315.391574074078</v>
      </c>
      <c r="P1781" s="57">
        <v>46315.606932870367</v>
      </c>
      <c r="Q1781">
        <v>69413455</v>
      </c>
      <c r="S1781">
        <v>141411106175</v>
      </c>
      <c r="T1781" t="s">
        <v>10417</v>
      </c>
      <c r="U1781" t="s">
        <v>10418</v>
      </c>
      <c r="V1781" t="s">
        <v>10419</v>
      </c>
      <c r="Z1781">
        <v>110.39171159999999</v>
      </c>
      <c r="AA1781">
        <v>-7.2017129999999998</v>
      </c>
      <c r="AB1781" t="s">
        <v>10420</v>
      </c>
      <c r="AC1781" t="s">
        <v>235</v>
      </c>
      <c r="AL1781" t="s">
        <v>217</v>
      </c>
      <c r="AM1781" t="s">
        <v>10345</v>
      </c>
      <c r="AN1781" t="s">
        <v>6</v>
      </c>
      <c r="AO1781" t="s">
        <v>10075</v>
      </c>
      <c r="AP1781" s="57">
        <v>46316.333333333336</v>
      </c>
      <c r="AR1781" t="s">
        <v>218</v>
      </c>
      <c r="AS1781" t="s">
        <v>2824</v>
      </c>
      <c r="AT1781" t="s">
        <v>230</v>
      </c>
      <c r="AU1781">
        <v>20261020</v>
      </c>
      <c r="AV1781" t="s">
        <v>221</v>
      </c>
      <c r="AW1781" t="s">
        <v>923</v>
      </c>
      <c r="AX1781" t="s">
        <v>222</v>
      </c>
      <c r="BA1781" s="57">
        <v>46316.333333333336</v>
      </c>
      <c r="BB1781" t="s">
        <v>10345</v>
      </c>
      <c r="BC1781">
        <v>2026</v>
      </c>
      <c r="BD1781">
        <v>10</v>
      </c>
      <c r="BE1781">
        <v>20</v>
      </c>
      <c r="BF1781" s="6">
        <f t="shared" si="81"/>
        <v>46315</v>
      </c>
      <c r="BG1781">
        <f t="shared" si="82"/>
        <v>-1.3333333333357587</v>
      </c>
      <c r="BH1781" t="str">
        <f t="shared" si="83"/>
        <v>COMPLY</v>
      </c>
      <c r="BI1781" t="e">
        <f>VLOOKUP(H1781,Sheet2!$A$1:$B$270,2,FALSE)</f>
        <v>#N/A</v>
      </c>
    </row>
    <row r="1782" spans="1:61">
      <c r="A1782">
        <v>1781</v>
      </c>
      <c r="B1782">
        <v>1002651158</v>
      </c>
      <c r="C1782">
        <v>3</v>
      </c>
      <c r="D1782" t="s">
        <v>49</v>
      </c>
      <c r="E1782">
        <v>4</v>
      </c>
      <c r="F1782" t="s">
        <v>244</v>
      </c>
      <c r="G1782" t="s">
        <v>2817</v>
      </c>
      <c r="H1782" t="s">
        <v>4146</v>
      </c>
      <c r="I1782" t="s">
        <v>212</v>
      </c>
      <c r="J1782" t="s">
        <v>213</v>
      </c>
      <c r="K1782" t="s">
        <v>149</v>
      </c>
      <c r="L1782" t="s">
        <v>214</v>
      </c>
      <c r="M1782" t="s">
        <v>76</v>
      </c>
      <c r="N1782" t="s">
        <v>215</v>
      </c>
      <c r="O1782" s="57">
        <v>46318.597743055558</v>
      </c>
      <c r="P1782" s="57">
        <v>46319.572025462963</v>
      </c>
      <c r="Q1782">
        <v>69415973</v>
      </c>
      <c r="S1782">
        <v>141411106181</v>
      </c>
      <c r="T1782" t="s">
        <v>12525</v>
      </c>
      <c r="U1782" t="s">
        <v>6207</v>
      </c>
      <c r="V1782" t="s">
        <v>12526</v>
      </c>
      <c r="Z1782">
        <v>110.3741582</v>
      </c>
      <c r="AA1782">
        <v>-7.2243826000000002</v>
      </c>
      <c r="AB1782" t="s">
        <v>12527</v>
      </c>
      <c r="AC1782" t="s">
        <v>235</v>
      </c>
      <c r="AL1782" t="s">
        <v>217</v>
      </c>
      <c r="AM1782" t="s">
        <v>12528</v>
      </c>
      <c r="AN1782" t="s">
        <v>6</v>
      </c>
      <c r="AO1782" t="s">
        <v>12529</v>
      </c>
      <c r="AP1782" s="57">
        <v>46319.458333333336</v>
      </c>
      <c r="AR1782" t="s">
        <v>218</v>
      </c>
      <c r="AS1782" t="s">
        <v>2824</v>
      </c>
      <c r="AT1782" t="s">
        <v>230</v>
      </c>
      <c r="AU1782">
        <v>20261024</v>
      </c>
      <c r="AV1782" t="s">
        <v>221</v>
      </c>
      <c r="AW1782" t="s">
        <v>877</v>
      </c>
      <c r="AX1782" t="s">
        <v>222</v>
      </c>
      <c r="BA1782" s="57">
        <v>46319.458333333336</v>
      </c>
      <c r="BB1782" t="s">
        <v>12528</v>
      </c>
      <c r="BC1782">
        <v>2026</v>
      </c>
      <c r="BD1782">
        <v>10</v>
      </c>
      <c r="BE1782">
        <v>24</v>
      </c>
      <c r="BF1782" s="6">
        <f t="shared" si="81"/>
        <v>46319</v>
      </c>
      <c r="BG1782">
        <f t="shared" si="82"/>
        <v>-0.45833333333575865</v>
      </c>
      <c r="BH1782" t="str">
        <f t="shared" si="83"/>
        <v>COMPLY</v>
      </c>
      <c r="BI1782" t="e">
        <f>VLOOKUP(H1782,Sheet2!$A$1:$B$270,2,FALSE)</f>
        <v>#N/A</v>
      </c>
    </row>
    <row r="1783" spans="1:61">
      <c r="A1783">
        <v>1782</v>
      </c>
      <c r="B1783">
        <v>1002658529</v>
      </c>
      <c r="C1783">
        <v>3</v>
      </c>
      <c r="D1783" t="s">
        <v>49</v>
      </c>
      <c r="E1783">
        <v>4</v>
      </c>
      <c r="F1783" t="s">
        <v>244</v>
      </c>
      <c r="G1783" t="s">
        <v>2817</v>
      </c>
      <c r="H1783" t="s">
        <v>4146</v>
      </c>
      <c r="I1783" t="s">
        <v>212</v>
      </c>
      <c r="J1783" t="s">
        <v>213</v>
      </c>
      <c r="K1783" t="s">
        <v>149</v>
      </c>
      <c r="L1783" t="s">
        <v>214</v>
      </c>
      <c r="M1783" t="s">
        <v>12206</v>
      </c>
      <c r="N1783" t="s">
        <v>215</v>
      </c>
      <c r="O1783" s="57">
        <v>46324.356817129628</v>
      </c>
      <c r="P1783" s="57">
        <v>46325.336331018516</v>
      </c>
      <c r="Q1783">
        <v>69418970</v>
      </c>
      <c r="S1783">
        <v>141411106529</v>
      </c>
      <c r="T1783" t="s">
        <v>15328</v>
      </c>
      <c r="U1783" t="s">
        <v>15329</v>
      </c>
      <c r="V1783" t="s">
        <v>15330</v>
      </c>
      <c r="Z1783">
        <v>110.36431519999999</v>
      </c>
      <c r="AA1783">
        <v>-7.2285681999999998</v>
      </c>
      <c r="AB1783" t="s">
        <v>15331</v>
      </c>
      <c r="AC1783" t="s">
        <v>235</v>
      </c>
      <c r="AL1783" t="s">
        <v>217</v>
      </c>
      <c r="AM1783" t="s">
        <v>15332</v>
      </c>
      <c r="AN1783" t="s">
        <v>6</v>
      </c>
      <c r="AO1783" t="s">
        <v>15333</v>
      </c>
      <c r="AP1783" s="57">
        <v>46325.333333333336</v>
      </c>
      <c r="AR1783" t="s">
        <v>325</v>
      </c>
      <c r="AS1783" t="s">
        <v>2824</v>
      </c>
      <c r="AT1783" t="s">
        <v>230</v>
      </c>
      <c r="AV1783" t="s">
        <v>15334</v>
      </c>
      <c r="AW1783" t="s">
        <v>880</v>
      </c>
      <c r="AX1783" t="s">
        <v>222</v>
      </c>
      <c r="BA1783" s="57">
        <v>46325.333333333336</v>
      </c>
      <c r="BB1783" t="s">
        <v>15332</v>
      </c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:61">
      <c r="A1784">
        <v>1783</v>
      </c>
      <c r="B1784">
        <v>1002632912</v>
      </c>
      <c r="C1784">
        <v>3</v>
      </c>
      <c r="D1784" t="s">
        <v>49</v>
      </c>
      <c r="E1784">
        <v>4</v>
      </c>
      <c r="F1784" t="s">
        <v>244</v>
      </c>
      <c r="G1784" t="s">
        <v>2817</v>
      </c>
      <c r="H1784" t="s">
        <v>4146</v>
      </c>
      <c r="I1784" t="s">
        <v>212</v>
      </c>
      <c r="J1784" t="s">
        <v>213</v>
      </c>
      <c r="K1784" t="s">
        <v>149</v>
      </c>
      <c r="L1784" t="s">
        <v>214</v>
      </c>
      <c r="M1784" t="s">
        <v>1916</v>
      </c>
      <c r="N1784" t="s">
        <v>215</v>
      </c>
      <c r="O1784" s="57">
        <v>46307.55804398148</v>
      </c>
      <c r="P1784" s="57">
        <v>46308.59957175926</v>
      </c>
      <c r="Q1784">
        <v>69408651</v>
      </c>
      <c r="S1784">
        <v>141411106694</v>
      </c>
      <c r="T1784" t="s">
        <v>4147</v>
      </c>
      <c r="U1784" t="s">
        <v>6207</v>
      </c>
      <c r="V1784" t="s">
        <v>6208</v>
      </c>
      <c r="Z1784">
        <v>110.37462361156901</v>
      </c>
      <c r="AA1784">
        <v>-7.2258301157136202</v>
      </c>
      <c r="AB1784" t="s">
        <v>6209</v>
      </c>
      <c r="AC1784" t="s">
        <v>216</v>
      </c>
      <c r="AL1784" t="s">
        <v>217</v>
      </c>
      <c r="AM1784" t="s">
        <v>6210</v>
      </c>
      <c r="AN1784" t="s">
        <v>6</v>
      </c>
      <c r="AO1784" s="57">
        <v>46366.55909722222</v>
      </c>
      <c r="AP1784" s="57">
        <v>46308.458333333336</v>
      </c>
      <c r="AQ1784" t="s">
        <v>841</v>
      </c>
      <c r="AR1784" t="s">
        <v>12</v>
      </c>
      <c r="AS1784" t="s">
        <v>2824</v>
      </c>
      <c r="AT1784" t="s">
        <v>230</v>
      </c>
      <c r="AV1784" t="s">
        <v>1626</v>
      </c>
      <c r="AW1784" t="s">
        <v>877</v>
      </c>
      <c r="AX1784" t="s">
        <v>222</v>
      </c>
      <c r="BA1784" s="57">
        <v>46308.458333333336</v>
      </c>
      <c r="BB1784" t="s">
        <v>6210</v>
      </c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:61">
      <c r="A1785">
        <v>1784</v>
      </c>
      <c r="B1785">
        <v>1002631155</v>
      </c>
      <c r="C1785">
        <v>3</v>
      </c>
      <c r="D1785" t="s">
        <v>49</v>
      </c>
      <c r="E1785">
        <v>4</v>
      </c>
      <c r="F1785" t="s">
        <v>244</v>
      </c>
      <c r="G1785" t="s">
        <v>2817</v>
      </c>
      <c r="H1785" t="s">
        <v>5382</v>
      </c>
      <c r="I1785" t="s">
        <v>212</v>
      </c>
      <c r="J1785" t="s">
        <v>213</v>
      </c>
      <c r="K1785" t="s">
        <v>149</v>
      </c>
      <c r="L1785" t="s">
        <v>214</v>
      </c>
      <c r="M1785" t="s">
        <v>76</v>
      </c>
      <c r="N1785" t="s">
        <v>215</v>
      </c>
      <c r="O1785" s="57">
        <v>46305.720543981479</v>
      </c>
      <c r="P1785" s="57">
        <v>46306.761932870373</v>
      </c>
      <c r="Q1785">
        <v>69408021</v>
      </c>
      <c r="S1785">
        <v>141459108717</v>
      </c>
      <c r="T1785" t="s">
        <v>5383</v>
      </c>
      <c r="U1785" t="s">
        <v>5384</v>
      </c>
      <c r="V1785" t="s">
        <v>5385</v>
      </c>
      <c r="Z1785">
        <v>110.44568099999999</v>
      </c>
      <c r="AA1785">
        <v>-7.2663842999999897</v>
      </c>
      <c r="AB1785" t="s">
        <v>5386</v>
      </c>
      <c r="AC1785" t="s">
        <v>235</v>
      </c>
      <c r="AL1785" t="s">
        <v>217</v>
      </c>
      <c r="AM1785" t="s">
        <v>5002</v>
      </c>
      <c r="AN1785" t="s">
        <v>6</v>
      </c>
      <c r="AO1785" s="57">
        <v>46305.725659722222</v>
      </c>
      <c r="AP1785" s="57">
        <v>46306.625</v>
      </c>
      <c r="AR1785" t="s">
        <v>218</v>
      </c>
      <c r="AS1785" t="s">
        <v>2824</v>
      </c>
      <c r="AT1785" t="s">
        <v>230</v>
      </c>
      <c r="AU1785">
        <v>20261011</v>
      </c>
      <c r="AV1785" t="s">
        <v>221</v>
      </c>
      <c r="AW1785" t="s">
        <v>876</v>
      </c>
      <c r="AX1785" t="s">
        <v>222</v>
      </c>
      <c r="BA1785" s="57">
        <v>46306.625</v>
      </c>
      <c r="BB1785" t="s">
        <v>5002</v>
      </c>
      <c r="BC1785">
        <v>2026</v>
      </c>
      <c r="BD1785">
        <v>10</v>
      </c>
      <c r="BE1785">
        <v>11</v>
      </c>
      <c r="BF1785" s="6">
        <f t="shared" si="81"/>
        <v>46306</v>
      </c>
      <c r="BG1785">
        <f t="shared" si="82"/>
        <v>-0.625</v>
      </c>
      <c r="BH1785" t="str">
        <f t="shared" si="83"/>
        <v>COMPLY</v>
      </c>
      <c r="BI1785" t="e">
        <f>VLOOKUP(H1785,Sheet2!$A$1:$B$270,2,FALSE)</f>
        <v>#N/A</v>
      </c>
    </row>
    <row r="1786" spans="1:61">
      <c r="A1786">
        <v>1785</v>
      </c>
      <c r="B1786">
        <v>1002632073</v>
      </c>
      <c r="C1786">
        <v>3</v>
      </c>
      <c r="D1786" t="s">
        <v>49</v>
      </c>
      <c r="E1786">
        <v>4</v>
      </c>
      <c r="F1786" t="s">
        <v>244</v>
      </c>
      <c r="G1786" t="s">
        <v>2817</v>
      </c>
      <c r="H1786" t="s">
        <v>5382</v>
      </c>
      <c r="I1786" t="s">
        <v>212</v>
      </c>
      <c r="J1786" t="s">
        <v>213</v>
      </c>
      <c r="K1786" t="s">
        <v>149</v>
      </c>
      <c r="L1786" t="s">
        <v>214</v>
      </c>
      <c r="M1786" t="s">
        <v>76</v>
      </c>
      <c r="N1786" t="s">
        <v>215</v>
      </c>
      <c r="O1786" s="57">
        <v>46307.386562500003</v>
      </c>
      <c r="P1786" s="57">
        <v>46307.771585648145</v>
      </c>
      <c r="Q1786">
        <v>69408368</v>
      </c>
      <c r="S1786">
        <v>141459108718</v>
      </c>
      <c r="T1786" t="s">
        <v>6211</v>
      </c>
      <c r="U1786" t="s">
        <v>6212</v>
      </c>
      <c r="V1786" t="s">
        <v>6213</v>
      </c>
      <c r="Z1786">
        <v>110.4671494</v>
      </c>
      <c r="AA1786">
        <v>-7.2376904</v>
      </c>
      <c r="AB1786" t="s">
        <v>6214</v>
      </c>
      <c r="AC1786" t="s">
        <v>235</v>
      </c>
      <c r="AL1786" t="s">
        <v>217</v>
      </c>
      <c r="AM1786" t="s">
        <v>5823</v>
      </c>
      <c r="AN1786" t="s">
        <v>6</v>
      </c>
      <c r="AO1786" s="57">
        <v>46366.392314814817</v>
      </c>
      <c r="AP1786" s="57">
        <v>46308.333333333336</v>
      </c>
      <c r="AR1786" t="s">
        <v>218</v>
      </c>
      <c r="AS1786" t="s">
        <v>2824</v>
      </c>
      <c r="AT1786" t="s">
        <v>230</v>
      </c>
      <c r="AU1786">
        <v>20261012</v>
      </c>
      <c r="AV1786" t="s">
        <v>221</v>
      </c>
      <c r="AW1786" t="s">
        <v>923</v>
      </c>
      <c r="AX1786" t="s">
        <v>222</v>
      </c>
      <c r="BA1786" s="57">
        <v>46308.333333333336</v>
      </c>
      <c r="BB1786" t="s">
        <v>5823</v>
      </c>
      <c r="BC1786">
        <v>2026</v>
      </c>
      <c r="BD1786">
        <v>10</v>
      </c>
      <c r="BE1786">
        <v>12</v>
      </c>
      <c r="BF1786" s="6">
        <f t="shared" si="81"/>
        <v>46307</v>
      </c>
      <c r="BG1786">
        <f t="shared" si="82"/>
        <v>-1.3333333333357587</v>
      </c>
      <c r="BH1786" t="str">
        <f t="shared" si="83"/>
        <v>COMPLY</v>
      </c>
      <c r="BI1786" t="e">
        <f>VLOOKUP(H1786,Sheet2!$A$1:$B$270,2,FALSE)</f>
        <v>#N/A</v>
      </c>
    </row>
    <row r="1787" spans="1:61">
      <c r="A1787">
        <v>1786</v>
      </c>
      <c r="B1787">
        <v>1002636938</v>
      </c>
      <c r="C1787">
        <v>3</v>
      </c>
      <c r="D1787" t="s">
        <v>49</v>
      </c>
      <c r="E1787">
        <v>4</v>
      </c>
      <c r="F1787" t="s">
        <v>244</v>
      </c>
      <c r="G1787" t="s">
        <v>2817</v>
      </c>
      <c r="H1787" t="s">
        <v>5382</v>
      </c>
      <c r="I1787" t="s">
        <v>212</v>
      </c>
      <c r="J1787" t="s">
        <v>213</v>
      </c>
      <c r="K1787" t="s">
        <v>149</v>
      </c>
      <c r="L1787" t="s">
        <v>214</v>
      </c>
      <c r="M1787" t="s">
        <v>76</v>
      </c>
      <c r="N1787" t="s">
        <v>215</v>
      </c>
      <c r="O1787" s="57">
        <v>46309.599108796298</v>
      </c>
      <c r="P1787" s="57">
        <v>46310.740416666667</v>
      </c>
      <c r="Q1787">
        <v>69410140</v>
      </c>
      <c r="S1787">
        <v>141459107082</v>
      </c>
      <c r="T1787" t="s">
        <v>7078</v>
      </c>
      <c r="U1787" t="s">
        <v>7079</v>
      </c>
      <c r="V1787" t="s">
        <v>7080</v>
      </c>
      <c r="Z1787">
        <v>110.437046</v>
      </c>
      <c r="AA1787">
        <v>-7.186439</v>
      </c>
      <c r="AB1787" t="s">
        <v>7081</v>
      </c>
      <c r="AC1787" t="s">
        <v>235</v>
      </c>
      <c r="AL1787" t="s">
        <v>217</v>
      </c>
      <c r="AM1787" t="s">
        <v>7082</v>
      </c>
      <c r="AN1787" t="s">
        <v>6</v>
      </c>
      <c r="AO1787" t="s">
        <v>6836</v>
      </c>
      <c r="AP1787" s="57">
        <v>46310.458333333336</v>
      </c>
      <c r="AR1787" t="s">
        <v>218</v>
      </c>
      <c r="AS1787" t="s">
        <v>2824</v>
      </c>
      <c r="AT1787" t="s">
        <v>230</v>
      </c>
      <c r="AU1787">
        <v>20261015</v>
      </c>
      <c r="AV1787" t="s">
        <v>221</v>
      </c>
      <c r="AW1787" t="s">
        <v>878</v>
      </c>
      <c r="AX1787" t="s">
        <v>222</v>
      </c>
      <c r="BA1787" s="57">
        <v>46310.458333333336</v>
      </c>
      <c r="BB1787" t="s">
        <v>7082</v>
      </c>
      <c r="BC1787">
        <v>2026</v>
      </c>
      <c r="BD1787">
        <v>10</v>
      </c>
      <c r="BE1787">
        <v>15</v>
      </c>
      <c r="BF1787" s="6">
        <f t="shared" si="81"/>
        <v>46310</v>
      </c>
      <c r="BG1787">
        <f t="shared" si="82"/>
        <v>-0.45833333333575865</v>
      </c>
      <c r="BH1787" t="str">
        <f t="shared" si="83"/>
        <v>COMPLY</v>
      </c>
      <c r="BI1787" t="e">
        <f>VLOOKUP(H1787,Sheet2!$A$1:$B$270,2,FALSE)</f>
        <v>#N/A</v>
      </c>
    </row>
    <row r="1788" spans="1:61">
      <c r="A1788">
        <v>1787</v>
      </c>
      <c r="B1788">
        <v>1002641957</v>
      </c>
      <c r="C1788">
        <v>3</v>
      </c>
      <c r="D1788" t="s">
        <v>49</v>
      </c>
      <c r="E1788">
        <v>4</v>
      </c>
      <c r="F1788" t="s">
        <v>244</v>
      </c>
      <c r="G1788" t="s">
        <v>2817</v>
      </c>
      <c r="H1788" t="s">
        <v>5382</v>
      </c>
      <c r="I1788" t="s">
        <v>212</v>
      </c>
      <c r="J1788" t="s">
        <v>213</v>
      </c>
      <c r="K1788" t="s">
        <v>149</v>
      </c>
      <c r="L1788" t="s">
        <v>214</v>
      </c>
      <c r="M1788" t="s">
        <v>76</v>
      </c>
      <c r="N1788" t="s">
        <v>215</v>
      </c>
      <c r="O1788" s="57">
        <v>46313.613657407404</v>
      </c>
      <c r="P1788" s="57">
        <v>46314.738437499997</v>
      </c>
      <c r="Q1788">
        <v>69412408</v>
      </c>
      <c r="S1788">
        <v>141459108167</v>
      </c>
      <c r="T1788" t="s">
        <v>8790</v>
      </c>
      <c r="U1788" t="s">
        <v>8791</v>
      </c>
      <c r="V1788" t="s">
        <v>8792</v>
      </c>
      <c r="Z1788">
        <v>110.42660100000001</v>
      </c>
      <c r="AA1788">
        <v>-7.2297370000000001</v>
      </c>
      <c r="AB1788" t="s">
        <v>8793</v>
      </c>
      <c r="AC1788" t="s">
        <v>235</v>
      </c>
      <c r="AL1788" t="s">
        <v>217</v>
      </c>
      <c r="AM1788" t="s">
        <v>7915</v>
      </c>
      <c r="AN1788" t="s">
        <v>6</v>
      </c>
      <c r="AO1788" t="s">
        <v>8794</v>
      </c>
      <c r="AP1788" s="57">
        <v>46314.458333333336</v>
      </c>
      <c r="AR1788" t="s">
        <v>218</v>
      </c>
      <c r="AS1788" t="s">
        <v>2824</v>
      </c>
      <c r="AT1788" t="s">
        <v>230</v>
      </c>
      <c r="AU1788">
        <v>20261019</v>
      </c>
      <c r="AV1788" t="s">
        <v>221</v>
      </c>
      <c r="AW1788" t="s">
        <v>923</v>
      </c>
      <c r="AX1788" t="s">
        <v>222</v>
      </c>
      <c r="BA1788" s="57">
        <v>46314.458333333336</v>
      </c>
      <c r="BB1788" t="s">
        <v>7915</v>
      </c>
      <c r="BC1788">
        <v>2026</v>
      </c>
      <c r="BD1788">
        <v>10</v>
      </c>
      <c r="BE1788">
        <v>19</v>
      </c>
      <c r="BF1788" s="6">
        <f t="shared" si="81"/>
        <v>46314</v>
      </c>
      <c r="BG1788">
        <f t="shared" si="82"/>
        <v>-0.45833333333575865</v>
      </c>
      <c r="BH1788" t="str">
        <f t="shared" si="83"/>
        <v>COMPLY</v>
      </c>
      <c r="BI1788" t="e">
        <f>VLOOKUP(H1788,Sheet2!$A$1:$B$270,2,FALSE)</f>
        <v>#N/A</v>
      </c>
    </row>
    <row r="1789" spans="1:61">
      <c r="A1789">
        <v>1788</v>
      </c>
      <c r="B1789">
        <v>1002650857</v>
      </c>
      <c r="C1789">
        <v>3</v>
      </c>
      <c r="D1789" t="s">
        <v>49</v>
      </c>
      <c r="E1789">
        <v>4</v>
      </c>
      <c r="F1789" t="s">
        <v>244</v>
      </c>
      <c r="G1789" t="s">
        <v>2817</v>
      </c>
      <c r="H1789" t="s">
        <v>5382</v>
      </c>
      <c r="I1789" t="s">
        <v>212</v>
      </c>
      <c r="J1789" t="s">
        <v>213</v>
      </c>
      <c r="K1789" t="s">
        <v>149</v>
      </c>
      <c r="L1789" t="s">
        <v>214</v>
      </c>
      <c r="M1789" t="s">
        <v>76</v>
      </c>
      <c r="N1789" t="s">
        <v>215</v>
      </c>
      <c r="O1789" s="57">
        <v>46318.516481481478</v>
      </c>
      <c r="P1789" s="57">
        <v>46318.826539351852</v>
      </c>
      <c r="Q1789">
        <v>69415856</v>
      </c>
      <c r="S1789">
        <v>141459109078</v>
      </c>
      <c r="T1789" t="s">
        <v>12530</v>
      </c>
      <c r="U1789" t="s">
        <v>12531</v>
      </c>
      <c r="V1789" t="s">
        <v>12532</v>
      </c>
      <c r="Z1789">
        <v>110.4130033</v>
      </c>
      <c r="AA1789">
        <v>-7.2353670000000001</v>
      </c>
      <c r="AB1789" t="s">
        <v>12533</v>
      </c>
      <c r="AC1789" t="s">
        <v>235</v>
      </c>
      <c r="AL1789" t="s">
        <v>217</v>
      </c>
      <c r="AM1789" t="s">
        <v>12534</v>
      </c>
      <c r="AN1789" t="s">
        <v>6</v>
      </c>
      <c r="AO1789" t="s">
        <v>12535</v>
      </c>
      <c r="AP1789" s="57">
        <v>46319.458333333336</v>
      </c>
      <c r="AR1789" t="s">
        <v>218</v>
      </c>
      <c r="AS1789" t="s">
        <v>2824</v>
      </c>
      <c r="AT1789" t="s">
        <v>230</v>
      </c>
      <c r="AU1789">
        <v>20261023</v>
      </c>
      <c r="AV1789" t="s">
        <v>221</v>
      </c>
      <c r="AW1789" t="s">
        <v>880</v>
      </c>
      <c r="AX1789" t="s">
        <v>222</v>
      </c>
      <c r="BA1789" s="57">
        <v>46319.458333333336</v>
      </c>
      <c r="BB1789" t="s">
        <v>12534</v>
      </c>
      <c r="BC1789">
        <v>2026</v>
      </c>
      <c r="BD1789">
        <v>10</v>
      </c>
      <c r="BE1789">
        <v>23</v>
      </c>
      <c r="BF1789" s="6">
        <f t="shared" si="81"/>
        <v>46318</v>
      </c>
      <c r="BG1789">
        <f t="shared" si="82"/>
        <v>-1.4583333333357587</v>
      </c>
      <c r="BH1789" t="str">
        <f t="shared" si="83"/>
        <v>COMPLY</v>
      </c>
      <c r="BI1789" t="e">
        <f>VLOOKUP(H1789,Sheet2!$A$1:$B$270,2,FALSE)</f>
        <v>#N/A</v>
      </c>
    </row>
    <row r="1790" spans="1:61">
      <c r="A1790">
        <v>1789</v>
      </c>
      <c r="B1790">
        <v>1002650852</v>
      </c>
      <c r="C1790">
        <v>3</v>
      </c>
      <c r="D1790" t="s">
        <v>49</v>
      </c>
      <c r="E1790">
        <v>4</v>
      </c>
      <c r="F1790" t="s">
        <v>244</v>
      </c>
      <c r="G1790" t="s">
        <v>2817</v>
      </c>
      <c r="H1790" t="s">
        <v>2830</v>
      </c>
      <c r="I1790" t="s">
        <v>212</v>
      </c>
      <c r="J1790" t="s">
        <v>213</v>
      </c>
      <c r="K1790" t="s">
        <v>149</v>
      </c>
      <c r="L1790" t="s">
        <v>214</v>
      </c>
      <c r="M1790" t="s">
        <v>1400</v>
      </c>
      <c r="N1790" t="s">
        <v>215</v>
      </c>
      <c r="O1790" s="57">
        <v>46318.514456018522</v>
      </c>
      <c r="P1790" s="57">
        <v>46321.577245370368</v>
      </c>
      <c r="Q1790">
        <v>69415854</v>
      </c>
      <c r="S1790">
        <v>146425112875</v>
      </c>
      <c r="T1790" t="s">
        <v>12542</v>
      </c>
      <c r="U1790" t="s">
        <v>12543</v>
      </c>
      <c r="V1790" t="s">
        <v>12544</v>
      </c>
      <c r="Z1790">
        <v>110.4176975</v>
      </c>
      <c r="AA1790">
        <v>-7.1215953999999897</v>
      </c>
      <c r="AB1790" t="s">
        <v>12545</v>
      </c>
      <c r="AC1790" t="s">
        <v>235</v>
      </c>
      <c r="AL1790" t="s">
        <v>217</v>
      </c>
      <c r="AM1790" t="s">
        <v>12546</v>
      </c>
      <c r="AN1790" t="s">
        <v>6</v>
      </c>
      <c r="AO1790" t="s">
        <v>12535</v>
      </c>
      <c r="AP1790" s="57">
        <v>46319.458333333336</v>
      </c>
      <c r="AQ1790" t="s">
        <v>841</v>
      </c>
      <c r="AR1790" t="s">
        <v>14</v>
      </c>
      <c r="AS1790" t="s">
        <v>219</v>
      </c>
      <c r="AT1790" t="s">
        <v>230</v>
      </c>
      <c r="AV1790" t="s">
        <v>13284</v>
      </c>
      <c r="AW1790" t="s">
        <v>2229</v>
      </c>
      <c r="AX1790" t="s">
        <v>222</v>
      </c>
      <c r="BA1790" s="57">
        <v>46319.458333333336</v>
      </c>
      <c r="BB1790" t="s">
        <v>12546</v>
      </c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:61">
      <c r="A1791">
        <v>1790</v>
      </c>
      <c r="B1791">
        <v>1002650853</v>
      </c>
      <c r="C1791">
        <v>3</v>
      </c>
      <c r="D1791" t="s">
        <v>49</v>
      </c>
      <c r="E1791">
        <v>4</v>
      </c>
      <c r="F1791" t="s">
        <v>244</v>
      </c>
      <c r="G1791" t="s">
        <v>2817</v>
      </c>
      <c r="H1791" t="s">
        <v>2830</v>
      </c>
      <c r="I1791" t="s">
        <v>212</v>
      </c>
      <c r="J1791" t="s">
        <v>213</v>
      </c>
      <c r="K1791" t="s">
        <v>149</v>
      </c>
      <c r="L1791" t="s">
        <v>214</v>
      </c>
      <c r="M1791" t="s">
        <v>1400</v>
      </c>
      <c r="N1791" t="s">
        <v>215</v>
      </c>
      <c r="O1791" s="57">
        <v>46318.515173611115</v>
      </c>
      <c r="P1791" s="57">
        <v>46321.574247685188</v>
      </c>
      <c r="Q1791">
        <v>69415855</v>
      </c>
      <c r="S1791">
        <v>142430202943</v>
      </c>
      <c r="T1791" t="s">
        <v>12547</v>
      </c>
      <c r="U1791" t="s">
        <v>12543</v>
      </c>
      <c r="V1791" t="s">
        <v>12548</v>
      </c>
      <c r="Z1791">
        <v>110.4176975</v>
      </c>
      <c r="AA1791">
        <v>-7.1215953999999897</v>
      </c>
      <c r="AB1791" t="s">
        <v>12549</v>
      </c>
      <c r="AC1791" t="s">
        <v>235</v>
      </c>
      <c r="AL1791" t="s">
        <v>217</v>
      </c>
      <c r="AM1791" t="s">
        <v>12546</v>
      </c>
      <c r="AN1791" t="s">
        <v>6</v>
      </c>
      <c r="AO1791" t="s">
        <v>12535</v>
      </c>
      <c r="AP1791" s="57">
        <v>46319.458333333336</v>
      </c>
      <c r="AQ1791" t="s">
        <v>841</v>
      </c>
      <c r="AR1791" t="s">
        <v>14</v>
      </c>
      <c r="AS1791" t="s">
        <v>219</v>
      </c>
      <c r="AT1791" t="s">
        <v>230</v>
      </c>
      <c r="AV1791" t="s">
        <v>13285</v>
      </c>
      <c r="AW1791" t="s">
        <v>2229</v>
      </c>
      <c r="AX1791" t="s">
        <v>222</v>
      </c>
      <c r="BA1791" s="57">
        <v>46319.458333333336</v>
      </c>
      <c r="BB1791" t="s">
        <v>12546</v>
      </c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:61">
      <c r="A1792">
        <v>1791</v>
      </c>
      <c r="B1792">
        <v>1002642957</v>
      </c>
      <c r="C1792">
        <v>3</v>
      </c>
      <c r="D1792" t="s">
        <v>49</v>
      </c>
      <c r="E1792">
        <v>4</v>
      </c>
      <c r="F1792" t="s">
        <v>244</v>
      </c>
      <c r="G1792" t="s">
        <v>2817</v>
      </c>
      <c r="H1792" t="s">
        <v>2830</v>
      </c>
      <c r="I1792" t="s">
        <v>212</v>
      </c>
      <c r="J1792" t="s">
        <v>213</v>
      </c>
      <c r="K1792" t="s">
        <v>149</v>
      </c>
      <c r="L1792" t="s">
        <v>214</v>
      </c>
      <c r="M1792" t="s">
        <v>836</v>
      </c>
      <c r="N1792" t="s">
        <v>215</v>
      </c>
      <c r="O1792" s="57">
        <v>46314.49560185185</v>
      </c>
      <c r="P1792" s="57">
        <v>46323.779178240744</v>
      </c>
      <c r="Q1792">
        <v>69412846</v>
      </c>
      <c r="S1792">
        <v>142430203214</v>
      </c>
      <c r="T1792" t="s">
        <v>9717</v>
      </c>
      <c r="U1792" t="s">
        <v>9718</v>
      </c>
      <c r="V1792" t="s">
        <v>9719</v>
      </c>
      <c r="Z1792">
        <v>110.408879</v>
      </c>
      <c r="AA1792">
        <v>-7.1287770000000004</v>
      </c>
      <c r="AB1792" t="s">
        <v>9720</v>
      </c>
      <c r="AC1792" t="s">
        <v>235</v>
      </c>
      <c r="AL1792" t="s">
        <v>217</v>
      </c>
      <c r="AM1792" t="s">
        <v>9687</v>
      </c>
      <c r="AN1792" t="s">
        <v>6</v>
      </c>
      <c r="AO1792" t="s">
        <v>9416</v>
      </c>
      <c r="AP1792" s="57">
        <v>46315.333333333336</v>
      </c>
      <c r="AQ1792" t="s">
        <v>841</v>
      </c>
      <c r="AR1792" t="s">
        <v>14</v>
      </c>
      <c r="AS1792" t="s">
        <v>219</v>
      </c>
      <c r="AT1792" t="s">
        <v>230</v>
      </c>
      <c r="AV1792" t="s">
        <v>837</v>
      </c>
      <c r="AW1792" t="s">
        <v>236</v>
      </c>
      <c r="AX1792" t="s">
        <v>222</v>
      </c>
      <c r="BA1792" s="57">
        <v>46315.333333333336</v>
      </c>
      <c r="BB1792" t="s">
        <v>9687</v>
      </c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:61">
      <c r="A1793">
        <v>1792</v>
      </c>
      <c r="B1793">
        <v>1002623230</v>
      </c>
      <c r="C1793">
        <v>3</v>
      </c>
      <c r="D1793" t="s">
        <v>49</v>
      </c>
      <c r="E1793">
        <v>4</v>
      </c>
      <c r="F1793" t="s">
        <v>244</v>
      </c>
      <c r="G1793" t="s">
        <v>2817</v>
      </c>
      <c r="H1793" t="s">
        <v>2830</v>
      </c>
      <c r="I1793" t="s">
        <v>212</v>
      </c>
      <c r="J1793" t="s">
        <v>213</v>
      </c>
      <c r="K1793" t="s">
        <v>149</v>
      </c>
      <c r="L1793" t="s">
        <v>214</v>
      </c>
      <c r="M1793" t="s">
        <v>76</v>
      </c>
      <c r="N1793" t="s">
        <v>215</v>
      </c>
      <c r="O1793" s="57">
        <v>46300.726805555554</v>
      </c>
      <c r="P1793" s="57">
        <v>46301.55201388889</v>
      </c>
      <c r="Q1793">
        <v>69404610</v>
      </c>
      <c r="S1793">
        <v>146425112958</v>
      </c>
      <c r="T1793" t="s">
        <v>2831</v>
      </c>
      <c r="U1793" t="s">
        <v>2832</v>
      </c>
      <c r="V1793" t="s">
        <v>2833</v>
      </c>
      <c r="Z1793">
        <v>110.4211387</v>
      </c>
      <c r="AA1793">
        <v>-7.1784131999999996</v>
      </c>
      <c r="AB1793" t="s">
        <v>2834</v>
      </c>
      <c r="AC1793" t="s">
        <v>235</v>
      </c>
      <c r="AL1793" t="s">
        <v>217</v>
      </c>
      <c r="AM1793" t="s">
        <v>2835</v>
      </c>
      <c r="AN1793" t="s">
        <v>6</v>
      </c>
      <c r="AO1793" s="57">
        <v>46152.736481481479</v>
      </c>
      <c r="AP1793" s="57">
        <v>46301.625</v>
      </c>
      <c r="AR1793" t="s">
        <v>218</v>
      </c>
      <c r="AS1793" t="s">
        <v>219</v>
      </c>
      <c r="AT1793" t="s">
        <v>230</v>
      </c>
      <c r="AU1793">
        <v>20261006</v>
      </c>
      <c r="AV1793" t="s">
        <v>221</v>
      </c>
      <c r="AW1793" t="s">
        <v>923</v>
      </c>
      <c r="AX1793" t="s">
        <v>222</v>
      </c>
      <c r="BA1793" s="57">
        <v>46301.625</v>
      </c>
      <c r="BB1793" t="s">
        <v>2835</v>
      </c>
      <c r="BC1793">
        <v>2026</v>
      </c>
      <c r="BD1793">
        <v>10</v>
      </c>
      <c r="BE1793">
        <v>6</v>
      </c>
      <c r="BF1793" s="6">
        <f t="shared" si="81"/>
        <v>46301</v>
      </c>
      <c r="BG1793">
        <f t="shared" si="82"/>
        <v>-0.625</v>
      </c>
      <c r="BH1793" t="str">
        <f t="shared" si="83"/>
        <v>COMPLY</v>
      </c>
      <c r="BI1793" t="e">
        <f>VLOOKUP(H1793,Sheet2!$A$1:$B$270,2,FALSE)</f>
        <v>#N/A</v>
      </c>
    </row>
    <row r="1794" spans="1:61">
      <c r="A1794">
        <v>1793</v>
      </c>
      <c r="B1794">
        <v>1002627915</v>
      </c>
      <c r="C1794">
        <v>3</v>
      </c>
      <c r="D1794" t="s">
        <v>49</v>
      </c>
      <c r="E1794">
        <v>4</v>
      </c>
      <c r="F1794" t="s">
        <v>244</v>
      </c>
      <c r="G1794" t="s">
        <v>2817</v>
      </c>
      <c r="H1794" t="s">
        <v>2830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46303.611539351848</v>
      </c>
      <c r="P1794" s="57">
        <v>46304.39162037037</v>
      </c>
      <c r="Q1794">
        <v>69406611</v>
      </c>
      <c r="S1794">
        <v>146425112970</v>
      </c>
      <c r="T1794" t="s">
        <v>4601</v>
      </c>
      <c r="U1794" t="s">
        <v>4602</v>
      </c>
      <c r="V1794" t="s">
        <v>4603</v>
      </c>
      <c r="Z1794">
        <v>110.407611601653</v>
      </c>
      <c r="AA1794">
        <v>-7.1914943282798598</v>
      </c>
      <c r="AB1794" t="s">
        <v>4604</v>
      </c>
      <c r="AC1794" t="s">
        <v>216</v>
      </c>
      <c r="AL1794" t="s">
        <v>217</v>
      </c>
      <c r="AM1794" t="s">
        <v>4605</v>
      </c>
      <c r="AN1794" t="s">
        <v>6</v>
      </c>
      <c r="AO1794" s="57">
        <v>46244.621724537035</v>
      </c>
      <c r="AP1794" s="57">
        <v>46304.625</v>
      </c>
      <c r="AR1794" t="s">
        <v>218</v>
      </c>
      <c r="AS1794" t="s">
        <v>219</v>
      </c>
      <c r="AT1794" t="s">
        <v>230</v>
      </c>
      <c r="AU1794">
        <v>20261009</v>
      </c>
      <c r="AV1794" t="s">
        <v>221</v>
      </c>
      <c r="AW1794" t="s">
        <v>883</v>
      </c>
      <c r="AX1794" t="s">
        <v>222</v>
      </c>
      <c r="BA1794" s="57">
        <v>46304.625</v>
      </c>
      <c r="BB1794" t="s">
        <v>4605</v>
      </c>
      <c r="BC1794">
        <v>2026</v>
      </c>
      <c r="BD1794">
        <v>10</v>
      </c>
      <c r="BE1794">
        <v>9</v>
      </c>
      <c r="BF1794" s="6">
        <f t="shared" ref="BF1794:BF1857" si="84">DATE(BC1794,BD1794,BE1794)</f>
        <v>46304</v>
      </c>
      <c r="BG1794">
        <f t="shared" ref="BG1794:BG1857" si="85">BF1794-BA1794</f>
        <v>-0.625</v>
      </c>
      <c r="BH1794" t="str">
        <f t="shared" ref="BH1794:BH1857" si="86">IF(BG1794=1,"COMPLY",IF(BG1794&lt;1,"COMPLY","NOT COMPLY"))</f>
        <v>COMPLY</v>
      </c>
      <c r="BI1794" t="e">
        <f>VLOOKUP(H1794,Sheet2!$A$1:$B$270,2,FALSE)</f>
        <v>#N/A</v>
      </c>
    </row>
    <row r="1795" spans="1:61">
      <c r="A1795">
        <v>1794</v>
      </c>
      <c r="B1795">
        <v>1002639834</v>
      </c>
      <c r="C1795">
        <v>3</v>
      </c>
      <c r="D1795" t="s">
        <v>49</v>
      </c>
      <c r="E1795">
        <v>4</v>
      </c>
      <c r="F1795" t="s">
        <v>244</v>
      </c>
      <c r="G1795" t="s">
        <v>2817</v>
      </c>
      <c r="H1795" t="s">
        <v>2830</v>
      </c>
      <c r="I1795" t="s">
        <v>212</v>
      </c>
      <c r="J1795" t="s">
        <v>213</v>
      </c>
      <c r="K1795" t="s">
        <v>149</v>
      </c>
      <c r="L1795" t="s">
        <v>214</v>
      </c>
      <c r="M1795" t="s">
        <v>76</v>
      </c>
      <c r="N1795" t="s">
        <v>215</v>
      </c>
      <c r="O1795" s="57">
        <v>46311.460127314815</v>
      </c>
      <c r="P1795" s="57">
        <v>46311.711805555555</v>
      </c>
      <c r="Q1795">
        <v>69411317</v>
      </c>
      <c r="S1795">
        <v>142430203583</v>
      </c>
      <c r="T1795" t="s">
        <v>8795</v>
      </c>
      <c r="U1795" t="s">
        <v>8796</v>
      </c>
      <c r="V1795" t="s">
        <v>8797</v>
      </c>
      <c r="Z1795">
        <v>110.402985</v>
      </c>
      <c r="AA1795">
        <v>-7.1931750000000001</v>
      </c>
      <c r="AB1795" t="s">
        <v>8798</v>
      </c>
      <c r="AC1795" t="s">
        <v>235</v>
      </c>
      <c r="AL1795" t="s">
        <v>217</v>
      </c>
      <c r="AM1795" t="s">
        <v>8799</v>
      </c>
      <c r="AN1795" t="s">
        <v>6</v>
      </c>
      <c r="AO1795" t="s">
        <v>8800</v>
      </c>
      <c r="AP1795" s="57">
        <v>46312.333333333336</v>
      </c>
      <c r="AR1795" t="s">
        <v>218</v>
      </c>
      <c r="AS1795" t="s">
        <v>219</v>
      </c>
      <c r="AT1795" t="s">
        <v>230</v>
      </c>
      <c r="AU1795">
        <v>20261016</v>
      </c>
      <c r="AV1795" t="s">
        <v>221</v>
      </c>
      <c r="AW1795" t="s">
        <v>876</v>
      </c>
      <c r="AX1795" t="s">
        <v>222</v>
      </c>
      <c r="BA1795" s="57">
        <v>46312.333333333336</v>
      </c>
      <c r="BB1795" t="s">
        <v>8799</v>
      </c>
      <c r="BC1795">
        <v>2026</v>
      </c>
      <c r="BD1795">
        <v>10</v>
      </c>
      <c r="BE1795">
        <v>16</v>
      </c>
      <c r="BF1795" s="6">
        <f t="shared" si="84"/>
        <v>46311</v>
      </c>
      <c r="BG1795">
        <f t="shared" si="85"/>
        <v>-1.3333333333357587</v>
      </c>
      <c r="BH1795" t="str">
        <f t="shared" si="86"/>
        <v>COMPLY</v>
      </c>
      <c r="BI1795" t="e">
        <f>VLOOKUP(H1795,Sheet2!$A$1:$B$270,2,FALSE)</f>
        <v>#N/A</v>
      </c>
    </row>
    <row r="1796" spans="1:61">
      <c r="A1796">
        <v>1795</v>
      </c>
      <c r="B1796">
        <v>1002639599</v>
      </c>
      <c r="C1796">
        <v>3</v>
      </c>
      <c r="D1796" t="s">
        <v>49</v>
      </c>
      <c r="E1796">
        <v>4</v>
      </c>
      <c r="F1796" t="s">
        <v>244</v>
      </c>
      <c r="G1796" t="s">
        <v>2817</v>
      </c>
      <c r="H1796" t="s">
        <v>2830</v>
      </c>
      <c r="I1796" t="s">
        <v>212</v>
      </c>
      <c r="J1796" t="s">
        <v>213</v>
      </c>
      <c r="K1796" t="s">
        <v>149</v>
      </c>
      <c r="L1796" t="s">
        <v>214</v>
      </c>
      <c r="M1796" t="s">
        <v>76</v>
      </c>
      <c r="N1796" t="s">
        <v>215</v>
      </c>
      <c r="O1796" s="57">
        <v>46311.409502314818</v>
      </c>
      <c r="P1796" s="57">
        <v>46311.711435185185</v>
      </c>
      <c r="Q1796">
        <v>69411210</v>
      </c>
      <c r="S1796">
        <v>142430203699</v>
      </c>
      <c r="T1796" t="s">
        <v>8801</v>
      </c>
      <c r="U1796" t="s">
        <v>8802</v>
      </c>
      <c r="V1796" t="s">
        <v>8803</v>
      </c>
      <c r="Z1796">
        <v>110.40609980000001</v>
      </c>
      <c r="AA1796">
        <v>-7.1764251999999997</v>
      </c>
      <c r="AB1796" t="s">
        <v>8804</v>
      </c>
      <c r="AC1796" t="s">
        <v>235</v>
      </c>
      <c r="AL1796" t="s">
        <v>217</v>
      </c>
      <c r="AM1796" t="s">
        <v>7610</v>
      </c>
      <c r="AN1796" t="s">
        <v>6</v>
      </c>
      <c r="AO1796" t="s">
        <v>7953</v>
      </c>
      <c r="AP1796" s="57">
        <v>46312.333333333336</v>
      </c>
      <c r="AR1796" t="s">
        <v>218</v>
      </c>
      <c r="AS1796" t="s">
        <v>219</v>
      </c>
      <c r="AT1796" t="s">
        <v>230</v>
      </c>
      <c r="AU1796">
        <v>20261016</v>
      </c>
      <c r="AV1796" t="s">
        <v>221</v>
      </c>
      <c r="AW1796" t="s">
        <v>876</v>
      </c>
      <c r="AX1796" t="s">
        <v>222</v>
      </c>
      <c r="BA1796" s="57">
        <v>46312.333333333336</v>
      </c>
      <c r="BB1796" t="s">
        <v>7610</v>
      </c>
      <c r="BC1796">
        <v>2026</v>
      </c>
      <c r="BD1796">
        <v>10</v>
      </c>
      <c r="BE1796">
        <v>16</v>
      </c>
      <c r="BF1796" s="6">
        <f t="shared" si="84"/>
        <v>46311</v>
      </c>
      <c r="BG1796">
        <f t="shared" si="85"/>
        <v>-1.3333333333357587</v>
      </c>
      <c r="BH1796" t="str">
        <f t="shared" si="86"/>
        <v>COMPLY</v>
      </c>
      <c r="BI1796" t="e">
        <f>VLOOKUP(H1796,Sheet2!$A$1:$B$270,2,FALSE)</f>
        <v>#N/A</v>
      </c>
    </row>
    <row r="1797" spans="1:61">
      <c r="A1797">
        <v>1796</v>
      </c>
      <c r="B1797">
        <v>1002650148</v>
      </c>
      <c r="C1797">
        <v>3</v>
      </c>
      <c r="D1797" t="s">
        <v>49</v>
      </c>
      <c r="E1797">
        <v>4</v>
      </c>
      <c r="F1797" t="s">
        <v>244</v>
      </c>
      <c r="G1797" t="s">
        <v>2817</v>
      </c>
      <c r="H1797" t="s">
        <v>2830</v>
      </c>
      <c r="I1797" t="s">
        <v>212</v>
      </c>
      <c r="J1797" t="s">
        <v>213</v>
      </c>
      <c r="K1797" t="s">
        <v>149</v>
      </c>
      <c r="M1797" t="s">
        <v>76</v>
      </c>
      <c r="N1797" t="s">
        <v>215</v>
      </c>
      <c r="O1797" s="57">
        <v>46318.348692129628</v>
      </c>
      <c r="P1797" s="57">
        <v>46319.611793981479</v>
      </c>
      <c r="Q1797">
        <v>69415573</v>
      </c>
      <c r="S1797">
        <v>142430203097</v>
      </c>
      <c r="T1797" t="s">
        <v>12536</v>
      </c>
      <c r="U1797" t="s">
        <v>12537</v>
      </c>
      <c r="V1797" t="s">
        <v>12538</v>
      </c>
      <c r="Z1797">
        <v>110.404551029205</v>
      </c>
      <c r="AA1797">
        <v>-7.1198412168050202</v>
      </c>
      <c r="AB1797" t="s">
        <v>12539</v>
      </c>
      <c r="AC1797" t="s">
        <v>225</v>
      </c>
      <c r="AL1797" t="s">
        <v>217</v>
      </c>
      <c r="AM1797" t="s">
        <v>12540</v>
      </c>
      <c r="AN1797" t="s">
        <v>6</v>
      </c>
      <c r="AO1797" t="s">
        <v>12541</v>
      </c>
      <c r="AP1797" s="57">
        <v>46324.333333333336</v>
      </c>
      <c r="AR1797" t="s">
        <v>218</v>
      </c>
      <c r="AS1797" t="s">
        <v>219</v>
      </c>
      <c r="AT1797" t="s">
        <v>230</v>
      </c>
      <c r="AU1797">
        <v>20261024</v>
      </c>
      <c r="AV1797" t="s">
        <v>221</v>
      </c>
      <c r="AW1797" t="s">
        <v>540</v>
      </c>
      <c r="AX1797" t="s">
        <v>222</v>
      </c>
      <c r="BA1797" s="57">
        <v>46324.333333333336</v>
      </c>
      <c r="BB1797" t="s">
        <v>12540</v>
      </c>
      <c r="BC1797">
        <v>2026</v>
      </c>
      <c r="BD1797">
        <v>10</v>
      </c>
      <c r="BE1797">
        <v>24</v>
      </c>
      <c r="BF1797" s="6">
        <f t="shared" si="84"/>
        <v>46319</v>
      </c>
      <c r="BG1797">
        <f t="shared" si="85"/>
        <v>-5.3333333333357587</v>
      </c>
      <c r="BH1797" t="str">
        <f t="shared" si="86"/>
        <v>COMPLY</v>
      </c>
      <c r="BI1797" t="e">
        <f>VLOOKUP(H1797,Sheet2!$A$1:$B$270,2,FALSE)</f>
        <v>#N/A</v>
      </c>
    </row>
    <row r="1798" spans="1:61">
      <c r="A1798">
        <v>1797</v>
      </c>
      <c r="B1798">
        <v>1002654041</v>
      </c>
      <c r="C1798">
        <v>3</v>
      </c>
      <c r="D1798" t="s">
        <v>49</v>
      </c>
      <c r="E1798">
        <v>4</v>
      </c>
      <c r="F1798" t="s">
        <v>244</v>
      </c>
      <c r="G1798" t="s">
        <v>2817</v>
      </c>
      <c r="H1798" t="s">
        <v>2830</v>
      </c>
      <c r="I1798" t="s">
        <v>212</v>
      </c>
      <c r="J1798" t="s">
        <v>213</v>
      </c>
      <c r="K1798" t="s">
        <v>149</v>
      </c>
      <c r="M1798" t="s">
        <v>76</v>
      </c>
      <c r="N1798" t="s">
        <v>215</v>
      </c>
      <c r="O1798" s="57">
        <v>46321.574247685188</v>
      </c>
      <c r="P1798" s="57">
        <v>46322.452546296299</v>
      </c>
      <c r="Q1798">
        <v>69415855</v>
      </c>
      <c r="S1798">
        <v>142430203841</v>
      </c>
      <c r="T1798" t="s">
        <v>12547</v>
      </c>
      <c r="U1798" t="s">
        <v>13286</v>
      </c>
      <c r="V1798" t="s">
        <v>13287</v>
      </c>
      <c r="Z1798">
        <v>110.41745216770801</v>
      </c>
      <c r="AA1798">
        <v>-7.1220548220590603</v>
      </c>
      <c r="AB1798" t="s">
        <v>12549</v>
      </c>
      <c r="AC1798" t="s">
        <v>225</v>
      </c>
      <c r="AL1798" t="s">
        <v>217</v>
      </c>
      <c r="AM1798" t="s">
        <v>13288</v>
      </c>
      <c r="AN1798" t="s">
        <v>6</v>
      </c>
      <c r="AO1798" t="s">
        <v>13289</v>
      </c>
      <c r="AR1798" t="s">
        <v>218</v>
      </c>
      <c r="AS1798" t="s">
        <v>219</v>
      </c>
      <c r="AT1798" t="s">
        <v>230</v>
      </c>
      <c r="AU1798">
        <v>20261027</v>
      </c>
      <c r="AV1798" t="s">
        <v>221</v>
      </c>
      <c r="AW1798" t="s">
        <v>540</v>
      </c>
      <c r="AX1798" t="s">
        <v>222</v>
      </c>
      <c r="BA1798" s="57">
        <v>46321.291666666664</v>
      </c>
      <c r="BB1798" t="s">
        <v>13288</v>
      </c>
      <c r="BC1798">
        <v>2026</v>
      </c>
      <c r="BD1798">
        <v>10</v>
      </c>
      <c r="BE1798">
        <v>27</v>
      </c>
      <c r="BF1798" s="6">
        <f t="shared" si="84"/>
        <v>46322</v>
      </c>
      <c r="BG1798">
        <f t="shared" si="85"/>
        <v>0.70833333333575865</v>
      </c>
      <c r="BH1798" t="str">
        <f t="shared" si="86"/>
        <v>COMPLY</v>
      </c>
      <c r="BI1798" t="e">
        <f>VLOOKUP(H1798,Sheet2!$A$1:$B$270,2,FALSE)</f>
        <v>#N/A</v>
      </c>
    </row>
    <row r="1799" spans="1:61">
      <c r="A1799">
        <v>1798</v>
      </c>
      <c r="B1799">
        <v>1002654064</v>
      </c>
      <c r="C1799">
        <v>3</v>
      </c>
      <c r="D1799" t="s">
        <v>49</v>
      </c>
      <c r="E1799">
        <v>4</v>
      </c>
      <c r="F1799" t="s">
        <v>244</v>
      </c>
      <c r="G1799" t="s">
        <v>2817</v>
      </c>
      <c r="H1799" t="s">
        <v>2830</v>
      </c>
      <c r="I1799" t="s">
        <v>212</v>
      </c>
      <c r="J1799" t="s">
        <v>213</v>
      </c>
      <c r="K1799" t="s">
        <v>149</v>
      </c>
      <c r="M1799" t="s">
        <v>76</v>
      </c>
      <c r="N1799" t="s">
        <v>215</v>
      </c>
      <c r="O1799" s="57">
        <v>46321.577256944445</v>
      </c>
      <c r="P1799" s="57">
        <v>46322.635393518518</v>
      </c>
      <c r="Q1799">
        <v>69415854</v>
      </c>
      <c r="S1799">
        <v>142430203244</v>
      </c>
      <c r="T1799" t="s">
        <v>12542</v>
      </c>
      <c r="U1799" t="s">
        <v>13286</v>
      </c>
      <c r="V1799" t="s">
        <v>13290</v>
      </c>
      <c r="Z1799">
        <v>110.41745216770801</v>
      </c>
      <c r="AA1799">
        <v>-7.1220548220590603</v>
      </c>
      <c r="AB1799" t="s">
        <v>12545</v>
      </c>
      <c r="AC1799" t="s">
        <v>283</v>
      </c>
      <c r="AL1799" t="s">
        <v>217</v>
      </c>
      <c r="AM1799" t="s">
        <v>13288</v>
      </c>
      <c r="AN1799" t="s">
        <v>6</v>
      </c>
      <c r="AO1799" t="s">
        <v>13289</v>
      </c>
      <c r="AR1799" t="s">
        <v>218</v>
      </c>
      <c r="AS1799" t="s">
        <v>219</v>
      </c>
      <c r="AT1799" t="s">
        <v>230</v>
      </c>
      <c r="AU1799">
        <v>20261027</v>
      </c>
      <c r="AV1799" t="s">
        <v>221</v>
      </c>
      <c r="AW1799" t="s">
        <v>2451</v>
      </c>
      <c r="AX1799" t="s">
        <v>222</v>
      </c>
      <c r="BA1799" s="57">
        <v>46321.291666666664</v>
      </c>
      <c r="BB1799" t="s">
        <v>13288</v>
      </c>
      <c r="BC1799">
        <v>2026</v>
      </c>
      <c r="BD1799">
        <v>10</v>
      </c>
      <c r="BE1799">
        <v>27</v>
      </c>
      <c r="BF1799" s="6">
        <f t="shared" si="84"/>
        <v>46322</v>
      </c>
      <c r="BG1799">
        <f t="shared" si="85"/>
        <v>0.70833333333575865</v>
      </c>
      <c r="BH1799" t="str">
        <f t="shared" si="86"/>
        <v>COMPLY</v>
      </c>
      <c r="BI1799" t="e">
        <f>VLOOKUP(H1799,Sheet2!$A$1:$B$270,2,FALSE)</f>
        <v>#N/A</v>
      </c>
    </row>
    <row r="1800" spans="1:61">
      <c r="A1800">
        <v>1799</v>
      </c>
      <c r="B1800">
        <v>1002654753</v>
      </c>
      <c r="C1800">
        <v>3</v>
      </c>
      <c r="D1800" t="s">
        <v>49</v>
      </c>
      <c r="E1800">
        <v>4</v>
      </c>
      <c r="F1800" t="s">
        <v>244</v>
      </c>
      <c r="G1800" t="s">
        <v>2817</v>
      </c>
      <c r="H1800" t="s">
        <v>2830</v>
      </c>
      <c r="I1800" t="s">
        <v>212</v>
      </c>
      <c r="J1800" t="s">
        <v>213</v>
      </c>
      <c r="K1800" t="s">
        <v>149</v>
      </c>
      <c r="L1800" t="s">
        <v>214</v>
      </c>
      <c r="M1800" t="s">
        <v>76</v>
      </c>
      <c r="N1800" t="s">
        <v>215</v>
      </c>
      <c r="O1800" s="57">
        <v>46321.706759259258</v>
      </c>
      <c r="P1800" s="57">
        <v>46322.509918981479</v>
      </c>
      <c r="Q1800">
        <v>69417462</v>
      </c>
      <c r="S1800">
        <v>142430203543</v>
      </c>
      <c r="T1800" t="s">
        <v>13291</v>
      </c>
      <c r="U1800" t="s">
        <v>13292</v>
      </c>
      <c r="V1800" t="s">
        <v>13293</v>
      </c>
      <c r="Z1800">
        <v>110.4179378</v>
      </c>
      <c r="AA1800">
        <v>-7.1239974999999998</v>
      </c>
      <c r="AB1800" t="s">
        <v>13294</v>
      </c>
      <c r="AC1800" t="s">
        <v>235</v>
      </c>
      <c r="AL1800" t="s">
        <v>217</v>
      </c>
      <c r="AM1800" t="s">
        <v>13295</v>
      </c>
      <c r="AN1800" t="s">
        <v>6</v>
      </c>
      <c r="AO1800" t="s">
        <v>13296</v>
      </c>
      <c r="AP1800" s="57">
        <v>46322.625</v>
      </c>
      <c r="AR1800" t="s">
        <v>218</v>
      </c>
      <c r="AS1800" t="s">
        <v>219</v>
      </c>
      <c r="AT1800" t="s">
        <v>230</v>
      </c>
      <c r="AU1800">
        <v>20261027</v>
      </c>
      <c r="AV1800" t="s">
        <v>221</v>
      </c>
      <c r="AW1800" t="s">
        <v>880</v>
      </c>
      <c r="AX1800" t="s">
        <v>222</v>
      </c>
      <c r="BA1800" s="57">
        <v>46322.625</v>
      </c>
      <c r="BB1800" t="s">
        <v>13295</v>
      </c>
      <c r="BC1800">
        <v>2026</v>
      </c>
      <c r="BD1800">
        <v>10</v>
      </c>
      <c r="BE1800">
        <v>27</v>
      </c>
      <c r="BF1800" s="6">
        <f t="shared" si="84"/>
        <v>46322</v>
      </c>
      <c r="BG1800">
        <f t="shared" si="85"/>
        <v>-0.625</v>
      </c>
      <c r="BH1800" t="str">
        <f t="shared" si="86"/>
        <v>COMPLY</v>
      </c>
      <c r="BI1800" t="e">
        <f>VLOOKUP(H1800,Sheet2!$A$1:$B$270,2,FALSE)</f>
        <v>#N/A</v>
      </c>
    </row>
    <row r="1801" spans="1:61">
      <c r="A1801">
        <v>1800</v>
      </c>
      <c r="B1801">
        <v>1002657675</v>
      </c>
      <c r="C1801">
        <v>3</v>
      </c>
      <c r="D1801" t="s">
        <v>49</v>
      </c>
      <c r="E1801">
        <v>4</v>
      </c>
      <c r="F1801" t="s">
        <v>244</v>
      </c>
      <c r="G1801" t="s">
        <v>2817</v>
      </c>
      <c r="H1801" t="s">
        <v>2830</v>
      </c>
      <c r="I1801" t="s">
        <v>212</v>
      </c>
      <c r="J1801" t="s">
        <v>213</v>
      </c>
      <c r="K1801" t="s">
        <v>149</v>
      </c>
      <c r="L1801" t="s">
        <v>214</v>
      </c>
      <c r="M1801" t="s">
        <v>76</v>
      </c>
      <c r="N1801" t="s">
        <v>215</v>
      </c>
      <c r="O1801" s="57">
        <v>46323.558171296296</v>
      </c>
      <c r="P1801" s="57">
        <v>46324.644155092596</v>
      </c>
      <c r="Q1801">
        <v>69418563</v>
      </c>
      <c r="S1801">
        <v>146425113004</v>
      </c>
      <c r="T1801" t="s">
        <v>14655</v>
      </c>
      <c r="U1801" t="s">
        <v>14656</v>
      </c>
      <c r="V1801" t="s">
        <v>14657</v>
      </c>
      <c r="Z1801">
        <v>110.4156634</v>
      </c>
      <c r="AA1801">
        <v>-7.1761134999999996</v>
      </c>
      <c r="AB1801" t="s">
        <v>14658</v>
      </c>
      <c r="AC1801" t="s">
        <v>235</v>
      </c>
      <c r="AL1801" t="s">
        <v>217</v>
      </c>
      <c r="AM1801" t="s">
        <v>14403</v>
      </c>
      <c r="AN1801" t="s">
        <v>6</v>
      </c>
      <c r="AO1801" t="s">
        <v>14468</v>
      </c>
      <c r="AP1801" s="57">
        <v>46324.458333333336</v>
      </c>
      <c r="AR1801" t="s">
        <v>218</v>
      </c>
      <c r="AS1801" t="s">
        <v>219</v>
      </c>
      <c r="AT1801" t="s">
        <v>230</v>
      </c>
      <c r="AU1801">
        <v>20261029</v>
      </c>
      <c r="AV1801" t="s">
        <v>221</v>
      </c>
      <c r="AW1801" t="s">
        <v>876</v>
      </c>
      <c r="AX1801" t="s">
        <v>222</v>
      </c>
      <c r="BA1801" s="57">
        <v>46324.458333333336</v>
      </c>
      <c r="BB1801" t="s">
        <v>14403</v>
      </c>
      <c r="BC1801">
        <v>2026</v>
      </c>
      <c r="BD1801">
        <v>10</v>
      </c>
      <c r="BE1801">
        <v>29</v>
      </c>
      <c r="BF1801" s="6">
        <f t="shared" si="84"/>
        <v>46324</v>
      </c>
      <c r="BG1801">
        <f t="shared" si="85"/>
        <v>-0.45833333333575865</v>
      </c>
      <c r="BH1801" t="str">
        <f t="shared" si="86"/>
        <v>COMPLY</v>
      </c>
      <c r="BI1801" t="e">
        <f>VLOOKUP(H1801,Sheet2!$A$1:$B$270,2,FALSE)</f>
        <v>#N/A</v>
      </c>
    </row>
    <row r="1802" spans="1:61">
      <c r="A1802">
        <v>1801</v>
      </c>
      <c r="B1802">
        <v>1002622528</v>
      </c>
      <c r="C1802">
        <v>3</v>
      </c>
      <c r="D1802" t="s">
        <v>49</v>
      </c>
      <c r="E1802">
        <v>4</v>
      </c>
      <c r="F1802" t="s">
        <v>244</v>
      </c>
      <c r="G1802" t="s">
        <v>2817</v>
      </c>
      <c r="H1802" t="s">
        <v>2836</v>
      </c>
      <c r="I1802" t="s">
        <v>212</v>
      </c>
      <c r="J1802" t="s">
        <v>213</v>
      </c>
      <c r="K1802" t="s">
        <v>149</v>
      </c>
      <c r="L1802" t="s">
        <v>214</v>
      </c>
      <c r="M1802" t="s">
        <v>76</v>
      </c>
      <c r="N1802" t="s">
        <v>215</v>
      </c>
      <c r="O1802" s="57">
        <v>46300.578935185185</v>
      </c>
      <c r="P1802" s="57">
        <v>46301.603518518517</v>
      </c>
      <c r="Q1802">
        <v>69404380</v>
      </c>
      <c r="S1802">
        <v>146460105189</v>
      </c>
      <c r="T1802" t="s">
        <v>2837</v>
      </c>
      <c r="U1802" t="s">
        <v>2838</v>
      </c>
      <c r="V1802" t="s">
        <v>2839</v>
      </c>
      <c r="Z1802">
        <v>110.479005463421</v>
      </c>
      <c r="AA1802">
        <v>-7.1815574411059897</v>
      </c>
      <c r="AB1802" t="s">
        <v>2840</v>
      </c>
      <c r="AC1802" t="s">
        <v>216</v>
      </c>
      <c r="AL1802" t="s">
        <v>217</v>
      </c>
      <c r="AM1802" t="s">
        <v>2710</v>
      </c>
      <c r="AN1802" t="s">
        <v>6</v>
      </c>
      <c r="AO1802" s="57">
        <v>46152.601203703707</v>
      </c>
      <c r="AP1802" s="57">
        <v>46301.458333333336</v>
      </c>
      <c r="AR1802" t="s">
        <v>218</v>
      </c>
      <c r="AS1802" t="s">
        <v>219</v>
      </c>
      <c r="AT1802" t="s">
        <v>230</v>
      </c>
      <c r="AU1802">
        <v>20261006</v>
      </c>
      <c r="AV1802" t="s">
        <v>221</v>
      </c>
      <c r="AW1802" t="s">
        <v>875</v>
      </c>
      <c r="AX1802" t="s">
        <v>222</v>
      </c>
      <c r="BA1802" s="57">
        <v>46301.458333333336</v>
      </c>
      <c r="BB1802" t="s">
        <v>2710</v>
      </c>
      <c r="BC1802">
        <v>2026</v>
      </c>
      <c r="BD1802">
        <v>10</v>
      </c>
      <c r="BE1802">
        <v>6</v>
      </c>
      <c r="BF1802" s="6">
        <f t="shared" si="84"/>
        <v>46301</v>
      </c>
      <c r="BG1802">
        <f t="shared" si="85"/>
        <v>-0.45833333333575865</v>
      </c>
      <c r="BH1802" t="str">
        <f t="shared" si="86"/>
        <v>COMPLY</v>
      </c>
      <c r="BI1802" t="e">
        <f>VLOOKUP(H1802,Sheet2!$A$1:$B$270,2,FALSE)</f>
        <v>#N/A</v>
      </c>
    </row>
    <row r="1803" spans="1:61">
      <c r="A1803">
        <v>1802</v>
      </c>
      <c r="B1803">
        <v>1002641047</v>
      </c>
      <c r="C1803">
        <v>3</v>
      </c>
      <c r="D1803" t="s">
        <v>49</v>
      </c>
      <c r="E1803">
        <v>4</v>
      </c>
      <c r="F1803" t="s">
        <v>244</v>
      </c>
      <c r="G1803" t="s">
        <v>2817</v>
      </c>
      <c r="H1803" t="s">
        <v>2836</v>
      </c>
      <c r="I1803" t="s">
        <v>212</v>
      </c>
      <c r="J1803" t="s">
        <v>213</v>
      </c>
      <c r="K1803" t="s">
        <v>149</v>
      </c>
      <c r="L1803" t="s">
        <v>214</v>
      </c>
      <c r="M1803" t="s">
        <v>76</v>
      </c>
      <c r="N1803" t="s">
        <v>215</v>
      </c>
      <c r="O1803" s="57">
        <v>46312.320543981485</v>
      </c>
      <c r="P1803" s="57">
        <v>46312.671099537038</v>
      </c>
      <c r="Q1803">
        <v>69411872</v>
      </c>
      <c r="S1803">
        <v>146460104739</v>
      </c>
      <c r="T1803" t="s">
        <v>8805</v>
      </c>
      <c r="U1803" t="s">
        <v>8806</v>
      </c>
      <c r="V1803" t="s">
        <v>8807</v>
      </c>
      <c r="Z1803">
        <v>110.4837636</v>
      </c>
      <c r="AA1803">
        <v>-7.1812578999999896</v>
      </c>
      <c r="AB1803" t="s">
        <v>8808</v>
      </c>
      <c r="AC1803" t="s">
        <v>216</v>
      </c>
      <c r="AL1803" t="s">
        <v>217</v>
      </c>
      <c r="AM1803" t="s">
        <v>8809</v>
      </c>
      <c r="AN1803" t="s">
        <v>6</v>
      </c>
      <c r="AO1803" t="s">
        <v>8810</v>
      </c>
      <c r="AP1803" s="57">
        <v>46313.333333333336</v>
      </c>
      <c r="AR1803" t="s">
        <v>218</v>
      </c>
      <c r="AS1803" t="s">
        <v>219</v>
      </c>
      <c r="AT1803" t="s">
        <v>230</v>
      </c>
      <c r="AU1803">
        <v>20261017</v>
      </c>
      <c r="AV1803" t="s">
        <v>221</v>
      </c>
      <c r="AW1803" t="s">
        <v>883</v>
      </c>
      <c r="AX1803" t="s">
        <v>222</v>
      </c>
      <c r="BA1803" s="57">
        <v>46313.333333333336</v>
      </c>
      <c r="BB1803" t="s">
        <v>8809</v>
      </c>
      <c r="BC1803">
        <v>2026</v>
      </c>
      <c r="BD1803">
        <v>10</v>
      </c>
      <c r="BE1803">
        <v>17</v>
      </c>
      <c r="BF1803" s="6">
        <f t="shared" si="84"/>
        <v>46312</v>
      </c>
      <c r="BG1803">
        <f t="shared" si="85"/>
        <v>-1.3333333333357587</v>
      </c>
      <c r="BH1803" t="str">
        <f t="shared" si="86"/>
        <v>COMPLY</v>
      </c>
      <c r="BI1803" t="e">
        <f>VLOOKUP(H1803,Sheet2!$A$1:$B$270,2,FALSE)</f>
        <v>#N/A</v>
      </c>
    </row>
    <row r="1804" spans="1:61">
      <c r="A1804">
        <v>1803</v>
      </c>
      <c r="B1804">
        <v>1002629687</v>
      </c>
      <c r="C1804">
        <v>3</v>
      </c>
      <c r="D1804" t="s">
        <v>51</v>
      </c>
      <c r="E1804">
        <v>4</v>
      </c>
      <c r="F1804" t="s">
        <v>268</v>
      </c>
      <c r="G1804" t="s">
        <v>2118</v>
      </c>
      <c r="H1804" t="s">
        <v>5387</v>
      </c>
      <c r="I1804" t="s">
        <v>212</v>
      </c>
      <c r="J1804" t="s">
        <v>213</v>
      </c>
      <c r="K1804" t="s">
        <v>149</v>
      </c>
      <c r="L1804" t="s">
        <v>214</v>
      </c>
      <c r="M1804" t="s">
        <v>1400</v>
      </c>
      <c r="N1804" t="s">
        <v>215</v>
      </c>
      <c r="O1804" s="57">
        <v>46304.562210648146</v>
      </c>
      <c r="P1804" s="57">
        <v>46307.363194444442</v>
      </c>
      <c r="Q1804">
        <v>69407360</v>
      </c>
      <c r="S1804">
        <v>142507105551</v>
      </c>
      <c r="T1804" t="s">
        <v>5388</v>
      </c>
      <c r="U1804" t="s">
        <v>5389</v>
      </c>
      <c r="V1804" t="s">
        <v>5390</v>
      </c>
      <c r="Z1804">
        <v>110.71732040000001</v>
      </c>
      <c r="AA1804">
        <v>-6.5078690999999997</v>
      </c>
      <c r="AB1804" t="s">
        <v>5391</v>
      </c>
      <c r="AC1804" t="s">
        <v>235</v>
      </c>
      <c r="AL1804" t="s">
        <v>217</v>
      </c>
      <c r="AM1804" t="s">
        <v>5392</v>
      </c>
      <c r="AN1804" t="s">
        <v>6</v>
      </c>
      <c r="AO1804" s="57">
        <v>46275.569814814815</v>
      </c>
      <c r="AP1804" s="57">
        <v>46305.458333333336</v>
      </c>
      <c r="AQ1804" t="s">
        <v>838</v>
      </c>
      <c r="AR1804" t="s">
        <v>14</v>
      </c>
      <c r="AS1804" t="s">
        <v>219</v>
      </c>
      <c r="AT1804" t="s">
        <v>230</v>
      </c>
      <c r="AV1804" t="s">
        <v>5393</v>
      </c>
      <c r="AW1804" t="s">
        <v>877</v>
      </c>
      <c r="AX1804" t="s">
        <v>222</v>
      </c>
      <c r="BA1804" s="57">
        <v>46305.458333333336</v>
      </c>
      <c r="BB1804" t="s">
        <v>5392</v>
      </c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:61">
      <c r="A1805">
        <v>1804</v>
      </c>
      <c r="B1805">
        <v>1002631960</v>
      </c>
      <c r="C1805">
        <v>3</v>
      </c>
      <c r="D1805" t="s">
        <v>51</v>
      </c>
      <c r="E1805">
        <v>4</v>
      </c>
      <c r="F1805" t="s">
        <v>268</v>
      </c>
      <c r="G1805" t="s">
        <v>2118</v>
      </c>
      <c r="H1805" t="s">
        <v>5387</v>
      </c>
      <c r="I1805" t="s">
        <v>212</v>
      </c>
      <c r="J1805" t="s">
        <v>213</v>
      </c>
      <c r="K1805" t="s">
        <v>149</v>
      </c>
      <c r="M1805" t="s">
        <v>76</v>
      </c>
      <c r="N1805" t="s">
        <v>215</v>
      </c>
      <c r="O1805" s="57">
        <v>46307.363194444442</v>
      </c>
      <c r="P1805" s="57">
        <v>46307.440300925926</v>
      </c>
      <c r="Q1805">
        <v>69407360</v>
      </c>
      <c r="S1805">
        <v>142507105570</v>
      </c>
      <c r="T1805" t="s">
        <v>5388</v>
      </c>
      <c r="U1805" t="s">
        <v>6215</v>
      </c>
      <c r="V1805" t="s">
        <v>6216</v>
      </c>
      <c r="Z1805">
        <v>110.7174</v>
      </c>
      <c r="AA1805">
        <v>-6.50732</v>
      </c>
      <c r="AB1805" t="s">
        <v>5391</v>
      </c>
      <c r="AC1805" t="s">
        <v>283</v>
      </c>
      <c r="AL1805" t="s">
        <v>217</v>
      </c>
      <c r="AM1805" t="s">
        <v>6217</v>
      </c>
      <c r="AN1805" t="s">
        <v>6</v>
      </c>
      <c r="AO1805" s="57">
        <v>46366.371493055558</v>
      </c>
      <c r="AR1805" t="s">
        <v>218</v>
      </c>
      <c r="AS1805" t="s">
        <v>219</v>
      </c>
      <c r="AT1805" t="s">
        <v>230</v>
      </c>
      <c r="AU1805">
        <v>20261012</v>
      </c>
      <c r="AV1805" t="s">
        <v>221</v>
      </c>
      <c r="AW1805" t="s">
        <v>861</v>
      </c>
      <c r="AX1805" t="s">
        <v>222</v>
      </c>
      <c r="BA1805" s="57">
        <v>46307.291666666664</v>
      </c>
      <c r="BB1805" t="s">
        <v>6217</v>
      </c>
      <c r="BC1805">
        <v>2026</v>
      </c>
      <c r="BD1805">
        <v>10</v>
      </c>
      <c r="BE1805">
        <v>12</v>
      </c>
      <c r="BF1805" s="6">
        <f t="shared" si="84"/>
        <v>46307</v>
      </c>
      <c r="BG1805">
        <f t="shared" si="85"/>
        <v>-0.29166666666424135</v>
      </c>
      <c r="BH1805" t="str">
        <f t="shared" si="86"/>
        <v>COMPLY</v>
      </c>
      <c r="BI1805" t="e">
        <f>VLOOKUP(H1805,Sheet2!$A$1:$B$270,2,FALSE)</f>
        <v>#N/A</v>
      </c>
    </row>
    <row r="1806" spans="1:61">
      <c r="A1806">
        <v>1805</v>
      </c>
      <c r="B1806">
        <v>1002635027</v>
      </c>
      <c r="C1806">
        <v>3</v>
      </c>
      <c r="D1806" t="s">
        <v>51</v>
      </c>
      <c r="E1806">
        <v>4</v>
      </c>
      <c r="F1806" t="s">
        <v>268</v>
      </c>
      <c r="G1806" t="s">
        <v>2118</v>
      </c>
      <c r="H1806" t="s">
        <v>5387</v>
      </c>
      <c r="I1806" t="s">
        <v>212</v>
      </c>
      <c r="J1806" t="s">
        <v>213</v>
      </c>
      <c r="K1806" t="s">
        <v>149</v>
      </c>
      <c r="L1806" t="s">
        <v>214</v>
      </c>
      <c r="M1806" t="s">
        <v>76</v>
      </c>
      <c r="N1806" t="s">
        <v>215</v>
      </c>
      <c r="O1806" s="57">
        <v>46308.564988425926</v>
      </c>
      <c r="P1806" s="57">
        <v>46309.653993055559</v>
      </c>
      <c r="Q1806">
        <v>69409406</v>
      </c>
      <c r="S1806">
        <v>142507105576</v>
      </c>
      <c r="T1806" t="s">
        <v>6218</v>
      </c>
      <c r="U1806" t="s">
        <v>6219</v>
      </c>
      <c r="V1806" t="s">
        <v>6220</v>
      </c>
      <c r="Z1806">
        <v>110.7604383</v>
      </c>
      <c r="AA1806">
        <v>-6.5554103000000001</v>
      </c>
      <c r="AB1806" t="s">
        <v>6221</v>
      </c>
      <c r="AC1806" t="s">
        <v>235</v>
      </c>
      <c r="AL1806" t="s">
        <v>217</v>
      </c>
      <c r="AM1806" t="s">
        <v>6222</v>
      </c>
      <c r="AN1806" t="s">
        <v>6</v>
      </c>
      <c r="AO1806" t="s">
        <v>6119</v>
      </c>
      <c r="AP1806" s="57">
        <v>46309.458333333336</v>
      </c>
      <c r="AR1806" t="s">
        <v>218</v>
      </c>
      <c r="AS1806" t="s">
        <v>219</v>
      </c>
      <c r="AT1806" t="s">
        <v>230</v>
      </c>
      <c r="AU1806">
        <v>20261014</v>
      </c>
      <c r="AV1806" t="s">
        <v>221</v>
      </c>
      <c r="AW1806" t="s">
        <v>880</v>
      </c>
      <c r="AX1806" t="s">
        <v>222</v>
      </c>
      <c r="BA1806" s="57">
        <v>46309.458333333336</v>
      </c>
      <c r="BB1806" t="s">
        <v>6222</v>
      </c>
      <c r="BC1806">
        <v>2026</v>
      </c>
      <c r="BD1806">
        <v>10</v>
      </c>
      <c r="BE1806">
        <v>14</v>
      </c>
      <c r="BF1806" s="6">
        <f t="shared" si="84"/>
        <v>46309</v>
      </c>
      <c r="BG1806">
        <f t="shared" si="85"/>
        <v>-0.45833333333575865</v>
      </c>
      <c r="BH1806" t="str">
        <f t="shared" si="86"/>
        <v>COMPLY</v>
      </c>
      <c r="BI1806" t="e">
        <f>VLOOKUP(H1806,Sheet2!$A$1:$B$270,2,FALSE)</f>
        <v>#N/A</v>
      </c>
    </row>
    <row r="1807" spans="1:61">
      <c r="A1807">
        <v>1806</v>
      </c>
      <c r="B1807">
        <v>1002642143</v>
      </c>
      <c r="C1807">
        <v>3</v>
      </c>
      <c r="D1807" t="s">
        <v>51</v>
      </c>
      <c r="E1807">
        <v>4</v>
      </c>
      <c r="F1807" t="s">
        <v>268</v>
      </c>
      <c r="G1807" t="s">
        <v>2118</v>
      </c>
      <c r="H1807" t="s">
        <v>5387</v>
      </c>
      <c r="I1807" t="s">
        <v>212</v>
      </c>
      <c r="J1807" t="s">
        <v>213</v>
      </c>
      <c r="K1807" t="s">
        <v>149</v>
      </c>
      <c r="L1807" t="s">
        <v>214</v>
      </c>
      <c r="M1807" t="s">
        <v>76</v>
      </c>
      <c r="N1807" t="s">
        <v>215</v>
      </c>
      <c r="O1807" s="57">
        <v>46314.32402777778</v>
      </c>
      <c r="P1807" s="57">
        <v>46315.642152777778</v>
      </c>
      <c r="Q1807">
        <v>69412513</v>
      </c>
      <c r="S1807">
        <v>142507105481</v>
      </c>
      <c r="T1807" t="s">
        <v>9721</v>
      </c>
      <c r="U1807" t="s">
        <v>9722</v>
      </c>
      <c r="V1807" t="s">
        <v>9723</v>
      </c>
      <c r="Z1807">
        <v>110.75160339999999</v>
      </c>
      <c r="AA1807">
        <v>-6.5353025999999996</v>
      </c>
      <c r="AB1807" t="s">
        <v>9724</v>
      </c>
      <c r="AC1807" t="s">
        <v>235</v>
      </c>
      <c r="AL1807" t="s">
        <v>217</v>
      </c>
      <c r="AM1807" t="s">
        <v>9725</v>
      </c>
      <c r="AN1807" t="s">
        <v>6</v>
      </c>
      <c r="AO1807" t="s">
        <v>9726</v>
      </c>
      <c r="AP1807" s="57">
        <v>46315.333333333336</v>
      </c>
      <c r="AR1807" t="s">
        <v>218</v>
      </c>
      <c r="AS1807" t="s">
        <v>219</v>
      </c>
      <c r="AT1807" t="s">
        <v>230</v>
      </c>
      <c r="AU1807">
        <v>20261020</v>
      </c>
      <c r="AV1807" t="s">
        <v>221</v>
      </c>
      <c r="AW1807" t="s">
        <v>881</v>
      </c>
      <c r="AX1807" t="s">
        <v>222</v>
      </c>
      <c r="BA1807" s="57">
        <v>46315.333333333336</v>
      </c>
      <c r="BB1807" t="s">
        <v>9725</v>
      </c>
      <c r="BC1807">
        <v>2026</v>
      </c>
      <c r="BD1807">
        <v>10</v>
      </c>
      <c r="BE1807">
        <v>20</v>
      </c>
      <c r="BF1807" s="6">
        <f t="shared" si="84"/>
        <v>46315</v>
      </c>
      <c r="BG1807">
        <f t="shared" si="85"/>
        <v>-0.33333333333575865</v>
      </c>
      <c r="BH1807" t="str">
        <f t="shared" si="86"/>
        <v>COMPLY</v>
      </c>
      <c r="BI1807" t="e">
        <f>VLOOKUP(H1807,Sheet2!$A$1:$B$270,2,FALSE)</f>
        <v>#N/A</v>
      </c>
    </row>
    <row r="1808" spans="1:61">
      <c r="A1808">
        <v>1807</v>
      </c>
      <c r="B1808">
        <v>1002644219</v>
      </c>
      <c r="C1808">
        <v>3</v>
      </c>
      <c r="D1808" t="s">
        <v>51</v>
      </c>
      <c r="E1808">
        <v>4</v>
      </c>
      <c r="F1808" t="s">
        <v>268</v>
      </c>
      <c r="G1808" t="s">
        <v>2118</v>
      </c>
      <c r="H1808" t="s">
        <v>5387</v>
      </c>
      <c r="I1808" t="s">
        <v>212</v>
      </c>
      <c r="J1808" t="s">
        <v>213</v>
      </c>
      <c r="K1808" t="s">
        <v>149</v>
      </c>
      <c r="L1808" t="s">
        <v>214</v>
      </c>
      <c r="M1808" t="s">
        <v>76</v>
      </c>
      <c r="N1808" t="s">
        <v>215</v>
      </c>
      <c r="O1808" s="57">
        <v>46314.73096064815</v>
      </c>
      <c r="P1808" s="57">
        <v>46316.597754629627</v>
      </c>
      <c r="Q1808">
        <v>69413263</v>
      </c>
      <c r="S1808">
        <v>142507105604</v>
      </c>
      <c r="T1808" t="s">
        <v>9727</v>
      </c>
      <c r="U1808" t="s">
        <v>9728</v>
      </c>
      <c r="V1808" t="s">
        <v>9729</v>
      </c>
      <c r="Z1808">
        <v>110.768666</v>
      </c>
      <c r="AA1808">
        <v>-6.518745</v>
      </c>
      <c r="AB1808" t="s">
        <v>9730</v>
      </c>
      <c r="AC1808" t="s">
        <v>235</v>
      </c>
      <c r="AL1808" t="s">
        <v>217</v>
      </c>
      <c r="AM1808" t="s">
        <v>9731</v>
      </c>
      <c r="AN1808" t="s">
        <v>6</v>
      </c>
      <c r="AO1808" t="s">
        <v>9535</v>
      </c>
      <c r="AP1808" s="57">
        <v>46315.625</v>
      </c>
      <c r="AR1808" t="s">
        <v>218</v>
      </c>
      <c r="AS1808" t="s">
        <v>219</v>
      </c>
      <c r="AT1808" t="s">
        <v>230</v>
      </c>
      <c r="AU1808">
        <v>20261021</v>
      </c>
      <c r="AV1808" t="s">
        <v>221</v>
      </c>
      <c r="AW1808" t="s">
        <v>236</v>
      </c>
      <c r="AX1808" t="s">
        <v>222</v>
      </c>
      <c r="BA1808" s="57">
        <v>46315.625</v>
      </c>
      <c r="BB1808" t="s">
        <v>9731</v>
      </c>
      <c r="BC1808">
        <v>2026</v>
      </c>
      <c r="BD1808">
        <v>10</v>
      </c>
      <c r="BE1808">
        <v>21</v>
      </c>
      <c r="BF1808" s="6">
        <f t="shared" si="84"/>
        <v>46316</v>
      </c>
      <c r="BG1808">
        <f t="shared" si="85"/>
        <v>0.375</v>
      </c>
      <c r="BH1808" t="str">
        <f t="shared" si="86"/>
        <v>COMPLY</v>
      </c>
      <c r="BI1808" t="e">
        <f>VLOOKUP(H1808,Sheet2!$A$1:$B$270,2,FALSE)</f>
        <v>#N/A</v>
      </c>
    </row>
    <row r="1809" spans="1:61">
      <c r="A1809">
        <v>1808</v>
      </c>
      <c r="B1809">
        <v>1002634106</v>
      </c>
      <c r="C1809">
        <v>3</v>
      </c>
      <c r="D1809" t="s">
        <v>51</v>
      </c>
      <c r="E1809">
        <v>4</v>
      </c>
      <c r="F1809" t="s">
        <v>268</v>
      </c>
      <c r="G1809" t="s">
        <v>2118</v>
      </c>
      <c r="H1809" t="s">
        <v>6223</v>
      </c>
      <c r="I1809" t="s">
        <v>212</v>
      </c>
      <c r="J1809" t="s">
        <v>213</v>
      </c>
      <c r="K1809" t="s">
        <v>149</v>
      </c>
      <c r="L1809" t="s">
        <v>214</v>
      </c>
      <c r="M1809" t="s">
        <v>76</v>
      </c>
      <c r="N1809" t="s">
        <v>215</v>
      </c>
      <c r="O1809" s="57">
        <v>46308.381018518521</v>
      </c>
      <c r="P1809" s="57">
        <v>46308.611817129633</v>
      </c>
      <c r="Q1809">
        <v>69409062</v>
      </c>
      <c r="S1809">
        <v>142539118302</v>
      </c>
      <c r="T1809" t="s">
        <v>6224</v>
      </c>
      <c r="U1809" t="s">
        <v>6225</v>
      </c>
      <c r="V1809" t="s">
        <v>6226</v>
      </c>
      <c r="Z1809">
        <v>110.652939566778</v>
      </c>
      <c r="AA1809">
        <v>-6.6135714134997601</v>
      </c>
      <c r="AB1809" t="s">
        <v>6227</v>
      </c>
      <c r="AC1809" t="s">
        <v>235</v>
      </c>
      <c r="AL1809" t="s">
        <v>217</v>
      </c>
      <c r="AM1809" t="s">
        <v>5864</v>
      </c>
      <c r="AN1809" t="s">
        <v>6</v>
      </c>
      <c r="AO1809" t="s">
        <v>6228</v>
      </c>
      <c r="AP1809" s="57">
        <v>46309.333333333336</v>
      </c>
      <c r="AR1809" t="s">
        <v>218</v>
      </c>
      <c r="AS1809" t="s">
        <v>219</v>
      </c>
      <c r="AT1809" t="s">
        <v>230</v>
      </c>
      <c r="AU1809">
        <v>20261013</v>
      </c>
      <c r="AV1809" t="s">
        <v>221</v>
      </c>
      <c r="AW1809" t="s">
        <v>883</v>
      </c>
      <c r="AX1809" t="s">
        <v>222</v>
      </c>
      <c r="BA1809" s="57">
        <v>46309.333333333336</v>
      </c>
      <c r="BB1809" t="s">
        <v>5864</v>
      </c>
      <c r="BC1809">
        <v>2026</v>
      </c>
      <c r="BD1809">
        <v>10</v>
      </c>
      <c r="BE1809">
        <v>13</v>
      </c>
      <c r="BF1809" s="6">
        <f t="shared" si="84"/>
        <v>46308</v>
      </c>
      <c r="BG1809">
        <f t="shared" si="85"/>
        <v>-1.3333333333357587</v>
      </c>
      <c r="BH1809" t="str">
        <f t="shared" si="86"/>
        <v>COMPLY</v>
      </c>
      <c r="BI1809" t="e">
        <f>VLOOKUP(H1809,Sheet2!$A$1:$B$270,2,FALSE)</f>
        <v>#N/A</v>
      </c>
    </row>
    <row r="1810" spans="1:61">
      <c r="A1810">
        <v>1809</v>
      </c>
      <c r="B1810">
        <v>1002643264</v>
      </c>
      <c r="C1810">
        <v>3</v>
      </c>
      <c r="D1810" t="s">
        <v>51</v>
      </c>
      <c r="E1810">
        <v>4</v>
      </c>
      <c r="F1810" t="s">
        <v>268</v>
      </c>
      <c r="G1810" t="s">
        <v>2118</v>
      </c>
      <c r="H1810" t="s">
        <v>6223</v>
      </c>
      <c r="I1810" t="s">
        <v>212</v>
      </c>
      <c r="J1810" t="s">
        <v>213</v>
      </c>
      <c r="K1810" t="s">
        <v>149</v>
      </c>
      <c r="L1810" t="s">
        <v>214</v>
      </c>
      <c r="M1810" t="s">
        <v>1916</v>
      </c>
      <c r="N1810" t="s">
        <v>215</v>
      </c>
      <c r="O1810" s="57">
        <v>46314.574062500003</v>
      </c>
      <c r="P1810" s="57">
        <v>46317.41302083333</v>
      </c>
      <c r="Q1810">
        <v>69412982</v>
      </c>
      <c r="S1810">
        <v>142539118347</v>
      </c>
      <c r="T1810" t="s">
        <v>9732</v>
      </c>
      <c r="U1810" t="s">
        <v>9733</v>
      </c>
      <c r="V1810" t="s">
        <v>9734</v>
      </c>
      <c r="Z1810">
        <v>110.671389</v>
      </c>
      <c r="AA1810">
        <v>-6.5965559999999996</v>
      </c>
      <c r="AB1810" t="s">
        <v>9735</v>
      </c>
      <c r="AC1810" t="s">
        <v>235</v>
      </c>
      <c r="AL1810" t="s">
        <v>217</v>
      </c>
      <c r="AM1810" t="s">
        <v>9625</v>
      </c>
      <c r="AN1810" t="s">
        <v>6</v>
      </c>
      <c r="AO1810" t="s">
        <v>9438</v>
      </c>
      <c r="AP1810" s="57">
        <v>46315.458333333336</v>
      </c>
      <c r="AQ1810" t="s">
        <v>838</v>
      </c>
      <c r="AR1810" t="s">
        <v>12</v>
      </c>
      <c r="AS1810" t="s">
        <v>219</v>
      </c>
      <c r="AT1810" t="s">
        <v>230</v>
      </c>
      <c r="AV1810" t="s">
        <v>1626</v>
      </c>
      <c r="AW1810" t="s">
        <v>236</v>
      </c>
      <c r="AX1810" t="s">
        <v>222</v>
      </c>
      <c r="BA1810" s="57">
        <v>46315.458333333336</v>
      </c>
      <c r="BB1810" t="s">
        <v>9625</v>
      </c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:61">
      <c r="A1811">
        <v>1810</v>
      </c>
      <c r="B1811">
        <v>1002638932</v>
      </c>
      <c r="C1811">
        <v>3</v>
      </c>
      <c r="D1811" t="s">
        <v>51</v>
      </c>
      <c r="E1811">
        <v>4</v>
      </c>
      <c r="F1811" t="s">
        <v>268</v>
      </c>
      <c r="G1811" t="s">
        <v>2118</v>
      </c>
      <c r="H1811" t="s">
        <v>7717</v>
      </c>
      <c r="I1811" t="s">
        <v>212</v>
      </c>
      <c r="J1811" t="s">
        <v>213</v>
      </c>
      <c r="K1811" t="s">
        <v>149</v>
      </c>
      <c r="M1811" t="s">
        <v>76</v>
      </c>
      <c r="N1811" t="s">
        <v>215</v>
      </c>
      <c r="O1811" s="57">
        <v>46310.646365740744</v>
      </c>
      <c r="P1811" s="57">
        <v>46311.543009259258</v>
      </c>
      <c r="Q1811">
        <v>69390883</v>
      </c>
      <c r="S1811">
        <v>141593202407</v>
      </c>
      <c r="T1811" t="s">
        <v>7718</v>
      </c>
      <c r="U1811" t="s">
        <v>7719</v>
      </c>
      <c r="V1811" t="s">
        <v>7720</v>
      </c>
      <c r="Z1811">
        <v>110.440519460746</v>
      </c>
      <c r="AA1811">
        <v>-5.8836897386614497</v>
      </c>
      <c r="AB1811" t="s">
        <v>7721</v>
      </c>
      <c r="AC1811" t="s">
        <v>216</v>
      </c>
      <c r="AL1811" t="s">
        <v>217</v>
      </c>
      <c r="AM1811" t="s">
        <v>7722</v>
      </c>
      <c r="AN1811" t="s">
        <v>6</v>
      </c>
      <c r="AO1811" t="s">
        <v>7372</v>
      </c>
      <c r="AR1811" t="s">
        <v>218</v>
      </c>
      <c r="AS1811" t="s">
        <v>219</v>
      </c>
      <c r="AT1811" t="s">
        <v>230</v>
      </c>
      <c r="AU1811">
        <v>20261016</v>
      </c>
      <c r="AV1811" t="s">
        <v>221</v>
      </c>
      <c r="AW1811" t="s">
        <v>540</v>
      </c>
      <c r="AX1811" t="s">
        <v>222</v>
      </c>
      <c r="BA1811" s="57">
        <v>46310.291666666664</v>
      </c>
      <c r="BB1811" t="s">
        <v>7722</v>
      </c>
      <c r="BC1811">
        <v>2026</v>
      </c>
      <c r="BD1811">
        <v>10</v>
      </c>
      <c r="BE1811">
        <v>16</v>
      </c>
      <c r="BF1811" s="6">
        <f t="shared" si="84"/>
        <v>46311</v>
      </c>
      <c r="BG1811">
        <f t="shared" si="85"/>
        <v>0.70833333333575865</v>
      </c>
      <c r="BH1811" t="str">
        <f t="shared" si="86"/>
        <v>COMPLY</v>
      </c>
      <c r="BI1811" t="e">
        <f>VLOOKUP(H1811,Sheet2!$A$1:$B$270,2,FALSE)</f>
        <v>#N/A</v>
      </c>
    </row>
    <row r="1812" spans="1:61">
      <c r="A1812">
        <v>1811</v>
      </c>
      <c r="B1812">
        <v>1002638698</v>
      </c>
      <c r="C1812">
        <v>3</v>
      </c>
      <c r="D1812" t="s">
        <v>51</v>
      </c>
      <c r="E1812">
        <v>4</v>
      </c>
      <c r="F1812" t="s">
        <v>268</v>
      </c>
      <c r="G1812" t="s">
        <v>2118</v>
      </c>
      <c r="H1812" t="s">
        <v>7723</v>
      </c>
      <c r="I1812" t="s">
        <v>212</v>
      </c>
      <c r="J1812" t="s">
        <v>213</v>
      </c>
      <c r="K1812" t="s">
        <v>149</v>
      </c>
      <c r="L1812" t="s">
        <v>214</v>
      </c>
      <c r="M1812" t="s">
        <v>1400</v>
      </c>
      <c r="N1812" t="s">
        <v>215</v>
      </c>
      <c r="O1812" s="57">
        <v>46310.601203703707</v>
      </c>
      <c r="P1812" s="57">
        <v>46314.550659722219</v>
      </c>
      <c r="Q1812">
        <v>69410904</v>
      </c>
      <c r="S1812">
        <v>146508109210</v>
      </c>
      <c r="T1812" t="s">
        <v>7724</v>
      </c>
      <c r="U1812" t="s">
        <v>7725</v>
      </c>
      <c r="V1812" t="s">
        <v>7726</v>
      </c>
      <c r="Z1812">
        <v>110.90900600000001</v>
      </c>
      <c r="AA1812">
        <v>-6.5044779999999998</v>
      </c>
      <c r="AB1812" t="s">
        <v>7727</v>
      </c>
      <c r="AC1812" t="s">
        <v>235</v>
      </c>
      <c r="AL1812" t="s">
        <v>217</v>
      </c>
      <c r="AM1812" t="s">
        <v>7728</v>
      </c>
      <c r="AN1812" t="s">
        <v>6</v>
      </c>
      <c r="AO1812" t="s">
        <v>7415</v>
      </c>
      <c r="AP1812" s="57">
        <v>46311.458333333336</v>
      </c>
      <c r="AQ1812" t="s">
        <v>841</v>
      </c>
      <c r="AR1812" t="s">
        <v>14</v>
      </c>
      <c r="AS1812" t="s">
        <v>219</v>
      </c>
      <c r="AT1812" t="s">
        <v>230</v>
      </c>
      <c r="AV1812" t="s">
        <v>8814</v>
      </c>
      <c r="AW1812" t="s">
        <v>236</v>
      </c>
      <c r="AX1812" t="s">
        <v>222</v>
      </c>
      <c r="BA1812" s="57">
        <v>46311.458333333336</v>
      </c>
      <c r="BB1812" t="s">
        <v>7728</v>
      </c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:61">
      <c r="A1813">
        <v>1812</v>
      </c>
      <c r="B1813">
        <v>1002641720</v>
      </c>
      <c r="C1813">
        <v>3</v>
      </c>
      <c r="D1813" t="s">
        <v>51</v>
      </c>
      <c r="E1813">
        <v>4</v>
      </c>
      <c r="F1813" t="s">
        <v>268</v>
      </c>
      <c r="G1813" t="s">
        <v>2118</v>
      </c>
      <c r="H1813" t="s">
        <v>7723</v>
      </c>
      <c r="I1813" t="s">
        <v>212</v>
      </c>
      <c r="J1813" t="s">
        <v>213</v>
      </c>
      <c r="K1813" t="s">
        <v>149</v>
      </c>
      <c r="M1813" t="s">
        <v>76</v>
      </c>
      <c r="N1813" t="s">
        <v>563</v>
      </c>
      <c r="O1813" s="57">
        <v>46313.306435185186</v>
      </c>
      <c r="P1813" s="57">
        <v>46314.590289351851</v>
      </c>
      <c r="Q1813">
        <v>69383033</v>
      </c>
      <c r="S1813">
        <v>146508109050</v>
      </c>
      <c r="T1813" t="s">
        <v>1711</v>
      </c>
      <c r="U1813" t="s">
        <v>8811</v>
      </c>
      <c r="V1813" t="s">
        <v>8812</v>
      </c>
      <c r="Z1813">
        <v>110.9088708</v>
      </c>
      <c r="AA1813">
        <v>-6.5042996999999998</v>
      </c>
      <c r="AB1813" t="s">
        <v>6106</v>
      </c>
      <c r="AC1813" t="s">
        <v>284</v>
      </c>
      <c r="AL1813" t="s">
        <v>217</v>
      </c>
      <c r="AM1813" t="s">
        <v>8813</v>
      </c>
      <c r="AN1813" t="s">
        <v>6</v>
      </c>
      <c r="AO1813" t="s">
        <v>8613</v>
      </c>
      <c r="AP1813" s="57">
        <v>46314.458333333336</v>
      </c>
      <c r="AR1813" t="s">
        <v>218</v>
      </c>
      <c r="AS1813" t="s">
        <v>219</v>
      </c>
      <c r="AT1813" t="s">
        <v>230</v>
      </c>
      <c r="AU1813">
        <v>20261019</v>
      </c>
      <c r="AV1813" t="s">
        <v>221</v>
      </c>
      <c r="AW1813" t="s">
        <v>2216</v>
      </c>
      <c r="AX1813" t="s">
        <v>222</v>
      </c>
      <c r="BA1813" s="57">
        <v>46314.458333333336</v>
      </c>
      <c r="BB1813" t="s">
        <v>8813</v>
      </c>
      <c r="BC1813">
        <v>2026</v>
      </c>
      <c r="BD1813">
        <v>10</v>
      </c>
      <c r="BE1813">
        <v>19</v>
      </c>
      <c r="BF1813" s="6">
        <f t="shared" si="84"/>
        <v>46314</v>
      </c>
      <c r="BG1813">
        <f t="shared" si="85"/>
        <v>-0.45833333333575865</v>
      </c>
      <c r="BH1813" t="str">
        <f t="shared" si="86"/>
        <v>COMPLY</v>
      </c>
      <c r="BI1813" t="e">
        <f>VLOOKUP(H1813,Sheet2!$A$1:$B$270,2,FALSE)</f>
        <v>#N/A</v>
      </c>
    </row>
    <row r="1814" spans="1:61">
      <c r="A1814">
        <v>1813</v>
      </c>
      <c r="B1814">
        <v>1002643114</v>
      </c>
      <c r="C1814">
        <v>3</v>
      </c>
      <c r="D1814" t="s">
        <v>51</v>
      </c>
      <c r="E1814">
        <v>4</v>
      </c>
      <c r="F1814" t="s">
        <v>268</v>
      </c>
      <c r="G1814" t="s">
        <v>2118</v>
      </c>
      <c r="H1814" t="s">
        <v>7723</v>
      </c>
      <c r="I1814" t="s">
        <v>212</v>
      </c>
      <c r="J1814" t="s">
        <v>213</v>
      </c>
      <c r="K1814" t="s">
        <v>149</v>
      </c>
      <c r="M1814" t="s">
        <v>76</v>
      </c>
      <c r="N1814" t="s">
        <v>215</v>
      </c>
      <c r="O1814" s="57">
        <v>46314.550671296296</v>
      </c>
      <c r="P1814" s="57">
        <v>46314.574537037035</v>
      </c>
      <c r="Q1814">
        <v>69410904</v>
      </c>
      <c r="S1814">
        <v>146508109053</v>
      </c>
      <c r="T1814" t="s">
        <v>7724</v>
      </c>
      <c r="U1814" t="s">
        <v>8811</v>
      </c>
      <c r="V1814" t="s">
        <v>9736</v>
      </c>
      <c r="Z1814">
        <v>110.909106768184</v>
      </c>
      <c r="AA1814">
        <v>-6.5045713997667596</v>
      </c>
      <c r="AB1814" t="s">
        <v>7727</v>
      </c>
      <c r="AC1814" t="s">
        <v>4217</v>
      </c>
      <c r="AL1814" t="s">
        <v>217</v>
      </c>
      <c r="AM1814" t="s">
        <v>9737</v>
      </c>
      <c r="AN1814" t="s">
        <v>6</v>
      </c>
      <c r="AO1814" t="s">
        <v>9712</v>
      </c>
      <c r="AR1814" t="s">
        <v>218</v>
      </c>
      <c r="AS1814" t="s">
        <v>219</v>
      </c>
      <c r="AT1814" t="s">
        <v>230</v>
      </c>
      <c r="AU1814">
        <v>20261019</v>
      </c>
      <c r="AV1814" t="s">
        <v>221</v>
      </c>
      <c r="AW1814" t="s">
        <v>540</v>
      </c>
      <c r="AX1814" t="s">
        <v>222</v>
      </c>
      <c r="BA1814" s="57">
        <v>46314.291666666664</v>
      </c>
      <c r="BB1814" t="s">
        <v>9737</v>
      </c>
      <c r="BC1814">
        <v>2026</v>
      </c>
      <c r="BD1814">
        <v>10</v>
      </c>
      <c r="BE1814">
        <v>19</v>
      </c>
      <c r="BF1814" s="6">
        <f t="shared" si="84"/>
        <v>46314</v>
      </c>
      <c r="BG1814">
        <f t="shared" si="85"/>
        <v>-0.29166666666424135</v>
      </c>
      <c r="BH1814" t="str">
        <f t="shared" si="86"/>
        <v>COMPLY</v>
      </c>
      <c r="BI1814" t="e">
        <f>VLOOKUP(H1814,Sheet2!$A$1:$B$270,2,FALSE)</f>
        <v>#N/A</v>
      </c>
    </row>
    <row r="1815" spans="1:61">
      <c r="A1815">
        <v>1814</v>
      </c>
      <c r="B1815">
        <v>1002622968</v>
      </c>
      <c r="C1815">
        <v>3</v>
      </c>
      <c r="D1815" t="s">
        <v>51</v>
      </c>
      <c r="E1815">
        <v>4</v>
      </c>
      <c r="F1815" t="s">
        <v>268</v>
      </c>
      <c r="G1815" t="s">
        <v>2118</v>
      </c>
      <c r="H1815" t="s">
        <v>2119</v>
      </c>
      <c r="I1815" t="s">
        <v>212</v>
      </c>
      <c r="J1815" t="s">
        <v>213</v>
      </c>
      <c r="K1815" t="s">
        <v>149</v>
      </c>
      <c r="M1815" t="s">
        <v>1400</v>
      </c>
      <c r="N1815" t="s">
        <v>563</v>
      </c>
      <c r="O1815" s="57">
        <v>46300.660914351851</v>
      </c>
      <c r="P1815" s="57">
        <v>46307.633437500001</v>
      </c>
      <c r="Q1815">
        <v>69404534</v>
      </c>
      <c r="S1815">
        <v>146593115726</v>
      </c>
      <c r="T1815" t="s">
        <v>2841</v>
      </c>
      <c r="U1815" t="s">
        <v>2842</v>
      </c>
      <c r="V1815" t="s">
        <v>2843</v>
      </c>
      <c r="Z1815">
        <v>110.760131</v>
      </c>
      <c r="AA1815">
        <v>-6.7503168000000002</v>
      </c>
      <c r="AB1815" t="s">
        <v>2665</v>
      </c>
      <c r="AC1815" t="s">
        <v>225</v>
      </c>
      <c r="AL1815" t="s">
        <v>217</v>
      </c>
      <c r="AM1815" t="s">
        <v>2844</v>
      </c>
      <c r="AN1815" t="s">
        <v>6</v>
      </c>
      <c r="AO1815" s="57">
        <v>46152.684560185182</v>
      </c>
      <c r="AP1815" s="57">
        <v>46305.333333333336</v>
      </c>
      <c r="AR1815" t="s">
        <v>14</v>
      </c>
      <c r="AS1815" t="s">
        <v>2125</v>
      </c>
      <c r="AT1815" t="s">
        <v>230</v>
      </c>
      <c r="AV1815" t="s">
        <v>6231</v>
      </c>
      <c r="AW1815" t="s">
        <v>2667</v>
      </c>
      <c r="AX1815" t="s">
        <v>222</v>
      </c>
      <c r="BA1815" s="57">
        <v>46305.333333333336</v>
      </c>
      <c r="BB1815" t="s">
        <v>2844</v>
      </c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:61">
      <c r="A1816">
        <v>1815</v>
      </c>
      <c r="B1816">
        <v>1002635274</v>
      </c>
      <c r="C1816">
        <v>3</v>
      </c>
      <c r="D1816" t="s">
        <v>51</v>
      </c>
      <c r="E1816">
        <v>4</v>
      </c>
      <c r="F1816" t="s">
        <v>268</v>
      </c>
      <c r="G1816" t="s">
        <v>2118</v>
      </c>
      <c r="H1816" t="s">
        <v>2119</v>
      </c>
      <c r="I1816" t="s">
        <v>212</v>
      </c>
      <c r="J1816" t="s">
        <v>213</v>
      </c>
      <c r="K1816" t="s">
        <v>149</v>
      </c>
      <c r="L1816" t="s">
        <v>214</v>
      </c>
      <c r="M1816" t="s">
        <v>1400</v>
      </c>
      <c r="N1816" t="s">
        <v>215</v>
      </c>
      <c r="O1816" s="57">
        <v>46308.611516203702</v>
      </c>
      <c r="P1816" s="57">
        <v>46310.569594907407</v>
      </c>
      <c r="Q1816">
        <v>69409492</v>
      </c>
      <c r="S1816">
        <v>146593115764</v>
      </c>
      <c r="T1816" t="s">
        <v>6715</v>
      </c>
      <c r="U1816" t="s">
        <v>6716</v>
      </c>
      <c r="V1816" t="s">
        <v>6717</v>
      </c>
      <c r="Z1816">
        <v>110.77747549999999</v>
      </c>
      <c r="AA1816">
        <v>-6.7309747999999896</v>
      </c>
      <c r="AB1816" t="s">
        <v>6718</v>
      </c>
      <c r="AC1816" t="s">
        <v>235</v>
      </c>
      <c r="AL1816" t="s">
        <v>217</v>
      </c>
      <c r="AM1816" t="s">
        <v>5784</v>
      </c>
      <c r="AN1816" t="s">
        <v>6</v>
      </c>
      <c r="AO1816" t="s">
        <v>6605</v>
      </c>
      <c r="AP1816" s="57">
        <v>46309.458333333336</v>
      </c>
      <c r="AR1816" t="s">
        <v>14</v>
      </c>
      <c r="AS1816" t="s">
        <v>2125</v>
      </c>
      <c r="AT1816" t="s">
        <v>230</v>
      </c>
      <c r="AV1816" t="s">
        <v>7731</v>
      </c>
      <c r="AW1816" t="s">
        <v>877</v>
      </c>
      <c r="AX1816" t="s">
        <v>222</v>
      </c>
      <c r="BA1816" s="57">
        <v>46309.458333333336</v>
      </c>
      <c r="BB1816" t="s">
        <v>5784</v>
      </c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:61">
      <c r="A1817">
        <v>1816</v>
      </c>
      <c r="B1817">
        <v>1002619095</v>
      </c>
      <c r="C1817">
        <v>3</v>
      </c>
      <c r="D1817" t="s">
        <v>51</v>
      </c>
      <c r="E1817">
        <v>4</v>
      </c>
      <c r="F1817" t="s">
        <v>268</v>
      </c>
      <c r="G1817" t="s">
        <v>2118</v>
      </c>
      <c r="H1817" t="s">
        <v>2119</v>
      </c>
      <c r="I1817" t="s">
        <v>212</v>
      </c>
      <c r="J1817" t="s">
        <v>213</v>
      </c>
      <c r="K1817" t="s">
        <v>149</v>
      </c>
      <c r="L1817" t="s">
        <v>214</v>
      </c>
      <c r="M1817" t="s">
        <v>76</v>
      </c>
      <c r="N1817" t="s">
        <v>215</v>
      </c>
      <c r="O1817" s="57">
        <v>46297.386504629627</v>
      </c>
      <c r="P1817" s="57">
        <v>46298.686273148145</v>
      </c>
      <c r="Q1817">
        <v>69402771</v>
      </c>
      <c r="S1817">
        <v>146593115714</v>
      </c>
      <c r="T1817" t="s">
        <v>2120</v>
      </c>
      <c r="U1817" t="s">
        <v>2121</v>
      </c>
      <c r="V1817" t="s">
        <v>2122</v>
      </c>
      <c r="Z1817">
        <v>110.732849</v>
      </c>
      <c r="AA1817">
        <v>-6.7292825000000001</v>
      </c>
      <c r="AB1817" t="s">
        <v>2123</v>
      </c>
      <c r="AC1817" t="s">
        <v>235</v>
      </c>
      <c r="AL1817" t="s">
        <v>217</v>
      </c>
      <c r="AM1817" t="s">
        <v>2124</v>
      </c>
      <c r="AN1817" t="s">
        <v>6</v>
      </c>
      <c r="AO1817" s="57">
        <v>46063.39334490741</v>
      </c>
      <c r="AP1817" s="57">
        <v>46298.333333333336</v>
      </c>
      <c r="AR1817" t="s">
        <v>218</v>
      </c>
      <c r="AS1817" t="s">
        <v>2125</v>
      </c>
      <c r="AT1817" t="s">
        <v>230</v>
      </c>
      <c r="AU1817">
        <v>20261003</v>
      </c>
      <c r="AV1817" t="s">
        <v>221</v>
      </c>
      <c r="AW1817" t="s">
        <v>877</v>
      </c>
      <c r="AX1817" t="s">
        <v>222</v>
      </c>
      <c r="BA1817" s="57">
        <v>46298.333333333336</v>
      </c>
      <c r="BB1817" t="s">
        <v>2124</v>
      </c>
      <c r="BC1817">
        <v>2026</v>
      </c>
      <c r="BD1817">
        <v>10</v>
      </c>
      <c r="BE1817">
        <v>3</v>
      </c>
      <c r="BF1817" s="6">
        <f t="shared" si="84"/>
        <v>46298</v>
      </c>
      <c r="BG1817">
        <f t="shared" si="85"/>
        <v>-0.33333333333575865</v>
      </c>
      <c r="BH1817" t="str">
        <f t="shared" si="86"/>
        <v>COMPLY</v>
      </c>
      <c r="BI1817" t="e">
        <f>VLOOKUP(H1817,Sheet2!$A$1:$B$270,2,FALSE)</f>
        <v>#N/A</v>
      </c>
    </row>
    <row r="1818" spans="1:61">
      <c r="A1818">
        <v>1817</v>
      </c>
      <c r="B1818">
        <v>1002630504</v>
      </c>
      <c r="C1818">
        <v>3</v>
      </c>
      <c r="D1818" t="s">
        <v>51</v>
      </c>
      <c r="E1818">
        <v>4</v>
      </c>
      <c r="F1818" t="s">
        <v>268</v>
      </c>
      <c r="G1818" t="s">
        <v>2118</v>
      </c>
      <c r="H1818" t="s">
        <v>2119</v>
      </c>
      <c r="I1818" t="s">
        <v>212</v>
      </c>
      <c r="J1818" t="s">
        <v>213</v>
      </c>
      <c r="K1818" t="s">
        <v>149</v>
      </c>
      <c r="L1818" t="s">
        <v>214</v>
      </c>
      <c r="M1818" t="s">
        <v>76</v>
      </c>
      <c r="N1818" t="s">
        <v>215</v>
      </c>
      <c r="O1818" s="57">
        <v>46304.743518518517</v>
      </c>
      <c r="P1818" s="57">
        <v>46305.61005787037</v>
      </c>
      <c r="Q1818">
        <v>69407641</v>
      </c>
      <c r="S1818">
        <v>146593115750</v>
      </c>
      <c r="T1818" t="s">
        <v>5394</v>
      </c>
      <c r="U1818" t="s">
        <v>5395</v>
      </c>
      <c r="V1818" t="s">
        <v>5396</v>
      </c>
      <c r="Z1818">
        <v>110.7301025</v>
      </c>
      <c r="AA1818">
        <v>-6.6979229999999896</v>
      </c>
      <c r="AB1818" t="s">
        <v>5397</v>
      </c>
      <c r="AC1818" t="s">
        <v>235</v>
      </c>
      <c r="AL1818" t="s">
        <v>217</v>
      </c>
      <c r="AM1818" t="s">
        <v>5398</v>
      </c>
      <c r="AN1818" t="s">
        <v>6</v>
      </c>
      <c r="AO1818" s="57">
        <v>46275.74664351852</v>
      </c>
      <c r="AP1818" s="57">
        <v>46305.625</v>
      </c>
      <c r="AR1818" t="s">
        <v>218</v>
      </c>
      <c r="AS1818" t="s">
        <v>2125</v>
      </c>
      <c r="AT1818" t="s">
        <v>230</v>
      </c>
      <c r="AU1818">
        <v>20261010</v>
      </c>
      <c r="AV1818" t="s">
        <v>221</v>
      </c>
      <c r="AW1818" t="s">
        <v>923</v>
      </c>
      <c r="AX1818" t="s">
        <v>222</v>
      </c>
      <c r="BA1818" s="57">
        <v>46305.625</v>
      </c>
      <c r="BB1818" t="s">
        <v>5398</v>
      </c>
      <c r="BC1818">
        <v>2026</v>
      </c>
      <c r="BD1818">
        <v>10</v>
      </c>
      <c r="BE1818">
        <v>10</v>
      </c>
      <c r="BF1818" s="6">
        <f t="shared" si="84"/>
        <v>46305</v>
      </c>
      <c r="BG1818">
        <f t="shared" si="85"/>
        <v>-0.625</v>
      </c>
      <c r="BH1818" t="str">
        <f t="shared" si="86"/>
        <v>COMPLY</v>
      </c>
      <c r="BI1818" t="e">
        <f>VLOOKUP(H1818,Sheet2!$A$1:$B$270,2,FALSE)</f>
        <v>#N/A</v>
      </c>
    </row>
    <row r="1819" spans="1:61">
      <c r="A1819">
        <v>1818</v>
      </c>
      <c r="B1819">
        <v>1002633324</v>
      </c>
      <c r="C1819">
        <v>3</v>
      </c>
      <c r="D1819" t="s">
        <v>51</v>
      </c>
      <c r="E1819">
        <v>4</v>
      </c>
      <c r="F1819" t="s">
        <v>268</v>
      </c>
      <c r="G1819" t="s">
        <v>2118</v>
      </c>
      <c r="H1819" t="s">
        <v>2119</v>
      </c>
      <c r="I1819" t="s">
        <v>212</v>
      </c>
      <c r="J1819" t="s">
        <v>213</v>
      </c>
      <c r="K1819" t="s">
        <v>149</v>
      </c>
      <c r="M1819" t="s">
        <v>76</v>
      </c>
      <c r="N1819" t="s">
        <v>563</v>
      </c>
      <c r="O1819" s="57">
        <v>46307.633437500001</v>
      </c>
      <c r="P1819" s="57">
        <v>46307.672430555554</v>
      </c>
      <c r="Q1819">
        <v>69404534</v>
      </c>
      <c r="S1819">
        <v>146593115760</v>
      </c>
      <c r="T1819" t="s">
        <v>2841</v>
      </c>
      <c r="U1819" t="s">
        <v>2842</v>
      </c>
      <c r="V1819" t="s">
        <v>6229</v>
      </c>
      <c r="Z1819">
        <v>110.76010100000001</v>
      </c>
      <c r="AA1819">
        <v>-6.7503580000000003</v>
      </c>
      <c r="AB1819" t="s">
        <v>2665</v>
      </c>
      <c r="AC1819" t="s">
        <v>225</v>
      </c>
      <c r="AL1819" t="s">
        <v>217</v>
      </c>
      <c r="AM1819" t="s">
        <v>6230</v>
      </c>
      <c r="AN1819" t="s">
        <v>6</v>
      </c>
      <c r="AO1819" s="57">
        <v>46366.642951388887</v>
      </c>
      <c r="AR1819" t="s">
        <v>218</v>
      </c>
      <c r="AS1819" t="s">
        <v>2125</v>
      </c>
      <c r="AT1819" t="s">
        <v>230</v>
      </c>
      <c r="AU1819">
        <v>20261012</v>
      </c>
      <c r="AV1819" t="s">
        <v>221</v>
      </c>
      <c r="AW1819" t="s">
        <v>2667</v>
      </c>
      <c r="AX1819" t="s">
        <v>222</v>
      </c>
      <c r="BA1819" s="57">
        <v>46307.291666666664</v>
      </c>
      <c r="BB1819" t="s">
        <v>6230</v>
      </c>
      <c r="BC1819">
        <v>2026</v>
      </c>
      <c r="BD1819">
        <v>10</v>
      </c>
      <c r="BE1819">
        <v>12</v>
      </c>
      <c r="BF1819" s="6">
        <f t="shared" si="84"/>
        <v>46307</v>
      </c>
      <c r="BG1819">
        <f t="shared" si="85"/>
        <v>-0.29166666666424135</v>
      </c>
      <c r="BH1819" t="str">
        <f t="shared" si="86"/>
        <v>COMPLY</v>
      </c>
      <c r="BI1819" t="e">
        <f>VLOOKUP(H1819,Sheet2!$A$1:$B$270,2,FALSE)</f>
        <v>#N/A</v>
      </c>
    </row>
    <row r="1820" spans="1:61">
      <c r="A1820">
        <v>1819</v>
      </c>
      <c r="B1820">
        <v>1002636307</v>
      </c>
      <c r="C1820">
        <v>3</v>
      </c>
      <c r="D1820" t="s">
        <v>51</v>
      </c>
      <c r="E1820">
        <v>4</v>
      </c>
      <c r="F1820" t="s">
        <v>268</v>
      </c>
      <c r="G1820" t="s">
        <v>2118</v>
      </c>
      <c r="H1820" t="s">
        <v>2119</v>
      </c>
      <c r="I1820" t="s">
        <v>212</v>
      </c>
      <c r="J1820" t="s">
        <v>213</v>
      </c>
      <c r="K1820" t="s">
        <v>149</v>
      </c>
      <c r="L1820" t="s">
        <v>214</v>
      </c>
      <c r="M1820" t="s">
        <v>76</v>
      </c>
      <c r="N1820" t="s">
        <v>215</v>
      </c>
      <c r="O1820" s="57">
        <v>46309.432349537034</v>
      </c>
      <c r="P1820" s="57">
        <v>46309.760405092595</v>
      </c>
      <c r="Q1820">
        <v>69409917</v>
      </c>
      <c r="S1820">
        <v>146593115635</v>
      </c>
      <c r="T1820" t="s">
        <v>7083</v>
      </c>
      <c r="U1820" t="s">
        <v>7084</v>
      </c>
      <c r="V1820" t="s">
        <v>7085</v>
      </c>
      <c r="Z1820">
        <v>110.72588039999999</v>
      </c>
      <c r="AA1820">
        <v>-6.7959206999999999</v>
      </c>
      <c r="AB1820" t="s">
        <v>7086</v>
      </c>
      <c r="AC1820" t="s">
        <v>216</v>
      </c>
      <c r="AL1820" t="s">
        <v>217</v>
      </c>
      <c r="AM1820" t="s">
        <v>7087</v>
      </c>
      <c r="AN1820" t="s">
        <v>6</v>
      </c>
      <c r="AO1820" t="s">
        <v>6925</v>
      </c>
      <c r="AP1820" s="57">
        <v>46310.333333333336</v>
      </c>
      <c r="AR1820" t="s">
        <v>218</v>
      </c>
      <c r="AS1820" t="s">
        <v>2125</v>
      </c>
      <c r="AT1820" t="s">
        <v>230</v>
      </c>
      <c r="AU1820">
        <v>20261014</v>
      </c>
      <c r="AV1820" t="s">
        <v>221</v>
      </c>
      <c r="AW1820" t="s">
        <v>878</v>
      </c>
      <c r="AX1820" t="s">
        <v>222</v>
      </c>
      <c r="BA1820" s="57">
        <v>46310.333333333336</v>
      </c>
      <c r="BB1820" t="s">
        <v>7087</v>
      </c>
      <c r="BC1820">
        <v>2026</v>
      </c>
      <c r="BD1820">
        <v>10</v>
      </c>
      <c r="BE1820">
        <v>14</v>
      </c>
      <c r="BF1820" s="6">
        <f t="shared" si="84"/>
        <v>46309</v>
      </c>
      <c r="BG1820">
        <f t="shared" si="85"/>
        <v>-1.3333333333357587</v>
      </c>
      <c r="BH1820" t="str">
        <f t="shared" si="86"/>
        <v>COMPLY</v>
      </c>
      <c r="BI1820" t="e">
        <f>VLOOKUP(H1820,Sheet2!$A$1:$B$270,2,FALSE)</f>
        <v>#N/A</v>
      </c>
    </row>
    <row r="1821" spans="1:61">
      <c r="A1821">
        <v>1820</v>
      </c>
      <c r="B1821">
        <v>1002638523</v>
      </c>
      <c r="C1821">
        <v>3</v>
      </c>
      <c r="D1821" t="s">
        <v>51</v>
      </c>
      <c r="E1821">
        <v>4</v>
      </c>
      <c r="F1821" t="s">
        <v>268</v>
      </c>
      <c r="G1821" t="s">
        <v>2118</v>
      </c>
      <c r="H1821" t="s">
        <v>2119</v>
      </c>
      <c r="I1821" t="s">
        <v>212</v>
      </c>
      <c r="J1821" t="s">
        <v>213</v>
      </c>
      <c r="K1821" t="s">
        <v>149</v>
      </c>
      <c r="M1821" t="s">
        <v>76</v>
      </c>
      <c r="N1821" t="s">
        <v>215</v>
      </c>
      <c r="O1821" s="57">
        <v>46310.569606481484</v>
      </c>
      <c r="P1821" s="57">
        <v>46310.603761574072</v>
      </c>
      <c r="Q1821">
        <v>69409492</v>
      </c>
      <c r="S1821">
        <v>146593115769</v>
      </c>
      <c r="T1821" t="s">
        <v>6715</v>
      </c>
      <c r="U1821" t="s">
        <v>7729</v>
      </c>
      <c r="V1821" t="s">
        <v>7730</v>
      </c>
      <c r="Z1821">
        <v>110.777408629191</v>
      </c>
      <c r="AA1821">
        <v>-6.7313962863215604</v>
      </c>
      <c r="AB1821" t="s">
        <v>6718</v>
      </c>
      <c r="AC1821" t="s">
        <v>283</v>
      </c>
      <c r="AL1821" t="s">
        <v>217</v>
      </c>
      <c r="AM1821" t="s">
        <v>7414</v>
      </c>
      <c r="AN1821" t="s">
        <v>6</v>
      </c>
      <c r="AO1821" t="s">
        <v>7620</v>
      </c>
      <c r="AR1821" t="s">
        <v>218</v>
      </c>
      <c r="AS1821" t="s">
        <v>2125</v>
      </c>
      <c r="AT1821" t="s">
        <v>230</v>
      </c>
      <c r="AU1821">
        <v>20261015</v>
      </c>
      <c r="AV1821" t="s">
        <v>221</v>
      </c>
      <c r="AW1821" t="s">
        <v>559</v>
      </c>
      <c r="AX1821" t="s">
        <v>222</v>
      </c>
      <c r="BA1821" s="57">
        <v>46310.291666666664</v>
      </c>
      <c r="BB1821" t="s">
        <v>7414</v>
      </c>
      <c r="BC1821">
        <v>2026</v>
      </c>
      <c r="BD1821">
        <v>10</v>
      </c>
      <c r="BE1821">
        <v>15</v>
      </c>
      <c r="BF1821" s="6">
        <f t="shared" si="84"/>
        <v>46310</v>
      </c>
      <c r="BG1821">
        <f t="shared" si="85"/>
        <v>-0.29166666666424135</v>
      </c>
      <c r="BH1821" t="str">
        <f t="shared" si="86"/>
        <v>COMPLY</v>
      </c>
      <c r="BI1821" t="e">
        <f>VLOOKUP(H1821,Sheet2!$A$1:$B$270,2,FALSE)</f>
        <v>#N/A</v>
      </c>
    </row>
    <row r="1822" spans="1:61">
      <c r="A1822">
        <v>1821</v>
      </c>
      <c r="B1822">
        <v>1002645960</v>
      </c>
      <c r="C1822">
        <v>3</v>
      </c>
      <c r="D1822" t="s">
        <v>51</v>
      </c>
      <c r="E1822">
        <v>4</v>
      </c>
      <c r="F1822" t="s">
        <v>268</v>
      </c>
      <c r="G1822" t="s">
        <v>2118</v>
      </c>
      <c r="H1822" t="s">
        <v>2119</v>
      </c>
      <c r="I1822" t="s">
        <v>212</v>
      </c>
      <c r="J1822" t="s">
        <v>213</v>
      </c>
      <c r="K1822" t="s">
        <v>149</v>
      </c>
      <c r="M1822" t="s">
        <v>76</v>
      </c>
      <c r="N1822" t="s">
        <v>215</v>
      </c>
      <c r="O1822" s="57">
        <v>46315.645231481481</v>
      </c>
      <c r="P1822" s="57">
        <v>46318.518564814818</v>
      </c>
      <c r="Q1822">
        <v>69413948</v>
      </c>
      <c r="S1822">
        <v>146593115788</v>
      </c>
      <c r="T1822" t="s">
        <v>3653</v>
      </c>
      <c r="U1822" t="s">
        <v>10421</v>
      </c>
      <c r="V1822" t="s">
        <v>11016</v>
      </c>
      <c r="Z1822">
        <v>110.733604431152</v>
      </c>
      <c r="AA1822">
        <v>-6.7825802401656503</v>
      </c>
      <c r="AB1822" t="s">
        <v>10422</v>
      </c>
      <c r="AC1822" t="s">
        <v>225</v>
      </c>
      <c r="AL1822" t="s">
        <v>217</v>
      </c>
      <c r="AM1822" t="s">
        <v>11017</v>
      </c>
      <c r="AN1822" t="s">
        <v>6</v>
      </c>
      <c r="AO1822" t="s">
        <v>10118</v>
      </c>
      <c r="AP1822" s="57">
        <v>46317.625</v>
      </c>
      <c r="AR1822" t="s">
        <v>218</v>
      </c>
      <c r="AS1822" t="s">
        <v>2125</v>
      </c>
      <c r="AT1822" t="s">
        <v>230</v>
      </c>
      <c r="AU1822">
        <v>20261023</v>
      </c>
      <c r="AV1822" t="s">
        <v>221</v>
      </c>
      <c r="AW1822" t="s">
        <v>540</v>
      </c>
      <c r="AX1822" t="s">
        <v>222</v>
      </c>
      <c r="BA1822" s="57">
        <v>46317.625</v>
      </c>
      <c r="BB1822" t="s">
        <v>11017</v>
      </c>
      <c r="BC1822">
        <v>2026</v>
      </c>
      <c r="BD1822">
        <v>10</v>
      </c>
      <c r="BE1822">
        <v>23</v>
      </c>
      <c r="BF1822" s="6">
        <f t="shared" si="84"/>
        <v>46318</v>
      </c>
      <c r="BG1822">
        <f t="shared" si="85"/>
        <v>0.375</v>
      </c>
      <c r="BH1822" t="str">
        <f t="shared" si="86"/>
        <v>COMPLY</v>
      </c>
      <c r="BI1822" t="e">
        <f>VLOOKUP(H1822,Sheet2!$A$1:$B$270,2,FALSE)</f>
        <v>#N/A</v>
      </c>
    </row>
    <row r="1823" spans="1:61">
      <c r="A1823">
        <v>1822</v>
      </c>
      <c r="B1823">
        <v>1002655193</v>
      </c>
      <c r="C1823">
        <v>3</v>
      </c>
      <c r="D1823" t="s">
        <v>51</v>
      </c>
      <c r="E1823">
        <v>4</v>
      </c>
      <c r="F1823" t="s">
        <v>268</v>
      </c>
      <c r="G1823" t="s">
        <v>2118</v>
      </c>
      <c r="H1823" t="s">
        <v>2119</v>
      </c>
      <c r="I1823" t="s">
        <v>212</v>
      </c>
      <c r="J1823" t="s">
        <v>213</v>
      </c>
      <c r="K1823" t="s">
        <v>149</v>
      </c>
      <c r="L1823" t="s">
        <v>214</v>
      </c>
      <c r="M1823" t="s">
        <v>76</v>
      </c>
      <c r="N1823" t="s">
        <v>215</v>
      </c>
      <c r="O1823" s="57">
        <v>46322.391481481478</v>
      </c>
      <c r="P1823" s="57">
        <v>46323.779166666667</v>
      </c>
      <c r="Q1823">
        <v>69417631</v>
      </c>
      <c r="S1823">
        <v>146593115815</v>
      </c>
      <c r="T1823" t="s">
        <v>14006</v>
      </c>
      <c r="U1823" t="s">
        <v>14007</v>
      </c>
      <c r="V1823" t="s">
        <v>14008</v>
      </c>
      <c r="Z1823">
        <v>110.70232849999999</v>
      </c>
      <c r="AA1823">
        <v>-6.7588176000000004</v>
      </c>
      <c r="AB1823" t="s">
        <v>14009</v>
      </c>
      <c r="AC1823" t="s">
        <v>235</v>
      </c>
      <c r="AL1823" t="s">
        <v>217</v>
      </c>
      <c r="AM1823" t="s">
        <v>14010</v>
      </c>
      <c r="AN1823" t="s">
        <v>6</v>
      </c>
      <c r="AO1823" t="s">
        <v>13584</v>
      </c>
      <c r="AP1823" s="57">
        <v>46323.333333333336</v>
      </c>
      <c r="AR1823" t="s">
        <v>218</v>
      </c>
      <c r="AS1823" t="s">
        <v>2125</v>
      </c>
      <c r="AT1823" t="s">
        <v>230</v>
      </c>
      <c r="AU1823">
        <v>20261028</v>
      </c>
      <c r="AV1823" t="s">
        <v>221</v>
      </c>
      <c r="AW1823" t="s">
        <v>883</v>
      </c>
      <c r="AX1823" t="s">
        <v>222</v>
      </c>
      <c r="BA1823" s="57">
        <v>46323.333333333336</v>
      </c>
      <c r="BB1823" t="s">
        <v>14010</v>
      </c>
      <c r="BC1823">
        <v>2026</v>
      </c>
      <c r="BD1823">
        <v>10</v>
      </c>
      <c r="BE1823">
        <v>28</v>
      </c>
      <c r="BF1823" s="6">
        <f t="shared" si="84"/>
        <v>46323</v>
      </c>
      <c r="BG1823">
        <f t="shared" si="85"/>
        <v>-0.33333333333575865</v>
      </c>
      <c r="BH1823" t="str">
        <f t="shared" si="86"/>
        <v>COMPLY</v>
      </c>
      <c r="BI1823" t="e">
        <f>VLOOKUP(H1823,Sheet2!$A$1:$B$270,2,FALSE)</f>
        <v>#N/A</v>
      </c>
    </row>
    <row r="1824" spans="1:61">
      <c r="A1824">
        <v>1823</v>
      </c>
      <c r="B1824">
        <v>1002630499</v>
      </c>
      <c r="C1824">
        <v>3</v>
      </c>
      <c r="D1824" t="s">
        <v>51</v>
      </c>
      <c r="E1824">
        <v>4</v>
      </c>
      <c r="F1824" t="s">
        <v>268</v>
      </c>
      <c r="G1824" t="s">
        <v>2118</v>
      </c>
      <c r="H1824" t="s">
        <v>2119</v>
      </c>
      <c r="I1824" t="s">
        <v>212</v>
      </c>
      <c r="J1824" t="s">
        <v>213</v>
      </c>
      <c r="K1824" t="s">
        <v>149</v>
      </c>
      <c r="L1824" t="s">
        <v>214</v>
      </c>
      <c r="M1824" t="s">
        <v>1916</v>
      </c>
      <c r="N1824" t="s">
        <v>215</v>
      </c>
      <c r="O1824" s="57">
        <v>46304.740671296298</v>
      </c>
      <c r="P1824" s="57">
        <v>46307.667592592596</v>
      </c>
      <c r="Q1824">
        <v>69407639</v>
      </c>
      <c r="S1824">
        <v>146593115749</v>
      </c>
      <c r="T1824" t="s">
        <v>5394</v>
      </c>
      <c r="U1824" t="s">
        <v>5395</v>
      </c>
      <c r="V1824" t="s">
        <v>5399</v>
      </c>
      <c r="Z1824">
        <v>110.7301025</v>
      </c>
      <c r="AA1824">
        <v>-6.6979229999999896</v>
      </c>
      <c r="AB1824" t="s">
        <v>5400</v>
      </c>
      <c r="AC1824" t="s">
        <v>235</v>
      </c>
      <c r="AL1824" t="s">
        <v>217</v>
      </c>
      <c r="AM1824" t="s">
        <v>5401</v>
      </c>
      <c r="AN1824" t="s">
        <v>6</v>
      </c>
      <c r="AO1824" s="57">
        <v>46275.74664351852</v>
      </c>
      <c r="AP1824" s="57">
        <v>46305.625</v>
      </c>
      <c r="AQ1824" t="s">
        <v>841</v>
      </c>
      <c r="AR1824" t="s">
        <v>12</v>
      </c>
      <c r="AS1824" t="s">
        <v>2125</v>
      </c>
      <c r="AT1824" t="s">
        <v>230</v>
      </c>
      <c r="AV1824" t="s">
        <v>1626</v>
      </c>
      <c r="AW1824" t="s">
        <v>923</v>
      </c>
      <c r="AX1824" t="s">
        <v>222</v>
      </c>
      <c r="BA1824" s="57">
        <v>46305.625</v>
      </c>
      <c r="BB1824" t="s">
        <v>5401</v>
      </c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:61">
      <c r="A1825">
        <v>1824</v>
      </c>
      <c r="B1825">
        <v>1002617361</v>
      </c>
      <c r="C1825">
        <v>3</v>
      </c>
      <c r="D1825" t="s">
        <v>51</v>
      </c>
      <c r="E1825">
        <v>4</v>
      </c>
      <c r="F1825" t="s">
        <v>268</v>
      </c>
      <c r="G1825" t="s">
        <v>268</v>
      </c>
      <c r="H1825" t="s">
        <v>805</v>
      </c>
      <c r="I1825" t="s">
        <v>212</v>
      </c>
      <c r="J1825" t="s">
        <v>213</v>
      </c>
      <c r="K1825" t="s">
        <v>149</v>
      </c>
      <c r="L1825" t="s">
        <v>214</v>
      </c>
      <c r="M1825" t="s">
        <v>1400</v>
      </c>
      <c r="N1825" t="s">
        <v>215</v>
      </c>
      <c r="O1825" s="57">
        <v>46296.438645833332</v>
      </c>
      <c r="P1825" s="57">
        <v>46304.387974537036</v>
      </c>
      <c r="Q1825">
        <v>69402186</v>
      </c>
      <c r="S1825">
        <v>142401146359</v>
      </c>
      <c r="T1825" t="s">
        <v>1205</v>
      </c>
      <c r="U1825" t="s">
        <v>1206</v>
      </c>
      <c r="V1825" t="s">
        <v>1207</v>
      </c>
      <c r="Z1825">
        <v>110.863041</v>
      </c>
      <c r="AA1825">
        <v>-6.7838320000000003</v>
      </c>
      <c r="AB1825" t="s">
        <v>1208</v>
      </c>
      <c r="AC1825" t="s">
        <v>235</v>
      </c>
      <c r="AL1825" t="s">
        <v>217</v>
      </c>
      <c r="AM1825" t="s">
        <v>1209</v>
      </c>
      <c r="AN1825" t="s">
        <v>6</v>
      </c>
      <c r="AO1825" s="57">
        <v>46032.444687499999</v>
      </c>
      <c r="AP1825" s="57">
        <v>46300.458333333336</v>
      </c>
      <c r="AQ1825" t="s">
        <v>1495</v>
      </c>
      <c r="AR1825" t="s">
        <v>14</v>
      </c>
      <c r="AS1825" t="s">
        <v>219</v>
      </c>
      <c r="AT1825" t="s">
        <v>230</v>
      </c>
      <c r="AV1825" t="s">
        <v>4606</v>
      </c>
      <c r="AW1825" t="s">
        <v>876</v>
      </c>
      <c r="AX1825" t="s">
        <v>222</v>
      </c>
      <c r="BA1825" s="57">
        <v>46300.458333333336</v>
      </c>
      <c r="BB1825" t="s">
        <v>1209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:61">
      <c r="A1826">
        <v>1825</v>
      </c>
      <c r="B1826">
        <v>1002643886</v>
      </c>
      <c r="C1826">
        <v>3</v>
      </c>
      <c r="D1826" t="s">
        <v>51</v>
      </c>
      <c r="E1826">
        <v>4</v>
      </c>
      <c r="F1826" t="s">
        <v>268</v>
      </c>
      <c r="G1826" t="s">
        <v>268</v>
      </c>
      <c r="H1826" t="s">
        <v>805</v>
      </c>
      <c r="I1826" t="s">
        <v>212</v>
      </c>
      <c r="J1826" t="s">
        <v>213</v>
      </c>
      <c r="K1826" t="s">
        <v>149</v>
      </c>
      <c r="M1826" t="s">
        <v>1400</v>
      </c>
      <c r="N1826" t="s">
        <v>215</v>
      </c>
      <c r="O1826" s="57">
        <v>46314.66510416667</v>
      </c>
      <c r="P1826" s="57">
        <v>46318.396574074075</v>
      </c>
      <c r="Q1826">
        <v>69400625</v>
      </c>
      <c r="S1826">
        <v>142401146474</v>
      </c>
      <c r="T1826" t="s">
        <v>9738</v>
      </c>
      <c r="U1826" t="s">
        <v>9739</v>
      </c>
      <c r="V1826" t="s">
        <v>9740</v>
      </c>
      <c r="Z1826">
        <v>110.8162698</v>
      </c>
      <c r="AA1826">
        <v>-6.833793</v>
      </c>
      <c r="AB1826" t="s">
        <v>9741</v>
      </c>
      <c r="AC1826" t="s">
        <v>225</v>
      </c>
      <c r="AL1826" t="s">
        <v>217</v>
      </c>
      <c r="AM1826" t="s">
        <v>9742</v>
      </c>
      <c r="AN1826" t="s">
        <v>6</v>
      </c>
      <c r="AO1826" t="s">
        <v>9433</v>
      </c>
      <c r="AP1826" s="57">
        <v>46316.333333333336</v>
      </c>
      <c r="AQ1826" t="s">
        <v>838</v>
      </c>
      <c r="AR1826" t="s">
        <v>14</v>
      </c>
      <c r="AS1826" t="s">
        <v>219</v>
      </c>
      <c r="AT1826" t="s">
        <v>230</v>
      </c>
      <c r="AV1826" t="s">
        <v>12550</v>
      </c>
      <c r="AW1826" t="s">
        <v>540</v>
      </c>
      <c r="AX1826" t="s">
        <v>222</v>
      </c>
      <c r="BA1826" s="57">
        <v>46316.333333333336</v>
      </c>
      <c r="BB1826" t="s">
        <v>9742</v>
      </c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:61">
      <c r="A1827">
        <v>1826</v>
      </c>
      <c r="B1827">
        <v>1002659465</v>
      </c>
      <c r="C1827">
        <v>3</v>
      </c>
      <c r="D1827" t="s">
        <v>51</v>
      </c>
      <c r="E1827">
        <v>4</v>
      </c>
      <c r="F1827" t="s">
        <v>268</v>
      </c>
      <c r="G1827" t="s">
        <v>268</v>
      </c>
      <c r="H1827" t="s">
        <v>805</v>
      </c>
      <c r="I1827" t="s">
        <v>212</v>
      </c>
      <c r="J1827" t="s">
        <v>213</v>
      </c>
      <c r="K1827" t="s">
        <v>149</v>
      </c>
      <c r="L1827" t="s">
        <v>214</v>
      </c>
      <c r="M1827" t="s">
        <v>224</v>
      </c>
      <c r="N1827" t="s">
        <v>215</v>
      </c>
      <c r="O1827" s="57">
        <v>46324.59778935185</v>
      </c>
      <c r="P1827" s="57">
        <v>46325.478981481479</v>
      </c>
      <c r="Q1827">
        <v>69419349</v>
      </c>
      <c r="S1827">
        <v>142401146566</v>
      </c>
      <c r="T1827" t="s">
        <v>15335</v>
      </c>
      <c r="U1827" t="s">
        <v>15336</v>
      </c>
      <c r="V1827" t="s">
        <v>15337</v>
      </c>
      <c r="Z1827">
        <v>110.8475538</v>
      </c>
      <c r="AA1827">
        <v>-6.8283104879999996</v>
      </c>
      <c r="AB1827" t="s">
        <v>15338</v>
      </c>
      <c r="AC1827" t="s">
        <v>235</v>
      </c>
      <c r="AL1827" t="s">
        <v>217</v>
      </c>
      <c r="AM1827" t="s">
        <v>14962</v>
      </c>
      <c r="AN1827" t="s">
        <v>6</v>
      </c>
      <c r="AO1827" t="s">
        <v>15038</v>
      </c>
      <c r="AP1827" s="57">
        <v>46325.458333333336</v>
      </c>
      <c r="AR1827" t="s">
        <v>18</v>
      </c>
      <c r="AS1827" t="s">
        <v>219</v>
      </c>
      <c r="AT1827" t="s">
        <v>230</v>
      </c>
      <c r="AV1827" t="s">
        <v>226</v>
      </c>
      <c r="AW1827" t="s">
        <v>877</v>
      </c>
      <c r="AX1827" t="s">
        <v>222</v>
      </c>
      <c r="BA1827" s="57">
        <v>46325.458333333336</v>
      </c>
      <c r="BB1827" t="s">
        <v>14962</v>
      </c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:61">
      <c r="A1828">
        <v>1827</v>
      </c>
      <c r="B1828">
        <v>1002619742</v>
      </c>
      <c r="C1828">
        <v>3</v>
      </c>
      <c r="D1828" t="s">
        <v>51</v>
      </c>
      <c r="E1828">
        <v>4</v>
      </c>
      <c r="F1828" t="s">
        <v>268</v>
      </c>
      <c r="G1828" t="s">
        <v>268</v>
      </c>
      <c r="H1828" t="s">
        <v>805</v>
      </c>
      <c r="I1828" t="s">
        <v>212</v>
      </c>
      <c r="J1828" t="s">
        <v>213</v>
      </c>
      <c r="K1828" t="s">
        <v>149</v>
      </c>
      <c r="L1828" t="s">
        <v>214</v>
      </c>
      <c r="M1828" t="s">
        <v>76</v>
      </c>
      <c r="N1828" t="s">
        <v>215</v>
      </c>
      <c r="O1828" s="57">
        <v>46297.551168981481</v>
      </c>
      <c r="P1828" s="57">
        <v>46298.657534722224</v>
      </c>
      <c r="Q1828">
        <v>69403057</v>
      </c>
      <c r="S1828">
        <v>142401146372</v>
      </c>
      <c r="T1828" t="s">
        <v>2126</v>
      </c>
      <c r="U1828" t="s">
        <v>2127</v>
      </c>
      <c r="V1828" t="s">
        <v>2128</v>
      </c>
      <c r="Z1828">
        <v>110.81719750000001</v>
      </c>
      <c r="AA1828">
        <v>-6.7991368999999997</v>
      </c>
      <c r="AB1828" t="s">
        <v>2129</v>
      </c>
      <c r="AC1828" t="s">
        <v>235</v>
      </c>
      <c r="AL1828" t="s">
        <v>217</v>
      </c>
      <c r="AM1828" t="s">
        <v>2130</v>
      </c>
      <c r="AN1828" t="s">
        <v>6</v>
      </c>
      <c r="AO1828" s="57">
        <v>46063.559317129628</v>
      </c>
      <c r="AP1828" s="57">
        <v>46298.458333333336</v>
      </c>
      <c r="AR1828" t="s">
        <v>218</v>
      </c>
      <c r="AS1828" t="s">
        <v>219</v>
      </c>
      <c r="AT1828" t="s">
        <v>230</v>
      </c>
      <c r="AU1828">
        <v>20261003</v>
      </c>
      <c r="AV1828" t="s">
        <v>221</v>
      </c>
      <c r="AW1828" t="s">
        <v>876</v>
      </c>
      <c r="AX1828" t="s">
        <v>222</v>
      </c>
      <c r="BA1828" s="57">
        <v>46298.458333333336</v>
      </c>
      <c r="BB1828" t="s">
        <v>2130</v>
      </c>
      <c r="BC1828">
        <v>2026</v>
      </c>
      <c r="BD1828">
        <v>10</v>
      </c>
      <c r="BE1828">
        <v>3</v>
      </c>
      <c r="BF1828" s="6">
        <f t="shared" si="84"/>
        <v>46298</v>
      </c>
      <c r="BG1828">
        <f t="shared" si="85"/>
        <v>-0.45833333333575865</v>
      </c>
      <c r="BH1828" t="str">
        <f t="shared" si="86"/>
        <v>COMPLY</v>
      </c>
      <c r="BI1828" t="e">
        <f>VLOOKUP(H1828,Sheet2!$A$1:$B$270,2,FALSE)</f>
        <v>#N/A</v>
      </c>
    </row>
    <row r="1829" spans="1:61">
      <c r="A1829">
        <v>1828</v>
      </c>
      <c r="B1829">
        <v>1002622211</v>
      </c>
      <c r="C1829">
        <v>3</v>
      </c>
      <c r="D1829" t="s">
        <v>51</v>
      </c>
      <c r="E1829">
        <v>4</v>
      </c>
      <c r="F1829" t="s">
        <v>268</v>
      </c>
      <c r="G1829" t="s">
        <v>268</v>
      </c>
      <c r="H1829" t="s">
        <v>805</v>
      </c>
      <c r="I1829" t="s">
        <v>212</v>
      </c>
      <c r="J1829" t="s">
        <v>213</v>
      </c>
      <c r="K1829" t="s">
        <v>149</v>
      </c>
      <c r="L1829" t="s">
        <v>826</v>
      </c>
      <c r="M1829" t="s">
        <v>76</v>
      </c>
      <c r="N1829" t="s">
        <v>215</v>
      </c>
      <c r="O1829" s="57">
        <v>46300.490671296298</v>
      </c>
      <c r="P1829" s="57">
        <v>46301.568599537037</v>
      </c>
      <c r="Q1829">
        <v>69404262</v>
      </c>
      <c r="R1829">
        <v>2916948104</v>
      </c>
      <c r="S1829">
        <v>142401146381</v>
      </c>
      <c r="T1829" t="s">
        <v>2845</v>
      </c>
      <c r="U1829" t="s">
        <v>2846</v>
      </c>
      <c r="V1829" t="s">
        <v>2847</v>
      </c>
      <c r="Z1829">
        <v>110.835919</v>
      </c>
      <c r="AA1829">
        <v>-6.7777539999999998</v>
      </c>
      <c r="AB1829" t="s">
        <v>2848</v>
      </c>
      <c r="AC1829" t="s">
        <v>235</v>
      </c>
      <c r="AL1829" t="s">
        <v>217</v>
      </c>
      <c r="AM1829" t="s">
        <v>2849</v>
      </c>
      <c r="AN1829" t="s">
        <v>6</v>
      </c>
      <c r="AO1829" s="57">
        <v>46152.496620370373</v>
      </c>
      <c r="AP1829" s="57">
        <v>46301.333333333336</v>
      </c>
      <c r="AR1829" t="s">
        <v>218</v>
      </c>
      <c r="AS1829" t="s">
        <v>219</v>
      </c>
      <c r="AT1829" t="s">
        <v>230</v>
      </c>
      <c r="AU1829">
        <v>20261006</v>
      </c>
      <c r="AV1829" t="s">
        <v>221</v>
      </c>
      <c r="AW1829" t="s">
        <v>2850</v>
      </c>
      <c r="AX1829" t="s">
        <v>222</v>
      </c>
      <c r="BA1829" s="57">
        <v>46301.333333333336</v>
      </c>
      <c r="BB1829" t="s">
        <v>2849</v>
      </c>
      <c r="BC1829">
        <v>2026</v>
      </c>
      <c r="BD1829">
        <v>10</v>
      </c>
      <c r="BE1829">
        <v>6</v>
      </c>
      <c r="BF1829" s="6">
        <f t="shared" si="84"/>
        <v>46301</v>
      </c>
      <c r="BG1829">
        <f t="shared" si="85"/>
        <v>-0.33333333333575865</v>
      </c>
      <c r="BH1829" t="str">
        <f t="shared" si="86"/>
        <v>COMPLY</v>
      </c>
      <c r="BI1829" t="e">
        <f>VLOOKUP(H1829,Sheet2!$A$1:$B$270,2,FALSE)</f>
        <v>#N/A</v>
      </c>
    </row>
    <row r="1830" spans="1:61">
      <c r="A1830">
        <v>1829</v>
      </c>
      <c r="B1830">
        <v>1002628541</v>
      </c>
      <c r="C1830">
        <v>3</v>
      </c>
      <c r="D1830" t="s">
        <v>51</v>
      </c>
      <c r="E1830">
        <v>4</v>
      </c>
      <c r="F1830" t="s">
        <v>268</v>
      </c>
      <c r="G1830" t="s">
        <v>268</v>
      </c>
      <c r="H1830" t="s">
        <v>805</v>
      </c>
      <c r="I1830" t="s">
        <v>212</v>
      </c>
      <c r="J1830" t="s">
        <v>213</v>
      </c>
      <c r="K1830" t="s">
        <v>149</v>
      </c>
      <c r="L1830" t="s">
        <v>214</v>
      </c>
      <c r="M1830" t="s">
        <v>76</v>
      </c>
      <c r="N1830" t="s">
        <v>215</v>
      </c>
      <c r="O1830" s="57">
        <v>46303.739351851851</v>
      </c>
      <c r="P1830" s="57">
        <v>46304.828148148146</v>
      </c>
      <c r="Q1830">
        <v>69406873</v>
      </c>
      <c r="S1830">
        <v>142401146413</v>
      </c>
      <c r="T1830" t="s">
        <v>4607</v>
      </c>
      <c r="U1830" t="s">
        <v>4608</v>
      </c>
      <c r="V1830" t="s">
        <v>4609</v>
      </c>
      <c r="Z1830">
        <v>110.87323550000001</v>
      </c>
      <c r="AA1830">
        <v>-6.8107100000000003</v>
      </c>
      <c r="AB1830" t="s">
        <v>4610</v>
      </c>
      <c r="AC1830" t="s">
        <v>235</v>
      </c>
      <c r="AL1830" t="s">
        <v>217</v>
      </c>
      <c r="AM1830" t="s">
        <v>4611</v>
      </c>
      <c r="AN1830" t="s">
        <v>6</v>
      </c>
      <c r="AO1830" s="57">
        <v>46244.746631944443</v>
      </c>
      <c r="AP1830" s="57">
        <v>46304.625</v>
      </c>
      <c r="AR1830" t="s">
        <v>218</v>
      </c>
      <c r="AS1830" t="s">
        <v>219</v>
      </c>
      <c r="AT1830" t="s">
        <v>230</v>
      </c>
      <c r="AU1830">
        <v>20261009</v>
      </c>
      <c r="AV1830" t="s">
        <v>221</v>
      </c>
      <c r="AW1830" t="s">
        <v>879</v>
      </c>
      <c r="AX1830" t="s">
        <v>222</v>
      </c>
      <c r="BA1830" s="57">
        <v>46304.625</v>
      </c>
      <c r="BB1830" t="s">
        <v>4611</v>
      </c>
      <c r="BC1830">
        <v>2026</v>
      </c>
      <c r="BD1830">
        <v>10</v>
      </c>
      <c r="BE1830">
        <v>9</v>
      </c>
      <c r="BF1830" s="6">
        <f t="shared" si="84"/>
        <v>46304</v>
      </c>
      <c r="BG1830">
        <f t="shared" si="85"/>
        <v>-0.625</v>
      </c>
      <c r="BH1830" t="str">
        <f t="shared" si="86"/>
        <v>COMPLY</v>
      </c>
      <c r="BI1830" t="e">
        <f>VLOOKUP(H1830,Sheet2!$A$1:$B$270,2,FALSE)</f>
        <v>#N/A</v>
      </c>
    </row>
    <row r="1831" spans="1:61">
      <c r="A1831">
        <v>1830</v>
      </c>
      <c r="B1831">
        <v>1002629406</v>
      </c>
      <c r="C1831">
        <v>3</v>
      </c>
      <c r="D1831" t="s">
        <v>51</v>
      </c>
      <c r="E1831">
        <v>4</v>
      </c>
      <c r="F1831" t="s">
        <v>268</v>
      </c>
      <c r="G1831" t="s">
        <v>268</v>
      </c>
      <c r="H1831" t="s">
        <v>805</v>
      </c>
      <c r="I1831" t="s">
        <v>212</v>
      </c>
      <c r="J1831" t="s">
        <v>213</v>
      </c>
      <c r="K1831" t="s">
        <v>149</v>
      </c>
      <c r="L1831" t="s">
        <v>214</v>
      </c>
      <c r="M1831" t="s">
        <v>76</v>
      </c>
      <c r="N1831" t="s">
        <v>215</v>
      </c>
      <c r="O1831" s="57">
        <v>46304.46775462963</v>
      </c>
      <c r="P1831" s="57">
        <v>46305.701747685183</v>
      </c>
      <c r="Q1831">
        <v>69407193</v>
      </c>
      <c r="S1831">
        <v>142401146243</v>
      </c>
      <c r="T1831" t="s">
        <v>5402</v>
      </c>
      <c r="U1831" t="s">
        <v>5403</v>
      </c>
      <c r="V1831" t="s">
        <v>5404</v>
      </c>
      <c r="Z1831">
        <v>110.88986</v>
      </c>
      <c r="AA1831">
        <v>-6.8063339999999997</v>
      </c>
      <c r="AB1831" t="s">
        <v>5405</v>
      </c>
      <c r="AC1831" t="s">
        <v>235</v>
      </c>
      <c r="AL1831" t="s">
        <v>217</v>
      </c>
      <c r="AM1831" t="s">
        <v>5406</v>
      </c>
      <c r="AN1831" t="s">
        <v>6</v>
      </c>
      <c r="AO1831" s="57">
        <v>46275.47583333333</v>
      </c>
      <c r="AP1831" s="57">
        <v>46305.333333333336</v>
      </c>
      <c r="AR1831" t="s">
        <v>218</v>
      </c>
      <c r="AS1831" t="s">
        <v>219</v>
      </c>
      <c r="AT1831" t="s">
        <v>230</v>
      </c>
      <c r="AU1831">
        <v>20261010</v>
      </c>
      <c r="AV1831" t="s">
        <v>221</v>
      </c>
      <c r="AW1831" t="s">
        <v>877</v>
      </c>
      <c r="AX1831" t="s">
        <v>222</v>
      </c>
      <c r="BA1831" s="57">
        <v>46305.333333333336</v>
      </c>
      <c r="BB1831" t="s">
        <v>5406</v>
      </c>
      <c r="BC1831">
        <v>2026</v>
      </c>
      <c r="BD1831">
        <v>10</v>
      </c>
      <c r="BE1831">
        <v>10</v>
      </c>
      <c r="BF1831" s="6">
        <f t="shared" si="84"/>
        <v>46305</v>
      </c>
      <c r="BG1831">
        <f t="shared" si="85"/>
        <v>-0.33333333333575865</v>
      </c>
      <c r="BH1831" t="str">
        <f t="shared" si="86"/>
        <v>COMPLY</v>
      </c>
      <c r="BI1831" t="e">
        <f>VLOOKUP(H1831,Sheet2!$A$1:$B$270,2,FALSE)</f>
        <v>#N/A</v>
      </c>
    </row>
    <row r="1832" spans="1:61">
      <c r="A1832">
        <v>1831</v>
      </c>
      <c r="B1832">
        <v>1002628911</v>
      </c>
      <c r="C1832">
        <v>3</v>
      </c>
      <c r="D1832" t="s">
        <v>51</v>
      </c>
      <c r="E1832">
        <v>4</v>
      </c>
      <c r="F1832" t="s">
        <v>268</v>
      </c>
      <c r="G1832" t="s">
        <v>268</v>
      </c>
      <c r="H1832" t="s">
        <v>805</v>
      </c>
      <c r="I1832" t="s">
        <v>212</v>
      </c>
      <c r="J1832" t="s">
        <v>213</v>
      </c>
      <c r="K1832" t="s">
        <v>149</v>
      </c>
      <c r="M1832" t="s">
        <v>76</v>
      </c>
      <c r="N1832" t="s">
        <v>215</v>
      </c>
      <c r="O1832" s="57">
        <v>46304.387986111113</v>
      </c>
      <c r="P1832" s="57">
        <v>46304.761435185188</v>
      </c>
      <c r="Q1832">
        <v>69402186</v>
      </c>
      <c r="S1832">
        <v>142401146416</v>
      </c>
      <c r="T1832" t="s">
        <v>1205</v>
      </c>
      <c r="U1832" t="s">
        <v>5407</v>
      </c>
      <c r="V1832" t="s">
        <v>5408</v>
      </c>
      <c r="Z1832">
        <v>110.864247689729</v>
      </c>
      <c r="AA1832">
        <v>-6.7835741153411897</v>
      </c>
      <c r="AB1832" t="s">
        <v>1208</v>
      </c>
      <c r="AC1832" t="s">
        <v>283</v>
      </c>
      <c r="AL1832" t="s">
        <v>217</v>
      </c>
      <c r="AM1832" t="s">
        <v>5409</v>
      </c>
      <c r="AN1832" t="s">
        <v>6</v>
      </c>
      <c r="AO1832" s="57">
        <v>46275.402615740742</v>
      </c>
      <c r="AR1832" t="s">
        <v>218</v>
      </c>
      <c r="AS1832" t="s">
        <v>219</v>
      </c>
      <c r="AT1832" t="s">
        <v>230</v>
      </c>
      <c r="AU1832">
        <v>20261009</v>
      </c>
      <c r="AV1832" t="s">
        <v>221</v>
      </c>
      <c r="AW1832" t="s">
        <v>541</v>
      </c>
      <c r="AX1832" t="s">
        <v>222</v>
      </c>
      <c r="BA1832" s="57">
        <v>46304.291666666664</v>
      </c>
      <c r="BB1832" t="s">
        <v>5409</v>
      </c>
      <c r="BC1832">
        <v>2026</v>
      </c>
      <c r="BD1832">
        <v>10</v>
      </c>
      <c r="BE1832">
        <v>9</v>
      </c>
      <c r="BF1832" s="6">
        <f t="shared" si="84"/>
        <v>46304</v>
      </c>
      <c r="BG1832">
        <f t="shared" si="85"/>
        <v>-0.29166666666424135</v>
      </c>
      <c r="BH1832" t="str">
        <f t="shared" si="86"/>
        <v>COMPLY</v>
      </c>
      <c r="BI1832" t="e">
        <f>VLOOKUP(H1832,Sheet2!$A$1:$B$270,2,FALSE)</f>
        <v>#N/A</v>
      </c>
    </row>
    <row r="1833" spans="1:61">
      <c r="A1833">
        <v>1832</v>
      </c>
      <c r="B1833">
        <v>1002631538</v>
      </c>
      <c r="C1833">
        <v>3</v>
      </c>
      <c r="D1833" t="s">
        <v>51</v>
      </c>
      <c r="E1833">
        <v>4</v>
      </c>
      <c r="F1833" t="s">
        <v>268</v>
      </c>
      <c r="G1833" t="s">
        <v>268</v>
      </c>
      <c r="H1833" t="s">
        <v>805</v>
      </c>
      <c r="I1833" t="s">
        <v>212</v>
      </c>
      <c r="J1833" t="s">
        <v>213</v>
      </c>
      <c r="K1833" t="s">
        <v>149</v>
      </c>
      <c r="L1833" t="s">
        <v>214</v>
      </c>
      <c r="M1833" t="s">
        <v>76</v>
      </c>
      <c r="N1833" t="s">
        <v>215</v>
      </c>
      <c r="O1833" s="57">
        <v>46306.496932870374</v>
      </c>
      <c r="P1833" s="57">
        <v>46306.695636574077</v>
      </c>
      <c r="Q1833">
        <v>69408171</v>
      </c>
      <c r="S1833">
        <v>142401146421</v>
      </c>
      <c r="T1833" t="s">
        <v>5410</v>
      </c>
      <c r="U1833" t="s">
        <v>5411</v>
      </c>
      <c r="V1833" t="s">
        <v>5412</v>
      </c>
      <c r="Z1833">
        <v>110.899528653899</v>
      </c>
      <c r="AA1833">
        <v>-6.8051351527246</v>
      </c>
      <c r="AB1833" t="s">
        <v>5413</v>
      </c>
      <c r="AC1833" t="s">
        <v>235</v>
      </c>
      <c r="AL1833" t="s">
        <v>217</v>
      </c>
      <c r="AM1833" t="s">
        <v>5414</v>
      </c>
      <c r="AN1833" t="s">
        <v>6</v>
      </c>
      <c r="AO1833" s="57">
        <v>46336.507222222222</v>
      </c>
      <c r="AP1833" s="57">
        <v>46307.333333333336</v>
      </c>
      <c r="AR1833" t="s">
        <v>218</v>
      </c>
      <c r="AS1833" t="s">
        <v>219</v>
      </c>
      <c r="AT1833" t="s">
        <v>230</v>
      </c>
      <c r="AU1833">
        <v>20261011</v>
      </c>
      <c r="AV1833" t="s">
        <v>221</v>
      </c>
      <c r="AW1833" t="s">
        <v>875</v>
      </c>
      <c r="AX1833" t="s">
        <v>222</v>
      </c>
      <c r="BA1833" s="57">
        <v>46307.333333333336</v>
      </c>
      <c r="BB1833" t="s">
        <v>5414</v>
      </c>
      <c r="BC1833">
        <v>2026</v>
      </c>
      <c r="BD1833">
        <v>10</v>
      </c>
      <c r="BE1833">
        <v>11</v>
      </c>
      <c r="BF1833" s="6">
        <f t="shared" si="84"/>
        <v>46306</v>
      </c>
      <c r="BG1833">
        <f t="shared" si="85"/>
        <v>-1.3333333333357587</v>
      </c>
      <c r="BH1833" t="str">
        <f t="shared" si="86"/>
        <v>COMPLY</v>
      </c>
      <c r="BI1833" t="e">
        <f>VLOOKUP(H1833,Sheet2!$A$1:$B$270,2,FALSE)</f>
        <v>#N/A</v>
      </c>
    </row>
    <row r="1834" spans="1:61">
      <c r="A1834">
        <v>1833</v>
      </c>
      <c r="B1834">
        <v>1002633469</v>
      </c>
      <c r="C1834">
        <v>3</v>
      </c>
      <c r="D1834" t="s">
        <v>51</v>
      </c>
      <c r="E1834">
        <v>4</v>
      </c>
      <c r="F1834" t="s">
        <v>268</v>
      </c>
      <c r="G1834" t="s">
        <v>268</v>
      </c>
      <c r="H1834" t="s">
        <v>805</v>
      </c>
      <c r="I1834" t="s">
        <v>212</v>
      </c>
      <c r="J1834" t="s">
        <v>213</v>
      </c>
      <c r="K1834" t="s">
        <v>149</v>
      </c>
      <c r="M1834" t="s">
        <v>76</v>
      </c>
      <c r="N1834" t="s">
        <v>215</v>
      </c>
      <c r="O1834" s="57">
        <v>46307.660439814812</v>
      </c>
      <c r="P1834" s="57">
        <v>46308.612812500003</v>
      </c>
      <c r="Q1834">
        <v>69408870</v>
      </c>
      <c r="S1834">
        <v>142401146266</v>
      </c>
      <c r="T1834" t="s">
        <v>1717</v>
      </c>
      <c r="U1834" t="s">
        <v>6232</v>
      </c>
      <c r="V1834" t="s">
        <v>6233</v>
      </c>
      <c r="Z1834">
        <v>110.8988466</v>
      </c>
      <c r="AA1834">
        <v>-6.7464710999999999</v>
      </c>
      <c r="AB1834" t="s">
        <v>6234</v>
      </c>
      <c r="AC1834" t="s">
        <v>225</v>
      </c>
      <c r="AL1834" t="s">
        <v>217</v>
      </c>
      <c r="AM1834" t="s">
        <v>6235</v>
      </c>
      <c r="AN1834" t="s">
        <v>6</v>
      </c>
      <c r="AO1834" s="57">
        <v>46366.684236111112</v>
      </c>
      <c r="AP1834" s="57">
        <v>46308.625</v>
      </c>
      <c r="AR1834" t="s">
        <v>218</v>
      </c>
      <c r="AS1834" t="s">
        <v>219</v>
      </c>
      <c r="AT1834" t="s">
        <v>230</v>
      </c>
      <c r="AU1834">
        <v>20261013</v>
      </c>
      <c r="AV1834" t="s">
        <v>221</v>
      </c>
      <c r="AW1834" t="s">
        <v>540</v>
      </c>
      <c r="AX1834" t="s">
        <v>222</v>
      </c>
      <c r="BA1834" s="57">
        <v>46308.625</v>
      </c>
      <c r="BB1834" t="s">
        <v>6235</v>
      </c>
      <c r="BC1834">
        <v>2026</v>
      </c>
      <c r="BD1834">
        <v>10</v>
      </c>
      <c r="BE1834">
        <v>13</v>
      </c>
      <c r="BF1834" s="6">
        <f t="shared" si="84"/>
        <v>46308</v>
      </c>
      <c r="BG1834">
        <f t="shared" si="85"/>
        <v>-0.625</v>
      </c>
      <c r="BH1834" t="str">
        <f t="shared" si="86"/>
        <v>COMPLY</v>
      </c>
      <c r="BI1834" t="e">
        <f>VLOOKUP(H1834,Sheet2!$A$1:$B$270,2,FALSE)</f>
        <v>#N/A</v>
      </c>
    </row>
    <row r="1835" spans="1:61">
      <c r="A1835">
        <v>1834</v>
      </c>
      <c r="B1835">
        <v>1002638311</v>
      </c>
      <c r="C1835">
        <v>3</v>
      </c>
      <c r="D1835" t="s">
        <v>51</v>
      </c>
      <c r="E1835">
        <v>4</v>
      </c>
      <c r="F1835" t="s">
        <v>268</v>
      </c>
      <c r="G1835" t="s">
        <v>268</v>
      </c>
      <c r="H1835" t="s">
        <v>805</v>
      </c>
      <c r="I1835" t="s">
        <v>212</v>
      </c>
      <c r="J1835" t="s">
        <v>213</v>
      </c>
      <c r="K1835" t="s">
        <v>149</v>
      </c>
      <c r="L1835" t="s">
        <v>826</v>
      </c>
      <c r="M1835" t="s">
        <v>76</v>
      </c>
      <c r="N1835" t="s">
        <v>215</v>
      </c>
      <c r="O1835" s="57">
        <v>46310.501793981479</v>
      </c>
      <c r="P1835" s="57">
        <v>46311.555555555555</v>
      </c>
      <c r="Q1835">
        <v>69410735</v>
      </c>
      <c r="R1835">
        <v>2916948105</v>
      </c>
      <c r="S1835">
        <v>142401146440</v>
      </c>
      <c r="T1835" t="s">
        <v>7732</v>
      </c>
      <c r="U1835" t="s">
        <v>7733</v>
      </c>
      <c r="V1835" t="s">
        <v>7734</v>
      </c>
      <c r="Z1835">
        <v>110.83686899999999</v>
      </c>
      <c r="AA1835">
        <v>-6.8067399999999996</v>
      </c>
      <c r="AB1835" t="s">
        <v>7735</v>
      </c>
      <c r="AC1835" t="s">
        <v>235</v>
      </c>
      <c r="AL1835" t="s">
        <v>217</v>
      </c>
      <c r="AM1835" t="s">
        <v>7736</v>
      </c>
      <c r="AN1835" t="s">
        <v>6</v>
      </c>
      <c r="AO1835" t="s">
        <v>7383</v>
      </c>
      <c r="AP1835" s="57">
        <v>46311.333333333336</v>
      </c>
      <c r="AR1835" t="s">
        <v>218</v>
      </c>
      <c r="AS1835" t="s">
        <v>219</v>
      </c>
      <c r="AT1835" t="s">
        <v>230</v>
      </c>
      <c r="AU1835">
        <v>20261016</v>
      </c>
      <c r="AV1835" t="s">
        <v>221</v>
      </c>
      <c r="AW1835" t="s">
        <v>7737</v>
      </c>
      <c r="AX1835" t="s">
        <v>222</v>
      </c>
      <c r="BA1835" s="57">
        <v>46311.333333333336</v>
      </c>
      <c r="BB1835" t="s">
        <v>7736</v>
      </c>
      <c r="BC1835">
        <v>2026</v>
      </c>
      <c r="BD1835">
        <v>10</v>
      </c>
      <c r="BE1835">
        <v>16</v>
      </c>
      <c r="BF1835" s="6">
        <f t="shared" si="84"/>
        <v>46311</v>
      </c>
      <c r="BG1835">
        <f t="shared" si="85"/>
        <v>-0.33333333333575865</v>
      </c>
      <c r="BH1835" t="str">
        <f t="shared" si="86"/>
        <v>COMPLY</v>
      </c>
      <c r="BI1835" t="e">
        <f>VLOOKUP(H1835,Sheet2!$A$1:$B$270,2,FALSE)</f>
        <v>#N/A</v>
      </c>
    </row>
    <row r="1836" spans="1:61">
      <c r="A1836">
        <v>1835</v>
      </c>
      <c r="B1836">
        <v>1002638974</v>
      </c>
      <c r="C1836">
        <v>3</v>
      </c>
      <c r="D1836" t="s">
        <v>51</v>
      </c>
      <c r="E1836">
        <v>4</v>
      </c>
      <c r="F1836" t="s">
        <v>268</v>
      </c>
      <c r="G1836" t="s">
        <v>268</v>
      </c>
      <c r="H1836" t="s">
        <v>805</v>
      </c>
      <c r="I1836" t="s">
        <v>212</v>
      </c>
      <c r="J1836" t="s">
        <v>213</v>
      </c>
      <c r="K1836" t="s">
        <v>149</v>
      </c>
      <c r="L1836" t="s">
        <v>214</v>
      </c>
      <c r="M1836" t="s">
        <v>76</v>
      </c>
      <c r="N1836" t="s">
        <v>215</v>
      </c>
      <c r="O1836" s="57">
        <v>46310.653877314813</v>
      </c>
      <c r="P1836" s="57">
        <v>46312.669699074075</v>
      </c>
      <c r="Q1836">
        <v>69410963</v>
      </c>
      <c r="S1836">
        <v>142401146445</v>
      </c>
      <c r="T1836" t="s">
        <v>7743</v>
      </c>
      <c r="U1836" t="s">
        <v>7744</v>
      </c>
      <c r="V1836" t="s">
        <v>7745</v>
      </c>
      <c r="Z1836">
        <v>110.863951</v>
      </c>
      <c r="AA1836">
        <v>-6.7827909999999996</v>
      </c>
      <c r="AB1836" t="s">
        <v>7746</v>
      </c>
      <c r="AC1836" t="s">
        <v>235</v>
      </c>
      <c r="AL1836" t="s">
        <v>217</v>
      </c>
      <c r="AM1836" t="s">
        <v>7747</v>
      </c>
      <c r="AN1836" t="s">
        <v>6</v>
      </c>
      <c r="AO1836" t="s">
        <v>7456</v>
      </c>
      <c r="AP1836" s="57">
        <v>46311.625</v>
      </c>
      <c r="AR1836" t="s">
        <v>218</v>
      </c>
      <c r="AS1836" t="s">
        <v>219</v>
      </c>
      <c r="AT1836" t="s">
        <v>230</v>
      </c>
      <c r="AU1836">
        <v>20261017</v>
      </c>
      <c r="AV1836" t="s">
        <v>221</v>
      </c>
      <c r="AW1836" t="s">
        <v>877</v>
      </c>
      <c r="AX1836" t="s">
        <v>222</v>
      </c>
      <c r="BA1836" s="57">
        <v>46311.625</v>
      </c>
      <c r="BB1836" t="s">
        <v>7747</v>
      </c>
      <c r="BC1836">
        <v>2026</v>
      </c>
      <c r="BD1836">
        <v>10</v>
      </c>
      <c r="BE1836">
        <v>17</v>
      </c>
      <c r="BF1836" s="6">
        <f t="shared" si="84"/>
        <v>46312</v>
      </c>
      <c r="BG1836">
        <f t="shared" si="85"/>
        <v>0.375</v>
      </c>
      <c r="BH1836" t="str">
        <f t="shared" si="86"/>
        <v>COMPLY</v>
      </c>
      <c r="BI1836" t="e">
        <f>VLOOKUP(H1836,Sheet2!$A$1:$B$270,2,FALSE)</f>
        <v>#N/A</v>
      </c>
    </row>
    <row r="1837" spans="1:61">
      <c r="A1837">
        <v>1836</v>
      </c>
      <c r="B1837">
        <v>1002647092</v>
      </c>
      <c r="C1837">
        <v>3</v>
      </c>
      <c r="D1837" t="s">
        <v>51</v>
      </c>
      <c r="E1837">
        <v>4</v>
      </c>
      <c r="F1837" t="s">
        <v>268</v>
      </c>
      <c r="G1837" t="s">
        <v>268</v>
      </c>
      <c r="H1837" t="s">
        <v>805</v>
      </c>
      <c r="I1837" t="s">
        <v>212</v>
      </c>
      <c r="J1837" t="s">
        <v>213</v>
      </c>
      <c r="K1837" t="s">
        <v>149</v>
      </c>
      <c r="L1837" t="s">
        <v>214</v>
      </c>
      <c r="M1837" t="s">
        <v>76</v>
      </c>
      <c r="N1837" t="s">
        <v>215</v>
      </c>
      <c r="O1837" s="57">
        <v>46316.47550925926</v>
      </c>
      <c r="P1837" s="57">
        <v>46317.558182870373</v>
      </c>
      <c r="Q1837">
        <v>69414363</v>
      </c>
      <c r="S1837">
        <v>142401146492</v>
      </c>
      <c r="T1837" t="s">
        <v>11018</v>
      </c>
      <c r="U1837" t="s">
        <v>11019</v>
      </c>
      <c r="V1837" t="s">
        <v>11020</v>
      </c>
      <c r="Z1837">
        <v>110.838953</v>
      </c>
      <c r="AA1837">
        <v>-6.8080499999999997</v>
      </c>
      <c r="AB1837" t="s">
        <v>11021</v>
      </c>
      <c r="AC1837" t="s">
        <v>235</v>
      </c>
      <c r="AL1837" t="s">
        <v>217</v>
      </c>
      <c r="AM1837" t="s">
        <v>11022</v>
      </c>
      <c r="AN1837" t="s">
        <v>6</v>
      </c>
      <c r="AO1837" t="s">
        <v>10977</v>
      </c>
      <c r="AP1837" s="57">
        <v>46317.333333333336</v>
      </c>
      <c r="AR1837" t="s">
        <v>218</v>
      </c>
      <c r="AS1837" t="s">
        <v>219</v>
      </c>
      <c r="AT1837" t="s">
        <v>230</v>
      </c>
      <c r="AU1837">
        <v>20261022</v>
      </c>
      <c r="AV1837" t="s">
        <v>221</v>
      </c>
      <c r="AW1837" t="s">
        <v>923</v>
      </c>
      <c r="AX1837" t="s">
        <v>222</v>
      </c>
      <c r="BA1837" s="57">
        <v>46317.333333333336</v>
      </c>
      <c r="BB1837" t="s">
        <v>11022</v>
      </c>
      <c r="BC1837">
        <v>2026</v>
      </c>
      <c r="BD1837">
        <v>10</v>
      </c>
      <c r="BE1837">
        <v>22</v>
      </c>
      <c r="BF1837" s="6">
        <f t="shared" si="84"/>
        <v>46317</v>
      </c>
      <c r="BG1837">
        <f t="shared" si="85"/>
        <v>-0.33333333333575865</v>
      </c>
      <c r="BH1837" t="str">
        <f t="shared" si="86"/>
        <v>COMPLY</v>
      </c>
      <c r="BI1837" t="e">
        <f>VLOOKUP(H1837,Sheet2!$A$1:$B$270,2,FALSE)</f>
        <v>#N/A</v>
      </c>
    </row>
    <row r="1838" spans="1:61">
      <c r="A1838">
        <v>1837</v>
      </c>
      <c r="B1838">
        <v>1002650341</v>
      </c>
      <c r="C1838">
        <v>3</v>
      </c>
      <c r="D1838" t="s">
        <v>51</v>
      </c>
      <c r="E1838">
        <v>4</v>
      </c>
      <c r="F1838" t="s">
        <v>268</v>
      </c>
      <c r="G1838" t="s">
        <v>268</v>
      </c>
      <c r="H1838" t="s">
        <v>805</v>
      </c>
      <c r="I1838" t="s">
        <v>212</v>
      </c>
      <c r="J1838" t="s">
        <v>213</v>
      </c>
      <c r="K1838" t="s">
        <v>149</v>
      </c>
      <c r="M1838" t="s">
        <v>76</v>
      </c>
      <c r="N1838" t="s">
        <v>215</v>
      </c>
      <c r="O1838" s="57">
        <v>46318.396585648145</v>
      </c>
      <c r="P1838" s="57">
        <v>46318.540185185186</v>
      </c>
      <c r="Q1838">
        <v>69400625</v>
      </c>
      <c r="S1838">
        <v>142401146505</v>
      </c>
      <c r="T1838" t="s">
        <v>9738</v>
      </c>
      <c r="U1838" t="s">
        <v>9739</v>
      </c>
      <c r="V1838" t="s">
        <v>12551</v>
      </c>
      <c r="Z1838">
        <v>110.813373</v>
      </c>
      <c r="AA1838">
        <v>-6.8302350000000001</v>
      </c>
      <c r="AB1838" t="s">
        <v>9741</v>
      </c>
      <c r="AC1838" t="s">
        <v>225</v>
      </c>
      <c r="AL1838" t="s">
        <v>217</v>
      </c>
      <c r="AM1838" t="s">
        <v>12552</v>
      </c>
      <c r="AN1838" t="s">
        <v>6</v>
      </c>
      <c r="AO1838" t="s">
        <v>11876</v>
      </c>
      <c r="AR1838" t="s">
        <v>218</v>
      </c>
      <c r="AS1838" t="s">
        <v>219</v>
      </c>
      <c r="AT1838" t="s">
        <v>230</v>
      </c>
      <c r="AU1838">
        <v>20261023</v>
      </c>
      <c r="AV1838" t="s">
        <v>221</v>
      </c>
      <c r="AW1838" t="s">
        <v>861</v>
      </c>
      <c r="AX1838" t="s">
        <v>222</v>
      </c>
      <c r="BA1838" s="57">
        <v>46318.291666666664</v>
      </c>
      <c r="BB1838" t="s">
        <v>12552</v>
      </c>
      <c r="BC1838">
        <v>2026</v>
      </c>
      <c r="BD1838">
        <v>10</v>
      </c>
      <c r="BE1838">
        <v>23</v>
      </c>
      <c r="BF1838" s="6">
        <f t="shared" si="84"/>
        <v>46318</v>
      </c>
      <c r="BG1838">
        <f t="shared" si="85"/>
        <v>-0.29166666666424135</v>
      </c>
      <c r="BH1838" t="str">
        <f t="shared" si="86"/>
        <v>COMPLY</v>
      </c>
      <c r="BI1838" t="e">
        <f>VLOOKUP(H1838,Sheet2!$A$1:$B$270,2,FALSE)</f>
        <v>#N/A</v>
      </c>
    </row>
    <row r="1839" spans="1:61">
      <c r="A1839">
        <v>1838</v>
      </c>
      <c r="B1839">
        <v>1002650362</v>
      </c>
      <c r="C1839">
        <v>3</v>
      </c>
      <c r="D1839" t="s">
        <v>51</v>
      </c>
      <c r="E1839">
        <v>4</v>
      </c>
      <c r="F1839" t="s">
        <v>268</v>
      </c>
      <c r="G1839" t="s">
        <v>268</v>
      </c>
      <c r="H1839" t="s">
        <v>805</v>
      </c>
      <c r="I1839" t="s">
        <v>212</v>
      </c>
      <c r="J1839" t="s">
        <v>213</v>
      </c>
      <c r="K1839" t="s">
        <v>149</v>
      </c>
      <c r="M1839" t="s">
        <v>76</v>
      </c>
      <c r="N1839" t="s">
        <v>215</v>
      </c>
      <c r="O1839" s="57">
        <v>46318.406354166669</v>
      </c>
      <c r="P1839" s="57">
        <v>46324.700416666667</v>
      </c>
      <c r="Q1839">
        <v>69014270</v>
      </c>
      <c r="S1839">
        <v>142401146506</v>
      </c>
      <c r="T1839" t="s">
        <v>12553</v>
      </c>
      <c r="U1839" t="s">
        <v>12554</v>
      </c>
      <c r="V1839" t="s">
        <v>14660</v>
      </c>
      <c r="Z1839">
        <v>110.8660465</v>
      </c>
      <c r="AA1839">
        <v>-6.7873223999999999</v>
      </c>
      <c r="AB1839" t="s">
        <v>12555</v>
      </c>
      <c r="AC1839" t="s">
        <v>225</v>
      </c>
      <c r="AL1839" t="s">
        <v>217</v>
      </c>
      <c r="AM1839" t="s">
        <v>14661</v>
      </c>
      <c r="AN1839" t="s">
        <v>6</v>
      </c>
      <c r="AO1839" t="s">
        <v>12040</v>
      </c>
      <c r="AP1839" s="57">
        <v>46324.458333333336</v>
      </c>
      <c r="AR1839" t="s">
        <v>218</v>
      </c>
      <c r="AS1839" t="s">
        <v>219</v>
      </c>
      <c r="AT1839" t="s">
        <v>230</v>
      </c>
      <c r="AU1839">
        <v>20261029</v>
      </c>
      <c r="AV1839" t="s">
        <v>221</v>
      </c>
      <c r="AW1839" t="s">
        <v>577</v>
      </c>
      <c r="AX1839" t="s">
        <v>222</v>
      </c>
      <c r="BA1839" s="57">
        <v>46324.458333333336</v>
      </c>
      <c r="BB1839" t="s">
        <v>14661</v>
      </c>
      <c r="BC1839">
        <v>2026</v>
      </c>
      <c r="BD1839">
        <v>10</v>
      </c>
      <c r="BE1839">
        <v>29</v>
      </c>
      <c r="BF1839" s="6">
        <f t="shared" si="84"/>
        <v>46324</v>
      </c>
      <c r="BG1839">
        <f t="shared" si="85"/>
        <v>-0.45833333333575865</v>
      </c>
      <c r="BH1839" t="str">
        <f t="shared" si="86"/>
        <v>COMPLY</v>
      </c>
      <c r="BI1839" t="e">
        <f>VLOOKUP(H1839,Sheet2!$A$1:$B$270,2,FALSE)</f>
        <v>#N/A</v>
      </c>
    </row>
    <row r="1840" spans="1:61">
      <c r="A1840">
        <v>1839</v>
      </c>
      <c r="B1840">
        <v>1002654084</v>
      </c>
      <c r="C1840">
        <v>3</v>
      </c>
      <c r="D1840" t="s">
        <v>51</v>
      </c>
      <c r="E1840">
        <v>4</v>
      </c>
      <c r="F1840" t="s">
        <v>268</v>
      </c>
      <c r="G1840" t="s">
        <v>268</v>
      </c>
      <c r="H1840" t="s">
        <v>805</v>
      </c>
      <c r="I1840" t="s">
        <v>212</v>
      </c>
      <c r="J1840" t="s">
        <v>213</v>
      </c>
      <c r="K1840" t="s">
        <v>149</v>
      </c>
      <c r="M1840" t="s">
        <v>76</v>
      </c>
      <c r="N1840" t="s">
        <v>215</v>
      </c>
      <c r="O1840" s="57">
        <v>46321.579004629632</v>
      </c>
      <c r="P1840" s="57">
        <v>46324.859386574077</v>
      </c>
      <c r="Q1840">
        <v>69417215</v>
      </c>
      <c r="S1840">
        <v>142401145916</v>
      </c>
      <c r="T1840" t="s">
        <v>13297</v>
      </c>
      <c r="U1840" t="s">
        <v>13298</v>
      </c>
      <c r="V1840" t="s">
        <v>14662</v>
      </c>
      <c r="Z1840">
        <v>110.80422900000001</v>
      </c>
      <c r="AA1840">
        <v>-6.7974158999999998</v>
      </c>
      <c r="AB1840" t="s">
        <v>13299</v>
      </c>
      <c r="AC1840" t="s">
        <v>225</v>
      </c>
      <c r="AL1840" t="s">
        <v>217</v>
      </c>
      <c r="AM1840" t="s">
        <v>14663</v>
      </c>
      <c r="AN1840" t="s">
        <v>6</v>
      </c>
      <c r="AO1840" t="s">
        <v>13300</v>
      </c>
      <c r="AP1840" s="57">
        <v>46325.333333333336</v>
      </c>
      <c r="AR1840" t="s">
        <v>218</v>
      </c>
      <c r="AS1840" t="s">
        <v>219</v>
      </c>
      <c r="AT1840" t="s">
        <v>230</v>
      </c>
      <c r="AU1840">
        <v>20261029</v>
      </c>
      <c r="AV1840" t="s">
        <v>221</v>
      </c>
      <c r="AW1840" t="s">
        <v>559</v>
      </c>
      <c r="AX1840" t="s">
        <v>222</v>
      </c>
      <c r="BA1840" s="57">
        <v>46325.333333333336</v>
      </c>
      <c r="BB1840" t="s">
        <v>14663</v>
      </c>
      <c r="BC1840">
        <v>2026</v>
      </c>
      <c r="BD1840">
        <v>10</v>
      </c>
      <c r="BE1840">
        <v>29</v>
      </c>
      <c r="BF1840" s="6">
        <f t="shared" si="84"/>
        <v>46324</v>
      </c>
      <c r="BG1840">
        <f t="shared" si="85"/>
        <v>-1.3333333333357587</v>
      </c>
      <c r="BH1840" t="str">
        <f t="shared" si="86"/>
        <v>COMPLY</v>
      </c>
      <c r="BI1840" t="e">
        <f>VLOOKUP(H1840,Sheet2!$A$1:$B$270,2,FALSE)</f>
        <v>#N/A</v>
      </c>
    </row>
    <row r="1841" spans="1:61">
      <c r="A1841">
        <v>1840</v>
      </c>
      <c r="B1841">
        <v>1002656488</v>
      </c>
      <c r="C1841">
        <v>3</v>
      </c>
      <c r="D1841" t="s">
        <v>51</v>
      </c>
      <c r="E1841">
        <v>4</v>
      </c>
      <c r="F1841" t="s">
        <v>268</v>
      </c>
      <c r="G1841" t="s">
        <v>268</v>
      </c>
      <c r="H1841" t="s">
        <v>805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46322.656828703701</v>
      </c>
      <c r="P1841" s="57">
        <v>46323.779363425929</v>
      </c>
      <c r="Q1841">
        <v>69418139</v>
      </c>
      <c r="S1841">
        <v>142401146547</v>
      </c>
      <c r="T1841" t="s">
        <v>14015</v>
      </c>
      <c r="U1841" t="s">
        <v>14659</v>
      </c>
      <c r="V1841" t="s">
        <v>14016</v>
      </c>
      <c r="Z1841">
        <v>110.83385</v>
      </c>
      <c r="AA1841">
        <v>-6.7739050000000001</v>
      </c>
      <c r="AB1841" t="s">
        <v>14017</v>
      </c>
      <c r="AC1841" t="s">
        <v>235</v>
      </c>
      <c r="AL1841" t="s">
        <v>217</v>
      </c>
      <c r="AM1841" t="s">
        <v>14018</v>
      </c>
      <c r="AN1841" t="s">
        <v>6</v>
      </c>
      <c r="AO1841" t="s">
        <v>13935</v>
      </c>
      <c r="AP1841" s="57">
        <v>46323.625</v>
      </c>
      <c r="AR1841" t="s">
        <v>218</v>
      </c>
      <c r="AS1841" t="s">
        <v>219</v>
      </c>
      <c r="AT1841" t="s">
        <v>230</v>
      </c>
      <c r="AU1841">
        <v>20261028</v>
      </c>
      <c r="AV1841" t="s">
        <v>221</v>
      </c>
      <c r="AW1841" t="s">
        <v>876</v>
      </c>
      <c r="AX1841" t="s">
        <v>222</v>
      </c>
      <c r="BA1841" s="57">
        <v>46323.625</v>
      </c>
      <c r="BB1841" t="s">
        <v>14018</v>
      </c>
      <c r="BC1841">
        <v>2026</v>
      </c>
      <c r="BD1841">
        <v>10</v>
      </c>
      <c r="BE1841">
        <v>28</v>
      </c>
      <c r="BF1841" s="6">
        <f t="shared" si="84"/>
        <v>46323</v>
      </c>
      <c r="BG1841">
        <f t="shared" si="85"/>
        <v>-0.625</v>
      </c>
      <c r="BH1841" t="str">
        <f t="shared" si="86"/>
        <v>COMPLY</v>
      </c>
      <c r="BI1841" t="e">
        <f>VLOOKUP(H1841,Sheet2!$A$1:$B$270,2,FALSE)</f>
        <v>#N/A</v>
      </c>
    </row>
    <row r="1842" spans="1:61">
      <c r="A1842">
        <v>1841</v>
      </c>
      <c r="B1842">
        <v>1002658159</v>
      </c>
      <c r="C1842">
        <v>3</v>
      </c>
      <c r="D1842" t="s">
        <v>51</v>
      </c>
      <c r="E1842">
        <v>4</v>
      </c>
      <c r="F1842" t="s">
        <v>268</v>
      </c>
      <c r="G1842" t="s">
        <v>268</v>
      </c>
      <c r="H1842" t="s">
        <v>805</v>
      </c>
      <c r="I1842" t="s">
        <v>212</v>
      </c>
      <c r="J1842" t="s">
        <v>213</v>
      </c>
      <c r="K1842" t="s">
        <v>149</v>
      </c>
      <c r="L1842" t="s">
        <v>214</v>
      </c>
      <c r="M1842" t="s">
        <v>76</v>
      </c>
      <c r="N1842" t="s">
        <v>215</v>
      </c>
      <c r="O1842" s="57">
        <v>46323.665092592593</v>
      </c>
      <c r="P1842" s="57">
        <v>46324.678657407407</v>
      </c>
      <c r="Q1842">
        <v>69418766</v>
      </c>
      <c r="S1842">
        <v>142401146551</v>
      </c>
      <c r="T1842" t="s">
        <v>14664</v>
      </c>
      <c r="U1842" t="s">
        <v>5403</v>
      </c>
      <c r="V1842" t="s">
        <v>14665</v>
      </c>
      <c r="Z1842">
        <v>110.889873712723</v>
      </c>
      <c r="AA1842">
        <v>-6.8064068676947302</v>
      </c>
      <c r="AB1842" t="s">
        <v>14666</v>
      </c>
      <c r="AC1842" t="s">
        <v>235</v>
      </c>
      <c r="AL1842" t="s">
        <v>217</v>
      </c>
      <c r="AM1842" t="s">
        <v>14667</v>
      </c>
      <c r="AN1842" t="s">
        <v>6</v>
      </c>
      <c r="AO1842" t="s">
        <v>14668</v>
      </c>
      <c r="AP1842" s="57">
        <v>46324.625</v>
      </c>
      <c r="AR1842" t="s">
        <v>218</v>
      </c>
      <c r="AS1842" t="s">
        <v>219</v>
      </c>
      <c r="AT1842" t="s">
        <v>230</v>
      </c>
      <c r="AU1842">
        <v>20261029</v>
      </c>
      <c r="AV1842" t="s">
        <v>221</v>
      </c>
      <c r="AW1842" t="s">
        <v>877</v>
      </c>
      <c r="AX1842" t="s">
        <v>222</v>
      </c>
      <c r="BA1842" s="57">
        <v>46324.625</v>
      </c>
      <c r="BB1842" t="s">
        <v>14667</v>
      </c>
      <c r="BC1842">
        <v>2026</v>
      </c>
      <c r="BD1842">
        <v>10</v>
      </c>
      <c r="BE1842">
        <v>29</v>
      </c>
      <c r="BF1842" s="6">
        <f t="shared" si="84"/>
        <v>46324</v>
      </c>
      <c r="BG1842">
        <f t="shared" si="85"/>
        <v>-0.625</v>
      </c>
      <c r="BH1842" t="str">
        <f t="shared" si="86"/>
        <v>COMPLY</v>
      </c>
      <c r="BI1842" t="e">
        <f>VLOOKUP(H1842,Sheet2!$A$1:$B$270,2,FALSE)</f>
        <v>#N/A</v>
      </c>
    </row>
    <row r="1843" spans="1:61">
      <c r="A1843">
        <v>1842</v>
      </c>
      <c r="B1843">
        <v>1002659192</v>
      </c>
      <c r="C1843">
        <v>3</v>
      </c>
      <c r="D1843" t="s">
        <v>51</v>
      </c>
      <c r="E1843">
        <v>4</v>
      </c>
      <c r="F1843" t="s">
        <v>268</v>
      </c>
      <c r="G1843" t="s">
        <v>268</v>
      </c>
      <c r="H1843" t="s">
        <v>805</v>
      </c>
      <c r="I1843" t="s">
        <v>212</v>
      </c>
      <c r="J1843" t="s">
        <v>213</v>
      </c>
      <c r="K1843" t="s">
        <v>149</v>
      </c>
      <c r="M1843" t="s">
        <v>2112</v>
      </c>
      <c r="N1843" t="s">
        <v>215</v>
      </c>
      <c r="O1843" s="57">
        <v>46324.529409722221</v>
      </c>
      <c r="P1843" s="57">
        <v>46325.447974537034</v>
      </c>
      <c r="Q1843">
        <v>69418123</v>
      </c>
      <c r="T1843" t="s">
        <v>14019</v>
      </c>
      <c r="V1843" t="s">
        <v>14020</v>
      </c>
      <c r="Z1843">
        <v>110.86398</v>
      </c>
      <c r="AA1843">
        <v>-6.7523400000000002</v>
      </c>
      <c r="AB1843" t="s">
        <v>14021</v>
      </c>
      <c r="AC1843" t="s">
        <v>283</v>
      </c>
      <c r="AL1843" t="s">
        <v>217</v>
      </c>
      <c r="AM1843" t="s">
        <v>14014</v>
      </c>
      <c r="AN1843" t="s">
        <v>6</v>
      </c>
      <c r="AO1843" t="s">
        <v>14975</v>
      </c>
      <c r="AP1843" s="57">
        <v>46324</v>
      </c>
      <c r="AR1843" t="s">
        <v>543</v>
      </c>
      <c r="AS1843" t="s">
        <v>219</v>
      </c>
      <c r="AT1843" t="s">
        <v>230</v>
      </c>
      <c r="AV1843" t="s">
        <v>2117</v>
      </c>
      <c r="AW1843" t="s">
        <v>1746</v>
      </c>
      <c r="AX1843" t="s">
        <v>222</v>
      </c>
      <c r="BA1843" s="57">
        <v>46324.333333333336</v>
      </c>
      <c r="BB1843" t="s">
        <v>14014</v>
      </c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:61">
      <c r="A1844">
        <v>1843</v>
      </c>
      <c r="B1844">
        <v>1002659722</v>
      </c>
      <c r="C1844">
        <v>3</v>
      </c>
      <c r="D1844" t="s">
        <v>51</v>
      </c>
      <c r="E1844">
        <v>4</v>
      </c>
      <c r="F1844" t="s">
        <v>268</v>
      </c>
      <c r="G1844" t="s">
        <v>268</v>
      </c>
      <c r="H1844" t="s">
        <v>805</v>
      </c>
      <c r="I1844" t="s">
        <v>212</v>
      </c>
      <c r="J1844" t="s">
        <v>213</v>
      </c>
      <c r="K1844" t="s">
        <v>149</v>
      </c>
      <c r="M1844" t="s">
        <v>2112</v>
      </c>
      <c r="N1844" t="s">
        <v>215</v>
      </c>
      <c r="O1844" s="57">
        <v>46324.656504629631</v>
      </c>
      <c r="P1844" s="57">
        <v>46325.447951388887</v>
      </c>
      <c r="Q1844">
        <v>69418122</v>
      </c>
      <c r="T1844" t="s">
        <v>14011</v>
      </c>
      <c r="V1844" t="s">
        <v>14012</v>
      </c>
      <c r="Z1844">
        <v>110.86398</v>
      </c>
      <c r="AA1844">
        <v>-6.7523400000000002</v>
      </c>
      <c r="AB1844" t="s">
        <v>14013</v>
      </c>
      <c r="AC1844" t="s">
        <v>283</v>
      </c>
      <c r="AL1844" t="s">
        <v>217</v>
      </c>
      <c r="AM1844" t="s">
        <v>14014</v>
      </c>
      <c r="AN1844" t="s">
        <v>6</v>
      </c>
      <c r="AO1844" t="s">
        <v>15084</v>
      </c>
      <c r="AP1844" s="57">
        <v>46324</v>
      </c>
      <c r="AR1844" t="s">
        <v>543</v>
      </c>
      <c r="AS1844" t="s">
        <v>219</v>
      </c>
      <c r="AT1844" t="s">
        <v>230</v>
      </c>
      <c r="AV1844" t="s">
        <v>2117</v>
      </c>
      <c r="AW1844" t="s">
        <v>1746</v>
      </c>
      <c r="AX1844" t="s">
        <v>222</v>
      </c>
      <c r="BA1844" s="57">
        <v>46324.333333333336</v>
      </c>
      <c r="BB1844" t="s">
        <v>14014</v>
      </c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:61">
      <c r="A1845">
        <v>1844</v>
      </c>
      <c r="B1845">
        <v>1002656855</v>
      </c>
      <c r="C1845">
        <v>3</v>
      </c>
      <c r="D1845" t="s">
        <v>51</v>
      </c>
      <c r="E1845">
        <v>4</v>
      </c>
      <c r="F1845" t="s">
        <v>268</v>
      </c>
      <c r="G1845" t="s">
        <v>268</v>
      </c>
      <c r="H1845" t="s">
        <v>805</v>
      </c>
      <c r="I1845" t="s">
        <v>212</v>
      </c>
      <c r="J1845" t="s">
        <v>213</v>
      </c>
      <c r="K1845" t="s">
        <v>149</v>
      </c>
      <c r="M1845" t="s">
        <v>538</v>
      </c>
      <c r="N1845" t="s">
        <v>215</v>
      </c>
      <c r="O1845" s="57">
        <v>46322.846145833333</v>
      </c>
      <c r="P1845" s="57">
        <v>46323.397314814814</v>
      </c>
      <c r="Q1845">
        <v>69418279</v>
      </c>
      <c r="S1845">
        <v>142401146540</v>
      </c>
      <c r="T1845" t="s">
        <v>14022</v>
      </c>
      <c r="Z1845">
        <v>110.86398</v>
      </c>
      <c r="AA1845">
        <v>-6.7523419999999996</v>
      </c>
      <c r="AB1845" t="s">
        <v>14023</v>
      </c>
      <c r="AC1845" t="s">
        <v>283</v>
      </c>
      <c r="AO1845" t="s">
        <v>13683</v>
      </c>
      <c r="AR1845" t="s">
        <v>6</v>
      </c>
      <c r="AS1845" t="s">
        <v>219</v>
      </c>
      <c r="AT1845" t="s">
        <v>342</v>
      </c>
      <c r="AV1845" t="s">
        <v>13557</v>
      </c>
      <c r="AW1845" t="s">
        <v>540</v>
      </c>
      <c r="AX1845" t="s">
        <v>222</v>
      </c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:61">
      <c r="A1846">
        <v>1845</v>
      </c>
      <c r="B1846">
        <v>1002659095</v>
      </c>
      <c r="C1846">
        <v>3</v>
      </c>
      <c r="D1846" t="s">
        <v>51</v>
      </c>
      <c r="E1846">
        <v>4</v>
      </c>
      <c r="F1846" t="s">
        <v>268</v>
      </c>
      <c r="G1846" t="s">
        <v>268</v>
      </c>
      <c r="H1846" t="s">
        <v>805</v>
      </c>
      <c r="I1846" t="s">
        <v>212</v>
      </c>
      <c r="J1846" t="s">
        <v>213</v>
      </c>
      <c r="K1846" t="s">
        <v>149</v>
      </c>
      <c r="M1846" t="s">
        <v>1581</v>
      </c>
      <c r="N1846" t="s">
        <v>215</v>
      </c>
      <c r="O1846" s="57">
        <v>46324.4997337963</v>
      </c>
      <c r="P1846" s="57">
        <v>46324.500740740739</v>
      </c>
      <c r="Q1846">
        <v>69419215</v>
      </c>
      <c r="S1846">
        <v>142401146564</v>
      </c>
      <c r="T1846" t="s">
        <v>14034</v>
      </c>
      <c r="Z1846">
        <v>110.86398</v>
      </c>
      <c r="AA1846">
        <v>-6.7523419999999996</v>
      </c>
      <c r="AB1846" t="s">
        <v>14035</v>
      </c>
      <c r="AC1846" t="s">
        <v>283</v>
      </c>
      <c r="AO1846" t="s">
        <v>15237</v>
      </c>
      <c r="AR1846" t="s">
        <v>6</v>
      </c>
      <c r="AS1846" t="s">
        <v>219</v>
      </c>
      <c r="AT1846" t="s">
        <v>342</v>
      </c>
      <c r="AV1846" t="s">
        <v>1584</v>
      </c>
      <c r="AW1846" t="s">
        <v>540</v>
      </c>
      <c r="AX1846" t="s">
        <v>222</v>
      </c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:61">
      <c r="A1847">
        <v>1846</v>
      </c>
      <c r="B1847">
        <v>1002659105</v>
      </c>
      <c r="C1847">
        <v>3</v>
      </c>
      <c r="D1847" t="s">
        <v>51</v>
      </c>
      <c r="E1847">
        <v>4</v>
      </c>
      <c r="F1847" t="s">
        <v>268</v>
      </c>
      <c r="G1847" t="s">
        <v>268</v>
      </c>
      <c r="H1847" t="s">
        <v>805</v>
      </c>
      <c r="I1847" t="s">
        <v>212</v>
      </c>
      <c r="J1847" t="s">
        <v>213</v>
      </c>
      <c r="K1847" t="s">
        <v>149</v>
      </c>
      <c r="M1847" t="s">
        <v>1581</v>
      </c>
      <c r="N1847" t="s">
        <v>215</v>
      </c>
      <c r="O1847" s="57">
        <v>46324.502928240741</v>
      </c>
      <c r="P1847" s="57">
        <v>46324.503518518519</v>
      </c>
      <c r="Q1847">
        <v>69419218</v>
      </c>
      <c r="S1847">
        <v>142401146565</v>
      </c>
      <c r="T1847" t="s">
        <v>14037</v>
      </c>
      <c r="Z1847">
        <v>110.86398</v>
      </c>
      <c r="AA1847">
        <v>-6.7523419999999996</v>
      </c>
      <c r="AB1847" t="s">
        <v>14038</v>
      </c>
      <c r="AC1847" t="s">
        <v>283</v>
      </c>
      <c r="AO1847" t="s">
        <v>15237</v>
      </c>
      <c r="AR1847" t="s">
        <v>6</v>
      </c>
      <c r="AS1847" t="s">
        <v>219</v>
      </c>
      <c r="AT1847" t="s">
        <v>342</v>
      </c>
      <c r="AV1847" t="s">
        <v>1584</v>
      </c>
      <c r="AW1847" t="s">
        <v>1591</v>
      </c>
      <c r="AX1847" t="s">
        <v>222</v>
      </c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:61">
      <c r="A1848">
        <v>1847</v>
      </c>
      <c r="B1848">
        <v>1002659034</v>
      </c>
      <c r="C1848">
        <v>3</v>
      </c>
      <c r="D1848" t="s">
        <v>51</v>
      </c>
      <c r="E1848">
        <v>4</v>
      </c>
      <c r="F1848" t="s">
        <v>268</v>
      </c>
      <c r="G1848" t="s">
        <v>268</v>
      </c>
      <c r="H1848" t="s">
        <v>805</v>
      </c>
      <c r="I1848" t="s">
        <v>212</v>
      </c>
      <c r="J1848" t="s">
        <v>213</v>
      </c>
      <c r="K1848" t="s">
        <v>149</v>
      </c>
      <c r="M1848" t="s">
        <v>1581</v>
      </c>
      <c r="N1848" t="s">
        <v>215</v>
      </c>
      <c r="O1848" s="57">
        <v>46324.486585648148</v>
      </c>
      <c r="P1848" s="57">
        <v>46324.487546296295</v>
      </c>
      <c r="Q1848">
        <v>69419176</v>
      </c>
      <c r="S1848">
        <v>142401146556</v>
      </c>
      <c r="T1848" t="s">
        <v>14028</v>
      </c>
      <c r="Z1848">
        <v>110.86398</v>
      </c>
      <c r="AA1848">
        <v>-6.7523419999999996</v>
      </c>
      <c r="AB1848" t="s">
        <v>14029</v>
      </c>
      <c r="AC1848" t="s">
        <v>283</v>
      </c>
      <c r="AO1848" t="s">
        <v>15110</v>
      </c>
      <c r="AR1848" t="s">
        <v>6</v>
      </c>
      <c r="AS1848" t="s">
        <v>219</v>
      </c>
      <c r="AT1848" t="s">
        <v>1961</v>
      </c>
      <c r="AV1848" t="s">
        <v>1584</v>
      </c>
      <c r="AW1848" t="s">
        <v>5754</v>
      </c>
      <c r="AX1848" t="s">
        <v>222</v>
      </c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:61">
      <c r="A1849">
        <v>1848</v>
      </c>
      <c r="B1849">
        <v>1002659059</v>
      </c>
      <c r="C1849">
        <v>3</v>
      </c>
      <c r="D1849" t="s">
        <v>51</v>
      </c>
      <c r="E1849">
        <v>4</v>
      </c>
      <c r="F1849" t="s">
        <v>268</v>
      </c>
      <c r="G1849" t="s">
        <v>268</v>
      </c>
      <c r="H1849" t="s">
        <v>805</v>
      </c>
      <c r="I1849" t="s">
        <v>212</v>
      </c>
      <c r="J1849" t="s">
        <v>213</v>
      </c>
      <c r="K1849" t="s">
        <v>149</v>
      </c>
      <c r="M1849" t="s">
        <v>1581</v>
      </c>
      <c r="N1849" t="s">
        <v>215</v>
      </c>
      <c r="O1849" s="57">
        <v>46324.49181712963</v>
      </c>
      <c r="P1849" s="57">
        <v>46324.4924537037</v>
      </c>
      <c r="Q1849">
        <v>69419182</v>
      </c>
      <c r="S1849">
        <v>142401146562</v>
      </c>
      <c r="T1849" t="s">
        <v>14024</v>
      </c>
      <c r="Z1849">
        <v>110.86398</v>
      </c>
      <c r="AA1849">
        <v>-6.7523419999999996</v>
      </c>
      <c r="AB1849" t="s">
        <v>14026</v>
      </c>
      <c r="AC1849" t="s">
        <v>283</v>
      </c>
      <c r="AO1849" t="s">
        <v>15110</v>
      </c>
      <c r="AR1849" t="s">
        <v>6</v>
      </c>
      <c r="AS1849" t="s">
        <v>219</v>
      </c>
      <c r="AT1849" t="s">
        <v>1961</v>
      </c>
      <c r="AV1849" t="s">
        <v>1584</v>
      </c>
      <c r="AW1849" t="s">
        <v>14033</v>
      </c>
      <c r="AX1849" t="s">
        <v>222</v>
      </c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:61">
      <c r="A1850">
        <v>1849</v>
      </c>
      <c r="B1850">
        <v>1002656618</v>
      </c>
      <c r="C1850">
        <v>3</v>
      </c>
      <c r="D1850" t="s">
        <v>51</v>
      </c>
      <c r="E1850">
        <v>4</v>
      </c>
      <c r="F1850" t="s">
        <v>268</v>
      </c>
      <c r="G1850" t="s">
        <v>268</v>
      </c>
      <c r="H1850" t="s">
        <v>805</v>
      </c>
      <c r="I1850" t="s">
        <v>212</v>
      </c>
      <c r="J1850" t="s">
        <v>213</v>
      </c>
      <c r="K1850" t="s">
        <v>149</v>
      </c>
      <c r="M1850" t="s">
        <v>1625</v>
      </c>
      <c r="N1850" t="s">
        <v>215</v>
      </c>
      <c r="O1850" s="57">
        <v>46322.683067129627</v>
      </c>
      <c r="P1850" s="57">
        <v>46322.861608796295</v>
      </c>
      <c r="Q1850">
        <v>69418205</v>
      </c>
      <c r="S1850">
        <v>142401146534</v>
      </c>
      <c r="T1850" t="s">
        <v>14024</v>
      </c>
      <c r="U1850" t="s">
        <v>14025</v>
      </c>
      <c r="Z1850">
        <v>110.863958</v>
      </c>
      <c r="AA1850">
        <v>-6.7523796999999997</v>
      </c>
      <c r="AB1850" t="s">
        <v>14026</v>
      </c>
      <c r="AC1850" t="s">
        <v>283</v>
      </c>
      <c r="AO1850" t="s">
        <v>13871</v>
      </c>
      <c r="AR1850" t="s">
        <v>1630</v>
      </c>
      <c r="AS1850" t="s">
        <v>219</v>
      </c>
      <c r="AT1850" t="s">
        <v>1961</v>
      </c>
      <c r="AV1850" t="s">
        <v>14027</v>
      </c>
      <c r="AW1850" t="s">
        <v>5754</v>
      </c>
      <c r="AX1850" t="s">
        <v>222</v>
      </c>
      <c r="AZ1850" t="s">
        <v>14027</v>
      </c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:61">
      <c r="A1851">
        <v>1850</v>
      </c>
      <c r="B1851">
        <v>1002656551</v>
      </c>
      <c r="C1851">
        <v>3</v>
      </c>
      <c r="D1851" t="s">
        <v>51</v>
      </c>
      <c r="E1851">
        <v>4</v>
      </c>
      <c r="F1851" t="s">
        <v>268</v>
      </c>
      <c r="G1851" t="s">
        <v>268</v>
      </c>
      <c r="H1851" t="s">
        <v>805</v>
      </c>
      <c r="I1851" t="s">
        <v>212</v>
      </c>
      <c r="J1851" t="s">
        <v>213</v>
      </c>
      <c r="K1851" t="s">
        <v>149</v>
      </c>
      <c r="M1851" t="s">
        <v>1625</v>
      </c>
      <c r="N1851" t="s">
        <v>215</v>
      </c>
      <c r="O1851" s="57">
        <v>46322.672268518516</v>
      </c>
      <c r="P1851" s="57">
        <v>46322.860856481479</v>
      </c>
      <c r="Q1851">
        <v>69418159</v>
      </c>
      <c r="S1851">
        <v>142401146533</v>
      </c>
      <c r="T1851" t="s">
        <v>14028</v>
      </c>
      <c r="U1851" t="s">
        <v>10424</v>
      </c>
      <c r="Z1851">
        <v>110.863958</v>
      </c>
      <c r="AA1851">
        <v>-6.7523796999999997</v>
      </c>
      <c r="AB1851" t="s">
        <v>14029</v>
      </c>
      <c r="AC1851" t="s">
        <v>283</v>
      </c>
      <c r="AO1851" t="s">
        <v>13703</v>
      </c>
      <c r="AR1851" t="s">
        <v>1630</v>
      </c>
      <c r="AS1851" t="s">
        <v>219</v>
      </c>
      <c r="AT1851" t="s">
        <v>1961</v>
      </c>
      <c r="AV1851" t="s">
        <v>14027</v>
      </c>
      <c r="AW1851" t="s">
        <v>5754</v>
      </c>
      <c r="AX1851" t="s">
        <v>222</v>
      </c>
      <c r="AZ1851" t="s">
        <v>14027</v>
      </c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:61">
      <c r="A1852">
        <v>1851</v>
      </c>
      <c r="B1852">
        <v>1002656644</v>
      </c>
      <c r="C1852">
        <v>3</v>
      </c>
      <c r="D1852" t="s">
        <v>51</v>
      </c>
      <c r="E1852">
        <v>4</v>
      </c>
      <c r="F1852" t="s">
        <v>268</v>
      </c>
      <c r="G1852" t="s">
        <v>268</v>
      </c>
      <c r="H1852" t="s">
        <v>805</v>
      </c>
      <c r="I1852" t="s">
        <v>212</v>
      </c>
      <c r="J1852" t="s">
        <v>213</v>
      </c>
      <c r="K1852" t="s">
        <v>149</v>
      </c>
      <c r="M1852" t="s">
        <v>1625</v>
      </c>
      <c r="N1852" t="s">
        <v>215</v>
      </c>
      <c r="O1852" s="57">
        <v>46322.688518518517</v>
      </c>
      <c r="P1852" s="57">
        <v>46322.862638888888</v>
      </c>
      <c r="Q1852">
        <v>69418192</v>
      </c>
      <c r="S1852">
        <v>142401146536</v>
      </c>
      <c r="T1852" t="s">
        <v>14030</v>
      </c>
      <c r="U1852" t="s">
        <v>14025</v>
      </c>
      <c r="Z1852">
        <v>110.863958</v>
      </c>
      <c r="AA1852">
        <v>-6.7523796999999997</v>
      </c>
      <c r="AB1852" t="s">
        <v>14031</v>
      </c>
      <c r="AC1852" t="s">
        <v>283</v>
      </c>
      <c r="AO1852" t="s">
        <v>14032</v>
      </c>
      <c r="AR1852" t="s">
        <v>1630</v>
      </c>
      <c r="AS1852" t="s">
        <v>219</v>
      </c>
      <c r="AT1852" t="s">
        <v>1961</v>
      </c>
      <c r="AV1852" t="s">
        <v>14027</v>
      </c>
      <c r="AW1852" t="s">
        <v>14033</v>
      </c>
      <c r="AX1852" t="s">
        <v>222</v>
      </c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:61">
      <c r="A1853">
        <v>1852</v>
      </c>
      <c r="B1853">
        <v>1002656850</v>
      </c>
      <c r="C1853">
        <v>3</v>
      </c>
      <c r="D1853" t="s">
        <v>51</v>
      </c>
      <c r="E1853">
        <v>4</v>
      </c>
      <c r="F1853" t="s">
        <v>268</v>
      </c>
      <c r="G1853" t="s">
        <v>268</v>
      </c>
      <c r="H1853" t="s">
        <v>805</v>
      </c>
      <c r="I1853" t="s">
        <v>212</v>
      </c>
      <c r="J1853" t="s">
        <v>213</v>
      </c>
      <c r="K1853" t="s">
        <v>149</v>
      </c>
      <c r="M1853" t="s">
        <v>1625</v>
      </c>
      <c r="N1853" t="s">
        <v>215</v>
      </c>
      <c r="O1853" s="57">
        <v>46322.838784722226</v>
      </c>
      <c r="P1853" s="57">
        <v>46322.864155092589</v>
      </c>
      <c r="Q1853">
        <v>69418275</v>
      </c>
      <c r="S1853">
        <v>142401146538</v>
      </c>
      <c r="T1853" t="s">
        <v>14034</v>
      </c>
      <c r="U1853" t="s">
        <v>14025</v>
      </c>
      <c r="Z1853">
        <v>110.863958</v>
      </c>
      <c r="AA1853">
        <v>-6.7523796999999997</v>
      </c>
      <c r="AB1853" t="s">
        <v>14035</v>
      </c>
      <c r="AC1853" t="s">
        <v>283</v>
      </c>
      <c r="AO1853" t="s">
        <v>14036</v>
      </c>
      <c r="AR1853" t="s">
        <v>1630</v>
      </c>
      <c r="AS1853" t="s">
        <v>219</v>
      </c>
      <c r="AT1853" t="s">
        <v>342</v>
      </c>
      <c r="AV1853" t="s">
        <v>14027</v>
      </c>
      <c r="AW1853" t="s">
        <v>2394</v>
      </c>
      <c r="AX1853" t="s">
        <v>222</v>
      </c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:61">
      <c r="A1854">
        <v>1853</v>
      </c>
      <c r="B1854">
        <v>1002656851</v>
      </c>
      <c r="C1854">
        <v>3</v>
      </c>
      <c r="D1854" t="s">
        <v>51</v>
      </c>
      <c r="E1854">
        <v>4</v>
      </c>
      <c r="F1854" t="s">
        <v>268</v>
      </c>
      <c r="G1854" t="s">
        <v>268</v>
      </c>
      <c r="H1854" t="s">
        <v>805</v>
      </c>
      <c r="I1854" t="s">
        <v>212</v>
      </c>
      <c r="J1854" t="s">
        <v>213</v>
      </c>
      <c r="K1854" t="s">
        <v>149</v>
      </c>
      <c r="M1854" t="s">
        <v>1625</v>
      </c>
      <c r="N1854" t="s">
        <v>215</v>
      </c>
      <c r="O1854" s="57">
        <v>46322.842303240737</v>
      </c>
      <c r="P1854" s="57">
        <v>46322.865405092591</v>
      </c>
      <c r="Q1854">
        <v>69418276</v>
      </c>
      <c r="S1854">
        <v>142401146539</v>
      </c>
      <c r="T1854" t="s">
        <v>14037</v>
      </c>
      <c r="U1854" t="s">
        <v>14025</v>
      </c>
      <c r="Z1854">
        <v>110.863958</v>
      </c>
      <c r="AA1854">
        <v>-6.7523796999999997</v>
      </c>
      <c r="AB1854" t="s">
        <v>14038</v>
      </c>
      <c r="AC1854" t="s">
        <v>283</v>
      </c>
      <c r="AO1854" t="s">
        <v>13683</v>
      </c>
      <c r="AR1854" t="s">
        <v>1630</v>
      </c>
      <c r="AS1854" t="s">
        <v>219</v>
      </c>
      <c r="AT1854" t="s">
        <v>342</v>
      </c>
      <c r="AV1854" t="s">
        <v>14027</v>
      </c>
      <c r="AW1854" t="s">
        <v>559</v>
      </c>
      <c r="AX1854" t="s">
        <v>222</v>
      </c>
      <c r="AZ1854" t="s">
        <v>14027</v>
      </c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:61">
      <c r="A1855">
        <v>1854</v>
      </c>
      <c r="B1855">
        <v>1002659080</v>
      </c>
      <c r="C1855">
        <v>3</v>
      </c>
      <c r="D1855" t="s">
        <v>51</v>
      </c>
      <c r="E1855">
        <v>4</v>
      </c>
      <c r="F1855" t="s">
        <v>268</v>
      </c>
      <c r="G1855" t="s">
        <v>268</v>
      </c>
      <c r="H1855" t="s">
        <v>805</v>
      </c>
      <c r="I1855" t="s">
        <v>212</v>
      </c>
      <c r="J1855" t="s">
        <v>213</v>
      </c>
      <c r="K1855" t="s">
        <v>149</v>
      </c>
      <c r="M1855" t="s">
        <v>1625</v>
      </c>
      <c r="N1855" t="s">
        <v>215</v>
      </c>
      <c r="O1855" s="57">
        <v>46324.495821759258</v>
      </c>
      <c r="P1855" s="57">
        <v>46324.60527777778</v>
      </c>
      <c r="Q1855">
        <v>69419206</v>
      </c>
      <c r="S1855">
        <v>142401146563</v>
      </c>
      <c r="T1855" t="s">
        <v>14030</v>
      </c>
      <c r="Z1855">
        <v>110.86398</v>
      </c>
      <c r="AA1855">
        <v>-6.7523419999999996</v>
      </c>
      <c r="AB1855" t="s">
        <v>14031</v>
      </c>
      <c r="AC1855" t="s">
        <v>283</v>
      </c>
      <c r="AO1855" t="s">
        <v>15110</v>
      </c>
      <c r="AR1855" t="s">
        <v>1630</v>
      </c>
      <c r="AS1855" t="s">
        <v>219</v>
      </c>
      <c r="AT1855" t="s">
        <v>1961</v>
      </c>
      <c r="AV1855" t="s">
        <v>9236</v>
      </c>
      <c r="AW1855" t="s">
        <v>5754</v>
      </c>
      <c r="AX1855" t="s">
        <v>222</v>
      </c>
      <c r="AZ1855" t="s">
        <v>9236</v>
      </c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:61">
      <c r="A1856">
        <v>1855</v>
      </c>
      <c r="B1856">
        <v>1002624154</v>
      </c>
      <c r="C1856">
        <v>3</v>
      </c>
      <c r="D1856" t="s">
        <v>51</v>
      </c>
      <c r="E1856">
        <v>4</v>
      </c>
      <c r="F1856" t="s">
        <v>268</v>
      </c>
      <c r="G1856" t="s">
        <v>268</v>
      </c>
      <c r="H1856" t="s">
        <v>805</v>
      </c>
      <c r="I1856" t="s">
        <v>212</v>
      </c>
      <c r="J1856" t="s">
        <v>213</v>
      </c>
      <c r="K1856" t="s">
        <v>149</v>
      </c>
      <c r="L1856" t="s">
        <v>214</v>
      </c>
      <c r="M1856" t="s">
        <v>1916</v>
      </c>
      <c r="N1856" t="s">
        <v>215</v>
      </c>
      <c r="O1856" s="57">
        <v>46301.515740740739</v>
      </c>
      <c r="P1856" s="57">
        <v>46311.452430555553</v>
      </c>
      <c r="Q1856">
        <v>69404990</v>
      </c>
      <c r="S1856">
        <v>142401146393</v>
      </c>
      <c r="T1856" t="s">
        <v>3447</v>
      </c>
      <c r="U1856" t="s">
        <v>3448</v>
      </c>
      <c r="V1856" t="s">
        <v>3449</v>
      </c>
      <c r="Z1856">
        <v>110.8445423</v>
      </c>
      <c r="AA1856">
        <v>-6.7576166999999998</v>
      </c>
      <c r="AB1856" t="s">
        <v>3450</v>
      </c>
      <c r="AC1856" t="s">
        <v>235</v>
      </c>
      <c r="AL1856" t="s">
        <v>217</v>
      </c>
      <c r="AM1856" t="s">
        <v>3430</v>
      </c>
      <c r="AN1856" t="s">
        <v>6</v>
      </c>
      <c r="AO1856" s="57">
        <v>46183.517812500002</v>
      </c>
      <c r="AP1856" s="57">
        <v>46302.458333333336</v>
      </c>
      <c r="AQ1856" t="s">
        <v>841</v>
      </c>
      <c r="AR1856" t="s">
        <v>12</v>
      </c>
      <c r="AS1856" t="s">
        <v>219</v>
      </c>
      <c r="AT1856" t="s">
        <v>230</v>
      </c>
      <c r="AV1856" t="s">
        <v>1626</v>
      </c>
      <c r="AW1856" t="s">
        <v>879</v>
      </c>
      <c r="AX1856" t="s">
        <v>222</v>
      </c>
      <c r="BA1856" s="57">
        <v>46302.458333333336</v>
      </c>
      <c r="BB1856" t="s">
        <v>3430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:61">
      <c r="A1857">
        <v>1856</v>
      </c>
      <c r="B1857">
        <v>1002638850</v>
      </c>
      <c r="C1857">
        <v>3</v>
      </c>
      <c r="D1857" t="s">
        <v>51</v>
      </c>
      <c r="E1857">
        <v>4</v>
      </c>
      <c r="F1857" t="s">
        <v>268</v>
      </c>
      <c r="G1857" t="s">
        <v>268</v>
      </c>
      <c r="H1857" t="s">
        <v>805</v>
      </c>
      <c r="I1857" t="s">
        <v>212</v>
      </c>
      <c r="J1857" t="s">
        <v>213</v>
      </c>
      <c r="K1857" t="s">
        <v>149</v>
      </c>
      <c r="L1857" t="s">
        <v>214</v>
      </c>
      <c r="M1857" t="s">
        <v>1916</v>
      </c>
      <c r="N1857" t="s">
        <v>215</v>
      </c>
      <c r="O1857" s="57">
        <v>46310.630312499998</v>
      </c>
      <c r="P1857" s="57">
        <v>46315.388807870368</v>
      </c>
      <c r="Q1857">
        <v>69410948</v>
      </c>
      <c r="S1857">
        <v>142401146442</v>
      </c>
      <c r="T1857" t="s">
        <v>7738</v>
      </c>
      <c r="U1857" t="s">
        <v>7739</v>
      </c>
      <c r="V1857" t="s">
        <v>7740</v>
      </c>
      <c r="Z1857">
        <v>110.8192578</v>
      </c>
      <c r="AA1857">
        <v>-6.8028828999999904</v>
      </c>
      <c r="AB1857" t="s">
        <v>7741</v>
      </c>
      <c r="AC1857" t="s">
        <v>235</v>
      </c>
      <c r="AL1857" t="s">
        <v>217</v>
      </c>
      <c r="AM1857" t="s">
        <v>7742</v>
      </c>
      <c r="AN1857" t="s">
        <v>6</v>
      </c>
      <c r="AO1857" t="s">
        <v>7450</v>
      </c>
      <c r="AP1857" s="57">
        <v>46311.625</v>
      </c>
      <c r="AQ1857" t="s">
        <v>841</v>
      </c>
      <c r="AR1857" t="s">
        <v>12</v>
      </c>
      <c r="AS1857" t="s">
        <v>219</v>
      </c>
      <c r="AT1857" t="s">
        <v>230</v>
      </c>
      <c r="AV1857" t="s">
        <v>1626</v>
      </c>
      <c r="AW1857" t="s">
        <v>880</v>
      </c>
      <c r="AX1857" t="s">
        <v>222</v>
      </c>
      <c r="BA1857" s="57">
        <v>46311.625</v>
      </c>
      <c r="BB1857" t="s">
        <v>7742</v>
      </c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:61">
      <c r="A1858">
        <v>1857</v>
      </c>
      <c r="B1858">
        <v>1002645156</v>
      </c>
      <c r="C1858">
        <v>3</v>
      </c>
      <c r="D1858" t="s">
        <v>51</v>
      </c>
      <c r="E1858">
        <v>4</v>
      </c>
      <c r="F1858" t="s">
        <v>268</v>
      </c>
      <c r="G1858" t="s">
        <v>268</v>
      </c>
      <c r="H1858" t="s">
        <v>805</v>
      </c>
      <c r="I1858" t="s">
        <v>212</v>
      </c>
      <c r="J1858" t="s">
        <v>213</v>
      </c>
      <c r="K1858" t="s">
        <v>149</v>
      </c>
      <c r="L1858" t="s">
        <v>214</v>
      </c>
      <c r="M1858" t="s">
        <v>1916</v>
      </c>
      <c r="N1858" t="s">
        <v>215</v>
      </c>
      <c r="O1858" s="57">
        <v>46315.472800925927</v>
      </c>
      <c r="P1858" s="57">
        <v>46322.639282407406</v>
      </c>
      <c r="Q1858">
        <v>69413604</v>
      </c>
      <c r="S1858">
        <v>142401146485</v>
      </c>
      <c r="T1858" t="s">
        <v>10423</v>
      </c>
      <c r="U1858" t="s">
        <v>10424</v>
      </c>
      <c r="V1858" t="s">
        <v>10425</v>
      </c>
      <c r="Z1858">
        <v>110.86398</v>
      </c>
      <c r="AA1858">
        <v>-6.7523419999999996</v>
      </c>
      <c r="AB1858" t="s">
        <v>10426</v>
      </c>
      <c r="AC1858" t="s">
        <v>235</v>
      </c>
      <c r="AL1858" t="s">
        <v>217</v>
      </c>
      <c r="AM1858" t="s">
        <v>10427</v>
      </c>
      <c r="AN1858" t="s">
        <v>6</v>
      </c>
      <c r="AO1858" t="s">
        <v>10057</v>
      </c>
      <c r="AP1858" s="57">
        <v>46316.333333333336</v>
      </c>
      <c r="AQ1858" t="s">
        <v>838</v>
      </c>
      <c r="AR1858" t="s">
        <v>12</v>
      </c>
      <c r="AS1858" t="s">
        <v>219</v>
      </c>
      <c r="AT1858" t="s">
        <v>230</v>
      </c>
      <c r="AV1858" t="s">
        <v>1626</v>
      </c>
      <c r="AW1858" t="s">
        <v>877</v>
      </c>
      <c r="AX1858" t="s">
        <v>222</v>
      </c>
      <c r="BA1858" s="57">
        <v>46316.333333333336</v>
      </c>
      <c r="BB1858" t="s">
        <v>10427</v>
      </c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:61">
      <c r="A1859">
        <v>1858</v>
      </c>
      <c r="B1859">
        <v>1002656477</v>
      </c>
      <c r="C1859">
        <v>3</v>
      </c>
      <c r="D1859" t="s">
        <v>51</v>
      </c>
      <c r="E1859">
        <v>4</v>
      </c>
      <c r="F1859" t="s">
        <v>268</v>
      </c>
      <c r="G1859" t="s">
        <v>268</v>
      </c>
      <c r="H1859" t="s">
        <v>805</v>
      </c>
      <c r="I1859" t="s">
        <v>212</v>
      </c>
      <c r="J1859" t="s">
        <v>213</v>
      </c>
      <c r="K1859" t="s">
        <v>149</v>
      </c>
      <c r="M1859" t="s">
        <v>1916</v>
      </c>
      <c r="N1859" t="s">
        <v>215</v>
      </c>
      <c r="O1859" s="57">
        <v>46322.655706018515</v>
      </c>
      <c r="P1859" s="57">
        <v>46324.657187500001</v>
      </c>
      <c r="Q1859">
        <v>69418122</v>
      </c>
      <c r="S1859">
        <v>142401146530</v>
      </c>
      <c r="T1859" t="s">
        <v>14011</v>
      </c>
      <c r="U1859" t="s">
        <v>10424</v>
      </c>
      <c r="V1859" t="s">
        <v>14012</v>
      </c>
      <c r="Z1859">
        <v>110.863958</v>
      </c>
      <c r="AA1859">
        <v>-6.7523796999999997</v>
      </c>
      <c r="AB1859" t="s">
        <v>14013</v>
      </c>
      <c r="AC1859" t="s">
        <v>283</v>
      </c>
      <c r="AL1859" t="s">
        <v>217</v>
      </c>
      <c r="AM1859" t="s">
        <v>14014</v>
      </c>
      <c r="AN1859" t="s">
        <v>6</v>
      </c>
      <c r="AO1859" t="s">
        <v>13935</v>
      </c>
      <c r="AP1859" s="57">
        <v>46324.333333333336</v>
      </c>
      <c r="AQ1859" t="s">
        <v>838</v>
      </c>
      <c r="AR1859" t="s">
        <v>12</v>
      </c>
      <c r="AS1859" t="s">
        <v>219</v>
      </c>
      <c r="AT1859" t="s">
        <v>230</v>
      </c>
      <c r="AV1859" t="s">
        <v>1626</v>
      </c>
      <c r="AW1859" t="s">
        <v>1746</v>
      </c>
      <c r="AX1859" t="s">
        <v>222</v>
      </c>
      <c r="BA1859" s="57">
        <v>46324.333333333336</v>
      </c>
      <c r="BB1859" t="s">
        <v>14014</v>
      </c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:61">
      <c r="A1860">
        <v>1859</v>
      </c>
      <c r="B1860">
        <v>1002656491</v>
      </c>
      <c r="C1860">
        <v>3</v>
      </c>
      <c r="D1860" t="s">
        <v>51</v>
      </c>
      <c r="E1860">
        <v>4</v>
      </c>
      <c r="F1860" t="s">
        <v>268</v>
      </c>
      <c r="G1860" t="s">
        <v>268</v>
      </c>
      <c r="H1860" t="s">
        <v>805</v>
      </c>
      <c r="I1860" t="s">
        <v>212</v>
      </c>
      <c r="J1860" t="s">
        <v>213</v>
      </c>
      <c r="K1860" t="s">
        <v>149</v>
      </c>
      <c r="M1860" t="s">
        <v>1916</v>
      </c>
      <c r="N1860" t="s">
        <v>215</v>
      </c>
      <c r="O1860" s="57">
        <v>46322.658449074072</v>
      </c>
      <c r="P1860" s="57">
        <v>46324.530104166668</v>
      </c>
      <c r="Q1860">
        <v>69418123</v>
      </c>
      <c r="S1860">
        <v>142401146532</v>
      </c>
      <c r="T1860" t="s">
        <v>14019</v>
      </c>
      <c r="U1860" t="s">
        <v>10424</v>
      </c>
      <c r="V1860" t="s">
        <v>14020</v>
      </c>
      <c r="Z1860">
        <v>110.863958</v>
      </c>
      <c r="AA1860">
        <v>-6.7523796999999997</v>
      </c>
      <c r="AB1860" t="s">
        <v>14021</v>
      </c>
      <c r="AC1860" t="s">
        <v>283</v>
      </c>
      <c r="AL1860" t="s">
        <v>217</v>
      </c>
      <c r="AM1860" t="s">
        <v>14014</v>
      </c>
      <c r="AN1860" t="s">
        <v>6</v>
      </c>
      <c r="AO1860" t="s">
        <v>13935</v>
      </c>
      <c r="AP1860" s="57">
        <v>46324.333333333336</v>
      </c>
      <c r="AQ1860" t="s">
        <v>838</v>
      </c>
      <c r="AR1860" t="s">
        <v>12</v>
      </c>
      <c r="AS1860" t="s">
        <v>219</v>
      </c>
      <c r="AT1860" t="s">
        <v>230</v>
      </c>
      <c r="AV1860" t="s">
        <v>1626</v>
      </c>
      <c r="AW1860" t="s">
        <v>1746</v>
      </c>
      <c r="AX1860" t="s">
        <v>222</v>
      </c>
      <c r="BA1860" s="57">
        <v>46324.333333333336</v>
      </c>
      <c r="BB1860" t="s">
        <v>14014</v>
      </c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:61">
      <c r="A1861">
        <v>1860</v>
      </c>
      <c r="B1861">
        <v>1002657450</v>
      </c>
      <c r="C1861">
        <v>3</v>
      </c>
      <c r="D1861" t="s">
        <v>51</v>
      </c>
      <c r="E1861">
        <v>4</v>
      </c>
      <c r="F1861" t="s">
        <v>268</v>
      </c>
      <c r="G1861" t="s">
        <v>288</v>
      </c>
      <c r="H1861" t="s">
        <v>8815</v>
      </c>
      <c r="I1861" t="s">
        <v>212</v>
      </c>
      <c r="J1861" t="s">
        <v>213</v>
      </c>
      <c r="K1861" t="s">
        <v>149</v>
      </c>
      <c r="M1861" t="s">
        <v>224</v>
      </c>
      <c r="N1861" t="s">
        <v>215</v>
      </c>
      <c r="O1861" s="57">
        <v>46323.484849537039</v>
      </c>
      <c r="P1861" s="57">
        <v>46324.641377314816</v>
      </c>
      <c r="Q1861">
        <v>69413089</v>
      </c>
      <c r="R1861">
        <v>2955550002</v>
      </c>
      <c r="S1861">
        <v>141571105441</v>
      </c>
      <c r="T1861" t="s">
        <v>1717</v>
      </c>
      <c r="U1861" t="s">
        <v>15339</v>
      </c>
      <c r="V1861" t="s">
        <v>9744</v>
      </c>
      <c r="Z1861">
        <v>111.148</v>
      </c>
      <c r="AA1861">
        <v>-6.76</v>
      </c>
      <c r="AB1861" t="s">
        <v>9745</v>
      </c>
      <c r="AC1861" t="s">
        <v>225</v>
      </c>
      <c r="AL1861" t="s">
        <v>217</v>
      </c>
      <c r="AM1861" t="s">
        <v>15340</v>
      </c>
      <c r="AN1861" t="s">
        <v>6</v>
      </c>
      <c r="AO1861" t="s">
        <v>14360</v>
      </c>
      <c r="AP1861" s="57">
        <v>46325</v>
      </c>
      <c r="AR1861" t="s">
        <v>18</v>
      </c>
      <c r="AS1861" t="s">
        <v>219</v>
      </c>
      <c r="AT1861" t="s">
        <v>230</v>
      </c>
      <c r="AV1861" t="s">
        <v>226</v>
      </c>
      <c r="AW1861" t="s">
        <v>1585</v>
      </c>
      <c r="AX1861" t="s">
        <v>222</v>
      </c>
      <c r="BA1861" s="57">
        <v>46325.458333333336</v>
      </c>
      <c r="BB1861" t="s">
        <v>15340</v>
      </c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:61">
      <c r="A1862">
        <v>1861</v>
      </c>
      <c r="B1862">
        <v>1002643962</v>
      </c>
      <c r="C1862">
        <v>3</v>
      </c>
      <c r="D1862" t="s">
        <v>51</v>
      </c>
      <c r="E1862">
        <v>4</v>
      </c>
      <c r="F1862" t="s">
        <v>268</v>
      </c>
      <c r="G1862" t="s">
        <v>288</v>
      </c>
      <c r="H1862" t="s">
        <v>8815</v>
      </c>
      <c r="I1862" t="s">
        <v>212</v>
      </c>
      <c r="J1862" t="s">
        <v>213</v>
      </c>
      <c r="K1862" t="s">
        <v>149</v>
      </c>
      <c r="M1862" t="s">
        <v>76</v>
      </c>
      <c r="N1862" t="s">
        <v>215</v>
      </c>
      <c r="O1862" s="57">
        <v>46314.676886574074</v>
      </c>
      <c r="P1862" s="57">
        <v>46316.498935185184</v>
      </c>
      <c r="Q1862">
        <v>69400625</v>
      </c>
      <c r="S1862">
        <v>141571105280</v>
      </c>
      <c r="T1862" t="s">
        <v>9738</v>
      </c>
      <c r="U1862" t="s">
        <v>9747</v>
      </c>
      <c r="V1862" t="s">
        <v>9748</v>
      </c>
      <c r="Z1862">
        <v>111.156805509808</v>
      </c>
      <c r="AA1862">
        <v>-6.7293221139692898</v>
      </c>
      <c r="AB1862" t="s">
        <v>9749</v>
      </c>
      <c r="AC1862" t="s">
        <v>225</v>
      </c>
      <c r="AL1862" t="s">
        <v>217</v>
      </c>
      <c r="AM1862" t="s">
        <v>9750</v>
      </c>
      <c r="AN1862" t="s">
        <v>6</v>
      </c>
      <c r="AO1862" t="s">
        <v>9433</v>
      </c>
      <c r="AP1862" s="57">
        <v>46317.333333333336</v>
      </c>
      <c r="AR1862" t="s">
        <v>218</v>
      </c>
      <c r="AS1862" t="s">
        <v>219</v>
      </c>
      <c r="AT1862" t="s">
        <v>230</v>
      </c>
      <c r="AU1862">
        <v>20261021</v>
      </c>
      <c r="AV1862" t="s">
        <v>221</v>
      </c>
      <c r="AW1862" t="s">
        <v>540</v>
      </c>
      <c r="AX1862" t="s">
        <v>222</v>
      </c>
      <c r="BA1862" s="57">
        <v>46317.333333333336</v>
      </c>
      <c r="BB1862" t="s">
        <v>9750</v>
      </c>
      <c r="BC1862">
        <v>2026</v>
      </c>
      <c r="BD1862">
        <v>10</v>
      </c>
      <c r="BE1862">
        <v>21</v>
      </c>
      <c r="BF1862" s="6">
        <f t="shared" si="87"/>
        <v>46316</v>
      </c>
      <c r="BG1862">
        <f t="shared" si="88"/>
        <v>-1.3333333333357587</v>
      </c>
      <c r="BH1862" t="str">
        <f t="shared" si="89"/>
        <v>COMPLY</v>
      </c>
      <c r="BI1862" t="e">
        <f>VLOOKUP(H1862,Sheet2!$A$1:$B$270,2,FALSE)</f>
        <v>#N/A</v>
      </c>
    </row>
    <row r="1863" spans="1:61">
      <c r="A1863">
        <v>1862</v>
      </c>
      <c r="B1863">
        <v>1002639507</v>
      </c>
      <c r="C1863">
        <v>3</v>
      </c>
      <c r="D1863" t="s">
        <v>51</v>
      </c>
      <c r="E1863">
        <v>4</v>
      </c>
      <c r="F1863" t="s">
        <v>268</v>
      </c>
      <c r="G1863" t="s">
        <v>288</v>
      </c>
      <c r="H1863" t="s">
        <v>8815</v>
      </c>
      <c r="I1863" t="s">
        <v>212</v>
      </c>
      <c r="J1863" t="s">
        <v>213</v>
      </c>
      <c r="K1863" t="s">
        <v>149</v>
      </c>
      <c r="L1863" t="s">
        <v>214</v>
      </c>
      <c r="M1863" t="s">
        <v>1916</v>
      </c>
      <c r="N1863" t="s">
        <v>215</v>
      </c>
      <c r="O1863" s="57">
        <v>46311.391388888886</v>
      </c>
      <c r="P1863" s="57">
        <v>46314.429328703707</v>
      </c>
      <c r="Q1863">
        <v>69411156</v>
      </c>
      <c r="S1863">
        <v>141571106999</v>
      </c>
      <c r="T1863" t="s">
        <v>8816</v>
      </c>
      <c r="U1863" t="s">
        <v>8817</v>
      </c>
      <c r="V1863" t="s">
        <v>8818</v>
      </c>
      <c r="Z1863">
        <v>111.23822432271</v>
      </c>
      <c r="AA1863">
        <v>-6.7762663999464401</v>
      </c>
      <c r="AB1863" t="s">
        <v>8819</v>
      </c>
      <c r="AC1863" t="s">
        <v>235</v>
      </c>
      <c r="AL1863" t="s">
        <v>217</v>
      </c>
      <c r="AM1863" t="s">
        <v>8064</v>
      </c>
      <c r="AN1863" t="s">
        <v>6</v>
      </c>
      <c r="AO1863" t="s">
        <v>8387</v>
      </c>
      <c r="AP1863" s="57">
        <v>46312.333333333336</v>
      </c>
      <c r="AQ1863" t="s">
        <v>841</v>
      </c>
      <c r="AR1863" t="s">
        <v>12</v>
      </c>
      <c r="AS1863" t="s">
        <v>219</v>
      </c>
      <c r="AT1863" t="s">
        <v>230</v>
      </c>
      <c r="AV1863" t="s">
        <v>1626</v>
      </c>
      <c r="AW1863" t="s">
        <v>880</v>
      </c>
      <c r="AX1863" t="s">
        <v>222</v>
      </c>
      <c r="BA1863" s="57">
        <v>46312.333333333336</v>
      </c>
      <c r="BB1863" t="s">
        <v>8064</v>
      </c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:61">
      <c r="A1864">
        <v>1863</v>
      </c>
      <c r="B1864">
        <v>1002643587</v>
      </c>
      <c r="C1864">
        <v>3</v>
      </c>
      <c r="D1864" t="s">
        <v>51</v>
      </c>
      <c r="E1864">
        <v>4</v>
      </c>
      <c r="F1864" t="s">
        <v>268</v>
      </c>
      <c r="G1864" t="s">
        <v>288</v>
      </c>
      <c r="H1864" t="s">
        <v>8815</v>
      </c>
      <c r="I1864" t="s">
        <v>212</v>
      </c>
      <c r="J1864" t="s">
        <v>213</v>
      </c>
      <c r="K1864" t="s">
        <v>149</v>
      </c>
      <c r="M1864" t="s">
        <v>1916</v>
      </c>
      <c r="N1864" t="s">
        <v>215</v>
      </c>
      <c r="O1864" s="57">
        <v>46314.626377314817</v>
      </c>
      <c r="P1864" s="57">
        <v>46323.485312500001</v>
      </c>
      <c r="Q1864">
        <v>69413089</v>
      </c>
      <c r="R1864">
        <v>2955160018</v>
      </c>
      <c r="S1864">
        <v>141571105278</v>
      </c>
      <c r="T1864" t="s">
        <v>1717</v>
      </c>
      <c r="U1864" t="s">
        <v>9743</v>
      </c>
      <c r="V1864" t="s">
        <v>9744</v>
      </c>
      <c r="Z1864">
        <v>111.1487916</v>
      </c>
      <c r="AA1864">
        <v>-6.7604252999999996</v>
      </c>
      <c r="AB1864" t="s">
        <v>9745</v>
      </c>
      <c r="AC1864" t="s">
        <v>225</v>
      </c>
      <c r="AL1864" t="s">
        <v>217</v>
      </c>
      <c r="AM1864" t="s">
        <v>9746</v>
      </c>
      <c r="AN1864" t="s">
        <v>6</v>
      </c>
      <c r="AO1864" t="s">
        <v>9502</v>
      </c>
      <c r="AP1864" s="57">
        <v>46315.625</v>
      </c>
      <c r="AQ1864" t="s">
        <v>838</v>
      </c>
      <c r="AR1864" t="s">
        <v>12</v>
      </c>
      <c r="AS1864" t="s">
        <v>219</v>
      </c>
      <c r="AT1864" t="s">
        <v>230</v>
      </c>
      <c r="AV1864" t="s">
        <v>1626</v>
      </c>
      <c r="AW1864" t="s">
        <v>1585</v>
      </c>
      <c r="AX1864" t="s">
        <v>222</v>
      </c>
      <c r="BA1864" s="57">
        <v>46315.625</v>
      </c>
      <c r="BB1864" t="s">
        <v>9746</v>
      </c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:61">
      <c r="A1865">
        <v>1864</v>
      </c>
      <c r="B1865">
        <v>1002644939</v>
      </c>
      <c r="C1865">
        <v>3</v>
      </c>
      <c r="D1865" t="s">
        <v>51</v>
      </c>
      <c r="E1865">
        <v>4</v>
      </c>
      <c r="F1865" t="s">
        <v>268</v>
      </c>
      <c r="G1865" t="s">
        <v>288</v>
      </c>
      <c r="H1865" t="s">
        <v>8815</v>
      </c>
      <c r="I1865" t="s">
        <v>212</v>
      </c>
      <c r="J1865" t="s">
        <v>213</v>
      </c>
      <c r="K1865" t="s">
        <v>149</v>
      </c>
      <c r="L1865" t="s">
        <v>214</v>
      </c>
      <c r="M1865" t="s">
        <v>1916</v>
      </c>
      <c r="N1865" t="s">
        <v>215</v>
      </c>
      <c r="O1865" s="57">
        <v>46315.435983796298</v>
      </c>
      <c r="P1865" s="57">
        <v>46318.443993055553</v>
      </c>
      <c r="Q1865">
        <v>69413567</v>
      </c>
      <c r="S1865">
        <v>141571105282</v>
      </c>
      <c r="T1865" t="s">
        <v>10428</v>
      </c>
      <c r="U1865" t="s">
        <v>10429</v>
      </c>
      <c r="V1865" t="s">
        <v>10430</v>
      </c>
      <c r="Z1865">
        <v>111.13313599999999</v>
      </c>
      <c r="AA1865">
        <v>-6.7116670000000003</v>
      </c>
      <c r="AB1865" t="s">
        <v>10431</v>
      </c>
      <c r="AC1865" t="s">
        <v>235</v>
      </c>
      <c r="AL1865" t="s">
        <v>217</v>
      </c>
      <c r="AM1865" t="s">
        <v>10432</v>
      </c>
      <c r="AN1865" t="s">
        <v>6</v>
      </c>
      <c r="AO1865" t="s">
        <v>10063</v>
      </c>
      <c r="AP1865" s="57">
        <v>46316.333333333336</v>
      </c>
      <c r="AQ1865" t="s">
        <v>841</v>
      </c>
      <c r="AR1865" t="s">
        <v>12</v>
      </c>
      <c r="AS1865" t="s">
        <v>219</v>
      </c>
      <c r="AT1865" t="s">
        <v>230</v>
      </c>
      <c r="AV1865" t="s">
        <v>1626</v>
      </c>
      <c r="AW1865" t="s">
        <v>875</v>
      </c>
      <c r="AX1865" t="s">
        <v>222</v>
      </c>
      <c r="BA1865" s="57">
        <v>46316.333333333336</v>
      </c>
      <c r="BB1865" t="s">
        <v>10432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:61">
      <c r="A1866">
        <v>1865</v>
      </c>
      <c r="B1866">
        <v>1002623986</v>
      </c>
      <c r="C1866">
        <v>3</v>
      </c>
      <c r="D1866" t="s">
        <v>51</v>
      </c>
      <c r="E1866">
        <v>4</v>
      </c>
      <c r="F1866" t="s">
        <v>268</v>
      </c>
      <c r="G1866" t="s">
        <v>288</v>
      </c>
      <c r="H1866" t="s">
        <v>797</v>
      </c>
      <c r="I1866" t="s">
        <v>212</v>
      </c>
      <c r="J1866" t="s">
        <v>213</v>
      </c>
      <c r="K1866" t="s">
        <v>149</v>
      </c>
      <c r="L1866" t="s">
        <v>214</v>
      </c>
      <c r="M1866" t="s">
        <v>1400</v>
      </c>
      <c r="N1866" t="s">
        <v>215</v>
      </c>
      <c r="O1866" s="57">
        <v>46301.470543981479</v>
      </c>
      <c r="P1866" s="57">
        <v>46304.39565972222</v>
      </c>
      <c r="Q1866">
        <v>69404895</v>
      </c>
      <c r="S1866">
        <v>142551119705</v>
      </c>
      <c r="T1866" t="s">
        <v>3451</v>
      </c>
      <c r="U1866" t="s">
        <v>3452</v>
      </c>
      <c r="V1866" t="s">
        <v>3453</v>
      </c>
      <c r="Z1866">
        <v>111.0408613</v>
      </c>
      <c r="AA1866">
        <v>-6.7511875000000003</v>
      </c>
      <c r="AB1866" t="s">
        <v>3454</v>
      </c>
      <c r="AC1866" t="s">
        <v>235</v>
      </c>
      <c r="AL1866" t="s">
        <v>217</v>
      </c>
      <c r="AM1866" t="s">
        <v>3455</v>
      </c>
      <c r="AN1866" t="s">
        <v>6</v>
      </c>
      <c r="AO1866" s="57">
        <v>46183.475752314815</v>
      </c>
      <c r="AP1866" s="57">
        <v>46302.333333333336</v>
      </c>
      <c r="AR1866" t="s">
        <v>14</v>
      </c>
      <c r="AS1866" t="s">
        <v>219</v>
      </c>
      <c r="AT1866" t="s">
        <v>230</v>
      </c>
      <c r="AV1866" t="s">
        <v>4612</v>
      </c>
      <c r="AW1866" t="s">
        <v>877</v>
      </c>
      <c r="AX1866" t="s">
        <v>222</v>
      </c>
      <c r="BA1866" s="57">
        <v>46302.333333333336</v>
      </c>
      <c r="BB1866" t="s">
        <v>3455</v>
      </c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:61">
      <c r="A1867">
        <v>1866</v>
      </c>
      <c r="B1867">
        <v>1002638911</v>
      </c>
      <c r="C1867">
        <v>3</v>
      </c>
      <c r="D1867" t="s">
        <v>51</v>
      </c>
      <c r="E1867">
        <v>4</v>
      </c>
      <c r="F1867" t="s">
        <v>268</v>
      </c>
      <c r="G1867" t="s">
        <v>288</v>
      </c>
      <c r="H1867" t="s">
        <v>797</v>
      </c>
      <c r="I1867" t="s">
        <v>212</v>
      </c>
      <c r="J1867" t="s">
        <v>213</v>
      </c>
      <c r="K1867" t="s">
        <v>149</v>
      </c>
      <c r="L1867" t="s">
        <v>214</v>
      </c>
      <c r="M1867" t="s">
        <v>1400</v>
      </c>
      <c r="N1867" t="s">
        <v>215</v>
      </c>
      <c r="O1867" s="57">
        <v>46310.642835648148</v>
      </c>
      <c r="P1867" s="57">
        <v>46314.63212962963</v>
      </c>
      <c r="Q1867">
        <v>69410981</v>
      </c>
      <c r="S1867">
        <v>142551119497</v>
      </c>
      <c r="T1867" t="s">
        <v>7748</v>
      </c>
      <c r="U1867" t="s">
        <v>7749</v>
      </c>
      <c r="V1867" t="s">
        <v>7750</v>
      </c>
      <c r="Z1867">
        <v>110.99041200000001</v>
      </c>
      <c r="AA1867">
        <v>-6.7224914</v>
      </c>
      <c r="AB1867" t="s">
        <v>7751</v>
      </c>
      <c r="AC1867" t="s">
        <v>235</v>
      </c>
      <c r="AL1867" t="s">
        <v>217</v>
      </c>
      <c r="AM1867" t="s">
        <v>7752</v>
      </c>
      <c r="AN1867" t="s">
        <v>6</v>
      </c>
      <c r="AO1867" t="s">
        <v>7372</v>
      </c>
      <c r="AP1867" s="57">
        <v>46311.625</v>
      </c>
      <c r="AR1867" t="s">
        <v>14</v>
      </c>
      <c r="AS1867" t="s">
        <v>219</v>
      </c>
      <c r="AT1867" t="s">
        <v>230</v>
      </c>
      <c r="AV1867" t="s">
        <v>8820</v>
      </c>
      <c r="AW1867" t="s">
        <v>876</v>
      </c>
      <c r="AX1867" t="s">
        <v>222</v>
      </c>
      <c r="BA1867" s="57">
        <v>46311.625</v>
      </c>
      <c r="BB1867" t="s">
        <v>7752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:61">
      <c r="A1868">
        <v>1867</v>
      </c>
      <c r="B1868">
        <v>1002650682</v>
      </c>
      <c r="C1868">
        <v>3</v>
      </c>
      <c r="D1868" t="s">
        <v>51</v>
      </c>
      <c r="E1868">
        <v>4</v>
      </c>
      <c r="F1868" t="s">
        <v>268</v>
      </c>
      <c r="G1868" t="s">
        <v>288</v>
      </c>
      <c r="H1868" t="s">
        <v>797</v>
      </c>
      <c r="I1868" t="s">
        <v>212</v>
      </c>
      <c r="J1868" t="s">
        <v>213</v>
      </c>
      <c r="K1868" t="s">
        <v>149</v>
      </c>
      <c r="M1868" t="s">
        <v>1400</v>
      </c>
      <c r="N1868" t="s">
        <v>215</v>
      </c>
      <c r="O1868" s="57">
        <v>46318.479594907411</v>
      </c>
      <c r="P1868" s="57">
        <v>46321.457962962966</v>
      </c>
      <c r="Q1868">
        <v>69415772</v>
      </c>
      <c r="S1868">
        <v>142551119786</v>
      </c>
      <c r="T1868" t="s">
        <v>12556</v>
      </c>
      <c r="U1868" t="s">
        <v>12557</v>
      </c>
      <c r="V1868" t="s">
        <v>12558</v>
      </c>
      <c r="Z1868">
        <v>110.99904050000001</v>
      </c>
      <c r="AA1868">
        <v>-6.8675873000000003</v>
      </c>
      <c r="AB1868" t="s">
        <v>12559</v>
      </c>
      <c r="AC1868" t="s">
        <v>283</v>
      </c>
      <c r="AL1868" t="s">
        <v>217</v>
      </c>
      <c r="AM1868" t="s">
        <v>12560</v>
      </c>
      <c r="AN1868" t="s">
        <v>6</v>
      </c>
      <c r="AO1868" t="s">
        <v>11956</v>
      </c>
      <c r="AP1868" s="57">
        <v>46319.458333333336</v>
      </c>
      <c r="AR1868" t="s">
        <v>14</v>
      </c>
      <c r="AS1868" t="s">
        <v>219</v>
      </c>
      <c r="AT1868" t="s">
        <v>230</v>
      </c>
      <c r="AV1868" t="s">
        <v>13301</v>
      </c>
      <c r="AW1868" t="s">
        <v>540</v>
      </c>
      <c r="AX1868" t="s">
        <v>222</v>
      </c>
      <c r="BA1868" s="57">
        <v>46319.458333333336</v>
      </c>
      <c r="BB1868" t="s">
        <v>12560</v>
      </c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:61">
      <c r="A1869">
        <v>1868</v>
      </c>
      <c r="B1869">
        <v>1002618429</v>
      </c>
      <c r="C1869">
        <v>3</v>
      </c>
      <c r="D1869" t="s">
        <v>51</v>
      </c>
      <c r="E1869">
        <v>4</v>
      </c>
      <c r="F1869" t="s">
        <v>268</v>
      </c>
      <c r="G1869" t="s">
        <v>288</v>
      </c>
      <c r="H1869" t="s">
        <v>797</v>
      </c>
      <c r="I1869" t="s">
        <v>212</v>
      </c>
      <c r="J1869" t="s">
        <v>213</v>
      </c>
      <c r="K1869" t="s">
        <v>149</v>
      </c>
      <c r="M1869" t="s">
        <v>76</v>
      </c>
      <c r="N1869" t="s">
        <v>215</v>
      </c>
      <c r="O1869" s="57">
        <v>46296.65761574074</v>
      </c>
      <c r="P1869" s="57">
        <v>46297.707129629627</v>
      </c>
      <c r="Q1869">
        <v>69402534</v>
      </c>
      <c r="S1869">
        <v>142551119689</v>
      </c>
      <c r="T1869" t="s">
        <v>913</v>
      </c>
      <c r="U1869" t="s">
        <v>914</v>
      </c>
      <c r="V1869" t="s">
        <v>1210</v>
      </c>
      <c r="Z1869">
        <v>110.9564415</v>
      </c>
      <c r="AA1869">
        <v>-6.9108118000000003</v>
      </c>
      <c r="AB1869" t="s">
        <v>1211</v>
      </c>
      <c r="AC1869" t="s">
        <v>283</v>
      </c>
      <c r="AL1869" t="s">
        <v>217</v>
      </c>
      <c r="AM1869" t="s">
        <v>1212</v>
      </c>
      <c r="AN1869" t="s">
        <v>6</v>
      </c>
      <c r="AO1869" s="57">
        <v>46032.694421296299</v>
      </c>
      <c r="AP1869" s="57">
        <v>46298.333333333336</v>
      </c>
      <c r="AR1869" t="s">
        <v>218</v>
      </c>
      <c r="AS1869" t="s">
        <v>219</v>
      </c>
      <c r="AT1869" t="s">
        <v>230</v>
      </c>
      <c r="AU1869">
        <v>20261002</v>
      </c>
      <c r="AV1869" t="s">
        <v>221</v>
      </c>
      <c r="AW1869" t="s">
        <v>539</v>
      </c>
      <c r="AX1869" t="s">
        <v>222</v>
      </c>
      <c r="BA1869" s="57">
        <v>46298.333333333336</v>
      </c>
      <c r="BB1869" t="s">
        <v>1212</v>
      </c>
      <c r="BC1869">
        <v>2026</v>
      </c>
      <c r="BD1869">
        <v>10</v>
      </c>
      <c r="BE1869">
        <v>2</v>
      </c>
      <c r="BF1869" s="6">
        <f t="shared" si="87"/>
        <v>46297</v>
      </c>
      <c r="BG1869">
        <f t="shared" si="88"/>
        <v>-1.3333333333357587</v>
      </c>
      <c r="BH1869" t="str">
        <f t="shared" si="89"/>
        <v>COMPLY</v>
      </c>
      <c r="BI1869" t="e">
        <f>VLOOKUP(H1869,Sheet2!$A$1:$B$270,2,FALSE)</f>
        <v>#N/A</v>
      </c>
    </row>
    <row r="1870" spans="1:61">
      <c r="A1870">
        <v>1869</v>
      </c>
      <c r="B1870">
        <v>1002622190</v>
      </c>
      <c r="C1870">
        <v>3</v>
      </c>
      <c r="D1870" t="s">
        <v>51</v>
      </c>
      <c r="E1870">
        <v>4</v>
      </c>
      <c r="F1870" t="s">
        <v>268</v>
      </c>
      <c r="G1870" t="s">
        <v>288</v>
      </c>
      <c r="H1870" t="s">
        <v>797</v>
      </c>
      <c r="I1870" t="s">
        <v>212</v>
      </c>
      <c r="J1870" t="s">
        <v>213</v>
      </c>
      <c r="K1870" t="s">
        <v>149</v>
      </c>
      <c r="L1870" t="s">
        <v>214</v>
      </c>
      <c r="M1870" t="s">
        <v>76</v>
      </c>
      <c r="N1870" t="s">
        <v>215</v>
      </c>
      <c r="O1870" s="57">
        <v>46300.483067129629</v>
      </c>
      <c r="P1870" s="57">
        <v>46301.507534722223</v>
      </c>
      <c r="Q1870">
        <v>69404230</v>
      </c>
      <c r="S1870">
        <v>142551119696</v>
      </c>
      <c r="T1870" t="s">
        <v>2851</v>
      </c>
      <c r="U1870" t="s">
        <v>2852</v>
      </c>
      <c r="V1870" t="s">
        <v>2853</v>
      </c>
      <c r="Z1870">
        <v>111.044844</v>
      </c>
      <c r="AA1870">
        <v>-6.8783599999999998</v>
      </c>
      <c r="AB1870" t="s">
        <v>2854</v>
      </c>
      <c r="AC1870" t="s">
        <v>235</v>
      </c>
      <c r="AL1870" t="s">
        <v>217</v>
      </c>
      <c r="AM1870" t="s">
        <v>2855</v>
      </c>
      <c r="AN1870" t="s">
        <v>6</v>
      </c>
      <c r="AO1870" s="57">
        <v>46152.486157407409</v>
      </c>
      <c r="AP1870" s="57">
        <v>46301.333333333336</v>
      </c>
      <c r="AR1870" t="s">
        <v>218</v>
      </c>
      <c r="AS1870" t="s">
        <v>219</v>
      </c>
      <c r="AT1870" t="s">
        <v>230</v>
      </c>
      <c r="AU1870">
        <v>20261006</v>
      </c>
      <c r="AV1870" t="s">
        <v>221</v>
      </c>
      <c r="AW1870" t="s">
        <v>880</v>
      </c>
      <c r="AX1870" t="s">
        <v>222</v>
      </c>
      <c r="BA1870" s="57">
        <v>46301.333333333336</v>
      </c>
      <c r="BB1870" t="s">
        <v>2855</v>
      </c>
      <c r="BC1870">
        <v>2026</v>
      </c>
      <c r="BD1870">
        <v>10</v>
      </c>
      <c r="BE1870">
        <v>6</v>
      </c>
      <c r="BF1870" s="6">
        <f t="shared" si="87"/>
        <v>46301</v>
      </c>
      <c r="BG1870">
        <f t="shared" si="88"/>
        <v>-0.33333333333575865</v>
      </c>
      <c r="BH1870" t="str">
        <f t="shared" si="89"/>
        <v>COMPLY</v>
      </c>
      <c r="BI1870" t="e">
        <f>VLOOKUP(H1870,Sheet2!$A$1:$B$270,2,FALSE)</f>
        <v>#N/A</v>
      </c>
    </row>
    <row r="1871" spans="1:61">
      <c r="A1871">
        <v>1870</v>
      </c>
      <c r="B1871">
        <v>1002628946</v>
      </c>
      <c r="C1871">
        <v>3</v>
      </c>
      <c r="D1871" t="s">
        <v>51</v>
      </c>
      <c r="E1871">
        <v>4</v>
      </c>
      <c r="F1871" t="s">
        <v>268</v>
      </c>
      <c r="G1871" t="s">
        <v>288</v>
      </c>
      <c r="H1871" t="s">
        <v>797</v>
      </c>
      <c r="I1871" t="s">
        <v>212</v>
      </c>
      <c r="J1871" t="s">
        <v>213</v>
      </c>
      <c r="K1871" t="s">
        <v>149</v>
      </c>
      <c r="M1871" t="s">
        <v>76</v>
      </c>
      <c r="N1871" t="s">
        <v>215</v>
      </c>
      <c r="O1871" s="57">
        <v>46304.39565972222</v>
      </c>
      <c r="P1871" s="57">
        <v>46304.461527777778</v>
      </c>
      <c r="Q1871">
        <v>69404895</v>
      </c>
      <c r="S1871">
        <v>142551119720</v>
      </c>
      <c r="T1871" t="s">
        <v>3451</v>
      </c>
      <c r="U1871" t="s">
        <v>5415</v>
      </c>
      <c r="V1871" t="s">
        <v>5416</v>
      </c>
      <c r="Z1871">
        <v>111.04094269487</v>
      </c>
      <c r="AA1871">
        <v>-6.7489877942233401</v>
      </c>
      <c r="AB1871" t="s">
        <v>3454</v>
      </c>
      <c r="AC1871" t="s">
        <v>283</v>
      </c>
      <c r="AL1871" t="s">
        <v>217</v>
      </c>
      <c r="AM1871" t="s">
        <v>5417</v>
      </c>
      <c r="AN1871" t="s">
        <v>6</v>
      </c>
      <c r="AO1871" s="57">
        <v>46275.402615740742</v>
      </c>
      <c r="AR1871" t="s">
        <v>218</v>
      </c>
      <c r="AS1871" t="s">
        <v>219</v>
      </c>
      <c r="AT1871" t="s">
        <v>230</v>
      </c>
      <c r="AU1871">
        <v>20261009</v>
      </c>
      <c r="AV1871" t="s">
        <v>221</v>
      </c>
      <c r="AW1871" t="s">
        <v>540</v>
      </c>
      <c r="AX1871" t="s">
        <v>222</v>
      </c>
      <c r="BA1871" s="57">
        <v>46304.291666666664</v>
      </c>
      <c r="BB1871" t="s">
        <v>5417</v>
      </c>
      <c r="BC1871">
        <v>2026</v>
      </c>
      <c r="BD1871">
        <v>10</v>
      </c>
      <c r="BE1871">
        <v>9</v>
      </c>
      <c r="BF1871" s="6">
        <f t="shared" si="87"/>
        <v>46304</v>
      </c>
      <c r="BG1871">
        <f t="shared" si="88"/>
        <v>-0.29166666666424135</v>
      </c>
      <c r="BH1871" t="str">
        <f t="shared" si="89"/>
        <v>COMPLY</v>
      </c>
      <c r="BI1871" t="e">
        <f>VLOOKUP(H1871,Sheet2!$A$1:$B$270,2,FALSE)</f>
        <v>#N/A</v>
      </c>
    </row>
    <row r="1872" spans="1:61">
      <c r="A1872">
        <v>1871</v>
      </c>
      <c r="B1872">
        <v>1002631947</v>
      </c>
      <c r="C1872">
        <v>3</v>
      </c>
      <c r="D1872" t="s">
        <v>51</v>
      </c>
      <c r="E1872">
        <v>4</v>
      </c>
      <c r="F1872" t="s">
        <v>268</v>
      </c>
      <c r="G1872" t="s">
        <v>288</v>
      </c>
      <c r="H1872" t="s">
        <v>797</v>
      </c>
      <c r="I1872" t="s">
        <v>212</v>
      </c>
      <c r="J1872" t="s">
        <v>213</v>
      </c>
      <c r="K1872" t="s">
        <v>149</v>
      </c>
      <c r="L1872" t="s">
        <v>214</v>
      </c>
      <c r="M1872" t="s">
        <v>76</v>
      </c>
      <c r="N1872" t="s">
        <v>215</v>
      </c>
      <c r="O1872" s="57">
        <v>46307.359490740739</v>
      </c>
      <c r="P1872" s="57">
        <v>46307.719050925924</v>
      </c>
      <c r="Q1872">
        <v>69408318</v>
      </c>
      <c r="S1872">
        <v>142551119730</v>
      </c>
      <c r="T1872" t="s">
        <v>6236</v>
      </c>
      <c r="U1872" t="s">
        <v>6237</v>
      </c>
      <c r="V1872" t="s">
        <v>6238</v>
      </c>
      <c r="Z1872">
        <v>111.05411100000001</v>
      </c>
      <c r="AA1872">
        <v>-6.8308489999999997</v>
      </c>
      <c r="AB1872" t="s">
        <v>6239</v>
      </c>
      <c r="AC1872" t="s">
        <v>235</v>
      </c>
      <c r="AL1872" t="s">
        <v>217</v>
      </c>
      <c r="AM1872" t="s">
        <v>6070</v>
      </c>
      <c r="AN1872" t="s">
        <v>6</v>
      </c>
      <c r="AO1872" s="57">
        <v>46366.361354166664</v>
      </c>
      <c r="AP1872" s="57">
        <v>46308.333333333336</v>
      </c>
      <c r="AR1872" t="s">
        <v>218</v>
      </c>
      <c r="AS1872" t="s">
        <v>219</v>
      </c>
      <c r="AT1872" t="s">
        <v>230</v>
      </c>
      <c r="AU1872">
        <v>20261012</v>
      </c>
      <c r="AV1872" t="s">
        <v>221</v>
      </c>
      <c r="AW1872" t="s">
        <v>236</v>
      </c>
      <c r="AX1872" t="s">
        <v>222</v>
      </c>
      <c r="BA1872" s="57">
        <v>46308.333333333336</v>
      </c>
      <c r="BB1872" t="s">
        <v>6070</v>
      </c>
      <c r="BC1872">
        <v>2026</v>
      </c>
      <c r="BD1872">
        <v>10</v>
      </c>
      <c r="BE1872">
        <v>12</v>
      </c>
      <c r="BF1872" s="6">
        <f t="shared" si="87"/>
        <v>46307</v>
      </c>
      <c r="BG1872">
        <f t="shared" si="88"/>
        <v>-1.3333333333357587</v>
      </c>
      <c r="BH1872" t="str">
        <f t="shared" si="89"/>
        <v>COMPLY</v>
      </c>
      <c r="BI1872" t="e">
        <f>VLOOKUP(H1872,Sheet2!$A$1:$B$270,2,FALSE)</f>
        <v>#N/A</v>
      </c>
    </row>
    <row r="1873" spans="1:61">
      <c r="A1873">
        <v>1872</v>
      </c>
      <c r="B1873">
        <v>1002631958</v>
      </c>
      <c r="C1873">
        <v>3</v>
      </c>
      <c r="D1873" t="s">
        <v>51</v>
      </c>
      <c r="E1873">
        <v>4</v>
      </c>
      <c r="F1873" t="s">
        <v>268</v>
      </c>
      <c r="G1873" t="s">
        <v>288</v>
      </c>
      <c r="H1873" t="s">
        <v>797</v>
      </c>
      <c r="I1873" t="s">
        <v>212</v>
      </c>
      <c r="J1873" t="s">
        <v>213</v>
      </c>
      <c r="K1873" t="s">
        <v>149</v>
      </c>
      <c r="L1873" t="s">
        <v>214</v>
      </c>
      <c r="M1873" t="s">
        <v>76</v>
      </c>
      <c r="N1873" t="s">
        <v>215</v>
      </c>
      <c r="O1873" s="57">
        <v>46307.361562500002</v>
      </c>
      <c r="P1873" s="57">
        <v>46307.726712962962</v>
      </c>
      <c r="Q1873">
        <v>69408321</v>
      </c>
      <c r="S1873">
        <v>142551119731</v>
      </c>
      <c r="T1873" t="s">
        <v>6236</v>
      </c>
      <c r="U1873" t="s">
        <v>6237</v>
      </c>
      <c r="V1873" t="s">
        <v>6240</v>
      </c>
      <c r="Z1873">
        <v>111.05411100000001</v>
      </c>
      <c r="AA1873">
        <v>-6.8308489999999997</v>
      </c>
      <c r="AB1873" t="s">
        <v>6241</v>
      </c>
      <c r="AC1873" t="s">
        <v>235</v>
      </c>
      <c r="AL1873" t="s">
        <v>217</v>
      </c>
      <c r="AM1873" t="s">
        <v>6070</v>
      </c>
      <c r="AN1873" t="s">
        <v>6</v>
      </c>
      <c r="AO1873" s="57">
        <v>46366.371493055558</v>
      </c>
      <c r="AP1873" s="57">
        <v>46308.333333333336</v>
      </c>
      <c r="AR1873" t="s">
        <v>218</v>
      </c>
      <c r="AS1873" t="s">
        <v>219</v>
      </c>
      <c r="AT1873" t="s">
        <v>230</v>
      </c>
      <c r="AU1873">
        <v>20261012</v>
      </c>
      <c r="AV1873" t="s">
        <v>221</v>
      </c>
      <c r="AW1873" t="s">
        <v>2624</v>
      </c>
      <c r="AX1873" t="s">
        <v>222</v>
      </c>
      <c r="BA1873" s="57">
        <v>46308.333333333336</v>
      </c>
      <c r="BB1873" t="s">
        <v>6070</v>
      </c>
      <c r="BC1873">
        <v>2026</v>
      </c>
      <c r="BD1873">
        <v>10</v>
      </c>
      <c r="BE1873">
        <v>12</v>
      </c>
      <c r="BF1873" s="6">
        <f t="shared" si="87"/>
        <v>46307</v>
      </c>
      <c r="BG1873">
        <f t="shared" si="88"/>
        <v>-1.3333333333357587</v>
      </c>
      <c r="BH1873" t="str">
        <f t="shared" si="89"/>
        <v>COMPLY</v>
      </c>
      <c r="BI1873" t="e">
        <f>VLOOKUP(H1873,Sheet2!$A$1:$B$270,2,FALSE)</f>
        <v>#N/A</v>
      </c>
    </row>
    <row r="1874" spans="1:61">
      <c r="A1874">
        <v>1873</v>
      </c>
      <c r="B1874">
        <v>1002643924</v>
      </c>
      <c r="C1874">
        <v>3</v>
      </c>
      <c r="D1874" t="s">
        <v>51</v>
      </c>
      <c r="E1874">
        <v>4</v>
      </c>
      <c r="F1874" t="s">
        <v>268</v>
      </c>
      <c r="G1874" t="s">
        <v>288</v>
      </c>
      <c r="H1874" t="s">
        <v>797</v>
      </c>
      <c r="I1874" t="s">
        <v>212</v>
      </c>
      <c r="J1874" t="s">
        <v>213</v>
      </c>
      <c r="K1874" t="s">
        <v>149</v>
      </c>
      <c r="M1874" t="s">
        <v>76</v>
      </c>
      <c r="N1874" t="s">
        <v>215</v>
      </c>
      <c r="O1874" s="57">
        <v>46314.669733796298</v>
      </c>
      <c r="P1874" s="57">
        <v>46316.611331018517</v>
      </c>
      <c r="Q1874">
        <v>69400625</v>
      </c>
      <c r="S1874">
        <v>142551119767</v>
      </c>
      <c r="T1874" t="s">
        <v>9738</v>
      </c>
      <c r="U1874" t="s">
        <v>9754</v>
      </c>
      <c r="V1874" t="s">
        <v>9755</v>
      </c>
      <c r="Z1874">
        <v>111.03989206289999</v>
      </c>
      <c r="AA1874">
        <v>-6.7621168583738003</v>
      </c>
      <c r="AB1874" t="s">
        <v>9756</v>
      </c>
      <c r="AC1874" t="s">
        <v>225</v>
      </c>
      <c r="AL1874" t="s">
        <v>217</v>
      </c>
      <c r="AM1874" t="s">
        <v>9757</v>
      </c>
      <c r="AN1874" t="s">
        <v>6</v>
      </c>
      <c r="AO1874" t="s">
        <v>9433</v>
      </c>
      <c r="AP1874" s="57">
        <v>46316.333333333336</v>
      </c>
      <c r="AR1874" t="s">
        <v>218</v>
      </c>
      <c r="AS1874" t="s">
        <v>219</v>
      </c>
      <c r="AT1874" t="s">
        <v>230</v>
      </c>
      <c r="AU1874">
        <v>20261021</v>
      </c>
      <c r="AV1874" t="s">
        <v>221</v>
      </c>
      <c r="AW1874" t="s">
        <v>540</v>
      </c>
      <c r="AX1874" t="s">
        <v>222</v>
      </c>
      <c r="BA1874" s="57">
        <v>46316.333333333336</v>
      </c>
      <c r="BB1874" t="s">
        <v>9757</v>
      </c>
      <c r="BC1874">
        <v>2026</v>
      </c>
      <c r="BD1874">
        <v>10</v>
      </c>
      <c r="BE1874">
        <v>21</v>
      </c>
      <c r="BF1874" s="6">
        <f t="shared" si="87"/>
        <v>46316</v>
      </c>
      <c r="BG1874">
        <f t="shared" si="88"/>
        <v>-0.33333333333575865</v>
      </c>
      <c r="BH1874" t="str">
        <f t="shared" si="89"/>
        <v>COMPLY</v>
      </c>
      <c r="BI1874" t="e">
        <f>VLOOKUP(H1874,Sheet2!$A$1:$B$270,2,FALSE)</f>
        <v>#N/A</v>
      </c>
    </row>
    <row r="1875" spans="1:61">
      <c r="A1875">
        <v>1874</v>
      </c>
      <c r="B1875">
        <v>1002643635</v>
      </c>
      <c r="C1875">
        <v>3</v>
      </c>
      <c r="D1875" t="s">
        <v>51</v>
      </c>
      <c r="E1875">
        <v>4</v>
      </c>
      <c r="F1875" t="s">
        <v>268</v>
      </c>
      <c r="G1875" t="s">
        <v>288</v>
      </c>
      <c r="H1875" t="s">
        <v>797</v>
      </c>
      <c r="I1875" t="s">
        <v>212</v>
      </c>
      <c r="J1875" t="s">
        <v>213</v>
      </c>
      <c r="K1875" t="s">
        <v>149</v>
      </c>
      <c r="M1875" t="s">
        <v>76</v>
      </c>
      <c r="N1875" t="s">
        <v>215</v>
      </c>
      <c r="O1875" s="57">
        <v>46314.632141203707</v>
      </c>
      <c r="P1875" s="57">
        <v>46314.692152777781</v>
      </c>
      <c r="Q1875">
        <v>69410981</v>
      </c>
      <c r="S1875">
        <v>142551119766</v>
      </c>
      <c r="T1875" t="s">
        <v>7748</v>
      </c>
      <c r="U1875" t="s">
        <v>9751</v>
      </c>
      <c r="V1875" t="s">
        <v>9752</v>
      </c>
      <c r="Z1875">
        <v>110.991370085615</v>
      </c>
      <c r="AA1875">
        <v>-6.7230981340504004</v>
      </c>
      <c r="AB1875" t="s">
        <v>7751</v>
      </c>
      <c r="AC1875" t="s">
        <v>283</v>
      </c>
      <c r="AL1875" t="s">
        <v>217</v>
      </c>
      <c r="AM1875" t="s">
        <v>9753</v>
      </c>
      <c r="AN1875" t="s">
        <v>6</v>
      </c>
      <c r="AO1875" t="s">
        <v>9502</v>
      </c>
      <c r="AR1875" t="s">
        <v>218</v>
      </c>
      <c r="AS1875" t="s">
        <v>219</v>
      </c>
      <c r="AT1875" t="s">
        <v>230</v>
      </c>
      <c r="AU1875">
        <v>20261019</v>
      </c>
      <c r="AV1875" t="s">
        <v>221</v>
      </c>
      <c r="AW1875" t="s">
        <v>539</v>
      </c>
      <c r="AX1875" t="s">
        <v>222</v>
      </c>
      <c r="BA1875" s="57">
        <v>46314.291666666664</v>
      </c>
      <c r="BB1875" t="s">
        <v>9753</v>
      </c>
      <c r="BC1875">
        <v>2026</v>
      </c>
      <c r="BD1875">
        <v>10</v>
      </c>
      <c r="BE1875">
        <v>19</v>
      </c>
      <c r="BF1875" s="6">
        <f t="shared" si="87"/>
        <v>46314</v>
      </c>
      <c r="BG1875">
        <f t="shared" si="88"/>
        <v>-0.29166666666424135</v>
      </c>
      <c r="BH1875" t="str">
        <f t="shared" si="89"/>
        <v>COMPLY</v>
      </c>
      <c r="BI1875" t="e">
        <f>VLOOKUP(H1875,Sheet2!$A$1:$B$270,2,FALSE)</f>
        <v>#N/A</v>
      </c>
    </row>
    <row r="1876" spans="1:61">
      <c r="A1876">
        <v>1875</v>
      </c>
      <c r="B1876">
        <v>1002653320</v>
      </c>
      <c r="C1876">
        <v>3</v>
      </c>
      <c r="D1876" t="s">
        <v>51</v>
      </c>
      <c r="E1876">
        <v>4</v>
      </c>
      <c r="F1876" t="s">
        <v>268</v>
      </c>
      <c r="G1876" t="s">
        <v>288</v>
      </c>
      <c r="H1876" t="s">
        <v>797</v>
      </c>
      <c r="I1876" t="s">
        <v>212</v>
      </c>
      <c r="J1876" t="s">
        <v>213</v>
      </c>
      <c r="K1876" t="s">
        <v>149</v>
      </c>
      <c r="M1876" t="s">
        <v>76</v>
      </c>
      <c r="N1876" t="s">
        <v>215</v>
      </c>
      <c r="O1876" s="57">
        <v>46321.457974537036</v>
      </c>
      <c r="P1876" s="57">
        <v>46321.545775462961</v>
      </c>
      <c r="Q1876">
        <v>69415772</v>
      </c>
      <c r="S1876">
        <v>142551119791</v>
      </c>
      <c r="T1876" t="s">
        <v>12556</v>
      </c>
      <c r="U1876" t="s">
        <v>12557</v>
      </c>
      <c r="V1876" t="s">
        <v>13302</v>
      </c>
      <c r="Z1876">
        <v>110.998952</v>
      </c>
      <c r="AA1876">
        <v>-6.8675499999999996</v>
      </c>
      <c r="AB1876" t="s">
        <v>12559</v>
      </c>
      <c r="AC1876" t="s">
        <v>283</v>
      </c>
      <c r="AL1876" t="s">
        <v>217</v>
      </c>
      <c r="AM1876" t="s">
        <v>13303</v>
      </c>
      <c r="AN1876" t="s">
        <v>6</v>
      </c>
      <c r="AO1876" t="s">
        <v>13106</v>
      </c>
      <c r="AR1876" t="s">
        <v>218</v>
      </c>
      <c r="AS1876" t="s">
        <v>219</v>
      </c>
      <c r="AT1876" t="s">
        <v>230</v>
      </c>
      <c r="AU1876">
        <v>20261026</v>
      </c>
      <c r="AV1876" t="s">
        <v>221</v>
      </c>
      <c r="AW1876" t="s">
        <v>4338</v>
      </c>
      <c r="AX1876" t="s">
        <v>222</v>
      </c>
      <c r="BA1876" s="57">
        <v>46321.291666666664</v>
      </c>
      <c r="BB1876" t="s">
        <v>13303</v>
      </c>
      <c r="BC1876">
        <v>2026</v>
      </c>
      <c r="BD1876">
        <v>10</v>
      </c>
      <c r="BE1876">
        <v>26</v>
      </c>
      <c r="BF1876" s="6">
        <f t="shared" si="87"/>
        <v>46321</v>
      </c>
      <c r="BG1876">
        <f t="shared" si="88"/>
        <v>-0.29166666666424135</v>
      </c>
      <c r="BH1876" t="str">
        <f t="shared" si="89"/>
        <v>COMPLY</v>
      </c>
      <c r="BI1876" t="e">
        <f>VLOOKUP(H1876,Sheet2!$A$1:$B$270,2,FALSE)</f>
        <v>#N/A</v>
      </c>
    </row>
    <row r="1877" spans="1:61">
      <c r="A1877">
        <v>1876</v>
      </c>
      <c r="B1877">
        <v>1002654783</v>
      </c>
      <c r="C1877">
        <v>3</v>
      </c>
      <c r="D1877" t="s">
        <v>51</v>
      </c>
      <c r="E1877">
        <v>4</v>
      </c>
      <c r="F1877" t="s">
        <v>268</v>
      </c>
      <c r="G1877" t="s">
        <v>288</v>
      </c>
      <c r="H1877" t="s">
        <v>797</v>
      </c>
      <c r="I1877" t="s">
        <v>212</v>
      </c>
      <c r="J1877" t="s">
        <v>213</v>
      </c>
      <c r="K1877" t="s">
        <v>149</v>
      </c>
      <c r="L1877" t="s">
        <v>214</v>
      </c>
      <c r="M1877" t="s">
        <v>76</v>
      </c>
      <c r="N1877" t="s">
        <v>215</v>
      </c>
      <c r="O1877" s="57">
        <v>46321.717175925929</v>
      </c>
      <c r="P1877" s="57">
        <v>46322.581157407411</v>
      </c>
      <c r="Q1877">
        <v>69417468</v>
      </c>
      <c r="S1877">
        <v>142551119800</v>
      </c>
      <c r="T1877" t="s">
        <v>13304</v>
      </c>
      <c r="U1877" t="s">
        <v>14039</v>
      </c>
      <c r="V1877" t="s">
        <v>13305</v>
      </c>
      <c r="Z1877">
        <v>111.0527457</v>
      </c>
      <c r="AA1877">
        <v>-6.7248951999999997</v>
      </c>
      <c r="AB1877" t="s">
        <v>13306</v>
      </c>
      <c r="AC1877" t="s">
        <v>235</v>
      </c>
      <c r="AL1877" t="s">
        <v>217</v>
      </c>
      <c r="AM1877" t="s">
        <v>13307</v>
      </c>
      <c r="AN1877" t="s">
        <v>6</v>
      </c>
      <c r="AO1877" t="s">
        <v>13308</v>
      </c>
      <c r="AP1877" s="57">
        <v>46323.333333333336</v>
      </c>
      <c r="AR1877" t="s">
        <v>218</v>
      </c>
      <c r="AS1877" t="s">
        <v>219</v>
      </c>
      <c r="AT1877" t="s">
        <v>230</v>
      </c>
      <c r="AU1877">
        <v>20261027</v>
      </c>
      <c r="AV1877" t="s">
        <v>221</v>
      </c>
      <c r="AW1877" t="s">
        <v>875</v>
      </c>
      <c r="AX1877" t="s">
        <v>222</v>
      </c>
      <c r="BA1877" s="57">
        <v>46323.333333333336</v>
      </c>
      <c r="BB1877" t="s">
        <v>13307</v>
      </c>
      <c r="BC1877">
        <v>2026</v>
      </c>
      <c r="BD1877">
        <v>10</v>
      </c>
      <c r="BE1877">
        <v>27</v>
      </c>
      <c r="BF1877" s="6">
        <f t="shared" si="87"/>
        <v>46322</v>
      </c>
      <c r="BG1877">
        <f t="shared" si="88"/>
        <v>-1.3333333333357587</v>
      </c>
      <c r="BH1877" t="str">
        <f t="shared" si="89"/>
        <v>COMPLY</v>
      </c>
      <c r="BI1877" t="e">
        <f>VLOOKUP(H1877,Sheet2!$A$1:$B$270,2,FALSE)</f>
        <v>#N/A</v>
      </c>
    </row>
    <row r="1878" spans="1:61">
      <c r="A1878">
        <v>1877</v>
      </c>
      <c r="B1878">
        <v>1002654166</v>
      </c>
      <c r="C1878">
        <v>3</v>
      </c>
      <c r="D1878" t="s">
        <v>51</v>
      </c>
      <c r="E1878">
        <v>4</v>
      </c>
      <c r="F1878" t="s">
        <v>268</v>
      </c>
      <c r="G1878" t="s">
        <v>288</v>
      </c>
      <c r="H1878" t="s">
        <v>797</v>
      </c>
      <c r="I1878" t="s">
        <v>212</v>
      </c>
      <c r="J1878" t="s">
        <v>213</v>
      </c>
      <c r="K1878" t="s">
        <v>149</v>
      </c>
      <c r="M1878" t="s">
        <v>1581</v>
      </c>
      <c r="N1878" t="s">
        <v>215</v>
      </c>
      <c r="O1878" s="57">
        <v>46321.590578703705</v>
      </c>
      <c r="P1878" s="57">
        <v>46321.59171296296</v>
      </c>
      <c r="Q1878">
        <v>69417234</v>
      </c>
      <c r="S1878">
        <v>142551119793</v>
      </c>
      <c r="T1878" t="s">
        <v>13309</v>
      </c>
      <c r="Z1878">
        <v>110.976009</v>
      </c>
      <c r="AA1878">
        <v>-6.7860639999999997</v>
      </c>
      <c r="AB1878" t="s">
        <v>13310</v>
      </c>
      <c r="AC1878" t="s">
        <v>283</v>
      </c>
      <c r="AO1878" t="s">
        <v>12937</v>
      </c>
      <c r="AR1878" t="s">
        <v>6</v>
      </c>
      <c r="AS1878" t="s">
        <v>219</v>
      </c>
      <c r="AT1878" t="s">
        <v>230</v>
      </c>
      <c r="AV1878" t="s">
        <v>1584</v>
      </c>
      <c r="AW1878" t="s">
        <v>1473</v>
      </c>
      <c r="AX1878" t="s">
        <v>222</v>
      </c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:61">
      <c r="A1879">
        <v>1878</v>
      </c>
      <c r="B1879">
        <v>1002656093</v>
      </c>
      <c r="C1879">
        <v>3</v>
      </c>
      <c r="D1879" t="s">
        <v>51</v>
      </c>
      <c r="E1879">
        <v>4</v>
      </c>
      <c r="F1879" t="s">
        <v>268</v>
      </c>
      <c r="G1879" t="s">
        <v>288</v>
      </c>
      <c r="H1879" t="s">
        <v>797</v>
      </c>
      <c r="I1879" t="s">
        <v>212</v>
      </c>
      <c r="J1879" t="s">
        <v>213</v>
      </c>
      <c r="K1879" t="s">
        <v>149</v>
      </c>
      <c r="M1879" t="s">
        <v>12206</v>
      </c>
      <c r="N1879" t="s">
        <v>215</v>
      </c>
      <c r="O1879" s="57">
        <v>46322.586145833331</v>
      </c>
      <c r="P1879" s="57">
        <v>46325.336446759262</v>
      </c>
      <c r="Q1879">
        <v>69418027</v>
      </c>
      <c r="S1879">
        <v>142551119802</v>
      </c>
      <c r="T1879" t="s">
        <v>14040</v>
      </c>
      <c r="U1879" t="s">
        <v>14041</v>
      </c>
      <c r="V1879" t="s">
        <v>15341</v>
      </c>
      <c r="Z1879">
        <v>111.0298449</v>
      </c>
      <c r="AA1879">
        <v>-6.7512014999999996</v>
      </c>
      <c r="AB1879" t="s">
        <v>14042</v>
      </c>
      <c r="AC1879" t="s">
        <v>283</v>
      </c>
      <c r="AL1879" t="s">
        <v>217</v>
      </c>
      <c r="AM1879" t="s">
        <v>15342</v>
      </c>
      <c r="AN1879" t="s">
        <v>6</v>
      </c>
      <c r="AO1879" t="s">
        <v>13600</v>
      </c>
      <c r="AP1879" s="57">
        <v>46325.333333333336</v>
      </c>
      <c r="AR1879" t="s">
        <v>325</v>
      </c>
      <c r="AS1879" t="s">
        <v>219</v>
      </c>
      <c r="AT1879" t="s">
        <v>220</v>
      </c>
      <c r="AV1879" t="s">
        <v>15343</v>
      </c>
      <c r="AW1879" t="s">
        <v>829</v>
      </c>
      <c r="AX1879" t="s">
        <v>222</v>
      </c>
      <c r="BA1879" s="57">
        <v>46325.333333333336</v>
      </c>
      <c r="BB1879" t="s">
        <v>15342</v>
      </c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:61">
      <c r="A1880">
        <v>1879</v>
      </c>
      <c r="B1880">
        <v>1002650585</v>
      </c>
      <c r="C1880">
        <v>3</v>
      </c>
      <c r="D1880" t="s">
        <v>51</v>
      </c>
      <c r="E1880">
        <v>4</v>
      </c>
      <c r="F1880" t="s">
        <v>268</v>
      </c>
      <c r="G1880" t="s">
        <v>5418</v>
      </c>
      <c r="H1880" t="s">
        <v>12561</v>
      </c>
      <c r="I1880" t="s">
        <v>212</v>
      </c>
      <c r="J1880" t="s">
        <v>213</v>
      </c>
      <c r="K1880" t="s">
        <v>149</v>
      </c>
      <c r="M1880" t="s">
        <v>1400</v>
      </c>
      <c r="N1880" t="s">
        <v>215</v>
      </c>
      <c r="O1880" s="57">
        <v>46318.441979166666</v>
      </c>
      <c r="P1880" s="57">
        <v>46325.570914351854</v>
      </c>
      <c r="Q1880">
        <v>69415749</v>
      </c>
      <c r="S1880">
        <v>142598105630</v>
      </c>
      <c r="T1880" t="s">
        <v>12562</v>
      </c>
      <c r="U1880" t="s">
        <v>12563</v>
      </c>
      <c r="V1880" t="s">
        <v>12564</v>
      </c>
      <c r="Z1880">
        <v>111.4489999</v>
      </c>
      <c r="AA1880">
        <v>-6.7089451999999996</v>
      </c>
      <c r="AB1880" t="s">
        <v>12565</v>
      </c>
      <c r="AC1880" t="s">
        <v>225</v>
      </c>
      <c r="AL1880" t="s">
        <v>217</v>
      </c>
      <c r="AM1880" t="s">
        <v>12566</v>
      </c>
      <c r="AN1880" t="s">
        <v>6</v>
      </c>
      <c r="AO1880" t="s">
        <v>11973</v>
      </c>
      <c r="AP1880" s="57">
        <v>46319.333333333336</v>
      </c>
      <c r="AQ1880" t="s">
        <v>841</v>
      </c>
      <c r="AR1880" t="s">
        <v>14</v>
      </c>
      <c r="AS1880" t="s">
        <v>5418</v>
      </c>
      <c r="AT1880" t="s">
        <v>230</v>
      </c>
      <c r="AV1880" t="s">
        <v>15344</v>
      </c>
      <c r="AW1880" t="s">
        <v>2394</v>
      </c>
      <c r="AX1880" t="s">
        <v>222</v>
      </c>
      <c r="BA1880" s="57">
        <v>46319.333333333336</v>
      </c>
      <c r="BB1880" t="s">
        <v>12566</v>
      </c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:61">
      <c r="A1881">
        <v>1880</v>
      </c>
      <c r="B1881">
        <v>1002655006</v>
      </c>
      <c r="C1881">
        <v>3</v>
      </c>
      <c r="D1881" t="s">
        <v>51</v>
      </c>
      <c r="E1881">
        <v>4</v>
      </c>
      <c r="F1881" t="s">
        <v>268</v>
      </c>
      <c r="G1881" t="s">
        <v>5418</v>
      </c>
      <c r="H1881" t="s">
        <v>12561</v>
      </c>
      <c r="I1881" t="s">
        <v>212</v>
      </c>
      <c r="J1881" t="s">
        <v>213</v>
      </c>
      <c r="K1881" t="s">
        <v>149</v>
      </c>
      <c r="L1881" t="s">
        <v>214</v>
      </c>
      <c r="M1881" t="s">
        <v>1400</v>
      </c>
      <c r="N1881" t="s">
        <v>215</v>
      </c>
      <c r="O1881" s="57">
        <v>46322.349872685183</v>
      </c>
      <c r="P1881" s="57">
        <v>46324.699733796297</v>
      </c>
      <c r="Q1881">
        <v>69417577</v>
      </c>
      <c r="S1881">
        <v>142598105625</v>
      </c>
      <c r="T1881" t="s">
        <v>14049</v>
      </c>
      <c r="U1881" t="s">
        <v>14050</v>
      </c>
      <c r="V1881" t="s">
        <v>14051</v>
      </c>
      <c r="Z1881">
        <v>111.447458</v>
      </c>
      <c r="AA1881">
        <v>-6.6995699999999996</v>
      </c>
      <c r="AB1881" t="s">
        <v>14052</v>
      </c>
      <c r="AC1881" t="s">
        <v>235</v>
      </c>
      <c r="AL1881" t="s">
        <v>217</v>
      </c>
      <c r="AM1881" t="s">
        <v>14053</v>
      </c>
      <c r="AN1881" t="s">
        <v>6</v>
      </c>
      <c r="AO1881" t="s">
        <v>13760</v>
      </c>
      <c r="AP1881" s="57">
        <v>46323.458333333336</v>
      </c>
      <c r="AR1881" t="s">
        <v>14</v>
      </c>
      <c r="AS1881" t="s">
        <v>5418</v>
      </c>
      <c r="AT1881" t="s">
        <v>230</v>
      </c>
      <c r="AV1881" t="s">
        <v>15345</v>
      </c>
      <c r="AW1881" t="s">
        <v>879</v>
      </c>
      <c r="AX1881" t="s">
        <v>222</v>
      </c>
      <c r="BA1881" s="57">
        <v>46323.458333333336</v>
      </c>
      <c r="BB1881" t="s">
        <v>14053</v>
      </c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:61">
      <c r="A1882">
        <v>1881</v>
      </c>
      <c r="B1882">
        <v>1002655275</v>
      </c>
      <c r="C1882">
        <v>3</v>
      </c>
      <c r="D1882" t="s">
        <v>51</v>
      </c>
      <c r="E1882">
        <v>4</v>
      </c>
      <c r="F1882" t="s">
        <v>268</v>
      </c>
      <c r="G1882" t="s">
        <v>5418</v>
      </c>
      <c r="H1882" t="s">
        <v>12561</v>
      </c>
      <c r="I1882" t="s">
        <v>212</v>
      </c>
      <c r="J1882" t="s">
        <v>213</v>
      </c>
      <c r="K1882" t="s">
        <v>149</v>
      </c>
      <c r="L1882" t="s">
        <v>214</v>
      </c>
      <c r="M1882" t="s">
        <v>1400</v>
      </c>
      <c r="N1882" t="s">
        <v>215</v>
      </c>
      <c r="O1882" s="57">
        <v>46322.406759259262</v>
      </c>
      <c r="P1882" s="57">
        <v>46325.532106481478</v>
      </c>
      <c r="Q1882">
        <v>69417687</v>
      </c>
      <c r="S1882">
        <v>142598105728</v>
      </c>
      <c r="T1882" t="s">
        <v>14045</v>
      </c>
      <c r="U1882" t="s">
        <v>14046</v>
      </c>
      <c r="V1882" t="s">
        <v>14047</v>
      </c>
      <c r="Z1882">
        <v>111.452231</v>
      </c>
      <c r="AA1882">
        <v>-6.6898289999999996</v>
      </c>
      <c r="AB1882" t="s">
        <v>14048</v>
      </c>
      <c r="AC1882" t="s">
        <v>235</v>
      </c>
      <c r="AL1882" t="s">
        <v>217</v>
      </c>
      <c r="AM1882" t="s">
        <v>13908</v>
      </c>
      <c r="AN1882" t="s">
        <v>6</v>
      </c>
      <c r="AO1882" t="s">
        <v>13677</v>
      </c>
      <c r="AP1882" s="57">
        <v>46323.333333333336</v>
      </c>
      <c r="AQ1882" t="s">
        <v>841</v>
      </c>
      <c r="AR1882" t="s">
        <v>14</v>
      </c>
      <c r="AS1882" t="s">
        <v>5418</v>
      </c>
      <c r="AT1882" t="s">
        <v>230</v>
      </c>
      <c r="AV1882" t="s">
        <v>15346</v>
      </c>
      <c r="AW1882" t="s">
        <v>876</v>
      </c>
      <c r="AX1882" t="s">
        <v>222</v>
      </c>
      <c r="BA1882" s="57">
        <v>46323.333333333336</v>
      </c>
      <c r="BB1882" t="s">
        <v>13908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:61">
      <c r="A1883">
        <v>1882</v>
      </c>
      <c r="B1883">
        <v>1002656336</v>
      </c>
      <c r="C1883">
        <v>3</v>
      </c>
      <c r="D1883" t="s">
        <v>51</v>
      </c>
      <c r="E1883">
        <v>4</v>
      </c>
      <c r="F1883" t="s">
        <v>268</v>
      </c>
      <c r="G1883" t="s">
        <v>5418</v>
      </c>
      <c r="H1883" t="s">
        <v>12561</v>
      </c>
      <c r="I1883" t="s">
        <v>212</v>
      </c>
      <c r="J1883" t="s">
        <v>213</v>
      </c>
      <c r="K1883" t="s">
        <v>149</v>
      </c>
      <c r="M1883" t="s">
        <v>836</v>
      </c>
      <c r="N1883" t="s">
        <v>215</v>
      </c>
      <c r="O1883" s="57">
        <v>46322.630914351852</v>
      </c>
      <c r="P1883" s="57">
        <v>46325.56927083333</v>
      </c>
      <c r="Q1883">
        <v>69415749</v>
      </c>
      <c r="S1883">
        <v>142598105730</v>
      </c>
      <c r="T1883" t="s">
        <v>12562</v>
      </c>
      <c r="U1883" t="s">
        <v>12563</v>
      </c>
      <c r="V1883" t="s">
        <v>14043</v>
      </c>
      <c r="Z1883">
        <v>111.44904215619501</v>
      </c>
      <c r="AA1883">
        <v>-6.7089198200767601</v>
      </c>
      <c r="AB1883" t="s">
        <v>12565</v>
      </c>
      <c r="AC1883" t="s">
        <v>225</v>
      </c>
      <c r="AL1883" t="s">
        <v>217</v>
      </c>
      <c r="AM1883" t="s">
        <v>14044</v>
      </c>
      <c r="AN1883" t="s">
        <v>6</v>
      </c>
      <c r="AO1883" t="s">
        <v>14000</v>
      </c>
      <c r="AR1883" t="s">
        <v>14</v>
      </c>
      <c r="AS1883" t="s">
        <v>5418</v>
      </c>
      <c r="AT1883" t="s">
        <v>230</v>
      </c>
      <c r="AV1883" t="s">
        <v>837</v>
      </c>
      <c r="AW1883" t="s">
        <v>2690</v>
      </c>
      <c r="AX1883" t="s">
        <v>222</v>
      </c>
      <c r="BA1883" s="57">
        <v>46322.291666666664</v>
      </c>
      <c r="BB1883" t="s">
        <v>14044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:61">
      <c r="A1884">
        <v>1883</v>
      </c>
      <c r="B1884">
        <v>1002654220</v>
      </c>
      <c r="C1884">
        <v>3</v>
      </c>
      <c r="D1884" t="s">
        <v>51</v>
      </c>
      <c r="E1884">
        <v>4</v>
      </c>
      <c r="F1884" t="s">
        <v>268</v>
      </c>
      <c r="G1884" t="s">
        <v>5418</v>
      </c>
      <c r="H1884" t="s">
        <v>12561</v>
      </c>
      <c r="I1884" t="s">
        <v>212</v>
      </c>
      <c r="J1884" t="s">
        <v>213</v>
      </c>
      <c r="K1884" t="s">
        <v>149</v>
      </c>
      <c r="M1884" t="s">
        <v>76</v>
      </c>
      <c r="N1884" t="s">
        <v>215</v>
      </c>
      <c r="O1884" s="57">
        <v>46321.601145833331</v>
      </c>
      <c r="P1884" s="57">
        <v>46322.587824074071</v>
      </c>
      <c r="Q1884">
        <v>69417255</v>
      </c>
      <c r="S1884">
        <v>142598105723</v>
      </c>
      <c r="T1884" t="s">
        <v>13311</v>
      </c>
      <c r="U1884" t="s">
        <v>13312</v>
      </c>
      <c r="V1884" t="s">
        <v>13313</v>
      </c>
      <c r="Z1884">
        <v>111.4839394</v>
      </c>
      <c r="AA1884">
        <v>-6.7540468999999996</v>
      </c>
      <c r="AB1884" t="s">
        <v>13314</v>
      </c>
      <c r="AC1884" t="s">
        <v>283</v>
      </c>
      <c r="AL1884" t="s">
        <v>217</v>
      </c>
      <c r="AM1884" t="s">
        <v>13315</v>
      </c>
      <c r="AN1884" t="s">
        <v>6</v>
      </c>
      <c r="AO1884" t="s">
        <v>13046</v>
      </c>
      <c r="AP1884" s="57">
        <v>46322.625</v>
      </c>
      <c r="AR1884" t="s">
        <v>218</v>
      </c>
      <c r="AS1884" t="s">
        <v>5418</v>
      </c>
      <c r="AT1884" t="s">
        <v>230</v>
      </c>
      <c r="AU1884">
        <v>20261027</v>
      </c>
      <c r="AV1884" t="s">
        <v>221</v>
      </c>
      <c r="AW1884" t="s">
        <v>540</v>
      </c>
      <c r="AX1884" t="s">
        <v>222</v>
      </c>
      <c r="BA1884" s="57">
        <v>46322.625</v>
      </c>
      <c r="BB1884" t="s">
        <v>13315</v>
      </c>
      <c r="BC1884">
        <v>2026</v>
      </c>
      <c r="BD1884">
        <v>10</v>
      </c>
      <c r="BE1884">
        <v>27</v>
      </c>
      <c r="BF1884" s="6">
        <f t="shared" si="87"/>
        <v>46322</v>
      </c>
      <c r="BG1884">
        <f t="shared" si="88"/>
        <v>-0.625</v>
      </c>
      <c r="BH1884" t="str">
        <f t="shared" si="89"/>
        <v>COMPLY</v>
      </c>
      <c r="BI1884" t="e">
        <f>VLOOKUP(H1884,Sheet2!$A$1:$B$270,2,FALSE)</f>
        <v>#N/A</v>
      </c>
    </row>
    <row r="1885" spans="1:61">
      <c r="A1885">
        <v>1884</v>
      </c>
      <c r="B1885">
        <v>1002659884</v>
      </c>
      <c r="C1885">
        <v>3</v>
      </c>
      <c r="D1885" t="s">
        <v>51</v>
      </c>
      <c r="E1885">
        <v>4</v>
      </c>
      <c r="F1885" t="s">
        <v>268</v>
      </c>
      <c r="G1885" t="s">
        <v>5418</v>
      </c>
      <c r="H1885" t="s">
        <v>12561</v>
      </c>
      <c r="I1885" t="s">
        <v>212</v>
      </c>
      <c r="J1885" t="s">
        <v>213</v>
      </c>
      <c r="K1885" t="s">
        <v>149</v>
      </c>
      <c r="M1885" t="s">
        <v>255</v>
      </c>
      <c r="N1885" t="s">
        <v>215</v>
      </c>
      <c r="O1885" s="57">
        <v>46324.699745370373</v>
      </c>
      <c r="P1885" s="57">
        <v>46325.418124999997</v>
      </c>
      <c r="Q1885">
        <v>69417577</v>
      </c>
      <c r="S1885">
        <v>142598105738</v>
      </c>
      <c r="T1885" t="s">
        <v>14049</v>
      </c>
      <c r="U1885" t="s">
        <v>15347</v>
      </c>
      <c r="V1885" t="s">
        <v>15348</v>
      </c>
      <c r="Z1885">
        <v>111.44767903258899</v>
      </c>
      <c r="AA1885">
        <v>-6.6997197013633798</v>
      </c>
      <c r="AB1885" t="s">
        <v>14052</v>
      </c>
      <c r="AC1885" t="s">
        <v>283</v>
      </c>
      <c r="AL1885" t="s">
        <v>217</v>
      </c>
      <c r="AM1885" t="s">
        <v>15349</v>
      </c>
      <c r="AN1885" t="s">
        <v>6</v>
      </c>
      <c r="AO1885" t="s">
        <v>15243</v>
      </c>
      <c r="AR1885" t="s">
        <v>256</v>
      </c>
      <c r="AS1885" t="s">
        <v>5418</v>
      </c>
      <c r="AT1885" t="s">
        <v>230</v>
      </c>
      <c r="AV1885" t="s">
        <v>257</v>
      </c>
      <c r="AW1885" t="s">
        <v>541</v>
      </c>
      <c r="AX1885" t="s">
        <v>222</v>
      </c>
      <c r="BA1885" s="57">
        <v>46324.291666666664</v>
      </c>
      <c r="BB1885" t="s">
        <v>15349</v>
      </c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:61">
      <c r="A1886">
        <v>1885</v>
      </c>
      <c r="B1886">
        <v>1002659461</v>
      </c>
      <c r="C1886">
        <v>3</v>
      </c>
      <c r="D1886" t="s">
        <v>51</v>
      </c>
      <c r="E1886">
        <v>4</v>
      </c>
      <c r="F1886" t="s">
        <v>268</v>
      </c>
      <c r="G1886" t="s">
        <v>5418</v>
      </c>
      <c r="H1886" t="s">
        <v>12561</v>
      </c>
      <c r="I1886" t="s">
        <v>212</v>
      </c>
      <c r="J1886" t="s">
        <v>213</v>
      </c>
      <c r="K1886" t="s">
        <v>149</v>
      </c>
      <c r="M1886" t="s">
        <v>238</v>
      </c>
      <c r="N1886" t="s">
        <v>215</v>
      </c>
      <c r="O1886" s="57">
        <v>46324.598449074074</v>
      </c>
      <c r="P1886" s="57">
        <v>46324.748680555553</v>
      </c>
      <c r="Q1886">
        <v>69419348</v>
      </c>
      <c r="S1886">
        <v>142598105645</v>
      </c>
      <c r="T1886" t="s">
        <v>14669</v>
      </c>
      <c r="U1886" t="s">
        <v>15350</v>
      </c>
      <c r="V1886" t="s">
        <v>15351</v>
      </c>
      <c r="Z1886">
        <v>111.4522123</v>
      </c>
      <c r="AA1886">
        <v>-6.6937059000000003</v>
      </c>
      <c r="AB1886" t="s">
        <v>15352</v>
      </c>
      <c r="AC1886" t="s">
        <v>283</v>
      </c>
      <c r="AL1886" t="s">
        <v>217</v>
      </c>
      <c r="AM1886" t="s">
        <v>15353</v>
      </c>
      <c r="AN1886" t="s">
        <v>6</v>
      </c>
      <c r="AO1886" t="s">
        <v>15038</v>
      </c>
      <c r="AP1886" s="57">
        <v>46328.333333333336</v>
      </c>
      <c r="AR1886" t="s">
        <v>239</v>
      </c>
      <c r="AS1886" t="s">
        <v>5418</v>
      </c>
      <c r="AT1886" t="s">
        <v>230</v>
      </c>
      <c r="AV1886" t="s">
        <v>238</v>
      </c>
      <c r="AW1886" t="s">
        <v>540</v>
      </c>
      <c r="AX1886" t="s">
        <v>222</v>
      </c>
      <c r="BA1886" s="57">
        <v>46328.333333333336</v>
      </c>
      <c r="BB1886" t="s">
        <v>15353</v>
      </c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:61">
      <c r="A1887">
        <v>1886</v>
      </c>
      <c r="B1887">
        <v>1002658413</v>
      </c>
      <c r="C1887">
        <v>3</v>
      </c>
      <c r="D1887" t="s">
        <v>51</v>
      </c>
      <c r="E1887">
        <v>4</v>
      </c>
      <c r="F1887" t="s">
        <v>268</v>
      </c>
      <c r="G1887" t="s">
        <v>5418</v>
      </c>
      <c r="H1887" t="s">
        <v>12561</v>
      </c>
      <c r="I1887" t="s">
        <v>212</v>
      </c>
      <c r="J1887" t="s">
        <v>213</v>
      </c>
      <c r="K1887" t="s">
        <v>149</v>
      </c>
      <c r="L1887" t="s">
        <v>214</v>
      </c>
      <c r="M1887" t="s">
        <v>12206</v>
      </c>
      <c r="N1887" t="s">
        <v>215</v>
      </c>
      <c r="O1887" s="57">
        <v>46323.804745370369</v>
      </c>
      <c r="P1887" s="57">
        <v>46325.336331018516</v>
      </c>
      <c r="Q1887">
        <v>69418895</v>
      </c>
      <c r="S1887">
        <v>142598105735</v>
      </c>
      <c r="T1887" t="s">
        <v>14669</v>
      </c>
      <c r="U1887" t="s">
        <v>14670</v>
      </c>
      <c r="V1887" t="s">
        <v>14671</v>
      </c>
      <c r="Z1887">
        <v>111.451939</v>
      </c>
      <c r="AA1887">
        <v>-6.6935770000000003</v>
      </c>
      <c r="AB1887" t="s">
        <v>14672</v>
      </c>
      <c r="AC1887" t="s">
        <v>235</v>
      </c>
      <c r="AL1887" t="s">
        <v>217</v>
      </c>
      <c r="AM1887" t="s">
        <v>14673</v>
      </c>
      <c r="AN1887" t="s">
        <v>6</v>
      </c>
      <c r="AO1887" t="s">
        <v>14310</v>
      </c>
      <c r="AP1887" s="57">
        <v>46325.333333333336</v>
      </c>
      <c r="AR1887" t="s">
        <v>325</v>
      </c>
      <c r="AS1887" t="s">
        <v>5418</v>
      </c>
      <c r="AT1887" t="s">
        <v>230</v>
      </c>
      <c r="AV1887" t="s">
        <v>15354</v>
      </c>
      <c r="AW1887" t="s">
        <v>3687</v>
      </c>
      <c r="AX1887" t="s">
        <v>222</v>
      </c>
      <c r="BA1887" s="57">
        <v>46325.333333333336</v>
      </c>
      <c r="BB1887" t="s">
        <v>14673</v>
      </c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:61">
      <c r="A1888">
        <v>1887</v>
      </c>
      <c r="B1888">
        <v>1002658538</v>
      </c>
      <c r="C1888">
        <v>3</v>
      </c>
      <c r="D1888" t="s">
        <v>51</v>
      </c>
      <c r="E1888">
        <v>4</v>
      </c>
      <c r="F1888" t="s">
        <v>268</v>
      </c>
      <c r="G1888" t="s">
        <v>5418</v>
      </c>
      <c r="H1888" t="s">
        <v>12561</v>
      </c>
      <c r="I1888" t="s">
        <v>212</v>
      </c>
      <c r="J1888" t="s">
        <v>213</v>
      </c>
      <c r="K1888" t="s">
        <v>149</v>
      </c>
      <c r="L1888" t="s">
        <v>214</v>
      </c>
      <c r="M1888" t="s">
        <v>12206</v>
      </c>
      <c r="N1888" t="s">
        <v>215</v>
      </c>
      <c r="O1888" s="57">
        <v>46324.360300925924</v>
      </c>
      <c r="P1888" s="57">
        <v>46325.336284722223</v>
      </c>
      <c r="Q1888">
        <v>69418960</v>
      </c>
      <c r="S1888">
        <v>142598105737</v>
      </c>
      <c r="T1888" t="s">
        <v>15355</v>
      </c>
      <c r="U1888" t="s">
        <v>15356</v>
      </c>
      <c r="V1888" t="s">
        <v>15357</v>
      </c>
      <c r="Z1888">
        <v>111.435264</v>
      </c>
      <c r="AA1888">
        <v>-6.6916529999999996</v>
      </c>
      <c r="AB1888" t="s">
        <v>15358</v>
      </c>
      <c r="AC1888" t="s">
        <v>235</v>
      </c>
      <c r="AL1888" t="s">
        <v>217</v>
      </c>
      <c r="AM1888" t="s">
        <v>15359</v>
      </c>
      <c r="AN1888" t="s">
        <v>6</v>
      </c>
      <c r="AO1888" t="s">
        <v>15333</v>
      </c>
      <c r="AP1888" s="57">
        <v>46325.333333333336</v>
      </c>
      <c r="AR1888" t="s">
        <v>325</v>
      </c>
      <c r="AS1888" t="s">
        <v>5418</v>
      </c>
      <c r="AT1888" t="s">
        <v>230</v>
      </c>
      <c r="AV1888" t="s">
        <v>15360</v>
      </c>
      <c r="AW1888" t="s">
        <v>923</v>
      </c>
      <c r="AX1888" t="s">
        <v>222</v>
      </c>
      <c r="BA1888" s="57">
        <v>46325.333333333336</v>
      </c>
      <c r="BB1888" t="s">
        <v>15359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:61">
      <c r="A1889">
        <v>1888</v>
      </c>
      <c r="B1889">
        <v>1002631045</v>
      </c>
      <c r="C1889">
        <v>3</v>
      </c>
      <c r="D1889" t="s">
        <v>51</v>
      </c>
      <c r="E1889">
        <v>4</v>
      </c>
      <c r="F1889" t="s">
        <v>268</v>
      </c>
      <c r="G1889" t="s">
        <v>5418</v>
      </c>
      <c r="H1889" t="s">
        <v>5419</v>
      </c>
      <c r="I1889" t="s">
        <v>212</v>
      </c>
      <c r="J1889" t="s">
        <v>213</v>
      </c>
      <c r="K1889" t="s">
        <v>149</v>
      </c>
      <c r="L1889" t="s">
        <v>214</v>
      </c>
      <c r="M1889" t="s">
        <v>76</v>
      </c>
      <c r="N1889" t="s">
        <v>215</v>
      </c>
      <c r="O1889" s="57">
        <v>46305.645532407405</v>
      </c>
      <c r="P1889" s="57">
        <v>46306.684618055559</v>
      </c>
      <c r="Q1889">
        <v>69407958</v>
      </c>
      <c r="S1889">
        <v>146570115861</v>
      </c>
      <c r="T1889" t="s">
        <v>5420</v>
      </c>
      <c r="U1889" t="s">
        <v>5421</v>
      </c>
      <c r="V1889" t="s">
        <v>5422</v>
      </c>
      <c r="Z1889">
        <v>111.37979799999999</v>
      </c>
      <c r="AA1889">
        <v>-6.8051170000000001</v>
      </c>
      <c r="AB1889" t="s">
        <v>5423</v>
      </c>
      <c r="AC1889" t="s">
        <v>235</v>
      </c>
      <c r="AL1889" t="s">
        <v>217</v>
      </c>
      <c r="AM1889" t="s">
        <v>5122</v>
      </c>
      <c r="AN1889" t="s">
        <v>6</v>
      </c>
      <c r="AO1889" s="57">
        <v>46305.652905092589</v>
      </c>
      <c r="AP1889" s="57">
        <v>46306.625</v>
      </c>
      <c r="AR1889" t="s">
        <v>218</v>
      </c>
      <c r="AS1889" t="s">
        <v>5418</v>
      </c>
      <c r="AT1889" t="s">
        <v>230</v>
      </c>
      <c r="AU1889">
        <v>20261011</v>
      </c>
      <c r="AV1889" t="s">
        <v>221</v>
      </c>
      <c r="AW1889" t="s">
        <v>880</v>
      </c>
      <c r="AX1889" t="s">
        <v>222</v>
      </c>
      <c r="BA1889" s="57">
        <v>46306.625</v>
      </c>
      <c r="BB1889" t="s">
        <v>5122</v>
      </c>
      <c r="BC1889">
        <v>2026</v>
      </c>
      <c r="BD1889">
        <v>10</v>
      </c>
      <c r="BE1889">
        <v>11</v>
      </c>
      <c r="BF1889" s="6">
        <f t="shared" si="87"/>
        <v>46306</v>
      </c>
      <c r="BG1889">
        <f t="shared" si="88"/>
        <v>-0.625</v>
      </c>
      <c r="BH1889" t="str">
        <f t="shared" si="89"/>
        <v>COMPLY</v>
      </c>
      <c r="BI1889" t="e">
        <f>VLOOKUP(H1889,Sheet2!$A$1:$B$270,2,FALSE)</f>
        <v>#N/A</v>
      </c>
    </row>
    <row r="1890" spans="1:61">
      <c r="A1890">
        <v>1889</v>
      </c>
      <c r="B1890">
        <v>1002639297</v>
      </c>
      <c r="C1890">
        <v>3</v>
      </c>
      <c r="D1890" t="s">
        <v>51</v>
      </c>
      <c r="E1890">
        <v>4</v>
      </c>
      <c r="F1890" t="s">
        <v>268</v>
      </c>
      <c r="G1890" t="s">
        <v>5418</v>
      </c>
      <c r="H1890" t="s">
        <v>5419</v>
      </c>
      <c r="I1890" t="s">
        <v>212</v>
      </c>
      <c r="J1890" t="s">
        <v>213</v>
      </c>
      <c r="K1890" t="s">
        <v>149</v>
      </c>
      <c r="L1890" t="s">
        <v>214</v>
      </c>
      <c r="M1890" t="s">
        <v>76</v>
      </c>
      <c r="N1890" t="s">
        <v>215</v>
      </c>
      <c r="O1890" s="57">
        <v>46311.328229166669</v>
      </c>
      <c r="P1890" s="57">
        <v>46312.629004629627</v>
      </c>
      <c r="Q1890">
        <v>69411081</v>
      </c>
      <c r="S1890">
        <v>146570115515</v>
      </c>
      <c r="T1890" t="s">
        <v>8821</v>
      </c>
      <c r="U1890" t="s">
        <v>8822</v>
      </c>
      <c r="V1890" t="s">
        <v>8823</v>
      </c>
      <c r="Z1890">
        <v>111.371481</v>
      </c>
      <c r="AA1890">
        <v>-6.7930380000000001</v>
      </c>
      <c r="AB1890" t="s">
        <v>8824</v>
      </c>
      <c r="AC1890" t="s">
        <v>235</v>
      </c>
      <c r="AL1890" t="s">
        <v>217</v>
      </c>
      <c r="AM1890" t="s">
        <v>8825</v>
      </c>
      <c r="AN1890" t="s">
        <v>6</v>
      </c>
      <c r="AO1890" t="s">
        <v>8826</v>
      </c>
      <c r="AP1890" s="57">
        <v>46312.458333333336</v>
      </c>
      <c r="AR1890" t="s">
        <v>218</v>
      </c>
      <c r="AS1890" t="s">
        <v>5418</v>
      </c>
      <c r="AT1890" t="s">
        <v>230</v>
      </c>
      <c r="AU1890">
        <v>20261017</v>
      </c>
      <c r="AV1890" t="s">
        <v>221</v>
      </c>
      <c r="AW1890" t="s">
        <v>876</v>
      </c>
      <c r="AX1890" t="s">
        <v>222</v>
      </c>
      <c r="BA1890" s="57">
        <v>46312.458333333336</v>
      </c>
      <c r="BB1890" t="s">
        <v>8825</v>
      </c>
      <c r="BC1890">
        <v>2026</v>
      </c>
      <c r="BD1890">
        <v>10</v>
      </c>
      <c r="BE1890">
        <v>17</v>
      </c>
      <c r="BF1890" s="6">
        <f t="shared" si="87"/>
        <v>46312</v>
      </c>
      <c r="BG1890">
        <f t="shared" si="88"/>
        <v>-0.45833333333575865</v>
      </c>
      <c r="BH1890" t="str">
        <f t="shared" si="89"/>
        <v>COMPLY</v>
      </c>
      <c r="BI1890" t="e">
        <f>VLOOKUP(H1890,Sheet2!$A$1:$B$270,2,FALSE)</f>
        <v>#N/A</v>
      </c>
    </row>
    <row r="1891" spans="1:61">
      <c r="A1891">
        <v>1890</v>
      </c>
      <c r="B1891">
        <v>1002623718</v>
      </c>
      <c r="C1891">
        <v>3</v>
      </c>
      <c r="D1891" t="s">
        <v>49</v>
      </c>
      <c r="E1891">
        <v>4</v>
      </c>
      <c r="F1891" t="s">
        <v>244</v>
      </c>
      <c r="G1891" t="s">
        <v>245</v>
      </c>
      <c r="H1891" t="s">
        <v>3456</v>
      </c>
      <c r="I1891" t="s">
        <v>212</v>
      </c>
      <c r="J1891" t="s">
        <v>213</v>
      </c>
      <c r="K1891" t="s">
        <v>149</v>
      </c>
      <c r="L1891" t="s">
        <v>214</v>
      </c>
      <c r="M1891" t="s">
        <v>76</v>
      </c>
      <c r="N1891" t="s">
        <v>215</v>
      </c>
      <c r="O1891" s="57">
        <v>46301.418495370373</v>
      </c>
      <c r="P1891" s="57">
        <v>46302.681319444448</v>
      </c>
      <c r="Q1891">
        <v>69404764</v>
      </c>
      <c r="S1891">
        <v>143415114628</v>
      </c>
      <c r="T1891" t="s">
        <v>3457</v>
      </c>
      <c r="U1891" t="s">
        <v>3458</v>
      </c>
      <c r="V1891" t="s">
        <v>3459</v>
      </c>
      <c r="Z1891">
        <v>110.27117</v>
      </c>
      <c r="AA1891">
        <v>-7.1052629999999999</v>
      </c>
      <c r="AB1891" t="s">
        <v>3460</v>
      </c>
      <c r="AC1891" t="s">
        <v>235</v>
      </c>
      <c r="AL1891" t="s">
        <v>217</v>
      </c>
      <c r="AM1891" t="s">
        <v>3197</v>
      </c>
      <c r="AN1891" t="s">
        <v>6</v>
      </c>
      <c r="AO1891" s="57">
        <v>46183.424027777779</v>
      </c>
      <c r="AP1891" s="57">
        <v>46302.333333333336</v>
      </c>
      <c r="AR1891" t="s">
        <v>218</v>
      </c>
      <c r="AS1891" t="s">
        <v>832</v>
      </c>
      <c r="AT1891" t="s">
        <v>230</v>
      </c>
      <c r="AU1891">
        <v>20261007</v>
      </c>
      <c r="AV1891" t="s">
        <v>221</v>
      </c>
      <c r="AW1891" t="s">
        <v>875</v>
      </c>
      <c r="AX1891" t="s">
        <v>222</v>
      </c>
      <c r="BA1891" s="57">
        <v>46302.333333333336</v>
      </c>
      <c r="BB1891" t="s">
        <v>3197</v>
      </c>
      <c r="BC1891">
        <v>2026</v>
      </c>
      <c r="BD1891">
        <v>10</v>
      </c>
      <c r="BE1891">
        <v>7</v>
      </c>
      <c r="BF1891" s="6">
        <f t="shared" si="87"/>
        <v>46302</v>
      </c>
      <c r="BG1891">
        <f t="shared" si="88"/>
        <v>-0.33333333333575865</v>
      </c>
      <c r="BH1891" t="str">
        <f t="shared" si="89"/>
        <v>COMPLY</v>
      </c>
      <c r="BI1891" t="e">
        <f>VLOOKUP(H1891,Sheet2!$A$1:$B$270,2,FALSE)</f>
        <v>#N/A</v>
      </c>
    </row>
    <row r="1892" spans="1:61">
      <c r="A1892">
        <v>1891</v>
      </c>
      <c r="B1892">
        <v>1002627556</v>
      </c>
      <c r="C1892">
        <v>3</v>
      </c>
      <c r="D1892" t="s">
        <v>49</v>
      </c>
      <c r="E1892">
        <v>4</v>
      </c>
      <c r="F1892" t="s">
        <v>244</v>
      </c>
      <c r="G1892" t="s">
        <v>245</v>
      </c>
      <c r="H1892" t="s">
        <v>3456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46303.497615740744</v>
      </c>
      <c r="P1892" s="57">
        <v>46304.614583333336</v>
      </c>
      <c r="Q1892">
        <v>69406427</v>
      </c>
      <c r="S1892">
        <v>143415114810</v>
      </c>
      <c r="T1892" t="s">
        <v>4613</v>
      </c>
      <c r="U1892" t="s">
        <v>4614</v>
      </c>
      <c r="V1892" t="s">
        <v>4615</v>
      </c>
      <c r="Z1892">
        <v>110.27373799999999</v>
      </c>
      <c r="AA1892">
        <v>-7.1040429999999999</v>
      </c>
      <c r="AB1892" t="s">
        <v>4616</v>
      </c>
      <c r="AC1892" t="s">
        <v>235</v>
      </c>
      <c r="AL1892" t="s">
        <v>217</v>
      </c>
      <c r="AM1892" t="s">
        <v>4617</v>
      </c>
      <c r="AN1892" t="s">
        <v>6</v>
      </c>
      <c r="AO1892" s="57">
        <v>46244.507337962961</v>
      </c>
      <c r="AP1892" s="57">
        <v>46304.333333333336</v>
      </c>
      <c r="AR1892" t="s">
        <v>218</v>
      </c>
      <c r="AS1892" t="s">
        <v>832</v>
      </c>
      <c r="AT1892" t="s">
        <v>230</v>
      </c>
      <c r="AU1892">
        <v>20261009</v>
      </c>
      <c r="AV1892" t="s">
        <v>221</v>
      </c>
      <c r="AW1892" t="s">
        <v>877</v>
      </c>
      <c r="AX1892" t="s">
        <v>222</v>
      </c>
      <c r="BA1892" s="57">
        <v>46304.333333333336</v>
      </c>
      <c r="BB1892" t="s">
        <v>4617</v>
      </c>
      <c r="BC1892">
        <v>2026</v>
      </c>
      <c r="BD1892">
        <v>10</v>
      </c>
      <c r="BE1892">
        <v>9</v>
      </c>
      <c r="BF1892" s="6">
        <f t="shared" si="87"/>
        <v>46304</v>
      </c>
      <c r="BG1892">
        <f t="shared" si="88"/>
        <v>-0.33333333333575865</v>
      </c>
      <c r="BH1892" t="str">
        <f t="shared" si="89"/>
        <v>COMPLY</v>
      </c>
      <c r="BI1892" t="e">
        <f>VLOOKUP(H1892,Sheet2!$A$1:$B$270,2,FALSE)</f>
        <v>#N/A</v>
      </c>
    </row>
    <row r="1893" spans="1:61">
      <c r="A1893">
        <v>1892</v>
      </c>
      <c r="B1893">
        <v>1002643562</v>
      </c>
      <c r="C1893">
        <v>3</v>
      </c>
      <c r="D1893" t="s">
        <v>49</v>
      </c>
      <c r="E1893">
        <v>4</v>
      </c>
      <c r="F1893" t="s">
        <v>244</v>
      </c>
      <c r="G1893" t="s">
        <v>245</v>
      </c>
      <c r="H1893" t="s">
        <v>3456</v>
      </c>
      <c r="I1893" t="s">
        <v>212</v>
      </c>
      <c r="J1893" t="s">
        <v>213</v>
      </c>
      <c r="K1893" t="s">
        <v>149</v>
      </c>
      <c r="M1893" t="s">
        <v>76</v>
      </c>
      <c r="N1893" t="s">
        <v>215</v>
      </c>
      <c r="O1893" s="57">
        <v>46314.622870370367</v>
      </c>
      <c r="P1893" s="57">
        <v>46315.700636574074</v>
      </c>
      <c r="Q1893">
        <v>69413070</v>
      </c>
      <c r="R1893">
        <v>2946103015</v>
      </c>
      <c r="S1893">
        <v>143415115520</v>
      </c>
      <c r="T1893" t="s">
        <v>1717</v>
      </c>
      <c r="U1893" t="s">
        <v>9758</v>
      </c>
      <c r="V1893" t="s">
        <v>9759</v>
      </c>
      <c r="Z1893">
        <v>110.251834</v>
      </c>
      <c r="AA1893">
        <v>-7.1060860999999997</v>
      </c>
      <c r="AB1893" t="s">
        <v>9760</v>
      </c>
      <c r="AC1893" t="s">
        <v>225</v>
      </c>
      <c r="AL1893" t="s">
        <v>217</v>
      </c>
      <c r="AM1893" t="s">
        <v>9746</v>
      </c>
      <c r="AN1893" t="s">
        <v>6</v>
      </c>
      <c r="AO1893" t="s">
        <v>9502</v>
      </c>
      <c r="AP1893" s="57">
        <v>46315.625</v>
      </c>
      <c r="AR1893" t="s">
        <v>218</v>
      </c>
      <c r="AS1893" t="s">
        <v>832</v>
      </c>
      <c r="AT1893" t="s">
        <v>230</v>
      </c>
      <c r="AU1893">
        <v>20261020</v>
      </c>
      <c r="AV1893" t="s">
        <v>221</v>
      </c>
      <c r="AW1893" t="s">
        <v>1585</v>
      </c>
      <c r="AX1893" t="s">
        <v>222</v>
      </c>
      <c r="BA1893" s="57">
        <v>46315.625</v>
      </c>
      <c r="BB1893" t="s">
        <v>9746</v>
      </c>
      <c r="BC1893">
        <v>2026</v>
      </c>
      <c r="BD1893">
        <v>10</v>
      </c>
      <c r="BE1893">
        <v>20</v>
      </c>
      <c r="BF1893" s="6">
        <f t="shared" si="87"/>
        <v>46315</v>
      </c>
      <c r="BG1893">
        <f t="shared" si="88"/>
        <v>-0.625</v>
      </c>
      <c r="BH1893" t="str">
        <f t="shared" si="89"/>
        <v>COMPLY</v>
      </c>
      <c r="BI1893" t="e">
        <f>VLOOKUP(H1893,Sheet2!$A$1:$B$270,2,FALSE)</f>
        <v>#N/A</v>
      </c>
    </row>
    <row r="1894" spans="1:61">
      <c r="A1894">
        <v>1893</v>
      </c>
      <c r="B1894">
        <v>1002640848</v>
      </c>
      <c r="C1894">
        <v>3</v>
      </c>
      <c r="D1894" t="s">
        <v>49</v>
      </c>
      <c r="E1894">
        <v>4</v>
      </c>
      <c r="F1894" t="s">
        <v>244</v>
      </c>
      <c r="G1894" t="s">
        <v>846</v>
      </c>
      <c r="H1894" t="s">
        <v>855</v>
      </c>
      <c r="I1894" t="s">
        <v>212</v>
      </c>
      <c r="J1894" t="s">
        <v>213</v>
      </c>
      <c r="K1894" t="s">
        <v>149</v>
      </c>
      <c r="L1894" t="s">
        <v>214</v>
      </c>
      <c r="M1894" t="s">
        <v>1400</v>
      </c>
      <c r="N1894" t="s">
        <v>215</v>
      </c>
      <c r="O1894" s="57">
        <v>46311.726157407407</v>
      </c>
      <c r="P1894" s="57">
        <v>46314.523553240739</v>
      </c>
      <c r="Q1894">
        <v>69411799</v>
      </c>
      <c r="S1894">
        <v>146457106793</v>
      </c>
      <c r="T1894" t="s">
        <v>8832</v>
      </c>
      <c r="U1894" t="s">
        <v>8833</v>
      </c>
      <c r="V1894" t="s">
        <v>8834</v>
      </c>
      <c r="Z1894">
        <v>110.247187</v>
      </c>
      <c r="AA1894">
        <v>-6.9650509999999999</v>
      </c>
      <c r="AB1894" t="s">
        <v>8835</v>
      </c>
      <c r="AC1894" t="s">
        <v>235</v>
      </c>
      <c r="AL1894" t="s">
        <v>217</v>
      </c>
      <c r="AM1894" t="s">
        <v>8836</v>
      </c>
      <c r="AN1894" t="s">
        <v>6</v>
      </c>
      <c r="AO1894" t="s">
        <v>8058</v>
      </c>
      <c r="AP1894" s="57">
        <v>46312.625</v>
      </c>
      <c r="AQ1894" t="s">
        <v>841</v>
      </c>
      <c r="AR1894" t="s">
        <v>14</v>
      </c>
      <c r="AS1894" t="s">
        <v>219</v>
      </c>
      <c r="AT1894" t="s">
        <v>230</v>
      </c>
      <c r="AV1894" t="s">
        <v>8837</v>
      </c>
      <c r="AW1894" t="s">
        <v>877</v>
      </c>
      <c r="AX1894" t="s">
        <v>222</v>
      </c>
      <c r="BA1894" s="57">
        <v>46312.625</v>
      </c>
      <c r="BB1894" t="s">
        <v>8836</v>
      </c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:61">
      <c r="A1895">
        <v>1894</v>
      </c>
      <c r="B1895">
        <v>1002640025</v>
      </c>
      <c r="C1895">
        <v>3</v>
      </c>
      <c r="D1895" t="s">
        <v>49</v>
      </c>
      <c r="E1895">
        <v>4</v>
      </c>
      <c r="F1895" t="s">
        <v>244</v>
      </c>
      <c r="G1895" t="s">
        <v>846</v>
      </c>
      <c r="H1895" t="s">
        <v>855</v>
      </c>
      <c r="I1895" t="s">
        <v>212</v>
      </c>
      <c r="J1895" t="s">
        <v>213</v>
      </c>
      <c r="K1895" t="s">
        <v>149</v>
      </c>
      <c r="L1895" t="s">
        <v>826</v>
      </c>
      <c r="M1895" t="s">
        <v>1400</v>
      </c>
      <c r="N1895" t="s">
        <v>215</v>
      </c>
      <c r="O1895" s="57">
        <v>46311.52611111111</v>
      </c>
      <c r="P1895" s="57">
        <v>46314.553090277775</v>
      </c>
      <c r="Q1895">
        <v>69411421</v>
      </c>
      <c r="R1895">
        <v>2946100049</v>
      </c>
      <c r="S1895">
        <v>146457106789</v>
      </c>
      <c r="T1895" t="s">
        <v>8838</v>
      </c>
      <c r="U1895" t="s">
        <v>8839</v>
      </c>
      <c r="V1895" t="s">
        <v>8840</v>
      </c>
      <c r="Z1895">
        <v>110.24266496300601</v>
      </c>
      <c r="AA1895">
        <v>-6.9536641374807298</v>
      </c>
      <c r="AB1895" t="s">
        <v>8841</v>
      </c>
      <c r="AC1895" t="s">
        <v>216</v>
      </c>
      <c r="AL1895" t="s">
        <v>217</v>
      </c>
      <c r="AM1895" t="s">
        <v>8842</v>
      </c>
      <c r="AN1895" t="s">
        <v>6</v>
      </c>
      <c r="AO1895" t="s">
        <v>8843</v>
      </c>
      <c r="AP1895" s="57">
        <v>46312.458333333336</v>
      </c>
      <c r="AQ1895" t="s">
        <v>841</v>
      </c>
      <c r="AR1895" t="s">
        <v>14</v>
      </c>
      <c r="AS1895" t="s">
        <v>219</v>
      </c>
      <c r="AT1895" t="s">
        <v>230</v>
      </c>
      <c r="AV1895" t="s">
        <v>8844</v>
      </c>
      <c r="AW1895" t="s">
        <v>8845</v>
      </c>
      <c r="AX1895" t="s">
        <v>222</v>
      </c>
      <c r="BA1895" s="57">
        <v>46312.458333333336</v>
      </c>
      <c r="BB1895" t="s">
        <v>8842</v>
      </c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:61">
      <c r="A1896">
        <v>1895</v>
      </c>
      <c r="B1896">
        <v>1002617076</v>
      </c>
      <c r="C1896">
        <v>3</v>
      </c>
      <c r="D1896" t="s">
        <v>49</v>
      </c>
      <c r="E1896">
        <v>4</v>
      </c>
      <c r="F1896" t="s">
        <v>244</v>
      </c>
      <c r="G1896" t="s">
        <v>846</v>
      </c>
      <c r="H1896" t="s">
        <v>855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46296.393449074072</v>
      </c>
      <c r="P1896" s="57">
        <v>46296.612835648149</v>
      </c>
      <c r="Q1896">
        <v>69402089</v>
      </c>
      <c r="S1896">
        <v>146457106646</v>
      </c>
      <c r="T1896" t="s">
        <v>835</v>
      </c>
      <c r="U1896" t="s">
        <v>1213</v>
      </c>
      <c r="V1896" t="s">
        <v>1214</v>
      </c>
      <c r="Z1896">
        <v>110.1782671</v>
      </c>
      <c r="AA1896">
        <v>-6.9232719999999999</v>
      </c>
      <c r="AB1896" t="s">
        <v>1215</v>
      </c>
      <c r="AC1896" t="s">
        <v>235</v>
      </c>
      <c r="AL1896" t="s">
        <v>217</v>
      </c>
      <c r="AM1896" t="s">
        <v>1143</v>
      </c>
      <c r="AN1896" t="s">
        <v>6</v>
      </c>
      <c r="AO1896" s="57">
        <v>46032.413738425923</v>
      </c>
      <c r="AP1896" s="57">
        <v>46297.333333333336</v>
      </c>
      <c r="AR1896" t="s">
        <v>218</v>
      </c>
      <c r="AS1896" t="s">
        <v>219</v>
      </c>
      <c r="AT1896" t="s">
        <v>230</v>
      </c>
      <c r="AU1896">
        <v>20261001</v>
      </c>
      <c r="AV1896" t="s">
        <v>221</v>
      </c>
      <c r="AW1896" t="s">
        <v>880</v>
      </c>
      <c r="AX1896" t="s">
        <v>222</v>
      </c>
      <c r="BA1896" s="57">
        <v>46297.333333333336</v>
      </c>
      <c r="BB1896" t="s">
        <v>1143</v>
      </c>
      <c r="BC1896">
        <v>2026</v>
      </c>
      <c r="BD1896">
        <v>10</v>
      </c>
      <c r="BE1896">
        <v>1</v>
      </c>
      <c r="BF1896" s="6">
        <f t="shared" si="87"/>
        <v>46296</v>
      </c>
      <c r="BG1896">
        <f t="shared" si="88"/>
        <v>-1.3333333333357587</v>
      </c>
      <c r="BH1896" t="str">
        <f t="shared" si="89"/>
        <v>COMPLY</v>
      </c>
      <c r="BI1896" t="e">
        <f>VLOOKUP(H1896,Sheet2!$A$1:$B$270,2,FALSE)</f>
        <v>#N/A</v>
      </c>
    </row>
    <row r="1897" spans="1:61">
      <c r="A1897">
        <v>1896</v>
      </c>
      <c r="B1897">
        <v>1002637535</v>
      </c>
      <c r="C1897">
        <v>3</v>
      </c>
      <c r="D1897" t="s">
        <v>49</v>
      </c>
      <c r="E1897">
        <v>4</v>
      </c>
      <c r="F1897" t="s">
        <v>244</v>
      </c>
      <c r="G1897" t="s">
        <v>846</v>
      </c>
      <c r="H1897" t="s">
        <v>855</v>
      </c>
      <c r="I1897" t="s">
        <v>212</v>
      </c>
      <c r="J1897" t="s">
        <v>213</v>
      </c>
      <c r="K1897" t="s">
        <v>149</v>
      </c>
      <c r="L1897" t="s">
        <v>214</v>
      </c>
      <c r="M1897" t="s">
        <v>76</v>
      </c>
      <c r="N1897" t="s">
        <v>215</v>
      </c>
      <c r="O1897" s="57">
        <v>46309.805324074077</v>
      </c>
      <c r="P1897" s="57">
        <v>46310.512754629628</v>
      </c>
      <c r="Q1897">
        <v>69410416</v>
      </c>
      <c r="S1897">
        <v>146457106776</v>
      </c>
      <c r="T1897" t="s">
        <v>7088</v>
      </c>
      <c r="U1897" t="s">
        <v>7089</v>
      </c>
      <c r="V1897" t="s">
        <v>7090</v>
      </c>
      <c r="Z1897">
        <v>110.15102</v>
      </c>
      <c r="AA1897">
        <v>-6.965452</v>
      </c>
      <c r="AB1897" t="s">
        <v>7091</v>
      </c>
      <c r="AC1897" t="s">
        <v>235</v>
      </c>
      <c r="AL1897" t="s">
        <v>217</v>
      </c>
      <c r="AM1897" t="s">
        <v>7092</v>
      </c>
      <c r="AN1897" t="s">
        <v>6</v>
      </c>
      <c r="AO1897" t="s">
        <v>7093</v>
      </c>
      <c r="AP1897" s="57">
        <v>46311.333333333336</v>
      </c>
      <c r="AR1897" t="s">
        <v>218</v>
      </c>
      <c r="AS1897" t="s">
        <v>219</v>
      </c>
      <c r="AT1897" t="s">
        <v>230</v>
      </c>
      <c r="AU1897">
        <v>20261015</v>
      </c>
      <c r="AV1897" t="s">
        <v>221</v>
      </c>
      <c r="AW1897" t="s">
        <v>882</v>
      </c>
      <c r="AX1897" t="s">
        <v>222</v>
      </c>
      <c r="BA1897" s="57">
        <v>46311.333333333336</v>
      </c>
      <c r="BB1897" t="s">
        <v>7092</v>
      </c>
      <c r="BC1897">
        <v>2026</v>
      </c>
      <c r="BD1897">
        <v>10</v>
      </c>
      <c r="BE1897">
        <v>15</v>
      </c>
      <c r="BF1897" s="6">
        <f t="shared" si="87"/>
        <v>46310</v>
      </c>
      <c r="BG1897">
        <f t="shared" si="88"/>
        <v>-1.3333333333357587</v>
      </c>
      <c r="BH1897" t="str">
        <f t="shared" si="89"/>
        <v>COMPLY</v>
      </c>
      <c r="BI1897" t="e">
        <f>VLOOKUP(H1897,Sheet2!$A$1:$B$270,2,FALSE)</f>
        <v>#N/A</v>
      </c>
    </row>
    <row r="1898" spans="1:61">
      <c r="A1898">
        <v>1897</v>
      </c>
      <c r="B1898">
        <v>1002640883</v>
      </c>
      <c r="C1898">
        <v>3</v>
      </c>
      <c r="D1898" t="s">
        <v>49</v>
      </c>
      <c r="E1898">
        <v>4</v>
      </c>
      <c r="F1898" t="s">
        <v>244</v>
      </c>
      <c r="G1898" t="s">
        <v>846</v>
      </c>
      <c r="H1898" t="s">
        <v>855</v>
      </c>
      <c r="I1898" t="s">
        <v>212</v>
      </c>
      <c r="J1898" t="s">
        <v>213</v>
      </c>
      <c r="K1898" t="s">
        <v>149</v>
      </c>
      <c r="L1898" t="s">
        <v>214</v>
      </c>
      <c r="M1898" t="s">
        <v>76</v>
      </c>
      <c r="N1898" t="s">
        <v>215</v>
      </c>
      <c r="O1898" s="57">
        <v>46311.751087962963</v>
      </c>
      <c r="P1898" s="57">
        <v>46312.54928240741</v>
      </c>
      <c r="Q1898">
        <v>69411827</v>
      </c>
      <c r="S1898">
        <v>146457106806</v>
      </c>
      <c r="T1898" t="s">
        <v>2856</v>
      </c>
      <c r="U1898" t="s">
        <v>8827</v>
      </c>
      <c r="V1898" t="s">
        <v>8828</v>
      </c>
      <c r="Z1898">
        <v>110.251978583038</v>
      </c>
      <c r="AA1898">
        <v>-6.9397732308525404</v>
      </c>
      <c r="AB1898" t="s">
        <v>8829</v>
      </c>
      <c r="AC1898" t="s">
        <v>216</v>
      </c>
      <c r="AL1898" t="s">
        <v>217</v>
      </c>
      <c r="AM1898" t="s">
        <v>8830</v>
      </c>
      <c r="AN1898" t="s">
        <v>6</v>
      </c>
      <c r="AO1898" t="s">
        <v>8831</v>
      </c>
      <c r="AP1898" s="57">
        <v>46314.333333333336</v>
      </c>
      <c r="AR1898" t="s">
        <v>218</v>
      </c>
      <c r="AS1898" t="s">
        <v>219</v>
      </c>
      <c r="AT1898" t="s">
        <v>230</v>
      </c>
      <c r="AU1898">
        <v>20261017</v>
      </c>
      <c r="AV1898" t="s">
        <v>221</v>
      </c>
      <c r="AW1898" t="s">
        <v>877</v>
      </c>
      <c r="AX1898" t="s">
        <v>222</v>
      </c>
      <c r="BA1898" s="57">
        <v>46314.333333333336</v>
      </c>
      <c r="BB1898" t="s">
        <v>8830</v>
      </c>
      <c r="BC1898">
        <v>2026</v>
      </c>
      <c r="BD1898">
        <v>10</v>
      </c>
      <c r="BE1898">
        <v>17</v>
      </c>
      <c r="BF1898" s="6">
        <f t="shared" si="87"/>
        <v>46312</v>
      </c>
      <c r="BG1898">
        <f t="shared" si="88"/>
        <v>-2.3333333333357587</v>
      </c>
      <c r="BH1898" t="str">
        <f t="shared" si="89"/>
        <v>COMPLY</v>
      </c>
      <c r="BI1898" t="e">
        <f>VLOOKUP(H1898,Sheet2!$A$1:$B$270,2,FALSE)</f>
        <v>#N/A</v>
      </c>
    </row>
    <row r="1899" spans="1:61">
      <c r="A1899">
        <v>1898</v>
      </c>
      <c r="B1899">
        <v>1002643024</v>
      </c>
      <c r="C1899">
        <v>3</v>
      </c>
      <c r="D1899" t="s">
        <v>49</v>
      </c>
      <c r="E1899">
        <v>4</v>
      </c>
      <c r="F1899" t="s">
        <v>244</v>
      </c>
      <c r="G1899" t="s">
        <v>846</v>
      </c>
      <c r="H1899" t="s">
        <v>855</v>
      </c>
      <c r="I1899" t="s">
        <v>212</v>
      </c>
      <c r="J1899" t="s">
        <v>213</v>
      </c>
      <c r="K1899" t="s">
        <v>149</v>
      </c>
      <c r="M1899" t="s">
        <v>76</v>
      </c>
      <c r="N1899" t="s">
        <v>215</v>
      </c>
      <c r="O1899" s="57">
        <v>46314.523553240739</v>
      </c>
      <c r="P1899" s="57">
        <v>46314.557210648149</v>
      </c>
      <c r="Q1899">
        <v>69411799</v>
      </c>
      <c r="S1899">
        <v>146457106569</v>
      </c>
      <c r="T1899" t="s">
        <v>8832</v>
      </c>
      <c r="U1899" t="s">
        <v>9761</v>
      </c>
      <c r="V1899" t="s">
        <v>9762</v>
      </c>
      <c r="Z1899">
        <v>110.247217738275</v>
      </c>
      <c r="AA1899">
        <v>-6.9656507697916501</v>
      </c>
      <c r="AB1899" t="s">
        <v>8835</v>
      </c>
      <c r="AC1899" t="s">
        <v>216</v>
      </c>
      <c r="AL1899" t="s">
        <v>217</v>
      </c>
      <c r="AM1899" t="s">
        <v>9763</v>
      </c>
      <c r="AN1899" t="s">
        <v>6</v>
      </c>
      <c r="AO1899" t="s">
        <v>9764</v>
      </c>
      <c r="AR1899" t="s">
        <v>218</v>
      </c>
      <c r="AS1899" t="s">
        <v>219</v>
      </c>
      <c r="AT1899" t="s">
        <v>230</v>
      </c>
      <c r="AU1899">
        <v>20261019</v>
      </c>
      <c r="AV1899" t="s">
        <v>221</v>
      </c>
      <c r="AW1899" t="s">
        <v>559</v>
      </c>
      <c r="AX1899" t="s">
        <v>222</v>
      </c>
      <c r="BA1899" s="57">
        <v>46314.291666666664</v>
      </c>
      <c r="BB1899" t="s">
        <v>9763</v>
      </c>
      <c r="BC1899">
        <v>2026</v>
      </c>
      <c r="BD1899">
        <v>10</v>
      </c>
      <c r="BE1899">
        <v>19</v>
      </c>
      <c r="BF1899" s="6">
        <f t="shared" si="87"/>
        <v>46314</v>
      </c>
      <c r="BG1899">
        <f t="shared" si="88"/>
        <v>-0.29166666666424135</v>
      </c>
      <c r="BH1899" t="str">
        <f t="shared" si="89"/>
        <v>COMPLY</v>
      </c>
      <c r="BI1899" t="e">
        <f>VLOOKUP(H1899,Sheet2!$A$1:$B$270,2,FALSE)</f>
        <v>#N/A</v>
      </c>
    </row>
    <row r="1900" spans="1:61">
      <c r="A1900">
        <v>1899</v>
      </c>
      <c r="B1900">
        <v>1002642581</v>
      </c>
      <c r="C1900">
        <v>3</v>
      </c>
      <c r="D1900" t="s">
        <v>49</v>
      </c>
      <c r="E1900">
        <v>4</v>
      </c>
      <c r="F1900" t="s">
        <v>244</v>
      </c>
      <c r="G1900" t="s">
        <v>846</v>
      </c>
      <c r="H1900" t="s">
        <v>855</v>
      </c>
      <c r="I1900" t="s">
        <v>212</v>
      </c>
      <c r="J1900" t="s">
        <v>213</v>
      </c>
      <c r="K1900" t="s">
        <v>149</v>
      </c>
      <c r="L1900" t="s">
        <v>214</v>
      </c>
      <c r="M1900" t="s">
        <v>76</v>
      </c>
      <c r="N1900" t="s">
        <v>215</v>
      </c>
      <c r="O1900" s="57">
        <v>46314.430324074077</v>
      </c>
      <c r="P1900" s="57">
        <v>46315.566689814812</v>
      </c>
      <c r="Q1900">
        <v>69412705</v>
      </c>
      <c r="S1900">
        <v>146457106817</v>
      </c>
      <c r="T1900" t="s">
        <v>9768</v>
      </c>
      <c r="U1900" t="s">
        <v>9769</v>
      </c>
      <c r="V1900" t="s">
        <v>9770</v>
      </c>
      <c r="Z1900">
        <v>110.21810095757201</v>
      </c>
      <c r="AA1900">
        <v>-6.9664708230544301</v>
      </c>
      <c r="AB1900" t="s">
        <v>9771</v>
      </c>
      <c r="AC1900" t="s">
        <v>216</v>
      </c>
      <c r="AL1900" t="s">
        <v>217</v>
      </c>
      <c r="AM1900" t="s">
        <v>9772</v>
      </c>
      <c r="AN1900" t="s">
        <v>6</v>
      </c>
      <c r="AO1900" t="s">
        <v>9366</v>
      </c>
      <c r="AP1900" s="57">
        <v>46315.333333333336</v>
      </c>
      <c r="AR1900" t="s">
        <v>218</v>
      </c>
      <c r="AS1900" t="s">
        <v>219</v>
      </c>
      <c r="AT1900" t="s">
        <v>230</v>
      </c>
      <c r="AU1900">
        <v>20261020</v>
      </c>
      <c r="AV1900" t="s">
        <v>221</v>
      </c>
      <c r="AW1900" t="s">
        <v>876</v>
      </c>
      <c r="AX1900" t="s">
        <v>222</v>
      </c>
      <c r="BA1900" s="57">
        <v>46315.333333333336</v>
      </c>
      <c r="BB1900" t="s">
        <v>9772</v>
      </c>
      <c r="BC1900">
        <v>2026</v>
      </c>
      <c r="BD1900">
        <v>10</v>
      </c>
      <c r="BE1900">
        <v>20</v>
      </c>
      <c r="BF1900" s="6">
        <f t="shared" si="87"/>
        <v>46315</v>
      </c>
      <c r="BG1900">
        <f t="shared" si="88"/>
        <v>-0.33333333333575865</v>
      </c>
      <c r="BH1900" t="str">
        <f t="shared" si="89"/>
        <v>COMPLY</v>
      </c>
      <c r="BI1900" t="e">
        <f>VLOOKUP(H1900,Sheet2!$A$1:$B$270,2,FALSE)</f>
        <v>#N/A</v>
      </c>
    </row>
    <row r="1901" spans="1:61">
      <c r="A1901">
        <v>1900</v>
      </c>
      <c r="B1901">
        <v>1002643138</v>
      </c>
      <c r="C1901">
        <v>3</v>
      </c>
      <c r="D1901" t="s">
        <v>49</v>
      </c>
      <c r="E1901">
        <v>4</v>
      </c>
      <c r="F1901" t="s">
        <v>244</v>
      </c>
      <c r="G1901" t="s">
        <v>846</v>
      </c>
      <c r="H1901" t="s">
        <v>855</v>
      </c>
      <c r="I1901" t="s">
        <v>212</v>
      </c>
      <c r="J1901" t="s">
        <v>213</v>
      </c>
      <c r="K1901" t="s">
        <v>149</v>
      </c>
      <c r="M1901" t="s">
        <v>76</v>
      </c>
      <c r="N1901" t="s">
        <v>215</v>
      </c>
      <c r="O1901" s="57">
        <v>46314.553101851852</v>
      </c>
      <c r="P1901" s="57">
        <v>46314.612569444442</v>
      </c>
      <c r="Q1901">
        <v>69411421</v>
      </c>
      <c r="R1901">
        <v>2946100063</v>
      </c>
      <c r="S1901">
        <v>146457106819</v>
      </c>
      <c r="T1901" t="s">
        <v>8838</v>
      </c>
      <c r="U1901" t="s">
        <v>9765</v>
      </c>
      <c r="V1901" t="s">
        <v>9766</v>
      </c>
      <c r="Z1901">
        <v>110.24291399000001</v>
      </c>
      <c r="AA1901">
        <v>-6.9538259739999999</v>
      </c>
      <c r="AB1901" t="s">
        <v>8841</v>
      </c>
      <c r="AC1901" t="s">
        <v>216</v>
      </c>
      <c r="AL1901" t="s">
        <v>217</v>
      </c>
      <c r="AM1901" t="s">
        <v>9767</v>
      </c>
      <c r="AN1901" t="s">
        <v>6</v>
      </c>
      <c r="AO1901" t="s">
        <v>9712</v>
      </c>
      <c r="AR1901" t="s">
        <v>218</v>
      </c>
      <c r="AS1901" t="s">
        <v>219</v>
      </c>
      <c r="AT1901" t="s">
        <v>230</v>
      </c>
      <c r="AU1901">
        <v>20261019</v>
      </c>
      <c r="AV1901" t="s">
        <v>221</v>
      </c>
      <c r="AW1901" t="s">
        <v>541</v>
      </c>
      <c r="AX1901" t="s">
        <v>222</v>
      </c>
      <c r="BA1901" s="57">
        <v>46314.291666666664</v>
      </c>
      <c r="BB1901" t="s">
        <v>9767</v>
      </c>
      <c r="BC1901">
        <v>2026</v>
      </c>
      <c r="BD1901">
        <v>10</v>
      </c>
      <c r="BE1901">
        <v>19</v>
      </c>
      <c r="BF1901" s="6">
        <f t="shared" si="87"/>
        <v>46314</v>
      </c>
      <c r="BG1901">
        <f t="shared" si="88"/>
        <v>-0.29166666666424135</v>
      </c>
      <c r="BH1901" t="str">
        <f t="shared" si="89"/>
        <v>COMPLY</v>
      </c>
      <c r="BI1901" t="e">
        <f>VLOOKUP(H1901,Sheet2!$A$1:$B$270,2,FALSE)</f>
        <v>#N/A</v>
      </c>
    </row>
    <row r="1902" spans="1:61">
      <c r="A1902">
        <v>1901</v>
      </c>
      <c r="B1902">
        <v>1002646384</v>
      </c>
      <c r="C1902">
        <v>3</v>
      </c>
      <c r="D1902" t="s">
        <v>49</v>
      </c>
      <c r="E1902">
        <v>4</v>
      </c>
      <c r="F1902" t="s">
        <v>244</v>
      </c>
      <c r="G1902" t="s">
        <v>846</v>
      </c>
      <c r="H1902" t="s">
        <v>855</v>
      </c>
      <c r="I1902" t="s">
        <v>212</v>
      </c>
      <c r="J1902" t="s">
        <v>213</v>
      </c>
      <c r="K1902" t="s">
        <v>149</v>
      </c>
      <c r="L1902" t="s">
        <v>214</v>
      </c>
      <c r="M1902" t="s">
        <v>76</v>
      </c>
      <c r="N1902" t="s">
        <v>215</v>
      </c>
      <c r="O1902" s="57">
        <v>46315.810937499999</v>
      </c>
      <c r="P1902" s="57">
        <v>46316.576736111114</v>
      </c>
      <c r="Q1902">
        <v>69414106</v>
      </c>
      <c r="S1902">
        <v>146457106829</v>
      </c>
      <c r="T1902" t="s">
        <v>10433</v>
      </c>
      <c r="U1902" t="s">
        <v>10434</v>
      </c>
      <c r="V1902" t="s">
        <v>10435</v>
      </c>
      <c r="Z1902">
        <v>110.24303</v>
      </c>
      <c r="AA1902">
        <v>-6.9652630000000002</v>
      </c>
      <c r="AB1902" t="s">
        <v>10436</v>
      </c>
      <c r="AC1902" t="s">
        <v>235</v>
      </c>
      <c r="AL1902" t="s">
        <v>217</v>
      </c>
      <c r="AM1902" t="s">
        <v>10437</v>
      </c>
      <c r="AN1902" t="s">
        <v>6</v>
      </c>
      <c r="AO1902" t="s">
        <v>10438</v>
      </c>
      <c r="AP1902" s="57">
        <v>46317.333333333336</v>
      </c>
      <c r="AR1902" t="s">
        <v>218</v>
      </c>
      <c r="AS1902" t="s">
        <v>219</v>
      </c>
      <c r="AT1902" t="s">
        <v>230</v>
      </c>
      <c r="AU1902">
        <v>20261021</v>
      </c>
      <c r="AV1902" t="s">
        <v>221</v>
      </c>
      <c r="AW1902" t="s">
        <v>923</v>
      </c>
      <c r="AX1902" t="s">
        <v>222</v>
      </c>
      <c r="BA1902" s="57">
        <v>46317.333333333336</v>
      </c>
      <c r="BB1902" t="s">
        <v>10437</v>
      </c>
      <c r="BC1902">
        <v>2026</v>
      </c>
      <c r="BD1902">
        <v>10</v>
      </c>
      <c r="BE1902">
        <v>21</v>
      </c>
      <c r="BF1902" s="6">
        <f t="shared" si="87"/>
        <v>46316</v>
      </c>
      <c r="BG1902">
        <f t="shared" si="88"/>
        <v>-1.3333333333357587</v>
      </c>
      <c r="BH1902" t="str">
        <f t="shared" si="89"/>
        <v>COMPLY</v>
      </c>
      <c r="BI1902" t="e">
        <f>VLOOKUP(H1902,Sheet2!$A$1:$B$270,2,FALSE)</f>
        <v>#N/A</v>
      </c>
    </row>
    <row r="1903" spans="1:61">
      <c r="A1903">
        <v>1902</v>
      </c>
      <c r="B1903">
        <v>1002650110</v>
      </c>
      <c r="C1903">
        <v>3</v>
      </c>
      <c r="D1903" t="s">
        <v>49</v>
      </c>
      <c r="E1903">
        <v>4</v>
      </c>
      <c r="F1903" t="s">
        <v>244</v>
      </c>
      <c r="G1903" t="s">
        <v>846</v>
      </c>
      <c r="H1903" t="s">
        <v>855</v>
      </c>
      <c r="I1903" t="s">
        <v>212</v>
      </c>
      <c r="J1903" t="s">
        <v>213</v>
      </c>
      <c r="K1903" t="s">
        <v>149</v>
      </c>
      <c r="L1903" t="s">
        <v>214</v>
      </c>
      <c r="M1903" t="s">
        <v>76</v>
      </c>
      <c r="N1903" t="s">
        <v>215</v>
      </c>
      <c r="O1903" s="57">
        <v>46318.314409722225</v>
      </c>
      <c r="P1903" s="57">
        <v>46318.616273148145</v>
      </c>
      <c r="Q1903">
        <v>69415547</v>
      </c>
      <c r="S1903">
        <v>146457106842</v>
      </c>
      <c r="T1903" t="s">
        <v>12567</v>
      </c>
      <c r="U1903" t="s">
        <v>12568</v>
      </c>
      <c r="V1903" t="s">
        <v>12569</v>
      </c>
      <c r="Z1903">
        <v>110.24955</v>
      </c>
      <c r="AA1903">
        <v>-6.9769860000000001</v>
      </c>
      <c r="AB1903" t="s">
        <v>12570</v>
      </c>
      <c r="AC1903" t="s">
        <v>235</v>
      </c>
      <c r="AL1903" t="s">
        <v>217</v>
      </c>
      <c r="AM1903" t="s">
        <v>12571</v>
      </c>
      <c r="AN1903" t="s">
        <v>6</v>
      </c>
      <c r="AO1903" t="s">
        <v>12136</v>
      </c>
      <c r="AP1903" s="57">
        <v>46319.333333333336</v>
      </c>
      <c r="AR1903" t="s">
        <v>218</v>
      </c>
      <c r="AS1903" t="s">
        <v>219</v>
      </c>
      <c r="AT1903" t="s">
        <v>230</v>
      </c>
      <c r="AU1903">
        <v>20261023</v>
      </c>
      <c r="AV1903" t="s">
        <v>221</v>
      </c>
      <c r="AW1903" t="s">
        <v>879</v>
      </c>
      <c r="AX1903" t="s">
        <v>222</v>
      </c>
      <c r="BA1903" s="57">
        <v>46319.333333333336</v>
      </c>
      <c r="BB1903" t="s">
        <v>12571</v>
      </c>
      <c r="BC1903">
        <v>2026</v>
      </c>
      <c r="BD1903">
        <v>10</v>
      </c>
      <c r="BE1903">
        <v>23</v>
      </c>
      <c r="BF1903" s="6">
        <f t="shared" si="87"/>
        <v>46318</v>
      </c>
      <c r="BG1903">
        <f t="shared" si="88"/>
        <v>-1.3333333333357587</v>
      </c>
      <c r="BH1903" t="str">
        <f t="shared" si="89"/>
        <v>COMPLY</v>
      </c>
      <c r="BI1903" t="e">
        <f>VLOOKUP(H1903,Sheet2!$A$1:$B$270,2,FALSE)</f>
        <v>#N/A</v>
      </c>
    </row>
    <row r="1904" spans="1:61">
      <c r="A1904">
        <v>1903</v>
      </c>
      <c r="B1904">
        <v>1002621931</v>
      </c>
      <c r="C1904">
        <v>3</v>
      </c>
      <c r="D1904" t="s">
        <v>49</v>
      </c>
      <c r="E1904">
        <v>4</v>
      </c>
      <c r="F1904" t="s">
        <v>244</v>
      </c>
      <c r="G1904" t="s">
        <v>846</v>
      </c>
      <c r="H1904" t="s">
        <v>855</v>
      </c>
      <c r="I1904" t="s">
        <v>212</v>
      </c>
      <c r="J1904" t="s">
        <v>213</v>
      </c>
      <c r="K1904" t="s">
        <v>149</v>
      </c>
      <c r="L1904" t="s">
        <v>214</v>
      </c>
      <c r="M1904" t="s">
        <v>1916</v>
      </c>
      <c r="N1904" t="s">
        <v>215</v>
      </c>
      <c r="O1904" s="57">
        <v>46300.43309027778</v>
      </c>
      <c r="P1904" s="57">
        <v>46304.42224537037</v>
      </c>
      <c r="Q1904">
        <v>69404139</v>
      </c>
      <c r="S1904">
        <v>146457106689</v>
      </c>
      <c r="T1904" t="s">
        <v>2856</v>
      </c>
      <c r="U1904" t="s">
        <v>2857</v>
      </c>
      <c r="V1904" t="s">
        <v>2858</v>
      </c>
      <c r="Z1904">
        <v>110.251098163425</v>
      </c>
      <c r="AA1904">
        <v>-6.9391670447070997</v>
      </c>
      <c r="AB1904" t="s">
        <v>2859</v>
      </c>
      <c r="AC1904" t="s">
        <v>216</v>
      </c>
      <c r="AL1904" t="s">
        <v>217</v>
      </c>
      <c r="AM1904" t="s">
        <v>2860</v>
      </c>
      <c r="AN1904" t="s">
        <v>6</v>
      </c>
      <c r="AO1904" s="57">
        <v>46152.444537037038</v>
      </c>
      <c r="AP1904" s="57">
        <v>46301.333333333336</v>
      </c>
      <c r="AQ1904" t="s">
        <v>838</v>
      </c>
      <c r="AR1904" t="s">
        <v>12</v>
      </c>
      <c r="AS1904" t="s">
        <v>219</v>
      </c>
      <c r="AT1904" t="s">
        <v>230</v>
      </c>
      <c r="AV1904" t="s">
        <v>1626</v>
      </c>
      <c r="AW1904" t="s">
        <v>877</v>
      </c>
      <c r="AX1904" t="s">
        <v>222</v>
      </c>
      <c r="BA1904" s="57">
        <v>46301.333333333336</v>
      </c>
      <c r="BB1904" t="s">
        <v>2860</v>
      </c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:61">
      <c r="A1905">
        <v>1904</v>
      </c>
      <c r="B1905">
        <v>1002622261</v>
      </c>
      <c r="C1905">
        <v>3</v>
      </c>
      <c r="D1905" t="s">
        <v>49</v>
      </c>
      <c r="E1905">
        <v>4</v>
      </c>
      <c r="F1905" t="s">
        <v>244</v>
      </c>
      <c r="G1905" t="s">
        <v>846</v>
      </c>
      <c r="H1905" t="s">
        <v>2861</v>
      </c>
      <c r="I1905" t="s">
        <v>212</v>
      </c>
      <c r="J1905" t="s">
        <v>213</v>
      </c>
      <c r="K1905" t="s">
        <v>149</v>
      </c>
      <c r="M1905" t="s">
        <v>1400</v>
      </c>
      <c r="N1905" t="s">
        <v>215</v>
      </c>
      <c r="O1905" s="57">
        <v>46300.510023148148</v>
      </c>
      <c r="P1905" s="57">
        <v>46304.419803240744</v>
      </c>
      <c r="Q1905">
        <v>69404269</v>
      </c>
      <c r="R1905">
        <v>2946101008</v>
      </c>
      <c r="S1905">
        <v>141409102969</v>
      </c>
      <c r="T1905" t="s">
        <v>2862</v>
      </c>
      <c r="U1905" t="s">
        <v>2863</v>
      </c>
      <c r="V1905" t="s">
        <v>2864</v>
      </c>
      <c r="Z1905">
        <v>106.83678445751499</v>
      </c>
      <c r="AA1905">
        <v>-6.1797378100600699</v>
      </c>
      <c r="AB1905" t="s">
        <v>2865</v>
      </c>
      <c r="AC1905" t="s">
        <v>225</v>
      </c>
      <c r="AL1905" t="s">
        <v>217</v>
      </c>
      <c r="AM1905" t="s">
        <v>2866</v>
      </c>
      <c r="AN1905" t="s">
        <v>6</v>
      </c>
      <c r="AO1905" s="57">
        <v>46152.517627314817</v>
      </c>
      <c r="AP1905" s="57">
        <v>46301.458333333336</v>
      </c>
      <c r="AQ1905" t="s">
        <v>841</v>
      </c>
      <c r="AR1905" t="s">
        <v>14</v>
      </c>
      <c r="AS1905" t="s">
        <v>219</v>
      </c>
      <c r="AT1905" t="s">
        <v>220</v>
      </c>
      <c r="AV1905" t="s">
        <v>4618</v>
      </c>
      <c r="AW1905" t="s">
        <v>2867</v>
      </c>
      <c r="AX1905" t="s">
        <v>222</v>
      </c>
      <c r="BA1905" s="57">
        <v>46301.458333333336</v>
      </c>
      <c r="BB1905" t="s">
        <v>2866</v>
      </c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:61">
      <c r="A1906">
        <v>1905</v>
      </c>
      <c r="B1906">
        <v>1002628323</v>
      </c>
      <c r="C1906">
        <v>3</v>
      </c>
      <c r="D1906" t="s">
        <v>49</v>
      </c>
      <c r="E1906">
        <v>4</v>
      </c>
      <c r="F1906" t="s">
        <v>244</v>
      </c>
      <c r="G1906" t="s">
        <v>846</v>
      </c>
      <c r="H1906" t="s">
        <v>2861</v>
      </c>
      <c r="I1906" t="s">
        <v>212</v>
      </c>
      <c r="J1906" t="s">
        <v>213</v>
      </c>
      <c r="K1906" t="s">
        <v>149</v>
      </c>
      <c r="L1906" t="s">
        <v>214</v>
      </c>
      <c r="M1906" t="s">
        <v>76</v>
      </c>
      <c r="N1906" t="s">
        <v>215</v>
      </c>
      <c r="O1906" s="57">
        <v>46303.688692129632</v>
      </c>
      <c r="P1906" s="57">
        <v>46304.777824074074</v>
      </c>
      <c r="Q1906">
        <v>69406764</v>
      </c>
      <c r="S1906">
        <v>141409101675</v>
      </c>
      <c r="T1906" t="s">
        <v>4619</v>
      </c>
      <c r="U1906" t="s">
        <v>4620</v>
      </c>
      <c r="V1906" t="s">
        <v>4621</v>
      </c>
      <c r="Z1906">
        <v>110.041722550953</v>
      </c>
      <c r="AA1906">
        <v>-7.0508623858374797</v>
      </c>
      <c r="AB1906" t="s">
        <v>4622</v>
      </c>
      <c r="AC1906" t="s">
        <v>235</v>
      </c>
      <c r="AL1906" t="s">
        <v>217</v>
      </c>
      <c r="AM1906" t="s">
        <v>4623</v>
      </c>
      <c r="AN1906" t="s">
        <v>6</v>
      </c>
      <c r="AO1906" s="57">
        <v>46244.694594907407</v>
      </c>
      <c r="AP1906" s="57">
        <v>46304.625</v>
      </c>
      <c r="AR1906" t="s">
        <v>218</v>
      </c>
      <c r="AS1906" t="s">
        <v>219</v>
      </c>
      <c r="AT1906" t="s">
        <v>230</v>
      </c>
      <c r="AU1906">
        <v>20261009</v>
      </c>
      <c r="AV1906" t="s">
        <v>221</v>
      </c>
      <c r="AW1906" t="s">
        <v>881</v>
      </c>
      <c r="AX1906" t="s">
        <v>222</v>
      </c>
      <c r="BA1906" s="57">
        <v>46304.625</v>
      </c>
      <c r="BB1906" t="s">
        <v>4623</v>
      </c>
      <c r="BC1906">
        <v>2026</v>
      </c>
      <c r="BD1906">
        <v>10</v>
      </c>
      <c r="BE1906">
        <v>9</v>
      </c>
      <c r="BF1906" s="6">
        <f t="shared" si="87"/>
        <v>46304</v>
      </c>
      <c r="BG1906">
        <f t="shared" si="88"/>
        <v>-0.625</v>
      </c>
      <c r="BH1906" t="str">
        <f t="shared" si="89"/>
        <v>COMPLY</v>
      </c>
      <c r="BI1906" t="e">
        <f>VLOOKUP(H1906,Sheet2!$A$1:$B$270,2,FALSE)</f>
        <v>#N/A</v>
      </c>
    </row>
    <row r="1907" spans="1:61">
      <c r="A1907">
        <v>1906</v>
      </c>
      <c r="B1907">
        <v>1002629067</v>
      </c>
      <c r="C1907">
        <v>3</v>
      </c>
      <c r="D1907" t="s">
        <v>49</v>
      </c>
      <c r="E1907">
        <v>4</v>
      </c>
      <c r="F1907" t="s">
        <v>244</v>
      </c>
      <c r="G1907" t="s">
        <v>846</v>
      </c>
      <c r="H1907" t="s">
        <v>2861</v>
      </c>
      <c r="I1907" t="s">
        <v>212</v>
      </c>
      <c r="J1907" t="s">
        <v>213</v>
      </c>
      <c r="K1907" t="s">
        <v>149</v>
      </c>
      <c r="M1907" t="s">
        <v>76</v>
      </c>
      <c r="N1907" t="s">
        <v>215</v>
      </c>
      <c r="O1907" s="57">
        <v>46304.419803240744</v>
      </c>
      <c r="P1907" s="57">
        <v>46304.550092592595</v>
      </c>
      <c r="Q1907">
        <v>69404269</v>
      </c>
      <c r="R1907">
        <v>2946101017</v>
      </c>
      <c r="S1907">
        <v>141409101677</v>
      </c>
      <c r="T1907" t="s">
        <v>2862</v>
      </c>
      <c r="U1907" t="s">
        <v>5424</v>
      </c>
      <c r="V1907" t="s">
        <v>5425</v>
      </c>
      <c r="Z1907">
        <v>110.031437556127</v>
      </c>
      <c r="AA1907">
        <v>-7.0576401261716004</v>
      </c>
      <c r="AB1907" t="s">
        <v>2865</v>
      </c>
      <c r="AC1907" t="s">
        <v>225</v>
      </c>
      <c r="AL1907" t="s">
        <v>217</v>
      </c>
      <c r="AM1907" t="s">
        <v>5426</v>
      </c>
      <c r="AN1907" t="s">
        <v>6</v>
      </c>
      <c r="AO1907" s="57">
        <v>46275.423946759256</v>
      </c>
      <c r="AR1907" t="s">
        <v>218</v>
      </c>
      <c r="AS1907" t="s">
        <v>219</v>
      </c>
      <c r="AT1907" t="s">
        <v>220</v>
      </c>
      <c r="AU1907">
        <v>20261009</v>
      </c>
      <c r="AV1907" t="s">
        <v>221</v>
      </c>
      <c r="AW1907" t="s">
        <v>5427</v>
      </c>
      <c r="AX1907" t="s">
        <v>222</v>
      </c>
      <c r="BA1907" s="57">
        <v>46304.291666666664</v>
      </c>
      <c r="BB1907" t="s">
        <v>5426</v>
      </c>
      <c r="BC1907">
        <v>2026</v>
      </c>
      <c r="BD1907">
        <v>10</v>
      </c>
      <c r="BE1907">
        <v>9</v>
      </c>
      <c r="BF1907" s="6">
        <f t="shared" si="87"/>
        <v>46304</v>
      </c>
      <c r="BG1907">
        <f t="shared" si="88"/>
        <v>-0.29166666666424135</v>
      </c>
      <c r="BH1907" t="str">
        <f t="shared" si="89"/>
        <v>COMPLY</v>
      </c>
      <c r="BI1907" t="e">
        <f>VLOOKUP(H1907,Sheet2!$A$1:$B$270,2,FALSE)</f>
        <v>#N/A</v>
      </c>
    </row>
    <row r="1908" spans="1:61">
      <c r="A1908">
        <v>1907</v>
      </c>
      <c r="B1908">
        <v>1002631084</v>
      </c>
      <c r="C1908">
        <v>3</v>
      </c>
      <c r="D1908" t="s">
        <v>49</v>
      </c>
      <c r="E1908">
        <v>4</v>
      </c>
      <c r="F1908" t="s">
        <v>244</v>
      </c>
      <c r="G1908" t="s">
        <v>846</v>
      </c>
      <c r="H1908" t="s">
        <v>2861</v>
      </c>
      <c r="I1908" t="s">
        <v>212</v>
      </c>
      <c r="J1908" t="s">
        <v>213</v>
      </c>
      <c r="K1908" t="s">
        <v>149</v>
      </c>
      <c r="L1908" t="s">
        <v>214</v>
      </c>
      <c r="M1908" t="s">
        <v>76</v>
      </c>
      <c r="N1908" t="s">
        <v>215</v>
      </c>
      <c r="O1908" s="57">
        <v>46305.674016203702</v>
      </c>
      <c r="P1908" s="57">
        <v>46306.657256944447</v>
      </c>
      <c r="Q1908">
        <v>69407998</v>
      </c>
      <c r="S1908">
        <v>141409103089</v>
      </c>
      <c r="T1908" t="s">
        <v>5428</v>
      </c>
      <c r="U1908" t="s">
        <v>5429</v>
      </c>
      <c r="V1908" t="s">
        <v>5430</v>
      </c>
      <c r="Z1908">
        <v>110.07679845234</v>
      </c>
      <c r="AA1908">
        <v>-7.1056881362558997</v>
      </c>
      <c r="AB1908" t="s">
        <v>5431</v>
      </c>
      <c r="AC1908" t="s">
        <v>235</v>
      </c>
      <c r="AL1908" t="s">
        <v>217</v>
      </c>
      <c r="AM1908" t="s">
        <v>5432</v>
      </c>
      <c r="AN1908" t="s">
        <v>6</v>
      </c>
      <c r="AO1908" s="57">
        <v>46305.684120370373</v>
      </c>
      <c r="AP1908" s="57">
        <v>46306.625</v>
      </c>
      <c r="AR1908" t="s">
        <v>218</v>
      </c>
      <c r="AS1908" t="s">
        <v>219</v>
      </c>
      <c r="AT1908" t="s">
        <v>230</v>
      </c>
      <c r="AU1908">
        <v>20261011</v>
      </c>
      <c r="AV1908" t="s">
        <v>221</v>
      </c>
      <c r="AW1908" t="s">
        <v>923</v>
      </c>
      <c r="AX1908" t="s">
        <v>222</v>
      </c>
      <c r="BA1908" s="57">
        <v>46306.625</v>
      </c>
      <c r="BB1908" t="s">
        <v>5432</v>
      </c>
      <c r="BC1908">
        <v>2026</v>
      </c>
      <c r="BD1908">
        <v>10</v>
      </c>
      <c r="BE1908">
        <v>11</v>
      </c>
      <c r="BF1908" s="6">
        <f t="shared" si="87"/>
        <v>46306</v>
      </c>
      <c r="BG1908">
        <f t="shared" si="88"/>
        <v>-0.625</v>
      </c>
      <c r="BH1908" t="str">
        <f t="shared" si="89"/>
        <v>COMPLY</v>
      </c>
      <c r="BI1908" t="e">
        <f>VLOOKUP(H1908,Sheet2!$A$1:$B$270,2,FALSE)</f>
        <v>#N/A</v>
      </c>
    </row>
    <row r="1909" spans="1:61">
      <c r="A1909">
        <v>1908</v>
      </c>
      <c r="B1909">
        <v>1002641286</v>
      </c>
      <c r="C1909">
        <v>3</v>
      </c>
      <c r="D1909" t="s">
        <v>49</v>
      </c>
      <c r="E1909">
        <v>4</v>
      </c>
      <c r="F1909" t="s">
        <v>244</v>
      </c>
      <c r="G1909" t="s">
        <v>846</v>
      </c>
      <c r="H1909" t="s">
        <v>2861</v>
      </c>
      <c r="I1909" t="s">
        <v>212</v>
      </c>
      <c r="J1909" t="s">
        <v>213</v>
      </c>
      <c r="K1909" t="s">
        <v>149</v>
      </c>
      <c r="L1909" t="s">
        <v>214</v>
      </c>
      <c r="M1909" t="s">
        <v>76</v>
      </c>
      <c r="N1909" t="s">
        <v>215</v>
      </c>
      <c r="O1909" s="57">
        <v>46312.492824074077</v>
      </c>
      <c r="P1909" s="57">
        <v>46313.780833333331</v>
      </c>
      <c r="Q1909">
        <v>69412003</v>
      </c>
      <c r="S1909">
        <v>141409101817</v>
      </c>
      <c r="T1909" t="s">
        <v>8846</v>
      </c>
      <c r="U1909" t="s">
        <v>8847</v>
      </c>
      <c r="V1909" t="s">
        <v>8848</v>
      </c>
      <c r="Z1909">
        <v>109.99148</v>
      </c>
      <c r="AA1909">
        <v>-7.0553600000000003</v>
      </c>
      <c r="AB1909" t="s">
        <v>8849</v>
      </c>
      <c r="AC1909" t="s">
        <v>235</v>
      </c>
      <c r="AL1909" t="s">
        <v>217</v>
      </c>
      <c r="AM1909" t="s">
        <v>8850</v>
      </c>
      <c r="AN1909" t="s">
        <v>6</v>
      </c>
      <c r="AO1909" t="s">
        <v>8557</v>
      </c>
      <c r="AP1909" s="57">
        <v>46313.333333333336</v>
      </c>
      <c r="AR1909" t="s">
        <v>218</v>
      </c>
      <c r="AS1909" t="s">
        <v>219</v>
      </c>
      <c r="AT1909" t="s">
        <v>230</v>
      </c>
      <c r="AU1909">
        <v>20261018</v>
      </c>
      <c r="AV1909" t="s">
        <v>221</v>
      </c>
      <c r="AW1909" t="s">
        <v>878</v>
      </c>
      <c r="AX1909" t="s">
        <v>222</v>
      </c>
      <c r="BA1909" s="57">
        <v>46313.333333333336</v>
      </c>
      <c r="BB1909" t="s">
        <v>8850</v>
      </c>
      <c r="BC1909">
        <v>2026</v>
      </c>
      <c r="BD1909">
        <v>10</v>
      </c>
      <c r="BE1909">
        <v>18</v>
      </c>
      <c r="BF1909" s="6">
        <f t="shared" si="87"/>
        <v>46313</v>
      </c>
      <c r="BG1909">
        <f t="shared" si="88"/>
        <v>-0.33333333333575865</v>
      </c>
      <c r="BH1909" t="str">
        <f t="shared" si="89"/>
        <v>COMPLY</v>
      </c>
      <c r="BI1909" t="e">
        <f>VLOOKUP(H1909,Sheet2!$A$1:$B$270,2,FALSE)</f>
        <v>#N/A</v>
      </c>
    </row>
    <row r="1910" spans="1:61">
      <c r="A1910">
        <v>1909</v>
      </c>
      <c r="B1910">
        <v>1002643116</v>
      </c>
      <c r="C1910">
        <v>3</v>
      </c>
      <c r="D1910" t="s">
        <v>49</v>
      </c>
      <c r="E1910">
        <v>4</v>
      </c>
      <c r="F1910" t="s">
        <v>244</v>
      </c>
      <c r="G1910" t="s">
        <v>846</v>
      </c>
      <c r="H1910" t="s">
        <v>2861</v>
      </c>
      <c r="I1910" t="s">
        <v>212</v>
      </c>
      <c r="J1910" t="s">
        <v>213</v>
      </c>
      <c r="K1910" t="s">
        <v>149</v>
      </c>
      <c r="L1910" t="s">
        <v>214</v>
      </c>
      <c r="M1910" t="s">
        <v>76</v>
      </c>
      <c r="N1910" t="s">
        <v>215</v>
      </c>
      <c r="O1910" s="57">
        <v>46314.549016203702</v>
      </c>
      <c r="P1910" s="57">
        <v>46315.605115740742</v>
      </c>
      <c r="Q1910">
        <v>69412927</v>
      </c>
      <c r="S1910">
        <v>141409101252</v>
      </c>
      <c r="T1910" t="s">
        <v>9773</v>
      </c>
      <c r="U1910" t="s">
        <v>9774</v>
      </c>
      <c r="V1910" t="s">
        <v>9775</v>
      </c>
      <c r="Z1910">
        <v>109.986887</v>
      </c>
      <c r="AA1910">
        <v>-7.0668499999999996</v>
      </c>
      <c r="AB1910" t="s">
        <v>9776</v>
      </c>
      <c r="AC1910" t="s">
        <v>235</v>
      </c>
      <c r="AL1910" t="s">
        <v>217</v>
      </c>
      <c r="AM1910" t="s">
        <v>9777</v>
      </c>
      <c r="AN1910" t="s">
        <v>6</v>
      </c>
      <c r="AO1910" t="s">
        <v>9712</v>
      </c>
      <c r="AP1910" s="57">
        <v>46315.458333333336</v>
      </c>
      <c r="AR1910" t="s">
        <v>218</v>
      </c>
      <c r="AS1910" t="s">
        <v>219</v>
      </c>
      <c r="AT1910" t="s">
        <v>230</v>
      </c>
      <c r="AU1910">
        <v>20261020</v>
      </c>
      <c r="AV1910" t="s">
        <v>221</v>
      </c>
      <c r="AW1910" t="s">
        <v>883</v>
      </c>
      <c r="AX1910" t="s">
        <v>222</v>
      </c>
      <c r="BA1910" s="57">
        <v>46315.458333333336</v>
      </c>
      <c r="BB1910" t="s">
        <v>9777</v>
      </c>
      <c r="BC1910">
        <v>2026</v>
      </c>
      <c r="BD1910">
        <v>10</v>
      </c>
      <c r="BE1910">
        <v>20</v>
      </c>
      <c r="BF1910" s="6">
        <f t="shared" si="87"/>
        <v>46315</v>
      </c>
      <c r="BG1910">
        <f t="shared" si="88"/>
        <v>-0.45833333333575865</v>
      </c>
      <c r="BH1910" t="str">
        <f t="shared" si="89"/>
        <v>COMPLY</v>
      </c>
      <c r="BI1910" t="e">
        <f>VLOOKUP(H1910,Sheet2!$A$1:$B$270,2,FALSE)</f>
        <v>#N/A</v>
      </c>
    </row>
    <row r="1911" spans="1:61">
      <c r="A1911">
        <v>1910</v>
      </c>
      <c r="B1911">
        <v>1002648162</v>
      </c>
      <c r="C1911">
        <v>3</v>
      </c>
      <c r="D1911" t="s">
        <v>49</v>
      </c>
      <c r="E1911">
        <v>4</v>
      </c>
      <c r="F1911" t="s">
        <v>244</v>
      </c>
      <c r="G1911" t="s">
        <v>846</v>
      </c>
      <c r="H1911" t="s">
        <v>2861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46316.728993055556</v>
      </c>
      <c r="P1911" s="57">
        <v>46317.748668981483</v>
      </c>
      <c r="Q1911">
        <v>69414777</v>
      </c>
      <c r="S1911">
        <v>141409101819</v>
      </c>
      <c r="T1911" t="s">
        <v>11023</v>
      </c>
      <c r="U1911" t="s">
        <v>11024</v>
      </c>
      <c r="V1911" t="s">
        <v>11025</v>
      </c>
      <c r="Z1911">
        <v>110.044474521559</v>
      </c>
      <c r="AA1911">
        <v>-7.0865890512174801</v>
      </c>
      <c r="AB1911" t="s">
        <v>11026</v>
      </c>
      <c r="AC1911" t="s">
        <v>235</v>
      </c>
      <c r="AL1911" t="s">
        <v>217</v>
      </c>
      <c r="AM1911" t="s">
        <v>11027</v>
      </c>
      <c r="AN1911" t="s">
        <v>6</v>
      </c>
      <c r="AO1911" t="s">
        <v>11028</v>
      </c>
      <c r="AP1911" s="57">
        <v>46317.625</v>
      </c>
      <c r="AR1911" t="s">
        <v>218</v>
      </c>
      <c r="AS1911" t="s">
        <v>219</v>
      </c>
      <c r="AT1911" t="s">
        <v>230</v>
      </c>
      <c r="AU1911">
        <v>20261022</v>
      </c>
      <c r="AV1911" t="s">
        <v>221</v>
      </c>
      <c r="AW1911" t="s">
        <v>879</v>
      </c>
      <c r="AX1911" t="s">
        <v>222</v>
      </c>
      <c r="BA1911" s="57">
        <v>46317.625</v>
      </c>
      <c r="BB1911" t="s">
        <v>11027</v>
      </c>
      <c r="BC1911">
        <v>2026</v>
      </c>
      <c r="BD1911">
        <v>10</v>
      </c>
      <c r="BE1911">
        <v>22</v>
      </c>
      <c r="BF1911" s="6">
        <f t="shared" si="87"/>
        <v>46317</v>
      </c>
      <c r="BG1911">
        <f t="shared" si="88"/>
        <v>-0.625</v>
      </c>
      <c r="BH1911" t="str">
        <f t="shared" si="89"/>
        <v>COMPLY</v>
      </c>
      <c r="BI1911" t="e">
        <f>VLOOKUP(H1911,Sheet2!$A$1:$B$270,2,FALSE)</f>
        <v>#N/A</v>
      </c>
    </row>
    <row r="1912" spans="1:61">
      <c r="A1912">
        <v>1911</v>
      </c>
      <c r="B1912">
        <v>1002648163</v>
      </c>
      <c r="C1912">
        <v>3</v>
      </c>
      <c r="D1912" t="s">
        <v>49</v>
      </c>
      <c r="E1912">
        <v>4</v>
      </c>
      <c r="F1912" t="s">
        <v>244</v>
      </c>
      <c r="G1912" t="s">
        <v>846</v>
      </c>
      <c r="H1912" t="s">
        <v>2861</v>
      </c>
      <c r="I1912" t="s">
        <v>212</v>
      </c>
      <c r="J1912" t="s">
        <v>213</v>
      </c>
      <c r="K1912" t="s">
        <v>149</v>
      </c>
      <c r="L1912" t="s">
        <v>214</v>
      </c>
      <c r="M1912" t="s">
        <v>76</v>
      </c>
      <c r="N1912" t="s">
        <v>215</v>
      </c>
      <c r="O1912" s="57">
        <v>46316.729050925926</v>
      </c>
      <c r="P1912" s="57">
        <v>46318.445393518516</v>
      </c>
      <c r="Q1912">
        <v>69414778</v>
      </c>
      <c r="S1912">
        <v>141409101820</v>
      </c>
      <c r="T1912" t="s">
        <v>11029</v>
      </c>
      <c r="U1912" t="s">
        <v>11030</v>
      </c>
      <c r="V1912" t="s">
        <v>11031</v>
      </c>
      <c r="Z1912">
        <v>110.09353337734601</v>
      </c>
      <c r="AA1912">
        <v>-7.08490979906062</v>
      </c>
      <c r="AB1912" t="s">
        <v>11032</v>
      </c>
      <c r="AC1912" t="s">
        <v>235</v>
      </c>
      <c r="AL1912" t="s">
        <v>217</v>
      </c>
      <c r="AM1912" t="s">
        <v>11033</v>
      </c>
      <c r="AN1912" t="s">
        <v>6</v>
      </c>
      <c r="AO1912" t="s">
        <v>11028</v>
      </c>
      <c r="AP1912" s="57">
        <v>46323.458333333336</v>
      </c>
      <c r="AR1912" t="s">
        <v>218</v>
      </c>
      <c r="AS1912" t="s">
        <v>219</v>
      </c>
      <c r="AT1912" t="s">
        <v>230</v>
      </c>
      <c r="AU1912">
        <v>20261023</v>
      </c>
      <c r="AV1912" t="s">
        <v>221</v>
      </c>
      <c r="AW1912" t="s">
        <v>875</v>
      </c>
      <c r="AX1912" t="s">
        <v>222</v>
      </c>
      <c r="BA1912" s="57">
        <v>46323.458333333336</v>
      </c>
      <c r="BB1912" t="s">
        <v>11033</v>
      </c>
      <c r="BC1912">
        <v>2026</v>
      </c>
      <c r="BD1912">
        <v>10</v>
      </c>
      <c r="BE1912">
        <v>23</v>
      </c>
      <c r="BF1912" s="6">
        <f t="shared" si="87"/>
        <v>46318</v>
      </c>
      <c r="BG1912">
        <f t="shared" si="88"/>
        <v>-5.4583333333357587</v>
      </c>
      <c r="BH1912" t="str">
        <f t="shared" si="89"/>
        <v>COMPLY</v>
      </c>
      <c r="BI1912" t="e">
        <f>VLOOKUP(H1912,Sheet2!$A$1:$B$270,2,FALSE)</f>
        <v>#N/A</v>
      </c>
    </row>
    <row r="1913" spans="1:61">
      <c r="A1913">
        <v>1912</v>
      </c>
      <c r="B1913">
        <v>1002627503</v>
      </c>
      <c r="C1913">
        <v>3</v>
      </c>
      <c r="D1913" t="s">
        <v>49</v>
      </c>
      <c r="E1913">
        <v>4</v>
      </c>
      <c r="F1913" t="s">
        <v>244</v>
      </c>
      <c r="G1913" t="s">
        <v>846</v>
      </c>
      <c r="H1913" t="s">
        <v>4624</v>
      </c>
      <c r="I1913" t="s">
        <v>212</v>
      </c>
      <c r="J1913" t="s">
        <v>213</v>
      </c>
      <c r="K1913" t="s">
        <v>149</v>
      </c>
      <c r="L1913" t="s">
        <v>214</v>
      </c>
      <c r="M1913" t="s">
        <v>76</v>
      </c>
      <c r="N1913" t="s">
        <v>215</v>
      </c>
      <c r="O1913" s="57">
        <v>46303.466192129628</v>
      </c>
      <c r="P1913" s="57">
        <v>46304.392430555556</v>
      </c>
      <c r="Q1913">
        <v>69406398</v>
      </c>
      <c r="S1913">
        <v>143407106757</v>
      </c>
      <c r="T1913" t="s">
        <v>4625</v>
      </c>
      <c r="U1913" t="s">
        <v>4626</v>
      </c>
      <c r="V1913" t="s">
        <v>4627</v>
      </c>
      <c r="Z1913">
        <v>110.013632</v>
      </c>
      <c r="AA1913">
        <v>-6.9704920000000001</v>
      </c>
      <c r="AB1913" t="s">
        <v>4628</v>
      </c>
      <c r="AC1913" t="s">
        <v>235</v>
      </c>
      <c r="AL1913" t="s">
        <v>217</v>
      </c>
      <c r="AM1913" t="s">
        <v>4629</v>
      </c>
      <c r="AN1913" t="s">
        <v>6</v>
      </c>
      <c r="AO1913" s="57">
        <v>46244.476064814815</v>
      </c>
      <c r="AP1913" s="57">
        <v>46304.333333333336</v>
      </c>
      <c r="AR1913" t="s">
        <v>218</v>
      </c>
      <c r="AS1913" t="s">
        <v>4630</v>
      </c>
      <c r="AT1913" t="s">
        <v>230</v>
      </c>
      <c r="AU1913">
        <v>20261009</v>
      </c>
      <c r="AV1913" t="s">
        <v>221</v>
      </c>
      <c r="AW1913" t="s">
        <v>2229</v>
      </c>
      <c r="AX1913" t="s">
        <v>222</v>
      </c>
      <c r="BA1913" s="57">
        <v>46304.333333333336</v>
      </c>
      <c r="BB1913" t="s">
        <v>4629</v>
      </c>
      <c r="BC1913">
        <v>2026</v>
      </c>
      <c r="BD1913">
        <v>10</v>
      </c>
      <c r="BE1913">
        <v>9</v>
      </c>
      <c r="BF1913" s="6">
        <f t="shared" si="87"/>
        <v>46304</v>
      </c>
      <c r="BG1913">
        <f t="shared" si="88"/>
        <v>-0.33333333333575865</v>
      </c>
      <c r="BH1913" t="str">
        <f t="shared" si="89"/>
        <v>COMPLY</v>
      </c>
      <c r="BI1913" t="e">
        <f>VLOOKUP(H1913,Sheet2!$A$1:$B$270,2,FALSE)</f>
        <v>#N/A</v>
      </c>
    </row>
    <row r="1914" spans="1:61">
      <c r="A1914">
        <v>1913</v>
      </c>
      <c r="B1914">
        <v>1002631099</v>
      </c>
      <c r="C1914">
        <v>3</v>
      </c>
      <c r="D1914" t="s">
        <v>49</v>
      </c>
      <c r="E1914">
        <v>4</v>
      </c>
      <c r="F1914" t="s">
        <v>244</v>
      </c>
      <c r="G1914" t="s">
        <v>846</v>
      </c>
      <c r="H1914" t="s">
        <v>4624</v>
      </c>
      <c r="I1914" t="s">
        <v>212</v>
      </c>
      <c r="J1914" t="s">
        <v>213</v>
      </c>
      <c r="K1914" t="s">
        <v>149</v>
      </c>
      <c r="L1914" t="s">
        <v>214</v>
      </c>
      <c r="M1914" t="s">
        <v>76</v>
      </c>
      <c r="N1914" t="s">
        <v>215</v>
      </c>
      <c r="O1914" s="57">
        <v>46305.684432870374</v>
      </c>
      <c r="P1914" s="57">
        <v>46307.58320601852</v>
      </c>
      <c r="Q1914">
        <v>69408004</v>
      </c>
      <c r="S1914">
        <v>143407106763</v>
      </c>
      <c r="T1914" t="s">
        <v>5433</v>
      </c>
      <c r="U1914" t="s">
        <v>5434</v>
      </c>
      <c r="V1914" t="s">
        <v>5435</v>
      </c>
      <c r="Z1914">
        <v>110.08731</v>
      </c>
      <c r="AA1914">
        <v>-6.9696759999999998</v>
      </c>
      <c r="AB1914" t="s">
        <v>5436</v>
      </c>
      <c r="AC1914" t="s">
        <v>235</v>
      </c>
      <c r="AL1914" t="s">
        <v>217</v>
      </c>
      <c r="AM1914" t="s">
        <v>5437</v>
      </c>
      <c r="AN1914" t="s">
        <v>6</v>
      </c>
      <c r="AO1914" s="57">
        <v>46305.694502314815</v>
      </c>
      <c r="AP1914" s="57">
        <v>46307.333333333336</v>
      </c>
      <c r="AR1914" t="s">
        <v>218</v>
      </c>
      <c r="AS1914" t="s">
        <v>4630</v>
      </c>
      <c r="AT1914" t="s">
        <v>230</v>
      </c>
      <c r="AU1914">
        <v>20261012</v>
      </c>
      <c r="AV1914" t="s">
        <v>221</v>
      </c>
      <c r="AW1914" t="s">
        <v>880</v>
      </c>
      <c r="AX1914" t="s">
        <v>222</v>
      </c>
      <c r="BA1914" s="57">
        <v>46307.333333333336</v>
      </c>
      <c r="BB1914" t="s">
        <v>5437</v>
      </c>
      <c r="BC1914">
        <v>2026</v>
      </c>
      <c r="BD1914">
        <v>10</v>
      </c>
      <c r="BE1914">
        <v>12</v>
      </c>
      <c r="BF1914" s="6">
        <f t="shared" si="87"/>
        <v>46307</v>
      </c>
      <c r="BG1914">
        <f t="shared" si="88"/>
        <v>-0.33333333333575865</v>
      </c>
      <c r="BH1914" t="str">
        <f t="shared" si="89"/>
        <v>COMPLY</v>
      </c>
      <c r="BI1914" t="e">
        <f>VLOOKUP(H1914,Sheet2!$A$1:$B$270,2,FALSE)</f>
        <v>#N/A</v>
      </c>
    </row>
    <row r="1915" spans="1:61">
      <c r="A1915">
        <v>1914</v>
      </c>
      <c r="B1915">
        <v>1002630991</v>
      </c>
      <c r="C1915">
        <v>3</v>
      </c>
      <c r="D1915" t="s">
        <v>49</v>
      </c>
      <c r="E1915">
        <v>4</v>
      </c>
      <c r="F1915" t="s">
        <v>244</v>
      </c>
      <c r="G1915" t="s">
        <v>846</v>
      </c>
      <c r="H1915" t="s">
        <v>4624</v>
      </c>
      <c r="I1915" t="s">
        <v>212</v>
      </c>
      <c r="J1915" t="s">
        <v>213</v>
      </c>
      <c r="K1915" t="s">
        <v>149</v>
      </c>
      <c r="L1915" t="s">
        <v>214</v>
      </c>
      <c r="M1915" t="s">
        <v>76</v>
      </c>
      <c r="N1915" t="s">
        <v>215</v>
      </c>
      <c r="O1915" s="57">
        <v>46305.601157407407</v>
      </c>
      <c r="P1915" s="57">
        <v>46307.495034722226</v>
      </c>
      <c r="Q1915">
        <v>69407942</v>
      </c>
      <c r="S1915">
        <v>143407106762</v>
      </c>
      <c r="T1915" t="s">
        <v>5438</v>
      </c>
      <c r="U1915" t="s">
        <v>5439</v>
      </c>
      <c r="V1915" t="s">
        <v>5440</v>
      </c>
      <c r="Z1915">
        <v>110.05197699999999</v>
      </c>
      <c r="AA1915">
        <v>-6.9412969999999996</v>
      </c>
      <c r="AB1915" t="s">
        <v>5441</v>
      </c>
      <c r="AC1915" t="s">
        <v>235</v>
      </c>
      <c r="AL1915" t="s">
        <v>217</v>
      </c>
      <c r="AM1915" t="s">
        <v>5442</v>
      </c>
      <c r="AN1915" t="s">
        <v>6</v>
      </c>
      <c r="AO1915" s="57">
        <v>46305.611168981479</v>
      </c>
      <c r="AP1915" s="57">
        <v>46307.333333333336</v>
      </c>
      <c r="AR1915" t="s">
        <v>218</v>
      </c>
      <c r="AS1915" t="s">
        <v>4630</v>
      </c>
      <c r="AT1915" t="s">
        <v>230</v>
      </c>
      <c r="AU1915">
        <v>20261012</v>
      </c>
      <c r="AV1915" t="s">
        <v>221</v>
      </c>
      <c r="AW1915" t="s">
        <v>880</v>
      </c>
      <c r="AX1915" t="s">
        <v>222</v>
      </c>
      <c r="BA1915" s="57">
        <v>46307.333333333336</v>
      </c>
      <c r="BB1915" t="s">
        <v>5442</v>
      </c>
      <c r="BC1915">
        <v>2026</v>
      </c>
      <c r="BD1915">
        <v>10</v>
      </c>
      <c r="BE1915">
        <v>12</v>
      </c>
      <c r="BF1915" s="6">
        <f t="shared" si="87"/>
        <v>46307</v>
      </c>
      <c r="BG1915">
        <f t="shared" si="88"/>
        <v>-0.33333333333575865</v>
      </c>
      <c r="BH1915" t="str">
        <f t="shared" si="89"/>
        <v>COMPLY</v>
      </c>
      <c r="BI1915" t="e">
        <f>VLOOKUP(H1915,Sheet2!$A$1:$B$270,2,FALSE)</f>
        <v>#N/A</v>
      </c>
    </row>
    <row r="1916" spans="1:61">
      <c r="A1916">
        <v>1915</v>
      </c>
      <c r="B1916">
        <v>1002636454</v>
      </c>
      <c r="C1916">
        <v>3</v>
      </c>
      <c r="D1916" t="s">
        <v>49</v>
      </c>
      <c r="E1916">
        <v>4</v>
      </c>
      <c r="F1916" t="s">
        <v>244</v>
      </c>
      <c r="G1916" t="s">
        <v>846</v>
      </c>
      <c r="H1916" t="s">
        <v>4624</v>
      </c>
      <c r="I1916" t="s">
        <v>212</v>
      </c>
      <c r="J1916" t="s">
        <v>213</v>
      </c>
      <c r="K1916" t="s">
        <v>149</v>
      </c>
      <c r="L1916" t="s">
        <v>214</v>
      </c>
      <c r="M1916" t="s">
        <v>76</v>
      </c>
      <c r="N1916" t="s">
        <v>215</v>
      </c>
      <c r="O1916" s="57">
        <v>46309.46366898148</v>
      </c>
      <c r="P1916" s="57">
        <v>46309.694305555553</v>
      </c>
      <c r="Q1916">
        <v>69409989</v>
      </c>
      <c r="S1916">
        <v>143407106770</v>
      </c>
      <c r="T1916" t="s">
        <v>835</v>
      </c>
      <c r="U1916" t="s">
        <v>7094</v>
      </c>
      <c r="V1916" t="s">
        <v>7095</v>
      </c>
      <c r="Z1916">
        <v>110.0751454</v>
      </c>
      <c r="AA1916">
        <v>-6.9848949999999999</v>
      </c>
      <c r="AB1916" t="s">
        <v>7096</v>
      </c>
      <c r="AC1916" t="s">
        <v>235</v>
      </c>
      <c r="AL1916" t="s">
        <v>217</v>
      </c>
      <c r="AM1916" t="s">
        <v>6940</v>
      </c>
      <c r="AN1916" t="s">
        <v>6</v>
      </c>
      <c r="AO1916" t="s">
        <v>7097</v>
      </c>
      <c r="AP1916" s="57">
        <v>46310.333333333336</v>
      </c>
      <c r="AR1916" t="s">
        <v>218</v>
      </c>
      <c r="AS1916" t="s">
        <v>4630</v>
      </c>
      <c r="AT1916" t="s">
        <v>230</v>
      </c>
      <c r="AU1916">
        <v>20261014</v>
      </c>
      <c r="AV1916" t="s">
        <v>221</v>
      </c>
      <c r="AW1916" t="s">
        <v>876</v>
      </c>
      <c r="AX1916" t="s">
        <v>222</v>
      </c>
      <c r="BA1916" s="57">
        <v>46310.333333333336</v>
      </c>
      <c r="BB1916" t="s">
        <v>6940</v>
      </c>
      <c r="BC1916">
        <v>2026</v>
      </c>
      <c r="BD1916">
        <v>10</v>
      </c>
      <c r="BE1916">
        <v>14</v>
      </c>
      <c r="BF1916" s="6">
        <f t="shared" si="87"/>
        <v>46309</v>
      </c>
      <c r="BG1916">
        <f t="shared" si="88"/>
        <v>-1.3333333333357587</v>
      </c>
      <c r="BH1916" t="str">
        <f t="shared" si="89"/>
        <v>COMPLY</v>
      </c>
      <c r="BI1916" t="e">
        <f>VLOOKUP(H1916,Sheet2!$A$1:$B$270,2,FALSE)</f>
        <v>#N/A</v>
      </c>
    </row>
    <row r="1917" spans="1:61">
      <c r="A1917">
        <v>1916</v>
      </c>
      <c r="B1917">
        <v>1002636846</v>
      </c>
      <c r="C1917">
        <v>3</v>
      </c>
      <c r="D1917" t="s">
        <v>49</v>
      </c>
      <c r="E1917">
        <v>4</v>
      </c>
      <c r="F1917" t="s">
        <v>244</v>
      </c>
      <c r="G1917" t="s">
        <v>846</v>
      </c>
      <c r="H1917" t="s">
        <v>4624</v>
      </c>
      <c r="I1917" t="s">
        <v>212</v>
      </c>
      <c r="J1917" t="s">
        <v>213</v>
      </c>
      <c r="K1917" t="s">
        <v>149</v>
      </c>
      <c r="L1917" t="s">
        <v>214</v>
      </c>
      <c r="M1917" t="s">
        <v>76</v>
      </c>
      <c r="N1917" t="s">
        <v>215</v>
      </c>
      <c r="O1917" s="57">
        <v>46309.576782407406</v>
      </c>
      <c r="P1917" s="57">
        <v>46309.853692129633</v>
      </c>
      <c r="Q1917">
        <v>69410180</v>
      </c>
      <c r="S1917">
        <v>143407106768</v>
      </c>
      <c r="T1917" t="s">
        <v>7098</v>
      </c>
      <c r="U1917" t="s">
        <v>7099</v>
      </c>
      <c r="V1917" t="s">
        <v>7100</v>
      </c>
      <c r="Z1917">
        <v>110.0340009</v>
      </c>
      <c r="AA1917">
        <v>-6.9743173000000001</v>
      </c>
      <c r="AB1917" t="s">
        <v>7101</v>
      </c>
      <c r="AC1917" t="s">
        <v>235</v>
      </c>
      <c r="AL1917" t="s">
        <v>217</v>
      </c>
      <c r="AM1917" t="s">
        <v>7102</v>
      </c>
      <c r="AN1917" t="s">
        <v>6</v>
      </c>
      <c r="AO1917" t="s">
        <v>7103</v>
      </c>
      <c r="AP1917" s="57">
        <v>46310.458333333336</v>
      </c>
      <c r="AR1917" t="s">
        <v>218</v>
      </c>
      <c r="AS1917" t="s">
        <v>4630</v>
      </c>
      <c r="AT1917" t="s">
        <v>230</v>
      </c>
      <c r="AU1917">
        <v>20261014</v>
      </c>
      <c r="AV1917" t="s">
        <v>221</v>
      </c>
      <c r="AW1917" t="s">
        <v>886</v>
      </c>
      <c r="AX1917" t="s">
        <v>222</v>
      </c>
      <c r="BA1917" s="57">
        <v>46310.458333333336</v>
      </c>
      <c r="BB1917" t="s">
        <v>7102</v>
      </c>
      <c r="BC1917">
        <v>2026</v>
      </c>
      <c r="BD1917">
        <v>10</v>
      </c>
      <c r="BE1917">
        <v>14</v>
      </c>
      <c r="BF1917" s="6">
        <f t="shared" si="87"/>
        <v>46309</v>
      </c>
      <c r="BG1917">
        <f t="shared" si="88"/>
        <v>-1.4583333333357587</v>
      </c>
      <c r="BH1917" t="str">
        <f t="shared" si="89"/>
        <v>COMPLY</v>
      </c>
      <c r="BI1917" t="e">
        <f>VLOOKUP(H1917,Sheet2!$A$1:$B$270,2,FALSE)</f>
        <v>#N/A</v>
      </c>
    </row>
    <row r="1918" spans="1:61">
      <c r="A1918">
        <v>1917</v>
      </c>
      <c r="B1918">
        <v>1002644182</v>
      </c>
      <c r="C1918">
        <v>3</v>
      </c>
      <c r="D1918" t="s">
        <v>49</v>
      </c>
      <c r="E1918">
        <v>4</v>
      </c>
      <c r="F1918" t="s">
        <v>244</v>
      </c>
      <c r="G1918" t="s">
        <v>846</v>
      </c>
      <c r="H1918" t="s">
        <v>4624</v>
      </c>
      <c r="I1918" t="s">
        <v>212</v>
      </c>
      <c r="J1918" t="s">
        <v>213</v>
      </c>
      <c r="K1918" t="s">
        <v>149</v>
      </c>
      <c r="L1918" t="s">
        <v>214</v>
      </c>
      <c r="M1918" t="s">
        <v>76</v>
      </c>
      <c r="N1918" t="s">
        <v>215</v>
      </c>
      <c r="O1918" s="57">
        <v>46314.715740740743</v>
      </c>
      <c r="P1918" s="57">
        <v>46315.597430555557</v>
      </c>
      <c r="Q1918">
        <v>69413254</v>
      </c>
      <c r="S1918">
        <v>143407106782</v>
      </c>
      <c r="T1918" t="s">
        <v>9778</v>
      </c>
      <c r="U1918" t="s">
        <v>9779</v>
      </c>
      <c r="V1918" t="s">
        <v>9780</v>
      </c>
      <c r="Z1918">
        <v>110.07428299999999</v>
      </c>
      <c r="AA1918">
        <v>-6.9728669999999999</v>
      </c>
      <c r="AB1918" t="s">
        <v>9781</v>
      </c>
      <c r="AC1918" t="s">
        <v>235</v>
      </c>
      <c r="AL1918" t="s">
        <v>217</v>
      </c>
      <c r="AM1918" t="s">
        <v>9782</v>
      </c>
      <c r="AN1918" t="s">
        <v>6</v>
      </c>
      <c r="AO1918" t="s">
        <v>9391</v>
      </c>
      <c r="AP1918" s="57">
        <v>46315.625</v>
      </c>
      <c r="AR1918" t="s">
        <v>218</v>
      </c>
      <c r="AS1918" t="s">
        <v>4630</v>
      </c>
      <c r="AT1918" t="s">
        <v>230</v>
      </c>
      <c r="AU1918">
        <v>20261020</v>
      </c>
      <c r="AV1918" t="s">
        <v>221</v>
      </c>
      <c r="AW1918" t="s">
        <v>236</v>
      </c>
      <c r="AX1918" t="s">
        <v>222</v>
      </c>
      <c r="BA1918" s="57">
        <v>46315.625</v>
      </c>
      <c r="BB1918" t="s">
        <v>9782</v>
      </c>
      <c r="BC1918">
        <v>2026</v>
      </c>
      <c r="BD1918">
        <v>10</v>
      </c>
      <c r="BE1918">
        <v>20</v>
      </c>
      <c r="BF1918" s="6">
        <f t="shared" si="87"/>
        <v>46315</v>
      </c>
      <c r="BG1918">
        <f t="shared" si="88"/>
        <v>-0.625</v>
      </c>
      <c r="BH1918" t="str">
        <f t="shared" si="89"/>
        <v>COMPLY</v>
      </c>
      <c r="BI1918" t="e">
        <f>VLOOKUP(H1918,Sheet2!$A$1:$B$270,2,FALSE)</f>
        <v>#N/A</v>
      </c>
    </row>
    <row r="1919" spans="1:61">
      <c r="A1919">
        <v>1918</v>
      </c>
      <c r="B1919">
        <v>1002646216</v>
      </c>
      <c r="C1919">
        <v>3</v>
      </c>
      <c r="D1919" t="s">
        <v>49</v>
      </c>
      <c r="E1919">
        <v>4</v>
      </c>
      <c r="F1919" t="s">
        <v>244</v>
      </c>
      <c r="G1919" t="s">
        <v>846</v>
      </c>
      <c r="H1919" t="s">
        <v>4624</v>
      </c>
      <c r="I1919" t="s">
        <v>212</v>
      </c>
      <c r="J1919" t="s">
        <v>213</v>
      </c>
      <c r="K1919" t="s">
        <v>149</v>
      </c>
      <c r="M1919" t="s">
        <v>76</v>
      </c>
      <c r="N1919" t="s">
        <v>563</v>
      </c>
      <c r="O1919" s="57">
        <v>46315.705578703702</v>
      </c>
      <c r="P1919" s="57">
        <v>46317.725243055553</v>
      </c>
      <c r="Q1919">
        <v>69383033</v>
      </c>
      <c r="S1919">
        <v>143407106783</v>
      </c>
      <c r="T1919" t="s">
        <v>1711</v>
      </c>
      <c r="U1919" t="s">
        <v>9779</v>
      </c>
      <c r="V1919" t="s">
        <v>10439</v>
      </c>
      <c r="Z1919">
        <v>110.07422750000001</v>
      </c>
      <c r="AA1919">
        <v>-6.9727804999999998</v>
      </c>
      <c r="AB1919" t="s">
        <v>10440</v>
      </c>
      <c r="AC1919" t="s">
        <v>284</v>
      </c>
      <c r="AL1919" t="s">
        <v>217</v>
      </c>
      <c r="AM1919" t="s">
        <v>10441</v>
      </c>
      <c r="AN1919" t="s">
        <v>6</v>
      </c>
      <c r="AO1919" t="s">
        <v>10240</v>
      </c>
      <c r="AP1919" s="57">
        <v>46317.333333333336</v>
      </c>
      <c r="AR1919" t="s">
        <v>218</v>
      </c>
      <c r="AS1919" t="s">
        <v>4630</v>
      </c>
      <c r="AT1919" t="s">
        <v>230</v>
      </c>
      <c r="AU1919">
        <v>20261022</v>
      </c>
      <c r="AV1919" t="s">
        <v>221</v>
      </c>
      <c r="AW1919" t="s">
        <v>1716</v>
      </c>
      <c r="AX1919" t="s">
        <v>222</v>
      </c>
      <c r="BA1919" s="57">
        <v>46317.333333333336</v>
      </c>
      <c r="BB1919" t="s">
        <v>10441</v>
      </c>
      <c r="BC1919">
        <v>2026</v>
      </c>
      <c r="BD1919">
        <v>10</v>
      </c>
      <c r="BE1919">
        <v>22</v>
      </c>
      <c r="BF1919" s="6">
        <f t="shared" si="87"/>
        <v>46317</v>
      </c>
      <c r="BG1919">
        <f t="shared" si="88"/>
        <v>-0.33333333333575865</v>
      </c>
      <c r="BH1919" t="str">
        <f t="shared" si="89"/>
        <v>COMPLY</v>
      </c>
      <c r="BI1919" t="e">
        <f>VLOOKUP(H1919,Sheet2!$A$1:$B$270,2,FALSE)</f>
        <v>#N/A</v>
      </c>
    </row>
    <row r="1920" spans="1:61">
      <c r="A1920">
        <v>1919</v>
      </c>
      <c r="B1920">
        <v>1002648164</v>
      </c>
      <c r="C1920">
        <v>3</v>
      </c>
      <c r="D1920" t="s">
        <v>49</v>
      </c>
      <c r="E1920">
        <v>4</v>
      </c>
      <c r="F1920" t="s">
        <v>244</v>
      </c>
      <c r="G1920" t="s">
        <v>846</v>
      </c>
      <c r="H1920" t="s">
        <v>4624</v>
      </c>
      <c r="I1920" t="s">
        <v>212</v>
      </c>
      <c r="J1920" t="s">
        <v>213</v>
      </c>
      <c r="K1920" t="s">
        <v>149</v>
      </c>
      <c r="L1920" t="s">
        <v>214</v>
      </c>
      <c r="M1920" t="s">
        <v>76</v>
      </c>
      <c r="N1920" t="s">
        <v>215</v>
      </c>
      <c r="O1920" s="57">
        <v>46316.729675925926</v>
      </c>
      <c r="P1920" s="57">
        <v>46317.644618055558</v>
      </c>
      <c r="Q1920">
        <v>69414780</v>
      </c>
      <c r="S1920">
        <v>143407106789</v>
      </c>
      <c r="T1920" t="s">
        <v>11034</v>
      </c>
      <c r="U1920" t="s">
        <v>11035</v>
      </c>
      <c r="V1920" t="s">
        <v>11036</v>
      </c>
      <c r="Z1920">
        <v>110.01311800000001</v>
      </c>
      <c r="AA1920">
        <v>-6.9702900000000003</v>
      </c>
      <c r="AB1920" t="s">
        <v>11037</v>
      </c>
      <c r="AC1920" t="s">
        <v>235</v>
      </c>
      <c r="AL1920" t="s">
        <v>217</v>
      </c>
      <c r="AM1920" t="s">
        <v>11038</v>
      </c>
      <c r="AN1920" t="s">
        <v>6</v>
      </c>
      <c r="AO1920" t="s">
        <v>11028</v>
      </c>
      <c r="AP1920" s="57">
        <v>46317.625</v>
      </c>
      <c r="AR1920" t="s">
        <v>218</v>
      </c>
      <c r="AS1920" t="s">
        <v>4630</v>
      </c>
      <c r="AT1920" t="s">
        <v>230</v>
      </c>
      <c r="AU1920">
        <v>20261022</v>
      </c>
      <c r="AV1920" t="s">
        <v>221</v>
      </c>
      <c r="AW1920" t="s">
        <v>1848</v>
      </c>
      <c r="AX1920" t="s">
        <v>222</v>
      </c>
      <c r="BA1920" s="57">
        <v>46317.625</v>
      </c>
      <c r="BB1920" t="s">
        <v>11038</v>
      </c>
      <c r="BC1920">
        <v>2026</v>
      </c>
      <c r="BD1920">
        <v>10</v>
      </c>
      <c r="BE1920">
        <v>22</v>
      </c>
      <c r="BF1920" s="6">
        <f t="shared" si="87"/>
        <v>46317</v>
      </c>
      <c r="BG1920">
        <f t="shared" si="88"/>
        <v>-0.625</v>
      </c>
      <c r="BH1920" t="str">
        <f t="shared" si="89"/>
        <v>COMPLY</v>
      </c>
      <c r="BI1920" t="e">
        <f>VLOOKUP(H1920,Sheet2!$A$1:$B$270,2,FALSE)</f>
        <v>#N/A</v>
      </c>
    </row>
    <row r="1921" spans="1:61">
      <c r="A1921">
        <v>1920</v>
      </c>
      <c r="B1921">
        <v>1002657915</v>
      </c>
      <c r="C1921">
        <v>3</v>
      </c>
      <c r="D1921" t="s">
        <v>49</v>
      </c>
      <c r="E1921">
        <v>4</v>
      </c>
      <c r="F1921" t="s">
        <v>244</v>
      </c>
      <c r="G1921" t="s">
        <v>846</v>
      </c>
      <c r="H1921" t="s">
        <v>4624</v>
      </c>
      <c r="I1921" t="s">
        <v>212</v>
      </c>
      <c r="J1921" t="s">
        <v>213</v>
      </c>
      <c r="K1921" t="s">
        <v>149</v>
      </c>
      <c r="L1921" t="s">
        <v>214</v>
      </c>
      <c r="M1921" t="s">
        <v>76</v>
      </c>
      <c r="N1921" t="s">
        <v>215</v>
      </c>
      <c r="O1921" s="57">
        <v>46323.608217592591</v>
      </c>
      <c r="P1921" s="57">
        <v>46324.854050925926</v>
      </c>
      <c r="Q1921">
        <v>69418688</v>
      </c>
      <c r="S1921">
        <v>143407106740</v>
      </c>
      <c r="T1921" t="s">
        <v>14674</v>
      </c>
      <c r="U1921" t="s">
        <v>14675</v>
      </c>
      <c r="V1921" t="s">
        <v>14676</v>
      </c>
      <c r="Z1921">
        <v>110.03315499999999</v>
      </c>
      <c r="AA1921">
        <v>-6.9747979999999998</v>
      </c>
      <c r="AB1921" t="s">
        <v>14677</v>
      </c>
      <c r="AC1921" t="s">
        <v>235</v>
      </c>
      <c r="AL1921" t="s">
        <v>217</v>
      </c>
      <c r="AM1921" t="s">
        <v>14678</v>
      </c>
      <c r="AN1921" t="s">
        <v>6</v>
      </c>
      <c r="AO1921" t="s">
        <v>14483</v>
      </c>
      <c r="AP1921" s="57">
        <v>46324.458333333336</v>
      </c>
      <c r="AR1921" t="s">
        <v>218</v>
      </c>
      <c r="AS1921" t="s">
        <v>4630</v>
      </c>
      <c r="AT1921" t="s">
        <v>230</v>
      </c>
      <c r="AU1921">
        <v>20261029</v>
      </c>
      <c r="AV1921" t="s">
        <v>221</v>
      </c>
      <c r="AW1921" t="s">
        <v>880</v>
      </c>
      <c r="AX1921" t="s">
        <v>222</v>
      </c>
      <c r="BA1921" s="57">
        <v>46324.458333333336</v>
      </c>
      <c r="BB1921" t="s">
        <v>14678</v>
      </c>
      <c r="BC1921">
        <v>2026</v>
      </c>
      <c r="BD1921">
        <v>10</v>
      </c>
      <c r="BE1921">
        <v>29</v>
      </c>
      <c r="BF1921" s="6">
        <f t="shared" si="87"/>
        <v>46324</v>
      </c>
      <c r="BG1921">
        <f t="shared" si="88"/>
        <v>-0.45833333333575865</v>
      </c>
      <c r="BH1921" t="str">
        <f t="shared" si="89"/>
        <v>COMPLY</v>
      </c>
      <c r="BI1921" t="e">
        <f>VLOOKUP(H1921,Sheet2!$A$1:$B$270,2,FALSE)</f>
        <v>#N/A</v>
      </c>
    </row>
    <row r="1922" spans="1:61">
      <c r="A1922">
        <v>1921</v>
      </c>
      <c r="B1922">
        <v>1002658890</v>
      </c>
      <c r="C1922">
        <v>3</v>
      </c>
      <c r="D1922" t="s">
        <v>49</v>
      </c>
      <c r="E1922">
        <v>4</v>
      </c>
      <c r="F1922" t="s">
        <v>244</v>
      </c>
      <c r="G1922" t="s">
        <v>846</v>
      </c>
      <c r="H1922" t="s">
        <v>4624</v>
      </c>
      <c r="I1922" t="s">
        <v>212</v>
      </c>
      <c r="J1922" t="s">
        <v>213</v>
      </c>
      <c r="K1922" t="s">
        <v>149</v>
      </c>
      <c r="L1922" t="s">
        <v>214</v>
      </c>
      <c r="M1922" t="s">
        <v>76</v>
      </c>
      <c r="N1922" t="s">
        <v>215</v>
      </c>
      <c r="O1922" s="57">
        <v>46324.449884259258</v>
      </c>
      <c r="P1922" s="57">
        <v>46324.638124999998</v>
      </c>
      <c r="Q1922">
        <v>69419134</v>
      </c>
      <c r="S1922">
        <v>143407106746</v>
      </c>
      <c r="T1922" t="s">
        <v>15361</v>
      </c>
      <c r="U1922" t="s">
        <v>15362</v>
      </c>
      <c r="V1922" t="s">
        <v>15363</v>
      </c>
      <c r="Z1922">
        <v>110.079154</v>
      </c>
      <c r="AA1922">
        <v>-6.9656469999999997</v>
      </c>
      <c r="AB1922" t="s">
        <v>15364</v>
      </c>
      <c r="AC1922" t="s">
        <v>235</v>
      </c>
      <c r="AL1922" t="s">
        <v>217</v>
      </c>
      <c r="AM1922" t="s">
        <v>15365</v>
      </c>
      <c r="AN1922" t="s">
        <v>6</v>
      </c>
      <c r="AO1922" t="s">
        <v>15366</v>
      </c>
      <c r="AP1922" s="57">
        <v>46325.333333333336</v>
      </c>
      <c r="AR1922" t="s">
        <v>218</v>
      </c>
      <c r="AS1922" t="s">
        <v>4630</v>
      </c>
      <c r="AT1922" t="s">
        <v>230</v>
      </c>
      <c r="AU1922">
        <v>20261029</v>
      </c>
      <c r="AV1922" t="s">
        <v>221</v>
      </c>
      <c r="AW1922" t="s">
        <v>875</v>
      </c>
      <c r="AX1922" t="s">
        <v>222</v>
      </c>
      <c r="BA1922" s="57">
        <v>46325.333333333336</v>
      </c>
      <c r="BB1922" t="s">
        <v>15365</v>
      </c>
      <c r="BC1922">
        <v>2026</v>
      </c>
      <c r="BD1922">
        <v>10</v>
      </c>
      <c r="BE1922">
        <v>29</v>
      </c>
      <c r="BF1922" s="6">
        <f t="shared" ref="BF1922:BF1985" si="90">DATE(BC1922,BD1922,BE1922)</f>
        <v>46324</v>
      </c>
      <c r="BG1922">
        <f t="shared" ref="BG1922:BG1985" si="91">BF1922-BA1922</f>
        <v>-1.3333333333357587</v>
      </c>
      <c r="BH1922" t="str">
        <f t="shared" ref="BH1922:BH1985" si="92">IF(BG1922=1,"COMPLY",IF(BG1922&lt;1,"COMPLY","NOT COMPLY"))</f>
        <v>COMPLY</v>
      </c>
      <c r="BI1922" t="e">
        <f>VLOOKUP(H1922,Sheet2!$A$1:$B$270,2,FALSE)</f>
        <v>#N/A</v>
      </c>
    </row>
    <row r="1923" spans="1:61">
      <c r="A1923">
        <v>1922</v>
      </c>
      <c r="B1923">
        <v>1002627502</v>
      </c>
      <c r="C1923">
        <v>3</v>
      </c>
      <c r="D1923" t="s">
        <v>49</v>
      </c>
      <c r="E1923">
        <v>4</v>
      </c>
      <c r="F1923" t="s">
        <v>244</v>
      </c>
      <c r="G1923" t="s">
        <v>846</v>
      </c>
      <c r="H1923" t="s">
        <v>4624</v>
      </c>
      <c r="I1923" t="s">
        <v>212</v>
      </c>
      <c r="J1923" t="s">
        <v>213</v>
      </c>
      <c r="K1923" t="s">
        <v>149</v>
      </c>
      <c r="L1923" t="s">
        <v>214</v>
      </c>
      <c r="M1923" t="s">
        <v>1625</v>
      </c>
      <c r="N1923" t="s">
        <v>215</v>
      </c>
      <c r="O1923" s="57">
        <v>46303.464826388888</v>
      </c>
      <c r="P1923" s="57">
        <v>46307.657997685186</v>
      </c>
      <c r="Q1923">
        <v>69406398</v>
      </c>
      <c r="S1923">
        <v>143407106757</v>
      </c>
      <c r="T1923" t="s">
        <v>4625</v>
      </c>
      <c r="U1923" t="s">
        <v>4626</v>
      </c>
      <c r="V1923" t="s">
        <v>4627</v>
      </c>
      <c r="Z1923">
        <v>110.013632</v>
      </c>
      <c r="AA1923">
        <v>-6.9704920000000001</v>
      </c>
      <c r="AB1923" t="s">
        <v>4628</v>
      </c>
      <c r="AC1923" t="s">
        <v>235</v>
      </c>
      <c r="AL1923" t="s">
        <v>217</v>
      </c>
      <c r="AM1923" t="s">
        <v>4629</v>
      </c>
      <c r="AN1923" t="s">
        <v>6</v>
      </c>
      <c r="AO1923" s="57">
        <v>46244.476064814815</v>
      </c>
      <c r="AP1923" s="57">
        <v>46304.333333333336</v>
      </c>
      <c r="AR1923" t="s">
        <v>12</v>
      </c>
      <c r="AS1923" t="s">
        <v>4630</v>
      </c>
      <c r="AT1923" t="s">
        <v>230</v>
      </c>
      <c r="AV1923" t="s">
        <v>6242</v>
      </c>
      <c r="AW1923" t="s">
        <v>2229</v>
      </c>
      <c r="AX1923" t="s">
        <v>222</v>
      </c>
      <c r="BA1923" s="57">
        <v>46304.333333333336</v>
      </c>
      <c r="BB1923" t="s">
        <v>4629</v>
      </c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:61">
      <c r="A1924">
        <v>1923</v>
      </c>
      <c r="B1924">
        <v>1002627504</v>
      </c>
      <c r="C1924">
        <v>3</v>
      </c>
      <c r="D1924" t="s">
        <v>49</v>
      </c>
      <c r="E1924">
        <v>4</v>
      </c>
      <c r="F1924" t="s">
        <v>244</v>
      </c>
      <c r="G1924" t="s">
        <v>846</v>
      </c>
      <c r="H1924" t="s">
        <v>4624</v>
      </c>
      <c r="I1924" t="s">
        <v>212</v>
      </c>
      <c r="J1924" t="s">
        <v>213</v>
      </c>
      <c r="K1924" t="s">
        <v>149</v>
      </c>
      <c r="L1924" t="s">
        <v>214</v>
      </c>
      <c r="M1924" t="s">
        <v>1625</v>
      </c>
      <c r="N1924" t="s">
        <v>215</v>
      </c>
      <c r="O1924" s="57">
        <v>46303.467627314814</v>
      </c>
      <c r="P1924" s="57">
        <v>46307.657187500001</v>
      </c>
      <c r="Q1924">
        <v>69406398</v>
      </c>
      <c r="S1924">
        <v>143407106757</v>
      </c>
      <c r="T1924" t="s">
        <v>4625</v>
      </c>
      <c r="U1924" t="s">
        <v>4626</v>
      </c>
      <c r="V1924" t="s">
        <v>4627</v>
      </c>
      <c r="Z1924">
        <v>110.013632</v>
      </c>
      <c r="AA1924">
        <v>-6.9704920000000001</v>
      </c>
      <c r="AB1924" t="s">
        <v>4628</v>
      </c>
      <c r="AC1924" t="s">
        <v>235</v>
      </c>
      <c r="AL1924" t="s">
        <v>217</v>
      </c>
      <c r="AM1924" t="s">
        <v>4629</v>
      </c>
      <c r="AN1924" t="s">
        <v>6</v>
      </c>
      <c r="AO1924" s="57">
        <v>46244.476064814815</v>
      </c>
      <c r="AP1924" s="57">
        <v>46304.333333333336</v>
      </c>
      <c r="AR1924" t="s">
        <v>12</v>
      </c>
      <c r="AS1924" t="s">
        <v>4630</v>
      </c>
      <c r="AT1924" t="s">
        <v>230</v>
      </c>
      <c r="AV1924" t="s">
        <v>6242</v>
      </c>
      <c r="AW1924" t="s">
        <v>2229</v>
      </c>
      <c r="AX1924" t="s">
        <v>222</v>
      </c>
      <c r="BA1924" s="57">
        <v>46304.333333333336</v>
      </c>
      <c r="BB1924" t="s">
        <v>4629</v>
      </c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:61">
      <c r="A1925">
        <v>1924</v>
      </c>
      <c r="B1925">
        <v>1002620154</v>
      </c>
      <c r="C1925">
        <v>3</v>
      </c>
      <c r="D1925" t="s">
        <v>49</v>
      </c>
      <c r="E1925">
        <v>4</v>
      </c>
      <c r="F1925" t="s">
        <v>244</v>
      </c>
      <c r="G1925" t="s">
        <v>245</v>
      </c>
      <c r="H1925" t="s">
        <v>2131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46297.628182870372</v>
      </c>
      <c r="P1925" s="57">
        <v>46298.605949074074</v>
      </c>
      <c r="Q1925">
        <v>69403222</v>
      </c>
      <c r="S1925">
        <v>142426805011</v>
      </c>
      <c r="T1925" t="s">
        <v>2132</v>
      </c>
      <c r="U1925" t="s">
        <v>2133</v>
      </c>
      <c r="V1925" t="s">
        <v>2134</v>
      </c>
      <c r="Z1925">
        <v>110.316096469759</v>
      </c>
      <c r="AA1925">
        <v>-7.0380275179498204</v>
      </c>
      <c r="AB1925" t="s">
        <v>2135</v>
      </c>
      <c r="AC1925" t="s">
        <v>216</v>
      </c>
      <c r="AL1925" t="s">
        <v>217</v>
      </c>
      <c r="AM1925" t="s">
        <v>1641</v>
      </c>
      <c r="AN1925" t="s">
        <v>6</v>
      </c>
      <c r="AO1925" s="57">
        <v>46063.652951388889</v>
      </c>
      <c r="AP1925" s="57">
        <v>46298.625</v>
      </c>
      <c r="AR1925" t="s">
        <v>218</v>
      </c>
      <c r="AS1925" t="s">
        <v>832</v>
      </c>
      <c r="AT1925" t="s">
        <v>230</v>
      </c>
      <c r="AU1925">
        <v>20261003</v>
      </c>
      <c r="AV1925" t="s">
        <v>221</v>
      </c>
      <c r="AW1925" t="s">
        <v>877</v>
      </c>
      <c r="AX1925" t="s">
        <v>222</v>
      </c>
      <c r="BA1925" s="57">
        <v>46298.625</v>
      </c>
      <c r="BB1925" t="s">
        <v>1641</v>
      </c>
      <c r="BC1925">
        <v>2026</v>
      </c>
      <c r="BD1925">
        <v>10</v>
      </c>
      <c r="BE1925">
        <v>3</v>
      </c>
      <c r="BF1925" s="6">
        <f t="shared" si="90"/>
        <v>46298</v>
      </c>
      <c r="BG1925">
        <f t="shared" si="91"/>
        <v>-0.625</v>
      </c>
      <c r="BH1925" t="str">
        <f t="shared" si="92"/>
        <v>COMPLY</v>
      </c>
      <c r="BI1925" t="e">
        <f>VLOOKUP(H1925,Sheet2!$A$1:$B$270,2,FALSE)</f>
        <v>#N/A</v>
      </c>
    </row>
    <row r="1926" spans="1:61">
      <c r="A1926">
        <v>1925</v>
      </c>
      <c r="B1926">
        <v>1002631308</v>
      </c>
      <c r="C1926">
        <v>3</v>
      </c>
      <c r="D1926" t="s">
        <v>49</v>
      </c>
      <c r="E1926">
        <v>4</v>
      </c>
      <c r="F1926" t="s">
        <v>244</v>
      </c>
      <c r="G1926" t="s">
        <v>245</v>
      </c>
      <c r="H1926" t="s">
        <v>2131</v>
      </c>
      <c r="I1926" t="s">
        <v>212</v>
      </c>
      <c r="J1926" t="s">
        <v>213</v>
      </c>
      <c r="K1926" t="s">
        <v>149</v>
      </c>
      <c r="L1926" t="s">
        <v>214</v>
      </c>
      <c r="M1926" t="s">
        <v>76</v>
      </c>
      <c r="N1926" t="s">
        <v>215</v>
      </c>
      <c r="O1926" s="57">
        <v>46305.826840277776</v>
      </c>
      <c r="P1926" s="57">
        <v>46307.577893518515</v>
      </c>
      <c r="Q1926">
        <v>69408075</v>
      </c>
      <c r="S1926">
        <v>142426803406</v>
      </c>
      <c r="T1926" t="s">
        <v>5443</v>
      </c>
      <c r="U1926" t="s">
        <v>5444</v>
      </c>
      <c r="V1926" t="s">
        <v>5445</v>
      </c>
      <c r="Z1926">
        <v>110.29848</v>
      </c>
      <c r="AA1926">
        <v>-7.0336309999999997</v>
      </c>
      <c r="AB1926" t="s">
        <v>5446</v>
      </c>
      <c r="AC1926" t="s">
        <v>235</v>
      </c>
      <c r="AL1926" t="s">
        <v>217</v>
      </c>
      <c r="AM1926" t="s">
        <v>5447</v>
      </c>
      <c r="AN1926" t="s">
        <v>6</v>
      </c>
      <c r="AO1926" s="57">
        <v>46305.829872685186</v>
      </c>
      <c r="AP1926" s="57">
        <v>46307.333333333336</v>
      </c>
      <c r="AR1926" t="s">
        <v>218</v>
      </c>
      <c r="AS1926" t="s">
        <v>832</v>
      </c>
      <c r="AT1926" t="s">
        <v>230</v>
      </c>
      <c r="AU1926">
        <v>20261012</v>
      </c>
      <c r="AV1926" t="s">
        <v>221</v>
      </c>
      <c r="AW1926" t="s">
        <v>883</v>
      </c>
      <c r="AX1926" t="s">
        <v>222</v>
      </c>
      <c r="BA1926" s="57">
        <v>46307.333333333336</v>
      </c>
      <c r="BB1926" t="s">
        <v>5447</v>
      </c>
      <c r="BC1926">
        <v>2026</v>
      </c>
      <c r="BD1926">
        <v>10</v>
      </c>
      <c r="BE1926">
        <v>12</v>
      </c>
      <c r="BF1926" s="6">
        <f t="shared" si="90"/>
        <v>46307</v>
      </c>
      <c r="BG1926">
        <f t="shared" si="91"/>
        <v>-0.33333333333575865</v>
      </c>
      <c r="BH1926" t="str">
        <f t="shared" si="92"/>
        <v>COMPLY</v>
      </c>
      <c r="BI1926" t="e">
        <f>VLOOKUP(H1926,Sheet2!$A$1:$B$270,2,FALSE)</f>
        <v>#N/A</v>
      </c>
    </row>
    <row r="1927" spans="1:61">
      <c r="A1927">
        <v>1926</v>
      </c>
      <c r="B1927">
        <v>1002656769</v>
      </c>
      <c r="C1927">
        <v>3</v>
      </c>
      <c r="D1927" t="s">
        <v>49</v>
      </c>
      <c r="E1927">
        <v>4</v>
      </c>
      <c r="F1927" t="s">
        <v>244</v>
      </c>
      <c r="G1927" t="s">
        <v>245</v>
      </c>
      <c r="H1927" t="s">
        <v>2131</v>
      </c>
      <c r="I1927" t="s">
        <v>212</v>
      </c>
      <c r="J1927" t="s">
        <v>213</v>
      </c>
      <c r="K1927" t="s">
        <v>149</v>
      </c>
      <c r="L1927" t="s">
        <v>214</v>
      </c>
      <c r="M1927" t="s">
        <v>76</v>
      </c>
      <c r="N1927" t="s">
        <v>215</v>
      </c>
      <c r="O1927" s="57">
        <v>46322.735243055555</v>
      </c>
      <c r="P1927" s="57">
        <v>46323.645879629628</v>
      </c>
      <c r="Q1927">
        <v>69418229</v>
      </c>
      <c r="S1927">
        <v>146426108044</v>
      </c>
      <c r="T1927" t="s">
        <v>14054</v>
      </c>
      <c r="U1927" t="s">
        <v>14055</v>
      </c>
      <c r="V1927" t="s">
        <v>14056</v>
      </c>
      <c r="Z1927">
        <v>110.33318800000001</v>
      </c>
      <c r="AA1927">
        <v>-7.0407339999999996</v>
      </c>
      <c r="AB1927" t="s">
        <v>14057</v>
      </c>
      <c r="AC1927" t="s">
        <v>235</v>
      </c>
      <c r="AL1927" t="s">
        <v>217</v>
      </c>
      <c r="AM1927" t="s">
        <v>13657</v>
      </c>
      <c r="AN1927" t="s">
        <v>6</v>
      </c>
      <c r="AO1927" t="s">
        <v>14058</v>
      </c>
      <c r="AP1927" s="57">
        <v>46323.625</v>
      </c>
      <c r="AR1927" t="s">
        <v>218</v>
      </c>
      <c r="AS1927" t="s">
        <v>832</v>
      </c>
      <c r="AT1927" t="s">
        <v>230</v>
      </c>
      <c r="AU1927">
        <v>20261028</v>
      </c>
      <c r="AV1927" t="s">
        <v>221</v>
      </c>
      <c r="AW1927" t="s">
        <v>236</v>
      </c>
      <c r="AX1927" t="s">
        <v>222</v>
      </c>
      <c r="BA1927" s="57">
        <v>46323.625</v>
      </c>
      <c r="BB1927" t="s">
        <v>13657</v>
      </c>
      <c r="BC1927">
        <v>2026</v>
      </c>
      <c r="BD1927">
        <v>10</v>
      </c>
      <c r="BE1927">
        <v>28</v>
      </c>
      <c r="BF1927" s="6">
        <f t="shared" si="90"/>
        <v>46323</v>
      </c>
      <c r="BG1927">
        <f t="shared" si="91"/>
        <v>-0.625</v>
      </c>
      <c r="BH1927" t="str">
        <f t="shared" si="92"/>
        <v>COMPLY</v>
      </c>
      <c r="BI1927" t="e">
        <f>VLOOKUP(H1927,Sheet2!$A$1:$B$270,2,FALSE)</f>
        <v>#N/A</v>
      </c>
    </row>
    <row r="1928" spans="1:61">
      <c r="A1928">
        <v>1927</v>
      </c>
      <c r="B1928">
        <v>1002624515</v>
      </c>
      <c r="C1928">
        <v>3</v>
      </c>
      <c r="D1928" t="s">
        <v>49</v>
      </c>
      <c r="E1928">
        <v>4</v>
      </c>
      <c r="F1928" t="s">
        <v>244</v>
      </c>
      <c r="G1928" t="s">
        <v>245</v>
      </c>
      <c r="H1928" t="s">
        <v>3461</v>
      </c>
      <c r="I1928" t="s">
        <v>212</v>
      </c>
      <c r="J1928" t="s">
        <v>213</v>
      </c>
      <c r="K1928" t="s">
        <v>149</v>
      </c>
      <c r="L1928" t="s">
        <v>214</v>
      </c>
      <c r="M1928" t="s">
        <v>1400</v>
      </c>
      <c r="N1928" t="s">
        <v>215</v>
      </c>
      <c r="O1928" s="57">
        <v>46301.594918981478</v>
      </c>
      <c r="P1928" s="57">
        <v>46303.530752314815</v>
      </c>
      <c r="Q1928">
        <v>69405126</v>
      </c>
      <c r="S1928">
        <v>141421107345</v>
      </c>
      <c r="T1928" t="s">
        <v>3462</v>
      </c>
      <c r="U1928" t="s">
        <v>3463</v>
      </c>
      <c r="V1928" t="s">
        <v>3464</v>
      </c>
      <c r="Z1928">
        <v>110.33440400000001</v>
      </c>
      <c r="AA1928">
        <v>-6.9595419999999999</v>
      </c>
      <c r="AB1928" t="s">
        <v>3465</v>
      </c>
      <c r="AC1928" t="s">
        <v>235</v>
      </c>
      <c r="AL1928" t="s">
        <v>217</v>
      </c>
      <c r="AM1928" t="s">
        <v>3466</v>
      </c>
      <c r="AN1928" t="s">
        <v>6</v>
      </c>
      <c r="AO1928" s="57">
        <v>46183.601145833331</v>
      </c>
      <c r="AP1928" s="57">
        <v>46302.625</v>
      </c>
      <c r="AQ1928" t="s">
        <v>1495</v>
      </c>
      <c r="AR1928" t="s">
        <v>14</v>
      </c>
      <c r="AS1928" t="s">
        <v>832</v>
      </c>
      <c r="AT1928" t="s">
        <v>230</v>
      </c>
      <c r="AV1928" t="s">
        <v>4631</v>
      </c>
      <c r="AW1928" t="s">
        <v>877</v>
      </c>
      <c r="AX1928" t="s">
        <v>222</v>
      </c>
      <c r="BA1928" s="57">
        <v>46302.625</v>
      </c>
      <c r="BB1928" t="s">
        <v>3466</v>
      </c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:61">
      <c r="A1929">
        <v>1928</v>
      </c>
      <c r="B1929">
        <v>1002627601</v>
      </c>
      <c r="C1929">
        <v>3</v>
      </c>
      <c r="D1929" t="s">
        <v>49</v>
      </c>
      <c r="E1929">
        <v>4</v>
      </c>
      <c r="F1929" t="s">
        <v>244</v>
      </c>
      <c r="G1929" t="s">
        <v>245</v>
      </c>
      <c r="H1929" t="s">
        <v>3461</v>
      </c>
      <c r="I1929" t="s">
        <v>212</v>
      </c>
      <c r="J1929" t="s">
        <v>213</v>
      </c>
      <c r="K1929" t="s">
        <v>149</v>
      </c>
      <c r="M1929" t="s">
        <v>76</v>
      </c>
      <c r="N1929" t="s">
        <v>215</v>
      </c>
      <c r="O1929" s="57">
        <v>46303.530763888892</v>
      </c>
      <c r="P1929" s="57">
        <v>46303.637754629628</v>
      </c>
      <c r="Q1929">
        <v>69405126</v>
      </c>
      <c r="S1929">
        <v>141421107350</v>
      </c>
      <c r="T1929" t="s">
        <v>3462</v>
      </c>
      <c r="U1929" t="s">
        <v>4632</v>
      </c>
      <c r="V1929" t="s">
        <v>4633</v>
      </c>
      <c r="Z1929">
        <v>110.334404985817</v>
      </c>
      <c r="AA1929">
        <v>-6.9595420116246398</v>
      </c>
      <c r="AB1929" t="s">
        <v>3465</v>
      </c>
      <c r="AC1929" t="s">
        <v>225</v>
      </c>
      <c r="AL1929" t="s">
        <v>217</v>
      </c>
      <c r="AM1929" t="s">
        <v>4634</v>
      </c>
      <c r="AN1929" t="s">
        <v>6</v>
      </c>
      <c r="AO1929" s="57">
        <v>46244.569814814815</v>
      </c>
      <c r="AR1929" t="s">
        <v>218</v>
      </c>
      <c r="AS1929" t="s">
        <v>832</v>
      </c>
      <c r="AT1929" t="s">
        <v>230</v>
      </c>
      <c r="AU1929">
        <v>20261008</v>
      </c>
      <c r="AV1929" t="s">
        <v>221</v>
      </c>
      <c r="AW1929" t="s">
        <v>540</v>
      </c>
      <c r="AX1929" t="s">
        <v>222</v>
      </c>
      <c r="BA1929" s="57">
        <v>46303.291666666664</v>
      </c>
      <c r="BB1929" t="s">
        <v>4634</v>
      </c>
      <c r="BC1929">
        <v>2026</v>
      </c>
      <c r="BD1929">
        <v>10</v>
      </c>
      <c r="BE1929">
        <v>8</v>
      </c>
      <c r="BF1929" s="6">
        <f t="shared" si="90"/>
        <v>46303</v>
      </c>
      <c r="BG1929">
        <f t="shared" si="91"/>
        <v>-0.29166666666424135</v>
      </c>
      <c r="BH1929" t="str">
        <f t="shared" si="92"/>
        <v>COMPLY</v>
      </c>
      <c r="BI1929" t="e">
        <f>VLOOKUP(H1929,Sheet2!$A$1:$B$270,2,FALSE)</f>
        <v>#N/A</v>
      </c>
    </row>
    <row r="1930" spans="1:61">
      <c r="A1930">
        <v>1929</v>
      </c>
      <c r="B1930">
        <v>1002647145</v>
      </c>
      <c r="C1930">
        <v>3</v>
      </c>
      <c r="D1930" t="s">
        <v>49</v>
      </c>
      <c r="E1930">
        <v>4</v>
      </c>
      <c r="F1930" t="s">
        <v>244</v>
      </c>
      <c r="G1930" t="s">
        <v>245</v>
      </c>
      <c r="H1930" t="s">
        <v>3461</v>
      </c>
      <c r="I1930" t="s">
        <v>212</v>
      </c>
      <c r="J1930" t="s">
        <v>213</v>
      </c>
      <c r="K1930" t="s">
        <v>149</v>
      </c>
      <c r="M1930" t="s">
        <v>76</v>
      </c>
      <c r="N1930" t="s">
        <v>215</v>
      </c>
      <c r="O1930" s="57">
        <v>46316.488368055558</v>
      </c>
      <c r="P1930" s="57">
        <v>46321.637245370373</v>
      </c>
      <c r="Q1930">
        <v>69414391</v>
      </c>
      <c r="S1930">
        <v>141421107084</v>
      </c>
      <c r="T1930" t="s">
        <v>11039</v>
      </c>
      <c r="U1930" t="s">
        <v>11040</v>
      </c>
      <c r="V1930" t="s">
        <v>12572</v>
      </c>
      <c r="Z1930">
        <v>110.343568871478</v>
      </c>
      <c r="AA1930">
        <v>-6.9795864735729101</v>
      </c>
      <c r="AB1930" t="s">
        <v>11041</v>
      </c>
      <c r="AC1930" t="s">
        <v>225</v>
      </c>
      <c r="AL1930" t="s">
        <v>217</v>
      </c>
      <c r="AM1930" t="s">
        <v>12573</v>
      </c>
      <c r="AN1930" t="s">
        <v>6</v>
      </c>
      <c r="AO1930" t="s">
        <v>10725</v>
      </c>
      <c r="AP1930" s="57">
        <v>46321.333333333336</v>
      </c>
      <c r="AR1930" t="s">
        <v>218</v>
      </c>
      <c r="AS1930" t="s">
        <v>832</v>
      </c>
      <c r="AT1930" t="s">
        <v>230</v>
      </c>
      <c r="AU1930">
        <v>20261026</v>
      </c>
      <c r="AV1930" t="s">
        <v>221</v>
      </c>
      <c r="AW1930" t="s">
        <v>3528</v>
      </c>
      <c r="AX1930" t="s">
        <v>222</v>
      </c>
      <c r="BA1930" s="57">
        <v>46321.333333333336</v>
      </c>
      <c r="BB1930" t="s">
        <v>12573</v>
      </c>
      <c r="BC1930">
        <v>2026</v>
      </c>
      <c r="BD1930">
        <v>10</v>
      </c>
      <c r="BE1930">
        <v>26</v>
      </c>
      <c r="BF1930" s="6">
        <f t="shared" si="90"/>
        <v>46321</v>
      </c>
      <c r="BG1930">
        <f t="shared" si="91"/>
        <v>-0.33333333333575865</v>
      </c>
      <c r="BH1930" t="str">
        <f t="shared" si="92"/>
        <v>COMPLY</v>
      </c>
      <c r="BI1930" t="e">
        <f>VLOOKUP(H1930,Sheet2!$A$1:$B$270,2,FALSE)</f>
        <v>#N/A</v>
      </c>
    </row>
    <row r="1931" spans="1:61">
      <c r="A1931">
        <v>1930</v>
      </c>
      <c r="B1931">
        <v>1002656622</v>
      </c>
      <c r="C1931">
        <v>3</v>
      </c>
      <c r="D1931" t="s">
        <v>49</v>
      </c>
      <c r="E1931">
        <v>4</v>
      </c>
      <c r="F1931" t="s">
        <v>244</v>
      </c>
      <c r="G1931" t="s">
        <v>245</v>
      </c>
      <c r="H1931" t="s">
        <v>3461</v>
      </c>
      <c r="I1931" t="s">
        <v>212</v>
      </c>
      <c r="J1931" t="s">
        <v>213</v>
      </c>
      <c r="K1931" t="s">
        <v>149</v>
      </c>
      <c r="M1931" t="s">
        <v>1617</v>
      </c>
      <c r="N1931" t="s">
        <v>215</v>
      </c>
      <c r="O1931" s="57">
        <v>46322.682673611111</v>
      </c>
      <c r="P1931" s="57">
        <v>46325.567210648151</v>
      </c>
      <c r="Q1931">
        <v>69418185</v>
      </c>
      <c r="R1931">
        <v>2435316029</v>
      </c>
      <c r="S1931">
        <v>141421107770</v>
      </c>
      <c r="T1931" t="s">
        <v>1717</v>
      </c>
      <c r="U1931" t="s">
        <v>14059</v>
      </c>
      <c r="Z1931">
        <v>110.349045199551</v>
      </c>
      <c r="AA1931">
        <v>-6.9870077966992303</v>
      </c>
      <c r="AB1931" t="s">
        <v>14060</v>
      </c>
      <c r="AC1931" t="s">
        <v>225</v>
      </c>
      <c r="AO1931" t="s">
        <v>13871</v>
      </c>
      <c r="AR1931" t="s">
        <v>5</v>
      </c>
      <c r="AS1931" t="s">
        <v>832</v>
      </c>
      <c r="AT1931" t="s">
        <v>230</v>
      </c>
      <c r="AV1931" t="s">
        <v>14679</v>
      </c>
      <c r="AW1931" t="s">
        <v>540</v>
      </c>
      <c r="AX1931" t="s">
        <v>222</v>
      </c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:61">
      <c r="A1932">
        <v>1931</v>
      </c>
      <c r="B1932">
        <v>1002624670</v>
      </c>
      <c r="C1932">
        <v>3</v>
      </c>
      <c r="D1932" t="s">
        <v>49</v>
      </c>
      <c r="E1932">
        <v>4</v>
      </c>
      <c r="F1932" t="s">
        <v>244</v>
      </c>
      <c r="G1932" t="s">
        <v>245</v>
      </c>
      <c r="H1932" t="s">
        <v>834</v>
      </c>
      <c r="I1932" t="s">
        <v>212</v>
      </c>
      <c r="J1932" t="s">
        <v>213</v>
      </c>
      <c r="K1932" t="s">
        <v>149</v>
      </c>
      <c r="M1932" t="s">
        <v>1400</v>
      </c>
      <c r="N1932" t="s">
        <v>215</v>
      </c>
      <c r="O1932" s="57">
        <v>46301.625879629632</v>
      </c>
      <c r="P1932" s="57">
        <v>46308.666828703703</v>
      </c>
      <c r="Q1932">
        <v>69405206</v>
      </c>
      <c r="R1932">
        <v>2435320314</v>
      </c>
      <c r="S1932">
        <v>141420144664</v>
      </c>
      <c r="T1932" t="s">
        <v>3467</v>
      </c>
      <c r="U1932" t="s">
        <v>3468</v>
      </c>
      <c r="V1932" t="s">
        <v>4151</v>
      </c>
      <c r="Z1932">
        <v>110.41743030000001</v>
      </c>
      <c r="AA1932">
        <v>-7.0130318000000003</v>
      </c>
      <c r="AB1932" t="s">
        <v>3469</v>
      </c>
      <c r="AC1932" t="s">
        <v>225</v>
      </c>
      <c r="AL1932" t="s">
        <v>217</v>
      </c>
      <c r="AM1932" t="s">
        <v>4152</v>
      </c>
      <c r="AN1932" t="s">
        <v>6</v>
      </c>
      <c r="AO1932" s="57">
        <v>46183.642893518518</v>
      </c>
      <c r="AP1932" s="57">
        <v>46304.333333333336</v>
      </c>
      <c r="AR1932" t="s">
        <v>14</v>
      </c>
      <c r="AS1932" t="s">
        <v>832</v>
      </c>
      <c r="AT1932" t="s">
        <v>230</v>
      </c>
      <c r="AV1932" t="s">
        <v>6719</v>
      </c>
      <c r="AW1932" t="s">
        <v>1585</v>
      </c>
      <c r="AX1932" t="s">
        <v>222</v>
      </c>
      <c r="BA1932" s="57">
        <v>46304.333333333336</v>
      </c>
      <c r="BB1932" t="s">
        <v>4152</v>
      </c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:61">
      <c r="A1933">
        <v>1932</v>
      </c>
      <c r="B1933">
        <v>1002629384</v>
      </c>
      <c r="C1933">
        <v>3</v>
      </c>
      <c r="D1933" t="s">
        <v>49</v>
      </c>
      <c r="E1933">
        <v>4</v>
      </c>
      <c r="F1933" t="s">
        <v>244</v>
      </c>
      <c r="G1933" t="s">
        <v>245</v>
      </c>
      <c r="H1933" t="s">
        <v>834</v>
      </c>
      <c r="I1933" t="s">
        <v>212</v>
      </c>
      <c r="J1933" t="s">
        <v>213</v>
      </c>
      <c r="K1933" t="s">
        <v>149</v>
      </c>
      <c r="L1933" t="s">
        <v>214</v>
      </c>
      <c r="M1933" t="s">
        <v>1400</v>
      </c>
      <c r="N1933" t="s">
        <v>215</v>
      </c>
      <c r="O1933" s="57">
        <v>46304.46434027778</v>
      </c>
      <c r="P1933" s="57">
        <v>46307.584050925929</v>
      </c>
      <c r="Q1933">
        <v>69407219</v>
      </c>
      <c r="S1933">
        <v>141420160484</v>
      </c>
      <c r="T1933" t="s">
        <v>5448</v>
      </c>
      <c r="U1933" t="s">
        <v>5449</v>
      </c>
      <c r="V1933" t="s">
        <v>5450</v>
      </c>
      <c r="Z1933">
        <v>110.385679677128</v>
      </c>
      <c r="AA1933">
        <v>-6.9985866707539897</v>
      </c>
      <c r="AB1933" t="s">
        <v>5451</v>
      </c>
      <c r="AC1933" t="s">
        <v>216</v>
      </c>
      <c r="AL1933" t="s">
        <v>217</v>
      </c>
      <c r="AM1933" t="s">
        <v>5452</v>
      </c>
      <c r="AN1933" t="s">
        <v>6</v>
      </c>
      <c r="AO1933" s="57">
        <v>46275.47583333333</v>
      </c>
      <c r="AP1933" s="57">
        <v>46305.333333333336</v>
      </c>
      <c r="AQ1933" t="s">
        <v>1495</v>
      </c>
      <c r="AR1933" t="s">
        <v>14</v>
      </c>
      <c r="AS1933" t="s">
        <v>832</v>
      </c>
      <c r="AT1933" t="s">
        <v>230</v>
      </c>
      <c r="AV1933" t="s">
        <v>6246</v>
      </c>
      <c r="AW1933" t="s">
        <v>876</v>
      </c>
      <c r="AX1933" t="s">
        <v>222</v>
      </c>
      <c r="BA1933" s="57">
        <v>46305.333333333336</v>
      </c>
      <c r="BB1933" t="s">
        <v>5452</v>
      </c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:61">
      <c r="A1934">
        <v>1933</v>
      </c>
      <c r="B1934">
        <v>1002635528</v>
      </c>
      <c r="C1934">
        <v>3</v>
      </c>
      <c r="D1934" t="s">
        <v>49</v>
      </c>
      <c r="E1934">
        <v>4</v>
      </c>
      <c r="F1934" t="s">
        <v>244</v>
      </c>
      <c r="G1934" t="s">
        <v>245</v>
      </c>
      <c r="H1934" t="s">
        <v>834</v>
      </c>
      <c r="I1934" t="s">
        <v>212</v>
      </c>
      <c r="J1934" t="s">
        <v>213</v>
      </c>
      <c r="K1934" t="s">
        <v>149</v>
      </c>
      <c r="L1934" t="s">
        <v>214</v>
      </c>
      <c r="M1934" t="s">
        <v>1400</v>
      </c>
      <c r="N1934" t="s">
        <v>215</v>
      </c>
      <c r="O1934" s="57">
        <v>46308.663657407407</v>
      </c>
      <c r="P1934" s="57">
        <v>46324.511319444442</v>
      </c>
      <c r="Q1934">
        <v>69409605</v>
      </c>
      <c r="S1934">
        <v>141420160517</v>
      </c>
      <c r="T1934" t="s">
        <v>6720</v>
      </c>
      <c r="U1934" t="s">
        <v>6721</v>
      </c>
      <c r="V1934" t="s">
        <v>6722</v>
      </c>
      <c r="Z1934">
        <v>110.329725779592</v>
      </c>
      <c r="AA1934">
        <v>-7.0391492162954998</v>
      </c>
      <c r="AB1934" t="s">
        <v>6723</v>
      </c>
      <c r="AC1934" t="s">
        <v>216</v>
      </c>
      <c r="AL1934" t="s">
        <v>217</v>
      </c>
      <c r="AM1934" t="s">
        <v>6724</v>
      </c>
      <c r="AN1934" t="s">
        <v>6</v>
      </c>
      <c r="AO1934" t="s">
        <v>6680</v>
      </c>
      <c r="AP1934" s="57">
        <v>46309.625</v>
      </c>
      <c r="AQ1934" t="s">
        <v>1495</v>
      </c>
      <c r="AR1934" t="s">
        <v>14</v>
      </c>
      <c r="AS1934" t="s">
        <v>832</v>
      </c>
      <c r="AT1934" t="s">
        <v>230</v>
      </c>
      <c r="AV1934" t="s">
        <v>15367</v>
      </c>
      <c r="AW1934" t="s">
        <v>876</v>
      </c>
      <c r="AX1934" t="s">
        <v>222</v>
      </c>
      <c r="BA1934" s="57">
        <v>46309.625</v>
      </c>
      <c r="BB1934" t="s">
        <v>6724</v>
      </c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:61">
      <c r="A1935">
        <v>1934</v>
      </c>
      <c r="B1935">
        <v>1002639701</v>
      </c>
      <c r="C1935">
        <v>3</v>
      </c>
      <c r="D1935" t="s">
        <v>49</v>
      </c>
      <c r="E1935">
        <v>4</v>
      </c>
      <c r="F1935" t="s">
        <v>244</v>
      </c>
      <c r="G1935" t="s">
        <v>245</v>
      </c>
      <c r="H1935" t="s">
        <v>834</v>
      </c>
      <c r="I1935" t="s">
        <v>212</v>
      </c>
      <c r="J1935" t="s">
        <v>213</v>
      </c>
      <c r="K1935" t="s">
        <v>149</v>
      </c>
      <c r="L1935" t="s">
        <v>214</v>
      </c>
      <c r="M1935" t="s">
        <v>1400</v>
      </c>
      <c r="N1935" t="s">
        <v>215</v>
      </c>
      <c r="O1935" s="57">
        <v>46311.43309027778</v>
      </c>
      <c r="P1935" s="57">
        <v>46315.61478009259</v>
      </c>
      <c r="Q1935">
        <v>69411256</v>
      </c>
      <c r="S1935">
        <v>141420160266</v>
      </c>
      <c r="T1935" t="s">
        <v>8856</v>
      </c>
      <c r="U1935" t="s">
        <v>8857</v>
      </c>
      <c r="V1935" t="s">
        <v>8858</v>
      </c>
      <c r="Z1935">
        <v>110.362077</v>
      </c>
      <c r="AA1935">
        <v>-6.9927830000000002</v>
      </c>
      <c r="AB1935" t="s">
        <v>8859</v>
      </c>
      <c r="AC1935" t="s">
        <v>235</v>
      </c>
      <c r="AL1935" t="s">
        <v>217</v>
      </c>
      <c r="AM1935" t="s">
        <v>7610</v>
      </c>
      <c r="AN1935" t="s">
        <v>6</v>
      </c>
      <c r="AO1935" t="s">
        <v>8184</v>
      </c>
      <c r="AP1935" s="57">
        <v>46312.333333333336</v>
      </c>
      <c r="AQ1935" t="s">
        <v>1495</v>
      </c>
      <c r="AR1935" t="s">
        <v>14</v>
      </c>
      <c r="AS1935" t="s">
        <v>832</v>
      </c>
      <c r="AT1935" t="s">
        <v>230</v>
      </c>
      <c r="AV1935" t="s">
        <v>10442</v>
      </c>
      <c r="AW1935" t="s">
        <v>877</v>
      </c>
      <c r="AX1935" t="s">
        <v>222</v>
      </c>
      <c r="BA1935" s="57">
        <v>46312.333333333336</v>
      </c>
      <c r="BB1935" t="s">
        <v>7610</v>
      </c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:61">
      <c r="A1936">
        <v>1935</v>
      </c>
      <c r="B1936">
        <v>1002640018</v>
      </c>
      <c r="C1936">
        <v>3</v>
      </c>
      <c r="D1936" t="s">
        <v>49</v>
      </c>
      <c r="E1936">
        <v>4</v>
      </c>
      <c r="F1936" t="s">
        <v>244</v>
      </c>
      <c r="G1936" t="s">
        <v>245</v>
      </c>
      <c r="H1936" t="s">
        <v>834</v>
      </c>
      <c r="I1936" t="s">
        <v>212</v>
      </c>
      <c r="J1936" t="s">
        <v>213</v>
      </c>
      <c r="K1936" t="s">
        <v>149</v>
      </c>
      <c r="L1936" t="s">
        <v>214</v>
      </c>
      <c r="M1936" t="s">
        <v>1400</v>
      </c>
      <c r="N1936" t="s">
        <v>215</v>
      </c>
      <c r="O1936" s="57">
        <v>46311.518518518518</v>
      </c>
      <c r="P1936" s="57">
        <v>46314.570601851854</v>
      </c>
      <c r="Q1936">
        <v>69411416</v>
      </c>
      <c r="S1936">
        <v>141420160538</v>
      </c>
      <c r="T1936" t="s">
        <v>8851</v>
      </c>
      <c r="U1936" t="s">
        <v>8852</v>
      </c>
      <c r="V1936" t="s">
        <v>8853</v>
      </c>
      <c r="Z1936">
        <v>110.3841843</v>
      </c>
      <c r="AA1936">
        <v>-7.0156997999999904</v>
      </c>
      <c r="AB1936" t="s">
        <v>8854</v>
      </c>
      <c r="AC1936" t="s">
        <v>235</v>
      </c>
      <c r="AL1936" t="s">
        <v>217</v>
      </c>
      <c r="AM1936" t="s">
        <v>8825</v>
      </c>
      <c r="AN1936" t="s">
        <v>6</v>
      </c>
      <c r="AO1936" t="s">
        <v>8293</v>
      </c>
      <c r="AP1936" s="57">
        <v>46312.458333333336</v>
      </c>
      <c r="AQ1936" t="s">
        <v>1495</v>
      </c>
      <c r="AR1936" t="s">
        <v>14</v>
      </c>
      <c r="AS1936" t="s">
        <v>832</v>
      </c>
      <c r="AT1936" t="s">
        <v>230</v>
      </c>
      <c r="AV1936" t="s">
        <v>8855</v>
      </c>
      <c r="AW1936" t="s">
        <v>883</v>
      </c>
      <c r="AX1936" t="s">
        <v>222</v>
      </c>
      <c r="BA1936" s="57">
        <v>46312.458333333336</v>
      </c>
      <c r="BB1936" t="s">
        <v>8825</v>
      </c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:61">
      <c r="A1937">
        <v>1936</v>
      </c>
      <c r="B1937">
        <v>1002645722</v>
      </c>
      <c r="C1937">
        <v>3</v>
      </c>
      <c r="D1937" t="s">
        <v>49</v>
      </c>
      <c r="E1937">
        <v>4</v>
      </c>
      <c r="F1937" t="s">
        <v>244</v>
      </c>
      <c r="G1937" t="s">
        <v>245</v>
      </c>
      <c r="H1937" t="s">
        <v>834</v>
      </c>
      <c r="I1937" t="s">
        <v>212</v>
      </c>
      <c r="J1937" t="s">
        <v>213</v>
      </c>
      <c r="K1937" t="s">
        <v>149</v>
      </c>
      <c r="M1937" t="s">
        <v>1400</v>
      </c>
      <c r="N1937" t="s">
        <v>215</v>
      </c>
      <c r="O1937" s="57">
        <v>46315.610150462962</v>
      </c>
      <c r="P1937" s="57">
        <v>46318.64947916667</v>
      </c>
      <c r="Q1937">
        <v>69413844</v>
      </c>
      <c r="S1937">
        <v>141420160580</v>
      </c>
      <c r="T1937" t="s">
        <v>9786</v>
      </c>
      <c r="U1937" t="s">
        <v>9787</v>
      </c>
      <c r="V1937" t="s">
        <v>10446</v>
      </c>
      <c r="Z1937">
        <v>110.354125499725</v>
      </c>
      <c r="AA1937">
        <v>-7.00862048622679</v>
      </c>
      <c r="AB1937" t="s">
        <v>9788</v>
      </c>
      <c r="AC1937" t="s">
        <v>225</v>
      </c>
      <c r="AL1937" t="s">
        <v>217</v>
      </c>
      <c r="AM1937" t="s">
        <v>10447</v>
      </c>
      <c r="AN1937" t="s">
        <v>6</v>
      </c>
      <c r="AO1937" t="s">
        <v>10392</v>
      </c>
      <c r="AP1937" s="57">
        <v>46317.333333333336</v>
      </c>
      <c r="AR1937" t="s">
        <v>14</v>
      </c>
      <c r="AS1937" t="s">
        <v>832</v>
      </c>
      <c r="AT1937" t="s">
        <v>230</v>
      </c>
      <c r="AV1937" t="s">
        <v>12574</v>
      </c>
      <c r="AW1937" t="s">
        <v>540</v>
      </c>
      <c r="AX1937" t="s">
        <v>222</v>
      </c>
      <c r="BA1937" s="57">
        <v>46317.333333333336</v>
      </c>
      <c r="BB1937" t="s">
        <v>10447</v>
      </c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:61">
      <c r="A1938">
        <v>1937</v>
      </c>
      <c r="B1938">
        <v>1002651407</v>
      </c>
      <c r="C1938">
        <v>3</v>
      </c>
      <c r="D1938" t="s">
        <v>49</v>
      </c>
      <c r="E1938">
        <v>4</v>
      </c>
      <c r="F1938" t="s">
        <v>244</v>
      </c>
      <c r="G1938" t="s">
        <v>245</v>
      </c>
      <c r="H1938" t="s">
        <v>834</v>
      </c>
      <c r="I1938" t="s">
        <v>212</v>
      </c>
      <c r="J1938" t="s">
        <v>213</v>
      </c>
      <c r="K1938" t="s">
        <v>149</v>
      </c>
      <c r="L1938" t="s">
        <v>214</v>
      </c>
      <c r="M1938" t="s">
        <v>1400</v>
      </c>
      <c r="N1938" t="s">
        <v>215</v>
      </c>
      <c r="O1938" s="57">
        <v>46318.644259259258</v>
      </c>
      <c r="P1938" s="57">
        <v>46321.594259259262</v>
      </c>
      <c r="Q1938">
        <v>69416054</v>
      </c>
      <c r="S1938">
        <v>141420160607</v>
      </c>
      <c r="T1938" t="s">
        <v>12575</v>
      </c>
      <c r="U1938" t="s">
        <v>12576</v>
      </c>
      <c r="V1938" t="s">
        <v>12577</v>
      </c>
      <c r="Z1938">
        <v>110.3386134</v>
      </c>
      <c r="AA1938">
        <v>-7.0156171000000001</v>
      </c>
      <c r="AB1938" t="s">
        <v>12578</v>
      </c>
      <c r="AC1938" t="s">
        <v>235</v>
      </c>
      <c r="AL1938" t="s">
        <v>217</v>
      </c>
      <c r="AM1938" t="s">
        <v>11862</v>
      </c>
      <c r="AN1938" t="s">
        <v>6</v>
      </c>
      <c r="AO1938" t="s">
        <v>12317</v>
      </c>
      <c r="AP1938" s="57">
        <v>46319.625</v>
      </c>
      <c r="AQ1938" t="s">
        <v>838</v>
      </c>
      <c r="AR1938" t="s">
        <v>14</v>
      </c>
      <c r="AS1938" t="s">
        <v>832</v>
      </c>
      <c r="AT1938" t="s">
        <v>230</v>
      </c>
      <c r="AV1938" t="s">
        <v>13316</v>
      </c>
      <c r="AW1938" t="s">
        <v>877</v>
      </c>
      <c r="AX1938" t="s">
        <v>222</v>
      </c>
      <c r="BA1938" s="57">
        <v>46319.625</v>
      </c>
      <c r="BB1938" t="s">
        <v>11862</v>
      </c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:61">
      <c r="A1939">
        <v>1938</v>
      </c>
      <c r="B1939">
        <v>1002655290</v>
      </c>
      <c r="C1939">
        <v>3</v>
      </c>
      <c r="D1939" t="s">
        <v>49</v>
      </c>
      <c r="E1939">
        <v>4</v>
      </c>
      <c r="F1939" t="s">
        <v>244</v>
      </c>
      <c r="G1939" t="s">
        <v>245</v>
      </c>
      <c r="H1939" t="s">
        <v>834</v>
      </c>
      <c r="I1939" t="s">
        <v>212</v>
      </c>
      <c r="J1939" t="s">
        <v>213</v>
      </c>
      <c r="K1939" t="s">
        <v>149</v>
      </c>
      <c r="M1939" t="s">
        <v>14680</v>
      </c>
      <c r="N1939" t="s">
        <v>215</v>
      </c>
      <c r="O1939" s="57">
        <v>46322.411377314813</v>
      </c>
      <c r="P1939" s="57">
        <v>46323.672256944446</v>
      </c>
      <c r="Q1939">
        <v>69417675</v>
      </c>
      <c r="S1939">
        <v>141420160635</v>
      </c>
      <c r="T1939" t="s">
        <v>14065</v>
      </c>
      <c r="U1939" t="s">
        <v>14066</v>
      </c>
      <c r="V1939" t="s">
        <v>14681</v>
      </c>
      <c r="Z1939">
        <v>110.33915880000001</v>
      </c>
      <c r="AA1939">
        <v>-7.0136133999999997</v>
      </c>
      <c r="AB1939" t="s">
        <v>14067</v>
      </c>
      <c r="AC1939" t="s">
        <v>225</v>
      </c>
      <c r="AL1939" t="s">
        <v>217</v>
      </c>
      <c r="AM1939" t="s">
        <v>14682</v>
      </c>
      <c r="AN1939" t="s">
        <v>6</v>
      </c>
      <c r="AO1939" t="s">
        <v>13677</v>
      </c>
      <c r="AP1939" s="57">
        <v>46325</v>
      </c>
      <c r="AS1939" t="s">
        <v>832</v>
      </c>
      <c r="AT1939" t="s">
        <v>230</v>
      </c>
      <c r="AV1939" t="s">
        <v>14680</v>
      </c>
      <c r="AW1939" t="s">
        <v>2441</v>
      </c>
      <c r="AX1939" t="s">
        <v>222</v>
      </c>
      <c r="BA1939" s="57">
        <v>46325.333333333336</v>
      </c>
      <c r="BB1939" t="s">
        <v>14682</v>
      </c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:61">
      <c r="A1940">
        <v>1939</v>
      </c>
      <c r="B1940">
        <v>1002617233</v>
      </c>
      <c r="C1940">
        <v>3</v>
      </c>
      <c r="D1940" t="s">
        <v>49</v>
      </c>
      <c r="E1940">
        <v>4</v>
      </c>
      <c r="F1940" t="s">
        <v>244</v>
      </c>
      <c r="G1940" t="s">
        <v>245</v>
      </c>
      <c r="H1940" t="s">
        <v>834</v>
      </c>
      <c r="I1940" t="s">
        <v>212</v>
      </c>
      <c r="J1940" t="s">
        <v>213</v>
      </c>
      <c r="K1940" t="s">
        <v>149</v>
      </c>
      <c r="L1940" t="s">
        <v>214</v>
      </c>
      <c r="M1940" t="s">
        <v>76</v>
      </c>
      <c r="N1940" t="s">
        <v>215</v>
      </c>
      <c r="O1940" s="57">
        <v>46296.41783564815</v>
      </c>
      <c r="P1940" s="57">
        <v>46297.586481481485</v>
      </c>
      <c r="Q1940">
        <v>69402145</v>
      </c>
      <c r="S1940">
        <v>141420160402</v>
      </c>
      <c r="T1940" t="s">
        <v>1221</v>
      </c>
      <c r="U1940" t="s">
        <v>1222</v>
      </c>
      <c r="V1940" t="s">
        <v>1223</v>
      </c>
      <c r="Z1940">
        <v>110.30420410000001</v>
      </c>
      <c r="AA1940">
        <v>-7.0052196999999996</v>
      </c>
      <c r="AB1940" t="s">
        <v>1224</v>
      </c>
      <c r="AC1940" t="s">
        <v>216</v>
      </c>
      <c r="AL1940" t="s">
        <v>217</v>
      </c>
      <c r="AM1940" t="s">
        <v>1225</v>
      </c>
      <c r="AN1940" t="s">
        <v>6</v>
      </c>
      <c r="AO1940" s="57">
        <v>46032.434247685182</v>
      </c>
      <c r="AP1940" s="57">
        <v>46297.333333333336</v>
      </c>
      <c r="AR1940" t="s">
        <v>218</v>
      </c>
      <c r="AS1940" t="s">
        <v>832</v>
      </c>
      <c r="AT1940" t="s">
        <v>230</v>
      </c>
      <c r="AU1940">
        <v>20261002</v>
      </c>
      <c r="AV1940" t="s">
        <v>221</v>
      </c>
      <c r="AW1940" t="s">
        <v>877</v>
      </c>
      <c r="AX1940" t="s">
        <v>222</v>
      </c>
      <c r="BA1940" s="57">
        <v>46297.333333333336</v>
      </c>
      <c r="BB1940" t="s">
        <v>1225</v>
      </c>
      <c r="BC1940">
        <v>2026</v>
      </c>
      <c r="BD1940">
        <v>10</v>
      </c>
      <c r="BE1940">
        <v>2</v>
      </c>
      <c r="BF1940" s="6">
        <f t="shared" si="90"/>
        <v>46297</v>
      </c>
      <c r="BG1940">
        <f t="shared" si="91"/>
        <v>-0.33333333333575865</v>
      </c>
      <c r="BH1940" t="str">
        <f t="shared" si="92"/>
        <v>COMPLY</v>
      </c>
      <c r="BI1940" t="e">
        <f>VLOOKUP(H1940,Sheet2!$A$1:$B$270,2,FALSE)</f>
        <v>#N/A</v>
      </c>
    </row>
    <row r="1941" spans="1:61">
      <c r="A1941">
        <v>1940</v>
      </c>
      <c r="B1941">
        <v>1002618091</v>
      </c>
      <c r="C1941">
        <v>3</v>
      </c>
      <c r="D1941" t="s">
        <v>49</v>
      </c>
      <c r="E1941">
        <v>4</v>
      </c>
      <c r="F1941" t="s">
        <v>244</v>
      </c>
      <c r="G1941" t="s">
        <v>245</v>
      </c>
      <c r="H1941" t="s">
        <v>834</v>
      </c>
      <c r="I1941" t="s">
        <v>212</v>
      </c>
      <c r="J1941" t="s">
        <v>213</v>
      </c>
      <c r="K1941" t="s">
        <v>149</v>
      </c>
      <c r="M1941" t="s">
        <v>76</v>
      </c>
      <c r="N1941" t="s">
        <v>215</v>
      </c>
      <c r="O1941" s="57">
        <v>46296.600451388891</v>
      </c>
      <c r="P1941" s="57">
        <v>46296.790960648148</v>
      </c>
      <c r="Q1941">
        <v>69372639</v>
      </c>
      <c r="S1941">
        <v>141420160408</v>
      </c>
      <c r="T1941" t="s">
        <v>1216</v>
      </c>
      <c r="U1941" t="s">
        <v>1217</v>
      </c>
      <c r="V1941" t="s">
        <v>1218</v>
      </c>
      <c r="Z1941">
        <v>110.341539457672</v>
      </c>
      <c r="AA1941">
        <v>-7.0008219091711901</v>
      </c>
      <c r="AB1941" t="s">
        <v>1219</v>
      </c>
      <c r="AC1941" t="s">
        <v>225</v>
      </c>
      <c r="AL1941" t="s">
        <v>217</v>
      </c>
      <c r="AM1941" t="s">
        <v>1220</v>
      </c>
      <c r="AN1941" t="s">
        <v>6</v>
      </c>
      <c r="AO1941" s="57">
        <v>46032.611296296294</v>
      </c>
      <c r="AR1941" t="s">
        <v>218</v>
      </c>
      <c r="AS1941" t="s">
        <v>832</v>
      </c>
      <c r="AT1941" t="s">
        <v>230</v>
      </c>
      <c r="AU1941">
        <v>20261001</v>
      </c>
      <c r="AV1941" t="s">
        <v>221</v>
      </c>
      <c r="AW1941" t="s">
        <v>539</v>
      </c>
      <c r="AX1941" t="s">
        <v>222</v>
      </c>
      <c r="BA1941" s="57">
        <v>46296.291666666664</v>
      </c>
      <c r="BB1941" t="s">
        <v>1220</v>
      </c>
      <c r="BC1941">
        <v>2026</v>
      </c>
      <c r="BD1941">
        <v>10</v>
      </c>
      <c r="BE1941">
        <v>1</v>
      </c>
      <c r="BF1941" s="6">
        <f t="shared" si="90"/>
        <v>46296</v>
      </c>
      <c r="BG1941">
        <f t="shared" si="91"/>
        <v>-0.29166666666424135</v>
      </c>
      <c r="BH1941" t="str">
        <f t="shared" si="92"/>
        <v>COMPLY</v>
      </c>
      <c r="BI1941" t="e">
        <f>VLOOKUP(H1941,Sheet2!$A$1:$B$270,2,FALSE)</f>
        <v>#N/A</v>
      </c>
    </row>
    <row r="1942" spans="1:61">
      <c r="A1942">
        <v>1941</v>
      </c>
      <c r="B1942">
        <v>1002620989</v>
      </c>
      <c r="C1942">
        <v>3</v>
      </c>
      <c r="D1942" t="s">
        <v>49</v>
      </c>
      <c r="E1942">
        <v>4</v>
      </c>
      <c r="F1942" t="s">
        <v>244</v>
      </c>
      <c r="G1942" t="s">
        <v>245</v>
      </c>
      <c r="H1942" t="s">
        <v>834</v>
      </c>
      <c r="I1942" t="s">
        <v>212</v>
      </c>
      <c r="J1942" t="s">
        <v>213</v>
      </c>
      <c r="K1942" t="s">
        <v>149</v>
      </c>
      <c r="L1942" t="s">
        <v>214</v>
      </c>
      <c r="M1942" t="s">
        <v>76</v>
      </c>
      <c r="N1942" t="s">
        <v>215</v>
      </c>
      <c r="O1942" s="57">
        <v>46298.562210648146</v>
      </c>
      <c r="P1942" s="57">
        <v>46300.830578703702</v>
      </c>
      <c r="Q1942">
        <v>69403599</v>
      </c>
      <c r="S1942">
        <v>141420160151</v>
      </c>
      <c r="T1942" t="s">
        <v>2136</v>
      </c>
      <c r="U1942" t="s">
        <v>2137</v>
      </c>
      <c r="V1942" t="s">
        <v>2138</v>
      </c>
      <c r="Z1942">
        <v>110.39111316204</v>
      </c>
      <c r="AA1942">
        <v>-6.9744260278641397</v>
      </c>
      <c r="AB1942" t="s">
        <v>2139</v>
      </c>
      <c r="AC1942" t="s">
        <v>216</v>
      </c>
      <c r="AL1942" t="s">
        <v>217</v>
      </c>
      <c r="AM1942" t="s">
        <v>2140</v>
      </c>
      <c r="AN1942" t="s">
        <v>6</v>
      </c>
      <c r="AO1942" s="57">
        <v>46091.56958333333</v>
      </c>
      <c r="AP1942" s="57">
        <v>46300.333333333336</v>
      </c>
      <c r="AR1942" t="s">
        <v>218</v>
      </c>
      <c r="AS1942" t="s">
        <v>832</v>
      </c>
      <c r="AT1942" t="s">
        <v>230</v>
      </c>
      <c r="AU1942">
        <v>20261005</v>
      </c>
      <c r="AV1942" t="s">
        <v>221</v>
      </c>
      <c r="AW1942" t="s">
        <v>877</v>
      </c>
      <c r="AX1942" t="s">
        <v>222</v>
      </c>
      <c r="BA1942" s="57">
        <v>46300.333333333336</v>
      </c>
      <c r="BB1942" t="s">
        <v>2140</v>
      </c>
      <c r="BC1942">
        <v>2026</v>
      </c>
      <c r="BD1942">
        <v>10</v>
      </c>
      <c r="BE1942">
        <v>5</v>
      </c>
      <c r="BF1942" s="6">
        <f t="shared" si="90"/>
        <v>46300</v>
      </c>
      <c r="BG1942">
        <f t="shared" si="91"/>
        <v>-0.33333333333575865</v>
      </c>
      <c r="BH1942" t="str">
        <f t="shared" si="92"/>
        <v>COMPLY</v>
      </c>
      <c r="BI1942" t="e">
        <f>VLOOKUP(H1942,Sheet2!$A$1:$B$270,2,FALSE)</f>
        <v>#N/A</v>
      </c>
    </row>
    <row r="1943" spans="1:61">
      <c r="A1943">
        <v>1942</v>
      </c>
      <c r="B1943">
        <v>1002622724</v>
      </c>
      <c r="C1943">
        <v>3</v>
      </c>
      <c r="D1943" t="s">
        <v>49</v>
      </c>
      <c r="E1943">
        <v>4</v>
      </c>
      <c r="F1943" t="s">
        <v>244</v>
      </c>
      <c r="G1943" t="s">
        <v>245</v>
      </c>
      <c r="H1943" t="s">
        <v>834</v>
      </c>
      <c r="I1943" t="s">
        <v>212</v>
      </c>
      <c r="J1943" t="s">
        <v>213</v>
      </c>
      <c r="K1943" t="s">
        <v>149</v>
      </c>
      <c r="M1943" t="s">
        <v>76</v>
      </c>
      <c r="N1943" t="s">
        <v>215</v>
      </c>
      <c r="O1943" s="57">
        <v>46300.620474537034</v>
      </c>
      <c r="P1943" s="57">
        <v>46301.749120370368</v>
      </c>
      <c r="Q1943">
        <v>69404443</v>
      </c>
      <c r="S1943">
        <v>141420160431</v>
      </c>
      <c r="T1943" t="s">
        <v>2868</v>
      </c>
      <c r="U1943" t="s">
        <v>2869</v>
      </c>
      <c r="V1943" t="s">
        <v>2870</v>
      </c>
      <c r="Z1943">
        <v>110.397661401904</v>
      </c>
      <c r="AA1943">
        <v>-6.9570710703435301</v>
      </c>
      <c r="AB1943" t="s">
        <v>2871</v>
      </c>
      <c r="AC1943" t="s">
        <v>225</v>
      </c>
      <c r="AL1943" t="s">
        <v>217</v>
      </c>
      <c r="AM1943" t="s">
        <v>2872</v>
      </c>
      <c r="AN1943" t="s">
        <v>6</v>
      </c>
      <c r="AO1943" s="57">
        <v>46152.632743055554</v>
      </c>
      <c r="AP1943" s="57">
        <v>46302.333333333336</v>
      </c>
      <c r="AR1943" t="s">
        <v>218</v>
      </c>
      <c r="AS1943" t="s">
        <v>832</v>
      </c>
      <c r="AT1943" t="s">
        <v>230</v>
      </c>
      <c r="AU1943">
        <v>20261006</v>
      </c>
      <c r="AV1943" t="s">
        <v>221</v>
      </c>
      <c r="AW1943" t="s">
        <v>1746</v>
      </c>
      <c r="AX1943" t="s">
        <v>222</v>
      </c>
      <c r="BA1943" s="57">
        <v>46302.333333333336</v>
      </c>
      <c r="BB1943" t="s">
        <v>2872</v>
      </c>
      <c r="BC1943">
        <v>2026</v>
      </c>
      <c r="BD1943">
        <v>10</v>
      </c>
      <c r="BE1943">
        <v>6</v>
      </c>
      <c r="BF1943" s="6">
        <f t="shared" si="90"/>
        <v>46301</v>
      </c>
      <c r="BG1943">
        <f t="shared" si="91"/>
        <v>-1.3333333333357587</v>
      </c>
      <c r="BH1943" t="str">
        <f t="shared" si="92"/>
        <v>COMPLY</v>
      </c>
      <c r="BI1943" t="e">
        <f>VLOOKUP(H1943,Sheet2!$A$1:$B$270,2,FALSE)</f>
        <v>#N/A</v>
      </c>
    </row>
    <row r="1944" spans="1:61">
      <c r="A1944">
        <v>1943</v>
      </c>
      <c r="B1944">
        <v>1002633056</v>
      </c>
      <c r="C1944">
        <v>3</v>
      </c>
      <c r="D1944" t="s">
        <v>49</v>
      </c>
      <c r="E1944">
        <v>4</v>
      </c>
      <c r="F1944" t="s">
        <v>244</v>
      </c>
      <c r="G1944" t="s">
        <v>245</v>
      </c>
      <c r="H1944" t="s">
        <v>834</v>
      </c>
      <c r="I1944" t="s">
        <v>212</v>
      </c>
      <c r="J1944" t="s">
        <v>213</v>
      </c>
      <c r="K1944" t="s">
        <v>149</v>
      </c>
      <c r="M1944" t="s">
        <v>76</v>
      </c>
      <c r="N1944" t="s">
        <v>215</v>
      </c>
      <c r="O1944" s="57">
        <v>46307.584062499998</v>
      </c>
      <c r="P1944" s="57">
        <v>46307.759155092594</v>
      </c>
      <c r="Q1944">
        <v>69407219</v>
      </c>
      <c r="S1944">
        <v>141420160507</v>
      </c>
      <c r="T1944" t="s">
        <v>5448</v>
      </c>
      <c r="U1944" t="s">
        <v>6243</v>
      </c>
      <c r="V1944" t="s">
        <v>6244</v>
      </c>
      <c r="Z1944">
        <v>110.385347</v>
      </c>
      <c r="AA1944">
        <v>-6.998424</v>
      </c>
      <c r="AB1944" t="s">
        <v>5451</v>
      </c>
      <c r="AC1944" t="s">
        <v>216</v>
      </c>
      <c r="AL1944" t="s">
        <v>217</v>
      </c>
      <c r="AM1944" t="s">
        <v>6245</v>
      </c>
      <c r="AN1944" t="s">
        <v>6</v>
      </c>
      <c r="AO1944" s="57">
        <v>46366.584814814814</v>
      </c>
      <c r="AR1944" t="s">
        <v>218</v>
      </c>
      <c r="AS1944" t="s">
        <v>832</v>
      </c>
      <c r="AT1944" t="s">
        <v>230</v>
      </c>
      <c r="AU1944">
        <v>20261012</v>
      </c>
      <c r="AV1944" t="s">
        <v>221</v>
      </c>
      <c r="AW1944" t="s">
        <v>540</v>
      </c>
      <c r="AX1944" t="s">
        <v>222</v>
      </c>
      <c r="BA1944" s="57">
        <v>46307.291666666664</v>
      </c>
      <c r="BB1944" t="s">
        <v>6245</v>
      </c>
      <c r="BC1944">
        <v>2026</v>
      </c>
      <c r="BD1944">
        <v>10</v>
      </c>
      <c r="BE1944">
        <v>12</v>
      </c>
      <c r="BF1944" s="6">
        <f t="shared" si="90"/>
        <v>46307</v>
      </c>
      <c r="BG1944">
        <f t="shared" si="91"/>
        <v>-0.29166666666424135</v>
      </c>
      <c r="BH1944" t="str">
        <f t="shared" si="92"/>
        <v>COMPLY</v>
      </c>
      <c r="BI1944" t="e">
        <f>VLOOKUP(H1944,Sheet2!$A$1:$B$270,2,FALSE)</f>
        <v>#N/A</v>
      </c>
    </row>
    <row r="1945" spans="1:61">
      <c r="A1945">
        <v>1944</v>
      </c>
      <c r="B1945">
        <v>1002636289</v>
      </c>
      <c r="C1945">
        <v>3</v>
      </c>
      <c r="D1945" t="s">
        <v>49</v>
      </c>
      <c r="E1945">
        <v>4</v>
      </c>
      <c r="F1945" t="s">
        <v>244</v>
      </c>
      <c r="G1945" t="s">
        <v>245</v>
      </c>
      <c r="H1945" t="s">
        <v>834</v>
      </c>
      <c r="I1945" t="s">
        <v>212</v>
      </c>
      <c r="J1945" t="s">
        <v>213</v>
      </c>
      <c r="K1945" t="s">
        <v>149</v>
      </c>
      <c r="L1945" t="s">
        <v>214</v>
      </c>
      <c r="M1945" t="s">
        <v>76</v>
      </c>
      <c r="N1945" t="s">
        <v>215</v>
      </c>
      <c r="O1945" s="57">
        <v>46309.428923611114</v>
      </c>
      <c r="P1945" s="57">
        <v>46310.510625000003</v>
      </c>
      <c r="Q1945">
        <v>69409913</v>
      </c>
      <c r="S1945">
        <v>141420160520</v>
      </c>
      <c r="T1945" t="s">
        <v>7104</v>
      </c>
      <c r="U1945" t="s">
        <v>7105</v>
      </c>
      <c r="V1945" t="s">
        <v>7106</v>
      </c>
      <c r="Z1945">
        <v>110.348406359553</v>
      </c>
      <c r="AA1945">
        <v>-7.00702717653924</v>
      </c>
      <c r="AB1945" t="s">
        <v>7107</v>
      </c>
      <c r="AC1945" t="s">
        <v>216</v>
      </c>
      <c r="AL1945" t="s">
        <v>217</v>
      </c>
      <c r="AM1945" t="s">
        <v>7087</v>
      </c>
      <c r="AN1945" t="s">
        <v>6</v>
      </c>
      <c r="AO1945" t="s">
        <v>6925</v>
      </c>
      <c r="AP1945" s="57">
        <v>46310.333333333336</v>
      </c>
      <c r="AR1945" t="s">
        <v>218</v>
      </c>
      <c r="AS1945" t="s">
        <v>832</v>
      </c>
      <c r="AT1945" t="s">
        <v>230</v>
      </c>
      <c r="AU1945">
        <v>20261015</v>
      </c>
      <c r="AV1945" t="s">
        <v>221</v>
      </c>
      <c r="AW1945" t="s">
        <v>875</v>
      </c>
      <c r="AX1945" t="s">
        <v>222</v>
      </c>
      <c r="BA1945" s="57">
        <v>46310.333333333336</v>
      </c>
      <c r="BB1945" t="s">
        <v>7087</v>
      </c>
      <c r="BC1945">
        <v>2026</v>
      </c>
      <c r="BD1945">
        <v>10</v>
      </c>
      <c r="BE1945">
        <v>15</v>
      </c>
      <c r="BF1945" s="6">
        <f t="shared" si="90"/>
        <v>46310</v>
      </c>
      <c r="BG1945">
        <f t="shared" si="91"/>
        <v>-0.33333333333575865</v>
      </c>
      <c r="BH1945" t="str">
        <f t="shared" si="92"/>
        <v>COMPLY</v>
      </c>
      <c r="BI1945" t="e">
        <f>VLOOKUP(H1945,Sheet2!$A$1:$B$270,2,FALSE)</f>
        <v>#N/A</v>
      </c>
    </row>
    <row r="1946" spans="1:61">
      <c r="A1946">
        <v>1945</v>
      </c>
      <c r="B1946">
        <v>1002637261</v>
      </c>
      <c r="C1946">
        <v>3</v>
      </c>
      <c r="D1946" t="s">
        <v>49</v>
      </c>
      <c r="E1946">
        <v>4</v>
      </c>
      <c r="F1946" t="s">
        <v>244</v>
      </c>
      <c r="G1946" t="s">
        <v>245</v>
      </c>
      <c r="H1946" t="s">
        <v>834</v>
      </c>
      <c r="I1946" t="s">
        <v>212</v>
      </c>
      <c r="J1946" t="s">
        <v>213</v>
      </c>
      <c r="K1946" t="s">
        <v>149</v>
      </c>
      <c r="L1946" t="s">
        <v>214</v>
      </c>
      <c r="M1946" t="s">
        <v>76</v>
      </c>
      <c r="N1946" t="s">
        <v>215</v>
      </c>
      <c r="O1946" s="57">
        <v>46309.676168981481</v>
      </c>
      <c r="P1946" s="57">
        <v>46311.446516203701</v>
      </c>
      <c r="Q1946">
        <v>69410334</v>
      </c>
      <c r="S1946">
        <v>141420145887</v>
      </c>
      <c r="T1946" t="s">
        <v>7108</v>
      </c>
      <c r="U1946" t="s">
        <v>7109</v>
      </c>
      <c r="V1946" t="s">
        <v>7110</v>
      </c>
      <c r="Z1946">
        <v>110.355228</v>
      </c>
      <c r="AA1946">
        <v>-7.0039879999999997</v>
      </c>
      <c r="AB1946" t="s">
        <v>7111</v>
      </c>
      <c r="AC1946" t="s">
        <v>235</v>
      </c>
      <c r="AL1946" t="s">
        <v>217</v>
      </c>
      <c r="AM1946" t="s">
        <v>6944</v>
      </c>
      <c r="AN1946" t="s">
        <v>6</v>
      </c>
      <c r="AO1946" t="s">
        <v>6810</v>
      </c>
      <c r="AP1946" s="57">
        <v>46310.625</v>
      </c>
      <c r="AR1946" t="s">
        <v>218</v>
      </c>
      <c r="AS1946" t="s">
        <v>832</v>
      </c>
      <c r="AT1946" t="s">
        <v>230</v>
      </c>
      <c r="AU1946">
        <v>20261016</v>
      </c>
      <c r="AV1946" t="s">
        <v>221</v>
      </c>
      <c r="AW1946" t="s">
        <v>879</v>
      </c>
      <c r="AX1946" t="s">
        <v>222</v>
      </c>
      <c r="BA1946" s="57">
        <v>46310.625</v>
      </c>
      <c r="BB1946" t="s">
        <v>6944</v>
      </c>
      <c r="BC1946">
        <v>2026</v>
      </c>
      <c r="BD1946">
        <v>10</v>
      </c>
      <c r="BE1946">
        <v>16</v>
      </c>
      <c r="BF1946" s="6">
        <f t="shared" si="90"/>
        <v>46311</v>
      </c>
      <c r="BG1946">
        <f t="shared" si="91"/>
        <v>0.375</v>
      </c>
      <c r="BH1946" t="str">
        <f t="shared" si="92"/>
        <v>COMPLY</v>
      </c>
      <c r="BI1946" t="e">
        <f>VLOOKUP(H1946,Sheet2!$A$1:$B$270,2,FALSE)</f>
        <v>#N/A</v>
      </c>
    </row>
    <row r="1947" spans="1:61">
      <c r="A1947">
        <v>1946</v>
      </c>
      <c r="B1947">
        <v>1002636880</v>
      </c>
      <c r="C1947">
        <v>3</v>
      </c>
      <c r="D1947" t="s">
        <v>49</v>
      </c>
      <c r="E1947">
        <v>4</v>
      </c>
      <c r="F1947" t="s">
        <v>244</v>
      </c>
      <c r="G1947" t="s">
        <v>245</v>
      </c>
      <c r="H1947" t="s">
        <v>834</v>
      </c>
      <c r="I1947" t="s">
        <v>212</v>
      </c>
      <c r="J1947" t="s">
        <v>213</v>
      </c>
      <c r="K1947" t="s">
        <v>149</v>
      </c>
      <c r="L1947" t="s">
        <v>214</v>
      </c>
      <c r="M1947" t="s">
        <v>76</v>
      </c>
      <c r="N1947" t="s">
        <v>215</v>
      </c>
      <c r="O1947" s="57">
        <v>46309.586516203701</v>
      </c>
      <c r="P1947" s="57">
        <v>46310.573969907404</v>
      </c>
      <c r="Q1947">
        <v>69410188</v>
      </c>
      <c r="S1947">
        <v>141420160523</v>
      </c>
      <c r="T1947" t="s">
        <v>7112</v>
      </c>
      <c r="U1947" t="s">
        <v>7113</v>
      </c>
      <c r="V1947" t="s">
        <v>7114</v>
      </c>
      <c r="Z1947">
        <v>110.39108332246499</v>
      </c>
      <c r="AA1947">
        <v>-6.9755891457630703</v>
      </c>
      <c r="AB1947" t="s">
        <v>7115</v>
      </c>
      <c r="AC1947" t="s">
        <v>216</v>
      </c>
      <c r="AL1947" t="s">
        <v>217</v>
      </c>
      <c r="AM1947" t="s">
        <v>7116</v>
      </c>
      <c r="AN1947" t="s">
        <v>6</v>
      </c>
      <c r="AO1947" t="s">
        <v>7020</v>
      </c>
      <c r="AP1947" s="57">
        <v>46310.458333333336</v>
      </c>
      <c r="AR1947" t="s">
        <v>218</v>
      </c>
      <c r="AS1947" t="s">
        <v>832</v>
      </c>
      <c r="AT1947" t="s">
        <v>230</v>
      </c>
      <c r="AU1947">
        <v>20261015</v>
      </c>
      <c r="AV1947" t="s">
        <v>221</v>
      </c>
      <c r="AW1947" t="s">
        <v>875</v>
      </c>
      <c r="AX1947" t="s">
        <v>222</v>
      </c>
      <c r="BA1947" s="57">
        <v>46310.458333333336</v>
      </c>
      <c r="BB1947" t="s">
        <v>7116</v>
      </c>
      <c r="BC1947">
        <v>2026</v>
      </c>
      <c r="BD1947">
        <v>10</v>
      </c>
      <c r="BE1947">
        <v>15</v>
      </c>
      <c r="BF1947" s="6">
        <f t="shared" si="90"/>
        <v>46310</v>
      </c>
      <c r="BG1947">
        <f t="shared" si="91"/>
        <v>-0.45833333333575865</v>
      </c>
      <c r="BH1947" t="str">
        <f t="shared" si="92"/>
        <v>COMPLY</v>
      </c>
      <c r="BI1947" t="e">
        <f>VLOOKUP(H1947,Sheet2!$A$1:$B$270,2,FALSE)</f>
        <v>#N/A</v>
      </c>
    </row>
    <row r="1948" spans="1:61">
      <c r="A1948">
        <v>1947</v>
      </c>
      <c r="B1948">
        <v>1002643232</v>
      </c>
      <c r="C1948">
        <v>3</v>
      </c>
      <c r="D1948" t="s">
        <v>49</v>
      </c>
      <c r="E1948">
        <v>4</v>
      </c>
      <c r="F1948" t="s">
        <v>244</v>
      </c>
      <c r="G1948" t="s">
        <v>245</v>
      </c>
      <c r="H1948" t="s">
        <v>834</v>
      </c>
      <c r="I1948" t="s">
        <v>212</v>
      </c>
      <c r="J1948" t="s">
        <v>213</v>
      </c>
      <c r="K1948" t="s">
        <v>149</v>
      </c>
      <c r="M1948" t="s">
        <v>76</v>
      </c>
      <c r="N1948" t="s">
        <v>215</v>
      </c>
      <c r="O1948" s="57">
        <v>46314.570601851854</v>
      </c>
      <c r="P1948" s="57">
        <v>46314.631585648145</v>
      </c>
      <c r="Q1948">
        <v>69411416</v>
      </c>
      <c r="S1948">
        <v>141420160566</v>
      </c>
      <c r="T1948" t="s">
        <v>8851</v>
      </c>
      <c r="U1948" t="s">
        <v>9783</v>
      </c>
      <c r="V1948" t="s">
        <v>9784</v>
      </c>
      <c r="Z1948">
        <v>110.384125</v>
      </c>
      <c r="AA1948">
        <v>-7.0158990000000001</v>
      </c>
      <c r="AB1948" t="s">
        <v>8854</v>
      </c>
      <c r="AC1948" t="s">
        <v>216</v>
      </c>
      <c r="AL1948" t="s">
        <v>217</v>
      </c>
      <c r="AM1948" t="s">
        <v>9785</v>
      </c>
      <c r="AN1948" t="s">
        <v>6</v>
      </c>
      <c r="AO1948" t="s">
        <v>9438</v>
      </c>
      <c r="AR1948" t="s">
        <v>218</v>
      </c>
      <c r="AS1948" t="s">
        <v>832</v>
      </c>
      <c r="AT1948" t="s">
        <v>230</v>
      </c>
      <c r="AU1948">
        <v>20261019</v>
      </c>
      <c r="AV1948" t="s">
        <v>221</v>
      </c>
      <c r="AW1948" t="s">
        <v>540</v>
      </c>
      <c r="AX1948" t="s">
        <v>222</v>
      </c>
      <c r="BA1948" s="57">
        <v>46314.291666666664</v>
      </c>
      <c r="BB1948" t="s">
        <v>9785</v>
      </c>
      <c r="BC1948">
        <v>2026</v>
      </c>
      <c r="BD1948">
        <v>10</v>
      </c>
      <c r="BE1948">
        <v>19</v>
      </c>
      <c r="BF1948" s="6">
        <f t="shared" si="90"/>
        <v>46314</v>
      </c>
      <c r="BG1948">
        <f t="shared" si="91"/>
        <v>-0.29166666666424135</v>
      </c>
      <c r="BH1948" t="str">
        <f t="shared" si="92"/>
        <v>COMPLY</v>
      </c>
      <c r="BI1948" t="e">
        <f>VLOOKUP(H1948,Sheet2!$A$1:$B$270,2,FALSE)</f>
        <v>#N/A</v>
      </c>
    </row>
    <row r="1949" spans="1:61">
      <c r="A1949">
        <v>1948</v>
      </c>
      <c r="B1949">
        <v>1002645759</v>
      </c>
      <c r="C1949">
        <v>3</v>
      </c>
      <c r="D1949" t="s">
        <v>49</v>
      </c>
      <c r="E1949">
        <v>4</v>
      </c>
      <c r="F1949" t="s">
        <v>244</v>
      </c>
      <c r="G1949" t="s">
        <v>245</v>
      </c>
      <c r="H1949" t="s">
        <v>834</v>
      </c>
      <c r="I1949" t="s">
        <v>212</v>
      </c>
      <c r="J1949" t="s">
        <v>213</v>
      </c>
      <c r="K1949" t="s">
        <v>149</v>
      </c>
      <c r="M1949" t="s">
        <v>76</v>
      </c>
      <c r="N1949" t="s">
        <v>215</v>
      </c>
      <c r="O1949" s="57">
        <v>46315.61478009259</v>
      </c>
      <c r="P1949" s="57">
        <v>46315.679560185185</v>
      </c>
      <c r="Q1949">
        <v>69411256</v>
      </c>
      <c r="S1949">
        <v>141420160581</v>
      </c>
      <c r="T1949" t="s">
        <v>8856</v>
      </c>
      <c r="U1949" t="s">
        <v>10443</v>
      </c>
      <c r="V1949" t="s">
        <v>10444</v>
      </c>
      <c r="Z1949">
        <v>110.361169</v>
      </c>
      <c r="AA1949">
        <v>-6.993061</v>
      </c>
      <c r="AB1949" t="s">
        <v>8859</v>
      </c>
      <c r="AC1949" t="s">
        <v>216</v>
      </c>
      <c r="AL1949" t="s">
        <v>217</v>
      </c>
      <c r="AM1949" t="s">
        <v>10445</v>
      </c>
      <c r="AN1949" t="s">
        <v>6</v>
      </c>
      <c r="AO1949" t="s">
        <v>10189</v>
      </c>
      <c r="AR1949" t="s">
        <v>218</v>
      </c>
      <c r="AS1949" t="s">
        <v>832</v>
      </c>
      <c r="AT1949" t="s">
        <v>230</v>
      </c>
      <c r="AU1949">
        <v>20261020</v>
      </c>
      <c r="AV1949" t="s">
        <v>221</v>
      </c>
      <c r="AW1949" t="s">
        <v>559</v>
      </c>
      <c r="AX1949" t="s">
        <v>222</v>
      </c>
      <c r="BA1949" s="57">
        <v>46315.291666666664</v>
      </c>
      <c r="BB1949" t="s">
        <v>10445</v>
      </c>
      <c r="BC1949">
        <v>2026</v>
      </c>
      <c r="BD1949">
        <v>10</v>
      </c>
      <c r="BE1949">
        <v>20</v>
      </c>
      <c r="BF1949" s="6">
        <f t="shared" si="90"/>
        <v>46315</v>
      </c>
      <c r="BG1949">
        <f t="shared" si="91"/>
        <v>-0.29166666666424135</v>
      </c>
      <c r="BH1949" t="str">
        <f t="shared" si="92"/>
        <v>COMPLY</v>
      </c>
      <c r="BI1949" t="e">
        <f>VLOOKUP(H1949,Sheet2!$A$1:$B$270,2,FALSE)</f>
        <v>#N/A</v>
      </c>
    </row>
    <row r="1950" spans="1:61">
      <c r="A1950">
        <v>1949</v>
      </c>
      <c r="B1950">
        <v>1002648138</v>
      </c>
      <c r="C1950">
        <v>3</v>
      </c>
      <c r="D1950" t="s">
        <v>49</v>
      </c>
      <c r="E1950">
        <v>4</v>
      </c>
      <c r="F1950" t="s">
        <v>244</v>
      </c>
      <c r="G1950" t="s">
        <v>245</v>
      </c>
      <c r="H1950" t="s">
        <v>834</v>
      </c>
      <c r="I1950" t="s">
        <v>212</v>
      </c>
      <c r="J1950" t="s">
        <v>213</v>
      </c>
      <c r="K1950" t="s">
        <v>149</v>
      </c>
      <c r="M1950" t="s">
        <v>76</v>
      </c>
      <c r="N1950" t="s">
        <v>563</v>
      </c>
      <c r="O1950" s="57">
        <v>46316.717881944445</v>
      </c>
      <c r="P1950" s="57">
        <v>46321.872430555559</v>
      </c>
      <c r="Q1950">
        <v>68937486</v>
      </c>
      <c r="S1950">
        <v>141420160314</v>
      </c>
      <c r="T1950" t="s">
        <v>4117</v>
      </c>
      <c r="U1950" t="s">
        <v>11042</v>
      </c>
      <c r="V1950" t="s">
        <v>11043</v>
      </c>
      <c r="Z1950">
        <v>110.38732520000001</v>
      </c>
      <c r="AA1950">
        <v>-6.9874739999999997</v>
      </c>
      <c r="AB1950" t="s">
        <v>11044</v>
      </c>
      <c r="AC1950" t="s">
        <v>284</v>
      </c>
      <c r="AL1950" t="s">
        <v>217</v>
      </c>
      <c r="AM1950" t="s">
        <v>11045</v>
      </c>
      <c r="AN1950" t="s">
        <v>6</v>
      </c>
      <c r="AO1950" t="s">
        <v>10731</v>
      </c>
      <c r="AP1950" s="57">
        <v>46318.333333333336</v>
      </c>
      <c r="AR1950" t="s">
        <v>218</v>
      </c>
      <c r="AS1950" t="s">
        <v>832</v>
      </c>
      <c r="AT1950" t="s">
        <v>220</v>
      </c>
      <c r="AU1950">
        <v>20261026</v>
      </c>
      <c r="AV1950" t="s">
        <v>221</v>
      </c>
      <c r="AW1950" t="s">
        <v>11046</v>
      </c>
      <c r="AX1950" t="s">
        <v>222</v>
      </c>
      <c r="BA1950" s="57">
        <v>46318.333333333336</v>
      </c>
      <c r="BB1950" t="s">
        <v>11045</v>
      </c>
      <c r="BC1950">
        <v>2026</v>
      </c>
      <c r="BD1950">
        <v>10</v>
      </c>
      <c r="BE1950">
        <v>26</v>
      </c>
      <c r="BF1950" s="6">
        <f t="shared" si="90"/>
        <v>46321</v>
      </c>
      <c r="BG1950">
        <f t="shared" si="91"/>
        <v>2.6666666666642413</v>
      </c>
      <c r="BH1950" t="str">
        <f t="shared" si="92"/>
        <v>NOT COMPLY</v>
      </c>
      <c r="BI1950" t="e">
        <f>VLOOKUP(H1950,Sheet2!$A$1:$B$270,2,FALSE)</f>
        <v>#N/A</v>
      </c>
    </row>
    <row r="1951" spans="1:61">
      <c r="A1951">
        <v>1950</v>
      </c>
      <c r="B1951">
        <v>1002647191</v>
      </c>
      <c r="C1951">
        <v>3</v>
      </c>
      <c r="D1951" t="s">
        <v>49</v>
      </c>
      <c r="E1951">
        <v>4</v>
      </c>
      <c r="F1951" t="s">
        <v>244</v>
      </c>
      <c r="G1951" t="s">
        <v>245</v>
      </c>
      <c r="H1951" t="s">
        <v>834</v>
      </c>
      <c r="I1951" t="s">
        <v>212</v>
      </c>
      <c r="J1951" t="s">
        <v>213</v>
      </c>
      <c r="K1951" t="s">
        <v>149</v>
      </c>
      <c r="M1951" t="s">
        <v>76</v>
      </c>
      <c r="N1951" t="s">
        <v>215</v>
      </c>
      <c r="O1951" s="57">
        <v>46316.499178240738</v>
      </c>
      <c r="P1951" s="57">
        <v>46317.794386574074</v>
      </c>
      <c r="Q1951">
        <v>69414384</v>
      </c>
      <c r="S1951">
        <v>141420160307</v>
      </c>
      <c r="T1951" t="s">
        <v>11047</v>
      </c>
      <c r="U1951" t="s">
        <v>11048</v>
      </c>
      <c r="V1951" t="s">
        <v>11049</v>
      </c>
      <c r="Z1951">
        <v>110.34669820000001</v>
      </c>
      <c r="AA1951">
        <v>-7.0051961</v>
      </c>
      <c r="AB1951" t="s">
        <v>11050</v>
      </c>
      <c r="AC1951" t="s">
        <v>225</v>
      </c>
      <c r="AL1951" t="s">
        <v>217</v>
      </c>
      <c r="AM1951" t="s">
        <v>11051</v>
      </c>
      <c r="AN1951" t="s">
        <v>6</v>
      </c>
      <c r="AO1951" t="s">
        <v>11052</v>
      </c>
      <c r="AP1951" s="57">
        <v>46317.625</v>
      </c>
      <c r="AR1951" t="s">
        <v>218</v>
      </c>
      <c r="AS1951" t="s">
        <v>832</v>
      </c>
      <c r="AT1951" t="s">
        <v>230</v>
      </c>
      <c r="AU1951">
        <v>20261022</v>
      </c>
      <c r="AV1951" t="s">
        <v>221</v>
      </c>
      <c r="AW1951" t="s">
        <v>540</v>
      </c>
      <c r="AX1951" t="s">
        <v>222</v>
      </c>
      <c r="BA1951" s="57">
        <v>46317.625</v>
      </c>
      <c r="BB1951" t="s">
        <v>11051</v>
      </c>
      <c r="BC1951">
        <v>2026</v>
      </c>
      <c r="BD1951">
        <v>10</v>
      </c>
      <c r="BE1951">
        <v>22</v>
      </c>
      <c r="BF1951" s="6">
        <f t="shared" si="90"/>
        <v>46317</v>
      </c>
      <c r="BG1951">
        <f t="shared" si="91"/>
        <v>-0.625</v>
      </c>
      <c r="BH1951" t="str">
        <f t="shared" si="92"/>
        <v>COMPLY</v>
      </c>
      <c r="BI1951" t="e">
        <f>VLOOKUP(H1951,Sheet2!$A$1:$B$270,2,FALSE)</f>
        <v>#N/A</v>
      </c>
    </row>
    <row r="1952" spans="1:61">
      <c r="A1952">
        <v>1951</v>
      </c>
      <c r="B1952">
        <v>1002649631</v>
      </c>
      <c r="C1952">
        <v>3</v>
      </c>
      <c r="D1952" t="s">
        <v>49</v>
      </c>
      <c r="E1952">
        <v>4</v>
      </c>
      <c r="F1952" t="s">
        <v>244</v>
      </c>
      <c r="G1952" t="s">
        <v>245</v>
      </c>
      <c r="H1952" t="s">
        <v>834</v>
      </c>
      <c r="I1952" t="s">
        <v>212</v>
      </c>
      <c r="J1952" t="s">
        <v>213</v>
      </c>
      <c r="K1952" t="s">
        <v>149</v>
      </c>
      <c r="L1952" t="s">
        <v>214</v>
      </c>
      <c r="M1952" t="s">
        <v>76</v>
      </c>
      <c r="N1952" t="s">
        <v>215</v>
      </c>
      <c r="O1952" s="57">
        <v>46317.64640046296</v>
      </c>
      <c r="P1952" s="57">
        <v>46318.815983796296</v>
      </c>
      <c r="Q1952">
        <v>69415311</v>
      </c>
      <c r="S1952">
        <v>141420160610</v>
      </c>
      <c r="T1952" t="s">
        <v>11661</v>
      </c>
      <c r="U1952" t="s">
        <v>12579</v>
      </c>
      <c r="V1952" t="s">
        <v>11662</v>
      </c>
      <c r="Z1952">
        <v>110.3820412606</v>
      </c>
      <c r="AA1952">
        <v>-7.0130566336852302</v>
      </c>
      <c r="AB1952" t="s">
        <v>11663</v>
      </c>
      <c r="AC1952" t="s">
        <v>216</v>
      </c>
      <c r="AL1952" t="s">
        <v>217</v>
      </c>
      <c r="AM1952" t="s">
        <v>11664</v>
      </c>
      <c r="AN1952" t="s">
        <v>6</v>
      </c>
      <c r="AO1952" t="s">
        <v>11444</v>
      </c>
      <c r="AP1952" s="57">
        <v>46320.458333333336</v>
      </c>
      <c r="AR1952" t="s">
        <v>218</v>
      </c>
      <c r="AS1952" t="s">
        <v>832</v>
      </c>
      <c r="AT1952" t="s">
        <v>230</v>
      </c>
      <c r="AU1952">
        <v>20261023</v>
      </c>
      <c r="AV1952" t="s">
        <v>221</v>
      </c>
      <c r="AW1952" t="s">
        <v>923</v>
      </c>
      <c r="AX1952" t="s">
        <v>222</v>
      </c>
      <c r="BA1952" s="57">
        <v>46320.458333333336</v>
      </c>
      <c r="BB1952" t="s">
        <v>11664</v>
      </c>
      <c r="BC1952">
        <v>2026</v>
      </c>
      <c r="BD1952">
        <v>10</v>
      </c>
      <c r="BE1952">
        <v>23</v>
      </c>
      <c r="BF1952" s="6">
        <f t="shared" si="90"/>
        <v>46318</v>
      </c>
      <c r="BG1952">
        <f t="shared" si="91"/>
        <v>-2.4583333333357587</v>
      </c>
      <c r="BH1952" t="str">
        <f t="shared" si="92"/>
        <v>COMPLY</v>
      </c>
      <c r="BI1952" t="e">
        <f>VLOOKUP(H1952,Sheet2!$A$1:$B$270,2,FALSE)</f>
        <v>#N/A</v>
      </c>
    </row>
    <row r="1953" spans="1:61">
      <c r="A1953">
        <v>1952</v>
      </c>
      <c r="B1953">
        <v>1002651435</v>
      </c>
      <c r="C1953">
        <v>3</v>
      </c>
      <c r="D1953" t="s">
        <v>49</v>
      </c>
      <c r="E1953">
        <v>4</v>
      </c>
      <c r="F1953" t="s">
        <v>244</v>
      </c>
      <c r="G1953" t="s">
        <v>245</v>
      </c>
      <c r="H1953" t="s">
        <v>834</v>
      </c>
      <c r="I1953" t="s">
        <v>212</v>
      </c>
      <c r="J1953" t="s">
        <v>213</v>
      </c>
      <c r="K1953" t="s">
        <v>149</v>
      </c>
      <c r="M1953" t="s">
        <v>76</v>
      </c>
      <c r="N1953" t="s">
        <v>215</v>
      </c>
      <c r="O1953" s="57">
        <v>46318.64949074074</v>
      </c>
      <c r="P1953" s="57">
        <v>46318.769004629627</v>
      </c>
      <c r="Q1953">
        <v>69413844</v>
      </c>
      <c r="S1953">
        <v>141420160608</v>
      </c>
      <c r="T1953" t="s">
        <v>9786</v>
      </c>
      <c r="U1953" t="s">
        <v>9787</v>
      </c>
      <c r="V1953" t="s">
        <v>12580</v>
      </c>
      <c r="Z1953">
        <v>110.35672</v>
      </c>
      <c r="AA1953">
        <v>-7.0062329999999999</v>
      </c>
      <c r="AB1953" t="s">
        <v>9788</v>
      </c>
      <c r="AC1953" t="s">
        <v>225</v>
      </c>
      <c r="AL1953" t="s">
        <v>217</v>
      </c>
      <c r="AM1953" t="s">
        <v>12581</v>
      </c>
      <c r="AN1953" t="s">
        <v>6</v>
      </c>
      <c r="AO1953" t="s">
        <v>12317</v>
      </c>
      <c r="AR1953" t="s">
        <v>218</v>
      </c>
      <c r="AS1953" t="s">
        <v>832</v>
      </c>
      <c r="AT1953" t="s">
        <v>230</v>
      </c>
      <c r="AU1953">
        <v>20261023</v>
      </c>
      <c r="AV1953" t="s">
        <v>221</v>
      </c>
      <c r="AW1953" t="s">
        <v>539</v>
      </c>
      <c r="AX1953" t="s">
        <v>222</v>
      </c>
      <c r="BA1953" s="57">
        <v>46318.291666666664</v>
      </c>
      <c r="BB1953" t="s">
        <v>12581</v>
      </c>
      <c r="BC1953">
        <v>2026</v>
      </c>
      <c r="BD1953">
        <v>10</v>
      </c>
      <c r="BE1953">
        <v>23</v>
      </c>
      <c r="BF1953" s="6">
        <f t="shared" si="90"/>
        <v>46318</v>
      </c>
      <c r="BG1953">
        <f t="shared" si="91"/>
        <v>-0.29166666666424135</v>
      </c>
      <c r="BH1953" t="str">
        <f t="shared" si="92"/>
        <v>COMPLY</v>
      </c>
      <c r="BI1953" t="e">
        <f>VLOOKUP(H1953,Sheet2!$A$1:$B$270,2,FALSE)</f>
        <v>#N/A</v>
      </c>
    </row>
    <row r="1954" spans="1:61">
      <c r="A1954">
        <v>1953</v>
      </c>
      <c r="B1954">
        <v>1002654186</v>
      </c>
      <c r="C1954">
        <v>3</v>
      </c>
      <c r="D1954" t="s">
        <v>49</v>
      </c>
      <c r="E1954">
        <v>4</v>
      </c>
      <c r="F1954" t="s">
        <v>244</v>
      </c>
      <c r="G1954" t="s">
        <v>245</v>
      </c>
      <c r="H1954" t="s">
        <v>834</v>
      </c>
      <c r="I1954" t="s">
        <v>212</v>
      </c>
      <c r="J1954" t="s">
        <v>213</v>
      </c>
      <c r="K1954" t="s">
        <v>149</v>
      </c>
      <c r="M1954" t="s">
        <v>76</v>
      </c>
      <c r="N1954" t="s">
        <v>215</v>
      </c>
      <c r="O1954" s="57">
        <v>46321.594270833331</v>
      </c>
      <c r="P1954" s="57">
        <v>46321.721990740742</v>
      </c>
      <c r="Q1954">
        <v>69416054</v>
      </c>
      <c r="S1954">
        <v>141420160626</v>
      </c>
      <c r="T1954" t="s">
        <v>12575</v>
      </c>
      <c r="U1954" t="s">
        <v>13317</v>
      </c>
      <c r="V1954" t="s">
        <v>13318</v>
      </c>
      <c r="Z1954">
        <v>110.3386</v>
      </c>
      <c r="AA1954">
        <v>-7.0155000000000003</v>
      </c>
      <c r="AB1954" t="s">
        <v>12578</v>
      </c>
      <c r="AC1954" t="s">
        <v>225</v>
      </c>
      <c r="AL1954" t="s">
        <v>217</v>
      </c>
      <c r="AM1954" t="s">
        <v>13319</v>
      </c>
      <c r="AN1954" t="s">
        <v>6</v>
      </c>
      <c r="AO1954" t="s">
        <v>12937</v>
      </c>
      <c r="AR1954" t="s">
        <v>218</v>
      </c>
      <c r="AS1954" t="s">
        <v>832</v>
      </c>
      <c r="AT1954" t="s">
        <v>230</v>
      </c>
      <c r="AU1954">
        <v>20261026</v>
      </c>
      <c r="AV1954" t="s">
        <v>221</v>
      </c>
      <c r="AW1954" t="s">
        <v>541</v>
      </c>
      <c r="AX1954" t="s">
        <v>222</v>
      </c>
      <c r="BA1954" s="57">
        <v>46321.291666666664</v>
      </c>
      <c r="BB1954" t="s">
        <v>13319</v>
      </c>
      <c r="BC1954">
        <v>2026</v>
      </c>
      <c r="BD1954">
        <v>10</v>
      </c>
      <c r="BE1954">
        <v>26</v>
      </c>
      <c r="BF1954" s="6">
        <f t="shared" si="90"/>
        <v>46321</v>
      </c>
      <c r="BG1954">
        <f t="shared" si="91"/>
        <v>-0.29166666666424135</v>
      </c>
      <c r="BH1954" t="str">
        <f t="shared" si="92"/>
        <v>COMPLY</v>
      </c>
      <c r="BI1954" t="e">
        <f>VLOOKUP(H1954,Sheet2!$A$1:$B$270,2,FALSE)</f>
        <v>#N/A</v>
      </c>
    </row>
    <row r="1955" spans="1:61">
      <c r="A1955">
        <v>1954</v>
      </c>
      <c r="B1955">
        <v>1002659137</v>
      </c>
      <c r="C1955">
        <v>3</v>
      </c>
      <c r="D1955" t="s">
        <v>49</v>
      </c>
      <c r="E1955">
        <v>4</v>
      </c>
      <c r="F1955" t="s">
        <v>244</v>
      </c>
      <c r="G1955" t="s">
        <v>245</v>
      </c>
      <c r="H1955" t="s">
        <v>834</v>
      </c>
      <c r="I1955" t="s">
        <v>212</v>
      </c>
      <c r="J1955" t="s">
        <v>213</v>
      </c>
      <c r="K1955" t="s">
        <v>149</v>
      </c>
      <c r="M1955" t="s">
        <v>76</v>
      </c>
      <c r="N1955" t="s">
        <v>215</v>
      </c>
      <c r="O1955" s="57">
        <v>46324.511331018519</v>
      </c>
      <c r="P1955" s="57">
        <v>46324.577719907407</v>
      </c>
      <c r="Q1955">
        <v>69409605</v>
      </c>
      <c r="S1955">
        <v>141420160655</v>
      </c>
      <c r="T1955" t="s">
        <v>6720</v>
      </c>
      <c r="U1955" t="s">
        <v>15368</v>
      </c>
      <c r="V1955" t="s">
        <v>15369</v>
      </c>
      <c r="Z1955">
        <v>110.329335</v>
      </c>
      <c r="AA1955">
        <v>-7.0391000000000004</v>
      </c>
      <c r="AB1955" t="s">
        <v>6723</v>
      </c>
      <c r="AC1955" t="s">
        <v>216</v>
      </c>
      <c r="AL1955" t="s">
        <v>217</v>
      </c>
      <c r="AM1955" t="s">
        <v>15370</v>
      </c>
      <c r="AN1955" t="s">
        <v>6</v>
      </c>
      <c r="AO1955" t="s">
        <v>15128</v>
      </c>
      <c r="AR1955" t="s">
        <v>218</v>
      </c>
      <c r="AS1955" t="s">
        <v>832</v>
      </c>
      <c r="AT1955" t="s">
        <v>230</v>
      </c>
      <c r="AU1955">
        <v>20261029</v>
      </c>
      <c r="AV1955" t="s">
        <v>221</v>
      </c>
      <c r="AW1955" t="s">
        <v>540</v>
      </c>
      <c r="AX1955" t="s">
        <v>222</v>
      </c>
      <c r="BA1955" s="57">
        <v>46324.291666666664</v>
      </c>
      <c r="BB1955" t="s">
        <v>15370</v>
      </c>
      <c r="BC1955">
        <v>2026</v>
      </c>
      <c r="BD1955">
        <v>10</v>
      </c>
      <c r="BE1955">
        <v>29</v>
      </c>
      <c r="BF1955" s="6">
        <f t="shared" si="90"/>
        <v>46324</v>
      </c>
      <c r="BG1955">
        <f t="shared" si="91"/>
        <v>-0.29166666666424135</v>
      </c>
      <c r="BH1955" t="str">
        <f t="shared" si="92"/>
        <v>COMPLY</v>
      </c>
      <c r="BI1955" t="e">
        <f>VLOOKUP(H1955,Sheet2!$A$1:$B$270,2,FALSE)</f>
        <v>#N/A</v>
      </c>
    </row>
    <row r="1956" spans="1:61">
      <c r="A1956">
        <v>1955</v>
      </c>
      <c r="B1956">
        <v>1002638846</v>
      </c>
      <c r="C1956">
        <v>3</v>
      </c>
      <c r="D1956" t="s">
        <v>49</v>
      </c>
      <c r="E1956">
        <v>4</v>
      </c>
      <c r="F1956" t="s">
        <v>244</v>
      </c>
      <c r="G1956" t="s">
        <v>245</v>
      </c>
      <c r="H1956" t="s">
        <v>834</v>
      </c>
      <c r="I1956" t="s">
        <v>212</v>
      </c>
      <c r="J1956" t="s">
        <v>213</v>
      </c>
      <c r="K1956" t="s">
        <v>149</v>
      </c>
      <c r="M1956" t="s">
        <v>1625</v>
      </c>
      <c r="N1956" t="s">
        <v>563</v>
      </c>
      <c r="O1956" s="57">
        <v>46310.63144675926</v>
      </c>
      <c r="P1956" s="57">
        <v>46314.083622685182</v>
      </c>
      <c r="Q1956">
        <v>68937486</v>
      </c>
      <c r="S1956">
        <v>141420160532</v>
      </c>
      <c r="T1956" t="s">
        <v>4117</v>
      </c>
      <c r="U1956" t="s">
        <v>7753</v>
      </c>
      <c r="Z1956">
        <v>110.387319281299</v>
      </c>
      <c r="AA1956">
        <v>-6.9876040118188003</v>
      </c>
      <c r="AB1956" t="s">
        <v>7754</v>
      </c>
      <c r="AC1956" t="s">
        <v>284</v>
      </c>
      <c r="AO1956" t="s">
        <v>7450</v>
      </c>
      <c r="AR1956" t="s">
        <v>1630</v>
      </c>
      <c r="AS1956" t="s">
        <v>832</v>
      </c>
      <c r="AT1956" t="s">
        <v>220</v>
      </c>
      <c r="AV1956" t="s">
        <v>3016</v>
      </c>
      <c r="AW1956" t="s">
        <v>942</v>
      </c>
      <c r="AX1956" t="s">
        <v>222</v>
      </c>
      <c r="AZ1956" t="s">
        <v>3016</v>
      </c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:61">
      <c r="A1957">
        <v>1956</v>
      </c>
      <c r="B1957">
        <v>1002644132</v>
      </c>
      <c r="C1957">
        <v>3</v>
      </c>
      <c r="D1957" t="s">
        <v>49</v>
      </c>
      <c r="E1957">
        <v>4</v>
      </c>
      <c r="F1957" t="s">
        <v>244</v>
      </c>
      <c r="G1957" t="s">
        <v>245</v>
      </c>
      <c r="H1957" t="s">
        <v>834</v>
      </c>
      <c r="I1957" t="s">
        <v>212</v>
      </c>
      <c r="J1957" t="s">
        <v>213</v>
      </c>
      <c r="K1957" t="s">
        <v>149</v>
      </c>
      <c r="M1957" t="s">
        <v>1625</v>
      </c>
      <c r="N1957" t="s">
        <v>215</v>
      </c>
      <c r="O1957" s="57">
        <v>46314.703090277777</v>
      </c>
      <c r="P1957" s="57">
        <v>46315.510069444441</v>
      </c>
      <c r="Q1957">
        <v>69413249</v>
      </c>
      <c r="S1957">
        <v>141420160570</v>
      </c>
      <c r="T1957" t="s">
        <v>9786</v>
      </c>
      <c r="U1957" t="s">
        <v>9787</v>
      </c>
      <c r="Z1957">
        <v>110.35819874238101</v>
      </c>
      <c r="AA1957">
        <v>-7.00423558078979</v>
      </c>
      <c r="AB1957" t="s">
        <v>9788</v>
      </c>
      <c r="AC1957" t="s">
        <v>225</v>
      </c>
      <c r="AO1957" t="s">
        <v>9495</v>
      </c>
      <c r="AR1957" t="s">
        <v>1630</v>
      </c>
      <c r="AS1957" t="s">
        <v>832</v>
      </c>
      <c r="AT1957" t="s">
        <v>230</v>
      </c>
      <c r="AV1957" t="s">
        <v>9448</v>
      </c>
      <c r="AW1957" t="s">
        <v>540</v>
      </c>
      <c r="AX1957" t="s">
        <v>222</v>
      </c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:61">
      <c r="A1958">
        <v>1957</v>
      </c>
      <c r="B1958">
        <v>1002655237</v>
      </c>
      <c r="C1958">
        <v>3</v>
      </c>
      <c r="D1958" t="s">
        <v>49</v>
      </c>
      <c r="E1958">
        <v>4</v>
      </c>
      <c r="F1958" t="s">
        <v>244</v>
      </c>
      <c r="G1958" t="s">
        <v>245</v>
      </c>
      <c r="H1958" t="s">
        <v>834</v>
      </c>
      <c r="I1958" t="s">
        <v>212</v>
      </c>
      <c r="J1958" t="s">
        <v>213</v>
      </c>
      <c r="K1958" t="s">
        <v>149</v>
      </c>
      <c r="L1958" t="s">
        <v>214</v>
      </c>
      <c r="M1958" t="s">
        <v>1916</v>
      </c>
      <c r="N1958" t="s">
        <v>215</v>
      </c>
      <c r="O1958" s="57">
        <v>46322.399895833332</v>
      </c>
      <c r="P1958" s="57">
        <v>46324.657488425924</v>
      </c>
      <c r="Q1958">
        <v>69417658</v>
      </c>
      <c r="S1958">
        <v>141420160633</v>
      </c>
      <c r="T1958" t="s">
        <v>14061</v>
      </c>
      <c r="U1958" t="s">
        <v>14062</v>
      </c>
      <c r="V1958" t="s">
        <v>14063</v>
      </c>
      <c r="Z1958">
        <v>110.357922</v>
      </c>
      <c r="AA1958">
        <v>-6.9863619999999997</v>
      </c>
      <c r="AB1958" t="s">
        <v>14064</v>
      </c>
      <c r="AC1958" t="s">
        <v>235</v>
      </c>
      <c r="AL1958" t="s">
        <v>217</v>
      </c>
      <c r="AM1958" t="s">
        <v>13756</v>
      </c>
      <c r="AN1958" t="s">
        <v>6</v>
      </c>
      <c r="AO1958" t="s">
        <v>13577</v>
      </c>
      <c r="AP1958" s="57">
        <v>46323.333333333336</v>
      </c>
      <c r="AR1958" t="s">
        <v>12</v>
      </c>
      <c r="AS1958" t="s">
        <v>832</v>
      </c>
      <c r="AT1958" t="s">
        <v>230</v>
      </c>
      <c r="AV1958" t="s">
        <v>1626</v>
      </c>
      <c r="AW1958" t="s">
        <v>886</v>
      </c>
      <c r="AX1958" t="s">
        <v>222</v>
      </c>
      <c r="BA1958" s="57">
        <v>46323.333333333336</v>
      </c>
      <c r="BB1958" t="s">
        <v>13756</v>
      </c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:61">
      <c r="A1959">
        <v>1958</v>
      </c>
      <c r="B1959">
        <v>1002648189</v>
      </c>
      <c r="C1959">
        <v>3</v>
      </c>
      <c r="D1959" t="s">
        <v>49</v>
      </c>
      <c r="E1959">
        <v>4</v>
      </c>
      <c r="F1959" t="s">
        <v>244</v>
      </c>
      <c r="G1959" t="s">
        <v>245</v>
      </c>
      <c r="H1959" t="s">
        <v>11053</v>
      </c>
      <c r="I1959" t="s">
        <v>212</v>
      </c>
      <c r="J1959" t="s">
        <v>213</v>
      </c>
      <c r="K1959" t="s">
        <v>149</v>
      </c>
      <c r="L1959" t="s">
        <v>214</v>
      </c>
      <c r="M1959" t="s">
        <v>76</v>
      </c>
      <c r="N1959" t="s">
        <v>215</v>
      </c>
      <c r="O1959" s="57">
        <v>46316.741481481484</v>
      </c>
      <c r="P1959" s="57">
        <v>46318.684004629627</v>
      </c>
      <c r="Q1959">
        <v>69414787</v>
      </c>
      <c r="S1959">
        <v>141423134984</v>
      </c>
      <c r="T1959" t="s">
        <v>11054</v>
      </c>
      <c r="U1959" t="s">
        <v>11055</v>
      </c>
      <c r="V1959" t="s">
        <v>11056</v>
      </c>
      <c r="Z1959">
        <v>110.432282052934</v>
      </c>
      <c r="AA1959">
        <v>-7.0530149939372704</v>
      </c>
      <c r="AB1959" t="s">
        <v>11057</v>
      </c>
      <c r="AC1959" t="s">
        <v>216</v>
      </c>
      <c r="AL1959" t="s">
        <v>217</v>
      </c>
      <c r="AM1959" t="s">
        <v>11058</v>
      </c>
      <c r="AN1959" t="s">
        <v>6</v>
      </c>
      <c r="AO1959" t="s">
        <v>10887</v>
      </c>
      <c r="AP1959" s="57">
        <v>46317.625</v>
      </c>
      <c r="AR1959" t="s">
        <v>218</v>
      </c>
      <c r="AS1959" t="s">
        <v>219</v>
      </c>
      <c r="AT1959" t="s">
        <v>230</v>
      </c>
      <c r="AU1959">
        <v>20261023</v>
      </c>
      <c r="AV1959" t="s">
        <v>221</v>
      </c>
      <c r="AW1959" t="s">
        <v>879</v>
      </c>
      <c r="AX1959" t="s">
        <v>222</v>
      </c>
      <c r="BA1959" s="57">
        <v>46317.625</v>
      </c>
      <c r="BB1959" t="s">
        <v>11058</v>
      </c>
      <c r="BC1959">
        <v>2026</v>
      </c>
      <c r="BD1959">
        <v>10</v>
      </c>
      <c r="BE1959">
        <v>23</v>
      </c>
      <c r="BF1959" s="6">
        <f t="shared" si="90"/>
        <v>46318</v>
      </c>
      <c r="BG1959">
        <f t="shared" si="91"/>
        <v>0.375</v>
      </c>
      <c r="BH1959" t="str">
        <f t="shared" si="92"/>
        <v>COMPLY</v>
      </c>
      <c r="BI1959" t="e">
        <f>VLOOKUP(H1959,Sheet2!$A$1:$B$270,2,FALSE)</f>
        <v>#N/A</v>
      </c>
    </row>
    <row r="1960" spans="1:61">
      <c r="A1960">
        <v>1959</v>
      </c>
      <c r="B1960">
        <v>1002658718</v>
      </c>
      <c r="C1960">
        <v>3</v>
      </c>
      <c r="D1960" t="s">
        <v>49</v>
      </c>
      <c r="E1960">
        <v>4</v>
      </c>
      <c r="F1960" t="s">
        <v>244</v>
      </c>
      <c r="G1960" t="s">
        <v>245</v>
      </c>
      <c r="H1960" t="s">
        <v>11053</v>
      </c>
      <c r="I1960" t="s">
        <v>212</v>
      </c>
      <c r="J1960" t="s">
        <v>213</v>
      </c>
      <c r="K1960" t="s">
        <v>149</v>
      </c>
      <c r="M1960" t="s">
        <v>1625</v>
      </c>
      <c r="N1960" t="s">
        <v>215</v>
      </c>
      <c r="O1960" s="57">
        <v>46324.406412037039</v>
      </c>
      <c r="P1960" s="57">
        <v>46324.476759259262</v>
      </c>
      <c r="Q1960">
        <v>69419042</v>
      </c>
      <c r="S1960">
        <v>141423137047</v>
      </c>
      <c r="T1960" t="s">
        <v>15371</v>
      </c>
      <c r="U1960" t="s">
        <v>15372</v>
      </c>
      <c r="Z1960">
        <v>110.4176173</v>
      </c>
      <c r="AA1960">
        <v>-7.0514887999999996</v>
      </c>
      <c r="AB1960" t="s">
        <v>15373</v>
      </c>
      <c r="AC1960" t="s">
        <v>225</v>
      </c>
      <c r="AO1960" t="s">
        <v>15175</v>
      </c>
      <c r="AR1960" t="s">
        <v>1630</v>
      </c>
      <c r="AS1960" t="s">
        <v>219</v>
      </c>
      <c r="AT1960" t="s">
        <v>230</v>
      </c>
      <c r="AV1960" t="s">
        <v>8599</v>
      </c>
      <c r="AW1960" t="s">
        <v>540</v>
      </c>
      <c r="AX1960" t="s">
        <v>222</v>
      </c>
      <c r="AZ1960" t="s">
        <v>8599</v>
      </c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:61">
      <c r="A1961">
        <v>1960</v>
      </c>
      <c r="B1961">
        <v>1002629191</v>
      </c>
      <c r="C1961">
        <v>3</v>
      </c>
      <c r="D1961" t="s">
        <v>49</v>
      </c>
      <c r="E1961">
        <v>4</v>
      </c>
      <c r="F1961" t="s">
        <v>244</v>
      </c>
      <c r="G1961" t="s">
        <v>245</v>
      </c>
      <c r="H1961" t="s">
        <v>3470</v>
      </c>
      <c r="I1961" t="s">
        <v>212</v>
      </c>
      <c r="J1961" t="s">
        <v>213</v>
      </c>
      <c r="K1961" t="s">
        <v>149</v>
      </c>
      <c r="L1961" t="s">
        <v>214</v>
      </c>
      <c r="M1961" t="s">
        <v>1400</v>
      </c>
      <c r="N1961" t="s">
        <v>215</v>
      </c>
      <c r="O1961" s="57">
        <v>46304.435127314813</v>
      </c>
      <c r="P1961" s="57">
        <v>46310.440254629626</v>
      </c>
      <c r="Q1961">
        <v>69407137</v>
      </c>
      <c r="S1961">
        <v>141422112120</v>
      </c>
      <c r="T1961" t="s">
        <v>5453</v>
      </c>
      <c r="U1961" t="s">
        <v>5454</v>
      </c>
      <c r="V1961" t="s">
        <v>5455</v>
      </c>
      <c r="Z1961">
        <v>110.413528</v>
      </c>
      <c r="AA1961">
        <v>-7.0137299999999998</v>
      </c>
      <c r="AB1961" t="s">
        <v>5456</v>
      </c>
      <c r="AC1961" t="s">
        <v>235</v>
      </c>
      <c r="AL1961" t="s">
        <v>217</v>
      </c>
      <c r="AM1961" t="s">
        <v>5457</v>
      </c>
      <c r="AN1961" t="s">
        <v>6</v>
      </c>
      <c r="AO1961" s="57">
        <v>46275.444502314815</v>
      </c>
      <c r="AP1961" s="57">
        <v>46308.333333333336</v>
      </c>
      <c r="AQ1961" t="s">
        <v>838</v>
      </c>
      <c r="AR1961" t="s">
        <v>14</v>
      </c>
      <c r="AS1961" t="s">
        <v>219</v>
      </c>
      <c r="AT1961" t="s">
        <v>230</v>
      </c>
      <c r="AV1961" t="s">
        <v>7755</v>
      </c>
      <c r="AW1961" t="s">
        <v>876</v>
      </c>
      <c r="AX1961" t="s">
        <v>222</v>
      </c>
      <c r="BA1961" s="57">
        <v>46308.333333333336</v>
      </c>
      <c r="BB1961" t="s">
        <v>5457</v>
      </c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:61">
      <c r="A1962">
        <v>1961</v>
      </c>
      <c r="B1962">
        <v>1002639608</v>
      </c>
      <c r="C1962">
        <v>3</v>
      </c>
      <c r="D1962" t="s">
        <v>49</v>
      </c>
      <c r="E1962">
        <v>4</v>
      </c>
      <c r="F1962" t="s">
        <v>244</v>
      </c>
      <c r="G1962" t="s">
        <v>245</v>
      </c>
      <c r="H1962" t="s">
        <v>3470</v>
      </c>
      <c r="I1962" t="s">
        <v>212</v>
      </c>
      <c r="J1962" t="s">
        <v>213</v>
      </c>
      <c r="K1962" t="s">
        <v>149</v>
      </c>
      <c r="L1962" t="s">
        <v>214</v>
      </c>
      <c r="M1962" t="s">
        <v>836</v>
      </c>
      <c r="N1962" t="s">
        <v>215</v>
      </c>
      <c r="O1962" s="57">
        <v>46311.412199074075</v>
      </c>
      <c r="P1962" s="57">
        <v>46322.451469907406</v>
      </c>
      <c r="Q1962">
        <v>69411231</v>
      </c>
      <c r="S1962">
        <v>141422112149</v>
      </c>
      <c r="T1962" t="s">
        <v>8860</v>
      </c>
      <c r="U1962" t="s">
        <v>8861</v>
      </c>
      <c r="V1962" t="s">
        <v>8862</v>
      </c>
      <c r="Z1962">
        <v>110.394893</v>
      </c>
      <c r="AA1962">
        <v>-7.0556150000000004</v>
      </c>
      <c r="AB1962" t="s">
        <v>8863</v>
      </c>
      <c r="AC1962" t="s">
        <v>235</v>
      </c>
      <c r="AL1962" t="s">
        <v>217</v>
      </c>
      <c r="AM1962" t="s">
        <v>8109</v>
      </c>
      <c r="AN1962" t="s">
        <v>6</v>
      </c>
      <c r="AO1962" t="s">
        <v>7953</v>
      </c>
      <c r="AP1962" s="57">
        <v>46312.333333333336</v>
      </c>
      <c r="AQ1962" t="s">
        <v>841</v>
      </c>
      <c r="AR1962" t="s">
        <v>14</v>
      </c>
      <c r="AS1962" t="s">
        <v>219</v>
      </c>
      <c r="AT1962" t="s">
        <v>230</v>
      </c>
      <c r="AV1962" t="s">
        <v>837</v>
      </c>
      <c r="AW1962" t="s">
        <v>876</v>
      </c>
      <c r="AX1962" t="s">
        <v>222</v>
      </c>
      <c r="BA1962" s="57">
        <v>46312.333333333336</v>
      </c>
      <c r="BB1962" t="s">
        <v>8109</v>
      </c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:61">
      <c r="A1963">
        <v>1962</v>
      </c>
      <c r="B1963">
        <v>1002624319</v>
      </c>
      <c r="C1963">
        <v>3</v>
      </c>
      <c r="D1963" t="s">
        <v>49</v>
      </c>
      <c r="E1963">
        <v>4</v>
      </c>
      <c r="F1963" t="s">
        <v>244</v>
      </c>
      <c r="G1963" t="s">
        <v>245</v>
      </c>
      <c r="H1963" t="s">
        <v>3470</v>
      </c>
      <c r="I1963" t="s">
        <v>212</v>
      </c>
      <c r="J1963" t="s">
        <v>213</v>
      </c>
      <c r="K1963" t="s">
        <v>149</v>
      </c>
      <c r="M1963" t="s">
        <v>76</v>
      </c>
      <c r="N1963" t="s">
        <v>215</v>
      </c>
      <c r="O1963" s="57">
        <v>46301.563819444447</v>
      </c>
      <c r="P1963" s="57">
        <v>46301.63521990741</v>
      </c>
      <c r="Q1963">
        <v>69399709</v>
      </c>
      <c r="S1963">
        <v>141422112089</v>
      </c>
      <c r="T1963" t="s">
        <v>3471</v>
      </c>
      <c r="U1963" t="s">
        <v>3472</v>
      </c>
      <c r="V1963" t="s">
        <v>3473</v>
      </c>
      <c r="Z1963">
        <v>110.39816999999999</v>
      </c>
      <c r="AA1963">
        <v>-7.0143820000000003</v>
      </c>
      <c r="AB1963" t="s">
        <v>3474</v>
      </c>
      <c r="AC1963" t="s">
        <v>225</v>
      </c>
      <c r="AL1963" t="s">
        <v>217</v>
      </c>
      <c r="AM1963" t="s">
        <v>3475</v>
      </c>
      <c r="AN1963" t="s">
        <v>6</v>
      </c>
      <c r="AO1963" s="57">
        <v>46183.570092592592</v>
      </c>
      <c r="AR1963" t="s">
        <v>218</v>
      </c>
      <c r="AS1963" t="s">
        <v>219</v>
      </c>
      <c r="AT1963" t="s">
        <v>230</v>
      </c>
      <c r="AU1963">
        <v>20261006</v>
      </c>
      <c r="AV1963" t="s">
        <v>221</v>
      </c>
      <c r="AW1963" t="s">
        <v>861</v>
      </c>
      <c r="AX1963" t="s">
        <v>222</v>
      </c>
      <c r="BA1963" s="57">
        <v>46301.291666666664</v>
      </c>
      <c r="BB1963" t="s">
        <v>3475</v>
      </c>
      <c r="BC1963">
        <v>2026</v>
      </c>
      <c r="BD1963">
        <v>10</v>
      </c>
      <c r="BE1963">
        <v>6</v>
      </c>
      <c r="BF1963" s="6">
        <f t="shared" si="90"/>
        <v>46301</v>
      </c>
      <c r="BG1963">
        <f t="shared" si="91"/>
        <v>-0.29166666666424135</v>
      </c>
      <c r="BH1963" t="str">
        <f t="shared" si="92"/>
        <v>COMPLY</v>
      </c>
      <c r="BI1963" t="e">
        <f>VLOOKUP(H1963,Sheet2!$A$1:$B$270,2,FALSE)</f>
        <v>#N/A</v>
      </c>
    </row>
    <row r="1964" spans="1:61">
      <c r="A1964">
        <v>1963</v>
      </c>
      <c r="B1964">
        <v>1002635537</v>
      </c>
      <c r="C1964">
        <v>3</v>
      </c>
      <c r="D1964" t="s">
        <v>49</v>
      </c>
      <c r="E1964">
        <v>4</v>
      </c>
      <c r="F1964" t="s">
        <v>244</v>
      </c>
      <c r="G1964" t="s">
        <v>245</v>
      </c>
      <c r="H1964" t="s">
        <v>3470</v>
      </c>
      <c r="I1964" t="s">
        <v>212</v>
      </c>
      <c r="J1964" t="s">
        <v>213</v>
      </c>
      <c r="K1964" t="s">
        <v>149</v>
      </c>
      <c r="M1964" t="s">
        <v>76</v>
      </c>
      <c r="N1964" t="s">
        <v>215</v>
      </c>
      <c r="O1964" s="57">
        <v>46308.66684027778</v>
      </c>
      <c r="P1964" s="57">
        <v>46309.495868055557</v>
      </c>
      <c r="Q1964">
        <v>69405206</v>
      </c>
      <c r="R1964">
        <v>2435308064</v>
      </c>
      <c r="S1964">
        <v>141422112135</v>
      </c>
      <c r="T1964" t="s">
        <v>3467</v>
      </c>
      <c r="U1964" t="s">
        <v>6725</v>
      </c>
      <c r="V1964" t="s">
        <v>6726</v>
      </c>
      <c r="Z1964">
        <v>110.416064270595</v>
      </c>
      <c r="AA1964">
        <v>-7.0089118372304204</v>
      </c>
      <c r="AB1964" t="s">
        <v>3469</v>
      </c>
      <c r="AC1964" t="s">
        <v>225</v>
      </c>
      <c r="AL1964" t="s">
        <v>217</v>
      </c>
      <c r="AM1964" t="s">
        <v>6727</v>
      </c>
      <c r="AN1964" t="s">
        <v>6</v>
      </c>
      <c r="AO1964" t="s">
        <v>6680</v>
      </c>
      <c r="AR1964" t="s">
        <v>218</v>
      </c>
      <c r="AS1964" t="s">
        <v>219</v>
      </c>
      <c r="AT1964" t="s">
        <v>230</v>
      </c>
      <c r="AU1964">
        <v>20261014</v>
      </c>
      <c r="AV1964" t="s">
        <v>221</v>
      </c>
      <c r="AW1964" t="s">
        <v>1585</v>
      </c>
      <c r="AX1964" t="s">
        <v>222</v>
      </c>
      <c r="BA1964" s="57">
        <v>46308.291666666664</v>
      </c>
      <c r="BB1964" t="s">
        <v>6727</v>
      </c>
      <c r="BC1964">
        <v>2026</v>
      </c>
      <c r="BD1964">
        <v>10</v>
      </c>
      <c r="BE1964">
        <v>14</v>
      </c>
      <c r="BF1964" s="6">
        <f t="shared" si="90"/>
        <v>46309</v>
      </c>
      <c r="BG1964">
        <f t="shared" si="91"/>
        <v>0.70833333333575865</v>
      </c>
      <c r="BH1964" t="str">
        <f t="shared" si="92"/>
        <v>COMPLY</v>
      </c>
      <c r="BI1964" t="e">
        <f>VLOOKUP(H1964,Sheet2!$A$1:$B$270,2,FALSE)</f>
        <v>#N/A</v>
      </c>
    </row>
    <row r="1965" spans="1:61">
      <c r="A1965">
        <v>1964</v>
      </c>
      <c r="B1965">
        <v>1002638028</v>
      </c>
      <c r="C1965">
        <v>3</v>
      </c>
      <c r="D1965" t="s">
        <v>49</v>
      </c>
      <c r="E1965">
        <v>4</v>
      </c>
      <c r="F1965" t="s">
        <v>244</v>
      </c>
      <c r="G1965" t="s">
        <v>245</v>
      </c>
      <c r="H1965" t="s">
        <v>3470</v>
      </c>
      <c r="I1965" t="s">
        <v>212</v>
      </c>
      <c r="J1965" t="s">
        <v>213</v>
      </c>
      <c r="K1965" t="s">
        <v>149</v>
      </c>
      <c r="M1965" t="s">
        <v>76</v>
      </c>
      <c r="N1965" t="s">
        <v>215</v>
      </c>
      <c r="O1965" s="57">
        <v>46310.440266203703</v>
      </c>
      <c r="P1965" s="57">
        <v>46311.412939814814</v>
      </c>
      <c r="Q1965">
        <v>69407137</v>
      </c>
      <c r="S1965">
        <v>141422112140</v>
      </c>
      <c r="T1965" t="s">
        <v>5453</v>
      </c>
      <c r="U1965" t="s">
        <v>7756</v>
      </c>
      <c r="V1965" t="s">
        <v>7757</v>
      </c>
      <c r="Z1965">
        <v>110.41289999999999</v>
      </c>
      <c r="AA1965">
        <v>-7.0141999999999998</v>
      </c>
      <c r="AB1965" t="s">
        <v>5456</v>
      </c>
      <c r="AC1965" t="s">
        <v>216</v>
      </c>
      <c r="AL1965" t="s">
        <v>217</v>
      </c>
      <c r="AM1965" t="s">
        <v>7758</v>
      </c>
      <c r="AN1965" t="s">
        <v>6</v>
      </c>
      <c r="AO1965" t="s">
        <v>7668</v>
      </c>
      <c r="AR1965" t="s">
        <v>218</v>
      </c>
      <c r="AS1965" t="s">
        <v>219</v>
      </c>
      <c r="AT1965" t="s">
        <v>230</v>
      </c>
      <c r="AU1965">
        <v>20261016</v>
      </c>
      <c r="AV1965" t="s">
        <v>221</v>
      </c>
      <c r="AW1965" t="s">
        <v>541</v>
      </c>
      <c r="AX1965" t="s">
        <v>222</v>
      </c>
      <c r="BA1965" s="57">
        <v>46310.291666666664</v>
      </c>
      <c r="BB1965" t="s">
        <v>7758</v>
      </c>
      <c r="BC1965">
        <v>2026</v>
      </c>
      <c r="BD1965">
        <v>10</v>
      </c>
      <c r="BE1965">
        <v>16</v>
      </c>
      <c r="BF1965" s="6">
        <f t="shared" si="90"/>
        <v>46311</v>
      </c>
      <c r="BG1965">
        <f t="shared" si="91"/>
        <v>0.70833333333575865</v>
      </c>
      <c r="BH1965" t="str">
        <f t="shared" si="92"/>
        <v>COMPLY</v>
      </c>
      <c r="BI1965" t="e">
        <f>VLOOKUP(H1965,Sheet2!$A$1:$B$270,2,FALSE)</f>
        <v>#N/A</v>
      </c>
    </row>
    <row r="1966" spans="1:61">
      <c r="A1966">
        <v>1965</v>
      </c>
      <c r="B1966">
        <v>1002619811</v>
      </c>
      <c r="C1966">
        <v>3</v>
      </c>
      <c r="D1966" t="s">
        <v>49</v>
      </c>
      <c r="E1966">
        <v>4</v>
      </c>
      <c r="F1966" t="s">
        <v>244</v>
      </c>
      <c r="G1966" t="s">
        <v>245</v>
      </c>
      <c r="H1966" t="s">
        <v>2141</v>
      </c>
      <c r="I1966" t="s">
        <v>212</v>
      </c>
      <c r="J1966" t="s">
        <v>213</v>
      </c>
      <c r="K1966" t="s">
        <v>149</v>
      </c>
      <c r="M1966" t="s">
        <v>1400</v>
      </c>
      <c r="N1966" t="s">
        <v>563</v>
      </c>
      <c r="O1966" s="57">
        <v>46297.56758101852</v>
      </c>
      <c r="P1966" s="57">
        <v>46317.624120370368</v>
      </c>
      <c r="Q1966">
        <v>66525052</v>
      </c>
      <c r="S1966">
        <v>143424112888</v>
      </c>
      <c r="T1966" t="s">
        <v>1652</v>
      </c>
      <c r="U1966" t="s">
        <v>2152</v>
      </c>
      <c r="V1966" t="s">
        <v>2874</v>
      </c>
      <c r="Z1966">
        <v>110.480244790182</v>
      </c>
      <c r="AA1966">
        <v>-6.95554778568407</v>
      </c>
      <c r="AB1966" t="s">
        <v>2153</v>
      </c>
      <c r="AC1966" t="s">
        <v>225</v>
      </c>
      <c r="AL1966" t="s">
        <v>217</v>
      </c>
      <c r="AM1966" t="s">
        <v>2875</v>
      </c>
      <c r="AN1966" t="s">
        <v>6</v>
      </c>
      <c r="AO1966" s="57">
        <v>46063.569363425922</v>
      </c>
      <c r="AP1966" s="57">
        <v>46301.333333333336</v>
      </c>
      <c r="AQ1966" t="s">
        <v>841</v>
      </c>
      <c r="AR1966" t="s">
        <v>14</v>
      </c>
      <c r="AS1966" t="s">
        <v>811</v>
      </c>
      <c r="AT1966" t="s">
        <v>230</v>
      </c>
      <c r="AV1966" t="s">
        <v>11665</v>
      </c>
      <c r="AW1966" t="s">
        <v>1473</v>
      </c>
      <c r="AX1966" t="s">
        <v>222</v>
      </c>
      <c r="BA1966" s="57">
        <v>46301.333333333336</v>
      </c>
      <c r="BB1966" t="s">
        <v>2875</v>
      </c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:61">
      <c r="A1967">
        <v>1966</v>
      </c>
      <c r="B1967">
        <v>1002619278</v>
      </c>
      <c r="C1967">
        <v>3</v>
      </c>
      <c r="D1967" t="s">
        <v>49</v>
      </c>
      <c r="E1967">
        <v>4</v>
      </c>
      <c r="F1967" t="s">
        <v>244</v>
      </c>
      <c r="G1967" t="s">
        <v>245</v>
      </c>
      <c r="H1967" t="s">
        <v>2141</v>
      </c>
      <c r="I1967" t="s">
        <v>212</v>
      </c>
      <c r="J1967" t="s">
        <v>213</v>
      </c>
      <c r="K1967" t="s">
        <v>149</v>
      </c>
      <c r="L1967" t="s">
        <v>214</v>
      </c>
      <c r="M1967" t="s">
        <v>1400</v>
      </c>
      <c r="N1967" t="s">
        <v>215</v>
      </c>
      <c r="O1967" s="57">
        <v>46297.426851851851</v>
      </c>
      <c r="P1967" s="57">
        <v>46300.701793981483</v>
      </c>
      <c r="Q1967">
        <v>69402849</v>
      </c>
      <c r="S1967">
        <v>143424112885</v>
      </c>
      <c r="T1967" t="s">
        <v>2142</v>
      </c>
      <c r="U1967" t="s">
        <v>2143</v>
      </c>
      <c r="V1967" t="s">
        <v>2144</v>
      </c>
      <c r="Z1967">
        <v>110.45200198888701</v>
      </c>
      <c r="AA1967">
        <v>-6.9622998110349101</v>
      </c>
      <c r="AB1967" t="s">
        <v>2145</v>
      </c>
      <c r="AC1967" t="s">
        <v>216</v>
      </c>
      <c r="AL1967" t="s">
        <v>217</v>
      </c>
      <c r="AM1967" t="s">
        <v>2146</v>
      </c>
      <c r="AN1967" t="s">
        <v>6</v>
      </c>
      <c r="AO1967" s="57">
        <v>46063.444386574076</v>
      </c>
      <c r="AP1967" s="57">
        <v>46298.333333333336</v>
      </c>
      <c r="AR1967" t="s">
        <v>14</v>
      </c>
      <c r="AS1967" t="s">
        <v>811</v>
      </c>
      <c r="AT1967" t="s">
        <v>230</v>
      </c>
      <c r="AV1967" t="s">
        <v>2873</v>
      </c>
      <c r="AW1967" t="s">
        <v>875</v>
      </c>
      <c r="AX1967" t="s">
        <v>222</v>
      </c>
      <c r="BA1967" s="57">
        <v>46298.333333333336</v>
      </c>
      <c r="BB1967" t="s">
        <v>2146</v>
      </c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:61">
      <c r="A1968">
        <v>1967</v>
      </c>
      <c r="B1968">
        <v>1002639782</v>
      </c>
      <c r="C1968">
        <v>3</v>
      </c>
      <c r="D1968" t="s">
        <v>49</v>
      </c>
      <c r="E1968">
        <v>4</v>
      </c>
      <c r="F1968" t="s">
        <v>244</v>
      </c>
      <c r="G1968" t="s">
        <v>245</v>
      </c>
      <c r="H1968" t="s">
        <v>2141</v>
      </c>
      <c r="I1968" t="s">
        <v>212</v>
      </c>
      <c r="J1968" t="s">
        <v>213</v>
      </c>
      <c r="K1968" t="s">
        <v>149</v>
      </c>
      <c r="L1968" t="s">
        <v>214</v>
      </c>
      <c r="M1968" t="s">
        <v>1400</v>
      </c>
      <c r="N1968" t="s">
        <v>215</v>
      </c>
      <c r="O1968" s="57">
        <v>46311.449004629627</v>
      </c>
      <c r="P1968" s="57">
        <v>46314.529826388891</v>
      </c>
      <c r="Q1968">
        <v>69411299</v>
      </c>
      <c r="S1968">
        <v>143424113872</v>
      </c>
      <c r="T1968" t="s">
        <v>8864</v>
      </c>
      <c r="U1968" t="s">
        <v>8865</v>
      </c>
      <c r="V1968" t="s">
        <v>8866</v>
      </c>
      <c r="Z1968">
        <v>110.450771</v>
      </c>
      <c r="AA1968">
        <v>-6.9572700000000003</v>
      </c>
      <c r="AB1968" t="s">
        <v>8867</v>
      </c>
      <c r="AC1968" t="s">
        <v>235</v>
      </c>
      <c r="AL1968" t="s">
        <v>217</v>
      </c>
      <c r="AM1968" t="s">
        <v>8109</v>
      </c>
      <c r="AN1968" t="s">
        <v>6</v>
      </c>
      <c r="AO1968" t="s">
        <v>8040</v>
      </c>
      <c r="AP1968" s="57">
        <v>46312.333333333336</v>
      </c>
      <c r="AQ1968" t="s">
        <v>841</v>
      </c>
      <c r="AR1968" t="s">
        <v>14</v>
      </c>
      <c r="AS1968" t="s">
        <v>811</v>
      </c>
      <c r="AT1968" t="s">
        <v>230</v>
      </c>
      <c r="AV1968" t="s">
        <v>8868</v>
      </c>
      <c r="AW1968" t="s">
        <v>876</v>
      </c>
      <c r="AX1968" t="s">
        <v>222</v>
      </c>
      <c r="BA1968" s="57">
        <v>46312.333333333336</v>
      </c>
      <c r="BB1968" t="s">
        <v>8109</v>
      </c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:61">
      <c r="A1969">
        <v>1968</v>
      </c>
      <c r="B1969">
        <v>1002658061</v>
      </c>
      <c r="C1969">
        <v>3</v>
      </c>
      <c r="D1969" t="s">
        <v>49</v>
      </c>
      <c r="E1969">
        <v>4</v>
      </c>
      <c r="F1969" t="s">
        <v>244</v>
      </c>
      <c r="G1969" t="s">
        <v>245</v>
      </c>
      <c r="H1969" t="s">
        <v>2141</v>
      </c>
      <c r="I1969" t="s">
        <v>212</v>
      </c>
      <c r="J1969" t="s">
        <v>213</v>
      </c>
      <c r="K1969" t="s">
        <v>149</v>
      </c>
      <c r="L1969" t="s">
        <v>214</v>
      </c>
      <c r="M1969" t="s">
        <v>224</v>
      </c>
      <c r="N1969" t="s">
        <v>215</v>
      </c>
      <c r="O1969" s="57">
        <v>46323.640162037038</v>
      </c>
      <c r="P1969" s="57">
        <v>46324.631354166668</v>
      </c>
      <c r="Q1969">
        <v>69418746</v>
      </c>
      <c r="S1969">
        <v>143424112435</v>
      </c>
      <c r="T1969" t="s">
        <v>14683</v>
      </c>
      <c r="U1969" t="s">
        <v>14684</v>
      </c>
      <c r="V1969" t="s">
        <v>14685</v>
      </c>
      <c r="Z1969">
        <v>110.466020882481</v>
      </c>
      <c r="AA1969">
        <v>-6.9629770699471898</v>
      </c>
      <c r="AB1969" t="s">
        <v>14686</v>
      </c>
      <c r="AC1969" t="s">
        <v>235</v>
      </c>
      <c r="AL1969" t="s">
        <v>217</v>
      </c>
      <c r="AM1969" t="s">
        <v>14687</v>
      </c>
      <c r="AN1969" t="s">
        <v>6</v>
      </c>
      <c r="AO1969" t="s">
        <v>14688</v>
      </c>
      <c r="AP1969" s="57">
        <v>46324.625</v>
      </c>
      <c r="AR1969" t="s">
        <v>18</v>
      </c>
      <c r="AS1969" t="s">
        <v>811</v>
      </c>
      <c r="AT1969" t="s">
        <v>230</v>
      </c>
      <c r="AV1969" t="s">
        <v>226</v>
      </c>
      <c r="AW1969" t="s">
        <v>877</v>
      </c>
      <c r="AX1969" t="s">
        <v>222</v>
      </c>
      <c r="BA1969" s="57">
        <v>46324.625</v>
      </c>
      <c r="BB1969" t="s">
        <v>14687</v>
      </c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:61">
      <c r="A1970">
        <v>1969</v>
      </c>
      <c r="B1970">
        <v>1002620890</v>
      </c>
      <c r="C1970">
        <v>3</v>
      </c>
      <c r="D1970" t="s">
        <v>49</v>
      </c>
      <c r="E1970">
        <v>4</v>
      </c>
      <c r="F1970" t="s">
        <v>244</v>
      </c>
      <c r="G1970" t="s">
        <v>245</v>
      </c>
      <c r="H1970" t="s">
        <v>2141</v>
      </c>
      <c r="I1970" t="s">
        <v>212</v>
      </c>
      <c r="J1970" t="s">
        <v>213</v>
      </c>
      <c r="K1970" t="s">
        <v>149</v>
      </c>
      <c r="L1970" t="s">
        <v>214</v>
      </c>
      <c r="M1970" t="s">
        <v>76</v>
      </c>
      <c r="N1970" t="s">
        <v>215</v>
      </c>
      <c r="O1970" s="57">
        <v>46298.489351851851</v>
      </c>
      <c r="P1970" s="57">
        <v>46298.653819444444</v>
      </c>
      <c r="Q1970">
        <v>69403538</v>
      </c>
      <c r="S1970">
        <v>143424113018</v>
      </c>
      <c r="T1970" t="s">
        <v>2147</v>
      </c>
      <c r="U1970" t="s">
        <v>2148</v>
      </c>
      <c r="V1970" t="s">
        <v>2149</v>
      </c>
      <c r="Z1970">
        <v>110.47651469707399</v>
      </c>
      <c r="AA1970">
        <v>-6.9811816113941401</v>
      </c>
      <c r="AB1970" t="s">
        <v>2150</v>
      </c>
      <c r="AC1970" t="s">
        <v>235</v>
      </c>
      <c r="AL1970" t="s">
        <v>217</v>
      </c>
      <c r="AM1970" t="s">
        <v>2151</v>
      </c>
      <c r="AN1970" t="s">
        <v>6</v>
      </c>
      <c r="AO1970" s="57">
        <v>46091.496435185189</v>
      </c>
      <c r="AP1970" s="57">
        <v>46300.333333333336</v>
      </c>
      <c r="AR1970" t="s">
        <v>218</v>
      </c>
      <c r="AS1970" t="s">
        <v>811</v>
      </c>
      <c r="AT1970" t="s">
        <v>230</v>
      </c>
      <c r="AU1970">
        <v>20261003</v>
      </c>
      <c r="AV1970" t="s">
        <v>221</v>
      </c>
      <c r="AW1970" t="s">
        <v>923</v>
      </c>
      <c r="AX1970" t="s">
        <v>222</v>
      </c>
      <c r="BA1970" s="57">
        <v>46300.333333333336</v>
      </c>
      <c r="BB1970" t="s">
        <v>2151</v>
      </c>
      <c r="BC1970">
        <v>2026</v>
      </c>
      <c r="BD1970">
        <v>10</v>
      </c>
      <c r="BE1970">
        <v>3</v>
      </c>
      <c r="BF1970" s="6">
        <f t="shared" si="90"/>
        <v>46298</v>
      </c>
      <c r="BG1970">
        <f t="shared" si="91"/>
        <v>-2.3333333333357587</v>
      </c>
      <c r="BH1970" t="str">
        <f t="shared" si="92"/>
        <v>COMPLY</v>
      </c>
      <c r="BI1970" t="e">
        <f>VLOOKUP(H1970,Sheet2!$A$1:$B$270,2,FALSE)</f>
        <v>#N/A</v>
      </c>
    </row>
    <row r="1971" spans="1:61">
      <c r="A1971">
        <v>1970</v>
      </c>
      <c r="B1971">
        <v>1002623170</v>
      </c>
      <c r="C1971">
        <v>3</v>
      </c>
      <c r="D1971" t="s">
        <v>49</v>
      </c>
      <c r="E1971">
        <v>4</v>
      </c>
      <c r="F1971" t="s">
        <v>244</v>
      </c>
      <c r="G1971" t="s">
        <v>245</v>
      </c>
      <c r="H1971" t="s">
        <v>2141</v>
      </c>
      <c r="I1971" t="s">
        <v>212</v>
      </c>
      <c r="J1971" t="s">
        <v>213</v>
      </c>
      <c r="K1971" t="s">
        <v>149</v>
      </c>
      <c r="M1971" t="s">
        <v>76</v>
      </c>
      <c r="N1971" t="s">
        <v>215</v>
      </c>
      <c r="O1971" s="57">
        <v>46300.701805555553</v>
      </c>
      <c r="P1971" s="57">
        <v>46300.874236111114</v>
      </c>
      <c r="Q1971">
        <v>69402849</v>
      </c>
      <c r="S1971">
        <v>143424113026</v>
      </c>
      <c r="T1971" t="s">
        <v>2142</v>
      </c>
      <c r="U1971" t="s">
        <v>2876</v>
      </c>
      <c r="V1971" t="s">
        <v>2877</v>
      </c>
      <c r="Z1971">
        <v>110.45246256</v>
      </c>
      <c r="AA1971">
        <v>-6.9599035760000003</v>
      </c>
      <c r="AB1971" t="s">
        <v>2145</v>
      </c>
      <c r="AC1971" t="s">
        <v>216</v>
      </c>
      <c r="AL1971" t="s">
        <v>217</v>
      </c>
      <c r="AM1971" t="s">
        <v>2878</v>
      </c>
      <c r="AN1971" t="s">
        <v>6</v>
      </c>
      <c r="AO1971" s="57">
        <v>46152.726238425923</v>
      </c>
      <c r="AR1971" t="s">
        <v>218</v>
      </c>
      <c r="AS1971" t="s">
        <v>811</v>
      </c>
      <c r="AT1971" t="s">
        <v>230</v>
      </c>
      <c r="AU1971">
        <v>20261005</v>
      </c>
      <c r="AV1971" t="s">
        <v>221</v>
      </c>
      <c r="AW1971" t="s">
        <v>539</v>
      </c>
      <c r="AX1971" t="s">
        <v>222</v>
      </c>
      <c r="BA1971" s="57">
        <v>46300.291666666664</v>
      </c>
      <c r="BB1971" t="s">
        <v>2878</v>
      </c>
      <c r="BC1971">
        <v>2026</v>
      </c>
      <c r="BD1971">
        <v>10</v>
      </c>
      <c r="BE1971">
        <v>5</v>
      </c>
      <c r="BF1971" s="6">
        <f t="shared" si="90"/>
        <v>46300</v>
      </c>
      <c r="BG1971">
        <f t="shared" si="91"/>
        <v>-0.29166666666424135</v>
      </c>
      <c r="BH1971" t="str">
        <f t="shared" si="92"/>
        <v>COMPLY</v>
      </c>
      <c r="BI1971" t="e">
        <f>VLOOKUP(H1971,Sheet2!$A$1:$B$270,2,FALSE)</f>
        <v>#N/A</v>
      </c>
    </row>
    <row r="1972" spans="1:61">
      <c r="A1972">
        <v>1971</v>
      </c>
      <c r="B1972">
        <v>1002622510</v>
      </c>
      <c r="C1972">
        <v>3</v>
      </c>
      <c r="D1972" t="s">
        <v>49</v>
      </c>
      <c r="E1972">
        <v>4</v>
      </c>
      <c r="F1972" t="s">
        <v>244</v>
      </c>
      <c r="G1972" t="s">
        <v>245</v>
      </c>
      <c r="H1972" t="s">
        <v>2141</v>
      </c>
      <c r="I1972" t="s">
        <v>212</v>
      </c>
      <c r="J1972" t="s">
        <v>213</v>
      </c>
      <c r="K1972" t="s">
        <v>149</v>
      </c>
      <c r="M1972" t="s">
        <v>76</v>
      </c>
      <c r="N1972" t="s">
        <v>215</v>
      </c>
      <c r="O1972" s="57">
        <v>46300.576956018522</v>
      </c>
      <c r="P1972" s="57">
        <v>46300.716365740744</v>
      </c>
      <c r="Q1972">
        <v>69401097</v>
      </c>
      <c r="S1972">
        <v>143424113024</v>
      </c>
      <c r="T1972" t="s">
        <v>2879</v>
      </c>
      <c r="U1972" t="s">
        <v>2880</v>
      </c>
      <c r="V1972" t="s">
        <v>2881</v>
      </c>
      <c r="Z1972">
        <v>110.47329458987301</v>
      </c>
      <c r="AA1972">
        <v>-6.9571208461416401</v>
      </c>
      <c r="AB1972" t="s">
        <v>2882</v>
      </c>
      <c r="AC1972" t="s">
        <v>225</v>
      </c>
      <c r="AL1972" t="s">
        <v>217</v>
      </c>
      <c r="AM1972" t="s">
        <v>2883</v>
      </c>
      <c r="AN1972" t="s">
        <v>6</v>
      </c>
      <c r="AO1972" s="57">
        <v>46152.601203703707</v>
      </c>
      <c r="AR1972" t="s">
        <v>218</v>
      </c>
      <c r="AS1972" t="s">
        <v>811</v>
      </c>
      <c r="AT1972" t="s">
        <v>230</v>
      </c>
      <c r="AU1972">
        <v>20261005</v>
      </c>
      <c r="AV1972" t="s">
        <v>221</v>
      </c>
      <c r="AW1972" t="s">
        <v>859</v>
      </c>
      <c r="AX1972" t="s">
        <v>222</v>
      </c>
      <c r="BA1972" s="57">
        <v>46300.291666666664</v>
      </c>
      <c r="BB1972" t="s">
        <v>2883</v>
      </c>
      <c r="BC1972">
        <v>2026</v>
      </c>
      <c r="BD1972">
        <v>10</v>
      </c>
      <c r="BE1972">
        <v>5</v>
      </c>
      <c r="BF1972" s="6">
        <f t="shared" si="90"/>
        <v>46300</v>
      </c>
      <c r="BG1972">
        <f t="shared" si="91"/>
        <v>-0.29166666666424135</v>
      </c>
      <c r="BH1972" t="str">
        <f t="shared" si="92"/>
        <v>COMPLY</v>
      </c>
      <c r="BI1972" t="e">
        <f>VLOOKUP(H1972,Sheet2!$A$1:$B$270,2,FALSE)</f>
        <v>#N/A</v>
      </c>
    </row>
    <row r="1973" spans="1:61">
      <c r="A1973">
        <v>1972</v>
      </c>
      <c r="B1973">
        <v>1002624448</v>
      </c>
      <c r="C1973">
        <v>3</v>
      </c>
      <c r="D1973" t="s">
        <v>49</v>
      </c>
      <c r="E1973">
        <v>4</v>
      </c>
      <c r="F1973" t="s">
        <v>244</v>
      </c>
      <c r="G1973" t="s">
        <v>245</v>
      </c>
      <c r="H1973" t="s">
        <v>2141</v>
      </c>
      <c r="I1973" t="s">
        <v>212</v>
      </c>
      <c r="J1973" t="s">
        <v>213</v>
      </c>
      <c r="K1973" t="s">
        <v>149</v>
      </c>
      <c r="L1973" t="s">
        <v>214</v>
      </c>
      <c r="M1973" t="s">
        <v>76</v>
      </c>
      <c r="N1973" t="s">
        <v>215</v>
      </c>
      <c r="O1973" s="57">
        <v>46301.580972222226</v>
      </c>
      <c r="P1973" s="57">
        <v>46301.753993055558</v>
      </c>
      <c r="Q1973">
        <v>69405059</v>
      </c>
      <c r="S1973">
        <v>143424113159</v>
      </c>
      <c r="T1973" t="s">
        <v>3476</v>
      </c>
      <c r="U1973" t="s">
        <v>3477</v>
      </c>
      <c r="V1973" t="s">
        <v>3478</v>
      </c>
      <c r="Z1973">
        <v>110.534113794565</v>
      </c>
      <c r="AA1973">
        <v>-6.9909010987290499</v>
      </c>
      <c r="AB1973" t="s">
        <v>3479</v>
      </c>
      <c r="AC1973" t="s">
        <v>216</v>
      </c>
      <c r="AL1973" t="s">
        <v>217</v>
      </c>
      <c r="AM1973" t="s">
        <v>3435</v>
      </c>
      <c r="AN1973" t="s">
        <v>6</v>
      </c>
      <c r="AO1973" s="57">
        <v>46183.601145833331</v>
      </c>
      <c r="AP1973" s="57">
        <v>46302.458333333336</v>
      </c>
      <c r="AR1973" t="s">
        <v>218</v>
      </c>
      <c r="AS1973" t="s">
        <v>811</v>
      </c>
      <c r="AT1973" t="s">
        <v>230</v>
      </c>
      <c r="AU1973">
        <v>20261006</v>
      </c>
      <c r="AV1973" t="s">
        <v>221</v>
      </c>
      <c r="AW1973" t="s">
        <v>875</v>
      </c>
      <c r="AX1973" t="s">
        <v>222</v>
      </c>
      <c r="BA1973" s="57">
        <v>46302.458333333336</v>
      </c>
      <c r="BB1973" t="s">
        <v>3435</v>
      </c>
      <c r="BC1973">
        <v>2026</v>
      </c>
      <c r="BD1973">
        <v>10</v>
      </c>
      <c r="BE1973">
        <v>6</v>
      </c>
      <c r="BF1973" s="6">
        <f t="shared" si="90"/>
        <v>46301</v>
      </c>
      <c r="BG1973">
        <f t="shared" si="91"/>
        <v>-1.4583333333357587</v>
      </c>
      <c r="BH1973" t="str">
        <f t="shared" si="92"/>
        <v>COMPLY</v>
      </c>
      <c r="BI1973" t="e">
        <f>VLOOKUP(H1973,Sheet2!$A$1:$B$270,2,FALSE)</f>
        <v>#N/A</v>
      </c>
    </row>
    <row r="1974" spans="1:61">
      <c r="A1974">
        <v>1973</v>
      </c>
      <c r="B1974">
        <v>1002623393</v>
      </c>
      <c r="C1974">
        <v>3</v>
      </c>
      <c r="D1974" t="s">
        <v>49</v>
      </c>
      <c r="E1974">
        <v>4</v>
      </c>
      <c r="F1974" t="s">
        <v>244</v>
      </c>
      <c r="G1974" t="s">
        <v>245</v>
      </c>
      <c r="H1974" t="s">
        <v>2141</v>
      </c>
      <c r="I1974" t="s">
        <v>212</v>
      </c>
      <c r="J1974" t="s">
        <v>213</v>
      </c>
      <c r="K1974" t="s">
        <v>149</v>
      </c>
      <c r="L1974" t="s">
        <v>214</v>
      </c>
      <c r="M1974" t="s">
        <v>76</v>
      </c>
      <c r="N1974" t="s">
        <v>215</v>
      </c>
      <c r="O1974" s="57">
        <v>46301.346990740742</v>
      </c>
      <c r="P1974" s="57">
        <v>46301.73333333333</v>
      </c>
      <c r="Q1974">
        <v>69404642</v>
      </c>
      <c r="S1974">
        <v>143424113153</v>
      </c>
      <c r="T1974" t="s">
        <v>3480</v>
      </c>
      <c r="U1974" t="s">
        <v>3481</v>
      </c>
      <c r="V1974" t="s">
        <v>3482</v>
      </c>
      <c r="Z1974">
        <v>110.527075007557</v>
      </c>
      <c r="AA1974">
        <v>-6.9877180135767398</v>
      </c>
      <c r="AB1974" t="s">
        <v>3483</v>
      </c>
      <c r="AC1974" t="s">
        <v>216</v>
      </c>
      <c r="AL1974" t="s">
        <v>217</v>
      </c>
      <c r="AM1974" t="s">
        <v>3484</v>
      </c>
      <c r="AN1974" t="s">
        <v>6</v>
      </c>
      <c r="AO1974" s="57">
        <v>46183.350821759261</v>
      </c>
      <c r="AP1974" s="57">
        <v>46302.333333333336</v>
      </c>
      <c r="AR1974" t="s">
        <v>218</v>
      </c>
      <c r="AS1974" t="s">
        <v>811</v>
      </c>
      <c r="AT1974" t="s">
        <v>230</v>
      </c>
      <c r="AU1974">
        <v>20261006</v>
      </c>
      <c r="AV1974" t="s">
        <v>221</v>
      </c>
      <c r="AW1974" t="s">
        <v>875</v>
      </c>
      <c r="AX1974" t="s">
        <v>222</v>
      </c>
      <c r="BA1974" s="57">
        <v>46302.333333333336</v>
      </c>
      <c r="BB1974" t="s">
        <v>3484</v>
      </c>
      <c r="BC1974">
        <v>2026</v>
      </c>
      <c r="BD1974">
        <v>10</v>
      </c>
      <c r="BE1974">
        <v>6</v>
      </c>
      <c r="BF1974" s="6">
        <f t="shared" si="90"/>
        <v>46301</v>
      </c>
      <c r="BG1974">
        <f t="shared" si="91"/>
        <v>-1.3333333333357587</v>
      </c>
      <c r="BH1974" t="str">
        <f t="shared" si="92"/>
        <v>COMPLY</v>
      </c>
      <c r="BI1974" t="e">
        <f>VLOOKUP(H1974,Sheet2!$A$1:$B$270,2,FALSE)</f>
        <v>#N/A</v>
      </c>
    </row>
    <row r="1975" spans="1:61">
      <c r="A1975">
        <v>1974</v>
      </c>
      <c r="B1975">
        <v>1002623449</v>
      </c>
      <c r="C1975">
        <v>3</v>
      </c>
      <c r="D1975" t="s">
        <v>49</v>
      </c>
      <c r="E1975">
        <v>4</v>
      </c>
      <c r="F1975" t="s">
        <v>244</v>
      </c>
      <c r="G1975" t="s">
        <v>245</v>
      </c>
      <c r="H1975" t="s">
        <v>2141</v>
      </c>
      <c r="I1975" t="s">
        <v>212</v>
      </c>
      <c r="J1975" t="s">
        <v>213</v>
      </c>
      <c r="K1975" t="s">
        <v>149</v>
      </c>
      <c r="L1975" t="s">
        <v>214</v>
      </c>
      <c r="M1975" t="s">
        <v>76</v>
      </c>
      <c r="N1975" t="s">
        <v>215</v>
      </c>
      <c r="O1975" s="57">
        <v>46301.361516203702</v>
      </c>
      <c r="P1975" s="57">
        <v>46301.574756944443</v>
      </c>
      <c r="Q1975">
        <v>69404690</v>
      </c>
      <c r="S1975">
        <v>143424113157</v>
      </c>
      <c r="T1975" t="s">
        <v>3485</v>
      </c>
      <c r="U1975" t="s">
        <v>3486</v>
      </c>
      <c r="V1975" t="s">
        <v>3487</v>
      </c>
      <c r="Z1975">
        <v>110.458579435944</v>
      </c>
      <c r="AA1975">
        <v>-6.9671008147035902</v>
      </c>
      <c r="AB1975" t="s">
        <v>3488</v>
      </c>
      <c r="AC1975" t="s">
        <v>216</v>
      </c>
      <c r="AL1975" t="s">
        <v>217</v>
      </c>
      <c r="AM1975" t="s">
        <v>3154</v>
      </c>
      <c r="AN1975" t="s">
        <v>6</v>
      </c>
      <c r="AO1975" s="57">
        <v>46183.392407407409</v>
      </c>
      <c r="AP1975" s="57">
        <v>46302.333333333336</v>
      </c>
      <c r="AR1975" t="s">
        <v>218</v>
      </c>
      <c r="AS1975" t="s">
        <v>811</v>
      </c>
      <c r="AT1975" t="s">
        <v>230</v>
      </c>
      <c r="AU1975">
        <v>20261006</v>
      </c>
      <c r="AV1975" t="s">
        <v>221</v>
      </c>
      <c r="AW1975" t="s">
        <v>877</v>
      </c>
      <c r="AX1975" t="s">
        <v>222</v>
      </c>
      <c r="BA1975" s="57">
        <v>46302.333333333336</v>
      </c>
      <c r="BB1975" t="s">
        <v>3154</v>
      </c>
      <c r="BC1975">
        <v>2026</v>
      </c>
      <c r="BD1975">
        <v>10</v>
      </c>
      <c r="BE1975">
        <v>6</v>
      </c>
      <c r="BF1975" s="6">
        <f t="shared" si="90"/>
        <v>46301</v>
      </c>
      <c r="BG1975">
        <f t="shared" si="91"/>
        <v>-1.3333333333357587</v>
      </c>
      <c r="BH1975" t="str">
        <f t="shared" si="92"/>
        <v>COMPLY</v>
      </c>
      <c r="BI1975" t="e">
        <f>VLOOKUP(H1975,Sheet2!$A$1:$B$270,2,FALSE)</f>
        <v>#N/A</v>
      </c>
    </row>
    <row r="1976" spans="1:61">
      <c r="A1976">
        <v>1975</v>
      </c>
      <c r="B1976">
        <v>1002634871</v>
      </c>
      <c r="C1976">
        <v>3</v>
      </c>
      <c r="D1976" t="s">
        <v>49</v>
      </c>
      <c r="E1976">
        <v>4</v>
      </c>
      <c r="F1976" t="s">
        <v>244</v>
      </c>
      <c r="G1976" t="s">
        <v>245</v>
      </c>
      <c r="H1976" t="s">
        <v>2141</v>
      </c>
      <c r="I1976" t="s">
        <v>212</v>
      </c>
      <c r="J1976" t="s">
        <v>213</v>
      </c>
      <c r="K1976" t="s">
        <v>149</v>
      </c>
      <c r="L1976" t="s">
        <v>214</v>
      </c>
      <c r="M1976" t="s">
        <v>76</v>
      </c>
      <c r="N1976" t="s">
        <v>215</v>
      </c>
      <c r="O1976" s="57">
        <v>46308.520543981482</v>
      </c>
      <c r="P1976" s="57">
        <v>46309.73269675926</v>
      </c>
      <c r="Q1976">
        <v>69409346</v>
      </c>
      <c r="S1976">
        <v>143424113724</v>
      </c>
      <c r="T1976" t="s">
        <v>6247</v>
      </c>
      <c r="U1976" t="s">
        <v>6248</v>
      </c>
      <c r="V1976" t="s">
        <v>6249</v>
      </c>
      <c r="Z1976">
        <v>110.491015</v>
      </c>
      <c r="AA1976">
        <v>-6.994523</v>
      </c>
      <c r="AB1976" t="s">
        <v>6250</v>
      </c>
      <c r="AC1976" t="s">
        <v>235</v>
      </c>
      <c r="AL1976" t="s">
        <v>217</v>
      </c>
      <c r="AM1976" t="s">
        <v>5869</v>
      </c>
      <c r="AN1976" t="s">
        <v>6</v>
      </c>
      <c r="AO1976" t="s">
        <v>6251</v>
      </c>
      <c r="AP1976" s="57">
        <v>46309.458333333336</v>
      </c>
      <c r="AR1976" t="s">
        <v>218</v>
      </c>
      <c r="AS1976" t="s">
        <v>811</v>
      </c>
      <c r="AT1976" t="s">
        <v>230</v>
      </c>
      <c r="AU1976">
        <v>20261014</v>
      </c>
      <c r="AV1976" t="s">
        <v>221</v>
      </c>
      <c r="AW1976" t="s">
        <v>879</v>
      </c>
      <c r="AX1976" t="s">
        <v>222</v>
      </c>
      <c r="BA1976" s="57">
        <v>46309.458333333336</v>
      </c>
      <c r="BB1976" t="s">
        <v>5869</v>
      </c>
      <c r="BC1976">
        <v>2026</v>
      </c>
      <c r="BD1976">
        <v>10</v>
      </c>
      <c r="BE1976">
        <v>14</v>
      </c>
      <c r="BF1976" s="6">
        <f t="shared" si="90"/>
        <v>46309</v>
      </c>
      <c r="BG1976">
        <f t="shared" si="91"/>
        <v>-0.45833333333575865</v>
      </c>
      <c r="BH1976" t="str">
        <f t="shared" si="92"/>
        <v>COMPLY</v>
      </c>
      <c r="BI1976" t="e">
        <f>VLOOKUP(H1976,Sheet2!$A$1:$B$270,2,FALSE)</f>
        <v>#N/A</v>
      </c>
    </row>
    <row r="1977" spans="1:61">
      <c r="A1977">
        <v>1976</v>
      </c>
      <c r="B1977">
        <v>1002643035</v>
      </c>
      <c r="C1977">
        <v>3</v>
      </c>
      <c r="D1977" t="s">
        <v>49</v>
      </c>
      <c r="E1977">
        <v>4</v>
      </c>
      <c r="F1977" t="s">
        <v>244</v>
      </c>
      <c r="G1977" t="s">
        <v>245</v>
      </c>
      <c r="H1977" t="s">
        <v>2141</v>
      </c>
      <c r="I1977" t="s">
        <v>212</v>
      </c>
      <c r="J1977" t="s">
        <v>213</v>
      </c>
      <c r="K1977" t="s">
        <v>149</v>
      </c>
      <c r="M1977" t="s">
        <v>76</v>
      </c>
      <c r="N1977" t="s">
        <v>215</v>
      </c>
      <c r="O1977" s="57">
        <v>46314.52983796296</v>
      </c>
      <c r="P1977" s="57">
        <v>46314.595509259256</v>
      </c>
      <c r="Q1977">
        <v>69411299</v>
      </c>
      <c r="S1977">
        <v>143424113305</v>
      </c>
      <c r="T1977" t="s">
        <v>8864</v>
      </c>
      <c r="U1977" t="s">
        <v>9789</v>
      </c>
      <c r="V1977" t="s">
        <v>9790</v>
      </c>
      <c r="Z1977">
        <v>110.450076</v>
      </c>
      <c r="AA1977">
        <v>-6.9573460000000003</v>
      </c>
      <c r="AB1977" t="s">
        <v>8867</v>
      </c>
      <c r="AC1977" t="s">
        <v>216</v>
      </c>
      <c r="AL1977" t="s">
        <v>217</v>
      </c>
      <c r="AM1977" t="s">
        <v>9791</v>
      </c>
      <c r="AN1977" t="s">
        <v>6</v>
      </c>
      <c r="AO1977" t="s">
        <v>9508</v>
      </c>
      <c r="AR1977" t="s">
        <v>218</v>
      </c>
      <c r="AS1977" t="s">
        <v>811</v>
      </c>
      <c r="AT1977" t="s">
        <v>230</v>
      </c>
      <c r="AU1977">
        <v>20261019</v>
      </c>
      <c r="AV1977" t="s">
        <v>221</v>
      </c>
      <c r="AW1977" t="s">
        <v>540</v>
      </c>
      <c r="AX1977" t="s">
        <v>222</v>
      </c>
      <c r="BA1977" s="57">
        <v>46314.291666666664</v>
      </c>
      <c r="BB1977" t="s">
        <v>9791</v>
      </c>
      <c r="BC1977">
        <v>2026</v>
      </c>
      <c r="BD1977">
        <v>10</v>
      </c>
      <c r="BE1977">
        <v>19</v>
      </c>
      <c r="BF1977" s="6">
        <f t="shared" si="90"/>
        <v>46314</v>
      </c>
      <c r="BG1977">
        <f t="shared" si="91"/>
        <v>-0.29166666666424135</v>
      </c>
      <c r="BH1977" t="str">
        <f t="shared" si="92"/>
        <v>COMPLY</v>
      </c>
      <c r="BI1977" t="e">
        <f>VLOOKUP(H1977,Sheet2!$A$1:$B$270,2,FALSE)</f>
        <v>#N/A</v>
      </c>
    </row>
    <row r="1978" spans="1:61">
      <c r="A1978">
        <v>1977</v>
      </c>
      <c r="B1978">
        <v>1002642363</v>
      </c>
      <c r="C1978">
        <v>3</v>
      </c>
      <c r="D1978" t="s">
        <v>49</v>
      </c>
      <c r="E1978">
        <v>4</v>
      </c>
      <c r="F1978" t="s">
        <v>244</v>
      </c>
      <c r="G1978" t="s">
        <v>245</v>
      </c>
      <c r="H1978" t="s">
        <v>2141</v>
      </c>
      <c r="I1978" t="s">
        <v>212</v>
      </c>
      <c r="J1978" t="s">
        <v>213</v>
      </c>
      <c r="K1978" t="s">
        <v>149</v>
      </c>
      <c r="L1978" t="s">
        <v>214</v>
      </c>
      <c r="M1978" t="s">
        <v>76</v>
      </c>
      <c r="N1978" t="s">
        <v>215</v>
      </c>
      <c r="O1978" s="57">
        <v>46314.390682870369</v>
      </c>
      <c r="P1978" s="57">
        <v>46314.636145833334</v>
      </c>
      <c r="Q1978">
        <v>69412633</v>
      </c>
      <c r="S1978">
        <v>143424113304</v>
      </c>
      <c r="T1978" t="s">
        <v>9792</v>
      </c>
      <c r="U1978" t="s">
        <v>9793</v>
      </c>
      <c r="V1978" t="s">
        <v>9794</v>
      </c>
      <c r="Z1978">
        <v>110.48831199999999</v>
      </c>
      <c r="AA1978">
        <v>-6.9730309999999998</v>
      </c>
      <c r="AB1978" t="s">
        <v>9795</v>
      </c>
      <c r="AC1978" t="s">
        <v>235</v>
      </c>
      <c r="AL1978" t="s">
        <v>217</v>
      </c>
      <c r="AM1978" t="s">
        <v>9796</v>
      </c>
      <c r="AN1978" t="s">
        <v>6</v>
      </c>
      <c r="AO1978" t="s">
        <v>9410</v>
      </c>
      <c r="AP1978" s="57">
        <v>46315.333333333336</v>
      </c>
      <c r="AR1978" t="s">
        <v>218</v>
      </c>
      <c r="AS1978" t="s">
        <v>811</v>
      </c>
      <c r="AT1978" t="s">
        <v>230</v>
      </c>
      <c r="AU1978">
        <v>20261019</v>
      </c>
      <c r="AV1978" t="s">
        <v>221</v>
      </c>
      <c r="AW1978" t="s">
        <v>883</v>
      </c>
      <c r="AX1978" t="s">
        <v>222</v>
      </c>
      <c r="BA1978" s="57">
        <v>46315.333333333336</v>
      </c>
      <c r="BB1978" t="s">
        <v>9796</v>
      </c>
      <c r="BC1978">
        <v>2026</v>
      </c>
      <c r="BD1978">
        <v>10</v>
      </c>
      <c r="BE1978">
        <v>19</v>
      </c>
      <c r="BF1978" s="6">
        <f t="shared" si="90"/>
        <v>46314</v>
      </c>
      <c r="BG1978">
        <f t="shared" si="91"/>
        <v>-1.3333333333357587</v>
      </c>
      <c r="BH1978" t="str">
        <f t="shared" si="92"/>
        <v>COMPLY</v>
      </c>
      <c r="BI1978" t="e">
        <f>VLOOKUP(H1978,Sheet2!$A$1:$B$270,2,FALSE)</f>
        <v>#N/A</v>
      </c>
    </row>
    <row r="1979" spans="1:61">
      <c r="A1979">
        <v>1978</v>
      </c>
      <c r="B1979">
        <v>1002646741</v>
      </c>
      <c r="C1979">
        <v>3</v>
      </c>
      <c r="D1979" t="s">
        <v>49</v>
      </c>
      <c r="E1979">
        <v>4</v>
      </c>
      <c r="F1979" t="s">
        <v>244</v>
      </c>
      <c r="G1979" t="s">
        <v>245</v>
      </c>
      <c r="H1979" t="s">
        <v>2141</v>
      </c>
      <c r="I1979" t="s">
        <v>212</v>
      </c>
      <c r="J1979" t="s">
        <v>213</v>
      </c>
      <c r="K1979" t="s">
        <v>149</v>
      </c>
      <c r="L1979" t="s">
        <v>214</v>
      </c>
      <c r="M1979" t="s">
        <v>76</v>
      </c>
      <c r="N1979" t="s">
        <v>215</v>
      </c>
      <c r="O1979" s="57">
        <v>46316.406064814815</v>
      </c>
      <c r="P1979" s="57">
        <v>46316.757141203707</v>
      </c>
      <c r="Q1979">
        <v>69414203</v>
      </c>
      <c r="S1979">
        <v>143424112554</v>
      </c>
      <c r="T1979" t="s">
        <v>11064</v>
      </c>
      <c r="U1979" t="s">
        <v>11065</v>
      </c>
      <c r="V1979" t="s">
        <v>11066</v>
      </c>
      <c r="Z1979">
        <v>110.509737</v>
      </c>
      <c r="AA1979">
        <v>-6.9679339999999996</v>
      </c>
      <c r="AB1979" t="s">
        <v>11067</v>
      </c>
      <c r="AC1979" t="s">
        <v>235</v>
      </c>
      <c r="AL1979" t="s">
        <v>217</v>
      </c>
      <c r="AM1979" t="s">
        <v>11068</v>
      </c>
      <c r="AN1979" t="s">
        <v>6</v>
      </c>
      <c r="AO1979" t="s">
        <v>10793</v>
      </c>
      <c r="AP1979" s="57">
        <v>46317.333333333336</v>
      </c>
      <c r="AR1979" t="s">
        <v>218</v>
      </c>
      <c r="AS1979" t="s">
        <v>811</v>
      </c>
      <c r="AT1979" t="s">
        <v>230</v>
      </c>
      <c r="AU1979">
        <v>20261021</v>
      </c>
      <c r="AV1979" t="s">
        <v>221</v>
      </c>
      <c r="AW1979" t="s">
        <v>877</v>
      </c>
      <c r="AX1979" t="s">
        <v>222</v>
      </c>
      <c r="BA1979" s="57">
        <v>46317.333333333336</v>
      </c>
      <c r="BB1979" t="s">
        <v>11068</v>
      </c>
      <c r="BC1979">
        <v>2026</v>
      </c>
      <c r="BD1979">
        <v>10</v>
      </c>
      <c r="BE1979">
        <v>21</v>
      </c>
      <c r="BF1979" s="6">
        <f t="shared" si="90"/>
        <v>46316</v>
      </c>
      <c r="BG1979">
        <f t="shared" si="91"/>
        <v>-1.3333333333357587</v>
      </c>
      <c r="BH1979" t="str">
        <f t="shared" si="92"/>
        <v>COMPLY</v>
      </c>
      <c r="BI1979" t="e">
        <f>VLOOKUP(H1979,Sheet2!$A$1:$B$270,2,FALSE)</f>
        <v>#N/A</v>
      </c>
    </row>
    <row r="1980" spans="1:61">
      <c r="A1980">
        <v>1979</v>
      </c>
      <c r="B1980">
        <v>1002649462</v>
      </c>
      <c r="C1980">
        <v>3</v>
      </c>
      <c r="D1980" t="s">
        <v>49</v>
      </c>
      <c r="E1980">
        <v>4</v>
      </c>
      <c r="F1980" t="s">
        <v>244</v>
      </c>
      <c r="G1980" t="s">
        <v>245</v>
      </c>
      <c r="H1980" t="s">
        <v>2141</v>
      </c>
      <c r="I1980" t="s">
        <v>212</v>
      </c>
      <c r="J1980" t="s">
        <v>213</v>
      </c>
      <c r="K1980" t="s">
        <v>149</v>
      </c>
      <c r="M1980" t="s">
        <v>76</v>
      </c>
      <c r="N1980" t="s">
        <v>563</v>
      </c>
      <c r="O1980" s="57">
        <v>46317.624120370368</v>
      </c>
      <c r="P1980" s="57">
        <v>46317.740555555552</v>
      </c>
      <c r="Q1980">
        <v>66525052</v>
      </c>
      <c r="S1980">
        <v>143424113435</v>
      </c>
      <c r="T1980" t="s">
        <v>1652</v>
      </c>
      <c r="U1980" t="s">
        <v>2152</v>
      </c>
      <c r="V1980" t="s">
        <v>11666</v>
      </c>
      <c r="Z1980">
        <v>110.478504</v>
      </c>
      <c r="AA1980">
        <v>-6.9632519999999998</v>
      </c>
      <c r="AB1980" t="s">
        <v>2153</v>
      </c>
      <c r="AC1980" t="s">
        <v>225</v>
      </c>
      <c r="AL1980" t="s">
        <v>217</v>
      </c>
      <c r="AM1980" t="s">
        <v>11667</v>
      </c>
      <c r="AN1980" t="s">
        <v>6</v>
      </c>
      <c r="AO1980" t="s">
        <v>11393</v>
      </c>
      <c r="AR1980" t="s">
        <v>218</v>
      </c>
      <c r="AS1980" t="s">
        <v>811</v>
      </c>
      <c r="AT1980" t="s">
        <v>230</v>
      </c>
      <c r="AU1980">
        <v>20261022</v>
      </c>
      <c r="AV1980" t="s">
        <v>221</v>
      </c>
      <c r="AW1980" t="s">
        <v>3528</v>
      </c>
      <c r="AX1980" t="s">
        <v>222</v>
      </c>
      <c r="BA1980" s="57">
        <v>46317.291666666664</v>
      </c>
      <c r="BB1980" t="s">
        <v>11667</v>
      </c>
      <c r="BC1980">
        <v>2026</v>
      </c>
      <c r="BD1980">
        <v>10</v>
      </c>
      <c r="BE1980">
        <v>22</v>
      </c>
      <c r="BF1980" s="6">
        <f t="shared" si="90"/>
        <v>46317</v>
      </c>
      <c r="BG1980">
        <f t="shared" si="91"/>
        <v>-0.29166666666424135</v>
      </c>
      <c r="BH1980" t="str">
        <f t="shared" si="92"/>
        <v>COMPLY</v>
      </c>
      <c r="BI1980" t="e">
        <f>VLOOKUP(H1980,Sheet2!$A$1:$B$270,2,FALSE)</f>
        <v>#N/A</v>
      </c>
    </row>
    <row r="1981" spans="1:61">
      <c r="A1981">
        <v>1980</v>
      </c>
      <c r="B1981">
        <v>1002658208</v>
      </c>
      <c r="C1981">
        <v>3</v>
      </c>
      <c r="D1981" t="s">
        <v>49</v>
      </c>
      <c r="E1981">
        <v>4</v>
      </c>
      <c r="F1981" t="s">
        <v>244</v>
      </c>
      <c r="G1981" t="s">
        <v>245</v>
      </c>
      <c r="H1981" t="s">
        <v>2141</v>
      </c>
      <c r="I1981" t="s">
        <v>212</v>
      </c>
      <c r="J1981" t="s">
        <v>213</v>
      </c>
      <c r="K1981" t="s">
        <v>149</v>
      </c>
      <c r="M1981" t="s">
        <v>76</v>
      </c>
      <c r="N1981" t="s">
        <v>215</v>
      </c>
      <c r="O1981" s="57">
        <v>46323.678067129629</v>
      </c>
      <c r="P1981" s="57">
        <v>46324.855532407404</v>
      </c>
      <c r="Q1981">
        <v>69418777</v>
      </c>
      <c r="S1981">
        <v>143424113582</v>
      </c>
      <c r="T1981" t="s">
        <v>14689</v>
      </c>
      <c r="U1981" t="s">
        <v>14690</v>
      </c>
      <c r="V1981" t="s">
        <v>14691</v>
      </c>
      <c r="Z1981">
        <v>110.482529653768</v>
      </c>
      <c r="AA1981">
        <v>-6.9502408417144599</v>
      </c>
      <c r="AB1981" t="s">
        <v>14692</v>
      </c>
      <c r="AC1981" t="s">
        <v>225</v>
      </c>
      <c r="AL1981" t="s">
        <v>217</v>
      </c>
      <c r="AM1981" t="s">
        <v>14693</v>
      </c>
      <c r="AN1981" t="s">
        <v>6</v>
      </c>
      <c r="AO1981" t="s">
        <v>14289</v>
      </c>
      <c r="AP1981" s="57">
        <v>46324.625</v>
      </c>
      <c r="AR1981" t="s">
        <v>218</v>
      </c>
      <c r="AS1981" t="s">
        <v>811</v>
      </c>
      <c r="AT1981" t="s">
        <v>230</v>
      </c>
      <c r="AU1981">
        <v>20261029</v>
      </c>
      <c r="AV1981" t="s">
        <v>221</v>
      </c>
      <c r="AW1981" t="s">
        <v>1746</v>
      </c>
      <c r="AX1981" t="s">
        <v>222</v>
      </c>
      <c r="BA1981" s="57">
        <v>46324.625</v>
      </c>
      <c r="BB1981" t="s">
        <v>14693</v>
      </c>
      <c r="BC1981">
        <v>2026</v>
      </c>
      <c r="BD1981">
        <v>10</v>
      </c>
      <c r="BE1981">
        <v>29</v>
      </c>
      <c r="BF1981" s="6">
        <f t="shared" si="90"/>
        <v>46324</v>
      </c>
      <c r="BG1981">
        <f t="shared" si="91"/>
        <v>-0.625</v>
      </c>
      <c r="BH1981" t="str">
        <f t="shared" si="92"/>
        <v>COMPLY</v>
      </c>
      <c r="BI1981" t="e">
        <f>VLOOKUP(H1981,Sheet2!$A$1:$B$270,2,FALSE)</f>
        <v>#N/A</v>
      </c>
    </row>
    <row r="1982" spans="1:61">
      <c r="A1982">
        <v>1981</v>
      </c>
      <c r="B1982">
        <v>1002654396</v>
      </c>
      <c r="C1982">
        <v>3</v>
      </c>
      <c r="D1982" t="s">
        <v>49</v>
      </c>
      <c r="E1982">
        <v>4</v>
      </c>
      <c r="F1982" t="s">
        <v>244</v>
      </c>
      <c r="G1982" t="s">
        <v>245</v>
      </c>
      <c r="H1982" t="s">
        <v>2141</v>
      </c>
      <c r="I1982" t="s">
        <v>212</v>
      </c>
      <c r="J1982" t="s">
        <v>213</v>
      </c>
      <c r="K1982" t="s">
        <v>149</v>
      </c>
      <c r="L1982" t="s">
        <v>214</v>
      </c>
      <c r="M1982" t="s">
        <v>2112</v>
      </c>
      <c r="N1982" t="s">
        <v>215</v>
      </c>
      <c r="O1982" s="57">
        <v>46321.630752314813</v>
      </c>
      <c r="P1982" s="57">
        <v>46321.739618055559</v>
      </c>
      <c r="Q1982">
        <v>69414392</v>
      </c>
      <c r="T1982" t="s">
        <v>11059</v>
      </c>
      <c r="V1982" t="s">
        <v>11061</v>
      </c>
      <c r="Z1982">
        <v>110.5153</v>
      </c>
      <c r="AA1982">
        <v>-6.9760999999999997</v>
      </c>
      <c r="AB1982" t="s">
        <v>11062</v>
      </c>
      <c r="AC1982" t="s">
        <v>235</v>
      </c>
      <c r="AL1982" t="s">
        <v>217</v>
      </c>
      <c r="AM1982" t="s">
        <v>11063</v>
      </c>
      <c r="AN1982" t="s">
        <v>6</v>
      </c>
      <c r="AO1982" t="s">
        <v>13320</v>
      </c>
      <c r="AP1982" s="57">
        <v>46317</v>
      </c>
      <c r="AQ1982" t="s">
        <v>838</v>
      </c>
      <c r="AR1982" t="s">
        <v>543</v>
      </c>
      <c r="AS1982" t="s">
        <v>811</v>
      </c>
      <c r="AT1982" t="s">
        <v>230</v>
      </c>
      <c r="AV1982" t="s">
        <v>2117</v>
      </c>
      <c r="AW1982" t="s">
        <v>882</v>
      </c>
      <c r="AX1982" t="s">
        <v>222</v>
      </c>
      <c r="BA1982" s="57">
        <v>46317.333333333336</v>
      </c>
      <c r="BB1982" t="s">
        <v>11063</v>
      </c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:61">
      <c r="A1983">
        <v>1982</v>
      </c>
      <c r="B1983">
        <v>1002647150</v>
      </c>
      <c r="C1983">
        <v>3</v>
      </c>
      <c r="D1983" t="s">
        <v>49</v>
      </c>
      <c r="E1983">
        <v>4</v>
      </c>
      <c r="F1983" t="s">
        <v>244</v>
      </c>
      <c r="G1983" t="s">
        <v>245</v>
      </c>
      <c r="H1983" t="s">
        <v>2141</v>
      </c>
      <c r="I1983" t="s">
        <v>212</v>
      </c>
      <c r="J1983" t="s">
        <v>213</v>
      </c>
      <c r="K1983" t="s">
        <v>149</v>
      </c>
      <c r="L1983" t="s">
        <v>214</v>
      </c>
      <c r="M1983" t="s">
        <v>1916</v>
      </c>
      <c r="N1983" t="s">
        <v>215</v>
      </c>
      <c r="O1983" s="57">
        <v>46316.487395833334</v>
      </c>
      <c r="P1983" s="57">
        <v>46321.631423611114</v>
      </c>
      <c r="Q1983">
        <v>69414392</v>
      </c>
      <c r="S1983">
        <v>143424112550</v>
      </c>
      <c r="T1983" t="s">
        <v>11059</v>
      </c>
      <c r="U1983" t="s">
        <v>11060</v>
      </c>
      <c r="V1983" t="s">
        <v>11061</v>
      </c>
      <c r="Z1983">
        <v>110.51488076414</v>
      </c>
      <c r="AA1983">
        <v>-6.9759759163686397</v>
      </c>
      <c r="AB1983" t="s">
        <v>11062</v>
      </c>
      <c r="AC1983" t="s">
        <v>235</v>
      </c>
      <c r="AL1983" t="s">
        <v>217</v>
      </c>
      <c r="AM1983" t="s">
        <v>11063</v>
      </c>
      <c r="AN1983" t="s">
        <v>6</v>
      </c>
      <c r="AO1983" t="s">
        <v>10725</v>
      </c>
      <c r="AP1983" s="57">
        <v>46317.333333333336</v>
      </c>
      <c r="AQ1983" t="s">
        <v>838</v>
      </c>
      <c r="AR1983" t="s">
        <v>12</v>
      </c>
      <c r="AS1983" t="s">
        <v>811</v>
      </c>
      <c r="AT1983" t="s">
        <v>230</v>
      </c>
      <c r="AV1983" t="s">
        <v>1626</v>
      </c>
      <c r="AW1983" t="s">
        <v>882</v>
      </c>
      <c r="AX1983" t="s">
        <v>222</v>
      </c>
      <c r="BA1983" s="57">
        <v>46317.333333333336</v>
      </c>
      <c r="BB1983" t="s">
        <v>11063</v>
      </c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:61">
      <c r="A1984">
        <v>1983</v>
      </c>
      <c r="B1984">
        <v>1002636404</v>
      </c>
      <c r="C1984">
        <v>3</v>
      </c>
      <c r="D1984" t="s">
        <v>49</v>
      </c>
      <c r="E1984">
        <v>4</v>
      </c>
      <c r="F1984" t="s">
        <v>244</v>
      </c>
      <c r="G1984" t="s">
        <v>245</v>
      </c>
      <c r="H1984" t="s">
        <v>803</v>
      </c>
      <c r="I1984" t="s">
        <v>212</v>
      </c>
      <c r="J1984" t="s">
        <v>213</v>
      </c>
      <c r="K1984" t="s">
        <v>149</v>
      </c>
      <c r="M1984" t="s">
        <v>1400</v>
      </c>
      <c r="N1984" t="s">
        <v>215</v>
      </c>
      <c r="O1984" s="57">
        <v>46309.45753472222</v>
      </c>
      <c r="P1984" s="57">
        <v>46319.616284722222</v>
      </c>
      <c r="Q1984">
        <v>69409949</v>
      </c>
      <c r="R1984">
        <v>2435314159</v>
      </c>
      <c r="S1984">
        <v>142406123146</v>
      </c>
      <c r="T1984" t="s">
        <v>7117</v>
      </c>
      <c r="U1984" t="s">
        <v>7118</v>
      </c>
      <c r="V1984" t="s">
        <v>8878</v>
      </c>
      <c r="Z1984">
        <v>110.4126392</v>
      </c>
      <c r="AA1984">
        <v>-6.9806656</v>
      </c>
      <c r="AB1984" t="s">
        <v>7119</v>
      </c>
      <c r="AC1984" t="s">
        <v>225</v>
      </c>
      <c r="AL1984" t="s">
        <v>217</v>
      </c>
      <c r="AM1984" t="s">
        <v>8879</v>
      </c>
      <c r="AN1984" t="s">
        <v>6</v>
      </c>
      <c r="AO1984" t="s">
        <v>7097</v>
      </c>
      <c r="AP1984" s="57">
        <v>46312.458333333336</v>
      </c>
      <c r="AR1984" t="s">
        <v>14</v>
      </c>
      <c r="AS1984" t="s">
        <v>811</v>
      </c>
      <c r="AT1984" t="s">
        <v>230</v>
      </c>
      <c r="AV1984" t="s">
        <v>12582</v>
      </c>
      <c r="AW1984" t="s">
        <v>540</v>
      </c>
      <c r="AX1984" t="s">
        <v>222</v>
      </c>
      <c r="BA1984" s="57">
        <v>46312.458333333336</v>
      </c>
      <c r="BB1984" t="s">
        <v>8879</v>
      </c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:61">
      <c r="A1985">
        <v>1984</v>
      </c>
      <c r="B1985">
        <v>1002637316</v>
      </c>
      <c r="C1985">
        <v>3</v>
      </c>
      <c r="D1985" t="s">
        <v>49</v>
      </c>
      <c r="E1985">
        <v>4</v>
      </c>
      <c r="F1985" t="s">
        <v>244</v>
      </c>
      <c r="G1985" t="s">
        <v>245</v>
      </c>
      <c r="H1985" t="s">
        <v>803</v>
      </c>
      <c r="I1985" t="s">
        <v>212</v>
      </c>
      <c r="J1985" t="s">
        <v>213</v>
      </c>
      <c r="K1985" t="s">
        <v>149</v>
      </c>
      <c r="L1985" t="s">
        <v>214</v>
      </c>
      <c r="M1985" t="s">
        <v>1400</v>
      </c>
      <c r="N1985" t="s">
        <v>215</v>
      </c>
      <c r="O1985" s="57">
        <v>46309.687256944446</v>
      </c>
      <c r="P1985" s="57">
        <v>46312.633935185186</v>
      </c>
      <c r="Q1985">
        <v>69410345</v>
      </c>
      <c r="S1985">
        <v>142406123153</v>
      </c>
      <c r="T1985" t="s">
        <v>7120</v>
      </c>
      <c r="U1985" t="s">
        <v>7121</v>
      </c>
      <c r="V1985" t="s">
        <v>7122</v>
      </c>
      <c r="Z1985">
        <v>110.407664</v>
      </c>
      <c r="AA1985">
        <v>-6.9820789999999997</v>
      </c>
      <c r="AB1985" t="s">
        <v>7123</v>
      </c>
      <c r="AC1985" t="s">
        <v>235</v>
      </c>
      <c r="AL1985" t="s">
        <v>217</v>
      </c>
      <c r="AM1985" t="s">
        <v>7124</v>
      </c>
      <c r="AN1985" t="s">
        <v>6</v>
      </c>
      <c r="AO1985" t="s">
        <v>6828</v>
      </c>
      <c r="AP1985" s="57">
        <v>46310.625</v>
      </c>
      <c r="AQ1985" t="s">
        <v>838</v>
      </c>
      <c r="AR1985" t="s">
        <v>14</v>
      </c>
      <c r="AS1985" t="s">
        <v>811</v>
      </c>
      <c r="AT1985" t="s">
        <v>230</v>
      </c>
      <c r="AV1985" t="s">
        <v>8880</v>
      </c>
      <c r="AW1985" t="s">
        <v>923</v>
      </c>
      <c r="AX1985" t="s">
        <v>222</v>
      </c>
      <c r="BA1985" s="57">
        <v>46310.625</v>
      </c>
      <c r="BB1985" t="s">
        <v>7124</v>
      </c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:61">
      <c r="A1986">
        <v>1985</v>
      </c>
      <c r="B1986">
        <v>1002637311</v>
      </c>
      <c r="C1986">
        <v>3</v>
      </c>
      <c r="D1986" t="s">
        <v>49</v>
      </c>
      <c r="E1986">
        <v>4</v>
      </c>
      <c r="F1986" t="s">
        <v>244</v>
      </c>
      <c r="G1986" t="s">
        <v>245</v>
      </c>
      <c r="H1986" t="s">
        <v>803</v>
      </c>
      <c r="I1986" t="s">
        <v>212</v>
      </c>
      <c r="J1986" t="s">
        <v>213</v>
      </c>
      <c r="K1986" t="s">
        <v>149</v>
      </c>
      <c r="L1986" t="s">
        <v>214</v>
      </c>
      <c r="M1986" t="s">
        <v>1400</v>
      </c>
      <c r="N1986" t="s">
        <v>215</v>
      </c>
      <c r="O1986" s="57">
        <v>46309.685196759259</v>
      </c>
      <c r="P1986" s="57">
        <v>46312.642800925925</v>
      </c>
      <c r="Q1986">
        <v>69410323</v>
      </c>
      <c r="S1986">
        <v>142406123152</v>
      </c>
      <c r="T1986" t="s">
        <v>7125</v>
      </c>
      <c r="U1986" t="s">
        <v>7126</v>
      </c>
      <c r="V1986" t="s">
        <v>7127</v>
      </c>
      <c r="Z1986">
        <v>110.407664</v>
      </c>
      <c r="AA1986">
        <v>-6.9820789999999997</v>
      </c>
      <c r="AB1986" t="s">
        <v>7128</v>
      </c>
      <c r="AC1986" t="s">
        <v>235</v>
      </c>
      <c r="AL1986" t="s">
        <v>217</v>
      </c>
      <c r="AM1986" t="s">
        <v>7124</v>
      </c>
      <c r="AN1986" t="s">
        <v>6</v>
      </c>
      <c r="AO1986" t="s">
        <v>6828</v>
      </c>
      <c r="AP1986" s="57">
        <v>46310.625</v>
      </c>
      <c r="AR1986" t="s">
        <v>14</v>
      </c>
      <c r="AS1986" t="s">
        <v>811</v>
      </c>
      <c r="AT1986" t="s">
        <v>230</v>
      </c>
      <c r="AV1986" t="s">
        <v>8881</v>
      </c>
      <c r="AW1986" t="s">
        <v>875</v>
      </c>
      <c r="AX1986" t="s">
        <v>222</v>
      </c>
      <c r="BA1986" s="57">
        <v>46310.625</v>
      </c>
      <c r="BB1986" t="s">
        <v>7124</v>
      </c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:61">
      <c r="A1987">
        <v>1986</v>
      </c>
      <c r="B1987">
        <v>1002646323</v>
      </c>
      <c r="C1987">
        <v>3</v>
      </c>
      <c r="D1987" t="s">
        <v>49</v>
      </c>
      <c r="E1987">
        <v>4</v>
      </c>
      <c r="F1987" t="s">
        <v>244</v>
      </c>
      <c r="G1987" t="s">
        <v>245</v>
      </c>
      <c r="H1987" t="s">
        <v>803</v>
      </c>
      <c r="I1987" t="s">
        <v>212</v>
      </c>
      <c r="J1987" t="s">
        <v>213</v>
      </c>
      <c r="K1987" t="s">
        <v>149</v>
      </c>
      <c r="L1987" t="s">
        <v>214</v>
      </c>
      <c r="M1987" t="s">
        <v>1400</v>
      </c>
      <c r="N1987" t="s">
        <v>215</v>
      </c>
      <c r="O1987" s="57">
        <v>46315.75403935185</v>
      </c>
      <c r="P1987" s="57">
        <v>46324.50409722222</v>
      </c>
      <c r="Q1987">
        <v>69414072</v>
      </c>
      <c r="S1987">
        <v>142406123201</v>
      </c>
      <c r="T1987" t="s">
        <v>10448</v>
      </c>
      <c r="U1987" t="s">
        <v>10449</v>
      </c>
      <c r="V1987" t="s">
        <v>10450</v>
      </c>
      <c r="Z1987">
        <v>110.41764790000001</v>
      </c>
      <c r="AA1987">
        <v>-6.9840374999999897</v>
      </c>
      <c r="AB1987" t="s">
        <v>10451</v>
      </c>
      <c r="AC1987" t="s">
        <v>235</v>
      </c>
      <c r="AL1987" t="s">
        <v>217</v>
      </c>
      <c r="AM1987" t="s">
        <v>10452</v>
      </c>
      <c r="AN1987" t="s">
        <v>6</v>
      </c>
      <c r="AO1987" t="s">
        <v>10234</v>
      </c>
      <c r="AP1987" s="57">
        <v>46316.625</v>
      </c>
      <c r="AQ1987" t="s">
        <v>841</v>
      </c>
      <c r="AR1987" t="s">
        <v>14</v>
      </c>
      <c r="AS1987" t="s">
        <v>811</v>
      </c>
      <c r="AT1987" t="s">
        <v>230</v>
      </c>
      <c r="AV1987" t="s">
        <v>15374</v>
      </c>
      <c r="AW1987" t="s">
        <v>886</v>
      </c>
      <c r="AX1987" t="s">
        <v>222</v>
      </c>
      <c r="BA1987" s="57">
        <v>46316.625</v>
      </c>
      <c r="BB1987" t="s">
        <v>10452</v>
      </c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:61">
      <c r="A1988">
        <v>1987</v>
      </c>
      <c r="B1988">
        <v>1002618755</v>
      </c>
      <c r="C1988">
        <v>3</v>
      </c>
      <c r="D1988" t="s">
        <v>49</v>
      </c>
      <c r="E1988">
        <v>4</v>
      </c>
      <c r="F1988" t="s">
        <v>244</v>
      </c>
      <c r="G1988" t="s">
        <v>245</v>
      </c>
      <c r="H1988" t="s">
        <v>803</v>
      </c>
      <c r="I1988" t="s">
        <v>212</v>
      </c>
      <c r="J1988" t="s">
        <v>213</v>
      </c>
      <c r="K1988" t="s">
        <v>149</v>
      </c>
      <c r="L1988" t="s">
        <v>214</v>
      </c>
      <c r="M1988" t="s">
        <v>76</v>
      </c>
      <c r="N1988" t="s">
        <v>215</v>
      </c>
      <c r="O1988" s="57">
        <v>46296.740671296298</v>
      </c>
      <c r="P1988" s="57">
        <v>46297.74459490741</v>
      </c>
      <c r="Q1988">
        <v>69402637</v>
      </c>
      <c r="S1988">
        <v>142406123044</v>
      </c>
      <c r="T1988" t="s">
        <v>932</v>
      </c>
      <c r="U1988" t="s">
        <v>1226</v>
      </c>
      <c r="V1988" t="s">
        <v>1227</v>
      </c>
      <c r="Z1988">
        <v>110.442810058593</v>
      </c>
      <c r="AA1988">
        <v>-6.9639205629502898</v>
      </c>
      <c r="AB1988" t="s">
        <v>1228</v>
      </c>
      <c r="AC1988" t="s">
        <v>235</v>
      </c>
      <c r="AL1988" t="s">
        <v>217</v>
      </c>
      <c r="AM1988" t="s">
        <v>1123</v>
      </c>
      <c r="AN1988" t="s">
        <v>6</v>
      </c>
      <c r="AO1988" s="57">
        <v>46032.746898148151</v>
      </c>
      <c r="AP1988" s="57">
        <v>46297.625</v>
      </c>
      <c r="AR1988" t="s">
        <v>218</v>
      </c>
      <c r="AS1988" t="s">
        <v>811</v>
      </c>
      <c r="AT1988" t="s">
        <v>230</v>
      </c>
      <c r="AU1988">
        <v>20261002</v>
      </c>
      <c r="AV1988" t="s">
        <v>221</v>
      </c>
      <c r="AW1988" t="s">
        <v>877</v>
      </c>
      <c r="AX1988" t="s">
        <v>222</v>
      </c>
      <c r="BA1988" s="57">
        <v>46297.625</v>
      </c>
      <c r="BB1988" t="s">
        <v>1123</v>
      </c>
      <c r="BC1988">
        <v>2026</v>
      </c>
      <c r="BD1988">
        <v>10</v>
      </c>
      <c r="BE1988">
        <v>2</v>
      </c>
      <c r="BF1988" s="6">
        <f t="shared" si="93"/>
        <v>46297</v>
      </c>
      <c r="BG1988">
        <f t="shared" si="94"/>
        <v>-0.625</v>
      </c>
      <c r="BH1988" t="str">
        <f t="shared" si="95"/>
        <v>COMPLY</v>
      </c>
      <c r="BI1988" t="e">
        <f>VLOOKUP(H1988,Sheet2!$A$1:$B$270,2,FALSE)</f>
        <v>#N/A</v>
      </c>
    </row>
    <row r="1989" spans="1:61">
      <c r="A1989">
        <v>1988</v>
      </c>
      <c r="B1989">
        <v>1002621435</v>
      </c>
      <c r="C1989">
        <v>3</v>
      </c>
      <c r="D1989" t="s">
        <v>49</v>
      </c>
      <c r="E1989">
        <v>4</v>
      </c>
      <c r="F1989" t="s">
        <v>244</v>
      </c>
      <c r="G1989" t="s">
        <v>245</v>
      </c>
      <c r="H1989" t="s">
        <v>803</v>
      </c>
      <c r="I1989" t="s">
        <v>212</v>
      </c>
      <c r="J1989" t="s">
        <v>213</v>
      </c>
      <c r="K1989" t="s">
        <v>149</v>
      </c>
      <c r="L1989" t="s">
        <v>214</v>
      </c>
      <c r="M1989" t="s">
        <v>76</v>
      </c>
      <c r="N1989" t="s">
        <v>215</v>
      </c>
      <c r="O1989" s="57">
        <v>46299.607407407406</v>
      </c>
      <c r="P1989" s="57">
        <v>46300.645497685182</v>
      </c>
      <c r="Q1989">
        <v>69403935</v>
      </c>
      <c r="S1989">
        <v>142406123064</v>
      </c>
      <c r="T1989" t="s">
        <v>2154</v>
      </c>
      <c r="U1989" t="s">
        <v>2155</v>
      </c>
      <c r="V1989" t="s">
        <v>2156</v>
      </c>
      <c r="Z1989">
        <v>110.431072419472</v>
      </c>
      <c r="AA1989">
        <v>-6.9686406578249498</v>
      </c>
      <c r="AB1989" t="s">
        <v>2157</v>
      </c>
      <c r="AC1989" t="s">
        <v>235</v>
      </c>
      <c r="AL1989" t="s">
        <v>217</v>
      </c>
      <c r="AM1989" t="s">
        <v>2158</v>
      </c>
      <c r="AN1989" t="s">
        <v>6</v>
      </c>
      <c r="AO1989" s="57">
        <v>46122.610983796294</v>
      </c>
      <c r="AP1989" s="57">
        <v>46300.458333333336</v>
      </c>
      <c r="AR1989" t="s">
        <v>218</v>
      </c>
      <c r="AS1989" t="s">
        <v>811</v>
      </c>
      <c r="AT1989" t="s">
        <v>230</v>
      </c>
      <c r="AU1989">
        <v>20261005</v>
      </c>
      <c r="AV1989" t="s">
        <v>221</v>
      </c>
      <c r="AW1989" t="s">
        <v>1420</v>
      </c>
      <c r="AX1989" t="s">
        <v>222</v>
      </c>
      <c r="BA1989" s="57">
        <v>46300.458333333336</v>
      </c>
      <c r="BB1989" t="s">
        <v>2158</v>
      </c>
      <c r="BC1989">
        <v>2026</v>
      </c>
      <c r="BD1989">
        <v>10</v>
      </c>
      <c r="BE1989">
        <v>5</v>
      </c>
      <c r="BF1989" s="6">
        <f t="shared" si="93"/>
        <v>46300</v>
      </c>
      <c r="BG1989">
        <f t="shared" si="94"/>
        <v>-0.45833333333575865</v>
      </c>
      <c r="BH1989" t="str">
        <f t="shared" si="95"/>
        <v>COMPLY</v>
      </c>
      <c r="BI1989" t="e">
        <f>VLOOKUP(H1989,Sheet2!$A$1:$B$270,2,FALSE)</f>
        <v>#N/A</v>
      </c>
    </row>
    <row r="1990" spans="1:61">
      <c r="A1990">
        <v>1989</v>
      </c>
      <c r="B1990">
        <v>1002625014</v>
      </c>
      <c r="C1990">
        <v>3</v>
      </c>
      <c r="D1990" t="s">
        <v>49</v>
      </c>
      <c r="E1990">
        <v>4</v>
      </c>
      <c r="F1990" t="s">
        <v>244</v>
      </c>
      <c r="G1990" t="s">
        <v>245</v>
      </c>
      <c r="H1990" t="s">
        <v>803</v>
      </c>
      <c r="I1990" t="s">
        <v>212</v>
      </c>
      <c r="J1990" t="s">
        <v>213</v>
      </c>
      <c r="K1990" t="s">
        <v>149</v>
      </c>
      <c r="M1990" t="s">
        <v>76</v>
      </c>
      <c r="N1990" t="s">
        <v>215</v>
      </c>
      <c r="O1990" s="57">
        <v>46301.692071759258</v>
      </c>
      <c r="P1990" s="57">
        <v>46301.754432870373</v>
      </c>
      <c r="Q1990">
        <v>69398466</v>
      </c>
      <c r="S1990">
        <v>142406123078</v>
      </c>
      <c r="T1990" t="s">
        <v>3489</v>
      </c>
      <c r="U1990" t="s">
        <v>3490</v>
      </c>
      <c r="V1990" t="s">
        <v>3491</v>
      </c>
      <c r="Z1990">
        <v>110.428122</v>
      </c>
      <c r="AA1990">
        <v>-6.9684670000000004</v>
      </c>
      <c r="AB1990" t="s">
        <v>3492</v>
      </c>
      <c r="AC1990" t="s">
        <v>216</v>
      </c>
      <c r="AL1990" t="s">
        <v>217</v>
      </c>
      <c r="AM1990" t="s">
        <v>3493</v>
      </c>
      <c r="AN1990" t="s">
        <v>6</v>
      </c>
      <c r="AO1990" s="57">
        <v>46183.694976851853</v>
      </c>
      <c r="AR1990" t="s">
        <v>218</v>
      </c>
      <c r="AS1990" t="s">
        <v>811</v>
      </c>
      <c r="AT1990" t="s">
        <v>230</v>
      </c>
      <c r="AU1990">
        <v>20261006</v>
      </c>
      <c r="AV1990" t="s">
        <v>221</v>
      </c>
      <c r="AW1990" t="s">
        <v>540</v>
      </c>
      <c r="AX1990" t="s">
        <v>222</v>
      </c>
      <c r="BA1990" s="57">
        <v>46301.291666666664</v>
      </c>
      <c r="BB1990" t="s">
        <v>3493</v>
      </c>
      <c r="BC1990">
        <v>2026</v>
      </c>
      <c r="BD1990">
        <v>10</v>
      </c>
      <c r="BE1990">
        <v>6</v>
      </c>
      <c r="BF1990" s="6">
        <f t="shared" si="93"/>
        <v>46301</v>
      </c>
      <c r="BG1990">
        <f t="shared" si="94"/>
        <v>-0.29166666666424135</v>
      </c>
      <c r="BH1990" t="str">
        <f t="shared" si="95"/>
        <v>COMPLY</v>
      </c>
      <c r="BI1990" t="e">
        <f>VLOOKUP(H1990,Sheet2!$A$1:$B$270,2,FALSE)</f>
        <v>#N/A</v>
      </c>
    </row>
    <row r="1991" spans="1:61">
      <c r="A1991">
        <v>1990</v>
      </c>
      <c r="B1991">
        <v>1002628063</v>
      </c>
      <c r="C1991">
        <v>3</v>
      </c>
      <c r="D1991" t="s">
        <v>49</v>
      </c>
      <c r="E1991">
        <v>4</v>
      </c>
      <c r="F1991" t="s">
        <v>244</v>
      </c>
      <c r="G1991" t="s">
        <v>245</v>
      </c>
      <c r="H1991" t="s">
        <v>803</v>
      </c>
      <c r="I1991" t="s">
        <v>212</v>
      </c>
      <c r="J1991" t="s">
        <v>213</v>
      </c>
      <c r="K1991" t="s">
        <v>149</v>
      </c>
      <c r="L1991" t="s">
        <v>214</v>
      </c>
      <c r="M1991" t="s">
        <v>76</v>
      </c>
      <c r="N1991" t="s">
        <v>215</v>
      </c>
      <c r="O1991" s="57">
        <v>46303.659479166665</v>
      </c>
      <c r="P1991" s="57">
        <v>46305.522835648146</v>
      </c>
      <c r="Q1991">
        <v>69406670</v>
      </c>
      <c r="S1991">
        <v>142406123099</v>
      </c>
      <c r="T1991" t="s">
        <v>4635</v>
      </c>
      <c r="U1991" t="s">
        <v>4636</v>
      </c>
      <c r="V1991" t="s">
        <v>4637</v>
      </c>
      <c r="Z1991">
        <v>110.4225733</v>
      </c>
      <c r="AA1991">
        <v>-6.9758088999999996</v>
      </c>
      <c r="AB1991" t="s">
        <v>4638</v>
      </c>
      <c r="AC1991" t="s">
        <v>235</v>
      </c>
      <c r="AL1991" t="s">
        <v>217</v>
      </c>
      <c r="AM1991" t="s">
        <v>4639</v>
      </c>
      <c r="AN1991" t="s">
        <v>6</v>
      </c>
      <c r="AO1991" s="57">
        <v>46244.684513888889</v>
      </c>
      <c r="AP1991" s="57">
        <v>46305.333333333336</v>
      </c>
      <c r="AR1991" t="s">
        <v>218</v>
      </c>
      <c r="AS1991" t="s">
        <v>811</v>
      </c>
      <c r="AT1991" t="s">
        <v>230</v>
      </c>
      <c r="AU1991">
        <v>20261010</v>
      </c>
      <c r="AV1991" t="s">
        <v>221</v>
      </c>
      <c r="AW1991" t="s">
        <v>875</v>
      </c>
      <c r="AX1991" t="s">
        <v>222</v>
      </c>
      <c r="BA1991" s="57">
        <v>46305.333333333336</v>
      </c>
      <c r="BB1991" t="s">
        <v>4639</v>
      </c>
      <c r="BC1991">
        <v>2026</v>
      </c>
      <c r="BD1991">
        <v>10</v>
      </c>
      <c r="BE1991">
        <v>10</v>
      </c>
      <c r="BF1991" s="6">
        <f t="shared" si="93"/>
        <v>46305</v>
      </c>
      <c r="BG1991">
        <f t="shared" si="94"/>
        <v>-0.33333333333575865</v>
      </c>
      <c r="BH1991" t="str">
        <f t="shared" si="95"/>
        <v>COMPLY</v>
      </c>
      <c r="BI1991" t="e">
        <f>VLOOKUP(H1991,Sheet2!$A$1:$B$270,2,FALSE)</f>
        <v>#N/A</v>
      </c>
    </row>
    <row r="1992" spans="1:61">
      <c r="A1992">
        <v>1991</v>
      </c>
      <c r="B1992">
        <v>1002640153</v>
      </c>
      <c r="C1992">
        <v>3</v>
      </c>
      <c r="D1992" t="s">
        <v>49</v>
      </c>
      <c r="E1992">
        <v>4</v>
      </c>
      <c r="F1992" t="s">
        <v>244</v>
      </c>
      <c r="G1992" t="s">
        <v>245</v>
      </c>
      <c r="H1992" t="s">
        <v>803</v>
      </c>
      <c r="I1992" t="s">
        <v>212</v>
      </c>
      <c r="J1992" t="s">
        <v>213</v>
      </c>
      <c r="K1992" t="s">
        <v>149</v>
      </c>
      <c r="M1992" t="s">
        <v>76</v>
      </c>
      <c r="N1992" t="s">
        <v>215</v>
      </c>
      <c r="O1992" s="57">
        <v>46311.56318287037</v>
      </c>
      <c r="P1992" s="57">
        <v>46312.665995370371</v>
      </c>
      <c r="Q1992">
        <v>69411490</v>
      </c>
      <c r="S1992">
        <v>142406123166</v>
      </c>
      <c r="T1992" t="s">
        <v>8869</v>
      </c>
      <c r="U1992" t="s">
        <v>8870</v>
      </c>
      <c r="V1992" t="s">
        <v>8871</v>
      </c>
      <c r="Z1992">
        <v>110.41775749999999</v>
      </c>
      <c r="AA1992">
        <v>-6.9831785999999996</v>
      </c>
      <c r="AB1992" t="s">
        <v>8872</v>
      </c>
      <c r="AC1992" t="s">
        <v>283</v>
      </c>
      <c r="AL1992" t="s">
        <v>217</v>
      </c>
      <c r="AM1992" t="s">
        <v>8873</v>
      </c>
      <c r="AN1992" t="s">
        <v>6</v>
      </c>
      <c r="AO1992" t="s">
        <v>8749</v>
      </c>
      <c r="AP1992" s="57">
        <v>46312.458333333336</v>
      </c>
      <c r="AR1992" t="s">
        <v>218</v>
      </c>
      <c r="AS1992" t="s">
        <v>811</v>
      </c>
      <c r="AT1992" t="s">
        <v>230</v>
      </c>
      <c r="AU1992">
        <v>20261017</v>
      </c>
      <c r="AV1992" t="s">
        <v>221</v>
      </c>
      <c r="AW1992" t="s">
        <v>540</v>
      </c>
      <c r="AX1992" t="s">
        <v>222</v>
      </c>
      <c r="BA1992" s="57">
        <v>46312.458333333336</v>
      </c>
      <c r="BB1992" t="s">
        <v>8873</v>
      </c>
      <c r="BC1992">
        <v>2026</v>
      </c>
      <c r="BD1992">
        <v>10</v>
      </c>
      <c r="BE1992">
        <v>17</v>
      </c>
      <c r="BF1992" s="6">
        <f t="shared" si="93"/>
        <v>46312</v>
      </c>
      <c r="BG1992">
        <f t="shared" si="94"/>
        <v>-0.45833333333575865</v>
      </c>
      <c r="BH1992" t="str">
        <f t="shared" si="95"/>
        <v>COMPLY</v>
      </c>
      <c r="BI1992" t="e">
        <f>VLOOKUP(H1992,Sheet2!$A$1:$B$270,2,FALSE)</f>
        <v>#N/A</v>
      </c>
    </row>
    <row r="1993" spans="1:61">
      <c r="A1993">
        <v>1992</v>
      </c>
      <c r="B1993">
        <v>1002641486</v>
      </c>
      <c r="C1993">
        <v>3</v>
      </c>
      <c r="D1993" t="s">
        <v>49</v>
      </c>
      <c r="E1993">
        <v>4</v>
      </c>
      <c r="F1993" t="s">
        <v>244</v>
      </c>
      <c r="G1993" t="s">
        <v>245</v>
      </c>
      <c r="H1993" t="s">
        <v>803</v>
      </c>
      <c r="I1993" t="s">
        <v>212</v>
      </c>
      <c r="J1993" t="s">
        <v>213</v>
      </c>
      <c r="K1993" t="s">
        <v>149</v>
      </c>
      <c r="M1993" t="s">
        <v>76</v>
      </c>
      <c r="N1993" t="s">
        <v>215</v>
      </c>
      <c r="O1993" s="57">
        <v>46312.633935185186</v>
      </c>
      <c r="P1993" s="57">
        <v>46313.606620370374</v>
      </c>
      <c r="Q1993">
        <v>69410345</v>
      </c>
      <c r="S1993">
        <v>142406123179</v>
      </c>
      <c r="T1993" t="s">
        <v>7120</v>
      </c>
      <c r="U1993" t="s">
        <v>8874</v>
      </c>
      <c r="V1993" t="s">
        <v>8875</v>
      </c>
      <c r="Z1993">
        <v>110.40742328</v>
      </c>
      <c r="AA1993">
        <v>-6.9821470679999997</v>
      </c>
      <c r="AB1993" t="s">
        <v>7123</v>
      </c>
      <c r="AC1993" t="s">
        <v>283</v>
      </c>
      <c r="AL1993" t="s">
        <v>217</v>
      </c>
      <c r="AM1993" t="s">
        <v>8876</v>
      </c>
      <c r="AN1993" t="s">
        <v>6</v>
      </c>
      <c r="AO1993" t="s">
        <v>8423</v>
      </c>
      <c r="AR1993" t="s">
        <v>218</v>
      </c>
      <c r="AS1993" t="s">
        <v>811</v>
      </c>
      <c r="AT1993" t="s">
        <v>230</v>
      </c>
      <c r="AU1993">
        <v>20261018</v>
      </c>
      <c r="AV1993" t="s">
        <v>221</v>
      </c>
      <c r="AW1993" t="s">
        <v>541</v>
      </c>
      <c r="AX1993" t="s">
        <v>222</v>
      </c>
      <c r="BA1993" s="57">
        <v>46312.291666666664</v>
      </c>
      <c r="BB1993" t="s">
        <v>8876</v>
      </c>
      <c r="BC1993">
        <v>2026</v>
      </c>
      <c r="BD1993">
        <v>10</v>
      </c>
      <c r="BE1993">
        <v>18</v>
      </c>
      <c r="BF1993" s="6">
        <f t="shared" si="93"/>
        <v>46313</v>
      </c>
      <c r="BG1993">
        <f t="shared" si="94"/>
        <v>0.70833333333575865</v>
      </c>
      <c r="BH1993" t="str">
        <f t="shared" si="95"/>
        <v>COMPLY</v>
      </c>
      <c r="BI1993" t="e">
        <f>VLOOKUP(H1993,Sheet2!$A$1:$B$270,2,FALSE)</f>
        <v>#N/A</v>
      </c>
    </row>
    <row r="1994" spans="1:61">
      <c r="A1994">
        <v>1993</v>
      </c>
      <c r="B1994">
        <v>1002641494</v>
      </c>
      <c r="C1994">
        <v>3</v>
      </c>
      <c r="D1994" t="s">
        <v>49</v>
      </c>
      <c r="E1994">
        <v>4</v>
      </c>
      <c r="F1994" t="s">
        <v>244</v>
      </c>
      <c r="G1994" t="s">
        <v>245</v>
      </c>
      <c r="H1994" t="s">
        <v>803</v>
      </c>
      <c r="I1994" t="s">
        <v>212</v>
      </c>
      <c r="J1994" t="s">
        <v>213</v>
      </c>
      <c r="K1994" t="s">
        <v>149</v>
      </c>
      <c r="M1994" t="s">
        <v>76</v>
      </c>
      <c r="N1994" t="s">
        <v>215</v>
      </c>
      <c r="O1994" s="57">
        <v>46312.642800925925</v>
      </c>
      <c r="P1994" s="57">
        <v>46312.720497685186</v>
      </c>
      <c r="Q1994">
        <v>69410323</v>
      </c>
      <c r="S1994">
        <v>142406123180</v>
      </c>
      <c r="T1994" t="s">
        <v>7125</v>
      </c>
      <c r="U1994" t="s">
        <v>8874</v>
      </c>
      <c r="V1994" t="s">
        <v>8877</v>
      </c>
      <c r="Z1994">
        <v>110.40742328</v>
      </c>
      <c r="AA1994">
        <v>-6.9821470679999997</v>
      </c>
      <c r="AB1994" t="s">
        <v>7128</v>
      </c>
      <c r="AC1994" t="s">
        <v>225</v>
      </c>
      <c r="AL1994" t="s">
        <v>217</v>
      </c>
      <c r="AM1994" t="s">
        <v>8876</v>
      </c>
      <c r="AN1994" t="s">
        <v>6</v>
      </c>
      <c r="AO1994" t="s">
        <v>8467</v>
      </c>
      <c r="AR1994" t="s">
        <v>218</v>
      </c>
      <c r="AS1994" t="s">
        <v>811</v>
      </c>
      <c r="AT1994" t="s">
        <v>230</v>
      </c>
      <c r="AU1994">
        <v>20261017</v>
      </c>
      <c r="AV1994" t="s">
        <v>221</v>
      </c>
      <c r="AW1994" t="s">
        <v>540</v>
      </c>
      <c r="AX1994" t="s">
        <v>222</v>
      </c>
      <c r="BA1994" s="57">
        <v>46312.291666666664</v>
      </c>
      <c r="BB1994" t="s">
        <v>8876</v>
      </c>
      <c r="BC1994">
        <v>2026</v>
      </c>
      <c r="BD1994">
        <v>10</v>
      </c>
      <c r="BE1994">
        <v>17</v>
      </c>
      <c r="BF1994" s="6">
        <f t="shared" si="93"/>
        <v>46312</v>
      </c>
      <c r="BG1994">
        <f t="shared" si="94"/>
        <v>-0.29166666666424135</v>
      </c>
      <c r="BH1994" t="str">
        <f t="shared" si="95"/>
        <v>COMPLY</v>
      </c>
      <c r="BI1994" t="e">
        <f>VLOOKUP(H1994,Sheet2!$A$1:$B$270,2,FALSE)</f>
        <v>#N/A</v>
      </c>
    </row>
    <row r="1995" spans="1:61">
      <c r="A1995">
        <v>1994</v>
      </c>
      <c r="B1995">
        <v>1002649832</v>
      </c>
      <c r="C1995">
        <v>3</v>
      </c>
      <c r="D1995" t="s">
        <v>49</v>
      </c>
      <c r="E1995">
        <v>4</v>
      </c>
      <c r="F1995" t="s">
        <v>244</v>
      </c>
      <c r="G1995" t="s">
        <v>245</v>
      </c>
      <c r="H1995" t="s">
        <v>803</v>
      </c>
      <c r="I1995" t="s">
        <v>212</v>
      </c>
      <c r="J1995" t="s">
        <v>213</v>
      </c>
      <c r="K1995" t="s">
        <v>149</v>
      </c>
      <c r="L1995" t="s">
        <v>214</v>
      </c>
      <c r="M1995" t="s">
        <v>76</v>
      </c>
      <c r="N1995" t="s">
        <v>215</v>
      </c>
      <c r="O1995" s="57">
        <v>46317.6797337963</v>
      </c>
      <c r="P1995" s="57">
        <v>46321.744490740741</v>
      </c>
      <c r="Q1995">
        <v>69415420</v>
      </c>
      <c r="S1995">
        <v>142406123223</v>
      </c>
      <c r="T1995" t="s">
        <v>11668</v>
      </c>
      <c r="U1995" t="s">
        <v>11669</v>
      </c>
      <c r="V1995" t="s">
        <v>11670</v>
      </c>
      <c r="Z1995">
        <v>110.43744585767099</v>
      </c>
      <c r="AA1995">
        <v>-6.9843913554621802</v>
      </c>
      <c r="AB1995" t="s">
        <v>11671</v>
      </c>
      <c r="AC1995" t="s">
        <v>235</v>
      </c>
      <c r="AL1995" t="s">
        <v>217</v>
      </c>
      <c r="AM1995" t="s">
        <v>11672</v>
      </c>
      <c r="AN1995" t="s">
        <v>6</v>
      </c>
      <c r="AO1995" t="s">
        <v>11673</v>
      </c>
      <c r="AP1995" s="57">
        <v>46318.625</v>
      </c>
      <c r="AQ1995" t="s">
        <v>841</v>
      </c>
      <c r="AR1995" t="s">
        <v>218</v>
      </c>
      <c r="AS1995" t="s">
        <v>811</v>
      </c>
      <c r="AT1995" t="s">
        <v>230</v>
      </c>
      <c r="AU1995">
        <v>20261026</v>
      </c>
      <c r="AV1995" t="s">
        <v>221</v>
      </c>
      <c r="AW1995" t="s">
        <v>876</v>
      </c>
      <c r="AX1995" t="s">
        <v>222</v>
      </c>
      <c r="BA1995" s="57">
        <v>46318.625</v>
      </c>
      <c r="BB1995" t="s">
        <v>11672</v>
      </c>
      <c r="BC1995">
        <v>2026</v>
      </c>
      <c r="BD1995">
        <v>10</v>
      </c>
      <c r="BE1995">
        <v>26</v>
      </c>
      <c r="BF1995" s="6">
        <f t="shared" si="93"/>
        <v>46321</v>
      </c>
      <c r="BG1995">
        <f t="shared" si="94"/>
        <v>2.375</v>
      </c>
      <c r="BH1995" t="str">
        <f t="shared" si="95"/>
        <v>NOT COMPLY</v>
      </c>
      <c r="BI1995" t="e">
        <f>VLOOKUP(H1995,Sheet2!$A$1:$B$270,2,FALSE)</f>
        <v>#N/A</v>
      </c>
    </row>
    <row r="1996" spans="1:61">
      <c r="A1996">
        <v>1995</v>
      </c>
      <c r="B1996">
        <v>1002652187</v>
      </c>
      <c r="C1996">
        <v>3</v>
      </c>
      <c r="D1996" t="s">
        <v>49</v>
      </c>
      <c r="E1996">
        <v>4</v>
      </c>
      <c r="F1996" t="s">
        <v>244</v>
      </c>
      <c r="G1996" t="s">
        <v>245</v>
      </c>
      <c r="H1996" t="s">
        <v>803</v>
      </c>
      <c r="I1996" t="s">
        <v>212</v>
      </c>
      <c r="J1996" t="s">
        <v>213</v>
      </c>
      <c r="K1996" t="s">
        <v>149</v>
      </c>
      <c r="M1996" t="s">
        <v>76</v>
      </c>
      <c r="N1996" t="s">
        <v>215</v>
      </c>
      <c r="O1996" s="57">
        <v>46319.616284722222</v>
      </c>
      <c r="P1996" s="57">
        <v>46319.704085648147</v>
      </c>
      <c r="Q1996">
        <v>69409949</v>
      </c>
      <c r="R1996">
        <v>2435314159</v>
      </c>
      <c r="S1996">
        <v>142406123240</v>
      </c>
      <c r="T1996" t="s">
        <v>7117</v>
      </c>
      <c r="U1996" t="s">
        <v>12583</v>
      </c>
      <c r="V1996" t="s">
        <v>12584</v>
      </c>
      <c r="Z1996">
        <v>110.413371390867</v>
      </c>
      <c r="AA1996">
        <v>-6.98389403969556</v>
      </c>
      <c r="AB1996" t="s">
        <v>7119</v>
      </c>
      <c r="AC1996" t="s">
        <v>225</v>
      </c>
      <c r="AL1996" t="s">
        <v>217</v>
      </c>
      <c r="AM1996" t="s">
        <v>12585</v>
      </c>
      <c r="AN1996" t="s">
        <v>6</v>
      </c>
      <c r="AO1996" t="s">
        <v>12073</v>
      </c>
      <c r="AR1996" t="s">
        <v>218</v>
      </c>
      <c r="AS1996" t="s">
        <v>811</v>
      </c>
      <c r="AT1996" t="s">
        <v>230</v>
      </c>
      <c r="AU1996">
        <v>20261024</v>
      </c>
      <c r="AV1996" t="s">
        <v>221</v>
      </c>
      <c r="AW1996" t="s">
        <v>540</v>
      </c>
      <c r="AX1996" t="s">
        <v>222</v>
      </c>
      <c r="BA1996" s="57">
        <v>46319.291666666664</v>
      </c>
      <c r="BB1996" t="s">
        <v>12585</v>
      </c>
      <c r="BC1996">
        <v>2026</v>
      </c>
      <c r="BD1996">
        <v>10</v>
      </c>
      <c r="BE1996">
        <v>24</v>
      </c>
      <c r="BF1996" s="6">
        <f t="shared" si="93"/>
        <v>46319</v>
      </c>
      <c r="BG1996">
        <f t="shared" si="94"/>
        <v>-0.29166666666424135</v>
      </c>
      <c r="BH1996" t="str">
        <f t="shared" si="95"/>
        <v>COMPLY</v>
      </c>
      <c r="BI1996" t="e">
        <f>VLOOKUP(H1996,Sheet2!$A$1:$B$270,2,FALSE)</f>
        <v>#N/A</v>
      </c>
    </row>
    <row r="1997" spans="1:61">
      <c r="A1997">
        <v>1996</v>
      </c>
      <c r="B1997">
        <v>1002652286</v>
      </c>
      <c r="C1997">
        <v>3</v>
      </c>
      <c r="D1997" t="s">
        <v>49</v>
      </c>
      <c r="E1997">
        <v>4</v>
      </c>
      <c r="F1997" t="s">
        <v>244</v>
      </c>
      <c r="G1997" t="s">
        <v>245</v>
      </c>
      <c r="H1997" t="s">
        <v>803</v>
      </c>
      <c r="I1997" t="s">
        <v>212</v>
      </c>
      <c r="J1997" t="s">
        <v>213</v>
      </c>
      <c r="K1997" t="s">
        <v>149</v>
      </c>
      <c r="L1997" t="s">
        <v>214</v>
      </c>
      <c r="M1997" t="s">
        <v>76</v>
      </c>
      <c r="N1997" t="s">
        <v>215</v>
      </c>
      <c r="O1997" s="57">
        <v>46319.671354166669</v>
      </c>
      <c r="P1997" s="57">
        <v>46319.840590277781</v>
      </c>
      <c r="Q1997">
        <v>69416505</v>
      </c>
      <c r="S1997">
        <v>142406123242</v>
      </c>
      <c r="T1997" t="s">
        <v>12586</v>
      </c>
      <c r="U1997" t="s">
        <v>12587</v>
      </c>
      <c r="V1997" t="s">
        <v>12588</v>
      </c>
      <c r="Z1997">
        <v>110.43078303337001</v>
      </c>
      <c r="AA1997">
        <v>-6.9637448430953901</v>
      </c>
      <c r="AB1997" t="s">
        <v>12589</v>
      </c>
      <c r="AC1997" t="s">
        <v>235</v>
      </c>
      <c r="AL1997" t="s">
        <v>217</v>
      </c>
      <c r="AM1997" t="s">
        <v>12590</v>
      </c>
      <c r="AN1997" t="s">
        <v>6</v>
      </c>
      <c r="AO1997" t="s">
        <v>12225</v>
      </c>
      <c r="AP1997" s="57">
        <v>46320.625</v>
      </c>
      <c r="AR1997" t="s">
        <v>218</v>
      </c>
      <c r="AS1997" t="s">
        <v>811</v>
      </c>
      <c r="AT1997" t="s">
        <v>230</v>
      </c>
      <c r="AU1997">
        <v>20261024</v>
      </c>
      <c r="AV1997" t="s">
        <v>221</v>
      </c>
      <c r="AW1997" t="s">
        <v>876</v>
      </c>
      <c r="AX1997" t="s">
        <v>222</v>
      </c>
      <c r="BA1997" s="57">
        <v>46320.625</v>
      </c>
      <c r="BB1997" t="s">
        <v>12590</v>
      </c>
      <c r="BC1997">
        <v>2026</v>
      </c>
      <c r="BD1997">
        <v>10</v>
      </c>
      <c r="BE1997">
        <v>24</v>
      </c>
      <c r="BF1997" s="6">
        <f t="shared" si="93"/>
        <v>46319</v>
      </c>
      <c r="BG1997">
        <f t="shared" si="94"/>
        <v>-1.625</v>
      </c>
      <c r="BH1997" t="str">
        <f t="shared" si="95"/>
        <v>COMPLY</v>
      </c>
      <c r="BI1997" t="e">
        <f>VLOOKUP(H1997,Sheet2!$A$1:$B$270,2,FALSE)</f>
        <v>#N/A</v>
      </c>
    </row>
    <row r="1998" spans="1:61">
      <c r="A1998">
        <v>1997</v>
      </c>
      <c r="B1998">
        <v>1002654533</v>
      </c>
      <c r="C1998">
        <v>3</v>
      </c>
      <c r="D1998" t="s">
        <v>49</v>
      </c>
      <c r="E1998">
        <v>4</v>
      </c>
      <c r="F1998" t="s">
        <v>244</v>
      </c>
      <c r="G1998" t="s">
        <v>245</v>
      </c>
      <c r="H1998" t="s">
        <v>803</v>
      </c>
      <c r="I1998" t="s">
        <v>212</v>
      </c>
      <c r="J1998" t="s">
        <v>213</v>
      </c>
      <c r="K1998" t="s">
        <v>149</v>
      </c>
      <c r="L1998" t="s">
        <v>214</v>
      </c>
      <c r="M1998" t="s">
        <v>76</v>
      </c>
      <c r="N1998" t="s">
        <v>215</v>
      </c>
      <c r="O1998" s="57">
        <v>46321.656064814815</v>
      </c>
      <c r="P1998" s="57">
        <v>46322.555208333331</v>
      </c>
      <c r="Q1998">
        <v>69417377</v>
      </c>
      <c r="S1998">
        <v>142406123252</v>
      </c>
      <c r="T1998" t="s">
        <v>13321</v>
      </c>
      <c r="U1998" t="s">
        <v>13322</v>
      </c>
      <c r="V1998" t="s">
        <v>13323</v>
      </c>
      <c r="Z1998">
        <v>110.4092639</v>
      </c>
      <c r="AA1998">
        <v>-6.9715894</v>
      </c>
      <c r="AB1998" t="s">
        <v>13324</v>
      </c>
      <c r="AC1998" t="s">
        <v>216</v>
      </c>
      <c r="AL1998" t="s">
        <v>217</v>
      </c>
      <c r="AM1998" t="s">
        <v>13325</v>
      </c>
      <c r="AN1998" t="s">
        <v>6</v>
      </c>
      <c r="AO1998" t="s">
        <v>12985</v>
      </c>
      <c r="AP1998" s="57">
        <v>46322.625</v>
      </c>
      <c r="AR1998" t="s">
        <v>218</v>
      </c>
      <c r="AS1998" t="s">
        <v>811</v>
      </c>
      <c r="AT1998" t="s">
        <v>230</v>
      </c>
      <c r="AU1998">
        <v>20261027</v>
      </c>
      <c r="AV1998" t="s">
        <v>221</v>
      </c>
      <c r="AW1998" t="s">
        <v>923</v>
      </c>
      <c r="AX1998" t="s">
        <v>222</v>
      </c>
      <c r="BA1998" s="57">
        <v>46322.625</v>
      </c>
      <c r="BB1998" t="s">
        <v>13325</v>
      </c>
      <c r="BC1998">
        <v>2026</v>
      </c>
      <c r="BD1998">
        <v>10</v>
      </c>
      <c r="BE1998">
        <v>27</v>
      </c>
      <c r="BF1998" s="6">
        <f t="shared" si="93"/>
        <v>46322</v>
      </c>
      <c r="BG1998">
        <f t="shared" si="94"/>
        <v>-0.625</v>
      </c>
      <c r="BH1998" t="str">
        <f t="shared" si="95"/>
        <v>COMPLY</v>
      </c>
      <c r="BI1998" t="e">
        <f>VLOOKUP(H1998,Sheet2!$A$1:$B$270,2,FALSE)</f>
        <v>#N/A</v>
      </c>
    </row>
    <row r="1999" spans="1:61">
      <c r="A1999">
        <v>1998</v>
      </c>
      <c r="B1999">
        <v>1002659113</v>
      </c>
      <c r="C1999">
        <v>3</v>
      </c>
      <c r="D1999" t="s">
        <v>49</v>
      </c>
      <c r="E1999">
        <v>4</v>
      </c>
      <c r="F1999" t="s">
        <v>244</v>
      </c>
      <c r="G1999" t="s">
        <v>245</v>
      </c>
      <c r="H1999" t="s">
        <v>803</v>
      </c>
      <c r="I1999" t="s">
        <v>212</v>
      </c>
      <c r="J1999" t="s">
        <v>213</v>
      </c>
      <c r="K1999" t="s">
        <v>149</v>
      </c>
      <c r="M1999" t="s">
        <v>76</v>
      </c>
      <c r="N1999" t="s">
        <v>215</v>
      </c>
      <c r="O1999" s="57">
        <v>46324.504108796296</v>
      </c>
      <c r="P1999" s="57">
        <v>46324.638414351852</v>
      </c>
      <c r="Q1999">
        <v>69414072</v>
      </c>
      <c r="S1999">
        <v>142406123279</v>
      </c>
      <c r="T1999" t="s">
        <v>10448</v>
      </c>
      <c r="U1999" t="s">
        <v>15375</v>
      </c>
      <c r="V1999" t="s">
        <v>15376</v>
      </c>
      <c r="Z1999">
        <v>110.417694</v>
      </c>
      <c r="AA1999">
        <v>-6.9841360000000003</v>
      </c>
      <c r="AB1999" t="s">
        <v>10451</v>
      </c>
      <c r="AC1999" t="s">
        <v>216</v>
      </c>
      <c r="AL1999" t="s">
        <v>217</v>
      </c>
      <c r="AM1999" t="s">
        <v>15377</v>
      </c>
      <c r="AN1999" t="s">
        <v>6</v>
      </c>
      <c r="AO1999" t="s">
        <v>15237</v>
      </c>
      <c r="AR1999" t="s">
        <v>218</v>
      </c>
      <c r="AS1999" t="s">
        <v>811</v>
      </c>
      <c r="AT1999" t="s">
        <v>230</v>
      </c>
      <c r="AU1999">
        <v>20261029</v>
      </c>
      <c r="AV1999" t="s">
        <v>221</v>
      </c>
      <c r="AW1999" t="s">
        <v>1982</v>
      </c>
      <c r="AX1999" t="s">
        <v>222</v>
      </c>
      <c r="BA1999" s="57">
        <v>46324.291666666664</v>
      </c>
      <c r="BB1999" t="s">
        <v>15377</v>
      </c>
      <c r="BC1999">
        <v>2026</v>
      </c>
      <c r="BD1999">
        <v>10</v>
      </c>
      <c r="BE1999">
        <v>29</v>
      </c>
      <c r="BF1999" s="6">
        <f t="shared" si="93"/>
        <v>46324</v>
      </c>
      <c r="BG1999">
        <f t="shared" si="94"/>
        <v>-0.29166666666424135</v>
      </c>
      <c r="BH1999" t="str">
        <f t="shared" si="95"/>
        <v>COMPLY</v>
      </c>
      <c r="BI1999" t="e">
        <f>VLOOKUP(H1999,Sheet2!$A$1:$B$270,2,FALSE)</f>
        <v>#N/A</v>
      </c>
    </row>
    <row r="2000" spans="1:61">
      <c r="A2000">
        <v>1999</v>
      </c>
      <c r="B2000">
        <v>1002659110</v>
      </c>
      <c r="C2000">
        <v>3</v>
      </c>
      <c r="D2000" t="s">
        <v>49</v>
      </c>
      <c r="E2000">
        <v>4</v>
      </c>
      <c r="F2000" t="s">
        <v>244</v>
      </c>
      <c r="G2000" t="s">
        <v>245</v>
      </c>
      <c r="H2000" t="s">
        <v>803</v>
      </c>
      <c r="I2000" t="s">
        <v>212</v>
      </c>
      <c r="J2000" t="s">
        <v>213</v>
      </c>
      <c r="K2000" t="s">
        <v>149</v>
      </c>
      <c r="L2000" t="s">
        <v>214</v>
      </c>
      <c r="M2000" t="s">
        <v>255</v>
      </c>
      <c r="N2000" t="s">
        <v>215</v>
      </c>
      <c r="O2000" s="57">
        <v>46324.502754629626</v>
      </c>
      <c r="P2000" s="57">
        <v>46325.564780092594</v>
      </c>
      <c r="Q2000">
        <v>69419195</v>
      </c>
      <c r="S2000">
        <v>142406123017</v>
      </c>
      <c r="T2000" t="s">
        <v>15378</v>
      </c>
      <c r="U2000" t="s">
        <v>15379</v>
      </c>
      <c r="V2000" t="s">
        <v>15380</v>
      </c>
      <c r="Z2000">
        <v>110.420259</v>
      </c>
      <c r="AA2000">
        <v>-6.9754129999999996</v>
      </c>
      <c r="AB2000" t="s">
        <v>15381</v>
      </c>
      <c r="AC2000" t="s">
        <v>235</v>
      </c>
      <c r="AL2000" t="s">
        <v>217</v>
      </c>
      <c r="AM2000" t="s">
        <v>14946</v>
      </c>
      <c r="AN2000" t="s">
        <v>6</v>
      </c>
      <c r="AO2000" t="s">
        <v>15237</v>
      </c>
      <c r="AP2000" s="57">
        <v>46325.458333333336</v>
      </c>
      <c r="AR2000" t="s">
        <v>256</v>
      </c>
      <c r="AS2000" t="s">
        <v>811</v>
      </c>
      <c r="AT2000" t="s">
        <v>230</v>
      </c>
      <c r="AV2000" t="s">
        <v>257</v>
      </c>
      <c r="AW2000" t="s">
        <v>7034</v>
      </c>
      <c r="AX2000" t="s">
        <v>222</v>
      </c>
      <c r="BA2000" s="57">
        <v>46325.458333333336</v>
      </c>
      <c r="BB2000" t="s">
        <v>14946</v>
      </c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:61">
      <c r="A2001">
        <v>2000</v>
      </c>
      <c r="B2001">
        <v>1002625976</v>
      </c>
      <c r="C2001">
        <v>3</v>
      </c>
      <c r="D2001" t="s">
        <v>49</v>
      </c>
      <c r="E2001">
        <v>4</v>
      </c>
      <c r="F2001" t="s">
        <v>244</v>
      </c>
      <c r="G2001" t="s">
        <v>245</v>
      </c>
      <c r="H2001" t="s">
        <v>803</v>
      </c>
      <c r="I2001" t="s">
        <v>212</v>
      </c>
      <c r="J2001" t="s">
        <v>213</v>
      </c>
      <c r="K2001" t="s">
        <v>149</v>
      </c>
      <c r="M2001" t="s">
        <v>1625</v>
      </c>
      <c r="N2001" t="s">
        <v>215</v>
      </c>
      <c r="O2001" s="57">
        <v>46302.522499999999</v>
      </c>
      <c r="P2001" s="57">
        <v>46306.083518518521</v>
      </c>
      <c r="Q2001">
        <v>69405788</v>
      </c>
      <c r="R2001">
        <v>2435314179</v>
      </c>
      <c r="S2001">
        <v>142406123083</v>
      </c>
      <c r="T2001" t="s">
        <v>4153</v>
      </c>
      <c r="U2001" t="s">
        <v>4154</v>
      </c>
      <c r="Z2001">
        <v>110.41231730185</v>
      </c>
      <c r="AA2001">
        <v>-6.9830205044812699</v>
      </c>
      <c r="AB2001" t="s">
        <v>4155</v>
      </c>
      <c r="AC2001" t="s">
        <v>225</v>
      </c>
      <c r="AO2001" s="57">
        <v>46213.538645833331</v>
      </c>
      <c r="AR2001" t="s">
        <v>1630</v>
      </c>
      <c r="AS2001" t="s">
        <v>811</v>
      </c>
      <c r="AT2001" t="s">
        <v>230</v>
      </c>
      <c r="AV2001" t="s">
        <v>3016</v>
      </c>
      <c r="AW2001" t="s">
        <v>1585</v>
      </c>
      <c r="AX2001" t="s">
        <v>222</v>
      </c>
      <c r="AZ2001" t="s">
        <v>3016</v>
      </c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:61">
      <c r="A2002">
        <v>2001</v>
      </c>
      <c r="B2002">
        <v>1002626009</v>
      </c>
      <c r="C2002">
        <v>3</v>
      </c>
      <c r="D2002" t="s">
        <v>49</v>
      </c>
      <c r="E2002">
        <v>4</v>
      </c>
      <c r="F2002" t="s">
        <v>244</v>
      </c>
      <c r="G2002" t="s">
        <v>245</v>
      </c>
      <c r="H2002" t="s">
        <v>803</v>
      </c>
      <c r="I2002" t="s">
        <v>212</v>
      </c>
      <c r="J2002" t="s">
        <v>213</v>
      </c>
      <c r="K2002" t="s">
        <v>149</v>
      </c>
      <c r="M2002" t="s">
        <v>1625</v>
      </c>
      <c r="N2002" t="s">
        <v>215</v>
      </c>
      <c r="O2002" s="57">
        <v>46302.53465277778</v>
      </c>
      <c r="P2002" s="57">
        <v>46306.08353009259</v>
      </c>
      <c r="Q2002">
        <v>69405805</v>
      </c>
      <c r="S2002">
        <v>142406123084</v>
      </c>
      <c r="T2002" t="s">
        <v>4153</v>
      </c>
      <c r="U2002" t="s">
        <v>4154</v>
      </c>
      <c r="Z2002">
        <v>110.41228511534401</v>
      </c>
      <c r="AA2002">
        <v>-6.98306310149892</v>
      </c>
      <c r="AB2002" t="s">
        <v>4156</v>
      </c>
      <c r="AC2002" t="s">
        <v>225</v>
      </c>
      <c r="AO2002" s="57">
        <v>46213.538645833331</v>
      </c>
      <c r="AR2002" t="s">
        <v>1630</v>
      </c>
      <c r="AS2002" t="s">
        <v>811</v>
      </c>
      <c r="AT2002" t="s">
        <v>230</v>
      </c>
      <c r="AV2002" t="s">
        <v>3016</v>
      </c>
      <c r="AW2002" t="s">
        <v>540</v>
      </c>
      <c r="AX2002" t="s">
        <v>222</v>
      </c>
      <c r="AZ2002" t="s">
        <v>3016</v>
      </c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:61">
      <c r="A2003">
        <v>2002</v>
      </c>
      <c r="B2003">
        <v>1002626892</v>
      </c>
      <c r="C2003">
        <v>3</v>
      </c>
      <c r="D2003" t="s">
        <v>49</v>
      </c>
      <c r="E2003">
        <v>4</v>
      </c>
      <c r="F2003" t="s">
        <v>244</v>
      </c>
      <c r="G2003" t="s">
        <v>245</v>
      </c>
      <c r="H2003" t="s">
        <v>2159</v>
      </c>
      <c r="I2003" t="s">
        <v>212</v>
      </c>
      <c r="J2003" t="s">
        <v>213</v>
      </c>
      <c r="K2003" t="s">
        <v>149</v>
      </c>
      <c r="L2003" t="s">
        <v>214</v>
      </c>
      <c r="M2003" t="s">
        <v>1400</v>
      </c>
      <c r="N2003" t="s">
        <v>215</v>
      </c>
      <c r="O2003" s="57">
        <v>46302.742754629631</v>
      </c>
      <c r="P2003" s="57">
        <v>46321.582013888888</v>
      </c>
      <c r="Q2003">
        <v>69406138</v>
      </c>
      <c r="S2003">
        <v>142410346950</v>
      </c>
      <c r="T2003" t="s">
        <v>4167</v>
      </c>
      <c r="U2003" t="s">
        <v>4168</v>
      </c>
      <c r="V2003" t="s">
        <v>4169</v>
      </c>
      <c r="Z2003">
        <v>110.473710112273</v>
      </c>
      <c r="AA2003">
        <v>-7.0116270614109597</v>
      </c>
      <c r="AB2003" t="s">
        <v>4170</v>
      </c>
      <c r="AC2003" t="s">
        <v>216</v>
      </c>
      <c r="AL2003" t="s">
        <v>217</v>
      </c>
      <c r="AM2003" t="s">
        <v>4171</v>
      </c>
      <c r="AN2003" t="s">
        <v>6</v>
      </c>
      <c r="AO2003" s="57">
        <v>46213.746666666666</v>
      </c>
      <c r="AP2003" s="57">
        <v>46303.625</v>
      </c>
      <c r="AQ2003" t="s">
        <v>841</v>
      </c>
      <c r="AR2003" t="s">
        <v>14</v>
      </c>
      <c r="AS2003" t="s">
        <v>2160</v>
      </c>
      <c r="AT2003" t="s">
        <v>230</v>
      </c>
      <c r="AV2003" t="s">
        <v>13326</v>
      </c>
      <c r="AW2003" t="s">
        <v>876</v>
      </c>
      <c r="AX2003" t="s">
        <v>222</v>
      </c>
      <c r="BA2003" s="57">
        <v>46303.625</v>
      </c>
      <c r="BB2003" t="s">
        <v>4171</v>
      </c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:61">
      <c r="A2004">
        <v>2003</v>
      </c>
      <c r="B2004">
        <v>1002626903</v>
      </c>
      <c r="C2004">
        <v>3</v>
      </c>
      <c r="D2004" t="s">
        <v>49</v>
      </c>
      <c r="E2004">
        <v>4</v>
      </c>
      <c r="F2004" t="s">
        <v>244</v>
      </c>
      <c r="G2004" t="s">
        <v>245</v>
      </c>
      <c r="H2004" t="s">
        <v>2159</v>
      </c>
      <c r="I2004" t="s">
        <v>212</v>
      </c>
      <c r="J2004" t="s">
        <v>213</v>
      </c>
      <c r="K2004" t="s">
        <v>149</v>
      </c>
      <c r="L2004" t="s">
        <v>214</v>
      </c>
      <c r="M2004" t="s">
        <v>1400</v>
      </c>
      <c r="N2004" t="s">
        <v>215</v>
      </c>
      <c r="O2004" s="57">
        <v>46302.747673611113</v>
      </c>
      <c r="P2004" s="57">
        <v>46321.588900462964</v>
      </c>
      <c r="Q2004">
        <v>69406141</v>
      </c>
      <c r="S2004">
        <v>142410346953</v>
      </c>
      <c r="T2004" t="s">
        <v>4167</v>
      </c>
      <c r="U2004" t="s">
        <v>4168</v>
      </c>
      <c r="V2004" t="s">
        <v>4172</v>
      </c>
      <c r="Z2004">
        <v>110.47372721135601</v>
      </c>
      <c r="AA2004">
        <v>-7.0115761477923497</v>
      </c>
      <c r="AB2004" t="s">
        <v>4173</v>
      </c>
      <c r="AC2004" t="s">
        <v>216</v>
      </c>
      <c r="AL2004" t="s">
        <v>217</v>
      </c>
      <c r="AM2004" t="s">
        <v>4171</v>
      </c>
      <c r="AN2004" t="s">
        <v>6</v>
      </c>
      <c r="AO2004" s="57">
        <v>46213.767291666663</v>
      </c>
      <c r="AP2004" s="57">
        <v>46303.625</v>
      </c>
      <c r="AQ2004" t="s">
        <v>841</v>
      </c>
      <c r="AR2004" t="s">
        <v>14</v>
      </c>
      <c r="AS2004" t="s">
        <v>2160</v>
      </c>
      <c r="AT2004" t="s">
        <v>230</v>
      </c>
      <c r="AV2004" t="s">
        <v>13327</v>
      </c>
      <c r="AW2004" t="s">
        <v>875</v>
      </c>
      <c r="AX2004" t="s">
        <v>222</v>
      </c>
      <c r="BA2004" s="57">
        <v>46303.625</v>
      </c>
      <c r="BB2004" t="s">
        <v>4171</v>
      </c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:61">
      <c r="A2005">
        <v>2004</v>
      </c>
      <c r="B2005">
        <v>1002622464</v>
      </c>
      <c r="C2005">
        <v>3</v>
      </c>
      <c r="D2005" t="s">
        <v>49</v>
      </c>
      <c r="E2005">
        <v>4</v>
      </c>
      <c r="F2005" t="s">
        <v>244</v>
      </c>
      <c r="G2005" t="s">
        <v>245</v>
      </c>
      <c r="H2005" t="s">
        <v>2159</v>
      </c>
      <c r="I2005" t="s">
        <v>212</v>
      </c>
      <c r="J2005" t="s">
        <v>213</v>
      </c>
      <c r="K2005" t="s">
        <v>149</v>
      </c>
      <c r="M2005" t="s">
        <v>76</v>
      </c>
      <c r="N2005" t="s">
        <v>215</v>
      </c>
      <c r="O2005" s="57">
        <v>46300.568726851852</v>
      </c>
      <c r="P2005" s="57">
        <v>46300.610231481478</v>
      </c>
      <c r="Q2005">
        <v>69400592</v>
      </c>
      <c r="S2005">
        <v>142410346926</v>
      </c>
      <c r="T2005" t="s">
        <v>2884</v>
      </c>
      <c r="U2005" t="s">
        <v>2885</v>
      </c>
      <c r="V2005" t="s">
        <v>2886</v>
      </c>
      <c r="Z2005">
        <v>110.483557213173</v>
      </c>
      <c r="AA2005">
        <v>-7.0110597994798702</v>
      </c>
      <c r="AB2005" t="s">
        <v>2887</v>
      </c>
      <c r="AC2005" t="s">
        <v>225</v>
      </c>
      <c r="AL2005" t="s">
        <v>217</v>
      </c>
      <c r="AM2005" t="s">
        <v>2888</v>
      </c>
      <c r="AN2005" t="s">
        <v>6</v>
      </c>
      <c r="AO2005" s="57">
        <v>46152.569618055553</v>
      </c>
      <c r="AR2005" t="s">
        <v>218</v>
      </c>
      <c r="AS2005" t="s">
        <v>2160</v>
      </c>
      <c r="AT2005" t="s">
        <v>230</v>
      </c>
      <c r="AU2005">
        <v>20261005</v>
      </c>
      <c r="AV2005" t="s">
        <v>221</v>
      </c>
      <c r="AW2005" t="s">
        <v>540</v>
      </c>
      <c r="AX2005" t="s">
        <v>222</v>
      </c>
      <c r="BA2005" s="57">
        <v>46300.291666666664</v>
      </c>
      <c r="BB2005" t="s">
        <v>2888</v>
      </c>
      <c r="BC2005">
        <v>2026</v>
      </c>
      <c r="BD2005">
        <v>10</v>
      </c>
      <c r="BE2005">
        <v>5</v>
      </c>
      <c r="BF2005" s="6">
        <f t="shared" si="93"/>
        <v>46300</v>
      </c>
      <c r="BG2005">
        <f t="shared" si="94"/>
        <v>-0.29166666666424135</v>
      </c>
      <c r="BH2005" t="str">
        <f t="shared" si="95"/>
        <v>COMPLY</v>
      </c>
      <c r="BI2005" t="e">
        <f>VLOOKUP(H2005,Sheet2!$A$1:$B$270,2,FALSE)</f>
        <v>#N/A</v>
      </c>
    </row>
    <row r="2006" spans="1:61">
      <c r="A2006">
        <v>2005</v>
      </c>
      <c r="B2006">
        <v>1002626617</v>
      </c>
      <c r="C2006">
        <v>3</v>
      </c>
      <c r="D2006" t="s">
        <v>49</v>
      </c>
      <c r="E2006">
        <v>4</v>
      </c>
      <c r="F2006" t="s">
        <v>244</v>
      </c>
      <c r="G2006" t="s">
        <v>245</v>
      </c>
      <c r="H2006" t="s">
        <v>2159</v>
      </c>
      <c r="I2006" t="s">
        <v>212</v>
      </c>
      <c r="J2006" t="s">
        <v>213</v>
      </c>
      <c r="K2006" t="s">
        <v>149</v>
      </c>
      <c r="L2006" t="s">
        <v>214</v>
      </c>
      <c r="M2006" t="s">
        <v>76</v>
      </c>
      <c r="N2006" t="s">
        <v>215</v>
      </c>
      <c r="O2006" s="57">
        <v>46302.653171296297</v>
      </c>
      <c r="P2006" s="57">
        <v>46305.779826388891</v>
      </c>
      <c r="Q2006">
        <v>69406023</v>
      </c>
      <c r="S2006">
        <v>142410346952</v>
      </c>
      <c r="T2006" t="s">
        <v>4162</v>
      </c>
      <c r="U2006" t="s">
        <v>4163</v>
      </c>
      <c r="V2006" t="s">
        <v>4164</v>
      </c>
      <c r="Z2006">
        <v>110.465074</v>
      </c>
      <c r="AA2006">
        <v>-7.0224690000000001</v>
      </c>
      <c r="AB2006" t="s">
        <v>4165</v>
      </c>
      <c r="AC2006" t="s">
        <v>235</v>
      </c>
      <c r="AL2006" t="s">
        <v>217</v>
      </c>
      <c r="AM2006" t="s">
        <v>4166</v>
      </c>
      <c r="AN2006" t="s">
        <v>6</v>
      </c>
      <c r="AO2006" s="57">
        <v>46213.66333333333</v>
      </c>
      <c r="AP2006" s="57">
        <v>46303.625</v>
      </c>
      <c r="AR2006" t="s">
        <v>218</v>
      </c>
      <c r="AS2006" t="s">
        <v>2160</v>
      </c>
      <c r="AT2006" t="s">
        <v>230</v>
      </c>
      <c r="AU2006">
        <v>20261010</v>
      </c>
      <c r="AV2006" t="s">
        <v>221</v>
      </c>
      <c r="AW2006" t="s">
        <v>236</v>
      </c>
      <c r="AX2006" t="s">
        <v>222</v>
      </c>
      <c r="BA2006" s="57">
        <v>46303.625</v>
      </c>
      <c r="BB2006" t="s">
        <v>4166</v>
      </c>
      <c r="BC2006">
        <v>2026</v>
      </c>
      <c r="BD2006">
        <v>10</v>
      </c>
      <c r="BE2006">
        <v>10</v>
      </c>
      <c r="BF2006" s="6">
        <f t="shared" si="93"/>
        <v>46305</v>
      </c>
      <c r="BG2006">
        <f t="shared" si="94"/>
        <v>1.375</v>
      </c>
      <c r="BH2006" t="str">
        <f t="shared" si="95"/>
        <v>NOT COMPLY</v>
      </c>
      <c r="BI2006" t="e">
        <f>VLOOKUP(H2006,Sheet2!$A$1:$B$270,2,FALSE)</f>
        <v>#N/A</v>
      </c>
    </row>
    <row r="2007" spans="1:61">
      <c r="A2007">
        <v>2006</v>
      </c>
      <c r="B2007">
        <v>1002625572</v>
      </c>
      <c r="C2007">
        <v>3</v>
      </c>
      <c r="D2007" t="s">
        <v>49</v>
      </c>
      <c r="E2007">
        <v>4</v>
      </c>
      <c r="F2007" t="s">
        <v>244</v>
      </c>
      <c r="G2007" t="s">
        <v>245</v>
      </c>
      <c r="H2007" t="s">
        <v>2159</v>
      </c>
      <c r="I2007" t="s">
        <v>212</v>
      </c>
      <c r="J2007" t="s">
        <v>213</v>
      </c>
      <c r="K2007" t="s">
        <v>149</v>
      </c>
      <c r="L2007" t="s">
        <v>214</v>
      </c>
      <c r="M2007" t="s">
        <v>76</v>
      </c>
      <c r="N2007" t="s">
        <v>215</v>
      </c>
      <c r="O2007" s="57">
        <v>46302.426782407405</v>
      </c>
      <c r="P2007" s="57">
        <v>46303.477835648147</v>
      </c>
      <c r="Q2007">
        <v>69405539</v>
      </c>
      <c r="S2007">
        <v>142410346947</v>
      </c>
      <c r="T2007" t="s">
        <v>4157</v>
      </c>
      <c r="U2007" t="s">
        <v>4158</v>
      </c>
      <c r="V2007" t="s">
        <v>4159</v>
      </c>
      <c r="Z2007">
        <v>110.464269</v>
      </c>
      <c r="AA2007">
        <v>-7.0358090000000004</v>
      </c>
      <c r="AB2007" t="s">
        <v>4160</v>
      </c>
      <c r="AC2007" t="s">
        <v>235</v>
      </c>
      <c r="AL2007" t="s">
        <v>217</v>
      </c>
      <c r="AM2007" t="s">
        <v>4161</v>
      </c>
      <c r="AN2007" t="s">
        <v>6</v>
      </c>
      <c r="AO2007" s="57">
        <v>46213.434340277781</v>
      </c>
      <c r="AP2007" s="57">
        <v>46303.333333333336</v>
      </c>
      <c r="AR2007" t="s">
        <v>218</v>
      </c>
      <c r="AS2007" t="s">
        <v>2160</v>
      </c>
      <c r="AT2007" t="s">
        <v>230</v>
      </c>
      <c r="AU2007">
        <v>20261008</v>
      </c>
      <c r="AV2007" t="s">
        <v>221</v>
      </c>
      <c r="AW2007" t="s">
        <v>880</v>
      </c>
      <c r="AX2007" t="s">
        <v>222</v>
      </c>
      <c r="BA2007" s="57">
        <v>46303.333333333336</v>
      </c>
      <c r="BB2007" t="s">
        <v>4161</v>
      </c>
      <c r="BC2007">
        <v>2026</v>
      </c>
      <c r="BD2007">
        <v>10</v>
      </c>
      <c r="BE2007">
        <v>8</v>
      </c>
      <c r="BF2007" s="6">
        <f t="shared" si="93"/>
        <v>46303</v>
      </c>
      <c r="BG2007">
        <f t="shared" si="94"/>
        <v>-0.33333333333575865</v>
      </c>
      <c r="BH2007" t="str">
        <f t="shared" si="95"/>
        <v>COMPLY</v>
      </c>
      <c r="BI2007" t="e">
        <f>VLOOKUP(H2007,Sheet2!$A$1:$B$270,2,FALSE)</f>
        <v>#N/A</v>
      </c>
    </row>
    <row r="2008" spans="1:61">
      <c r="A2008">
        <v>2007</v>
      </c>
      <c r="B2008">
        <v>1002628196</v>
      </c>
      <c r="C2008">
        <v>3</v>
      </c>
      <c r="D2008" t="s">
        <v>49</v>
      </c>
      <c r="E2008">
        <v>4</v>
      </c>
      <c r="F2008" t="s">
        <v>244</v>
      </c>
      <c r="G2008" t="s">
        <v>245</v>
      </c>
      <c r="H2008" t="s">
        <v>2159</v>
      </c>
      <c r="I2008" t="s">
        <v>212</v>
      </c>
      <c r="J2008" t="s">
        <v>213</v>
      </c>
      <c r="K2008" t="s">
        <v>149</v>
      </c>
      <c r="L2008" t="s">
        <v>214</v>
      </c>
      <c r="M2008" t="s">
        <v>76</v>
      </c>
      <c r="N2008" t="s">
        <v>215</v>
      </c>
      <c r="O2008" s="57">
        <v>46303.673321759263</v>
      </c>
      <c r="P2008" s="57">
        <v>46304.631307870368</v>
      </c>
      <c r="Q2008">
        <v>69406702</v>
      </c>
      <c r="S2008">
        <v>142410346970</v>
      </c>
      <c r="T2008" t="s">
        <v>4640</v>
      </c>
      <c r="U2008" t="s">
        <v>4641</v>
      </c>
      <c r="V2008" t="s">
        <v>4642</v>
      </c>
      <c r="Z2008">
        <v>110.46887040138201</v>
      </c>
      <c r="AA2008">
        <v>-6.9865239766711502</v>
      </c>
      <c r="AB2008" t="s">
        <v>4643</v>
      </c>
      <c r="AC2008" t="s">
        <v>235</v>
      </c>
      <c r="AL2008" t="s">
        <v>217</v>
      </c>
      <c r="AM2008" t="s">
        <v>4644</v>
      </c>
      <c r="AN2008" t="s">
        <v>6</v>
      </c>
      <c r="AO2008" s="57">
        <v>46244.684513888889</v>
      </c>
      <c r="AP2008" s="57">
        <v>46304.625</v>
      </c>
      <c r="AR2008" t="s">
        <v>218</v>
      </c>
      <c r="AS2008" t="s">
        <v>2160</v>
      </c>
      <c r="AT2008" t="s">
        <v>230</v>
      </c>
      <c r="AU2008">
        <v>20261009</v>
      </c>
      <c r="AV2008" t="s">
        <v>221</v>
      </c>
      <c r="AW2008" t="s">
        <v>881</v>
      </c>
      <c r="AX2008" t="s">
        <v>222</v>
      </c>
      <c r="BA2008" s="57">
        <v>46304.625</v>
      </c>
      <c r="BB2008" t="s">
        <v>4644</v>
      </c>
      <c r="BC2008">
        <v>2026</v>
      </c>
      <c r="BD2008">
        <v>10</v>
      </c>
      <c r="BE2008">
        <v>9</v>
      </c>
      <c r="BF2008" s="6">
        <f t="shared" si="93"/>
        <v>46304</v>
      </c>
      <c r="BG2008">
        <f t="shared" si="94"/>
        <v>-0.625</v>
      </c>
      <c r="BH2008" t="str">
        <f t="shared" si="95"/>
        <v>COMPLY</v>
      </c>
      <c r="BI2008" t="e">
        <f>VLOOKUP(H2008,Sheet2!$A$1:$B$270,2,FALSE)</f>
        <v>#N/A</v>
      </c>
    </row>
    <row r="2009" spans="1:61">
      <c r="A2009">
        <v>2008</v>
      </c>
      <c r="B2009">
        <v>1002630555</v>
      </c>
      <c r="C2009">
        <v>3</v>
      </c>
      <c r="D2009" t="s">
        <v>49</v>
      </c>
      <c r="E2009">
        <v>4</v>
      </c>
      <c r="F2009" t="s">
        <v>244</v>
      </c>
      <c r="G2009" t="s">
        <v>245</v>
      </c>
      <c r="H2009" t="s">
        <v>2159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46304.803229166668</v>
      </c>
      <c r="P2009" s="57">
        <v>46306.586817129632</v>
      </c>
      <c r="Q2009">
        <v>69407672</v>
      </c>
      <c r="S2009">
        <v>142410346975</v>
      </c>
      <c r="T2009" t="s">
        <v>5458</v>
      </c>
      <c r="U2009" t="s">
        <v>5459</v>
      </c>
      <c r="V2009" t="s">
        <v>5460</v>
      </c>
      <c r="Z2009">
        <v>110.449815</v>
      </c>
      <c r="AA2009">
        <v>-6.968445</v>
      </c>
      <c r="AB2009" t="s">
        <v>5461</v>
      </c>
      <c r="AC2009" t="s">
        <v>235</v>
      </c>
      <c r="AL2009" t="s">
        <v>217</v>
      </c>
      <c r="AM2009" t="s">
        <v>5462</v>
      </c>
      <c r="AN2009" t="s">
        <v>6</v>
      </c>
      <c r="AO2009" s="57">
        <v>46275.809467592589</v>
      </c>
      <c r="AP2009" s="57">
        <v>46306.333333333336</v>
      </c>
      <c r="AR2009" t="s">
        <v>218</v>
      </c>
      <c r="AS2009" t="s">
        <v>2160</v>
      </c>
      <c r="AT2009" t="s">
        <v>230</v>
      </c>
      <c r="AU2009">
        <v>20261011</v>
      </c>
      <c r="AV2009" t="s">
        <v>221</v>
      </c>
      <c r="AW2009" t="s">
        <v>877</v>
      </c>
      <c r="AX2009" t="s">
        <v>222</v>
      </c>
      <c r="BA2009" s="57">
        <v>46306.333333333336</v>
      </c>
      <c r="BB2009" t="s">
        <v>5462</v>
      </c>
      <c r="BC2009">
        <v>2026</v>
      </c>
      <c r="BD2009">
        <v>10</v>
      </c>
      <c r="BE2009">
        <v>11</v>
      </c>
      <c r="BF2009" s="6">
        <f t="shared" si="93"/>
        <v>46306</v>
      </c>
      <c r="BG2009">
        <f t="shared" si="94"/>
        <v>-0.33333333333575865</v>
      </c>
      <c r="BH2009" t="str">
        <f t="shared" si="95"/>
        <v>COMPLY</v>
      </c>
      <c r="BI2009" t="e">
        <f>VLOOKUP(H2009,Sheet2!$A$1:$B$270,2,FALSE)</f>
        <v>#N/A</v>
      </c>
    </row>
    <row r="2010" spans="1:61">
      <c r="A2010">
        <v>2009</v>
      </c>
      <c r="B2010">
        <v>1002630593</v>
      </c>
      <c r="C2010">
        <v>3</v>
      </c>
      <c r="D2010" t="s">
        <v>49</v>
      </c>
      <c r="E2010">
        <v>4</v>
      </c>
      <c r="F2010" t="s">
        <v>244</v>
      </c>
      <c r="G2010" t="s">
        <v>245</v>
      </c>
      <c r="H2010" t="s">
        <v>2159</v>
      </c>
      <c r="I2010" t="s">
        <v>212</v>
      </c>
      <c r="J2010" t="s">
        <v>213</v>
      </c>
      <c r="K2010" t="s">
        <v>149</v>
      </c>
      <c r="L2010" t="s">
        <v>214</v>
      </c>
      <c r="M2010" t="s">
        <v>76</v>
      </c>
      <c r="N2010" t="s">
        <v>215</v>
      </c>
      <c r="O2010" s="57">
        <v>46305.308113425926</v>
      </c>
      <c r="P2010" s="57">
        <v>46306.628136574072</v>
      </c>
      <c r="Q2010">
        <v>69407680</v>
      </c>
      <c r="S2010">
        <v>142410346579</v>
      </c>
      <c r="T2010" t="s">
        <v>5463</v>
      </c>
      <c r="U2010" t="s">
        <v>5464</v>
      </c>
      <c r="V2010" t="s">
        <v>5465</v>
      </c>
      <c r="Z2010">
        <v>110.545579</v>
      </c>
      <c r="AA2010">
        <v>-7.0581620000000003</v>
      </c>
      <c r="AB2010" t="s">
        <v>5466</v>
      </c>
      <c r="AC2010" t="s">
        <v>235</v>
      </c>
      <c r="AL2010" t="s">
        <v>217</v>
      </c>
      <c r="AM2010" t="s">
        <v>5467</v>
      </c>
      <c r="AN2010" t="s">
        <v>6</v>
      </c>
      <c r="AO2010" s="57">
        <v>46305.319699074076</v>
      </c>
      <c r="AP2010" s="57">
        <v>46306.333333333336</v>
      </c>
      <c r="AR2010" t="s">
        <v>218</v>
      </c>
      <c r="AS2010" t="s">
        <v>2160</v>
      </c>
      <c r="AT2010" t="s">
        <v>230</v>
      </c>
      <c r="AU2010">
        <v>20261011</v>
      </c>
      <c r="AV2010" t="s">
        <v>221</v>
      </c>
      <c r="AW2010" t="s">
        <v>879</v>
      </c>
      <c r="AX2010" t="s">
        <v>222</v>
      </c>
      <c r="BA2010" s="57">
        <v>46306.333333333336</v>
      </c>
      <c r="BB2010" t="s">
        <v>5467</v>
      </c>
      <c r="BC2010">
        <v>2026</v>
      </c>
      <c r="BD2010">
        <v>10</v>
      </c>
      <c r="BE2010">
        <v>11</v>
      </c>
      <c r="BF2010" s="6">
        <f t="shared" si="93"/>
        <v>46306</v>
      </c>
      <c r="BG2010">
        <f t="shared" si="94"/>
        <v>-0.33333333333575865</v>
      </c>
      <c r="BH2010" t="str">
        <f t="shared" si="95"/>
        <v>COMPLY</v>
      </c>
      <c r="BI2010" t="e">
        <f>VLOOKUP(H2010,Sheet2!$A$1:$B$270,2,FALSE)</f>
        <v>#N/A</v>
      </c>
    </row>
    <row r="2011" spans="1:61">
      <c r="A2011">
        <v>2010</v>
      </c>
      <c r="B2011">
        <v>1002632060</v>
      </c>
      <c r="C2011">
        <v>3</v>
      </c>
      <c r="D2011" t="s">
        <v>49</v>
      </c>
      <c r="E2011">
        <v>4</v>
      </c>
      <c r="F2011" t="s">
        <v>244</v>
      </c>
      <c r="G2011" t="s">
        <v>245</v>
      </c>
      <c r="H2011" t="s">
        <v>2159</v>
      </c>
      <c r="I2011" t="s">
        <v>212</v>
      </c>
      <c r="J2011" t="s">
        <v>213</v>
      </c>
      <c r="K2011" t="s">
        <v>149</v>
      </c>
      <c r="L2011" t="s">
        <v>214</v>
      </c>
      <c r="M2011" t="s">
        <v>76</v>
      </c>
      <c r="N2011" t="s">
        <v>215</v>
      </c>
      <c r="O2011" s="57">
        <v>46307.384421296294</v>
      </c>
      <c r="P2011" s="57">
        <v>46308.718981481485</v>
      </c>
      <c r="Q2011">
        <v>69408365</v>
      </c>
      <c r="S2011">
        <v>142410346985</v>
      </c>
      <c r="T2011" t="s">
        <v>6252</v>
      </c>
      <c r="U2011" t="s">
        <v>6253</v>
      </c>
      <c r="V2011" t="s">
        <v>6254</v>
      </c>
      <c r="Z2011">
        <v>110.58635</v>
      </c>
      <c r="AA2011">
        <v>-7.0468409999999997</v>
      </c>
      <c r="AB2011" t="s">
        <v>6255</v>
      </c>
      <c r="AC2011" t="s">
        <v>235</v>
      </c>
      <c r="AL2011" t="s">
        <v>217</v>
      </c>
      <c r="AM2011" t="s">
        <v>6256</v>
      </c>
      <c r="AN2011" t="s">
        <v>6</v>
      </c>
      <c r="AO2011" s="57">
        <v>46366.392314814817</v>
      </c>
      <c r="AP2011" s="57">
        <v>46308.458333333336</v>
      </c>
      <c r="AR2011" t="s">
        <v>218</v>
      </c>
      <c r="AS2011" t="s">
        <v>2160</v>
      </c>
      <c r="AT2011" t="s">
        <v>230</v>
      </c>
      <c r="AU2011">
        <v>20261013</v>
      </c>
      <c r="AV2011" t="s">
        <v>221</v>
      </c>
      <c r="AW2011" t="s">
        <v>876</v>
      </c>
      <c r="AX2011" t="s">
        <v>222</v>
      </c>
      <c r="BA2011" s="57">
        <v>46308.458333333336</v>
      </c>
      <c r="BB2011" t="s">
        <v>6256</v>
      </c>
      <c r="BC2011">
        <v>2026</v>
      </c>
      <c r="BD2011">
        <v>10</v>
      </c>
      <c r="BE2011">
        <v>13</v>
      </c>
      <c r="BF2011" s="6">
        <f t="shared" si="93"/>
        <v>46308</v>
      </c>
      <c r="BG2011">
        <f t="shared" si="94"/>
        <v>-0.45833333333575865</v>
      </c>
      <c r="BH2011" t="str">
        <f t="shared" si="95"/>
        <v>COMPLY</v>
      </c>
      <c r="BI2011" t="e">
        <f>VLOOKUP(H2011,Sheet2!$A$1:$B$270,2,FALSE)</f>
        <v>#N/A</v>
      </c>
    </row>
    <row r="2012" spans="1:61">
      <c r="A2012">
        <v>2011</v>
      </c>
      <c r="B2012">
        <v>1002647206</v>
      </c>
      <c r="C2012">
        <v>3</v>
      </c>
      <c r="D2012" t="s">
        <v>49</v>
      </c>
      <c r="E2012">
        <v>4</v>
      </c>
      <c r="F2012" t="s">
        <v>244</v>
      </c>
      <c r="G2012" t="s">
        <v>245</v>
      </c>
      <c r="H2012" t="s">
        <v>2159</v>
      </c>
      <c r="I2012" t="s">
        <v>212</v>
      </c>
      <c r="J2012" t="s">
        <v>213</v>
      </c>
      <c r="K2012" t="s">
        <v>149</v>
      </c>
      <c r="M2012" t="s">
        <v>76</v>
      </c>
      <c r="N2012" t="s">
        <v>215</v>
      </c>
      <c r="O2012" s="57">
        <v>46316.502546296295</v>
      </c>
      <c r="P2012" s="57">
        <v>46317.630578703705</v>
      </c>
      <c r="Q2012">
        <v>69414425</v>
      </c>
      <c r="S2012">
        <v>142410345965</v>
      </c>
      <c r="T2012" t="s">
        <v>11069</v>
      </c>
      <c r="U2012" t="s">
        <v>11070</v>
      </c>
      <c r="V2012" t="s">
        <v>11071</v>
      </c>
      <c r="Z2012">
        <v>110.5137867</v>
      </c>
      <c r="AA2012">
        <v>-7.0229666999999996</v>
      </c>
      <c r="AB2012" t="s">
        <v>11072</v>
      </c>
      <c r="AC2012" t="s">
        <v>225</v>
      </c>
      <c r="AL2012" t="s">
        <v>217</v>
      </c>
      <c r="AM2012" t="s">
        <v>11073</v>
      </c>
      <c r="AN2012" t="s">
        <v>6</v>
      </c>
      <c r="AO2012" t="s">
        <v>11052</v>
      </c>
      <c r="AP2012" s="57">
        <v>46317.458333333336</v>
      </c>
      <c r="AR2012" t="s">
        <v>218</v>
      </c>
      <c r="AS2012" t="s">
        <v>2160</v>
      </c>
      <c r="AT2012" t="s">
        <v>230</v>
      </c>
      <c r="AU2012">
        <v>20261022</v>
      </c>
      <c r="AV2012" t="s">
        <v>221</v>
      </c>
      <c r="AW2012" t="s">
        <v>540</v>
      </c>
      <c r="AX2012" t="s">
        <v>222</v>
      </c>
      <c r="BA2012" s="57">
        <v>46317.458333333336</v>
      </c>
      <c r="BB2012" t="s">
        <v>11073</v>
      </c>
      <c r="BC2012">
        <v>2026</v>
      </c>
      <c r="BD2012">
        <v>10</v>
      </c>
      <c r="BE2012">
        <v>22</v>
      </c>
      <c r="BF2012" s="6">
        <f t="shared" si="93"/>
        <v>46317</v>
      </c>
      <c r="BG2012">
        <f t="shared" si="94"/>
        <v>-0.45833333333575865</v>
      </c>
      <c r="BH2012" t="str">
        <f t="shared" si="95"/>
        <v>COMPLY</v>
      </c>
      <c r="BI2012" t="e">
        <f>VLOOKUP(H2012,Sheet2!$A$1:$B$270,2,FALSE)</f>
        <v>#N/A</v>
      </c>
    </row>
    <row r="2013" spans="1:61">
      <c r="A2013">
        <v>2012</v>
      </c>
      <c r="B2013">
        <v>1002654150</v>
      </c>
      <c r="C2013">
        <v>3</v>
      </c>
      <c r="D2013" t="s">
        <v>49</v>
      </c>
      <c r="E2013">
        <v>4</v>
      </c>
      <c r="F2013" t="s">
        <v>244</v>
      </c>
      <c r="G2013" t="s">
        <v>245</v>
      </c>
      <c r="H2013" t="s">
        <v>2159</v>
      </c>
      <c r="I2013" t="s">
        <v>212</v>
      </c>
      <c r="J2013" t="s">
        <v>213</v>
      </c>
      <c r="K2013" t="s">
        <v>149</v>
      </c>
      <c r="M2013" t="s">
        <v>76</v>
      </c>
      <c r="N2013" t="s">
        <v>215</v>
      </c>
      <c r="O2013" s="57">
        <v>46321.588900462964</v>
      </c>
      <c r="P2013" s="57">
        <v>46321.650694444441</v>
      </c>
      <c r="Q2013">
        <v>69406141</v>
      </c>
      <c r="S2013">
        <v>142410347038</v>
      </c>
      <c r="T2013" t="s">
        <v>4167</v>
      </c>
      <c r="U2013" t="s">
        <v>13328</v>
      </c>
      <c r="V2013" t="s">
        <v>13329</v>
      </c>
      <c r="Z2013">
        <v>110.473282</v>
      </c>
      <c r="AA2013">
        <v>-7.0113139999999996</v>
      </c>
      <c r="AB2013" t="s">
        <v>4173</v>
      </c>
      <c r="AC2013" t="s">
        <v>216</v>
      </c>
      <c r="AL2013" t="s">
        <v>217</v>
      </c>
      <c r="AM2013" t="s">
        <v>13330</v>
      </c>
      <c r="AN2013" t="s">
        <v>6</v>
      </c>
      <c r="AO2013" t="s">
        <v>13037</v>
      </c>
      <c r="AR2013" t="s">
        <v>218</v>
      </c>
      <c r="AS2013" t="s">
        <v>2160</v>
      </c>
      <c r="AT2013" t="s">
        <v>230</v>
      </c>
      <c r="AU2013">
        <v>20261026</v>
      </c>
      <c r="AV2013" t="s">
        <v>221</v>
      </c>
      <c r="AW2013" t="s">
        <v>1473</v>
      </c>
      <c r="AX2013" t="s">
        <v>222</v>
      </c>
      <c r="BA2013" s="57">
        <v>46321.291666666664</v>
      </c>
      <c r="BB2013" t="s">
        <v>13330</v>
      </c>
      <c r="BC2013">
        <v>2026</v>
      </c>
      <c r="BD2013">
        <v>10</v>
      </c>
      <c r="BE2013">
        <v>26</v>
      </c>
      <c r="BF2013" s="6">
        <f t="shared" si="93"/>
        <v>46321</v>
      </c>
      <c r="BG2013">
        <f t="shared" si="94"/>
        <v>-0.29166666666424135</v>
      </c>
      <c r="BH2013" t="str">
        <f t="shared" si="95"/>
        <v>COMPLY</v>
      </c>
      <c r="BI2013" t="e">
        <f>VLOOKUP(H2013,Sheet2!$A$1:$B$270,2,FALSE)</f>
        <v>#N/A</v>
      </c>
    </row>
    <row r="2014" spans="1:61">
      <c r="A2014">
        <v>2013</v>
      </c>
      <c r="B2014">
        <v>1002654110</v>
      </c>
      <c r="C2014">
        <v>3</v>
      </c>
      <c r="D2014" t="s">
        <v>49</v>
      </c>
      <c r="E2014">
        <v>4</v>
      </c>
      <c r="F2014" t="s">
        <v>244</v>
      </c>
      <c r="G2014" t="s">
        <v>245</v>
      </c>
      <c r="H2014" t="s">
        <v>2159</v>
      </c>
      <c r="I2014" t="s">
        <v>212</v>
      </c>
      <c r="J2014" t="s">
        <v>213</v>
      </c>
      <c r="K2014" t="s">
        <v>149</v>
      </c>
      <c r="M2014" t="s">
        <v>76</v>
      </c>
      <c r="N2014" t="s">
        <v>215</v>
      </c>
      <c r="O2014" s="57">
        <v>46321.582013888888</v>
      </c>
      <c r="P2014" s="57">
        <v>46321.649016203701</v>
      </c>
      <c r="Q2014">
        <v>69406138</v>
      </c>
      <c r="S2014">
        <v>142410347037</v>
      </c>
      <c r="T2014" t="s">
        <v>4167</v>
      </c>
      <c r="U2014" t="s">
        <v>13328</v>
      </c>
      <c r="V2014" t="s">
        <v>13331</v>
      </c>
      <c r="Z2014">
        <v>110.473348</v>
      </c>
      <c r="AA2014">
        <v>-7.0114280000000004</v>
      </c>
      <c r="AB2014" t="s">
        <v>4170</v>
      </c>
      <c r="AC2014" t="s">
        <v>216</v>
      </c>
      <c r="AL2014" t="s">
        <v>217</v>
      </c>
      <c r="AM2014" t="s">
        <v>13330</v>
      </c>
      <c r="AN2014" t="s">
        <v>6</v>
      </c>
      <c r="AO2014" t="s">
        <v>13037</v>
      </c>
      <c r="AR2014" t="s">
        <v>218</v>
      </c>
      <c r="AS2014" t="s">
        <v>2160</v>
      </c>
      <c r="AT2014" t="s">
        <v>230</v>
      </c>
      <c r="AU2014">
        <v>20261026</v>
      </c>
      <c r="AV2014" t="s">
        <v>221</v>
      </c>
      <c r="AW2014" t="s">
        <v>1473</v>
      </c>
      <c r="AX2014" t="s">
        <v>222</v>
      </c>
      <c r="BA2014" s="57">
        <v>46321.291666666664</v>
      </c>
      <c r="BB2014" t="s">
        <v>13330</v>
      </c>
      <c r="BC2014">
        <v>2026</v>
      </c>
      <c r="BD2014">
        <v>10</v>
      </c>
      <c r="BE2014">
        <v>26</v>
      </c>
      <c r="BF2014" s="6">
        <f t="shared" si="93"/>
        <v>46321</v>
      </c>
      <c r="BG2014">
        <f t="shared" si="94"/>
        <v>-0.29166666666424135</v>
      </c>
      <c r="BH2014" t="str">
        <f t="shared" si="95"/>
        <v>COMPLY</v>
      </c>
      <c r="BI2014" t="e">
        <f>VLOOKUP(H2014,Sheet2!$A$1:$B$270,2,FALSE)</f>
        <v>#N/A</v>
      </c>
    </row>
    <row r="2015" spans="1:61">
      <c r="A2015">
        <v>2014</v>
      </c>
      <c r="B2015">
        <v>1002658060</v>
      </c>
      <c r="C2015">
        <v>3</v>
      </c>
      <c r="D2015" t="s">
        <v>49</v>
      </c>
      <c r="E2015">
        <v>4</v>
      </c>
      <c r="F2015" t="s">
        <v>244</v>
      </c>
      <c r="G2015" t="s">
        <v>245</v>
      </c>
      <c r="H2015" t="s">
        <v>2159</v>
      </c>
      <c r="I2015" t="s">
        <v>212</v>
      </c>
      <c r="J2015" t="s">
        <v>213</v>
      </c>
      <c r="K2015" t="s">
        <v>149</v>
      </c>
      <c r="L2015" t="s">
        <v>214</v>
      </c>
      <c r="M2015" t="s">
        <v>76</v>
      </c>
      <c r="N2015" t="s">
        <v>215</v>
      </c>
      <c r="O2015" s="57">
        <v>46323.640104166669</v>
      </c>
      <c r="P2015" s="57">
        <v>46324.612696759257</v>
      </c>
      <c r="Q2015">
        <v>69418747</v>
      </c>
      <c r="S2015">
        <v>142410346830</v>
      </c>
      <c r="T2015" t="s">
        <v>14694</v>
      </c>
      <c r="U2015" t="s">
        <v>15382</v>
      </c>
      <c r="V2015" t="s">
        <v>14695</v>
      </c>
      <c r="Z2015">
        <v>110.448151290713</v>
      </c>
      <c r="AA2015">
        <v>-6.9866322543635899</v>
      </c>
      <c r="AB2015" t="s">
        <v>14696</v>
      </c>
      <c r="AC2015" t="s">
        <v>235</v>
      </c>
      <c r="AL2015" t="s">
        <v>217</v>
      </c>
      <c r="AM2015" t="s">
        <v>14687</v>
      </c>
      <c r="AN2015" t="s">
        <v>6</v>
      </c>
      <c r="AO2015" t="s">
        <v>14688</v>
      </c>
      <c r="AP2015" s="57">
        <v>46324.625</v>
      </c>
      <c r="AR2015" t="s">
        <v>218</v>
      </c>
      <c r="AS2015" t="s">
        <v>2160</v>
      </c>
      <c r="AT2015" t="s">
        <v>230</v>
      </c>
      <c r="AU2015">
        <v>20261029</v>
      </c>
      <c r="AV2015" t="s">
        <v>221</v>
      </c>
      <c r="AW2015" t="s">
        <v>877</v>
      </c>
      <c r="AX2015" t="s">
        <v>222</v>
      </c>
      <c r="BA2015" s="57">
        <v>46324.625</v>
      </c>
      <c r="BB2015" t="s">
        <v>14687</v>
      </c>
      <c r="BC2015">
        <v>2026</v>
      </c>
      <c r="BD2015">
        <v>10</v>
      </c>
      <c r="BE2015">
        <v>29</v>
      </c>
      <c r="BF2015" s="6">
        <f t="shared" si="93"/>
        <v>46324</v>
      </c>
      <c r="BG2015">
        <f t="shared" si="94"/>
        <v>-0.625</v>
      </c>
      <c r="BH2015" t="str">
        <f t="shared" si="95"/>
        <v>COMPLY</v>
      </c>
      <c r="BI2015" t="e">
        <f>VLOOKUP(H2015,Sheet2!$A$1:$B$270,2,FALSE)</f>
        <v>#N/A</v>
      </c>
    </row>
    <row r="2016" spans="1:61">
      <c r="A2016">
        <v>2015</v>
      </c>
      <c r="B2016">
        <v>1002633388</v>
      </c>
      <c r="C2016">
        <v>3</v>
      </c>
      <c r="D2016" t="s">
        <v>49</v>
      </c>
      <c r="E2016">
        <v>4</v>
      </c>
      <c r="F2016" t="s">
        <v>244</v>
      </c>
      <c r="G2016" t="s">
        <v>245</v>
      </c>
      <c r="H2016" t="s">
        <v>2159</v>
      </c>
      <c r="I2016" t="s">
        <v>212</v>
      </c>
      <c r="J2016" t="s">
        <v>213</v>
      </c>
      <c r="K2016" t="s">
        <v>149</v>
      </c>
      <c r="M2016" t="s">
        <v>1625</v>
      </c>
      <c r="N2016" t="s">
        <v>215</v>
      </c>
      <c r="O2016" s="57">
        <v>46307.648993055554</v>
      </c>
      <c r="P2016" s="57">
        <v>46312.648217592592</v>
      </c>
      <c r="Q2016">
        <v>69408834</v>
      </c>
      <c r="S2016">
        <v>142410346993</v>
      </c>
      <c r="T2016" t="s">
        <v>6257</v>
      </c>
      <c r="U2016" t="s">
        <v>6258</v>
      </c>
      <c r="V2016" t="s">
        <v>6259</v>
      </c>
      <c r="Z2016">
        <v>110.481216728931</v>
      </c>
      <c r="AA2016">
        <v>-7.0573267277358998</v>
      </c>
      <c r="AB2016" t="s">
        <v>6260</v>
      </c>
      <c r="AC2016" t="s">
        <v>225</v>
      </c>
      <c r="AL2016" t="s">
        <v>217</v>
      </c>
      <c r="AM2016" t="s">
        <v>6261</v>
      </c>
      <c r="AN2016" t="s">
        <v>6</v>
      </c>
      <c r="AO2016" s="57">
        <v>46366.652638888889</v>
      </c>
      <c r="AP2016" s="57">
        <v>46309.333333333336</v>
      </c>
      <c r="AR2016" t="s">
        <v>12</v>
      </c>
      <c r="AS2016" t="s">
        <v>2160</v>
      </c>
      <c r="AT2016" t="s">
        <v>230</v>
      </c>
      <c r="AV2016" t="s">
        <v>1625</v>
      </c>
      <c r="AW2016" t="s">
        <v>540</v>
      </c>
      <c r="AX2016" t="s">
        <v>222</v>
      </c>
      <c r="AZ2016" t="s">
        <v>1625</v>
      </c>
      <c r="BA2016" s="57">
        <v>46309.333333333336</v>
      </c>
      <c r="BB2016" t="s">
        <v>6261</v>
      </c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:61">
      <c r="A2017">
        <v>2016</v>
      </c>
      <c r="B2017">
        <v>1002640113</v>
      </c>
      <c r="C2017">
        <v>3</v>
      </c>
      <c r="D2017" t="s">
        <v>49</v>
      </c>
      <c r="E2017">
        <v>4</v>
      </c>
      <c r="F2017" t="s">
        <v>244</v>
      </c>
      <c r="G2017" t="s">
        <v>245</v>
      </c>
      <c r="H2017" t="s">
        <v>4645</v>
      </c>
      <c r="I2017" t="s">
        <v>212</v>
      </c>
      <c r="J2017" t="s">
        <v>213</v>
      </c>
      <c r="K2017" t="s">
        <v>149</v>
      </c>
      <c r="L2017" t="s">
        <v>214</v>
      </c>
      <c r="M2017" t="s">
        <v>1400</v>
      </c>
      <c r="N2017" t="s">
        <v>215</v>
      </c>
      <c r="O2017" s="57">
        <v>46311.555324074077</v>
      </c>
      <c r="P2017" s="57">
        <v>46315.474918981483</v>
      </c>
      <c r="Q2017">
        <v>69411472</v>
      </c>
      <c r="S2017">
        <v>141408117913</v>
      </c>
      <c r="T2017" t="s">
        <v>8882</v>
      </c>
      <c r="U2017" t="s">
        <v>8883</v>
      </c>
      <c r="V2017" t="s">
        <v>8884</v>
      </c>
      <c r="Z2017">
        <v>110.4159927</v>
      </c>
      <c r="AA2017">
        <v>-6.9965662000000002</v>
      </c>
      <c r="AB2017" t="s">
        <v>8885</v>
      </c>
      <c r="AC2017" t="s">
        <v>235</v>
      </c>
      <c r="AL2017" t="s">
        <v>217</v>
      </c>
      <c r="AM2017" t="s">
        <v>8886</v>
      </c>
      <c r="AN2017" t="s">
        <v>6</v>
      </c>
      <c r="AO2017" t="s">
        <v>7960</v>
      </c>
      <c r="AP2017" s="57">
        <v>46314.458333333336</v>
      </c>
      <c r="AR2017" t="s">
        <v>14</v>
      </c>
      <c r="AS2017" t="s">
        <v>219</v>
      </c>
      <c r="AT2017" t="s">
        <v>230</v>
      </c>
      <c r="AV2017" t="s">
        <v>9797</v>
      </c>
      <c r="AW2017" t="s">
        <v>878</v>
      </c>
      <c r="AX2017" t="s">
        <v>222</v>
      </c>
      <c r="BA2017" s="57">
        <v>46314.458333333336</v>
      </c>
      <c r="BB2017" t="s">
        <v>8886</v>
      </c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:61">
      <c r="A2018">
        <v>2017</v>
      </c>
      <c r="B2018">
        <v>1002643953</v>
      </c>
      <c r="C2018">
        <v>3</v>
      </c>
      <c r="D2018" t="s">
        <v>49</v>
      </c>
      <c r="E2018">
        <v>4</v>
      </c>
      <c r="F2018" t="s">
        <v>244</v>
      </c>
      <c r="G2018" t="s">
        <v>245</v>
      </c>
      <c r="H2018" t="s">
        <v>4645</v>
      </c>
      <c r="I2018" t="s">
        <v>212</v>
      </c>
      <c r="J2018" t="s">
        <v>213</v>
      </c>
      <c r="K2018" t="s">
        <v>149</v>
      </c>
      <c r="L2018" t="s">
        <v>214</v>
      </c>
      <c r="M2018" t="s">
        <v>1400</v>
      </c>
      <c r="N2018" t="s">
        <v>215</v>
      </c>
      <c r="O2018" s="57">
        <v>46314.670601851853</v>
      </c>
      <c r="P2018" s="57">
        <v>46317.549768518518</v>
      </c>
      <c r="Q2018">
        <v>69413182</v>
      </c>
      <c r="S2018">
        <v>141408116064</v>
      </c>
      <c r="T2018" t="s">
        <v>9798</v>
      </c>
      <c r="U2018" t="s">
        <v>9799</v>
      </c>
      <c r="V2018" t="s">
        <v>9800</v>
      </c>
      <c r="Z2018">
        <v>110.4164751</v>
      </c>
      <c r="AA2018">
        <v>-6.9968994000000002</v>
      </c>
      <c r="AB2018" t="s">
        <v>9801</v>
      </c>
      <c r="AC2018" t="s">
        <v>235</v>
      </c>
      <c r="AL2018" t="s">
        <v>217</v>
      </c>
      <c r="AM2018" t="s">
        <v>9802</v>
      </c>
      <c r="AN2018" t="s">
        <v>6</v>
      </c>
      <c r="AO2018" t="s">
        <v>9433</v>
      </c>
      <c r="AP2018" s="57">
        <v>46315.625</v>
      </c>
      <c r="AR2018" t="s">
        <v>14</v>
      </c>
      <c r="AS2018" t="s">
        <v>219</v>
      </c>
      <c r="AT2018" t="s">
        <v>230</v>
      </c>
      <c r="AV2018" t="s">
        <v>11074</v>
      </c>
      <c r="AW2018" t="s">
        <v>876</v>
      </c>
      <c r="AX2018" t="s">
        <v>222</v>
      </c>
      <c r="BA2018" s="57">
        <v>46315.625</v>
      </c>
      <c r="BB2018" t="s">
        <v>9802</v>
      </c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:61">
      <c r="A2019">
        <v>2018</v>
      </c>
      <c r="B2019">
        <v>1002627779</v>
      </c>
      <c r="C2019">
        <v>3</v>
      </c>
      <c r="D2019" t="s">
        <v>49</v>
      </c>
      <c r="E2019">
        <v>4</v>
      </c>
      <c r="F2019" t="s">
        <v>244</v>
      </c>
      <c r="G2019" t="s">
        <v>245</v>
      </c>
      <c r="H2019" t="s">
        <v>4645</v>
      </c>
      <c r="I2019" t="s">
        <v>212</v>
      </c>
      <c r="J2019" t="s">
        <v>213</v>
      </c>
      <c r="K2019" t="s">
        <v>149</v>
      </c>
      <c r="M2019" t="s">
        <v>76</v>
      </c>
      <c r="N2019" t="s">
        <v>215</v>
      </c>
      <c r="O2019" s="57">
        <v>46303.581365740742</v>
      </c>
      <c r="P2019" s="57">
        <v>46303.637418981481</v>
      </c>
      <c r="Q2019">
        <v>69400295</v>
      </c>
      <c r="S2019">
        <v>141408117664</v>
      </c>
      <c r="T2019" t="s">
        <v>4646</v>
      </c>
      <c r="U2019" t="s">
        <v>4647</v>
      </c>
      <c r="V2019" t="s">
        <v>4648</v>
      </c>
      <c r="Z2019">
        <v>110.41800000000001</v>
      </c>
      <c r="AA2019">
        <v>-6.9973000000000001</v>
      </c>
      <c r="AB2019" t="s">
        <v>4649</v>
      </c>
      <c r="AC2019" t="s">
        <v>216</v>
      </c>
      <c r="AL2019" t="s">
        <v>217</v>
      </c>
      <c r="AM2019" t="s">
        <v>4650</v>
      </c>
      <c r="AN2019" t="s">
        <v>6</v>
      </c>
      <c r="AO2019" s="57">
        <v>46244.59065972222</v>
      </c>
      <c r="AR2019" t="s">
        <v>218</v>
      </c>
      <c r="AS2019" t="s">
        <v>219</v>
      </c>
      <c r="AT2019" t="s">
        <v>230</v>
      </c>
      <c r="AU2019">
        <v>20261008</v>
      </c>
      <c r="AV2019" t="s">
        <v>221</v>
      </c>
      <c r="AW2019" t="s">
        <v>540</v>
      </c>
      <c r="AX2019" t="s">
        <v>222</v>
      </c>
      <c r="BA2019" s="57">
        <v>46303.291666666664</v>
      </c>
      <c r="BB2019" t="s">
        <v>4650</v>
      </c>
      <c r="BC2019">
        <v>2026</v>
      </c>
      <c r="BD2019">
        <v>10</v>
      </c>
      <c r="BE2019">
        <v>8</v>
      </c>
      <c r="BF2019" s="6">
        <f t="shared" si="93"/>
        <v>46303</v>
      </c>
      <c r="BG2019">
        <f t="shared" si="94"/>
        <v>-0.29166666666424135</v>
      </c>
      <c r="BH2019" t="str">
        <f t="shared" si="95"/>
        <v>COMPLY</v>
      </c>
      <c r="BI2019" t="e">
        <f>VLOOKUP(H2019,Sheet2!$A$1:$B$270,2,FALSE)</f>
        <v>#N/A</v>
      </c>
    </row>
    <row r="2020" spans="1:61">
      <c r="A2020">
        <v>2019</v>
      </c>
      <c r="B2020">
        <v>1002628908</v>
      </c>
      <c r="C2020">
        <v>3</v>
      </c>
      <c r="D2020" t="s">
        <v>49</v>
      </c>
      <c r="E2020">
        <v>4</v>
      </c>
      <c r="F2020" t="s">
        <v>244</v>
      </c>
      <c r="G2020" t="s">
        <v>245</v>
      </c>
      <c r="H2020" t="s">
        <v>4645</v>
      </c>
      <c r="I2020" t="s">
        <v>212</v>
      </c>
      <c r="J2020" t="s">
        <v>213</v>
      </c>
      <c r="K2020" t="s">
        <v>149</v>
      </c>
      <c r="L2020" t="s">
        <v>214</v>
      </c>
      <c r="M2020" t="s">
        <v>76</v>
      </c>
      <c r="N2020" t="s">
        <v>215</v>
      </c>
      <c r="O2020" s="57">
        <v>46304.38721064815</v>
      </c>
      <c r="P2020" s="57">
        <v>46304.636076388888</v>
      </c>
      <c r="Q2020">
        <v>69407048</v>
      </c>
      <c r="S2020">
        <v>141408117672</v>
      </c>
      <c r="T2020" t="s">
        <v>5468</v>
      </c>
      <c r="U2020" t="s">
        <v>5469</v>
      </c>
      <c r="V2020" t="s">
        <v>5470</v>
      </c>
      <c r="Z2020">
        <v>110.43990299066201</v>
      </c>
      <c r="AA2020">
        <v>-7.0097550515559002</v>
      </c>
      <c r="AB2020" t="s">
        <v>5471</v>
      </c>
      <c r="AC2020" t="s">
        <v>235</v>
      </c>
      <c r="AL2020" t="s">
        <v>217</v>
      </c>
      <c r="AM2020" t="s">
        <v>5472</v>
      </c>
      <c r="AN2020" t="s">
        <v>6</v>
      </c>
      <c r="AO2020" s="57">
        <v>46275.402615740742</v>
      </c>
      <c r="AP2020" s="57">
        <v>46305.333333333336</v>
      </c>
      <c r="AR2020" t="s">
        <v>218</v>
      </c>
      <c r="AS2020" t="s">
        <v>219</v>
      </c>
      <c r="AT2020" t="s">
        <v>230</v>
      </c>
      <c r="AU2020">
        <v>20261009</v>
      </c>
      <c r="AV2020" t="s">
        <v>221</v>
      </c>
      <c r="AW2020" t="s">
        <v>880</v>
      </c>
      <c r="AX2020" t="s">
        <v>222</v>
      </c>
      <c r="BA2020" s="57">
        <v>46305.333333333336</v>
      </c>
      <c r="BB2020" t="s">
        <v>5472</v>
      </c>
      <c r="BC2020">
        <v>2026</v>
      </c>
      <c r="BD2020">
        <v>10</v>
      </c>
      <c r="BE2020">
        <v>9</v>
      </c>
      <c r="BF2020" s="6">
        <f t="shared" si="93"/>
        <v>46304</v>
      </c>
      <c r="BG2020">
        <f t="shared" si="94"/>
        <v>-1.3333333333357587</v>
      </c>
      <c r="BH2020" t="str">
        <f t="shared" si="95"/>
        <v>COMPLY</v>
      </c>
      <c r="BI2020" t="e">
        <f>VLOOKUP(H2020,Sheet2!$A$1:$B$270,2,FALSE)</f>
        <v>#N/A</v>
      </c>
    </row>
    <row r="2021" spans="1:61">
      <c r="A2021">
        <v>2020</v>
      </c>
      <c r="B2021">
        <v>1002632388</v>
      </c>
      <c r="C2021">
        <v>3</v>
      </c>
      <c r="D2021" t="s">
        <v>49</v>
      </c>
      <c r="E2021">
        <v>4</v>
      </c>
      <c r="F2021" t="s">
        <v>244</v>
      </c>
      <c r="G2021" t="s">
        <v>245</v>
      </c>
      <c r="H2021" t="s">
        <v>4645</v>
      </c>
      <c r="I2021" t="s">
        <v>212</v>
      </c>
      <c r="J2021" t="s">
        <v>213</v>
      </c>
      <c r="K2021" t="s">
        <v>149</v>
      </c>
      <c r="L2021" t="s">
        <v>214</v>
      </c>
      <c r="M2021" t="s">
        <v>76</v>
      </c>
      <c r="N2021" t="s">
        <v>215</v>
      </c>
      <c r="O2021" s="57">
        <v>46307.439363425925</v>
      </c>
      <c r="P2021" s="57">
        <v>46308.615532407406</v>
      </c>
      <c r="Q2021">
        <v>69408452</v>
      </c>
      <c r="S2021">
        <v>141408117792</v>
      </c>
      <c r="T2021" t="s">
        <v>6262</v>
      </c>
      <c r="U2021" t="s">
        <v>6263</v>
      </c>
      <c r="V2021" t="s">
        <v>6264</v>
      </c>
      <c r="Z2021">
        <v>110.4248788</v>
      </c>
      <c r="AA2021">
        <v>-6.9959293999999996</v>
      </c>
      <c r="AB2021" t="s">
        <v>6265</v>
      </c>
      <c r="AC2021" t="s">
        <v>235</v>
      </c>
      <c r="AL2021" t="s">
        <v>217</v>
      </c>
      <c r="AM2021" t="s">
        <v>6070</v>
      </c>
      <c r="AN2021" t="s">
        <v>6</v>
      </c>
      <c r="AO2021" s="57">
        <v>46366.455150462964</v>
      </c>
      <c r="AP2021" s="57">
        <v>46308.333333333336</v>
      </c>
      <c r="AR2021" t="s">
        <v>218</v>
      </c>
      <c r="AS2021" t="s">
        <v>219</v>
      </c>
      <c r="AT2021" t="s">
        <v>230</v>
      </c>
      <c r="AU2021">
        <v>20261013</v>
      </c>
      <c r="AV2021" t="s">
        <v>221</v>
      </c>
      <c r="AW2021" t="s">
        <v>877</v>
      </c>
      <c r="AX2021" t="s">
        <v>222</v>
      </c>
      <c r="BA2021" s="57">
        <v>46308.333333333336</v>
      </c>
      <c r="BB2021" t="s">
        <v>6070</v>
      </c>
      <c r="BC2021">
        <v>2026</v>
      </c>
      <c r="BD2021">
        <v>10</v>
      </c>
      <c r="BE2021">
        <v>13</v>
      </c>
      <c r="BF2021" s="6">
        <f t="shared" si="93"/>
        <v>46308</v>
      </c>
      <c r="BG2021">
        <f t="shared" si="94"/>
        <v>-0.33333333333575865</v>
      </c>
      <c r="BH2021" t="str">
        <f t="shared" si="95"/>
        <v>COMPLY</v>
      </c>
      <c r="BI2021" t="e">
        <f>VLOOKUP(H2021,Sheet2!$A$1:$B$270,2,FALSE)</f>
        <v>#N/A</v>
      </c>
    </row>
    <row r="2022" spans="1:61">
      <c r="A2022">
        <v>2021</v>
      </c>
      <c r="B2022">
        <v>1002635731</v>
      </c>
      <c r="C2022">
        <v>3</v>
      </c>
      <c r="D2022" t="s">
        <v>49</v>
      </c>
      <c r="E2022">
        <v>4</v>
      </c>
      <c r="F2022" t="s">
        <v>244</v>
      </c>
      <c r="G2022" t="s">
        <v>245</v>
      </c>
      <c r="H2022" t="s">
        <v>4645</v>
      </c>
      <c r="I2022" t="s">
        <v>212</v>
      </c>
      <c r="J2022" t="s">
        <v>213</v>
      </c>
      <c r="K2022" t="s">
        <v>149</v>
      </c>
      <c r="L2022" t="s">
        <v>214</v>
      </c>
      <c r="M2022" t="s">
        <v>76</v>
      </c>
      <c r="N2022" t="s">
        <v>215</v>
      </c>
      <c r="O2022" s="57">
        <v>46308.711504629631</v>
      </c>
      <c r="P2022" s="57">
        <v>46310.643217592595</v>
      </c>
      <c r="Q2022">
        <v>69409677</v>
      </c>
      <c r="S2022">
        <v>141408117797</v>
      </c>
      <c r="T2022" t="s">
        <v>6728</v>
      </c>
      <c r="U2022" t="s">
        <v>6729</v>
      </c>
      <c r="V2022" t="s">
        <v>6730</v>
      </c>
      <c r="Z2022">
        <v>110.41551509999999</v>
      </c>
      <c r="AA2022">
        <v>-6.9933158000000004</v>
      </c>
      <c r="AB2022" t="s">
        <v>6731</v>
      </c>
      <c r="AC2022" t="s">
        <v>3539</v>
      </c>
      <c r="AL2022" t="s">
        <v>217</v>
      </c>
      <c r="AM2022" t="s">
        <v>6732</v>
      </c>
      <c r="AN2022" t="s">
        <v>6</v>
      </c>
      <c r="AO2022" t="s">
        <v>6583</v>
      </c>
      <c r="AP2022" s="57">
        <v>46309.625</v>
      </c>
      <c r="AR2022" t="s">
        <v>218</v>
      </c>
      <c r="AS2022" t="s">
        <v>219</v>
      </c>
      <c r="AT2022" t="s">
        <v>220</v>
      </c>
      <c r="AU2022">
        <v>20261015</v>
      </c>
      <c r="AV2022" t="s">
        <v>221</v>
      </c>
      <c r="AW2022" t="s">
        <v>850</v>
      </c>
      <c r="AX2022" t="s">
        <v>222</v>
      </c>
      <c r="BA2022" s="57">
        <v>46309.625</v>
      </c>
      <c r="BB2022" t="s">
        <v>6732</v>
      </c>
      <c r="BC2022">
        <v>2026</v>
      </c>
      <c r="BD2022">
        <v>10</v>
      </c>
      <c r="BE2022">
        <v>15</v>
      </c>
      <c r="BF2022" s="6">
        <f t="shared" si="93"/>
        <v>46310</v>
      </c>
      <c r="BG2022">
        <f t="shared" si="94"/>
        <v>0.375</v>
      </c>
      <c r="BH2022" t="str">
        <f t="shared" si="95"/>
        <v>COMPLY</v>
      </c>
      <c r="BI2022" t="e">
        <f>VLOOKUP(H2022,Sheet2!$A$1:$B$270,2,FALSE)</f>
        <v>#N/A</v>
      </c>
    </row>
    <row r="2023" spans="1:61">
      <c r="A2023">
        <v>2022</v>
      </c>
      <c r="B2023">
        <v>1002645167</v>
      </c>
      <c r="C2023">
        <v>3</v>
      </c>
      <c r="D2023" t="s">
        <v>49</v>
      </c>
      <c r="E2023">
        <v>4</v>
      </c>
      <c r="F2023" t="s">
        <v>244</v>
      </c>
      <c r="G2023" t="s">
        <v>245</v>
      </c>
      <c r="H2023" t="s">
        <v>4645</v>
      </c>
      <c r="I2023" t="s">
        <v>212</v>
      </c>
      <c r="J2023" t="s">
        <v>213</v>
      </c>
      <c r="K2023" t="s">
        <v>149</v>
      </c>
      <c r="M2023" t="s">
        <v>76</v>
      </c>
      <c r="N2023" t="s">
        <v>215</v>
      </c>
      <c r="O2023" s="57">
        <v>46315.474930555552</v>
      </c>
      <c r="P2023" s="57">
        <v>46315.598009259258</v>
      </c>
      <c r="Q2023">
        <v>69411472</v>
      </c>
      <c r="S2023">
        <v>141408116066</v>
      </c>
      <c r="T2023" t="s">
        <v>8882</v>
      </c>
      <c r="U2023" t="s">
        <v>10453</v>
      </c>
      <c r="V2023" t="s">
        <v>10454</v>
      </c>
      <c r="Z2023">
        <v>110.41598315</v>
      </c>
      <c r="AA2023">
        <v>-6.9965970049999999</v>
      </c>
      <c r="AB2023" t="s">
        <v>8885</v>
      </c>
      <c r="AC2023" t="s">
        <v>216</v>
      </c>
      <c r="AL2023" t="s">
        <v>217</v>
      </c>
      <c r="AM2023" t="s">
        <v>10455</v>
      </c>
      <c r="AN2023" t="s">
        <v>6</v>
      </c>
      <c r="AO2023" t="s">
        <v>10057</v>
      </c>
      <c r="AR2023" t="s">
        <v>218</v>
      </c>
      <c r="AS2023" t="s">
        <v>219</v>
      </c>
      <c r="AT2023" t="s">
        <v>230</v>
      </c>
      <c r="AU2023">
        <v>20261020</v>
      </c>
      <c r="AV2023" t="s">
        <v>221</v>
      </c>
      <c r="AW2023" t="s">
        <v>540</v>
      </c>
      <c r="AX2023" t="s">
        <v>222</v>
      </c>
      <c r="BA2023" s="57">
        <v>46315.291666666664</v>
      </c>
      <c r="BB2023" t="s">
        <v>10455</v>
      </c>
      <c r="BC2023">
        <v>2026</v>
      </c>
      <c r="BD2023">
        <v>10</v>
      </c>
      <c r="BE2023">
        <v>20</v>
      </c>
      <c r="BF2023" s="6">
        <f t="shared" si="93"/>
        <v>46315</v>
      </c>
      <c r="BG2023">
        <f t="shared" si="94"/>
        <v>-0.29166666666424135</v>
      </c>
      <c r="BH2023" t="str">
        <f t="shared" si="95"/>
        <v>COMPLY</v>
      </c>
      <c r="BI2023" t="e">
        <f>VLOOKUP(H2023,Sheet2!$A$1:$B$270,2,FALSE)</f>
        <v>#N/A</v>
      </c>
    </row>
    <row r="2024" spans="1:61">
      <c r="A2024">
        <v>2023</v>
      </c>
      <c r="B2024">
        <v>1002649065</v>
      </c>
      <c r="C2024">
        <v>3</v>
      </c>
      <c r="D2024" t="s">
        <v>49</v>
      </c>
      <c r="E2024">
        <v>4</v>
      </c>
      <c r="F2024" t="s">
        <v>244</v>
      </c>
      <c r="G2024" t="s">
        <v>245</v>
      </c>
      <c r="H2024" t="s">
        <v>4645</v>
      </c>
      <c r="I2024" t="s">
        <v>212</v>
      </c>
      <c r="J2024" t="s">
        <v>213</v>
      </c>
      <c r="K2024" t="s">
        <v>149</v>
      </c>
      <c r="M2024" t="s">
        <v>76</v>
      </c>
      <c r="N2024" t="s">
        <v>215</v>
      </c>
      <c r="O2024" s="57">
        <v>46317.549780092595</v>
      </c>
      <c r="P2024" s="57">
        <v>46317.610162037039</v>
      </c>
      <c r="Q2024">
        <v>69413182</v>
      </c>
      <c r="S2024">
        <v>141408117265</v>
      </c>
      <c r="T2024" t="s">
        <v>9798</v>
      </c>
      <c r="U2024" t="s">
        <v>11674</v>
      </c>
      <c r="V2024" t="s">
        <v>11675</v>
      </c>
      <c r="Z2024">
        <v>110.417510558202</v>
      </c>
      <c r="AA2024">
        <v>-6.9972545661667702</v>
      </c>
      <c r="AB2024" t="s">
        <v>9801</v>
      </c>
      <c r="AC2024" t="s">
        <v>225</v>
      </c>
      <c r="AL2024" t="s">
        <v>217</v>
      </c>
      <c r="AM2024" t="s">
        <v>11676</v>
      </c>
      <c r="AN2024" t="s">
        <v>6</v>
      </c>
      <c r="AO2024" t="s">
        <v>11598</v>
      </c>
      <c r="AR2024" t="s">
        <v>218</v>
      </c>
      <c r="AS2024" t="s">
        <v>219</v>
      </c>
      <c r="AT2024" t="s">
        <v>230</v>
      </c>
      <c r="AU2024">
        <v>20261022</v>
      </c>
      <c r="AV2024" t="s">
        <v>221</v>
      </c>
      <c r="AW2024" t="s">
        <v>540</v>
      </c>
      <c r="AX2024" t="s">
        <v>222</v>
      </c>
      <c r="BA2024" s="57">
        <v>46317.291666666664</v>
      </c>
      <c r="BB2024" t="s">
        <v>11676</v>
      </c>
      <c r="BC2024">
        <v>2026</v>
      </c>
      <c r="BD2024">
        <v>10</v>
      </c>
      <c r="BE2024">
        <v>22</v>
      </c>
      <c r="BF2024" s="6">
        <f t="shared" si="93"/>
        <v>46317</v>
      </c>
      <c r="BG2024">
        <f t="shared" si="94"/>
        <v>-0.29166666666424135</v>
      </c>
      <c r="BH2024" t="str">
        <f t="shared" si="95"/>
        <v>COMPLY</v>
      </c>
      <c r="BI2024" t="e">
        <f>VLOOKUP(H2024,Sheet2!$A$1:$B$270,2,FALSE)</f>
        <v>#N/A</v>
      </c>
    </row>
    <row r="2025" spans="1:61">
      <c r="A2025">
        <v>2024</v>
      </c>
      <c r="B2025">
        <v>1002659413</v>
      </c>
      <c r="C2025">
        <v>3</v>
      </c>
      <c r="D2025" t="s">
        <v>49</v>
      </c>
      <c r="E2025">
        <v>4</v>
      </c>
      <c r="F2025" t="s">
        <v>244</v>
      </c>
      <c r="G2025" t="s">
        <v>245</v>
      </c>
      <c r="H2025" t="s">
        <v>4645</v>
      </c>
      <c r="I2025" t="s">
        <v>212</v>
      </c>
      <c r="J2025" t="s">
        <v>213</v>
      </c>
      <c r="K2025" t="s">
        <v>149</v>
      </c>
      <c r="L2025" t="s">
        <v>214</v>
      </c>
      <c r="M2025" t="s">
        <v>255</v>
      </c>
      <c r="N2025" t="s">
        <v>215</v>
      </c>
      <c r="O2025" s="57">
        <v>46324.589398148149</v>
      </c>
      <c r="P2025" s="57">
        <v>46325.575798611113</v>
      </c>
      <c r="Q2025">
        <v>69419327</v>
      </c>
      <c r="S2025">
        <v>141408116329</v>
      </c>
      <c r="T2025" t="s">
        <v>15383</v>
      </c>
      <c r="U2025" t="s">
        <v>15384</v>
      </c>
      <c r="V2025" t="s">
        <v>15385</v>
      </c>
      <c r="Z2025">
        <v>110.433795154094</v>
      </c>
      <c r="AA2025">
        <v>-6.9975590510437398</v>
      </c>
      <c r="AB2025" t="s">
        <v>15386</v>
      </c>
      <c r="AC2025" t="s">
        <v>216</v>
      </c>
      <c r="AL2025" t="s">
        <v>217</v>
      </c>
      <c r="AM2025" t="s">
        <v>14946</v>
      </c>
      <c r="AN2025" t="s">
        <v>6</v>
      </c>
      <c r="AO2025" t="s">
        <v>14922</v>
      </c>
      <c r="AP2025" s="57">
        <v>46325.458333333336</v>
      </c>
      <c r="AR2025" t="s">
        <v>256</v>
      </c>
      <c r="AS2025" t="s">
        <v>219</v>
      </c>
      <c r="AT2025" t="s">
        <v>230</v>
      </c>
      <c r="AV2025" t="s">
        <v>257</v>
      </c>
      <c r="AW2025" t="s">
        <v>923</v>
      </c>
      <c r="AX2025" t="s">
        <v>222</v>
      </c>
      <c r="BA2025" s="57">
        <v>46325.458333333336</v>
      </c>
      <c r="BB2025" t="s">
        <v>14946</v>
      </c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:61">
      <c r="A2026">
        <v>2025</v>
      </c>
      <c r="B2026">
        <v>1002649215</v>
      </c>
      <c r="C2026">
        <v>3</v>
      </c>
      <c r="D2026" t="s">
        <v>49</v>
      </c>
      <c r="E2026">
        <v>4</v>
      </c>
      <c r="F2026" t="s">
        <v>244</v>
      </c>
      <c r="G2026" t="s">
        <v>245</v>
      </c>
      <c r="H2026" t="s">
        <v>4645</v>
      </c>
      <c r="I2026" t="s">
        <v>212</v>
      </c>
      <c r="J2026" t="s">
        <v>213</v>
      </c>
      <c r="K2026" t="s">
        <v>149</v>
      </c>
      <c r="M2026" t="s">
        <v>1617</v>
      </c>
      <c r="N2026" t="s">
        <v>215</v>
      </c>
      <c r="O2026" s="57">
        <v>46317.584016203706</v>
      </c>
      <c r="P2026" s="57">
        <v>46325.552118055559</v>
      </c>
      <c r="Q2026">
        <v>69415137</v>
      </c>
      <c r="S2026">
        <v>141408116195</v>
      </c>
      <c r="T2026" t="s">
        <v>11677</v>
      </c>
      <c r="U2026" t="s">
        <v>11678</v>
      </c>
      <c r="Z2026">
        <v>110.41508671492601</v>
      </c>
      <c r="AA2026">
        <v>-6.9968747823989297</v>
      </c>
      <c r="AB2026" t="s">
        <v>11679</v>
      </c>
      <c r="AC2026" t="s">
        <v>284</v>
      </c>
      <c r="AO2026" t="s">
        <v>11680</v>
      </c>
      <c r="AR2026" t="s">
        <v>5</v>
      </c>
      <c r="AS2026" t="s">
        <v>219</v>
      </c>
      <c r="AT2026" t="s">
        <v>230</v>
      </c>
      <c r="AV2026" t="s">
        <v>14068</v>
      </c>
      <c r="AW2026" t="s">
        <v>1746</v>
      </c>
      <c r="AX2026" t="s">
        <v>222</v>
      </c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:61">
      <c r="A2027">
        <v>2026</v>
      </c>
      <c r="B2027">
        <v>1002637917</v>
      </c>
      <c r="C2027">
        <v>3</v>
      </c>
      <c r="D2027" t="s">
        <v>59</v>
      </c>
      <c r="E2027">
        <v>4</v>
      </c>
      <c r="F2027" t="s">
        <v>223</v>
      </c>
      <c r="G2027" t="s">
        <v>223</v>
      </c>
      <c r="H2027" t="s">
        <v>7130</v>
      </c>
      <c r="I2027" t="s">
        <v>212</v>
      </c>
      <c r="J2027" t="s">
        <v>213</v>
      </c>
      <c r="K2027" t="s">
        <v>149</v>
      </c>
      <c r="L2027" t="s">
        <v>214</v>
      </c>
      <c r="M2027" t="s">
        <v>1400</v>
      </c>
      <c r="N2027" t="s">
        <v>215</v>
      </c>
      <c r="O2027" s="57">
        <v>46310.412210648145</v>
      </c>
      <c r="P2027" s="57">
        <v>46312.673055555555</v>
      </c>
      <c r="Q2027">
        <v>69410588</v>
      </c>
      <c r="S2027">
        <v>143387115928</v>
      </c>
      <c r="T2027" t="s">
        <v>7759</v>
      </c>
      <c r="U2027" t="s">
        <v>7760</v>
      </c>
      <c r="V2027" t="s">
        <v>7761</v>
      </c>
      <c r="Z2027">
        <v>109.07942439999999</v>
      </c>
      <c r="AA2027">
        <v>-7.4051666999999997</v>
      </c>
      <c r="AB2027" t="s">
        <v>7762</v>
      </c>
      <c r="AC2027" t="s">
        <v>235</v>
      </c>
      <c r="AL2027" t="s">
        <v>217</v>
      </c>
      <c r="AM2027" t="s">
        <v>7763</v>
      </c>
      <c r="AN2027" t="s">
        <v>6</v>
      </c>
      <c r="AO2027" t="s">
        <v>7628</v>
      </c>
      <c r="AP2027" s="57">
        <v>46311.458333333336</v>
      </c>
      <c r="AR2027" t="s">
        <v>14</v>
      </c>
      <c r="AS2027" t="s">
        <v>2161</v>
      </c>
      <c r="AT2027" t="s">
        <v>230</v>
      </c>
      <c r="AV2027" t="s">
        <v>8890</v>
      </c>
      <c r="AW2027" t="s">
        <v>876</v>
      </c>
      <c r="AX2027" t="s">
        <v>222</v>
      </c>
      <c r="BA2027" s="57">
        <v>46311.458333333336</v>
      </c>
      <c r="BB2027" t="s">
        <v>7763</v>
      </c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:61">
      <c r="A2028">
        <v>2027</v>
      </c>
      <c r="B2028">
        <v>1002636461</v>
      </c>
      <c r="C2028">
        <v>3</v>
      </c>
      <c r="D2028" t="s">
        <v>59</v>
      </c>
      <c r="E2028">
        <v>4</v>
      </c>
      <c r="F2028" t="s">
        <v>223</v>
      </c>
      <c r="G2028" t="s">
        <v>223</v>
      </c>
      <c r="H2028" t="s">
        <v>7130</v>
      </c>
      <c r="I2028" t="s">
        <v>212</v>
      </c>
      <c r="J2028" t="s">
        <v>213</v>
      </c>
      <c r="K2028" t="s">
        <v>149</v>
      </c>
      <c r="L2028" t="s">
        <v>214</v>
      </c>
      <c r="M2028" t="s">
        <v>76</v>
      </c>
      <c r="N2028" t="s">
        <v>215</v>
      </c>
      <c r="O2028" s="57">
        <v>46309.465682870374</v>
      </c>
      <c r="P2028" s="57">
        <v>46310.608171296299</v>
      </c>
      <c r="Q2028">
        <v>69409991</v>
      </c>
      <c r="S2028">
        <v>143387116909</v>
      </c>
      <c r="T2028" t="s">
        <v>7131</v>
      </c>
      <c r="U2028" t="s">
        <v>7132</v>
      </c>
      <c r="V2028" t="s">
        <v>7133</v>
      </c>
      <c r="Z2028">
        <v>109.07843200000001</v>
      </c>
      <c r="AA2028">
        <v>-7.3661149999999997</v>
      </c>
      <c r="AB2028" t="s">
        <v>7134</v>
      </c>
      <c r="AC2028" t="s">
        <v>235</v>
      </c>
      <c r="AL2028" t="s">
        <v>217</v>
      </c>
      <c r="AM2028" t="s">
        <v>7135</v>
      </c>
      <c r="AN2028" t="s">
        <v>6</v>
      </c>
      <c r="AO2028" t="s">
        <v>7136</v>
      </c>
      <c r="AP2028" s="57">
        <v>46310.458333333336</v>
      </c>
      <c r="AR2028" t="s">
        <v>218</v>
      </c>
      <c r="AS2028" t="s">
        <v>2161</v>
      </c>
      <c r="AT2028" t="s">
        <v>230</v>
      </c>
      <c r="AU2028">
        <v>20261015</v>
      </c>
      <c r="AV2028" t="s">
        <v>221</v>
      </c>
      <c r="AW2028" t="s">
        <v>880</v>
      </c>
      <c r="AX2028" t="s">
        <v>222</v>
      </c>
      <c r="BA2028" s="57">
        <v>46310.458333333336</v>
      </c>
      <c r="BB2028" t="s">
        <v>7135</v>
      </c>
      <c r="BC2028">
        <v>2026</v>
      </c>
      <c r="BD2028">
        <v>10</v>
      </c>
      <c r="BE2028">
        <v>15</v>
      </c>
      <c r="BF2028" s="6">
        <f t="shared" si="93"/>
        <v>46310</v>
      </c>
      <c r="BG2028">
        <f t="shared" si="94"/>
        <v>-0.45833333333575865</v>
      </c>
      <c r="BH2028" t="str">
        <f t="shared" si="95"/>
        <v>COMPLY</v>
      </c>
      <c r="BI2028" t="e">
        <f>VLOOKUP(H2028,Sheet2!$A$1:$B$270,2,FALSE)</f>
        <v>#N/A</v>
      </c>
    </row>
    <row r="2029" spans="1:61">
      <c r="A2029">
        <v>2028</v>
      </c>
      <c r="B2029">
        <v>1002641543</v>
      </c>
      <c r="C2029">
        <v>3</v>
      </c>
      <c r="D2029" t="s">
        <v>59</v>
      </c>
      <c r="E2029">
        <v>4</v>
      </c>
      <c r="F2029" t="s">
        <v>223</v>
      </c>
      <c r="G2029" t="s">
        <v>223</v>
      </c>
      <c r="H2029" t="s">
        <v>7130</v>
      </c>
      <c r="I2029" t="s">
        <v>212</v>
      </c>
      <c r="J2029" t="s">
        <v>213</v>
      </c>
      <c r="K2029" t="s">
        <v>149</v>
      </c>
      <c r="M2029" t="s">
        <v>76</v>
      </c>
      <c r="N2029" t="s">
        <v>215</v>
      </c>
      <c r="O2029" s="57">
        <v>46312.673067129632</v>
      </c>
      <c r="P2029" s="57">
        <v>46312.754224537035</v>
      </c>
      <c r="Q2029">
        <v>69410588</v>
      </c>
      <c r="S2029">
        <v>143387116244</v>
      </c>
      <c r="T2029" t="s">
        <v>7759</v>
      </c>
      <c r="U2029" t="s">
        <v>8887</v>
      </c>
      <c r="V2029" t="s">
        <v>8888</v>
      </c>
      <c r="Z2029">
        <v>109.0795576</v>
      </c>
      <c r="AA2029">
        <v>-7.4059720999999996</v>
      </c>
      <c r="AB2029" t="s">
        <v>7762</v>
      </c>
      <c r="AC2029" t="s">
        <v>283</v>
      </c>
      <c r="AL2029" t="s">
        <v>217</v>
      </c>
      <c r="AM2029" t="s">
        <v>8889</v>
      </c>
      <c r="AN2029" t="s">
        <v>6</v>
      </c>
      <c r="AO2029" t="s">
        <v>8376</v>
      </c>
      <c r="AR2029" t="s">
        <v>218</v>
      </c>
      <c r="AS2029" t="s">
        <v>2161</v>
      </c>
      <c r="AT2029" t="s">
        <v>230</v>
      </c>
      <c r="AU2029">
        <v>20261017</v>
      </c>
      <c r="AV2029" t="s">
        <v>221</v>
      </c>
      <c r="AW2029" t="s">
        <v>540</v>
      </c>
      <c r="AX2029" t="s">
        <v>222</v>
      </c>
      <c r="BA2029" s="57">
        <v>46312.291666666664</v>
      </c>
      <c r="BB2029" t="s">
        <v>8889</v>
      </c>
      <c r="BC2029">
        <v>2026</v>
      </c>
      <c r="BD2029">
        <v>10</v>
      </c>
      <c r="BE2029">
        <v>17</v>
      </c>
      <c r="BF2029" s="6">
        <f t="shared" si="93"/>
        <v>46312</v>
      </c>
      <c r="BG2029">
        <f t="shared" si="94"/>
        <v>-0.29166666666424135</v>
      </c>
      <c r="BH2029" t="str">
        <f t="shared" si="95"/>
        <v>COMPLY</v>
      </c>
      <c r="BI2029" t="e">
        <f>VLOOKUP(H2029,Sheet2!$A$1:$B$270,2,FALSE)</f>
        <v>#N/A</v>
      </c>
    </row>
    <row r="2030" spans="1:61">
      <c r="A2030">
        <v>2029</v>
      </c>
      <c r="B2030">
        <v>1002645557</v>
      </c>
      <c r="C2030">
        <v>3</v>
      </c>
      <c r="D2030" t="s">
        <v>59</v>
      </c>
      <c r="E2030">
        <v>4</v>
      </c>
      <c r="F2030" t="s">
        <v>223</v>
      </c>
      <c r="G2030" t="s">
        <v>223</v>
      </c>
      <c r="H2030" t="s">
        <v>10456</v>
      </c>
      <c r="I2030" t="s">
        <v>212</v>
      </c>
      <c r="J2030" t="s">
        <v>213</v>
      </c>
      <c r="K2030" t="s">
        <v>149</v>
      </c>
      <c r="L2030" t="s">
        <v>214</v>
      </c>
      <c r="M2030" t="s">
        <v>76</v>
      </c>
      <c r="N2030" t="s">
        <v>215</v>
      </c>
      <c r="O2030" s="57">
        <v>46315.579675925925</v>
      </c>
      <c r="P2030" s="57">
        <v>46316.560381944444</v>
      </c>
      <c r="Q2030">
        <v>69413800</v>
      </c>
      <c r="S2030">
        <v>143386103350</v>
      </c>
      <c r="T2030" t="s">
        <v>10457</v>
      </c>
      <c r="U2030" t="s">
        <v>10458</v>
      </c>
      <c r="V2030" t="s">
        <v>10459</v>
      </c>
      <c r="Z2030">
        <v>109.2952631</v>
      </c>
      <c r="AA2030">
        <v>-7.5192603</v>
      </c>
      <c r="AB2030" t="s">
        <v>10460</v>
      </c>
      <c r="AC2030" t="s">
        <v>235</v>
      </c>
      <c r="AL2030" t="s">
        <v>217</v>
      </c>
      <c r="AM2030" t="s">
        <v>10461</v>
      </c>
      <c r="AN2030" t="s">
        <v>6</v>
      </c>
      <c r="AO2030" t="s">
        <v>10275</v>
      </c>
      <c r="AP2030" s="57">
        <v>46316.458333333336</v>
      </c>
      <c r="AR2030" t="s">
        <v>218</v>
      </c>
      <c r="AS2030" t="s">
        <v>219</v>
      </c>
      <c r="AT2030" t="s">
        <v>230</v>
      </c>
      <c r="AU2030">
        <v>20261021</v>
      </c>
      <c r="AV2030" t="s">
        <v>221</v>
      </c>
      <c r="AW2030" t="s">
        <v>2895</v>
      </c>
      <c r="AX2030" t="s">
        <v>222</v>
      </c>
      <c r="BA2030" s="57">
        <v>46316.458333333336</v>
      </c>
      <c r="BB2030" t="s">
        <v>10461</v>
      </c>
      <c r="BC2030">
        <v>2026</v>
      </c>
      <c r="BD2030">
        <v>10</v>
      </c>
      <c r="BE2030">
        <v>21</v>
      </c>
      <c r="BF2030" s="6">
        <f t="shared" si="93"/>
        <v>46316</v>
      </c>
      <c r="BG2030">
        <f t="shared" si="94"/>
        <v>-0.45833333333575865</v>
      </c>
      <c r="BH2030" t="str">
        <f t="shared" si="95"/>
        <v>COMPLY</v>
      </c>
      <c r="BI2030" t="e">
        <f>VLOOKUP(H2030,Sheet2!$A$1:$B$270,2,FALSE)</f>
        <v>#N/A</v>
      </c>
    </row>
    <row r="2031" spans="1:61">
      <c r="A2031">
        <v>2030</v>
      </c>
      <c r="B2031">
        <v>1002648779</v>
      </c>
      <c r="C2031">
        <v>3</v>
      </c>
      <c r="D2031" t="s">
        <v>59</v>
      </c>
      <c r="E2031">
        <v>4</v>
      </c>
      <c r="F2031" t="s">
        <v>223</v>
      </c>
      <c r="G2031" t="s">
        <v>223</v>
      </c>
      <c r="H2031" t="s">
        <v>10456</v>
      </c>
      <c r="I2031" t="s">
        <v>212</v>
      </c>
      <c r="J2031" t="s">
        <v>213</v>
      </c>
      <c r="K2031" t="s">
        <v>149</v>
      </c>
      <c r="M2031" t="s">
        <v>11681</v>
      </c>
      <c r="N2031" t="s">
        <v>215</v>
      </c>
      <c r="O2031" s="57">
        <v>46317.459652777776</v>
      </c>
      <c r="P2031" s="57">
        <v>46317.461446759262</v>
      </c>
      <c r="Q2031">
        <v>69415030</v>
      </c>
      <c r="S2031">
        <v>143386103351</v>
      </c>
      <c r="T2031" t="s">
        <v>11682</v>
      </c>
      <c r="U2031" t="s">
        <v>11683</v>
      </c>
      <c r="Z2031">
        <v>109.29593043165499</v>
      </c>
      <c r="AA2031">
        <v>-7.5283504238169501</v>
      </c>
      <c r="AB2031" t="s">
        <v>11684</v>
      </c>
      <c r="AC2031" t="s">
        <v>216</v>
      </c>
      <c r="AO2031" t="s">
        <v>11387</v>
      </c>
      <c r="AR2031" t="s">
        <v>325</v>
      </c>
      <c r="AS2031" t="s">
        <v>219</v>
      </c>
      <c r="AT2031" t="s">
        <v>230</v>
      </c>
      <c r="AV2031" t="s">
        <v>11685</v>
      </c>
      <c r="AW2031" t="s">
        <v>1516</v>
      </c>
      <c r="AX2031" t="s">
        <v>222</v>
      </c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:61">
      <c r="A2032">
        <v>2031</v>
      </c>
      <c r="B2032">
        <v>1002622979</v>
      </c>
      <c r="C2032">
        <v>3</v>
      </c>
      <c r="D2032" t="s">
        <v>59</v>
      </c>
      <c r="E2032">
        <v>4</v>
      </c>
      <c r="F2032" t="s">
        <v>223</v>
      </c>
      <c r="G2032" t="s">
        <v>223</v>
      </c>
      <c r="H2032" t="s">
        <v>2889</v>
      </c>
      <c r="I2032" t="s">
        <v>212</v>
      </c>
      <c r="J2032" t="s">
        <v>213</v>
      </c>
      <c r="K2032" t="s">
        <v>149</v>
      </c>
      <c r="L2032" t="s">
        <v>214</v>
      </c>
      <c r="M2032" t="s">
        <v>76</v>
      </c>
      <c r="N2032" t="s">
        <v>215</v>
      </c>
      <c r="O2032" s="57">
        <v>46300.660196759258</v>
      </c>
      <c r="P2032" s="57">
        <v>46301.523368055554</v>
      </c>
      <c r="Q2032">
        <v>69404537</v>
      </c>
      <c r="S2032">
        <v>146396100746</v>
      </c>
      <c r="T2032" t="s">
        <v>2890</v>
      </c>
      <c r="U2032" t="s">
        <v>2891</v>
      </c>
      <c r="V2032" t="s">
        <v>2892</v>
      </c>
      <c r="Z2032">
        <v>109.2243722</v>
      </c>
      <c r="AA2032">
        <v>-7.3455763000000003</v>
      </c>
      <c r="AB2032" t="s">
        <v>2893</v>
      </c>
      <c r="AC2032" t="s">
        <v>235</v>
      </c>
      <c r="AL2032" t="s">
        <v>217</v>
      </c>
      <c r="AM2032" t="s">
        <v>2894</v>
      </c>
      <c r="AN2032" t="s">
        <v>6</v>
      </c>
      <c r="AO2032" s="57">
        <v>46152.684560185182</v>
      </c>
      <c r="AP2032" s="57">
        <v>46301.625</v>
      </c>
      <c r="AR2032" t="s">
        <v>218</v>
      </c>
      <c r="AS2032" t="s">
        <v>219</v>
      </c>
      <c r="AT2032" t="s">
        <v>230</v>
      </c>
      <c r="AU2032">
        <v>20261006</v>
      </c>
      <c r="AV2032" t="s">
        <v>221</v>
      </c>
      <c r="AW2032" t="s">
        <v>2895</v>
      </c>
      <c r="AX2032" t="s">
        <v>222</v>
      </c>
      <c r="BA2032" s="57">
        <v>46301.625</v>
      </c>
      <c r="BB2032" t="s">
        <v>2894</v>
      </c>
      <c r="BC2032">
        <v>2026</v>
      </c>
      <c r="BD2032">
        <v>10</v>
      </c>
      <c r="BE2032">
        <v>6</v>
      </c>
      <c r="BF2032" s="6">
        <f t="shared" si="93"/>
        <v>46301</v>
      </c>
      <c r="BG2032">
        <f t="shared" si="94"/>
        <v>-0.625</v>
      </c>
      <c r="BH2032" t="str">
        <f t="shared" si="95"/>
        <v>COMPLY</v>
      </c>
      <c r="BI2032" t="e">
        <f>VLOOKUP(H2032,Sheet2!$A$1:$B$270,2,FALSE)</f>
        <v>#N/A</v>
      </c>
    </row>
    <row r="2033" spans="1:61">
      <c r="A2033">
        <v>2032</v>
      </c>
      <c r="B2033">
        <v>1002621149</v>
      </c>
      <c r="C2033">
        <v>3</v>
      </c>
      <c r="D2033" t="s">
        <v>59</v>
      </c>
      <c r="E2033">
        <v>4</v>
      </c>
      <c r="F2033" t="s">
        <v>223</v>
      </c>
      <c r="G2033" t="s">
        <v>223</v>
      </c>
      <c r="H2033" t="s">
        <v>2162</v>
      </c>
      <c r="I2033" t="s">
        <v>212</v>
      </c>
      <c r="J2033" t="s">
        <v>213</v>
      </c>
      <c r="K2033" t="s">
        <v>149</v>
      </c>
      <c r="L2033" t="s">
        <v>214</v>
      </c>
      <c r="M2033" t="s">
        <v>1400</v>
      </c>
      <c r="N2033" t="s">
        <v>215</v>
      </c>
      <c r="O2033" s="57">
        <v>46298.709432870368</v>
      </c>
      <c r="P2033" s="57">
        <v>46300.578993055555</v>
      </c>
      <c r="Q2033">
        <v>69403732</v>
      </c>
      <c r="S2033">
        <v>146388101172</v>
      </c>
      <c r="T2033" t="s">
        <v>2163</v>
      </c>
      <c r="U2033" t="s">
        <v>2164</v>
      </c>
      <c r="V2033" t="s">
        <v>2165</v>
      </c>
      <c r="Z2033">
        <v>109.142276</v>
      </c>
      <c r="AA2033">
        <v>-7.3840370000000002</v>
      </c>
      <c r="AB2033" t="s">
        <v>2166</v>
      </c>
      <c r="AC2033" t="s">
        <v>235</v>
      </c>
      <c r="AL2033" t="s">
        <v>217</v>
      </c>
      <c r="AM2033" t="s">
        <v>2167</v>
      </c>
      <c r="AN2033" t="s">
        <v>6</v>
      </c>
      <c r="AO2033" s="57">
        <v>46091.726053240738</v>
      </c>
      <c r="AP2033" s="57">
        <v>46300.333333333336</v>
      </c>
      <c r="AQ2033" t="s">
        <v>1495</v>
      </c>
      <c r="AR2033" t="s">
        <v>14</v>
      </c>
      <c r="AS2033" t="s">
        <v>2161</v>
      </c>
      <c r="AT2033" t="s">
        <v>230</v>
      </c>
      <c r="AV2033" t="s">
        <v>2896</v>
      </c>
      <c r="AW2033" t="s">
        <v>923</v>
      </c>
      <c r="AX2033" t="s">
        <v>222</v>
      </c>
      <c r="BA2033" s="57">
        <v>46300.333333333336</v>
      </c>
      <c r="BB2033" t="s">
        <v>2167</v>
      </c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:61">
      <c r="A2034">
        <v>2033</v>
      </c>
      <c r="B2034">
        <v>1002638892</v>
      </c>
      <c r="C2034">
        <v>3</v>
      </c>
      <c r="D2034" t="s">
        <v>59</v>
      </c>
      <c r="E2034">
        <v>4</v>
      </c>
      <c r="F2034" t="s">
        <v>223</v>
      </c>
      <c r="G2034" t="s">
        <v>223</v>
      </c>
      <c r="H2034" t="s">
        <v>2162</v>
      </c>
      <c r="I2034" t="s">
        <v>212</v>
      </c>
      <c r="J2034" t="s">
        <v>213</v>
      </c>
      <c r="K2034" t="s">
        <v>149</v>
      </c>
      <c r="L2034" t="s">
        <v>214</v>
      </c>
      <c r="M2034" t="s">
        <v>1400</v>
      </c>
      <c r="N2034" t="s">
        <v>215</v>
      </c>
      <c r="O2034" s="57">
        <v>46310.638668981483</v>
      </c>
      <c r="P2034" s="57">
        <v>46314.479305555556</v>
      </c>
      <c r="Q2034">
        <v>69410970</v>
      </c>
      <c r="S2034">
        <v>146388102444</v>
      </c>
      <c r="T2034" t="s">
        <v>7764</v>
      </c>
      <c r="U2034" t="s">
        <v>7765</v>
      </c>
      <c r="V2034" t="s">
        <v>7766</v>
      </c>
      <c r="Z2034">
        <v>109.13842699999999</v>
      </c>
      <c r="AA2034">
        <v>-7.42035</v>
      </c>
      <c r="AB2034" t="s">
        <v>7767</v>
      </c>
      <c r="AC2034" t="s">
        <v>235</v>
      </c>
      <c r="AL2034" t="s">
        <v>217</v>
      </c>
      <c r="AM2034" t="s">
        <v>7393</v>
      </c>
      <c r="AN2034" t="s">
        <v>6</v>
      </c>
      <c r="AO2034" t="s">
        <v>7424</v>
      </c>
      <c r="AP2034" s="57">
        <v>46311.625</v>
      </c>
      <c r="AQ2034" t="s">
        <v>1495</v>
      </c>
      <c r="AR2034" t="s">
        <v>14</v>
      </c>
      <c r="AS2034" t="s">
        <v>2161</v>
      </c>
      <c r="AT2034" t="s">
        <v>230</v>
      </c>
      <c r="AV2034" t="s">
        <v>8891</v>
      </c>
      <c r="AW2034" t="s">
        <v>923</v>
      </c>
      <c r="AX2034" t="s">
        <v>222</v>
      </c>
      <c r="BA2034" s="57">
        <v>46311.625</v>
      </c>
      <c r="BB2034" t="s">
        <v>7393</v>
      </c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:61">
      <c r="A2035">
        <v>2034</v>
      </c>
      <c r="B2035">
        <v>1002622520</v>
      </c>
      <c r="C2035">
        <v>3</v>
      </c>
      <c r="D2035" t="s">
        <v>59</v>
      </c>
      <c r="E2035">
        <v>4</v>
      </c>
      <c r="F2035" t="s">
        <v>223</v>
      </c>
      <c r="G2035" t="s">
        <v>223</v>
      </c>
      <c r="H2035" t="s">
        <v>2162</v>
      </c>
      <c r="I2035" t="s">
        <v>212</v>
      </c>
      <c r="J2035" t="s">
        <v>213</v>
      </c>
      <c r="K2035" t="s">
        <v>149</v>
      </c>
      <c r="M2035" t="s">
        <v>76</v>
      </c>
      <c r="N2035" t="s">
        <v>215</v>
      </c>
      <c r="O2035" s="57">
        <v>46300.578993055555</v>
      </c>
      <c r="P2035" s="57">
        <v>46300.624039351853</v>
      </c>
      <c r="Q2035">
        <v>69403732</v>
      </c>
      <c r="S2035">
        <v>146388101348</v>
      </c>
      <c r="T2035" t="s">
        <v>2163</v>
      </c>
      <c r="U2035" t="s">
        <v>2897</v>
      </c>
      <c r="V2035" t="s">
        <v>2898</v>
      </c>
      <c r="Z2035">
        <v>109.14047956466599</v>
      </c>
      <c r="AA2035">
        <v>-7.38515179463427</v>
      </c>
      <c r="AB2035" t="s">
        <v>2166</v>
      </c>
      <c r="AC2035" t="s">
        <v>283</v>
      </c>
      <c r="AL2035" t="s">
        <v>217</v>
      </c>
      <c r="AM2035" t="s">
        <v>2899</v>
      </c>
      <c r="AN2035" t="s">
        <v>6</v>
      </c>
      <c r="AO2035" s="57">
        <v>46152.601203703707</v>
      </c>
      <c r="AR2035" t="s">
        <v>218</v>
      </c>
      <c r="AS2035" t="s">
        <v>2161</v>
      </c>
      <c r="AT2035" t="s">
        <v>230</v>
      </c>
      <c r="AU2035">
        <v>20261005</v>
      </c>
      <c r="AV2035" t="s">
        <v>221</v>
      </c>
      <c r="AW2035" t="s">
        <v>577</v>
      </c>
      <c r="AX2035" t="s">
        <v>222</v>
      </c>
      <c r="BA2035" s="57">
        <v>46300.291666666664</v>
      </c>
      <c r="BB2035" t="s">
        <v>2899</v>
      </c>
      <c r="BC2035">
        <v>2026</v>
      </c>
      <c r="BD2035">
        <v>10</v>
      </c>
      <c r="BE2035">
        <v>5</v>
      </c>
      <c r="BF2035" s="6">
        <f t="shared" si="93"/>
        <v>46300</v>
      </c>
      <c r="BG2035">
        <f t="shared" si="94"/>
        <v>-0.29166666666424135</v>
      </c>
      <c r="BH2035" t="str">
        <f t="shared" si="95"/>
        <v>COMPLY</v>
      </c>
      <c r="BI2035" t="e">
        <f>VLOOKUP(H2035,Sheet2!$A$1:$B$270,2,FALSE)</f>
        <v>#N/A</v>
      </c>
    </row>
    <row r="2036" spans="1:61">
      <c r="A2036">
        <v>2035</v>
      </c>
      <c r="B2036">
        <v>1002642878</v>
      </c>
      <c r="C2036">
        <v>3</v>
      </c>
      <c r="D2036" t="s">
        <v>59</v>
      </c>
      <c r="E2036">
        <v>4</v>
      </c>
      <c r="F2036" t="s">
        <v>223</v>
      </c>
      <c r="G2036" t="s">
        <v>223</v>
      </c>
      <c r="H2036" t="s">
        <v>2162</v>
      </c>
      <c r="I2036" t="s">
        <v>212</v>
      </c>
      <c r="J2036" t="s">
        <v>213</v>
      </c>
      <c r="K2036" t="s">
        <v>149</v>
      </c>
      <c r="M2036" t="s">
        <v>76</v>
      </c>
      <c r="N2036" t="s">
        <v>215</v>
      </c>
      <c r="O2036" s="57">
        <v>46314.479317129626</v>
      </c>
      <c r="P2036" s="57">
        <v>46314.534282407411</v>
      </c>
      <c r="Q2036">
        <v>69410970</v>
      </c>
      <c r="S2036">
        <v>146388102620</v>
      </c>
      <c r="T2036" t="s">
        <v>7764</v>
      </c>
      <c r="U2036" t="s">
        <v>9803</v>
      </c>
      <c r="V2036" t="s">
        <v>9804</v>
      </c>
      <c r="Z2036">
        <v>109.138441796295</v>
      </c>
      <c r="AA2036">
        <v>-7.4199054403494502</v>
      </c>
      <c r="AB2036" t="s">
        <v>7767</v>
      </c>
      <c r="AC2036" t="s">
        <v>283</v>
      </c>
      <c r="AL2036" t="s">
        <v>217</v>
      </c>
      <c r="AM2036" t="s">
        <v>9805</v>
      </c>
      <c r="AN2036" t="s">
        <v>6</v>
      </c>
      <c r="AO2036" t="s">
        <v>9806</v>
      </c>
      <c r="AR2036" t="s">
        <v>218</v>
      </c>
      <c r="AS2036" t="s">
        <v>2161</v>
      </c>
      <c r="AT2036" t="s">
        <v>230</v>
      </c>
      <c r="AU2036">
        <v>20261019</v>
      </c>
      <c r="AV2036" t="s">
        <v>221</v>
      </c>
      <c r="AW2036" t="s">
        <v>3414</v>
      </c>
      <c r="AX2036" t="s">
        <v>222</v>
      </c>
      <c r="BA2036" s="57">
        <v>46314.291666666664</v>
      </c>
      <c r="BB2036" t="s">
        <v>9805</v>
      </c>
      <c r="BC2036">
        <v>2026</v>
      </c>
      <c r="BD2036">
        <v>10</v>
      </c>
      <c r="BE2036">
        <v>19</v>
      </c>
      <c r="BF2036" s="6">
        <f t="shared" si="93"/>
        <v>46314</v>
      </c>
      <c r="BG2036">
        <f t="shared" si="94"/>
        <v>-0.29166666666424135</v>
      </c>
      <c r="BH2036" t="str">
        <f t="shared" si="95"/>
        <v>COMPLY</v>
      </c>
      <c r="BI2036" t="e">
        <f>VLOOKUP(H2036,Sheet2!$A$1:$B$270,2,FALSE)</f>
        <v>#N/A</v>
      </c>
    </row>
    <row r="2037" spans="1:61">
      <c r="A2037">
        <v>2036</v>
      </c>
      <c r="B2037">
        <v>1002618750</v>
      </c>
      <c r="C2037">
        <v>3</v>
      </c>
      <c r="D2037" t="s">
        <v>59</v>
      </c>
      <c r="E2037">
        <v>4</v>
      </c>
      <c r="F2037" t="s">
        <v>223</v>
      </c>
      <c r="G2037" t="s">
        <v>223</v>
      </c>
      <c r="H2037" t="s">
        <v>800</v>
      </c>
      <c r="I2037" t="s">
        <v>212</v>
      </c>
      <c r="J2037" t="s">
        <v>213</v>
      </c>
      <c r="K2037" t="s">
        <v>149</v>
      </c>
      <c r="L2037" t="s">
        <v>214</v>
      </c>
      <c r="M2037" t="s">
        <v>1400</v>
      </c>
      <c r="N2037" t="s">
        <v>215</v>
      </c>
      <c r="O2037" s="57">
        <v>46296.736574074072</v>
      </c>
      <c r="P2037" s="57">
        <v>46300.564710648148</v>
      </c>
      <c r="Q2037">
        <v>69402655</v>
      </c>
      <c r="S2037">
        <v>146303629359</v>
      </c>
      <c r="T2037" t="s">
        <v>1109</v>
      </c>
      <c r="U2037" t="s">
        <v>1229</v>
      </c>
      <c r="V2037" t="s">
        <v>1230</v>
      </c>
      <c r="Z2037">
        <v>109.21708700000001</v>
      </c>
      <c r="AA2037">
        <v>-7.4436650000000002</v>
      </c>
      <c r="AB2037" t="s">
        <v>1231</v>
      </c>
      <c r="AC2037" t="s">
        <v>235</v>
      </c>
      <c r="AL2037" t="s">
        <v>217</v>
      </c>
      <c r="AM2037" t="s">
        <v>1232</v>
      </c>
      <c r="AN2037" t="s">
        <v>6</v>
      </c>
      <c r="AO2037" s="57">
        <v>46032.746898148151</v>
      </c>
      <c r="AP2037" s="57">
        <v>46297.625</v>
      </c>
      <c r="AQ2037" t="s">
        <v>838</v>
      </c>
      <c r="AR2037" t="s">
        <v>14</v>
      </c>
      <c r="AS2037" t="s">
        <v>219</v>
      </c>
      <c r="AT2037" t="s">
        <v>230</v>
      </c>
      <c r="AV2037" t="s">
        <v>2900</v>
      </c>
      <c r="AW2037" t="s">
        <v>877</v>
      </c>
      <c r="AX2037" t="s">
        <v>222</v>
      </c>
      <c r="BA2037" s="57">
        <v>46297.625</v>
      </c>
      <c r="BB2037" t="s">
        <v>1232</v>
      </c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:61">
      <c r="A2038">
        <v>2037</v>
      </c>
      <c r="B2038">
        <v>1002617282</v>
      </c>
      <c r="C2038">
        <v>3</v>
      </c>
      <c r="D2038" t="s">
        <v>59</v>
      </c>
      <c r="E2038">
        <v>4</v>
      </c>
      <c r="F2038" t="s">
        <v>223</v>
      </c>
      <c r="G2038" t="s">
        <v>223</v>
      </c>
      <c r="H2038" t="s">
        <v>800</v>
      </c>
      <c r="I2038" t="s">
        <v>212</v>
      </c>
      <c r="J2038" t="s">
        <v>213</v>
      </c>
      <c r="K2038" t="s">
        <v>149</v>
      </c>
      <c r="M2038" t="s">
        <v>1400</v>
      </c>
      <c r="N2038" t="s">
        <v>215</v>
      </c>
      <c r="O2038" s="57">
        <v>46296.429259259261</v>
      </c>
      <c r="P2038" s="57">
        <v>46298.556331018517</v>
      </c>
      <c r="Q2038">
        <v>69402155</v>
      </c>
      <c r="S2038">
        <v>146303629342</v>
      </c>
      <c r="T2038" t="s">
        <v>1233</v>
      </c>
      <c r="U2038" t="s">
        <v>1234</v>
      </c>
      <c r="V2038" t="s">
        <v>1235</v>
      </c>
      <c r="Z2038">
        <v>109.226715564496</v>
      </c>
      <c r="AA2038">
        <v>-7.3960277174201998</v>
      </c>
      <c r="AB2038" t="s">
        <v>1236</v>
      </c>
      <c r="AC2038" t="s">
        <v>225</v>
      </c>
      <c r="AL2038" t="s">
        <v>217</v>
      </c>
      <c r="AM2038" t="s">
        <v>1237</v>
      </c>
      <c r="AN2038" t="s">
        <v>6</v>
      </c>
      <c r="AO2038" s="57">
        <v>46032.434247685182</v>
      </c>
      <c r="AP2038" s="57">
        <v>46298.333333333336</v>
      </c>
      <c r="AQ2038" t="s">
        <v>1495</v>
      </c>
      <c r="AR2038" t="s">
        <v>14</v>
      </c>
      <c r="AS2038" t="s">
        <v>219</v>
      </c>
      <c r="AT2038" t="s">
        <v>230</v>
      </c>
      <c r="AV2038" t="s">
        <v>2168</v>
      </c>
      <c r="AW2038" t="s">
        <v>541</v>
      </c>
      <c r="AX2038" t="s">
        <v>222</v>
      </c>
      <c r="BA2038" s="57">
        <v>46298.333333333336</v>
      </c>
      <c r="BB2038" t="s">
        <v>1237</v>
      </c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:61">
      <c r="A2039">
        <v>2038</v>
      </c>
      <c r="B2039">
        <v>1002625623</v>
      </c>
      <c r="C2039">
        <v>3</v>
      </c>
      <c r="D2039" t="s">
        <v>59</v>
      </c>
      <c r="E2039">
        <v>4</v>
      </c>
      <c r="F2039" t="s">
        <v>223</v>
      </c>
      <c r="G2039" t="s">
        <v>223</v>
      </c>
      <c r="H2039" t="s">
        <v>800</v>
      </c>
      <c r="I2039" t="s">
        <v>212</v>
      </c>
      <c r="J2039" t="s">
        <v>213</v>
      </c>
      <c r="K2039" t="s">
        <v>149</v>
      </c>
      <c r="L2039" t="s">
        <v>214</v>
      </c>
      <c r="M2039" t="s">
        <v>1400</v>
      </c>
      <c r="N2039" t="s">
        <v>215</v>
      </c>
      <c r="O2039" s="57">
        <v>46302.436527777776</v>
      </c>
      <c r="P2039" s="57">
        <v>46303.5387962963</v>
      </c>
      <c r="Q2039">
        <v>69405575</v>
      </c>
      <c r="S2039">
        <v>146303629066</v>
      </c>
      <c r="T2039" t="s">
        <v>4174</v>
      </c>
      <c r="U2039" t="s">
        <v>4175</v>
      </c>
      <c r="V2039" t="s">
        <v>4176</v>
      </c>
      <c r="Z2039">
        <v>109.21749</v>
      </c>
      <c r="AA2039">
        <v>-7.4219889999999999</v>
      </c>
      <c r="AB2039" t="s">
        <v>4177</v>
      </c>
      <c r="AC2039" t="s">
        <v>235</v>
      </c>
      <c r="AL2039" t="s">
        <v>217</v>
      </c>
      <c r="AM2039" t="s">
        <v>4178</v>
      </c>
      <c r="AN2039" t="s">
        <v>6</v>
      </c>
      <c r="AO2039" s="57">
        <v>46213.444687499999</v>
      </c>
      <c r="AP2039" s="57">
        <v>46303.333333333336</v>
      </c>
      <c r="AQ2039" t="s">
        <v>838</v>
      </c>
      <c r="AR2039" t="s">
        <v>14</v>
      </c>
      <c r="AS2039" t="s">
        <v>219</v>
      </c>
      <c r="AT2039" t="s">
        <v>230</v>
      </c>
      <c r="AV2039" t="s">
        <v>4651</v>
      </c>
      <c r="AW2039" t="s">
        <v>880</v>
      </c>
      <c r="AX2039" t="s">
        <v>222</v>
      </c>
      <c r="BA2039" s="57">
        <v>46303.333333333336</v>
      </c>
      <c r="BB2039" t="s">
        <v>4178</v>
      </c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:61">
      <c r="A2040">
        <v>2039</v>
      </c>
      <c r="B2040">
        <v>1002627782</v>
      </c>
      <c r="C2040">
        <v>3</v>
      </c>
      <c r="D2040" t="s">
        <v>59</v>
      </c>
      <c r="E2040">
        <v>4</v>
      </c>
      <c r="F2040" t="s">
        <v>223</v>
      </c>
      <c r="G2040" t="s">
        <v>223</v>
      </c>
      <c r="H2040" t="s">
        <v>800</v>
      </c>
      <c r="I2040" t="s">
        <v>212</v>
      </c>
      <c r="J2040" t="s">
        <v>213</v>
      </c>
      <c r="K2040" t="s">
        <v>149</v>
      </c>
      <c r="L2040" t="s">
        <v>214</v>
      </c>
      <c r="M2040" t="s">
        <v>1400</v>
      </c>
      <c r="N2040" t="s">
        <v>215</v>
      </c>
      <c r="O2040" s="57">
        <v>46303.578865740739</v>
      </c>
      <c r="P2040" s="57">
        <v>46304.557037037041</v>
      </c>
      <c r="Q2040">
        <v>69406535</v>
      </c>
      <c r="S2040">
        <v>146303629463</v>
      </c>
      <c r="T2040" t="s">
        <v>4652</v>
      </c>
      <c r="U2040" t="s">
        <v>4653</v>
      </c>
      <c r="V2040" t="s">
        <v>4654</v>
      </c>
      <c r="Z2040">
        <v>109.206982</v>
      </c>
      <c r="AA2040">
        <v>-7.4105759999999998</v>
      </c>
      <c r="AB2040" t="s">
        <v>4655</v>
      </c>
      <c r="AC2040" t="s">
        <v>235</v>
      </c>
      <c r="AL2040" t="s">
        <v>217</v>
      </c>
      <c r="AM2040" t="s">
        <v>4656</v>
      </c>
      <c r="AN2040" t="s">
        <v>6</v>
      </c>
      <c r="AO2040" s="57">
        <v>46244.59065972222</v>
      </c>
      <c r="AP2040" s="57">
        <v>46304.458333333336</v>
      </c>
      <c r="AQ2040" t="s">
        <v>838</v>
      </c>
      <c r="AR2040" t="s">
        <v>14</v>
      </c>
      <c r="AS2040" t="s">
        <v>219</v>
      </c>
      <c r="AT2040" t="s">
        <v>230</v>
      </c>
      <c r="AV2040" t="s">
        <v>5478</v>
      </c>
      <c r="AW2040" t="s">
        <v>880</v>
      </c>
      <c r="AX2040" t="s">
        <v>222</v>
      </c>
      <c r="BA2040" s="57">
        <v>46304.458333333336</v>
      </c>
      <c r="BB2040" t="s">
        <v>4656</v>
      </c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:61">
      <c r="A2041">
        <v>2040</v>
      </c>
      <c r="B2041">
        <v>1002635948</v>
      </c>
      <c r="C2041">
        <v>3</v>
      </c>
      <c r="D2041" t="s">
        <v>59</v>
      </c>
      <c r="E2041">
        <v>4</v>
      </c>
      <c r="F2041" t="s">
        <v>223</v>
      </c>
      <c r="G2041" t="s">
        <v>223</v>
      </c>
      <c r="H2041" t="s">
        <v>800</v>
      </c>
      <c r="I2041" t="s">
        <v>212</v>
      </c>
      <c r="J2041" t="s">
        <v>213</v>
      </c>
      <c r="K2041" t="s">
        <v>149</v>
      </c>
      <c r="L2041" t="s">
        <v>214</v>
      </c>
      <c r="M2041" t="s">
        <v>1400</v>
      </c>
      <c r="N2041" t="s">
        <v>215</v>
      </c>
      <c r="O2041" s="57">
        <v>46309.3205787037</v>
      </c>
      <c r="P2041" s="57">
        <v>46310.446284722224</v>
      </c>
      <c r="Q2041">
        <v>69409749</v>
      </c>
      <c r="S2041">
        <v>146303629531</v>
      </c>
      <c r="T2041" t="s">
        <v>7137</v>
      </c>
      <c r="U2041" t="s">
        <v>7138</v>
      </c>
      <c r="V2041" t="s">
        <v>7139</v>
      </c>
      <c r="Z2041">
        <v>109.20445100000001</v>
      </c>
      <c r="AA2041">
        <v>-7.4345739999999996</v>
      </c>
      <c r="AB2041" t="s">
        <v>7140</v>
      </c>
      <c r="AC2041" t="s">
        <v>235</v>
      </c>
      <c r="AL2041" t="s">
        <v>217</v>
      </c>
      <c r="AM2041" t="s">
        <v>7141</v>
      </c>
      <c r="AN2041" t="s">
        <v>6</v>
      </c>
      <c r="AO2041" t="s">
        <v>7142</v>
      </c>
      <c r="AP2041" s="57">
        <v>46310.333333333336</v>
      </c>
      <c r="AR2041" t="s">
        <v>14</v>
      </c>
      <c r="AS2041" t="s">
        <v>219</v>
      </c>
      <c r="AT2041" t="s">
        <v>230</v>
      </c>
      <c r="AV2041" t="s">
        <v>7772</v>
      </c>
      <c r="AW2041" t="s">
        <v>880</v>
      </c>
      <c r="AX2041" t="s">
        <v>222</v>
      </c>
      <c r="BA2041" s="57">
        <v>46310.333333333336</v>
      </c>
      <c r="BB2041" t="s">
        <v>7141</v>
      </c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:61">
      <c r="A2042">
        <v>2041</v>
      </c>
      <c r="B2042">
        <v>1002638129</v>
      </c>
      <c r="C2042">
        <v>3</v>
      </c>
      <c r="D2042" t="s">
        <v>59</v>
      </c>
      <c r="E2042">
        <v>4</v>
      </c>
      <c r="F2042" t="s">
        <v>223</v>
      </c>
      <c r="G2042" t="s">
        <v>223</v>
      </c>
      <c r="H2042" t="s">
        <v>800</v>
      </c>
      <c r="I2042" t="s">
        <v>212</v>
      </c>
      <c r="J2042" t="s">
        <v>213</v>
      </c>
      <c r="K2042" t="s">
        <v>149</v>
      </c>
      <c r="L2042" t="s">
        <v>214</v>
      </c>
      <c r="M2042" t="s">
        <v>1400</v>
      </c>
      <c r="N2042" t="s">
        <v>215</v>
      </c>
      <c r="O2042" s="57">
        <v>46310.460196759261</v>
      </c>
      <c r="P2042" s="57">
        <v>46312.606400462966</v>
      </c>
      <c r="Q2042">
        <v>69410663</v>
      </c>
      <c r="S2042">
        <v>146303629542</v>
      </c>
      <c r="T2042" t="s">
        <v>7773</v>
      </c>
      <c r="U2042" t="s">
        <v>7774</v>
      </c>
      <c r="V2042" t="s">
        <v>7775</v>
      </c>
      <c r="Z2042">
        <v>109.200508</v>
      </c>
      <c r="AA2042">
        <v>-7.4204559999999997</v>
      </c>
      <c r="AB2042" t="s">
        <v>7776</v>
      </c>
      <c r="AC2042" t="s">
        <v>235</v>
      </c>
      <c r="AL2042" t="s">
        <v>217</v>
      </c>
      <c r="AM2042" t="s">
        <v>7777</v>
      </c>
      <c r="AN2042" t="s">
        <v>6</v>
      </c>
      <c r="AO2042" t="s">
        <v>7411</v>
      </c>
      <c r="AP2042" s="57">
        <v>46311.333333333336</v>
      </c>
      <c r="AR2042" t="s">
        <v>14</v>
      </c>
      <c r="AS2042" t="s">
        <v>219</v>
      </c>
      <c r="AT2042" t="s">
        <v>230</v>
      </c>
      <c r="AV2042" t="s">
        <v>8897</v>
      </c>
      <c r="AW2042" t="s">
        <v>236</v>
      </c>
      <c r="AX2042" t="s">
        <v>222</v>
      </c>
      <c r="BA2042" s="57">
        <v>46311.333333333336</v>
      </c>
      <c r="BB2042" t="s">
        <v>7777</v>
      </c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:61">
      <c r="A2043">
        <v>2042</v>
      </c>
      <c r="B2043">
        <v>1002638133</v>
      </c>
      <c r="C2043">
        <v>3</v>
      </c>
      <c r="D2043" t="s">
        <v>59</v>
      </c>
      <c r="E2043">
        <v>4</v>
      </c>
      <c r="F2043" t="s">
        <v>223</v>
      </c>
      <c r="G2043" t="s">
        <v>223</v>
      </c>
      <c r="H2043" t="s">
        <v>800</v>
      </c>
      <c r="I2043" t="s">
        <v>212</v>
      </c>
      <c r="J2043" t="s">
        <v>213</v>
      </c>
      <c r="K2043" t="s">
        <v>149</v>
      </c>
      <c r="L2043" t="s">
        <v>214</v>
      </c>
      <c r="M2043" t="s">
        <v>1400</v>
      </c>
      <c r="N2043" t="s">
        <v>215</v>
      </c>
      <c r="O2043" s="57">
        <v>46310.461516203701</v>
      </c>
      <c r="P2043" s="57">
        <v>46312.553113425929</v>
      </c>
      <c r="Q2043">
        <v>69410685</v>
      </c>
      <c r="S2043">
        <v>146303629543</v>
      </c>
      <c r="T2043" t="s">
        <v>7778</v>
      </c>
      <c r="U2043" t="s">
        <v>7774</v>
      </c>
      <c r="V2043" t="s">
        <v>7779</v>
      </c>
      <c r="Z2043">
        <v>109.200508</v>
      </c>
      <c r="AA2043">
        <v>-7.4204559999999997</v>
      </c>
      <c r="AB2043" t="s">
        <v>7780</v>
      </c>
      <c r="AC2043" t="s">
        <v>235</v>
      </c>
      <c r="AL2043" t="s">
        <v>217</v>
      </c>
      <c r="AM2043" t="s">
        <v>7777</v>
      </c>
      <c r="AN2043" t="s">
        <v>6</v>
      </c>
      <c r="AO2043" t="s">
        <v>7411</v>
      </c>
      <c r="AP2043" s="57">
        <v>46311.333333333336</v>
      </c>
      <c r="AR2043" t="s">
        <v>14</v>
      </c>
      <c r="AS2043" t="s">
        <v>219</v>
      </c>
      <c r="AT2043" t="s">
        <v>230</v>
      </c>
      <c r="AV2043" t="s">
        <v>8898</v>
      </c>
      <c r="AW2043" t="s">
        <v>2980</v>
      </c>
      <c r="AX2043" t="s">
        <v>222</v>
      </c>
      <c r="BA2043" s="57">
        <v>46311.333333333336</v>
      </c>
      <c r="BB2043" t="s">
        <v>7777</v>
      </c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:61">
      <c r="A2044">
        <v>2043</v>
      </c>
      <c r="B2044">
        <v>1002641283</v>
      </c>
      <c r="C2044">
        <v>3</v>
      </c>
      <c r="D2044" t="s">
        <v>59</v>
      </c>
      <c r="E2044">
        <v>4</v>
      </c>
      <c r="F2044" t="s">
        <v>223</v>
      </c>
      <c r="G2044" t="s">
        <v>223</v>
      </c>
      <c r="H2044" t="s">
        <v>800</v>
      </c>
      <c r="I2044" t="s">
        <v>212</v>
      </c>
      <c r="J2044" t="s">
        <v>213</v>
      </c>
      <c r="K2044" t="s">
        <v>149</v>
      </c>
      <c r="L2044" t="s">
        <v>214</v>
      </c>
      <c r="M2044" t="s">
        <v>1400</v>
      </c>
      <c r="N2044" t="s">
        <v>215</v>
      </c>
      <c r="O2044" s="57">
        <v>46312.490706018521</v>
      </c>
      <c r="P2044" s="57">
        <v>46314.473437499997</v>
      </c>
      <c r="Q2044">
        <v>69412019</v>
      </c>
      <c r="S2044">
        <v>146303629571</v>
      </c>
      <c r="T2044" t="s">
        <v>8899</v>
      </c>
      <c r="U2044" t="s">
        <v>8900</v>
      </c>
      <c r="V2044" t="s">
        <v>8901</v>
      </c>
      <c r="Z2044">
        <v>109.214477</v>
      </c>
      <c r="AA2044">
        <v>-7.4889729999999997</v>
      </c>
      <c r="AB2044" t="s">
        <v>8902</v>
      </c>
      <c r="AC2044" t="s">
        <v>235</v>
      </c>
      <c r="AL2044" t="s">
        <v>217</v>
      </c>
      <c r="AM2044" t="s">
        <v>8903</v>
      </c>
      <c r="AN2044" t="s">
        <v>6</v>
      </c>
      <c r="AO2044" t="s">
        <v>8557</v>
      </c>
      <c r="AP2044" s="57">
        <v>46313.333333333336</v>
      </c>
      <c r="AQ2044" t="s">
        <v>1495</v>
      </c>
      <c r="AR2044" t="s">
        <v>14</v>
      </c>
      <c r="AS2044" t="s">
        <v>219</v>
      </c>
      <c r="AT2044" t="s">
        <v>230</v>
      </c>
      <c r="AV2044" t="s">
        <v>8904</v>
      </c>
      <c r="AW2044" t="s">
        <v>877</v>
      </c>
      <c r="AX2044" t="s">
        <v>222</v>
      </c>
      <c r="BA2044" s="57">
        <v>46313.333333333336</v>
      </c>
      <c r="BB2044" t="s">
        <v>8903</v>
      </c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:61">
      <c r="A2045">
        <v>2044</v>
      </c>
      <c r="B2045">
        <v>1002650893</v>
      </c>
      <c r="C2045">
        <v>3</v>
      </c>
      <c r="D2045" t="s">
        <v>59</v>
      </c>
      <c r="E2045">
        <v>4</v>
      </c>
      <c r="F2045" t="s">
        <v>223</v>
      </c>
      <c r="G2045" t="s">
        <v>223</v>
      </c>
      <c r="H2045" t="s">
        <v>800</v>
      </c>
      <c r="I2045" t="s">
        <v>212</v>
      </c>
      <c r="J2045" t="s">
        <v>213</v>
      </c>
      <c r="K2045" t="s">
        <v>149</v>
      </c>
      <c r="L2045" t="s">
        <v>214</v>
      </c>
      <c r="M2045" t="s">
        <v>1400</v>
      </c>
      <c r="N2045" t="s">
        <v>215</v>
      </c>
      <c r="O2045" s="57">
        <v>46318.535995370374</v>
      </c>
      <c r="P2045" s="57">
        <v>46322.57712962963</v>
      </c>
      <c r="Q2045">
        <v>69415875</v>
      </c>
      <c r="S2045">
        <v>146303629659</v>
      </c>
      <c r="T2045" t="s">
        <v>12596</v>
      </c>
      <c r="U2045" t="s">
        <v>12597</v>
      </c>
      <c r="V2045" t="s">
        <v>12598</v>
      </c>
      <c r="Z2045">
        <v>109.2302248</v>
      </c>
      <c r="AA2045">
        <v>-7.4255204999999904</v>
      </c>
      <c r="AB2045" t="s">
        <v>12599</v>
      </c>
      <c r="AC2045" t="s">
        <v>235</v>
      </c>
      <c r="AL2045" t="s">
        <v>217</v>
      </c>
      <c r="AM2045" t="s">
        <v>12600</v>
      </c>
      <c r="AN2045" t="s">
        <v>6</v>
      </c>
      <c r="AO2045" t="s">
        <v>11882</v>
      </c>
      <c r="AP2045" s="57">
        <v>46319.458333333336</v>
      </c>
      <c r="AQ2045" t="s">
        <v>1495</v>
      </c>
      <c r="AR2045" t="s">
        <v>14</v>
      </c>
      <c r="AS2045" t="s">
        <v>219</v>
      </c>
      <c r="AT2045" t="s">
        <v>230</v>
      </c>
      <c r="AV2045" t="s">
        <v>14069</v>
      </c>
      <c r="AW2045" t="s">
        <v>2895</v>
      </c>
      <c r="AX2045" t="s">
        <v>222</v>
      </c>
      <c r="BA2045" s="57">
        <v>46319.458333333336</v>
      </c>
      <c r="BB2045" t="s">
        <v>12600</v>
      </c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:61">
      <c r="A2046">
        <v>2045</v>
      </c>
      <c r="B2046">
        <v>1002621493</v>
      </c>
      <c r="C2046">
        <v>3</v>
      </c>
      <c r="D2046" t="s">
        <v>59</v>
      </c>
      <c r="E2046">
        <v>4</v>
      </c>
      <c r="F2046" t="s">
        <v>223</v>
      </c>
      <c r="G2046" t="s">
        <v>223</v>
      </c>
      <c r="H2046" t="s">
        <v>800</v>
      </c>
      <c r="I2046" t="s">
        <v>212</v>
      </c>
      <c r="J2046" t="s">
        <v>213</v>
      </c>
      <c r="K2046" t="s">
        <v>149</v>
      </c>
      <c r="L2046" t="s">
        <v>214</v>
      </c>
      <c r="M2046" t="s">
        <v>76</v>
      </c>
      <c r="N2046" t="s">
        <v>215</v>
      </c>
      <c r="O2046" s="57">
        <v>46299.7031712963</v>
      </c>
      <c r="P2046" s="57">
        <v>46300.554560185185</v>
      </c>
      <c r="Q2046">
        <v>69403976</v>
      </c>
      <c r="S2046">
        <v>146303629404</v>
      </c>
      <c r="T2046" t="s">
        <v>2171</v>
      </c>
      <c r="U2046" t="s">
        <v>2901</v>
      </c>
      <c r="V2046" t="s">
        <v>2172</v>
      </c>
      <c r="Z2046">
        <v>109.251953</v>
      </c>
      <c r="AA2046">
        <v>-7.4038040000000001</v>
      </c>
      <c r="AB2046" t="s">
        <v>2173</v>
      </c>
      <c r="AC2046" t="s">
        <v>235</v>
      </c>
      <c r="AL2046" t="s">
        <v>217</v>
      </c>
      <c r="AM2046" t="s">
        <v>2174</v>
      </c>
      <c r="AN2046" t="s">
        <v>6</v>
      </c>
      <c r="AO2046" s="57">
        <v>46122.705324074072</v>
      </c>
      <c r="AP2046" s="57">
        <v>46300.625</v>
      </c>
      <c r="AR2046" t="s">
        <v>218</v>
      </c>
      <c r="AS2046" t="s">
        <v>219</v>
      </c>
      <c r="AT2046" t="s">
        <v>230</v>
      </c>
      <c r="AU2046">
        <v>20261005</v>
      </c>
      <c r="AV2046" t="s">
        <v>221</v>
      </c>
      <c r="AW2046" t="s">
        <v>880</v>
      </c>
      <c r="AX2046" t="s">
        <v>222</v>
      </c>
      <c r="BA2046" s="57">
        <v>46300.625</v>
      </c>
      <c r="BB2046" t="s">
        <v>2174</v>
      </c>
      <c r="BC2046">
        <v>2026</v>
      </c>
      <c r="BD2046">
        <v>10</v>
      </c>
      <c r="BE2046">
        <v>5</v>
      </c>
      <c r="BF2046" s="6">
        <f t="shared" si="93"/>
        <v>46300</v>
      </c>
      <c r="BG2046">
        <f t="shared" si="94"/>
        <v>-0.625</v>
      </c>
      <c r="BH2046" t="str">
        <f t="shared" si="95"/>
        <v>COMPLY</v>
      </c>
      <c r="BI2046" t="e">
        <f>VLOOKUP(H2046,Sheet2!$A$1:$B$270,2,FALSE)</f>
        <v>#N/A</v>
      </c>
    </row>
    <row r="2047" spans="1:61">
      <c r="A2047">
        <v>2046</v>
      </c>
      <c r="B2047">
        <v>1002622603</v>
      </c>
      <c r="C2047">
        <v>3</v>
      </c>
      <c r="D2047" t="s">
        <v>59</v>
      </c>
      <c r="E2047">
        <v>4</v>
      </c>
      <c r="F2047" t="s">
        <v>223</v>
      </c>
      <c r="G2047" t="s">
        <v>223</v>
      </c>
      <c r="H2047" t="s">
        <v>800</v>
      </c>
      <c r="I2047" t="s">
        <v>212</v>
      </c>
      <c r="J2047" t="s">
        <v>213</v>
      </c>
      <c r="K2047" t="s">
        <v>149</v>
      </c>
      <c r="M2047" t="s">
        <v>76</v>
      </c>
      <c r="N2047" t="s">
        <v>215</v>
      </c>
      <c r="O2047" s="57">
        <v>46300.594525462962</v>
      </c>
      <c r="P2047" s="57">
        <v>46301.577187499999</v>
      </c>
      <c r="Q2047">
        <v>69404398</v>
      </c>
      <c r="S2047">
        <v>146303629414</v>
      </c>
      <c r="T2047" t="s">
        <v>2902</v>
      </c>
      <c r="U2047" t="s">
        <v>2903</v>
      </c>
      <c r="V2047" t="s">
        <v>2904</v>
      </c>
      <c r="Z2047">
        <v>109.2297633</v>
      </c>
      <c r="AA2047">
        <v>-7.4354452000000002</v>
      </c>
      <c r="AB2047" t="s">
        <v>2905</v>
      </c>
      <c r="AC2047" t="s">
        <v>216</v>
      </c>
      <c r="AL2047" t="s">
        <v>217</v>
      </c>
      <c r="AM2047" t="s">
        <v>2906</v>
      </c>
      <c r="AN2047" t="s">
        <v>6</v>
      </c>
      <c r="AO2047" s="57">
        <v>46152.601203703707</v>
      </c>
      <c r="AP2047" s="57">
        <v>46301.625</v>
      </c>
      <c r="AR2047" t="s">
        <v>218</v>
      </c>
      <c r="AS2047" t="s">
        <v>219</v>
      </c>
      <c r="AT2047" t="s">
        <v>230</v>
      </c>
      <c r="AU2047">
        <v>20261006</v>
      </c>
      <c r="AV2047" t="s">
        <v>221</v>
      </c>
      <c r="AW2047" t="s">
        <v>540</v>
      </c>
      <c r="AX2047" t="s">
        <v>222</v>
      </c>
      <c r="BA2047" s="57">
        <v>46301.625</v>
      </c>
      <c r="BB2047" t="s">
        <v>2906</v>
      </c>
      <c r="BC2047">
        <v>2026</v>
      </c>
      <c r="BD2047">
        <v>10</v>
      </c>
      <c r="BE2047">
        <v>6</v>
      </c>
      <c r="BF2047" s="6">
        <f t="shared" si="93"/>
        <v>46301</v>
      </c>
      <c r="BG2047">
        <f t="shared" si="94"/>
        <v>-0.625</v>
      </c>
      <c r="BH2047" t="str">
        <f t="shared" si="95"/>
        <v>COMPLY</v>
      </c>
      <c r="BI2047" t="e">
        <f>VLOOKUP(H2047,Sheet2!$A$1:$B$270,2,FALSE)</f>
        <v>#N/A</v>
      </c>
    </row>
    <row r="2048" spans="1:61">
      <c r="A2048">
        <v>2047</v>
      </c>
      <c r="B2048">
        <v>1002622447</v>
      </c>
      <c r="C2048">
        <v>3</v>
      </c>
      <c r="D2048" t="s">
        <v>59</v>
      </c>
      <c r="E2048">
        <v>4</v>
      </c>
      <c r="F2048" t="s">
        <v>223</v>
      </c>
      <c r="G2048" t="s">
        <v>223</v>
      </c>
      <c r="H2048" t="s">
        <v>800</v>
      </c>
      <c r="I2048" t="s">
        <v>212</v>
      </c>
      <c r="J2048" t="s">
        <v>213</v>
      </c>
      <c r="K2048" t="s">
        <v>149</v>
      </c>
      <c r="M2048" t="s">
        <v>76</v>
      </c>
      <c r="N2048" t="s">
        <v>215</v>
      </c>
      <c r="O2048" s="57">
        <v>46300.564710648148</v>
      </c>
      <c r="P2048" s="57">
        <v>46300.651539351849</v>
      </c>
      <c r="Q2048">
        <v>69402655</v>
      </c>
      <c r="S2048">
        <v>146303629411</v>
      </c>
      <c r="T2048" t="s">
        <v>1109</v>
      </c>
      <c r="U2048" t="s">
        <v>2907</v>
      </c>
      <c r="V2048" t="s">
        <v>2908</v>
      </c>
      <c r="Z2048">
        <v>109.21751690000001</v>
      </c>
      <c r="AA2048">
        <v>-7.4438532000000004</v>
      </c>
      <c r="AB2048" t="s">
        <v>1231</v>
      </c>
      <c r="AC2048" t="s">
        <v>283</v>
      </c>
      <c r="AL2048" t="s">
        <v>217</v>
      </c>
      <c r="AM2048" t="s">
        <v>2909</v>
      </c>
      <c r="AN2048" t="s">
        <v>6</v>
      </c>
      <c r="AO2048" s="57">
        <v>46152.569618055553</v>
      </c>
      <c r="AR2048" t="s">
        <v>218</v>
      </c>
      <c r="AS2048" t="s">
        <v>219</v>
      </c>
      <c r="AT2048" t="s">
        <v>230</v>
      </c>
      <c r="AU2048">
        <v>20261005</v>
      </c>
      <c r="AV2048" t="s">
        <v>221</v>
      </c>
      <c r="AW2048" t="s">
        <v>540</v>
      </c>
      <c r="AX2048" t="s">
        <v>222</v>
      </c>
      <c r="BA2048" s="57">
        <v>46300.291666666664</v>
      </c>
      <c r="BB2048" t="s">
        <v>2909</v>
      </c>
      <c r="BC2048">
        <v>2026</v>
      </c>
      <c r="BD2048">
        <v>10</v>
      </c>
      <c r="BE2048">
        <v>5</v>
      </c>
      <c r="BF2048" s="6">
        <f t="shared" si="93"/>
        <v>46300</v>
      </c>
      <c r="BG2048">
        <f t="shared" si="94"/>
        <v>-0.29166666666424135</v>
      </c>
      <c r="BH2048" t="str">
        <f t="shared" si="95"/>
        <v>COMPLY</v>
      </c>
      <c r="BI2048" t="e">
        <f>VLOOKUP(H2048,Sheet2!$A$1:$B$270,2,FALSE)</f>
        <v>#N/A</v>
      </c>
    </row>
    <row r="2049" spans="1:61">
      <c r="A2049">
        <v>2048</v>
      </c>
      <c r="B2049">
        <v>1002622030</v>
      </c>
      <c r="C2049">
        <v>3</v>
      </c>
      <c r="D2049" t="s">
        <v>59</v>
      </c>
      <c r="E2049">
        <v>4</v>
      </c>
      <c r="F2049" t="s">
        <v>223</v>
      </c>
      <c r="G2049" t="s">
        <v>223</v>
      </c>
      <c r="H2049" t="s">
        <v>800</v>
      </c>
      <c r="I2049" t="s">
        <v>212</v>
      </c>
      <c r="J2049" t="s">
        <v>213</v>
      </c>
      <c r="K2049" t="s">
        <v>149</v>
      </c>
      <c r="M2049" t="s">
        <v>76</v>
      </c>
      <c r="N2049" t="s">
        <v>215</v>
      </c>
      <c r="O2049" s="57">
        <v>46300.451909722222</v>
      </c>
      <c r="P2049" s="57">
        <v>46300.676712962966</v>
      </c>
      <c r="Q2049">
        <v>69404191</v>
      </c>
      <c r="S2049">
        <v>146303629398</v>
      </c>
      <c r="T2049" t="s">
        <v>1233</v>
      </c>
      <c r="U2049" t="s">
        <v>2169</v>
      </c>
      <c r="V2049" t="s">
        <v>2910</v>
      </c>
      <c r="Z2049">
        <v>109.22663990642801</v>
      </c>
      <c r="AA2049">
        <v>-7.3957968976691397</v>
      </c>
      <c r="AB2049" t="s">
        <v>1236</v>
      </c>
      <c r="AC2049" t="s">
        <v>225</v>
      </c>
      <c r="AL2049" t="s">
        <v>217</v>
      </c>
      <c r="AM2049" t="s">
        <v>2875</v>
      </c>
      <c r="AN2049" t="s">
        <v>6</v>
      </c>
      <c r="AO2049" s="57">
        <v>46152.486157407409</v>
      </c>
      <c r="AP2049" s="57">
        <v>46301.333333333336</v>
      </c>
      <c r="AR2049" t="s">
        <v>218</v>
      </c>
      <c r="AS2049" t="s">
        <v>219</v>
      </c>
      <c r="AT2049" t="s">
        <v>230</v>
      </c>
      <c r="AU2049">
        <v>20261005</v>
      </c>
      <c r="AV2049" t="s">
        <v>221</v>
      </c>
      <c r="AW2049" t="s">
        <v>539</v>
      </c>
      <c r="AX2049" t="s">
        <v>222</v>
      </c>
      <c r="BA2049" s="57">
        <v>46301.333333333336</v>
      </c>
      <c r="BB2049" t="s">
        <v>2875</v>
      </c>
      <c r="BC2049">
        <v>2026</v>
      </c>
      <c r="BD2049">
        <v>10</v>
      </c>
      <c r="BE2049">
        <v>5</v>
      </c>
      <c r="BF2049" s="6">
        <f t="shared" si="93"/>
        <v>46300</v>
      </c>
      <c r="BG2049">
        <f t="shared" si="94"/>
        <v>-1.3333333333357587</v>
      </c>
      <c r="BH2049" t="str">
        <f t="shared" si="95"/>
        <v>COMPLY</v>
      </c>
      <c r="BI2049" t="e">
        <f>VLOOKUP(H2049,Sheet2!$A$1:$B$270,2,FALSE)</f>
        <v>#N/A</v>
      </c>
    </row>
    <row r="2050" spans="1:61">
      <c r="A2050">
        <v>2049</v>
      </c>
      <c r="B2050">
        <v>1002621669</v>
      </c>
      <c r="C2050">
        <v>3</v>
      </c>
      <c r="D2050" t="s">
        <v>59</v>
      </c>
      <c r="E2050">
        <v>4</v>
      </c>
      <c r="F2050" t="s">
        <v>223</v>
      </c>
      <c r="G2050" t="s">
        <v>223</v>
      </c>
      <c r="H2050" t="s">
        <v>800</v>
      </c>
      <c r="I2050" t="s">
        <v>212</v>
      </c>
      <c r="J2050" t="s">
        <v>213</v>
      </c>
      <c r="K2050" t="s">
        <v>149</v>
      </c>
      <c r="L2050" t="s">
        <v>214</v>
      </c>
      <c r="M2050" t="s">
        <v>76</v>
      </c>
      <c r="N2050" t="s">
        <v>215</v>
      </c>
      <c r="O2050" s="57">
        <v>46300.376898148148</v>
      </c>
      <c r="P2050" s="57">
        <v>46301.535474537035</v>
      </c>
      <c r="Q2050">
        <v>69404069</v>
      </c>
      <c r="S2050">
        <v>146303629397</v>
      </c>
      <c r="T2050" t="s">
        <v>2911</v>
      </c>
      <c r="U2050" t="s">
        <v>2912</v>
      </c>
      <c r="V2050" t="s">
        <v>2913</v>
      </c>
      <c r="Z2050">
        <v>109.243445880759</v>
      </c>
      <c r="AA2050">
        <v>-7.43491500974734</v>
      </c>
      <c r="AB2050" t="s">
        <v>2914</v>
      </c>
      <c r="AC2050" t="s">
        <v>235</v>
      </c>
      <c r="AL2050" t="s">
        <v>217</v>
      </c>
      <c r="AM2050" t="s">
        <v>2915</v>
      </c>
      <c r="AN2050" t="s">
        <v>6</v>
      </c>
      <c r="AO2050" s="57">
        <v>46152.392511574071</v>
      </c>
      <c r="AP2050" s="57">
        <v>46301.333333333336</v>
      </c>
      <c r="AR2050" t="s">
        <v>218</v>
      </c>
      <c r="AS2050" t="s">
        <v>219</v>
      </c>
      <c r="AT2050" t="s">
        <v>230</v>
      </c>
      <c r="AU2050">
        <v>20261006</v>
      </c>
      <c r="AV2050" t="s">
        <v>221</v>
      </c>
      <c r="AW2050" t="s">
        <v>879</v>
      </c>
      <c r="AX2050" t="s">
        <v>222</v>
      </c>
      <c r="BA2050" s="57">
        <v>46301.333333333336</v>
      </c>
      <c r="BB2050" t="s">
        <v>2915</v>
      </c>
      <c r="BC2050">
        <v>2026</v>
      </c>
      <c r="BD2050">
        <v>10</v>
      </c>
      <c r="BE2050">
        <v>6</v>
      </c>
      <c r="BF2050" s="6">
        <f t="shared" ref="BF2050:BF2113" si="96">DATE(BC2050,BD2050,BE2050)</f>
        <v>46301</v>
      </c>
      <c r="BG2050">
        <f t="shared" ref="BG2050:BG2113" si="97">BF2050-BA2050</f>
        <v>-0.33333333333575865</v>
      </c>
      <c r="BH2050" t="str">
        <f t="shared" ref="BH2050:BH2113" si="98">IF(BG2050=1,"COMPLY",IF(BG2050&lt;1,"COMPLY","NOT COMPLY"))</f>
        <v>COMPLY</v>
      </c>
      <c r="BI2050" t="e">
        <f>VLOOKUP(H2050,Sheet2!$A$1:$B$270,2,FALSE)</f>
        <v>#N/A</v>
      </c>
    </row>
    <row r="2051" spans="1:61">
      <c r="A2051">
        <v>2050</v>
      </c>
      <c r="B2051">
        <v>1002624645</v>
      </c>
      <c r="C2051">
        <v>3</v>
      </c>
      <c r="D2051" t="s">
        <v>59</v>
      </c>
      <c r="E2051">
        <v>4</v>
      </c>
      <c r="F2051" t="s">
        <v>223</v>
      </c>
      <c r="G2051" t="s">
        <v>223</v>
      </c>
      <c r="H2051" t="s">
        <v>800</v>
      </c>
      <c r="I2051" t="s">
        <v>212</v>
      </c>
      <c r="J2051" t="s">
        <v>213</v>
      </c>
      <c r="K2051" t="s">
        <v>149</v>
      </c>
      <c r="L2051" t="s">
        <v>214</v>
      </c>
      <c r="M2051" t="s">
        <v>76</v>
      </c>
      <c r="N2051" t="s">
        <v>215</v>
      </c>
      <c r="O2051" s="57">
        <v>46301.619849537034</v>
      </c>
      <c r="P2051" s="57">
        <v>46302.495370370372</v>
      </c>
      <c r="Q2051">
        <v>69405199</v>
      </c>
      <c r="S2051">
        <v>146303629437</v>
      </c>
      <c r="T2051" t="s">
        <v>3494</v>
      </c>
      <c r="U2051" t="s">
        <v>3495</v>
      </c>
      <c r="V2051" t="s">
        <v>3496</v>
      </c>
      <c r="Z2051">
        <v>109.2445608</v>
      </c>
      <c r="AA2051">
        <v>-7.3938115</v>
      </c>
      <c r="AB2051" t="s">
        <v>3497</v>
      </c>
      <c r="AC2051" t="s">
        <v>235</v>
      </c>
      <c r="AL2051" t="s">
        <v>217</v>
      </c>
      <c r="AM2051" t="s">
        <v>3435</v>
      </c>
      <c r="AN2051" t="s">
        <v>6</v>
      </c>
      <c r="AO2051" s="57">
        <v>46183.621979166666</v>
      </c>
      <c r="AP2051" s="57">
        <v>46302.458333333336</v>
      </c>
      <c r="AR2051" t="s">
        <v>218</v>
      </c>
      <c r="AS2051" t="s">
        <v>219</v>
      </c>
      <c r="AT2051" t="s">
        <v>230</v>
      </c>
      <c r="AU2051">
        <v>20261007</v>
      </c>
      <c r="AV2051" t="s">
        <v>221</v>
      </c>
      <c r="AW2051" t="s">
        <v>2895</v>
      </c>
      <c r="AX2051" t="s">
        <v>222</v>
      </c>
      <c r="BA2051" s="57">
        <v>46302.458333333336</v>
      </c>
      <c r="BB2051" t="s">
        <v>3435</v>
      </c>
      <c r="BC2051">
        <v>2026</v>
      </c>
      <c r="BD2051">
        <v>10</v>
      </c>
      <c r="BE2051">
        <v>7</v>
      </c>
      <c r="BF2051" s="6">
        <f t="shared" si="96"/>
        <v>46302</v>
      </c>
      <c r="BG2051">
        <f t="shared" si="97"/>
        <v>-0.45833333333575865</v>
      </c>
      <c r="BH2051" t="str">
        <f t="shared" si="98"/>
        <v>COMPLY</v>
      </c>
      <c r="BI2051" t="e">
        <f>VLOOKUP(H2051,Sheet2!$A$1:$B$270,2,FALSE)</f>
        <v>#N/A</v>
      </c>
    </row>
    <row r="2052" spans="1:61">
      <c r="A2052">
        <v>2051</v>
      </c>
      <c r="B2052">
        <v>1002624799</v>
      </c>
      <c r="C2052">
        <v>3</v>
      </c>
      <c r="D2052" t="s">
        <v>59</v>
      </c>
      <c r="E2052">
        <v>4</v>
      </c>
      <c r="F2052" t="s">
        <v>223</v>
      </c>
      <c r="G2052" t="s">
        <v>223</v>
      </c>
      <c r="H2052" t="s">
        <v>800</v>
      </c>
      <c r="I2052" t="s">
        <v>212</v>
      </c>
      <c r="J2052" t="s">
        <v>213</v>
      </c>
      <c r="K2052" t="s">
        <v>149</v>
      </c>
      <c r="M2052" t="s">
        <v>76</v>
      </c>
      <c r="N2052" t="s">
        <v>215</v>
      </c>
      <c r="O2052" s="57">
        <v>46301.650462962964</v>
      </c>
      <c r="P2052" s="57">
        <v>46305.692569444444</v>
      </c>
      <c r="Q2052">
        <v>69405243</v>
      </c>
      <c r="S2052">
        <v>146303629433</v>
      </c>
      <c r="T2052" t="s">
        <v>3498</v>
      </c>
      <c r="U2052" t="s">
        <v>3499</v>
      </c>
      <c r="V2052" t="s">
        <v>5473</v>
      </c>
      <c r="Z2052">
        <v>109.242863792272</v>
      </c>
      <c r="AA2052">
        <v>-7.4168605733043496</v>
      </c>
      <c r="AB2052" t="s">
        <v>3500</v>
      </c>
      <c r="AC2052" t="s">
        <v>216</v>
      </c>
      <c r="AL2052" t="s">
        <v>217</v>
      </c>
      <c r="AM2052" t="s">
        <v>5474</v>
      </c>
      <c r="AN2052" t="s">
        <v>6</v>
      </c>
      <c r="AO2052" s="57">
        <v>46183.653182870374</v>
      </c>
      <c r="AP2052" s="57">
        <v>46307.333333333336</v>
      </c>
      <c r="AR2052" t="s">
        <v>218</v>
      </c>
      <c r="AS2052" t="s">
        <v>219</v>
      </c>
      <c r="AT2052" t="s">
        <v>230</v>
      </c>
      <c r="AU2052">
        <v>20261010</v>
      </c>
      <c r="AV2052" t="s">
        <v>221</v>
      </c>
      <c r="AW2052" t="s">
        <v>541</v>
      </c>
      <c r="AX2052" t="s">
        <v>222</v>
      </c>
      <c r="BA2052" s="57">
        <v>46307.333333333336</v>
      </c>
      <c r="BB2052" t="s">
        <v>5474</v>
      </c>
      <c r="BC2052">
        <v>2026</v>
      </c>
      <c r="BD2052">
        <v>10</v>
      </c>
      <c r="BE2052">
        <v>10</v>
      </c>
      <c r="BF2052" s="6">
        <f t="shared" si="96"/>
        <v>46305</v>
      </c>
      <c r="BG2052">
        <f t="shared" si="97"/>
        <v>-2.3333333333357587</v>
      </c>
      <c r="BH2052" t="str">
        <f t="shared" si="98"/>
        <v>COMPLY</v>
      </c>
      <c r="BI2052" t="e">
        <f>VLOOKUP(H2052,Sheet2!$A$1:$B$270,2,FALSE)</f>
        <v>#N/A</v>
      </c>
    </row>
    <row r="2053" spans="1:61">
      <c r="A2053">
        <v>2052</v>
      </c>
      <c r="B2053">
        <v>1002626258</v>
      </c>
      <c r="C2053">
        <v>3</v>
      </c>
      <c r="D2053" t="s">
        <v>59</v>
      </c>
      <c r="E2053">
        <v>4</v>
      </c>
      <c r="F2053" t="s">
        <v>223</v>
      </c>
      <c r="G2053" t="s">
        <v>223</v>
      </c>
      <c r="H2053" t="s">
        <v>800</v>
      </c>
      <c r="I2053" t="s">
        <v>212</v>
      </c>
      <c r="J2053" t="s">
        <v>213</v>
      </c>
      <c r="K2053" t="s">
        <v>149</v>
      </c>
      <c r="L2053" t="s">
        <v>826</v>
      </c>
      <c r="M2053" t="s">
        <v>76</v>
      </c>
      <c r="N2053" t="s">
        <v>215</v>
      </c>
      <c r="O2053" s="57">
        <v>46302.583113425928</v>
      </c>
      <c r="P2053" s="57">
        <v>46303.544409722221</v>
      </c>
      <c r="Q2053">
        <v>69405884</v>
      </c>
      <c r="R2053">
        <v>2815103618</v>
      </c>
      <c r="S2053">
        <v>146303629075</v>
      </c>
      <c r="T2053" t="s">
        <v>4179</v>
      </c>
      <c r="U2053" t="s">
        <v>4657</v>
      </c>
      <c r="V2053" t="s">
        <v>4180</v>
      </c>
      <c r="Z2053">
        <v>109.245133</v>
      </c>
      <c r="AA2053">
        <v>-7.3998160000000004</v>
      </c>
      <c r="AB2053" t="s">
        <v>4181</v>
      </c>
      <c r="AC2053" t="s">
        <v>235</v>
      </c>
      <c r="AL2053" t="s">
        <v>217</v>
      </c>
      <c r="AM2053" t="s">
        <v>4182</v>
      </c>
      <c r="AN2053" t="s">
        <v>6</v>
      </c>
      <c r="AO2053" s="57">
        <v>46213.59065972222</v>
      </c>
      <c r="AP2053" s="57">
        <v>46303.458333333336</v>
      </c>
      <c r="AR2053" t="s">
        <v>218</v>
      </c>
      <c r="AS2053" t="s">
        <v>219</v>
      </c>
      <c r="AT2053" t="s">
        <v>230</v>
      </c>
      <c r="AU2053">
        <v>20261008</v>
      </c>
      <c r="AV2053" t="s">
        <v>221</v>
      </c>
      <c r="AW2053" t="s">
        <v>858</v>
      </c>
      <c r="AX2053" t="s">
        <v>222</v>
      </c>
      <c r="BA2053" s="57">
        <v>46303.458333333336</v>
      </c>
      <c r="BB2053" t="s">
        <v>4182</v>
      </c>
      <c r="BC2053">
        <v>2026</v>
      </c>
      <c r="BD2053">
        <v>10</v>
      </c>
      <c r="BE2053">
        <v>8</v>
      </c>
      <c r="BF2053" s="6">
        <f t="shared" si="96"/>
        <v>46303</v>
      </c>
      <c r="BG2053">
        <f t="shared" si="97"/>
        <v>-0.45833333333575865</v>
      </c>
      <c r="BH2053" t="str">
        <f t="shared" si="98"/>
        <v>COMPLY</v>
      </c>
      <c r="BI2053" t="e">
        <f>VLOOKUP(H2053,Sheet2!$A$1:$B$270,2,FALSE)</f>
        <v>#N/A</v>
      </c>
    </row>
    <row r="2054" spans="1:61">
      <c r="A2054">
        <v>2053</v>
      </c>
      <c r="B2054">
        <v>1002627617</v>
      </c>
      <c r="C2054">
        <v>3</v>
      </c>
      <c r="D2054" t="s">
        <v>59</v>
      </c>
      <c r="E2054">
        <v>4</v>
      </c>
      <c r="F2054" t="s">
        <v>223</v>
      </c>
      <c r="G2054" t="s">
        <v>223</v>
      </c>
      <c r="H2054" t="s">
        <v>800</v>
      </c>
      <c r="I2054" t="s">
        <v>212</v>
      </c>
      <c r="J2054" t="s">
        <v>213</v>
      </c>
      <c r="K2054" t="s">
        <v>149</v>
      </c>
      <c r="M2054" t="s">
        <v>76</v>
      </c>
      <c r="N2054" t="s">
        <v>215</v>
      </c>
      <c r="O2054" s="57">
        <v>46303.5387962963</v>
      </c>
      <c r="P2054" s="57">
        <v>46303.578506944446</v>
      </c>
      <c r="Q2054">
        <v>69405575</v>
      </c>
      <c r="S2054">
        <v>146303629461</v>
      </c>
      <c r="T2054" t="s">
        <v>4174</v>
      </c>
      <c r="U2054" t="s">
        <v>4658</v>
      </c>
      <c r="V2054" t="s">
        <v>4659</v>
      </c>
      <c r="Z2054">
        <v>109.217547080304</v>
      </c>
      <c r="AA2054">
        <v>-7.4223293802925001</v>
      </c>
      <c r="AB2054" t="s">
        <v>4177</v>
      </c>
      <c r="AC2054" t="s">
        <v>283</v>
      </c>
      <c r="AL2054" t="s">
        <v>217</v>
      </c>
      <c r="AM2054" t="s">
        <v>4660</v>
      </c>
      <c r="AN2054" t="s">
        <v>6</v>
      </c>
      <c r="AO2054" s="57">
        <v>46244.569814814815</v>
      </c>
      <c r="AR2054" t="s">
        <v>218</v>
      </c>
      <c r="AS2054" t="s">
        <v>219</v>
      </c>
      <c r="AT2054" t="s">
        <v>230</v>
      </c>
      <c r="AU2054">
        <v>20261008</v>
      </c>
      <c r="AV2054" t="s">
        <v>221</v>
      </c>
      <c r="AW2054" t="s">
        <v>4338</v>
      </c>
      <c r="AX2054" t="s">
        <v>222</v>
      </c>
      <c r="BA2054" s="57">
        <v>46303.291666666664</v>
      </c>
      <c r="BB2054" t="s">
        <v>4660</v>
      </c>
      <c r="BC2054">
        <v>2026</v>
      </c>
      <c r="BD2054">
        <v>10</v>
      </c>
      <c r="BE2054">
        <v>8</v>
      </c>
      <c r="BF2054" s="6">
        <f t="shared" si="96"/>
        <v>46303</v>
      </c>
      <c r="BG2054">
        <f t="shared" si="97"/>
        <v>-0.29166666666424135</v>
      </c>
      <c r="BH2054" t="str">
        <f t="shared" si="98"/>
        <v>COMPLY</v>
      </c>
      <c r="BI2054" t="e">
        <f>VLOOKUP(H2054,Sheet2!$A$1:$B$270,2,FALSE)</f>
        <v>#N/A</v>
      </c>
    </row>
    <row r="2055" spans="1:61">
      <c r="A2055">
        <v>2054</v>
      </c>
      <c r="B2055">
        <v>1002629668</v>
      </c>
      <c r="C2055">
        <v>3</v>
      </c>
      <c r="D2055" t="s">
        <v>59</v>
      </c>
      <c r="E2055">
        <v>4</v>
      </c>
      <c r="F2055" t="s">
        <v>223</v>
      </c>
      <c r="G2055" t="s">
        <v>223</v>
      </c>
      <c r="H2055" t="s">
        <v>800</v>
      </c>
      <c r="I2055" t="s">
        <v>212</v>
      </c>
      <c r="J2055" t="s">
        <v>213</v>
      </c>
      <c r="K2055" t="s">
        <v>149</v>
      </c>
      <c r="M2055" t="s">
        <v>76</v>
      </c>
      <c r="N2055" t="s">
        <v>215</v>
      </c>
      <c r="O2055" s="57">
        <v>46304.55704861111</v>
      </c>
      <c r="P2055" s="57">
        <v>46304.632708333331</v>
      </c>
      <c r="Q2055">
        <v>69406535</v>
      </c>
      <c r="S2055">
        <v>146303629473</v>
      </c>
      <c r="T2055" t="s">
        <v>4652</v>
      </c>
      <c r="U2055" t="s">
        <v>5475</v>
      </c>
      <c r="V2055" t="s">
        <v>5476</v>
      </c>
      <c r="Z2055">
        <v>109.20679130000001</v>
      </c>
      <c r="AA2055">
        <v>-7.4111313000000001</v>
      </c>
      <c r="AB2055" t="s">
        <v>4655</v>
      </c>
      <c r="AC2055" t="s">
        <v>283</v>
      </c>
      <c r="AL2055" t="s">
        <v>217</v>
      </c>
      <c r="AM2055" t="s">
        <v>5477</v>
      </c>
      <c r="AN2055" t="s">
        <v>6</v>
      </c>
      <c r="AO2055" s="57">
        <v>46275.559513888889</v>
      </c>
      <c r="AR2055" t="s">
        <v>218</v>
      </c>
      <c r="AS2055" t="s">
        <v>219</v>
      </c>
      <c r="AT2055" t="s">
        <v>230</v>
      </c>
      <c r="AU2055">
        <v>20261009</v>
      </c>
      <c r="AV2055" t="s">
        <v>221</v>
      </c>
      <c r="AW2055" t="s">
        <v>2451</v>
      </c>
      <c r="AX2055" t="s">
        <v>222</v>
      </c>
      <c r="BA2055" s="57">
        <v>46304.291666666664</v>
      </c>
      <c r="BB2055" t="s">
        <v>5477</v>
      </c>
      <c r="BC2055">
        <v>2026</v>
      </c>
      <c r="BD2055">
        <v>10</v>
      </c>
      <c r="BE2055">
        <v>9</v>
      </c>
      <c r="BF2055" s="6">
        <f t="shared" si="96"/>
        <v>46304</v>
      </c>
      <c r="BG2055">
        <f t="shared" si="97"/>
        <v>-0.29166666666424135</v>
      </c>
      <c r="BH2055" t="str">
        <f t="shared" si="98"/>
        <v>COMPLY</v>
      </c>
      <c r="BI2055" t="e">
        <f>VLOOKUP(H2055,Sheet2!$A$1:$B$270,2,FALSE)</f>
        <v>#N/A</v>
      </c>
    </row>
    <row r="2056" spans="1:61">
      <c r="A2056">
        <v>2055</v>
      </c>
      <c r="B2056">
        <v>1002631686</v>
      </c>
      <c r="C2056">
        <v>3</v>
      </c>
      <c r="D2056" t="s">
        <v>59</v>
      </c>
      <c r="E2056">
        <v>4</v>
      </c>
      <c r="F2056" t="s">
        <v>223</v>
      </c>
      <c r="G2056" t="s">
        <v>223</v>
      </c>
      <c r="H2056" t="s">
        <v>800</v>
      </c>
      <c r="I2056" t="s">
        <v>212</v>
      </c>
      <c r="J2056" t="s">
        <v>213</v>
      </c>
      <c r="K2056" t="s">
        <v>149</v>
      </c>
      <c r="L2056" t="s">
        <v>214</v>
      </c>
      <c r="M2056" t="s">
        <v>76</v>
      </c>
      <c r="N2056" t="s">
        <v>215</v>
      </c>
      <c r="O2056" s="57">
        <v>46306.653877314813</v>
      </c>
      <c r="P2056" s="57">
        <v>46307.462314814817</v>
      </c>
      <c r="Q2056">
        <v>69408219</v>
      </c>
      <c r="S2056">
        <v>146303629488</v>
      </c>
      <c r="T2056" t="s">
        <v>5479</v>
      </c>
      <c r="U2056" t="s">
        <v>5480</v>
      </c>
      <c r="V2056" t="s">
        <v>5481</v>
      </c>
      <c r="Z2056">
        <v>109.258487</v>
      </c>
      <c r="AA2056">
        <v>-7.3952640000000001</v>
      </c>
      <c r="AB2056" t="s">
        <v>5482</v>
      </c>
      <c r="AC2056" t="s">
        <v>235</v>
      </c>
      <c r="AL2056" t="s">
        <v>217</v>
      </c>
      <c r="AM2056" t="s">
        <v>5483</v>
      </c>
      <c r="AN2056" t="s">
        <v>6</v>
      </c>
      <c r="AO2056" s="57">
        <v>46336.663576388892</v>
      </c>
      <c r="AP2056" s="57">
        <v>46307.625</v>
      </c>
      <c r="AR2056" t="s">
        <v>218</v>
      </c>
      <c r="AS2056" t="s">
        <v>219</v>
      </c>
      <c r="AT2056" t="s">
        <v>230</v>
      </c>
      <c r="AU2056">
        <v>20261012</v>
      </c>
      <c r="AV2056" t="s">
        <v>221</v>
      </c>
      <c r="AW2056" t="s">
        <v>880</v>
      </c>
      <c r="AX2056" t="s">
        <v>222</v>
      </c>
      <c r="BA2056" s="57">
        <v>46307.625</v>
      </c>
      <c r="BB2056" t="s">
        <v>5483</v>
      </c>
      <c r="BC2056">
        <v>2026</v>
      </c>
      <c r="BD2056">
        <v>10</v>
      </c>
      <c r="BE2056">
        <v>12</v>
      </c>
      <c r="BF2056" s="6">
        <f t="shared" si="96"/>
        <v>46307</v>
      </c>
      <c r="BG2056">
        <f t="shared" si="97"/>
        <v>-0.625</v>
      </c>
      <c r="BH2056" t="str">
        <f t="shared" si="98"/>
        <v>COMPLY</v>
      </c>
      <c r="BI2056" t="e">
        <f>VLOOKUP(H2056,Sheet2!$A$1:$B$270,2,FALSE)</f>
        <v>#N/A</v>
      </c>
    </row>
    <row r="2057" spans="1:61">
      <c r="A2057">
        <v>2056</v>
      </c>
      <c r="B2057">
        <v>1002634996</v>
      </c>
      <c r="C2057">
        <v>3</v>
      </c>
      <c r="D2057" t="s">
        <v>59</v>
      </c>
      <c r="E2057">
        <v>4</v>
      </c>
      <c r="F2057" t="s">
        <v>223</v>
      </c>
      <c r="G2057" t="s">
        <v>223</v>
      </c>
      <c r="H2057" t="s">
        <v>800</v>
      </c>
      <c r="I2057" t="s">
        <v>212</v>
      </c>
      <c r="J2057" t="s">
        <v>213</v>
      </c>
      <c r="K2057" t="s">
        <v>149</v>
      </c>
      <c r="L2057" t="s">
        <v>214</v>
      </c>
      <c r="M2057" t="s">
        <v>76</v>
      </c>
      <c r="N2057" t="s">
        <v>215</v>
      </c>
      <c r="O2057" s="57">
        <v>46308.55809027778</v>
      </c>
      <c r="P2057" s="57">
        <v>46309.578483796293</v>
      </c>
      <c r="Q2057">
        <v>69409391</v>
      </c>
      <c r="S2057">
        <v>146303629527</v>
      </c>
      <c r="T2057" t="s">
        <v>6266</v>
      </c>
      <c r="U2057" t="s">
        <v>6267</v>
      </c>
      <c r="V2057" t="s">
        <v>6268</v>
      </c>
      <c r="Z2057">
        <v>109.20625607654701</v>
      </c>
      <c r="AA2057">
        <v>-7.41624291557362</v>
      </c>
      <c r="AB2057" t="s">
        <v>6269</v>
      </c>
      <c r="AC2057" t="s">
        <v>235</v>
      </c>
      <c r="AL2057" t="s">
        <v>217</v>
      </c>
      <c r="AM2057" t="s">
        <v>5869</v>
      </c>
      <c r="AN2057" t="s">
        <v>6</v>
      </c>
      <c r="AO2057" t="s">
        <v>5838</v>
      </c>
      <c r="AP2057" s="57">
        <v>46309.458333333336</v>
      </c>
      <c r="AR2057" t="s">
        <v>218</v>
      </c>
      <c r="AS2057" t="s">
        <v>219</v>
      </c>
      <c r="AT2057" t="s">
        <v>230</v>
      </c>
      <c r="AU2057">
        <v>20261014</v>
      </c>
      <c r="AV2057" t="s">
        <v>221</v>
      </c>
      <c r="AW2057" t="s">
        <v>881</v>
      </c>
      <c r="AX2057" t="s">
        <v>222</v>
      </c>
      <c r="BA2057" s="57">
        <v>46309.458333333336</v>
      </c>
      <c r="BB2057" t="s">
        <v>5869</v>
      </c>
      <c r="BC2057">
        <v>2026</v>
      </c>
      <c r="BD2057">
        <v>10</v>
      </c>
      <c r="BE2057">
        <v>14</v>
      </c>
      <c r="BF2057" s="6">
        <f t="shared" si="96"/>
        <v>46309</v>
      </c>
      <c r="BG2057">
        <f t="shared" si="97"/>
        <v>-0.45833333333575865</v>
      </c>
      <c r="BH2057" t="str">
        <f t="shared" si="98"/>
        <v>COMPLY</v>
      </c>
      <c r="BI2057" t="e">
        <f>VLOOKUP(H2057,Sheet2!$A$1:$B$270,2,FALSE)</f>
        <v>#N/A</v>
      </c>
    </row>
    <row r="2058" spans="1:61">
      <c r="A2058">
        <v>2057</v>
      </c>
      <c r="B2058">
        <v>1002636511</v>
      </c>
      <c r="C2058">
        <v>3</v>
      </c>
      <c r="D2058" t="s">
        <v>59</v>
      </c>
      <c r="E2058">
        <v>4</v>
      </c>
      <c r="F2058" t="s">
        <v>223</v>
      </c>
      <c r="G2058" t="s">
        <v>223</v>
      </c>
      <c r="H2058" t="s">
        <v>800</v>
      </c>
      <c r="I2058" t="s">
        <v>212</v>
      </c>
      <c r="J2058" t="s">
        <v>213</v>
      </c>
      <c r="K2058" t="s">
        <v>149</v>
      </c>
      <c r="L2058" t="s">
        <v>214</v>
      </c>
      <c r="M2058" t="s">
        <v>76</v>
      </c>
      <c r="N2058" t="s">
        <v>215</v>
      </c>
      <c r="O2058" s="57">
        <v>46309.478182870371</v>
      </c>
      <c r="P2058" s="57">
        <v>46310.638680555552</v>
      </c>
      <c r="Q2058">
        <v>69409999</v>
      </c>
      <c r="S2058">
        <v>146303629537</v>
      </c>
      <c r="T2058" t="s">
        <v>7143</v>
      </c>
      <c r="U2058" t="s">
        <v>7144</v>
      </c>
      <c r="V2058" t="s">
        <v>7145</v>
      </c>
      <c r="Z2058">
        <v>109.23445100000001</v>
      </c>
      <c r="AA2058">
        <v>-7.4208290000000003</v>
      </c>
      <c r="AB2058" t="s">
        <v>7146</v>
      </c>
      <c r="AC2058" t="s">
        <v>235</v>
      </c>
      <c r="AL2058" t="s">
        <v>217</v>
      </c>
      <c r="AM2058" t="s">
        <v>7087</v>
      </c>
      <c r="AN2058" t="s">
        <v>6</v>
      </c>
      <c r="AO2058" t="s">
        <v>6914</v>
      </c>
      <c r="AP2058" s="57">
        <v>46310.333333333336</v>
      </c>
      <c r="AR2058" t="s">
        <v>218</v>
      </c>
      <c r="AS2058" t="s">
        <v>219</v>
      </c>
      <c r="AT2058" t="s">
        <v>230</v>
      </c>
      <c r="AU2058">
        <v>20261015</v>
      </c>
      <c r="AV2058" t="s">
        <v>221</v>
      </c>
      <c r="AW2058" t="s">
        <v>877</v>
      </c>
      <c r="AX2058" t="s">
        <v>222</v>
      </c>
      <c r="BA2058" s="57">
        <v>46310.333333333336</v>
      </c>
      <c r="BB2058" t="s">
        <v>7087</v>
      </c>
      <c r="BC2058">
        <v>2026</v>
      </c>
      <c r="BD2058">
        <v>10</v>
      </c>
      <c r="BE2058">
        <v>15</v>
      </c>
      <c r="BF2058" s="6">
        <f t="shared" si="96"/>
        <v>46310</v>
      </c>
      <c r="BG2058">
        <f t="shared" si="97"/>
        <v>-0.33333333333575865</v>
      </c>
      <c r="BH2058" t="str">
        <f t="shared" si="98"/>
        <v>COMPLY</v>
      </c>
      <c r="BI2058" t="e">
        <f>VLOOKUP(H2058,Sheet2!$A$1:$B$270,2,FALSE)</f>
        <v>#N/A</v>
      </c>
    </row>
    <row r="2059" spans="1:61">
      <c r="A2059">
        <v>2058</v>
      </c>
      <c r="B2059">
        <v>1002638059</v>
      </c>
      <c r="C2059">
        <v>3</v>
      </c>
      <c r="D2059" t="s">
        <v>59</v>
      </c>
      <c r="E2059">
        <v>4</v>
      </c>
      <c r="F2059" t="s">
        <v>223</v>
      </c>
      <c r="G2059" t="s">
        <v>223</v>
      </c>
      <c r="H2059" t="s">
        <v>800</v>
      </c>
      <c r="I2059" t="s">
        <v>212</v>
      </c>
      <c r="J2059" t="s">
        <v>213</v>
      </c>
      <c r="K2059" t="s">
        <v>149</v>
      </c>
      <c r="M2059" t="s">
        <v>76</v>
      </c>
      <c r="N2059" t="s">
        <v>215</v>
      </c>
      <c r="O2059" s="57">
        <v>46310.446296296293</v>
      </c>
      <c r="P2059" s="57">
        <v>46310.694004629629</v>
      </c>
      <c r="Q2059">
        <v>69409749</v>
      </c>
      <c r="S2059">
        <v>146303629541</v>
      </c>
      <c r="T2059" t="s">
        <v>7137</v>
      </c>
      <c r="U2059" t="s">
        <v>7768</v>
      </c>
      <c r="V2059" t="s">
        <v>7769</v>
      </c>
      <c r="Z2059">
        <v>109.20469356</v>
      </c>
      <c r="AA2059">
        <v>-7.4351359529999996</v>
      </c>
      <c r="AB2059" t="s">
        <v>7140</v>
      </c>
      <c r="AC2059" t="s">
        <v>283</v>
      </c>
      <c r="AL2059" t="s">
        <v>217</v>
      </c>
      <c r="AM2059" t="s">
        <v>7770</v>
      </c>
      <c r="AN2059" t="s">
        <v>6</v>
      </c>
      <c r="AO2059" t="s">
        <v>7771</v>
      </c>
      <c r="AR2059" t="s">
        <v>218</v>
      </c>
      <c r="AS2059" t="s">
        <v>219</v>
      </c>
      <c r="AT2059" t="s">
        <v>230</v>
      </c>
      <c r="AU2059">
        <v>20261015</v>
      </c>
      <c r="AV2059" t="s">
        <v>221</v>
      </c>
      <c r="AW2059" t="s">
        <v>4338</v>
      </c>
      <c r="AX2059" t="s">
        <v>222</v>
      </c>
      <c r="BA2059" s="57">
        <v>46310.291666666664</v>
      </c>
      <c r="BB2059" t="s">
        <v>7770</v>
      </c>
      <c r="BC2059">
        <v>2026</v>
      </c>
      <c r="BD2059">
        <v>10</v>
      </c>
      <c r="BE2059">
        <v>15</v>
      </c>
      <c r="BF2059" s="6">
        <f t="shared" si="96"/>
        <v>46310</v>
      </c>
      <c r="BG2059">
        <f t="shared" si="97"/>
        <v>-0.29166666666424135</v>
      </c>
      <c r="BH2059" t="str">
        <f t="shared" si="98"/>
        <v>COMPLY</v>
      </c>
      <c r="BI2059" t="e">
        <f>VLOOKUP(H2059,Sheet2!$A$1:$B$270,2,FALSE)</f>
        <v>#N/A</v>
      </c>
    </row>
    <row r="2060" spans="1:61">
      <c r="A2060">
        <v>2059</v>
      </c>
      <c r="B2060">
        <v>1002641453</v>
      </c>
      <c r="C2060">
        <v>3</v>
      </c>
      <c r="D2060" t="s">
        <v>59</v>
      </c>
      <c r="E2060">
        <v>4</v>
      </c>
      <c r="F2060" t="s">
        <v>223</v>
      </c>
      <c r="G2060" t="s">
        <v>223</v>
      </c>
      <c r="H2060" t="s">
        <v>800</v>
      </c>
      <c r="I2060" t="s">
        <v>212</v>
      </c>
      <c r="J2060" t="s">
        <v>213</v>
      </c>
      <c r="K2060" t="s">
        <v>149</v>
      </c>
      <c r="M2060" t="s">
        <v>76</v>
      </c>
      <c r="N2060" t="s">
        <v>215</v>
      </c>
      <c r="O2060" s="57">
        <v>46312.606412037036</v>
      </c>
      <c r="P2060" s="57">
        <v>46312.78334490741</v>
      </c>
      <c r="Q2060">
        <v>69410663</v>
      </c>
      <c r="S2060">
        <v>146303629574</v>
      </c>
      <c r="T2060" t="s">
        <v>7773</v>
      </c>
      <c r="U2060" t="s">
        <v>8892</v>
      </c>
      <c r="V2060" t="s">
        <v>8893</v>
      </c>
      <c r="Z2060">
        <v>109.2003373</v>
      </c>
      <c r="AA2060">
        <v>-7.4205112</v>
      </c>
      <c r="AB2060" t="s">
        <v>7776</v>
      </c>
      <c r="AC2060" t="s">
        <v>283</v>
      </c>
      <c r="AL2060" t="s">
        <v>217</v>
      </c>
      <c r="AM2060" t="s">
        <v>8894</v>
      </c>
      <c r="AN2060" t="s">
        <v>6</v>
      </c>
      <c r="AO2060" t="s">
        <v>8788</v>
      </c>
      <c r="AR2060" t="s">
        <v>218</v>
      </c>
      <c r="AS2060" t="s">
        <v>219</v>
      </c>
      <c r="AT2060" t="s">
        <v>230</v>
      </c>
      <c r="AU2060">
        <v>20261017</v>
      </c>
      <c r="AV2060" t="s">
        <v>221</v>
      </c>
      <c r="AW2060" t="s">
        <v>540</v>
      </c>
      <c r="AX2060" t="s">
        <v>222</v>
      </c>
      <c r="BA2060" s="57">
        <v>46312.291666666664</v>
      </c>
      <c r="BB2060" t="s">
        <v>8894</v>
      </c>
      <c r="BC2060">
        <v>2026</v>
      </c>
      <c r="BD2060">
        <v>10</v>
      </c>
      <c r="BE2060">
        <v>17</v>
      </c>
      <c r="BF2060" s="6">
        <f t="shared" si="96"/>
        <v>46312</v>
      </c>
      <c r="BG2060">
        <f t="shared" si="97"/>
        <v>-0.29166666666424135</v>
      </c>
      <c r="BH2060" t="str">
        <f t="shared" si="98"/>
        <v>COMPLY</v>
      </c>
      <c r="BI2060" t="e">
        <f>VLOOKUP(H2060,Sheet2!$A$1:$B$270,2,FALSE)</f>
        <v>#N/A</v>
      </c>
    </row>
    <row r="2061" spans="1:61">
      <c r="A2061">
        <v>2060</v>
      </c>
      <c r="B2061">
        <v>1002641358</v>
      </c>
      <c r="C2061">
        <v>3</v>
      </c>
      <c r="D2061" t="s">
        <v>59</v>
      </c>
      <c r="E2061">
        <v>4</v>
      </c>
      <c r="F2061" t="s">
        <v>223</v>
      </c>
      <c r="G2061" t="s">
        <v>223</v>
      </c>
      <c r="H2061" t="s">
        <v>800</v>
      </c>
      <c r="I2061" t="s">
        <v>212</v>
      </c>
      <c r="J2061" t="s">
        <v>213</v>
      </c>
      <c r="K2061" t="s">
        <v>149</v>
      </c>
      <c r="M2061" t="s">
        <v>76</v>
      </c>
      <c r="N2061" t="s">
        <v>215</v>
      </c>
      <c r="O2061" s="57">
        <v>46312.553124999999</v>
      </c>
      <c r="P2061" s="57">
        <v>46312.711909722224</v>
      </c>
      <c r="Q2061">
        <v>69410685</v>
      </c>
      <c r="S2061">
        <v>146303629573</v>
      </c>
      <c r="T2061" t="s">
        <v>7778</v>
      </c>
      <c r="U2061" t="s">
        <v>8892</v>
      </c>
      <c r="V2061" t="s">
        <v>8895</v>
      </c>
      <c r="Z2061">
        <v>109.2003373</v>
      </c>
      <c r="AA2061">
        <v>-7.4205112</v>
      </c>
      <c r="AB2061" t="s">
        <v>7780</v>
      </c>
      <c r="AC2061" t="s">
        <v>283</v>
      </c>
      <c r="AL2061" t="s">
        <v>217</v>
      </c>
      <c r="AM2061" t="s">
        <v>8894</v>
      </c>
      <c r="AN2061" t="s">
        <v>6</v>
      </c>
      <c r="AO2061" t="s">
        <v>8896</v>
      </c>
      <c r="AR2061" t="s">
        <v>218</v>
      </c>
      <c r="AS2061" t="s">
        <v>219</v>
      </c>
      <c r="AT2061" t="s">
        <v>230</v>
      </c>
      <c r="AU2061">
        <v>20261017</v>
      </c>
      <c r="AV2061" t="s">
        <v>221</v>
      </c>
      <c r="AW2061" t="s">
        <v>1746</v>
      </c>
      <c r="AX2061" t="s">
        <v>222</v>
      </c>
      <c r="BA2061" s="57">
        <v>46312.291666666664</v>
      </c>
      <c r="BB2061" t="s">
        <v>8894</v>
      </c>
      <c r="BC2061">
        <v>2026</v>
      </c>
      <c r="BD2061">
        <v>10</v>
      </c>
      <c r="BE2061">
        <v>17</v>
      </c>
      <c r="BF2061" s="6">
        <f t="shared" si="96"/>
        <v>46312</v>
      </c>
      <c r="BG2061">
        <f t="shared" si="97"/>
        <v>-0.29166666666424135</v>
      </c>
      <c r="BH2061" t="str">
        <f t="shared" si="98"/>
        <v>COMPLY</v>
      </c>
      <c r="BI2061" t="e">
        <f>VLOOKUP(H2061,Sheet2!$A$1:$B$270,2,FALSE)</f>
        <v>#N/A</v>
      </c>
    </row>
    <row r="2062" spans="1:61">
      <c r="A2062">
        <v>2061</v>
      </c>
      <c r="B2062">
        <v>1002642355</v>
      </c>
      <c r="C2062">
        <v>3</v>
      </c>
      <c r="D2062" t="s">
        <v>59</v>
      </c>
      <c r="E2062">
        <v>4</v>
      </c>
      <c r="F2062" t="s">
        <v>223</v>
      </c>
      <c r="G2062" t="s">
        <v>223</v>
      </c>
      <c r="H2062" t="s">
        <v>800</v>
      </c>
      <c r="I2062" t="s">
        <v>212</v>
      </c>
      <c r="J2062" t="s">
        <v>213</v>
      </c>
      <c r="K2062" t="s">
        <v>149</v>
      </c>
      <c r="L2062" t="s">
        <v>214</v>
      </c>
      <c r="M2062" t="s">
        <v>76</v>
      </c>
      <c r="N2062" t="s">
        <v>215</v>
      </c>
      <c r="O2062" s="57">
        <v>46314.389351851853</v>
      </c>
      <c r="P2062" s="57">
        <v>46314.749432870369</v>
      </c>
      <c r="Q2062">
        <v>69412615</v>
      </c>
      <c r="S2062">
        <v>146303629591</v>
      </c>
      <c r="T2062" t="s">
        <v>9807</v>
      </c>
      <c r="U2062" t="s">
        <v>9808</v>
      </c>
      <c r="V2062" t="s">
        <v>9809</v>
      </c>
      <c r="Z2062">
        <v>109.258948</v>
      </c>
      <c r="AA2062">
        <v>-7.4042659999999998</v>
      </c>
      <c r="AB2062" t="s">
        <v>9810</v>
      </c>
      <c r="AC2062" t="s">
        <v>235</v>
      </c>
      <c r="AL2062" t="s">
        <v>217</v>
      </c>
      <c r="AM2062" t="s">
        <v>9463</v>
      </c>
      <c r="AN2062" t="s">
        <v>6</v>
      </c>
      <c r="AO2062" t="s">
        <v>9410</v>
      </c>
      <c r="AP2062" s="57">
        <v>46315.333333333336</v>
      </c>
      <c r="AR2062" t="s">
        <v>218</v>
      </c>
      <c r="AS2062" t="s">
        <v>219</v>
      </c>
      <c r="AT2062" t="s">
        <v>230</v>
      </c>
      <c r="AU2062">
        <v>20261019</v>
      </c>
      <c r="AV2062" t="s">
        <v>221</v>
      </c>
      <c r="AW2062" t="s">
        <v>923</v>
      </c>
      <c r="AX2062" t="s">
        <v>222</v>
      </c>
      <c r="BA2062" s="57">
        <v>46315.333333333336</v>
      </c>
      <c r="BB2062" t="s">
        <v>9463</v>
      </c>
      <c r="BC2062">
        <v>2026</v>
      </c>
      <c r="BD2062">
        <v>10</v>
      </c>
      <c r="BE2062">
        <v>19</v>
      </c>
      <c r="BF2062" s="6">
        <f t="shared" si="96"/>
        <v>46314</v>
      </c>
      <c r="BG2062">
        <f t="shared" si="97"/>
        <v>-1.3333333333357587</v>
      </c>
      <c r="BH2062" t="str">
        <f t="shared" si="98"/>
        <v>COMPLY</v>
      </c>
      <c r="BI2062" t="e">
        <f>VLOOKUP(H2062,Sheet2!$A$1:$B$270,2,FALSE)</f>
        <v>#N/A</v>
      </c>
    </row>
    <row r="2063" spans="1:61">
      <c r="A2063">
        <v>2062</v>
      </c>
      <c r="B2063">
        <v>1002642843</v>
      </c>
      <c r="C2063">
        <v>3</v>
      </c>
      <c r="D2063" t="s">
        <v>59</v>
      </c>
      <c r="E2063">
        <v>4</v>
      </c>
      <c r="F2063" t="s">
        <v>223</v>
      </c>
      <c r="G2063" t="s">
        <v>223</v>
      </c>
      <c r="H2063" t="s">
        <v>800</v>
      </c>
      <c r="I2063" t="s">
        <v>212</v>
      </c>
      <c r="J2063" t="s">
        <v>213</v>
      </c>
      <c r="K2063" t="s">
        <v>149</v>
      </c>
      <c r="M2063" t="s">
        <v>76</v>
      </c>
      <c r="N2063" t="s">
        <v>215</v>
      </c>
      <c r="O2063" s="57">
        <v>46314.473437499997</v>
      </c>
      <c r="P2063" s="57">
        <v>46314.536458333336</v>
      </c>
      <c r="Q2063">
        <v>69412019</v>
      </c>
      <c r="S2063">
        <v>146303629599</v>
      </c>
      <c r="T2063" t="s">
        <v>8899</v>
      </c>
      <c r="U2063" t="s">
        <v>9811</v>
      </c>
      <c r="V2063" t="s">
        <v>9812</v>
      </c>
      <c r="Z2063">
        <v>109.215118373016</v>
      </c>
      <c r="AA2063">
        <v>-7.4885025070086897</v>
      </c>
      <c r="AB2063" t="s">
        <v>8902</v>
      </c>
      <c r="AC2063" t="s">
        <v>2355</v>
      </c>
      <c r="AL2063" t="s">
        <v>217</v>
      </c>
      <c r="AM2063" t="s">
        <v>9813</v>
      </c>
      <c r="AN2063" t="s">
        <v>6</v>
      </c>
      <c r="AO2063" t="s">
        <v>9482</v>
      </c>
      <c r="AR2063" t="s">
        <v>218</v>
      </c>
      <c r="AS2063" t="s">
        <v>219</v>
      </c>
      <c r="AT2063" t="s">
        <v>230</v>
      </c>
      <c r="AU2063">
        <v>20261019</v>
      </c>
      <c r="AV2063" t="s">
        <v>221</v>
      </c>
      <c r="AW2063" t="s">
        <v>861</v>
      </c>
      <c r="AX2063" t="s">
        <v>222</v>
      </c>
      <c r="BA2063" s="57">
        <v>46314.291666666664</v>
      </c>
      <c r="BB2063" t="s">
        <v>9813</v>
      </c>
      <c r="BC2063">
        <v>2026</v>
      </c>
      <c r="BD2063">
        <v>10</v>
      </c>
      <c r="BE2063">
        <v>19</v>
      </c>
      <c r="BF2063" s="6">
        <f t="shared" si="96"/>
        <v>46314</v>
      </c>
      <c r="BG2063">
        <f t="shared" si="97"/>
        <v>-0.29166666666424135</v>
      </c>
      <c r="BH2063" t="str">
        <f t="shared" si="98"/>
        <v>COMPLY</v>
      </c>
      <c r="BI2063" t="e">
        <f>VLOOKUP(H2063,Sheet2!$A$1:$B$270,2,FALSE)</f>
        <v>#N/A</v>
      </c>
    </row>
    <row r="2064" spans="1:61">
      <c r="A2064">
        <v>2063</v>
      </c>
      <c r="B2064">
        <v>1002644950</v>
      </c>
      <c r="C2064">
        <v>3</v>
      </c>
      <c r="D2064" t="s">
        <v>59</v>
      </c>
      <c r="E2064">
        <v>4</v>
      </c>
      <c r="F2064" t="s">
        <v>223</v>
      </c>
      <c r="G2064" t="s">
        <v>223</v>
      </c>
      <c r="H2064" t="s">
        <v>800</v>
      </c>
      <c r="I2064" t="s">
        <v>212</v>
      </c>
      <c r="J2064" t="s">
        <v>213</v>
      </c>
      <c r="K2064" t="s">
        <v>149</v>
      </c>
      <c r="L2064" t="s">
        <v>214</v>
      </c>
      <c r="M2064" t="s">
        <v>76</v>
      </c>
      <c r="N2064" t="s">
        <v>215</v>
      </c>
      <c r="O2064" s="57">
        <v>46315.438009259262</v>
      </c>
      <c r="P2064" s="57">
        <v>46315.724895833337</v>
      </c>
      <c r="Q2064">
        <v>69413571</v>
      </c>
      <c r="S2064">
        <v>146303629625</v>
      </c>
      <c r="T2064" t="s">
        <v>10462</v>
      </c>
      <c r="U2064" t="s">
        <v>10463</v>
      </c>
      <c r="V2064" t="s">
        <v>10464</v>
      </c>
      <c r="Z2064">
        <v>109.21815664644799</v>
      </c>
      <c r="AA2064">
        <v>-7.3967079063500503</v>
      </c>
      <c r="AB2064" t="s">
        <v>10465</v>
      </c>
      <c r="AC2064" t="s">
        <v>235</v>
      </c>
      <c r="AL2064" t="s">
        <v>217</v>
      </c>
      <c r="AM2064" t="s">
        <v>10466</v>
      </c>
      <c r="AN2064" t="s">
        <v>6</v>
      </c>
      <c r="AO2064" t="s">
        <v>10063</v>
      </c>
      <c r="AP2064" s="57">
        <v>46316.333333333336</v>
      </c>
      <c r="AR2064" t="s">
        <v>218</v>
      </c>
      <c r="AS2064" t="s">
        <v>219</v>
      </c>
      <c r="AT2064" t="s">
        <v>230</v>
      </c>
      <c r="AU2064">
        <v>20261020</v>
      </c>
      <c r="AV2064" t="s">
        <v>221</v>
      </c>
      <c r="AW2064" t="s">
        <v>878</v>
      </c>
      <c r="AX2064" t="s">
        <v>222</v>
      </c>
      <c r="BA2064" s="57">
        <v>46316.333333333336</v>
      </c>
      <c r="BB2064" t="s">
        <v>10466</v>
      </c>
      <c r="BC2064">
        <v>2026</v>
      </c>
      <c r="BD2064">
        <v>10</v>
      </c>
      <c r="BE2064">
        <v>20</v>
      </c>
      <c r="BF2064" s="6">
        <f t="shared" si="96"/>
        <v>46315</v>
      </c>
      <c r="BG2064">
        <f t="shared" si="97"/>
        <v>-1.3333333333357587</v>
      </c>
      <c r="BH2064" t="str">
        <f t="shared" si="98"/>
        <v>COMPLY</v>
      </c>
      <c r="BI2064" t="e">
        <f>VLOOKUP(H2064,Sheet2!$A$1:$B$270,2,FALSE)</f>
        <v>#N/A</v>
      </c>
    </row>
    <row r="2065" spans="1:61">
      <c r="A2065">
        <v>2064</v>
      </c>
      <c r="B2065">
        <v>1002650597</v>
      </c>
      <c r="C2065">
        <v>3</v>
      </c>
      <c r="D2065" t="s">
        <v>59</v>
      </c>
      <c r="E2065">
        <v>4</v>
      </c>
      <c r="F2065" t="s">
        <v>223</v>
      </c>
      <c r="G2065" t="s">
        <v>223</v>
      </c>
      <c r="H2065" t="s">
        <v>800</v>
      </c>
      <c r="I2065" t="s">
        <v>212</v>
      </c>
      <c r="J2065" t="s">
        <v>213</v>
      </c>
      <c r="K2065" t="s">
        <v>149</v>
      </c>
      <c r="L2065" t="s">
        <v>214</v>
      </c>
      <c r="M2065" t="s">
        <v>76</v>
      </c>
      <c r="N2065" t="s">
        <v>215</v>
      </c>
      <c r="O2065" s="57">
        <v>46318.442245370374</v>
      </c>
      <c r="P2065" s="57">
        <v>46321.579976851855</v>
      </c>
      <c r="Q2065">
        <v>69415750</v>
      </c>
      <c r="S2065">
        <v>146303629656</v>
      </c>
      <c r="T2065" t="s">
        <v>12591</v>
      </c>
      <c r="U2065" t="s">
        <v>12592</v>
      </c>
      <c r="V2065" t="s">
        <v>12593</v>
      </c>
      <c r="Z2065">
        <v>109.20876199999999</v>
      </c>
      <c r="AA2065">
        <v>-7.4374450000000003</v>
      </c>
      <c r="AB2065" t="s">
        <v>12594</v>
      </c>
      <c r="AC2065" t="s">
        <v>235</v>
      </c>
      <c r="AL2065" t="s">
        <v>217</v>
      </c>
      <c r="AM2065" t="s">
        <v>12595</v>
      </c>
      <c r="AN2065" t="s">
        <v>6</v>
      </c>
      <c r="AO2065" t="s">
        <v>11973</v>
      </c>
      <c r="AP2065" s="57">
        <v>46321.333333333336</v>
      </c>
      <c r="AR2065" t="s">
        <v>218</v>
      </c>
      <c r="AS2065" t="s">
        <v>219</v>
      </c>
      <c r="AT2065" t="s">
        <v>230</v>
      </c>
      <c r="AU2065">
        <v>20261026</v>
      </c>
      <c r="AV2065" t="s">
        <v>221</v>
      </c>
      <c r="AW2065" t="s">
        <v>876</v>
      </c>
      <c r="AX2065" t="s">
        <v>222</v>
      </c>
      <c r="BA2065" s="57">
        <v>46321.333333333336</v>
      </c>
      <c r="BB2065" t="s">
        <v>12595</v>
      </c>
      <c r="BC2065">
        <v>2026</v>
      </c>
      <c r="BD2065">
        <v>10</v>
      </c>
      <c r="BE2065">
        <v>26</v>
      </c>
      <c r="BF2065" s="6">
        <f t="shared" si="96"/>
        <v>46321</v>
      </c>
      <c r="BG2065">
        <f t="shared" si="97"/>
        <v>-0.33333333333575865</v>
      </c>
      <c r="BH2065" t="str">
        <f t="shared" si="98"/>
        <v>COMPLY</v>
      </c>
      <c r="BI2065" t="e">
        <f>VLOOKUP(H2065,Sheet2!$A$1:$B$270,2,FALSE)</f>
        <v>#N/A</v>
      </c>
    </row>
    <row r="2066" spans="1:61">
      <c r="A2066">
        <v>2065</v>
      </c>
      <c r="B2066">
        <v>1002654281</v>
      </c>
      <c r="C2066">
        <v>3</v>
      </c>
      <c r="D2066" t="s">
        <v>59</v>
      </c>
      <c r="E2066">
        <v>4</v>
      </c>
      <c r="F2066" t="s">
        <v>223</v>
      </c>
      <c r="G2066" t="s">
        <v>223</v>
      </c>
      <c r="H2066" t="s">
        <v>800</v>
      </c>
      <c r="I2066" t="s">
        <v>212</v>
      </c>
      <c r="J2066" t="s">
        <v>213</v>
      </c>
      <c r="K2066" t="s">
        <v>149</v>
      </c>
      <c r="M2066" t="s">
        <v>76</v>
      </c>
      <c r="N2066" t="s">
        <v>215</v>
      </c>
      <c r="O2066" s="57">
        <v>46321.609317129631</v>
      </c>
      <c r="P2066" s="57">
        <v>46324.702037037037</v>
      </c>
      <c r="Q2066">
        <v>69417273</v>
      </c>
      <c r="S2066">
        <v>146303629686</v>
      </c>
      <c r="T2066" t="s">
        <v>13332</v>
      </c>
      <c r="U2066" t="s">
        <v>13333</v>
      </c>
      <c r="V2066" t="s">
        <v>14697</v>
      </c>
      <c r="Z2066">
        <v>109.246394634246</v>
      </c>
      <c r="AA2066">
        <v>-7.4003636176302097</v>
      </c>
      <c r="AB2066" t="s">
        <v>13334</v>
      </c>
      <c r="AC2066" t="s">
        <v>216</v>
      </c>
      <c r="AL2066" t="s">
        <v>217</v>
      </c>
      <c r="AM2066" t="s">
        <v>14698</v>
      </c>
      <c r="AN2066" t="s">
        <v>6</v>
      </c>
      <c r="AO2066" t="s">
        <v>13046</v>
      </c>
      <c r="AP2066" s="57">
        <v>46324.333333333336</v>
      </c>
      <c r="AR2066" t="s">
        <v>218</v>
      </c>
      <c r="AS2066" t="s">
        <v>219</v>
      </c>
      <c r="AT2066" t="s">
        <v>230</v>
      </c>
      <c r="AU2066">
        <v>20261029</v>
      </c>
      <c r="AV2066" t="s">
        <v>221</v>
      </c>
      <c r="AW2066" t="s">
        <v>541</v>
      </c>
      <c r="AX2066" t="s">
        <v>222</v>
      </c>
      <c r="BA2066" s="57">
        <v>46324.333333333336</v>
      </c>
      <c r="BB2066" t="s">
        <v>14698</v>
      </c>
      <c r="BC2066">
        <v>2026</v>
      </c>
      <c r="BD2066">
        <v>10</v>
      </c>
      <c r="BE2066">
        <v>29</v>
      </c>
      <c r="BF2066" s="6">
        <f t="shared" si="96"/>
        <v>46324</v>
      </c>
      <c r="BG2066">
        <f t="shared" si="97"/>
        <v>-0.33333333333575865</v>
      </c>
      <c r="BH2066" t="str">
        <f t="shared" si="98"/>
        <v>COMPLY</v>
      </c>
      <c r="BI2066" t="e">
        <f>VLOOKUP(H2066,Sheet2!$A$1:$B$270,2,FALSE)</f>
        <v>#N/A</v>
      </c>
    </row>
    <row r="2067" spans="1:61">
      <c r="A2067">
        <v>2066</v>
      </c>
      <c r="B2067">
        <v>1002656371</v>
      </c>
      <c r="C2067">
        <v>3</v>
      </c>
      <c r="D2067" t="s">
        <v>59</v>
      </c>
      <c r="E2067">
        <v>4</v>
      </c>
      <c r="F2067" t="s">
        <v>223</v>
      </c>
      <c r="G2067" t="s">
        <v>223</v>
      </c>
      <c r="H2067" t="s">
        <v>800</v>
      </c>
      <c r="I2067" t="s">
        <v>212</v>
      </c>
      <c r="J2067" t="s">
        <v>213</v>
      </c>
      <c r="K2067" t="s">
        <v>149</v>
      </c>
      <c r="L2067" t="s">
        <v>214</v>
      </c>
      <c r="M2067" t="s">
        <v>76</v>
      </c>
      <c r="N2067" t="s">
        <v>215</v>
      </c>
      <c r="O2067" s="57">
        <v>46322.635937500003</v>
      </c>
      <c r="P2067" s="57">
        <v>46324.675127314818</v>
      </c>
      <c r="Q2067">
        <v>69418109</v>
      </c>
      <c r="S2067">
        <v>146303629699</v>
      </c>
      <c r="T2067" t="s">
        <v>14073</v>
      </c>
      <c r="U2067" t="s">
        <v>14074</v>
      </c>
      <c r="V2067" t="s">
        <v>14075</v>
      </c>
      <c r="Z2067">
        <v>109.267723</v>
      </c>
      <c r="AA2067">
        <v>-7.3904379999999996</v>
      </c>
      <c r="AB2067" t="s">
        <v>14076</v>
      </c>
      <c r="AC2067" t="s">
        <v>235</v>
      </c>
      <c r="AL2067" t="s">
        <v>217</v>
      </c>
      <c r="AM2067" t="s">
        <v>14077</v>
      </c>
      <c r="AN2067" t="s">
        <v>6</v>
      </c>
      <c r="AO2067" t="s">
        <v>13573</v>
      </c>
      <c r="AP2067" s="57">
        <v>46323.625</v>
      </c>
      <c r="AR2067" t="s">
        <v>218</v>
      </c>
      <c r="AS2067" t="s">
        <v>219</v>
      </c>
      <c r="AT2067" t="s">
        <v>230</v>
      </c>
      <c r="AU2067">
        <v>20261029</v>
      </c>
      <c r="AV2067" t="s">
        <v>221</v>
      </c>
      <c r="AW2067" t="s">
        <v>880</v>
      </c>
      <c r="AX2067" t="s">
        <v>222</v>
      </c>
      <c r="BA2067" s="57">
        <v>46323.625</v>
      </c>
      <c r="BB2067" t="s">
        <v>14077</v>
      </c>
      <c r="BC2067">
        <v>2026</v>
      </c>
      <c r="BD2067">
        <v>10</v>
      </c>
      <c r="BE2067">
        <v>29</v>
      </c>
      <c r="BF2067" s="6">
        <f t="shared" si="96"/>
        <v>46324</v>
      </c>
      <c r="BG2067">
        <f t="shared" si="97"/>
        <v>0.375</v>
      </c>
      <c r="BH2067" t="str">
        <f t="shared" si="98"/>
        <v>COMPLY</v>
      </c>
      <c r="BI2067" t="e">
        <f>VLOOKUP(H2067,Sheet2!$A$1:$B$270,2,FALSE)</f>
        <v>#N/A</v>
      </c>
    </row>
    <row r="2068" spans="1:61">
      <c r="A2068">
        <v>2067</v>
      </c>
      <c r="B2068">
        <v>1002656041</v>
      </c>
      <c r="C2068">
        <v>3</v>
      </c>
      <c r="D2068" t="s">
        <v>59</v>
      </c>
      <c r="E2068">
        <v>4</v>
      </c>
      <c r="F2068" t="s">
        <v>223</v>
      </c>
      <c r="G2068" t="s">
        <v>223</v>
      </c>
      <c r="H2068" t="s">
        <v>800</v>
      </c>
      <c r="I2068" t="s">
        <v>212</v>
      </c>
      <c r="J2068" t="s">
        <v>213</v>
      </c>
      <c r="K2068" t="s">
        <v>149</v>
      </c>
      <c r="M2068" t="s">
        <v>76</v>
      </c>
      <c r="N2068" t="s">
        <v>215</v>
      </c>
      <c r="O2068" s="57">
        <v>46322.577141203707</v>
      </c>
      <c r="P2068" s="57">
        <v>46322.894849537035</v>
      </c>
      <c r="Q2068">
        <v>69415875</v>
      </c>
      <c r="S2068">
        <v>146303629695</v>
      </c>
      <c r="T2068" t="s">
        <v>12596</v>
      </c>
      <c r="U2068" t="s">
        <v>14070</v>
      </c>
      <c r="V2068" t="s">
        <v>14071</v>
      </c>
      <c r="Z2068">
        <v>109.230564297203</v>
      </c>
      <c r="AA2068">
        <v>-7.4256129331253202</v>
      </c>
      <c r="AB2068" t="s">
        <v>12599</v>
      </c>
      <c r="AC2068" t="s">
        <v>283</v>
      </c>
      <c r="AL2068" t="s">
        <v>217</v>
      </c>
      <c r="AM2068" t="s">
        <v>14072</v>
      </c>
      <c r="AN2068" t="s">
        <v>6</v>
      </c>
      <c r="AO2068" t="s">
        <v>13627</v>
      </c>
      <c r="AR2068" t="s">
        <v>218</v>
      </c>
      <c r="AS2068" t="s">
        <v>219</v>
      </c>
      <c r="AT2068" t="s">
        <v>230</v>
      </c>
      <c r="AU2068">
        <v>20261027</v>
      </c>
      <c r="AV2068" t="s">
        <v>221</v>
      </c>
      <c r="AW2068" t="s">
        <v>3525</v>
      </c>
      <c r="AX2068" t="s">
        <v>222</v>
      </c>
      <c r="BA2068" s="57">
        <v>46322.291666666664</v>
      </c>
      <c r="BB2068" t="s">
        <v>14072</v>
      </c>
      <c r="BC2068">
        <v>2026</v>
      </c>
      <c r="BD2068">
        <v>10</v>
      </c>
      <c r="BE2068">
        <v>27</v>
      </c>
      <c r="BF2068" s="6">
        <f t="shared" si="96"/>
        <v>46322</v>
      </c>
      <c r="BG2068">
        <f t="shared" si="97"/>
        <v>-0.29166666666424135</v>
      </c>
      <c r="BH2068" t="str">
        <f t="shared" si="98"/>
        <v>COMPLY</v>
      </c>
      <c r="BI2068" t="e">
        <f>VLOOKUP(H2068,Sheet2!$A$1:$B$270,2,FALSE)</f>
        <v>#N/A</v>
      </c>
    </row>
    <row r="2069" spans="1:61">
      <c r="A2069">
        <v>2068</v>
      </c>
      <c r="B2069">
        <v>1002656822</v>
      </c>
      <c r="C2069">
        <v>3</v>
      </c>
      <c r="D2069" t="s">
        <v>59</v>
      </c>
      <c r="E2069">
        <v>4</v>
      </c>
      <c r="F2069" t="s">
        <v>223</v>
      </c>
      <c r="G2069" t="s">
        <v>223</v>
      </c>
      <c r="H2069" t="s">
        <v>800</v>
      </c>
      <c r="I2069" t="s">
        <v>212</v>
      </c>
      <c r="J2069" t="s">
        <v>213</v>
      </c>
      <c r="K2069" t="s">
        <v>149</v>
      </c>
      <c r="L2069" t="s">
        <v>214</v>
      </c>
      <c r="M2069" t="s">
        <v>76</v>
      </c>
      <c r="N2069" t="s">
        <v>215</v>
      </c>
      <c r="O2069" s="57">
        <v>46322.794305555559</v>
      </c>
      <c r="P2069" s="57">
        <v>46324.512060185189</v>
      </c>
      <c r="Q2069">
        <v>69418243</v>
      </c>
      <c r="S2069">
        <v>146303629704</v>
      </c>
      <c r="T2069" t="s">
        <v>14083</v>
      </c>
      <c r="U2069" t="s">
        <v>14084</v>
      </c>
      <c r="V2069" t="s">
        <v>14085</v>
      </c>
      <c r="Z2069">
        <v>109.260614</v>
      </c>
      <c r="AA2069">
        <v>-7.3792679999999997</v>
      </c>
      <c r="AB2069" t="s">
        <v>14086</v>
      </c>
      <c r="AC2069" t="s">
        <v>235</v>
      </c>
      <c r="AL2069" t="s">
        <v>217</v>
      </c>
      <c r="AM2069" t="s">
        <v>13746</v>
      </c>
      <c r="AN2069" t="s">
        <v>6</v>
      </c>
      <c r="AO2069" t="s">
        <v>13772</v>
      </c>
      <c r="AP2069" s="57">
        <v>46323.625</v>
      </c>
      <c r="AR2069" t="s">
        <v>218</v>
      </c>
      <c r="AS2069" t="s">
        <v>219</v>
      </c>
      <c r="AT2069" t="s">
        <v>230</v>
      </c>
      <c r="AU2069">
        <v>20261029</v>
      </c>
      <c r="AV2069" t="s">
        <v>221</v>
      </c>
      <c r="AW2069" t="s">
        <v>878</v>
      </c>
      <c r="AX2069" t="s">
        <v>222</v>
      </c>
      <c r="BA2069" s="57">
        <v>46323.625</v>
      </c>
      <c r="BB2069" t="s">
        <v>13746</v>
      </c>
      <c r="BC2069">
        <v>2026</v>
      </c>
      <c r="BD2069">
        <v>10</v>
      </c>
      <c r="BE2069">
        <v>29</v>
      </c>
      <c r="BF2069" s="6">
        <f t="shared" si="96"/>
        <v>46324</v>
      </c>
      <c r="BG2069">
        <f t="shared" si="97"/>
        <v>0.375</v>
      </c>
      <c r="BH2069" t="str">
        <f t="shared" si="98"/>
        <v>COMPLY</v>
      </c>
      <c r="BI2069" t="e">
        <f>VLOOKUP(H2069,Sheet2!$A$1:$B$270,2,FALSE)</f>
        <v>#N/A</v>
      </c>
    </row>
    <row r="2070" spans="1:61">
      <c r="A2070">
        <v>2069</v>
      </c>
      <c r="B2070">
        <v>1002658155</v>
      </c>
      <c r="C2070">
        <v>3</v>
      </c>
      <c r="D2070" t="s">
        <v>59</v>
      </c>
      <c r="E2070">
        <v>4</v>
      </c>
      <c r="F2070" t="s">
        <v>223</v>
      </c>
      <c r="G2070" t="s">
        <v>223</v>
      </c>
      <c r="H2070" t="s">
        <v>800</v>
      </c>
      <c r="I2070" t="s">
        <v>212</v>
      </c>
      <c r="J2070" t="s">
        <v>213</v>
      </c>
      <c r="K2070" t="s">
        <v>149</v>
      </c>
      <c r="L2070" t="s">
        <v>214</v>
      </c>
      <c r="M2070" t="s">
        <v>76</v>
      </c>
      <c r="N2070" t="s">
        <v>215</v>
      </c>
      <c r="O2070" s="57">
        <v>46323.664490740739</v>
      </c>
      <c r="P2070" s="57">
        <v>46324.695324074077</v>
      </c>
      <c r="Q2070">
        <v>69418765</v>
      </c>
      <c r="S2070">
        <v>146303629714</v>
      </c>
      <c r="T2070" t="s">
        <v>14699</v>
      </c>
      <c r="U2070" t="s">
        <v>14700</v>
      </c>
      <c r="V2070" t="s">
        <v>14701</v>
      </c>
      <c r="Z2070">
        <v>109.24144800000001</v>
      </c>
      <c r="AA2070">
        <v>-7.4238049999999998</v>
      </c>
      <c r="AB2070" t="s">
        <v>14702</v>
      </c>
      <c r="AC2070" t="s">
        <v>235</v>
      </c>
      <c r="AL2070" t="s">
        <v>217</v>
      </c>
      <c r="AM2070" t="s">
        <v>14703</v>
      </c>
      <c r="AN2070" t="s">
        <v>6</v>
      </c>
      <c r="AO2070" t="s">
        <v>14668</v>
      </c>
      <c r="AP2070" s="57">
        <v>46326.333333333336</v>
      </c>
      <c r="AR2070" t="s">
        <v>218</v>
      </c>
      <c r="AS2070" t="s">
        <v>219</v>
      </c>
      <c r="AT2070" t="s">
        <v>230</v>
      </c>
      <c r="AU2070">
        <v>20261029</v>
      </c>
      <c r="AV2070" t="s">
        <v>221</v>
      </c>
      <c r="AW2070" t="s">
        <v>2895</v>
      </c>
      <c r="AX2070" t="s">
        <v>222</v>
      </c>
      <c r="BA2070" s="57">
        <v>46326.333333333336</v>
      </c>
      <c r="BB2070" t="s">
        <v>14703</v>
      </c>
      <c r="BC2070">
        <v>2026</v>
      </c>
      <c r="BD2070">
        <v>10</v>
      </c>
      <c r="BE2070">
        <v>29</v>
      </c>
      <c r="BF2070" s="6">
        <f t="shared" si="96"/>
        <v>46324</v>
      </c>
      <c r="BG2070">
        <f t="shared" si="97"/>
        <v>-2.3333333333357587</v>
      </c>
      <c r="BH2070" t="str">
        <f t="shared" si="98"/>
        <v>COMPLY</v>
      </c>
      <c r="BI2070" t="e">
        <f>VLOOKUP(H2070,Sheet2!$A$1:$B$270,2,FALSE)</f>
        <v>#N/A</v>
      </c>
    </row>
    <row r="2071" spans="1:61">
      <c r="A2071">
        <v>2070</v>
      </c>
      <c r="B2071">
        <v>1002658875</v>
      </c>
      <c r="C2071">
        <v>3</v>
      </c>
      <c r="D2071" t="s">
        <v>59</v>
      </c>
      <c r="E2071">
        <v>4</v>
      </c>
      <c r="F2071" t="s">
        <v>223</v>
      </c>
      <c r="G2071" t="s">
        <v>223</v>
      </c>
      <c r="H2071" t="s">
        <v>800</v>
      </c>
      <c r="I2071" t="s">
        <v>212</v>
      </c>
      <c r="J2071" t="s">
        <v>213</v>
      </c>
      <c r="K2071" t="s">
        <v>149</v>
      </c>
      <c r="L2071" t="s">
        <v>214</v>
      </c>
      <c r="M2071" t="s">
        <v>76</v>
      </c>
      <c r="N2071" t="s">
        <v>215</v>
      </c>
      <c r="O2071" s="57">
        <v>46324.446412037039</v>
      </c>
      <c r="P2071" s="57">
        <v>46325.569293981483</v>
      </c>
      <c r="Q2071">
        <v>69419110</v>
      </c>
      <c r="S2071">
        <v>146303629722</v>
      </c>
      <c r="T2071" t="s">
        <v>15387</v>
      </c>
      <c r="U2071" t="s">
        <v>15388</v>
      </c>
      <c r="V2071" t="s">
        <v>15389</v>
      </c>
      <c r="Z2071">
        <v>109.26734310000001</v>
      </c>
      <c r="AA2071">
        <v>-7.342174</v>
      </c>
      <c r="AB2071" t="s">
        <v>15390</v>
      </c>
      <c r="AC2071" t="s">
        <v>235</v>
      </c>
      <c r="AL2071" t="s">
        <v>217</v>
      </c>
      <c r="AM2071" t="s">
        <v>15332</v>
      </c>
      <c r="AN2071" t="s">
        <v>6</v>
      </c>
      <c r="AO2071" t="s">
        <v>15366</v>
      </c>
      <c r="AP2071" s="57">
        <v>46325.333333333336</v>
      </c>
      <c r="AR2071" t="s">
        <v>218</v>
      </c>
      <c r="AS2071" t="s">
        <v>219</v>
      </c>
      <c r="AT2071" t="s">
        <v>230</v>
      </c>
      <c r="AU2071">
        <v>20261030</v>
      </c>
      <c r="AV2071" t="s">
        <v>221</v>
      </c>
      <c r="AW2071" t="s">
        <v>877</v>
      </c>
      <c r="AX2071" t="s">
        <v>222</v>
      </c>
      <c r="BA2071" s="57">
        <v>46325.333333333336</v>
      </c>
      <c r="BB2071" t="s">
        <v>15332</v>
      </c>
      <c r="BC2071">
        <v>2026</v>
      </c>
      <c r="BD2071">
        <v>10</v>
      </c>
      <c r="BE2071">
        <v>30</v>
      </c>
      <c r="BF2071" s="6">
        <f t="shared" si="96"/>
        <v>46325</v>
      </c>
      <c r="BG2071">
        <f t="shared" si="97"/>
        <v>-0.33333333333575865</v>
      </c>
      <c r="BH2071" t="str">
        <f t="shared" si="98"/>
        <v>COMPLY</v>
      </c>
      <c r="BI2071" t="e">
        <f>VLOOKUP(H2071,Sheet2!$A$1:$B$270,2,FALSE)</f>
        <v>#N/A</v>
      </c>
    </row>
    <row r="2072" spans="1:61">
      <c r="A2072">
        <v>2071</v>
      </c>
      <c r="B2072">
        <v>1002655276</v>
      </c>
      <c r="C2072">
        <v>3</v>
      </c>
      <c r="D2072" t="s">
        <v>59</v>
      </c>
      <c r="E2072">
        <v>4</v>
      </c>
      <c r="F2072" t="s">
        <v>223</v>
      </c>
      <c r="G2072" t="s">
        <v>223</v>
      </c>
      <c r="H2072" t="s">
        <v>800</v>
      </c>
      <c r="I2072" t="s">
        <v>212</v>
      </c>
      <c r="J2072" t="s">
        <v>213</v>
      </c>
      <c r="K2072" t="s">
        <v>149</v>
      </c>
      <c r="L2072" t="s">
        <v>214</v>
      </c>
      <c r="M2072" t="s">
        <v>238</v>
      </c>
      <c r="N2072" t="s">
        <v>215</v>
      </c>
      <c r="O2072" s="57">
        <v>46322.406828703701</v>
      </c>
      <c r="P2072" s="57">
        <v>46322.40834490741</v>
      </c>
      <c r="Q2072">
        <v>69417671</v>
      </c>
      <c r="S2072">
        <v>146303629290</v>
      </c>
      <c r="T2072" t="s">
        <v>14078</v>
      </c>
      <c r="U2072" t="s">
        <v>14079</v>
      </c>
      <c r="V2072" t="s">
        <v>14080</v>
      </c>
      <c r="Z2072">
        <v>109.26803200000001</v>
      </c>
      <c r="AA2072">
        <v>-7.3918509999999999</v>
      </c>
      <c r="AB2072" t="s">
        <v>14081</v>
      </c>
      <c r="AC2072" t="s">
        <v>235</v>
      </c>
      <c r="AL2072" t="s">
        <v>217</v>
      </c>
      <c r="AM2072" t="s">
        <v>14082</v>
      </c>
      <c r="AN2072" t="s">
        <v>6</v>
      </c>
      <c r="AO2072" t="s">
        <v>13677</v>
      </c>
      <c r="AP2072" s="57">
        <v>46326.333333333336</v>
      </c>
      <c r="AR2072" t="s">
        <v>239</v>
      </c>
      <c r="AS2072" t="s">
        <v>219</v>
      </c>
      <c r="AT2072" t="s">
        <v>230</v>
      </c>
      <c r="AV2072" t="s">
        <v>238</v>
      </c>
      <c r="AW2072" t="s">
        <v>877</v>
      </c>
      <c r="AX2072" t="s">
        <v>222</v>
      </c>
      <c r="BA2072" s="57">
        <v>46326.333333333336</v>
      </c>
      <c r="BB2072" t="s">
        <v>14082</v>
      </c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:61">
      <c r="A2073">
        <v>2072</v>
      </c>
      <c r="B2073">
        <v>1002620985</v>
      </c>
      <c r="C2073">
        <v>3</v>
      </c>
      <c r="D2073" t="s">
        <v>59</v>
      </c>
      <c r="E2073">
        <v>4</v>
      </c>
      <c r="F2073" t="s">
        <v>223</v>
      </c>
      <c r="G2073" t="s">
        <v>223</v>
      </c>
      <c r="H2073" t="s">
        <v>800</v>
      </c>
      <c r="I2073" t="s">
        <v>212</v>
      </c>
      <c r="J2073" t="s">
        <v>213</v>
      </c>
      <c r="K2073" t="s">
        <v>149</v>
      </c>
      <c r="M2073" t="s">
        <v>1916</v>
      </c>
      <c r="N2073" t="s">
        <v>215</v>
      </c>
      <c r="O2073" s="57">
        <v>46298.556342592594</v>
      </c>
      <c r="P2073" s="57">
        <v>46300.618750000001</v>
      </c>
      <c r="Q2073">
        <v>69402155</v>
      </c>
      <c r="S2073">
        <v>146303629384</v>
      </c>
      <c r="T2073" t="s">
        <v>1233</v>
      </c>
      <c r="U2073" t="s">
        <v>2169</v>
      </c>
      <c r="V2073" t="s">
        <v>1235</v>
      </c>
      <c r="Z2073">
        <v>109.226627362581</v>
      </c>
      <c r="AA2073">
        <v>-7.3957168671627</v>
      </c>
      <c r="AB2073" t="s">
        <v>1236</v>
      </c>
      <c r="AC2073" t="s">
        <v>225</v>
      </c>
      <c r="AM2073" t="s">
        <v>2170</v>
      </c>
      <c r="AO2073" s="57">
        <v>46091.559224537035</v>
      </c>
      <c r="AR2073" t="s">
        <v>12</v>
      </c>
      <c r="AS2073" t="s">
        <v>219</v>
      </c>
      <c r="AT2073" t="s">
        <v>230</v>
      </c>
      <c r="AV2073" t="s">
        <v>1626</v>
      </c>
      <c r="AW2073" t="s">
        <v>539</v>
      </c>
      <c r="AX2073" t="s">
        <v>222</v>
      </c>
      <c r="BB2073" t="s">
        <v>2170</v>
      </c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:61">
      <c r="A2074">
        <v>2073</v>
      </c>
      <c r="B2074">
        <v>1002640370</v>
      </c>
      <c r="C2074">
        <v>3</v>
      </c>
      <c r="D2074" t="s">
        <v>59</v>
      </c>
      <c r="E2074">
        <v>4</v>
      </c>
      <c r="F2074" t="s">
        <v>223</v>
      </c>
      <c r="G2074" t="s">
        <v>223</v>
      </c>
      <c r="H2074" t="s">
        <v>800</v>
      </c>
      <c r="I2074" t="s">
        <v>212</v>
      </c>
      <c r="J2074" t="s">
        <v>213</v>
      </c>
      <c r="K2074" t="s">
        <v>149</v>
      </c>
      <c r="M2074" t="s">
        <v>1916</v>
      </c>
      <c r="N2074" t="s">
        <v>215</v>
      </c>
      <c r="O2074" s="57">
        <v>46311.60601851852</v>
      </c>
      <c r="P2074" s="57">
        <v>46314.515486111108</v>
      </c>
      <c r="Q2074">
        <v>69411559</v>
      </c>
      <c r="S2074">
        <v>146303629565</v>
      </c>
      <c r="T2074" t="s">
        <v>8905</v>
      </c>
      <c r="U2074" t="s">
        <v>8906</v>
      </c>
      <c r="Z2074">
        <v>109.285900937538</v>
      </c>
      <c r="AA2074">
        <v>-7.4020192607074504</v>
      </c>
      <c r="AB2074" t="s">
        <v>8907</v>
      </c>
      <c r="AC2074" t="s">
        <v>284</v>
      </c>
      <c r="AO2074" t="s">
        <v>8235</v>
      </c>
      <c r="AR2074" t="s">
        <v>12</v>
      </c>
      <c r="AS2074" t="s">
        <v>219</v>
      </c>
      <c r="AT2074" t="s">
        <v>33</v>
      </c>
      <c r="AV2074" t="s">
        <v>1626</v>
      </c>
      <c r="AW2074" t="s">
        <v>8908</v>
      </c>
      <c r="AX2074" t="s">
        <v>8909</v>
      </c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:61">
      <c r="A2075">
        <v>2074</v>
      </c>
      <c r="B2075">
        <v>1002636175</v>
      </c>
      <c r="C2075">
        <v>3</v>
      </c>
      <c r="D2075" t="s">
        <v>59</v>
      </c>
      <c r="E2075">
        <v>4</v>
      </c>
      <c r="F2075" t="s">
        <v>223</v>
      </c>
      <c r="G2075" t="s">
        <v>223</v>
      </c>
      <c r="H2075" t="s">
        <v>7147</v>
      </c>
      <c r="I2075" t="s">
        <v>212</v>
      </c>
      <c r="J2075" t="s">
        <v>213</v>
      </c>
      <c r="K2075" t="s">
        <v>149</v>
      </c>
      <c r="L2075" t="s">
        <v>214</v>
      </c>
      <c r="M2075" t="s">
        <v>76</v>
      </c>
      <c r="N2075" t="s">
        <v>215</v>
      </c>
      <c r="O2075" s="57">
        <v>46309.40179398148</v>
      </c>
      <c r="P2075" s="57">
        <v>46310.522604166668</v>
      </c>
      <c r="Q2075">
        <v>69409861</v>
      </c>
      <c r="S2075">
        <v>143374121648</v>
      </c>
      <c r="T2075" t="s">
        <v>7148</v>
      </c>
      <c r="U2075" t="s">
        <v>7149</v>
      </c>
      <c r="V2075" t="s">
        <v>7150</v>
      </c>
      <c r="Z2075">
        <v>109.290835</v>
      </c>
      <c r="AA2075">
        <v>-7.4679799999999998</v>
      </c>
      <c r="AB2075" t="s">
        <v>7151</v>
      </c>
      <c r="AC2075" t="s">
        <v>235</v>
      </c>
      <c r="AL2075" t="s">
        <v>217</v>
      </c>
      <c r="AM2075" t="s">
        <v>7087</v>
      </c>
      <c r="AN2075" t="s">
        <v>6</v>
      </c>
      <c r="AO2075" t="s">
        <v>6857</v>
      </c>
      <c r="AP2075" s="57">
        <v>46310.333333333336</v>
      </c>
      <c r="AR2075" t="s">
        <v>218</v>
      </c>
      <c r="AS2075" t="s">
        <v>219</v>
      </c>
      <c r="AT2075" t="s">
        <v>230</v>
      </c>
      <c r="AU2075">
        <v>20261015</v>
      </c>
      <c r="AV2075" t="s">
        <v>221</v>
      </c>
      <c r="AW2075" t="s">
        <v>880</v>
      </c>
      <c r="AX2075" t="s">
        <v>222</v>
      </c>
      <c r="BA2075" s="57">
        <v>46310.333333333336</v>
      </c>
      <c r="BB2075" t="s">
        <v>7087</v>
      </c>
      <c r="BC2075">
        <v>2026</v>
      </c>
      <c r="BD2075">
        <v>10</v>
      </c>
      <c r="BE2075">
        <v>15</v>
      </c>
      <c r="BF2075" s="6">
        <f t="shared" si="96"/>
        <v>46310</v>
      </c>
      <c r="BG2075">
        <f t="shared" si="97"/>
        <v>-0.33333333333575865</v>
      </c>
      <c r="BH2075" t="str">
        <f t="shared" si="98"/>
        <v>COMPLY</v>
      </c>
      <c r="BI2075" t="e">
        <f>VLOOKUP(H2075,Sheet2!$A$1:$B$270,2,FALSE)</f>
        <v>#N/A</v>
      </c>
    </row>
    <row r="2076" spans="1:61">
      <c r="A2076">
        <v>2075</v>
      </c>
      <c r="B2076">
        <v>1002659815</v>
      </c>
      <c r="C2076">
        <v>3</v>
      </c>
      <c r="D2076" t="s">
        <v>59</v>
      </c>
      <c r="E2076">
        <v>4</v>
      </c>
      <c r="F2076" t="s">
        <v>223</v>
      </c>
      <c r="G2076" t="s">
        <v>223</v>
      </c>
      <c r="H2076" t="s">
        <v>7147</v>
      </c>
      <c r="I2076" t="s">
        <v>212</v>
      </c>
      <c r="J2076" t="s">
        <v>213</v>
      </c>
      <c r="K2076" t="s">
        <v>149</v>
      </c>
      <c r="L2076" t="s">
        <v>214</v>
      </c>
      <c r="M2076" t="s">
        <v>238</v>
      </c>
      <c r="N2076" t="s">
        <v>215</v>
      </c>
      <c r="O2076" s="57">
        <v>46324.677662037036</v>
      </c>
      <c r="P2076" s="57">
        <v>46324.679247685184</v>
      </c>
      <c r="Q2076">
        <v>69419482</v>
      </c>
      <c r="S2076">
        <v>143374122006</v>
      </c>
      <c r="T2076" t="s">
        <v>15391</v>
      </c>
      <c r="U2076" t="s">
        <v>15392</v>
      </c>
      <c r="V2076" t="s">
        <v>15393</v>
      </c>
      <c r="Z2076">
        <v>109.28489399999999</v>
      </c>
      <c r="AA2076">
        <v>-7.4549810000000001</v>
      </c>
      <c r="AB2076" t="s">
        <v>15394</v>
      </c>
      <c r="AC2076" t="s">
        <v>235</v>
      </c>
      <c r="AL2076" t="s">
        <v>217</v>
      </c>
      <c r="AM2076" t="s">
        <v>15395</v>
      </c>
      <c r="AN2076" t="s">
        <v>6</v>
      </c>
      <c r="AO2076" t="s">
        <v>15191</v>
      </c>
      <c r="AP2076" s="57">
        <v>46325.625</v>
      </c>
      <c r="AR2076" t="s">
        <v>239</v>
      </c>
      <c r="AS2076" t="s">
        <v>219</v>
      </c>
      <c r="AT2076" t="s">
        <v>230</v>
      </c>
      <c r="AV2076" t="s">
        <v>238</v>
      </c>
      <c r="AW2076" t="s">
        <v>878</v>
      </c>
      <c r="AX2076" t="s">
        <v>222</v>
      </c>
      <c r="BA2076" s="57">
        <v>46325.625</v>
      </c>
      <c r="BB2076" t="s">
        <v>15395</v>
      </c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:61">
      <c r="A2077">
        <v>2076</v>
      </c>
      <c r="B2077">
        <v>1002636176</v>
      </c>
      <c r="C2077">
        <v>3</v>
      </c>
      <c r="D2077" t="s">
        <v>59</v>
      </c>
      <c r="E2077">
        <v>4</v>
      </c>
      <c r="F2077" t="s">
        <v>223</v>
      </c>
      <c r="G2077" t="s">
        <v>223</v>
      </c>
      <c r="H2077" t="s">
        <v>7147</v>
      </c>
      <c r="I2077" t="s">
        <v>212</v>
      </c>
      <c r="J2077" t="s">
        <v>213</v>
      </c>
      <c r="K2077" t="s">
        <v>149</v>
      </c>
      <c r="L2077" t="s">
        <v>214</v>
      </c>
      <c r="M2077" t="s">
        <v>1916</v>
      </c>
      <c r="N2077" t="s">
        <v>215</v>
      </c>
      <c r="O2077" s="57">
        <v>46309.40184027778</v>
      </c>
      <c r="P2077" s="57">
        <v>46310.563460648147</v>
      </c>
      <c r="Q2077">
        <v>69409862</v>
      </c>
      <c r="S2077">
        <v>143374121650</v>
      </c>
      <c r="T2077" t="s">
        <v>7148</v>
      </c>
      <c r="U2077" t="s">
        <v>7149</v>
      </c>
      <c r="V2077" t="s">
        <v>7152</v>
      </c>
      <c r="Z2077">
        <v>109.290835</v>
      </c>
      <c r="AA2077">
        <v>-7.4679799999999998</v>
      </c>
      <c r="AB2077" t="s">
        <v>7153</v>
      </c>
      <c r="AC2077" t="s">
        <v>235</v>
      </c>
      <c r="AL2077" t="s">
        <v>217</v>
      </c>
      <c r="AM2077" t="s">
        <v>7087</v>
      </c>
      <c r="AN2077" t="s">
        <v>6</v>
      </c>
      <c r="AO2077" t="s">
        <v>6857</v>
      </c>
      <c r="AP2077" s="57">
        <v>46310.333333333336</v>
      </c>
      <c r="AQ2077" t="s">
        <v>841</v>
      </c>
      <c r="AR2077" t="s">
        <v>12</v>
      </c>
      <c r="AS2077" t="s">
        <v>219</v>
      </c>
      <c r="AT2077" t="s">
        <v>230</v>
      </c>
      <c r="AV2077" t="s">
        <v>1626</v>
      </c>
      <c r="AW2077" t="s">
        <v>880</v>
      </c>
      <c r="AX2077" t="s">
        <v>222</v>
      </c>
      <c r="BA2077" s="57">
        <v>46310.333333333336</v>
      </c>
      <c r="BB2077" t="s">
        <v>7087</v>
      </c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:61">
      <c r="A2078">
        <v>2077</v>
      </c>
      <c r="B2078">
        <v>1002628232</v>
      </c>
      <c r="C2078">
        <v>3</v>
      </c>
      <c r="D2078" t="s">
        <v>59</v>
      </c>
      <c r="E2078">
        <v>4</v>
      </c>
      <c r="F2078" t="s">
        <v>223</v>
      </c>
      <c r="G2078" t="s">
        <v>2175</v>
      </c>
      <c r="H2078" t="s">
        <v>4661</v>
      </c>
      <c r="I2078" t="s">
        <v>212</v>
      </c>
      <c r="J2078" t="s">
        <v>213</v>
      </c>
      <c r="K2078" t="s">
        <v>149</v>
      </c>
      <c r="L2078" t="s">
        <v>214</v>
      </c>
      <c r="M2078" t="s">
        <v>76</v>
      </c>
      <c r="N2078" t="s">
        <v>215</v>
      </c>
      <c r="O2078" s="57">
        <v>46303.676851851851</v>
      </c>
      <c r="P2078" s="57">
        <v>46304.790462962963</v>
      </c>
      <c r="Q2078">
        <v>69406750</v>
      </c>
      <c r="S2078">
        <v>143361127852</v>
      </c>
      <c r="T2078" t="s">
        <v>4662</v>
      </c>
      <c r="U2078" t="s">
        <v>4663</v>
      </c>
      <c r="V2078" t="s">
        <v>4664</v>
      </c>
      <c r="Z2078">
        <v>109.01167100000001</v>
      </c>
      <c r="AA2078">
        <v>-7.7208119999999996</v>
      </c>
      <c r="AB2078" t="s">
        <v>4665</v>
      </c>
      <c r="AC2078" t="s">
        <v>235</v>
      </c>
      <c r="AL2078" t="s">
        <v>217</v>
      </c>
      <c r="AM2078" t="s">
        <v>4666</v>
      </c>
      <c r="AN2078" t="s">
        <v>6</v>
      </c>
      <c r="AO2078" s="57">
        <v>46244.684513888889</v>
      </c>
      <c r="AP2078" s="57">
        <v>46304.625</v>
      </c>
      <c r="AR2078" t="s">
        <v>218</v>
      </c>
      <c r="AS2078" t="s">
        <v>219</v>
      </c>
      <c r="AT2078" t="s">
        <v>230</v>
      </c>
      <c r="AU2078">
        <v>20261009</v>
      </c>
      <c r="AV2078" t="s">
        <v>221</v>
      </c>
      <c r="AW2078" t="s">
        <v>2624</v>
      </c>
      <c r="AX2078" t="s">
        <v>222</v>
      </c>
      <c r="BA2078" s="57">
        <v>46304.625</v>
      </c>
      <c r="BB2078" t="s">
        <v>4666</v>
      </c>
      <c r="BC2078">
        <v>2026</v>
      </c>
      <c r="BD2078">
        <v>10</v>
      </c>
      <c r="BE2078">
        <v>9</v>
      </c>
      <c r="BF2078" s="6">
        <f t="shared" si="96"/>
        <v>46304</v>
      </c>
      <c r="BG2078">
        <f t="shared" si="97"/>
        <v>-0.625</v>
      </c>
      <c r="BH2078" t="str">
        <f t="shared" si="98"/>
        <v>COMPLY</v>
      </c>
      <c r="BI2078" t="e">
        <f>VLOOKUP(H2078,Sheet2!$A$1:$B$270,2,FALSE)</f>
        <v>#N/A</v>
      </c>
    </row>
    <row r="2079" spans="1:61">
      <c r="A2079">
        <v>2078</v>
      </c>
      <c r="B2079">
        <v>1002629458</v>
      </c>
      <c r="C2079">
        <v>3</v>
      </c>
      <c r="D2079" t="s">
        <v>59</v>
      </c>
      <c r="E2079">
        <v>4</v>
      </c>
      <c r="F2079" t="s">
        <v>223</v>
      </c>
      <c r="G2079" t="s">
        <v>2175</v>
      </c>
      <c r="H2079" t="s">
        <v>2176</v>
      </c>
      <c r="I2079" t="s">
        <v>212</v>
      </c>
      <c r="J2079" t="s">
        <v>213</v>
      </c>
      <c r="K2079" t="s">
        <v>149</v>
      </c>
      <c r="L2079" t="s">
        <v>214</v>
      </c>
      <c r="M2079" t="s">
        <v>1400</v>
      </c>
      <c r="N2079" t="s">
        <v>215</v>
      </c>
      <c r="O2079" s="57">
        <v>46304.476099537038</v>
      </c>
      <c r="P2079" s="57">
        <v>46308.493541666663</v>
      </c>
      <c r="Q2079">
        <v>69407246</v>
      </c>
      <c r="S2079">
        <v>141362105683</v>
      </c>
      <c r="T2079" t="s">
        <v>5484</v>
      </c>
      <c r="U2079" t="s">
        <v>5485</v>
      </c>
      <c r="V2079" t="s">
        <v>5486</v>
      </c>
      <c r="Z2079">
        <v>109.0986138</v>
      </c>
      <c r="AA2079">
        <v>-7.6577286000000004</v>
      </c>
      <c r="AB2079" t="s">
        <v>5487</v>
      </c>
      <c r="AC2079" t="s">
        <v>235</v>
      </c>
      <c r="AL2079" t="s">
        <v>217</v>
      </c>
      <c r="AM2079" t="s">
        <v>5488</v>
      </c>
      <c r="AN2079" t="s">
        <v>6</v>
      </c>
      <c r="AO2079" s="57">
        <v>46275.485960648148</v>
      </c>
      <c r="AP2079" s="57">
        <v>46307.458333333336</v>
      </c>
      <c r="AR2079" t="s">
        <v>14</v>
      </c>
      <c r="AS2079" t="s">
        <v>219</v>
      </c>
      <c r="AT2079" t="s">
        <v>230</v>
      </c>
      <c r="AV2079" t="s">
        <v>6273</v>
      </c>
      <c r="AW2079" t="s">
        <v>877</v>
      </c>
      <c r="AX2079" t="s">
        <v>222</v>
      </c>
      <c r="BA2079" s="57">
        <v>46307.458333333336</v>
      </c>
      <c r="BB2079" t="s">
        <v>5488</v>
      </c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:61">
      <c r="A2080">
        <v>2079</v>
      </c>
      <c r="B2080">
        <v>1002650741</v>
      </c>
      <c r="C2080">
        <v>3</v>
      </c>
      <c r="D2080" t="s">
        <v>59</v>
      </c>
      <c r="E2080">
        <v>4</v>
      </c>
      <c r="F2080" t="s">
        <v>223</v>
      </c>
      <c r="G2080" t="s">
        <v>2175</v>
      </c>
      <c r="H2080" t="s">
        <v>2176</v>
      </c>
      <c r="I2080" t="s">
        <v>212</v>
      </c>
      <c r="J2080" t="s">
        <v>213</v>
      </c>
      <c r="K2080" t="s">
        <v>149</v>
      </c>
      <c r="L2080" t="s">
        <v>214</v>
      </c>
      <c r="M2080" t="s">
        <v>1400</v>
      </c>
      <c r="N2080" t="s">
        <v>215</v>
      </c>
      <c r="O2080" s="57">
        <v>46318.473495370374</v>
      </c>
      <c r="P2080" s="57">
        <v>46322.613981481481</v>
      </c>
      <c r="Q2080">
        <v>69415799</v>
      </c>
      <c r="S2080">
        <v>141362105538</v>
      </c>
      <c r="T2080" t="s">
        <v>12601</v>
      </c>
      <c r="U2080" t="s">
        <v>12602</v>
      </c>
      <c r="V2080" t="s">
        <v>12603</v>
      </c>
      <c r="Z2080">
        <v>109.1029628</v>
      </c>
      <c r="AA2080">
        <v>-7.6616854999999999</v>
      </c>
      <c r="AB2080" t="s">
        <v>12604</v>
      </c>
      <c r="AC2080" t="s">
        <v>235</v>
      </c>
      <c r="AL2080" t="s">
        <v>217</v>
      </c>
      <c r="AM2080" t="s">
        <v>12339</v>
      </c>
      <c r="AN2080" t="s">
        <v>6</v>
      </c>
      <c r="AO2080" t="s">
        <v>11956</v>
      </c>
      <c r="AP2080" s="57">
        <v>46321.333333333336</v>
      </c>
      <c r="AR2080" t="s">
        <v>14</v>
      </c>
      <c r="AS2080" t="s">
        <v>219</v>
      </c>
      <c r="AT2080" t="s">
        <v>230</v>
      </c>
      <c r="AV2080" t="s">
        <v>14087</v>
      </c>
      <c r="AW2080" t="s">
        <v>880</v>
      </c>
      <c r="AX2080" t="s">
        <v>222</v>
      </c>
      <c r="BA2080" s="57">
        <v>46321.333333333336</v>
      </c>
      <c r="BB2080" t="s">
        <v>12339</v>
      </c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:61">
      <c r="A2081">
        <v>2080</v>
      </c>
      <c r="B2081">
        <v>1002653625</v>
      </c>
      <c r="C2081">
        <v>3</v>
      </c>
      <c r="D2081" t="s">
        <v>59</v>
      </c>
      <c r="E2081">
        <v>4</v>
      </c>
      <c r="F2081" t="s">
        <v>223</v>
      </c>
      <c r="G2081" t="s">
        <v>2175</v>
      </c>
      <c r="H2081" t="s">
        <v>2176</v>
      </c>
      <c r="I2081" t="s">
        <v>212</v>
      </c>
      <c r="J2081" t="s">
        <v>213</v>
      </c>
      <c r="K2081" t="s">
        <v>149</v>
      </c>
      <c r="L2081" t="s">
        <v>214</v>
      </c>
      <c r="M2081" t="s">
        <v>1400</v>
      </c>
      <c r="N2081" t="s">
        <v>215</v>
      </c>
      <c r="O2081" s="57">
        <v>46321.493622685186</v>
      </c>
      <c r="P2081" s="57">
        <v>46324.500057870369</v>
      </c>
      <c r="Q2081">
        <v>69417055</v>
      </c>
      <c r="S2081">
        <v>141362105549</v>
      </c>
      <c r="T2081" t="s">
        <v>13335</v>
      </c>
      <c r="U2081" t="s">
        <v>13336</v>
      </c>
      <c r="V2081" t="s">
        <v>13337</v>
      </c>
      <c r="Z2081">
        <v>109.06002909999999</v>
      </c>
      <c r="AA2081">
        <v>-7.6736811999999999</v>
      </c>
      <c r="AB2081" t="s">
        <v>13338</v>
      </c>
      <c r="AC2081" t="s">
        <v>235</v>
      </c>
      <c r="AL2081" t="s">
        <v>217</v>
      </c>
      <c r="AM2081" t="s">
        <v>13272</v>
      </c>
      <c r="AN2081" t="s">
        <v>6</v>
      </c>
      <c r="AO2081" t="s">
        <v>13262</v>
      </c>
      <c r="AP2081" s="57">
        <v>46322.333333333336</v>
      </c>
      <c r="AR2081" t="s">
        <v>14</v>
      </c>
      <c r="AS2081" t="s">
        <v>219</v>
      </c>
      <c r="AT2081" t="s">
        <v>230</v>
      </c>
      <c r="AV2081" t="s">
        <v>15396</v>
      </c>
      <c r="AW2081" t="s">
        <v>876</v>
      </c>
      <c r="AX2081" t="s">
        <v>222</v>
      </c>
      <c r="BA2081" s="57">
        <v>46322.333333333336</v>
      </c>
      <c r="BB2081" t="s">
        <v>13272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:61">
      <c r="A2082">
        <v>2081</v>
      </c>
      <c r="B2082">
        <v>1002658078</v>
      </c>
      <c r="C2082">
        <v>3</v>
      </c>
      <c r="D2082" t="s">
        <v>59</v>
      </c>
      <c r="E2082">
        <v>4</v>
      </c>
      <c r="F2082" t="s">
        <v>223</v>
      </c>
      <c r="G2082" t="s">
        <v>2175</v>
      </c>
      <c r="H2082" t="s">
        <v>2176</v>
      </c>
      <c r="I2082" t="s">
        <v>212</v>
      </c>
      <c r="J2082" t="s">
        <v>213</v>
      </c>
      <c r="K2082" t="s">
        <v>149</v>
      </c>
      <c r="L2082" t="s">
        <v>214</v>
      </c>
      <c r="M2082" t="s">
        <v>1400</v>
      </c>
      <c r="N2082" t="s">
        <v>215</v>
      </c>
      <c r="O2082" s="57">
        <v>46323.645648148151</v>
      </c>
      <c r="P2082" s="57">
        <v>46325.368506944447</v>
      </c>
      <c r="Q2082">
        <v>69418752</v>
      </c>
      <c r="S2082">
        <v>141362104949</v>
      </c>
      <c r="T2082" t="s">
        <v>14704</v>
      </c>
      <c r="U2082" t="s">
        <v>14705</v>
      </c>
      <c r="V2082" t="s">
        <v>14706</v>
      </c>
      <c r="Z2082">
        <v>109.05955</v>
      </c>
      <c r="AA2082">
        <v>-7.6762439999999996</v>
      </c>
      <c r="AB2082" t="s">
        <v>14707</v>
      </c>
      <c r="AC2082" t="s">
        <v>235</v>
      </c>
      <c r="AL2082" t="s">
        <v>217</v>
      </c>
      <c r="AM2082" t="s">
        <v>14708</v>
      </c>
      <c r="AN2082" t="s">
        <v>6</v>
      </c>
      <c r="AO2082" t="s">
        <v>14709</v>
      </c>
      <c r="AP2082" s="57">
        <v>46326.458333333336</v>
      </c>
      <c r="AR2082" t="s">
        <v>14</v>
      </c>
      <c r="AS2082" t="s">
        <v>219</v>
      </c>
      <c r="AT2082" t="s">
        <v>230</v>
      </c>
      <c r="AV2082" t="s">
        <v>15397</v>
      </c>
      <c r="AW2082" t="s">
        <v>877</v>
      </c>
      <c r="AX2082" t="s">
        <v>222</v>
      </c>
      <c r="BA2082" s="57">
        <v>46326.458333333336</v>
      </c>
      <c r="BB2082" t="s">
        <v>14708</v>
      </c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:61">
      <c r="A2083">
        <v>2082</v>
      </c>
      <c r="B2083">
        <v>1002619514</v>
      </c>
      <c r="C2083">
        <v>3</v>
      </c>
      <c r="D2083" t="s">
        <v>59</v>
      </c>
      <c r="E2083">
        <v>4</v>
      </c>
      <c r="F2083" t="s">
        <v>223</v>
      </c>
      <c r="G2083" t="s">
        <v>2175</v>
      </c>
      <c r="H2083" t="s">
        <v>2176</v>
      </c>
      <c r="I2083" t="s">
        <v>212</v>
      </c>
      <c r="J2083" t="s">
        <v>213</v>
      </c>
      <c r="K2083" t="s">
        <v>149</v>
      </c>
      <c r="L2083" t="s">
        <v>214</v>
      </c>
      <c r="M2083" t="s">
        <v>76</v>
      </c>
      <c r="N2083" t="s">
        <v>215</v>
      </c>
      <c r="O2083" s="57">
        <v>46297.469907407409</v>
      </c>
      <c r="P2083" s="57">
        <v>46298.702210648145</v>
      </c>
      <c r="Q2083">
        <v>69402939</v>
      </c>
      <c r="S2083">
        <v>141362104675</v>
      </c>
      <c r="T2083" t="s">
        <v>2177</v>
      </c>
      <c r="U2083" t="s">
        <v>2178</v>
      </c>
      <c r="V2083" t="s">
        <v>2179</v>
      </c>
      <c r="Z2083">
        <v>109.00412919999999</v>
      </c>
      <c r="AA2083">
        <v>-7.6928010999999996</v>
      </c>
      <c r="AB2083" t="s">
        <v>2180</v>
      </c>
      <c r="AC2083" t="s">
        <v>235</v>
      </c>
      <c r="AL2083" t="s">
        <v>217</v>
      </c>
      <c r="AM2083" t="s">
        <v>2181</v>
      </c>
      <c r="AN2083" t="s">
        <v>6</v>
      </c>
      <c r="AO2083" s="57">
        <v>46063.475972222222</v>
      </c>
      <c r="AP2083" s="57">
        <v>46300.458333333336</v>
      </c>
      <c r="AR2083" t="s">
        <v>218</v>
      </c>
      <c r="AS2083" t="s">
        <v>219</v>
      </c>
      <c r="AT2083" t="s">
        <v>230</v>
      </c>
      <c r="AU2083">
        <v>20261003</v>
      </c>
      <c r="AV2083" t="s">
        <v>221</v>
      </c>
      <c r="AW2083" t="s">
        <v>880</v>
      </c>
      <c r="AX2083" t="s">
        <v>222</v>
      </c>
      <c r="BA2083" s="57">
        <v>46300.458333333336</v>
      </c>
      <c r="BB2083" t="s">
        <v>2181</v>
      </c>
      <c r="BC2083">
        <v>2026</v>
      </c>
      <c r="BD2083">
        <v>10</v>
      </c>
      <c r="BE2083">
        <v>3</v>
      </c>
      <c r="BF2083" s="6">
        <f t="shared" si="96"/>
        <v>46298</v>
      </c>
      <c r="BG2083">
        <f t="shared" si="97"/>
        <v>-2.4583333333357587</v>
      </c>
      <c r="BH2083" t="str">
        <f t="shared" si="98"/>
        <v>COMPLY</v>
      </c>
      <c r="BI2083" t="e">
        <f>VLOOKUP(H2083,Sheet2!$A$1:$B$270,2,FALSE)</f>
        <v>#N/A</v>
      </c>
    </row>
    <row r="2084" spans="1:61">
      <c r="A2084">
        <v>2083</v>
      </c>
      <c r="B2084">
        <v>1002624065</v>
      </c>
      <c r="C2084">
        <v>3</v>
      </c>
      <c r="D2084" t="s">
        <v>59</v>
      </c>
      <c r="E2084">
        <v>4</v>
      </c>
      <c r="F2084" t="s">
        <v>223</v>
      </c>
      <c r="G2084" t="s">
        <v>2175</v>
      </c>
      <c r="H2084" t="s">
        <v>2176</v>
      </c>
      <c r="I2084" t="s">
        <v>212</v>
      </c>
      <c r="J2084" t="s">
        <v>213</v>
      </c>
      <c r="K2084" t="s">
        <v>149</v>
      </c>
      <c r="L2084" t="s">
        <v>826</v>
      </c>
      <c r="M2084" t="s">
        <v>76</v>
      </c>
      <c r="N2084" t="s">
        <v>215</v>
      </c>
      <c r="O2084" s="57">
        <v>46301.488657407404</v>
      </c>
      <c r="P2084" s="57">
        <v>46302.588958333334</v>
      </c>
      <c r="Q2084">
        <v>69404948</v>
      </c>
      <c r="R2084">
        <v>2825103779</v>
      </c>
      <c r="S2084">
        <v>141362105376</v>
      </c>
      <c r="T2084" t="s">
        <v>3501</v>
      </c>
      <c r="U2084" t="s">
        <v>3502</v>
      </c>
      <c r="V2084" t="s">
        <v>3503</v>
      </c>
      <c r="Z2084">
        <v>109.0207485</v>
      </c>
      <c r="AA2084">
        <v>-7.7006823999999998</v>
      </c>
      <c r="AB2084" t="s">
        <v>3504</v>
      </c>
      <c r="AC2084" t="s">
        <v>235</v>
      </c>
      <c r="AL2084" t="s">
        <v>217</v>
      </c>
      <c r="AM2084" t="s">
        <v>3505</v>
      </c>
      <c r="AN2084" t="s">
        <v>6</v>
      </c>
      <c r="AO2084" s="57">
        <v>46183.517812500002</v>
      </c>
      <c r="AP2084" s="57">
        <v>46305.333333333336</v>
      </c>
      <c r="AR2084" t="s">
        <v>218</v>
      </c>
      <c r="AS2084" t="s">
        <v>219</v>
      </c>
      <c r="AT2084" t="s">
        <v>230</v>
      </c>
      <c r="AU2084">
        <v>20261007</v>
      </c>
      <c r="AV2084" t="s">
        <v>221</v>
      </c>
      <c r="AW2084" t="s">
        <v>3506</v>
      </c>
      <c r="AX2084" t="s">
        <v>222</v>
      </c>
      <c r="BA2084" s="57">
        <v>46305.333333333336</v>
      </c>
      <c r="BB2084" t="s">
        <v>3505</v>
      </c>
      <c r="BC2084">
        <v>2026</v>
      </c>
      <c r="BD2084">
        <v>10</v>
      </c>
      <c r="BE2084">
        <v>7</v>
      </c>
      <c r="BF2084" s="6">
        <f t="shared" si="96"/>
        <v>46302</v>
      </c>
      <c r="BG2084">
        <f t="shared" si="97"/>
        <v>-3.3333333333357587</v>
      </c>
      <c r="BH2084" t="str">
        <f t="shared" si="98"/>
        <v>COMPLY</v>
      </c>
      <c r="BI2084" t="e">
        <f>VLOOKUP(H2084,Sheet2!$A$1:$B$270,2,FALSE)</f>
        <v>#N/A</v>
      </c>
    </row>
    <row r="2085" spans="1:61">
      <c r="A2085">
        <v>2084</v>
      </c>
      <c r="B2085">
        <v>1002625520</v>
      </c>
      <c r="C2085">
        <v>3</v>
      </c>
      <c r="D2085" t="s">
        <v>59</v>
      </c>
      <c r="E2085">
        <v>4</v>
      </c>
      <c r="F2085" t="s">
        <v>223</v>
      </c>
      <c r="G2085" t="s">
        <v>2175</v>
      </c>
      <c r="H2085" t="s">
        <v>2176</v>
      </c>
      <c r="I2085" t="s">
        <v>212</v>
      </c>
      <c r="J2085" t="s">
        <v>213</v>
      </c>
      <c r="K2085" t="s">
        <v>149</v>
      </c>
      <c r="M2085" t="s">
        <v>76</v>
      </c>
      <c r="N2085" t="s">
        <v>215</v>
      </c>
      <c r="O2085" s="57">
        <v>46302.415486111109</v>
      </c>
      <c r="P2085" s="57">
        <v>46303.834872685184</v>
      </c>
      <c r="Q2085">
        <v>69405521</v>
      </c>
      <c r="R2085">
        <v>2825552027</v>
      </c>
      <c r="S2085">
        <v>141362105521</v>
      </c>
      <c r="T2085" t="s">
        <v>4183</v>
      </c>
      <c r="U2085" t="s">
        <v>4667</v>
      </c>
      <c r="V2085" t="s">
        <v>4184</v>
      </c>
      <c r="Z2085">
        <v>109.006391599837</v>
      </c>
      <c r="AA2085">
        <v>-7.6932880961643004</v>
      </c>
      <c r="AB2085" t="s">
        <v>4185</v>
      </c>
      <c r="AC2085" t="s">
        <v>283</v>
      </c>
      <c r="AL2085" t="s">
        <v>217</v>
      </c>
      <c r="AM2085" t="s">
        <v>4186</v>
      </c>
      <c r="AN2085" t="s">
        <v>6</v>
      </c>
      <c r="AO2085" s="57">
        <v>46213.434340277781</v>
      </c>
      <c r="AP2085" s="57">
        <v>46306.625</v>
      </c>
      <c r="AR2085" t="s">
        <v>218</v>
      </c>
      <c r="AS2085" t="s">
        <v>219</v>
      </c>
      <c r="AT2085" t="s">
        <v>230</v>
      </c>
      <c r="AU2085">
        <v>20261008</v>
      </c>
      <c r="AV2085" t="s">
        <v>221</v>
      </c>
      <c r="AW2085" t="s">
        <v>1585</v>
      </c>
      <c r="AX2085" t="s">
        <v>222</v>
      </c>
      <c r="BA2085" s="57">
        <v>46306.625</v>
      </c>
      <c r="BB2085" t="s">
        <v>4186</v>
      </c>
      <c r="BC2085">
        <v>2026</v>
      </c>
      <c r="BD2085">
        <v>10</v>
      </c>
      <c r="BE2085">
        <v>8</v>
      </c>
      <c r="BF2085" s="6">
        <f t="shared" si="96"/>
        <v>46303</v>
      </c>
      <c r="BG2085">
        <f t="shared" si="97"/>
        <v>-3.625</v>
      </c>
      <c r="BH2085" t="str">
        <f t="shared" si="98"/>
        <v>COMPLY</v>
      </c>
      <c r="BI2085" t="e">
        <f>VLOOKUP(H2085,Sheet2!$A$1:$B$270,2,FALSE)</f>
        <v>#N/A</v>
      </c>
    </row>
    <row r="2086" spans="1:61">
      <c r="A2086">
        <v>2085</v>
      </c>
      <c r="B2086">
        <v>1002634796</v>
      </c>
      <c r="C2086">
        <v>3</v>
      </c>
      <c r="D2086" t="s">
        <v>59</v>
      </c>
      <c r="E2086">
        <v>4</v>
      </c>
      <c r="F2086" t="s">
        <v>223</v>
      </c>
      <c r="G2086" t="s">
        <v>2175</v>
      </c>
      <c r="H2086" t="s">
        <v>2176</v>
      </c>
      <c r="I2086" t="s">
        <v>212</v>
      </c>
      <c r="J2086" t="s">
        <v>213</v>
      </c>
      <c r="K2086" t="s">
        <v>149</v>
      </c>
      <c r="M2086" t="s">
        <v>76</v>
      </c>
      <c r="N2086" t="s">
        <v>215</v>
      </c>
      <c r="O2086" s="57">
        <v>46308.493541666663</v>
      </c>
      <c r="P2086" s="57">
        <v>46308.565289351849</v>
      </c>
      <c r="Q2086">
        <v>69407246</v>
      </c>
      <c r="S2086">
        <v>141362106318</v>
      </c>
      <c r="T2086" t="s">
        <v>5484</v>
      </c>
      <c r="U2086" t="s">
        <v>6270</v>
      </c>
      <c r="V2086" t="s">
        <v>6271</v>
      </c>
      <c r="Z2086">
        <v>109.0985185</v>
      </c>
      <c r="AA2086">
        <v>-7.6559806999999998</v>
      </c>
      <c r="AB2086" t="s">
        <v>5487</v>
      </c>
      <c r="AC2086" t="s">
        <v>283</v>
      </c>
      <c r="AL2086" t="s">
        <v>217</v>
      </c>
      <c r="AM2086" t="s">
        <v>6272</v>
      </c>
      <c r="AN2086" t="s">
        <v>6</v>
      </c>
      <c r="AO2086" t="s">
        <v>5744</v>
      </c>
      <c r="AR2086" t="s">
        <v>218</v>
      </c>
      <c r="AS2086" t="s">
        <v>219</v>
      </c>
      <c r="AT2086" t="s">
        <v>230</v>
      </c>
      <c r="AU2086">
        <v>20261013</v>
      </c>
      <c r="AV2086" t="s">
        <v>221</v>
      </c>
      <c r="AW2086" t="s">
        <v>539</v>
      </c>
      <c r="AX2086" t="s">
        <v>222</v>
      </c>
      <c r="BA2086" s="57">
        <v>46308.291666666664</v>
      </c>
      <c r="BB2086" t="s">
        <v>6272</v>
      </c>
      <c r="BC2086">
        <v>2026</v>
      </c>
      <c r="BD2086">
        <v>10</v>
      </c>
      <c r="BE2086">
        <v>13</v>
      </c>
      <c r="BF2086" s="6">
        <f t="shared" si="96"/>
        <v>46308</v>
      </c>
      <c r="BG2086">
        <f t="shared" si="97"/>
        <v>-0.29166666666424135</v>
      </c>
      <c r="BH2086" t="str">
        <f t="shared" si="98"/>
        <v>COMPLY</v>
      </c>
      <c r="BI2086" t="e">
        <f>VLOOKUP(H2086,Sheet2!$A$1:$B$270,2,FALSE)</f>
        <v>#N/A</v>
      </c>
    </row>
    <row r="2087" spans="1:61">
      <c r="A2087">
        <v>2086</v>
      </c>
      <c r="B2087">
        <v>1002634325</v>
      </c>
      <c r="C2087">
        <v>3</v>
      </c>
      <c r="D2087" t="s">
        <v>59</v>
      </c>
      <c r="E2087">
        <v>4</v>
      </c>
      <c r="F2087" t="s">
        <v>223</v>
      </c>
      <c r="G2087" t="s">
        <v>2175</v>
      </c>
      <c r="H2087" t="s">
        <v>2176</v>
      </c>
      <c r="I2087" t="s">
        <v>212</v>
      </c>
      <c r="J2087" t="s">
        <v>213</v>
      </c>
      <c r="K2087" t="s">
        <v>149</v>
      </c>
      <c r="M2087" t="s">
        <v>76</v>
      </c>
      <c r="N2087" t="s">
        <v>215</v>
      </c>
      <c r="O2087" s="57">
        <v>46308.420092592591</v>
      </c>
      <c r="P2087" s="57">
        <v>46309.913217592592</v>
      </c>
      <c r="Q2087">
        <v>69409140</v>
      </c>
      <c r="R2087">
        <v>2825552034</v>
      </c>
      <c r="S2087">
        <v>141362106314</v>
      </c>
      <c r="T2087" t="s">
        <v>6733</v>
      </c>
      <c r="U2087" t="s">
        <v>6734</v>
      </c>
      <c r="V2087" t="s">
        <v>6735</v>
      </c>
      <c r="Z2087">
        <v>109.00528550148</v>
      </c>
      <c r="AA2087">
        <v>-7.6915172845057196</v>
      </c>
      <c r="AB2087" t="s">
        <v>6274</v>
      </c>
      <c r="AC2087" t="s">
        <v>283</v>
      </c>
      <c r="AL2087" t="s">
        <v>217</v>
      </c>
      <c r="AM2087" t="s">
        <v>6736</v>
      </c>
      <c r="AN2087" t="s">
        <v>6</v>
      </c>
      <c r="AO2087" t="s">
        <v>5935</v>
      </c>
      <c r="AP2087" s="57">
        <v>46310.333333333336</v>
      </c>
      <c r="AR2087" t="s">
        <v>218</v>
      </c>
      <c r="AS2087" t="s">
        <v>219</v>
      </c>
      <c r="AT2087" t="s">
        <v>230</v>
      </c>
      <c r="AU2087">
        <v>20261014</v>
      </c>
      <c r="AV2087" t="s">
        <v>221</v>
      </c>
      <c r="AW2087" t="s">
        <v>1585</v>
      </c>
      <c r="AX2087" t="s">
        <v>222</v>
      </c>
      <c r="BA2087" s="57">
        <v>46310.333333333336</v>
      </c>
      <c r="BB2087" t="s">
        <v>6736</v>
      </c>
      <c r="BC2087">
        <v>2026</v>
      </c>
      <c r="BD2087">
        <v>10</v>
      </c>
      <c r="BE2087">
        <v>14</v>
      </c>
      <c r="BF2087" s="6">
        <f t="shared" si="96"/>
        <v>46309</v>
      </c>
      <c r="BG2087">
        <f t="shared" si="97"/>
        <v>-1.3333333333357587</v>
      </c>
      <c r="BH2087" t="str">
        <f t="shared" si="98"/>
        <v>COMPLY</v>
      </c>
      <c r="BI2087" t="e">
        <f>VLOOKUP(H2087,Sheet2!$A$1:$B$270,2,FALSE)</f>
        <v>#N/A</v>
      </c>
    </row>
    <row r="2088" spans="1:61">
      <c r="A2088">
        <v>2087</v>
      </c>
      <c r="B2088">
        <v>1002641117</v>
      </c>
      <c r="C2088">
        <v>3</v>
      </c>
      <c r="D2088" t="s">
        <v>59</v>
      </c>
      <c r="E2088">
        <v>4</v>
      </c>
      <c r="F2088" t="s">
        <v>223</v>
      </c>
      <c r="G2088" t="s">
        <v>2175</v>
      </c>
      <c r="H2088" t="s">
        <v>2176</v>
      </c>
      <c r="I2088" t="s">
        <v>212</v>
      </c>
      <c r="J2088" t="s">
        <v>213</v>
      </c>
      <c r="K2088" t="s">
        <v>149</v>
      </c>
      <c r="M2088" t="s">
        <v>76</v>
      </c>
      <c r="N2088" t="s">
        <v>215</v>
      </c>
      <c r="O2088" s="57">
        <v>46312.38894675926</v>
      </c>
      <c r="P2088" s="57">
        <v>46312.859386574077</v>
      </c>
      <c r="Q2088">
        <v>69411912</v>
      </c>
      <c r="S2088">
        <v>141362106926</v>
      </c>
      <c r="T2088" t="s">
        <v>8910</v>
      </c>
      <c r="U2088" t="s">
        <v>8911</v>
      </c>
      <c r="V2088" t="s">
        <v>8912</v>
      </c>
      <c r="Z2088">
        <v>109.018666766409</v>
      </c>
      <c r="AA2088">
        <v>-7.69657062868911</v>
      </c>
      <c r="AB2088" t="s">
        <v>8913</v>
      </c>
      <c r="AC2088" t="s">
        <v>283</v>
      </c>
      <c r="AL2088" t="s">
        <v>217</v>
      </c>
      <c r="AM2088" t="s">
        <v>8914</v>
      </c>
      <c r="AN2088" t="s">
        <v>6</v>
      </c>
      <c r="AO2088" t="s">
        <v>8487</v>
      </c>
      <c r="AP2088" s="57">
        <v>46315.333333333336</v>
      </c>
      <c r="AR2088" t="s">
        <v>218</v>
      </c>
      <c r="AS2088" t="s">
        <v>219</v>
      </c>
      <c r="AT2088" t="s">
        <v>230</v>
      </c>
      <c r="AU2088">
        <v>20261017</v>
      </c>
      <c r="AV2088" t="s">
        <v>221</v>
      </c>
      <c r="AW2088" t="s">
        <v>3528</v>
      </c>
      <c r="AX2088" t="s">
        <v>222</v>
      </c>
      <c r="BA2088" s="57">
        <v>46315.333333333336</v>
      </c>
      <c r="BB2088" t="s">
        <v>8914</v>
      </c>
      <c r="BC2088">
        <v>2026</v>
      </c>
      <c r="BD2088">
        <v>10</v>
      </c>
      <c r="BE2088">
        <v>17</v>
      </c>
      <c r="BF2088" s="6">
        <f t="shared" si="96"/>
        <v>46312</v>
      </c>
      <c r="BG2088">
        <f t="shared" si="97"/>
        <v>-3.3333333333357587</v>
      </c>
      <c r="BH2088" t="str">
        <f t="shared" si="98"/>
        <v>COMPLY</v>
      </c>
      <c r="BI2088" t="e">
        <f>VLOOKUP(H2088,Sheet2!$A$1:$B$270,2,FALSE)</f>
        <v>#N/A</v>
      </c>
    </row>
    <row r="2089" spans="1:61">
      <c r="A2089">
        <v>2088</v>
      </c>
      <c r="B2089">
        <v>1002645377</v>
      </c>
      <c r="C2089">
        <v>3</v>
      </c>
      <c r="D2089" t="s">
        <v>59</v>
      </c>
      <c r="E2089">
        <v>4</v>
      </c>
      <c r="F2089" t="s">
        <v>223</v>
      </c>
      <c r="G2089" t="s">
        <v>2175</v>
      </c>
      <c r="H2089" t="s">
        <v>2176</v>
      </c>
      <c r="I2089" t="s">
        <v>212</v>
      </c>
      <c r="J2089" t="s">
        <v>213</v>
      </c>
      <c r="K2089" t="s">
        <v>149</v>
      </c>
      <c r="L2089" t="s">
        <v>214</v>
      </c>
      <c r="M2089" t="s">
        <v>76</v>
      </c>
      <c r="N2089" t="s">
        <v>215</v>
      </c>
      <c r="O2089" s="57">
        <v>46315.539409722223</v>
      </c>
      <c r="P2089" s="57">
        <v>46315.792256944442</v>
      </c>
      <c r="Q2089">
        <v>69413750</v>
      </c>
      <c r="S2089">
        <v>141362106491</v>
      </c>
      <c r="T2089" t="s">
        <v>10467</v>
      </c>
      <c r="U2089" t="s">
        <v>10468</v>
      </c>
      <c r="V2089" t="s">
        <v>10469</v>
      </c>
      <c r="Z2089">
        <v>109.09150200000001</v>
      </c>
      <c r="AA2089">
        <v>-7.6706479999999999</v>
      </c>
      <c r="AB2089" t="s">
        <v>10470</v>
      </c>
      <c r="AC2089" t="s">
        <v>235</v>
      </c>
      <c r="AL2089" t="s">
        <v>217</v>
      </c>
      <c r="AM2089" t="s">
        <v>10471</v>
      </c>
      <c r="AN2089" t="s">
        <v>6</v>
      </c>
      <c r="AO2089" t="s">
        <v>10148</v>
      </c>
      <c r="AP2089" s="57">
        <v>46319.625</v>
      </c>
      <c r="AR2089" t="s">
        <v>218</v>
      </c>
      <c r="AS2089" t="s">
        <v>219</v>
      </c>
      <c r="AT2089" t="s">
        <v>230</v>
      </c>
      <c r="AU2089">
        <v>20261020</v>
      </c>
      <c r="AV2089" t="s">
        <v>221</v>
      </c>
      <c r="AW2089" t="s">
        <v>879</v>
      </c>
      <c r="AX2089" t="s">
        <v>222</v>
      </c>
      <c r="BA2089" s="57">
        <v>46319.625</v>
      </c>
      <c r="BB2089" t="s">
        <v>10471</v>
      </c>
      <c r="BC2089">
        <v>2026</v>
      </c>
      <c r="BD2089">
        <v>10</v>
      </c>
      <c r="BE2089">
        <v>20</v>
      </c>
      <c r="BF2089" s="6">
        <f t="shared" si="96"/>
        <v>46315</v>
      </c>
      <c r="BG2089">
        <f t="shared" si="97"/>
        <v>-4.625</v>
      </c>
      <c r="BH2089" t="str">
        <f t="shared" si="98"/>
        <v>COMPLY</v>
      </c>
      <c r="BI2089" t="e">
        <f>VLOOKUP(H2089,Sheet2!$A$1:$B$270,2,FALSE)</f>
        <v>#N/A</v>
      </c>
    </row>
    <row r="2090" spans="1:61">
      <c r="A2090">
        <v>2089</v>
      </c>
      <c r="B2090">
        <v>1002653769</v>
      </c>
      <c r="C2090">
        <v>3</v>
      </c>
      <c r="D2090" t="s">
        <v>59</v>
      </c>
      <c r="E2090">
        <v>4</v>
      </c>
      <c r="F2090" t="s">
        <v>223</v>
      </c>
      <c r="G2090" t="s">
        <v>2175</v>
      </c>
      <c r="H2090" t="s">
        <v>2176</v>
      </c>
      <c r="I2090" t="s">
        <v>212</v>
      </c>
      <c r="J2090" t="s">
        <v>213</v>
      </c>
      <c r="K2090" t="s">
        <v>149</v>
      </c>
      <c r="L2090" t="s">
        <v>214</v>
      </c>
      <c r="M2090" t="s">
        <v>76</v>
      </c>
      <c r="N2090" t="s">
        <v>215</v>
      </c>
      <c r="O2090" s="57">
        <v>46321.522731481484</v>
      </c>
      <c r="P2090" s="57">
        <v>46322.713148148148</v>
      </c>
      <c r="Q2090">
        <v>69417103</v>
      </c>
      <c r="S2090">
        <v>141362105686</v>
      </c>
      <c r="T2090" t="s">
        <v>13339</v>
      </c>
      <c r="U2090" t="s">
        <v>13340</v>
      </c>
      <c r="V2090" t="s">
        <v>13341</v>
      </c>
      <c r="Z2090">
        <v>109.041695</v>
      </c>
      <c r="AA2090">
        <v>-7.6632835999999998</v>
      </c>
      <c r="AB2090" t="s">
        <v>13342</v>
      </c>
      <c r="AC2090" t="s">
        <v>235</v>
      </c>
      <c r="AL2090" t="s">
        <v>217</v>
      </c>
      <c r="AM2090" t="s">
        <v>13343</v>
      </c>
      <c r="AN2090" t="s">
        <v>6</v>
      </c>
      <c r="AO2090" t="s">
        <v>12980</v>
      </c>
      <c r="AP2090" s="57">
        <v>46322.625</v>
      </c>
      <c r="AR2090" t="s">
        <v>218</v>
      </c>
      <c r="AS2090" t="s">
        <v>219</v>
      </c>
      <c r="AT2090" t="s">
        <v>230</v>
      </c>
      <c r="AU2090">
        <v>20261027</v>
      </c>
      <c r="AV2090" t="s">
        <v>221</v>
      </c>
      <c r="AW2090" t="s">
        <v>875</v>
      </c>
      <c r="AX2090" t="s">
        <v>222</v>
      </c>
      <c r="BA2090" s="57">
        <v>46322.625</v>
      </c>
      <c r="BB2090" t="s">
        <v>13343</v>
      </c>
      <c r="BC2090">
        <v>2026</v>
      </c>
      <c r="BD2090">
        <v>10</v>
      </c>
      <c r="BE2090">
        <v>27</v>
      </c>
      <c r="BF2090" s="6">
        <f t="shared" si="96"/>
        <v>46322</v>
      </c>
      <c r="BG2090">
        <f t="shared" si="97"/>
        <v>-0.625</v>
      </c>
      <c r="BH2090" t="str">
        <f t="shared" si="98"/>
        <v>COMPLY</v>
      </c>
      <c r="BI2090" t="e">
        <f>VLOOKUP(H2090,Sheet2!$A$1:$B$270,2,FALSE)</f>
        <v>#N/A</v>
      </c>
    </row>
    <row r="2091" spans="1:61">
      <c r="A2091">
        <v>2090</v>
      </c>
      <c r="B2091">
        <v>1002656243</v>
      </c>
      <c r="C2091">
        <v>3</v>
      </c>
      <c r="D2091" t="s">
        <v>59</v>
      </c>
      <c r="E2091">
        <v>4</v>
      </c>
      <c r="F2091" t="s">
        <v>223</v>
      </c>
      <c r="G2091" t="s">
        <v>2175</v>
      </c>
      <c r="H2091" t="s">
        <v>2176</v>
      </c>
      <c r="I2091" t="s">
        <v>212</v>
      </c>
      <c r="J2091" t="s">
        <v>213</v>
      </c>
      <c r="K2091" t="s">
        <v>149</v>
      </c>
      <c r="M2091" t="s">
        <v>76</v>
      </c>
      <c r="N2091" t="s">
        <v>215</v>
      </c>
      <c r="O2091" s="57">
        <v>46322.613981481481</v>
      </c>
      <c r="P2091" s="57">
        <v>46322.783148148148</v>
      </c>
      <c r="Q2091">
        <v>69415799</v>
      </c>
      <c r="S2091">
        <v>141362105692</v>
      </c>
      <c r="T2091" t="s">
        <v>12601</v>
      </c>
      <c r="U2091" t="s">
        <v>14088</v>
      </c>
      <c r="V2091" t="s">
        <v>14089</v>
      </c>
      <c r="Z2091">
        <v>109.1029133</v>
      </c>
      <c r="AA2091">
        <v>-7.6613688</v>
      </c>
      <c r="AB2091" t="s">
        <v>12604</v>
      </c>
      <c r="AC2091" t="s">
        <v>284</v>
      </c>
      <c r="AL2091" t="s">
        <v>217</v>
      </c>
      <c r="AM2091" t="s">
        <v>14090</v>
      </c>
      <c r="AN2091" t="s">
        <v>6</v>
      </c>
      <c r="AO2091" t="s">
        <v>14091</v>
      </c>
      <c r="AR2091" t="s">
        <v>218</v>
      </c>
      <c r="AS2091" t="s">
        <v>219</v>
      </c>
      <c r="AT2091" t="s">
        <v>230</v>
      </c>
      <c r="AU2091">
        <v>20261027</v>
      </c>
      <c r="AV2091" t="s">
        <v>221</v>
      </c>
      <c r="AW2091" t="s">
        <v>4338</v>
      </c>
      <c r="AX2091" t="s">
        <v>222</v>
      </c>
      <c r="BA2091" s="57">
        <v>46322.291666666664</v>
      </c>
      <c r="BB2091" t="s">
        <v>14090</v>
      </c>
      <c r="BC2091">
        <v>2026</v>
      </c>
      <c r="BD2091">
        <v>10</v>
      </c>
      <c r="BE2091">
        <v>27</v>
      </c>
      <c r="BF2091" s="6">
        <f t="shared" si="96"/>
        <v>46322</v>
      </c>
      <c r="BG2091">
        <f t="shared" si="97"/>
        <v>-0.29166666666424135</v>
      </c>
      <c r="BH2091" t="str">
        <f t="shared" si="98"/>
        <v>COMPLY</v>
      </c>
      <c r="BI2091" t="e">
        <f>VLOOKUP(H2091,Sheet2!$A$1:$B$270,2,FALSE)</f>
        <v>#N/A</v>
      </c>
    </row>
    <row r="2092" spans="1:61">
      <c r="A2092">
        <v>2091</v>
      </c>
      <c r="B2092">
        <v>1002659099</v>
      </c>
      <c r="C2092">
        <v>3</v>
      </c>
      <c r="D2092" t="s">
        <v>59</v>
      </c>
      <c r="E2092">
        <v>4</v>
      </c>
      <c r="F2092" t="s">
        <v>223</v>
      </c>
      <c r="G2092" t="s">
        <v>2175</v>
      </c>
      <c r="H2092" t="s">
        <v>2176</v>
      </c>
      <c r="I2092" t="s">
        <v>212</v>
      </c>
      <c r="J2092" t="s">
        <v>213</v>
      </c>
      <c r="K2092" t="s">
        <v>149</v>
      </c>
      <c r="M2092" t="s">
        <v>76</v>
      </c>
      <c r="N2092" t="s">
        <v>215</v>
      </c>
      <c r="O2092" s="57">
        <v>46324.500057870369</v>
      </c>
      <c r="P2092" s="57">
        <v>46324.682013888887</v>
      </c>
      <c r="Q2092">
        <v>69417055</v>
      </c>
      <c r="S2092">
        <v>141362104955</v>
      </c>
      <c r="T2092" t="s">
        <v>13335</v>
      </c>
      <c r="U2092" t="s">
        <v>15398</v>
      </c>
      <c r="V2092" t="s">
        <v>15399</v>
      </c>
      <c r="Z2092">
        <v>109.05962795000001</v>
      </c>
      <c r="AA2092">
        <v>-7.6730439380000002</v>
      </c>
      <c r="AB2092" t="s">
        <v>13338</v>
      </c>
      <c r="AC2092" t="s">
        <v>284</v>
      </c>
      <c r="AL2092" t="s">
        <v>217</v>
      </c>
      <c r="AM2092" t="s">
        <v>15400</v>
      </c>
      <c r="AN2092" t="s">
        <v>6</v>
      </c>
      <c r="AO2092" t="s">
        <v>15237</v>
      </c>
      <c r="AR2092" t="s">
        <v>218</v>
      </c>
      <c r="AS2092" t="s">
        <v>219</v>
      </c>
      <c r="AT2092" t="s">
        <v>230</v>
      </c>
      <c r="AU2092">
        <v>20261029</v>
      </c>
      <c r="AV2092" t="s">
        <v>221</v>
      </c>
      <c r="AW2092" t="s">
        <v>577</v>
      </c>
      <c r="AX2092" t="s">
        <v>222</v>
      </c>
      <c r="BA2092" s="57">
        <v>46324.291666666664</v>
      </c>
      <c r="BB2092" t="s">
        <v>15400</v>
      </c>
      <c r="BC2092">
        <v>2026</v>
      </c>
      <c r="BD2092">
        <v>10</v>
      </c>
      <c r="BE2092">
        <v>29</v>
      </c>
      <c r="BF2092" s="6">
        <f t="shared" si="96"/>
        <v>46324</v>
      </c>
      <c r="BG2092">
        <f t="shared" si="97"/>
        <v>-0.29166666666424135</v>
      </c>
      <c r="BH2092" t="str">
        <f t="shared" si="98"/>
        <v>COMPLY</v>
      </c>
      <c r="BI2092" t="e">
        <f>VLOOKUP(H2092,Sheet2!$A$1:$B$270,2,FALSE)</f>
        <v>#N/A</v>
      </c>
    </row>
    <row r="2093" spans="1:61">
      <c r="A2093">
        <v>2092</v>
      </c>
      <c r="B2093">
        <v>1002644646</v>
      </c>
      <c r="C2093">
        <v>3</v>
      </c>
      <c r="D2093" t="s">
        <v>59</v>
      </c>
      <c r="E2093">
        <v>4</v>
      </c>
      <c r="F2093" t="s">
        <v>223</v>
      </c>
      <c r="G2093" t="s">
        <v>2175</v>
      </c>
      <c r="H2093" t="s">
        <v>2176</v>
      </c>
      <c r="I2093" t="s">
        <v>212</v>
      </c>
      <c r="J2093" t="s">
        <v>213</v>
      </c>
      <c r="K2093" t="s">
        <v>149</v>
      </c>
      <c r="L2093" t="s">
        <v>214</v>
      </c>
      <c r="M2093" t="s">
        <v>1916</v>
      </c>
      <c r="N2093" t="s">
        <v>215</v>
      </c>
      <c r="O2093" s="57">
        <v>46315.385995370372</v>
      </c>
      <c r="P2093" s="57">
        <v>46317.610520833332</v>
      </c>
      <c r="Q2093">
        <v>69413451</v>
      </c>
      <c r="S2093">
        <v>141362104821</v>
      </c>
      <c r="T2093" t="s">
        <v>10472</v>
      </c>
      <c r="U2093" t="s">
        <v>10473</v>
      </c>
      <c r="V2093" t="s">
        <v>10474</v>
      </c>
      <c r="Z2093">
        <v>109.0894425</v>
      </c>
      <c r="AA2093">
        <v>-7.6713940999999997</v>
      </c>
      <c r="AB2093" t="s">
        <v>10475</v>
      </c>
      <c r="AC2093" t="s">
        <v>235</v>
      </c>
      <c r="AL2093" t="s">
        <v>217</v>
      </c>
      <c r="AM2093" t="s">
        <v>10476</v>
      </c>
      <c r="AN2093" t="s">
        <v>6</v>
      </c>
      <c r="AO2093" t="s">
        <v>10075</v>
      </c>
      <c r="AP2093" s="57">
        <v>46317.333333333336</v>
      </c>
      <c r="AQ2093" t="s">
        <v>841</v>
      </c>
      <c r="AR2093" t="s">
        <v>12</v>
      </c>
      <c r="AS2093" t="s">
        <v>219</v>
      </c>
      <c r="AT2093" t="s">
        <v>230</v>
      </c>
      <c r="AV2093" t="s">
        <v>1626</v>
      </c>
      <c r="AW2093" t="s">
        <v>879</v>
      </c>
      <c r="AX2093" t="s">
        <v>222</v>
      </c>
      <c r="BA2093" s="57">
        <v>46317.333333333336</v>
      </c>
      <c r="BB2093" t="s">
        <v>10476</v>
      </c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:61">
      <c r="A2094">
        <v>2093</v>
      </c>
      <c r="B2094">
        <v>1002640111</v>
      </c>
      <c r="C2094">
        <v>3</v>
      </c>
      <c r="D2094" t="s">
        <v>59</v>
      </c>
      <c r="E2094">
        <v>4</v>
      </c>
      <c r="F2094" t="s">
        <v>223</v>
      </c>
      <c r="G2094" t="s">
        <v>2175</v>
      </c>
      <c r="H2094" t="s">
        <v>8915</v>
      </c>
      <c r="I2094" t="s">
        <v>212</v>
      </c>
      <c r="J2094" t="s">
        <v>213</v>
      </c>
      <c r="K2094" t="s">
        <v>149</v>
      </c>
      <c r="L2094" t="s">
        <v>214</v>
      </c>
      <c r="M2094" t="s">
        <v>76</v>
      </c>
      <c r="N2094" t="s">
        <v>215</v>
      </c>
      <c r="O2094" s="57">
        <v>46311.555277777778</v>
      </c>
      <c r="P2094" s="57">
        <v>46312.567395833335</v>
      </c>
      <c r="Q2094">
        <v>69411463</v>
      </c>
      <c r="S2094">
        <v>143385101321</v>
      </c>
      <c r="T2094" t="s">
        <v>8916</v>
      </c>
      <c r="U2094" t="s">
        <v>8917</v>
      </c>
      <c r="V2094" t="s">
        <v>8918</v>
      </c>
      <c r="Z2094">
        <v>109.273331</v>
      </c>
      <c r="AA2094">
        <v>-7.6887340000000002</v>
      </c>
      <c r="AB2094" t="s">
        <v>8919</v>
      </c>
      <c r="AC2094" t="s">
        <v>235</v>
      </c>
      <c r="AL2094" t="s">
        <v>217</v>
      </c>
      <c r="AM2094" t="s">
        <v>8920</v>
      </c>
      <c r="AN2094" t="s">
        <v>6</v>
      </c>
      <c r="AO2094" t="s">
        <v>7960</v>
      </c>
      <c r="AP2094" s="57">
        <v>46312.458333333336</v>
      </c>
      <c r="AR2094" t="s">
        <v>218</v>
      </c>
      <c r="AS2094" t="s">
        <v>8921</v>
      </c>
      <c r="AT2094" t="s">
        <v>230</v>
      </c>
      <c r="AU2094">
        <v>20261017</v>
      </c>
      <c r="AV2094" t="s">
        <v>221</v>
      </c>
      <c r="AW2094" t="s">
        <v>877</v>
      </c>
      <c r="AX2094" t="s">
        <v>222</v>
      </c>
      <c r="BA2094" s="57">
        <v>46312.458333333336</v>
      </c>
      <c r="BB2094" t="s">
        <v>8920</v>
      </c>
      <c r="BC2094">
        <v>2026</v>
      </c>
      <c r="BD2094">
        <v>10</v>
      </c>
      <c r="BE2094">
        <v>17</v>
      </c>
      <c r="BF2094" s="6">
        <f t="shared" si="96"/>
        <v>46312</v>
      </c>
      <c r="BG2094">
        <f t="shared" si="97"/>
        <v>-0.45833333333575865</v>
      </c>
      <c r="BH2094" t="str">
        <f t="shared" si="98"/>
        <v>COMPLY</v>
      </c>
      <c r="BI2094" t="e">
        <f>VLOOKUP(H2094,Sheet2!$A$1:$B$270,2,FALSE)</f>
        <v>#N/A</v>
      </c>
    </row>
    <row r="2095" spans="1:61">
      <c r="A2095">
        <v>2094</v>
      </c>
      <c r="B2095">
        <v>1002642685</v>
      </c>
      <c r="C2095">
        <v>3</v>
      </c>
      <c r="D2095" t="s">
        <v>59</v>
      </c>
      <c r="E2095">
        <v>4</v>
      </c>
      <c r="F2095" t="s">
        <v>223</v>
      </c>
      <c r="G2095" t="s">
        <v>2175</v>
      </c>
      <c r="H2095" t="s">
        <v>8915</v>
      </c>
      <c r="I2095" t="s">
        <v>212</v>
      </c>
      <c r="J2095" t="s">
        <v>213</v>
      </c>
      <c r="K2095" t="s">
        <v>149</v>
      </c>
      <c r="M2095" t="s">
        <v>76</v>
      </c>
      <c r="N2095" t="s">
        <v>563</v>
      </c>
      <c r="O2095" s="57">
        <v>46314.445856481485</v>
      </c>
      <c r="P2095" s="57">
        <v>46315.514062499999</v>
      </c>
      <c r="Q2095">
        <v>69412696</v>
      </c>
      <c r="R2095">
        <v>2825556016</v>
      </c>
      <c r="S2095">
        <v>143385101371</v>
      </c>
      <c r="T2095" t="s">
        <v>9814</v>
      </c>
      <c r="U2095" t="s">
        <v>9815</v>
      </c>
      <c r="V2095" t="s">
        <v>9816</v>
      </c>
      <c r="Z2095">
        <v>109.25404880000001</v>
      </c>
      <c r="AA2095">
        <v>-7.6299479000000003</v>
      </c>
      <c r="AB2095" t="s">
        <v>9817</v>
      </c>
      <c r="AC2095" t="s">
        <v>567</v>
      </c>
      <c r="AL2095" t="s">
        <v>217</v>
      </c>
      <c r="AM2095" t="s">
        <v>9818</v>
      </c>
      <c r="AN2095" t="s">
        <v>6</v>
      </c>
      <c r="AO2095" t="s">
        <v>9376</v>
      </c>
      <c r="AP2095" s="57">
        <v>46317.333333333336</v>
      </c>
      <c r="AR2095" t="s">
        <v>218</v>
      </c>
      <c r="AS2095" t="s">
        <v>8921</v>
      </c>
      <c r="AT2095" t="s">
        <v>230</v>
      </c>
      <c r="AU2095">
        <v>20261020</v>
      </c>
      <c r="AV2095" t="s">
        <v>221</v>
      </c>
      <c r="AW2095" t="s">
        <v>1585</v>
      </c>
      <c r="AX2095" t="s">
        <v>222</v>
      </c>
      <c r="BA2095" s="57">
        <v>46317.333333333336</v>
      </c>
      <c r="BB2095" t="s">
        <v>9818</v>
      </c>
      <c r="BC2095">
        <v>2026</v>
      </c>
      <c r="BD2095">
        <v>10</v>
      </c>
      <c r="BE2095">
        <v>20</v>
      </c>
      <c r="BF2095" s="6">
        <f t="shared" si="96"/>
        <v>46315</v>
      </c>
      <c r="BG2095">
        <f t="shared" si="97"/>
        <v>-2.3333333333357587</v>
      </c>
      <c r="BH2095" t="str">
        <f t="shared" si="98"/>
        <v>COMPLY</v>
      </c>
      <c r="BI2095" t="e">
        <f>VLOOKUP(H2095,Sheet2!$A$1:$B$270,2,FALSE)</f>
        <v>#N/A</v>
      </c>
    </row>
    <row r="2096" spans="1:61">
      <c r="A2096">
        <v>2095</v>
      </c>
      <c r="B2096">
        <v>1002650410</v>
      </c>
      <c r="C2096">
        <v>3</v>
      </c>
      <c r="D2096" t="s">
        <v>59</v>
      </c>
      <c r="E2096">
        <v>4</v>
      </c>
      <c r="F2096" t="s">
        <v>223</v>
      </c>
      <c r="G2096" t="s">
        <v>2175</v>
      </c>
      <c r="H2096" t="s">
        <v>8915</v>
      </c>
      <c r="I2096" t="s">
        <v>212</v>
      </c>
      <c r="J2096" t="s">
        <v>213</v>
      </c>
      <c r="K2096" t="s">
        <v>149</v>
      </c>
      <c r="L2096" t="s">
        <v>214</v>
      </c>
      <c r="M2096" t="s">
        <v>76</v>
      </c>
      <c r="N2096" t="s">
        <v>215</v>
      </c>
      <c r="O2096" s="57">
        <v>46318.410243055558</v>
      </c>
      <c r="P2096" s="57">
        <v>46318.616875</v>
      </c>
      <c r="Q2096">
        <v>69415680</v>
      </c>
      <c r="S2096">
        <v>143385101523</v>
      </c>
      <c r="T2096" t="s">
        <v>12605</v>
      </c>
      <c r="U2096" t="s">
        <v>12606</v>
      </c>
      <c r="V2096" t="s">
        <v>12607</v>
      </c>
      <c r="Z2096">
        <v>109.243465</v>
      </c>
      <c r="AA2096">
        <v>-7.6358199999999998</v>
      </c>
      <c r="AB2096" t="s">
        <v>12608</v>
      </c>
      <c r="AC2096" t="s">
        <v>235</v>
      </c>
      <c r="AL2096" t="s">
        <v>217</v>
      </c>
      <c r="AM2096" t="s">
        <v>12609</v>
      </c>
      <c r="AN2096" t="s">
        <v>6</v>
      </c>
      <c r="AO2096" t="s">
        <v>12040</v>
      </c>
      <c r="AP2096" s="57">
        <v>46321.458333333336</v>
      </c>
      <c r="AR2096" t="s">
        <v>218</v>
      </c>
      <c r="AS2096" t="s">
        <v>8921</v>
      </c>
      <c r="AT2096" t="s">
        <v>230</v>
      </c>
      <c r="AU2096">
        <v>20261023</v>
      </c>
      <c r="AV2096" t="s">
        <v>221</v>
      </c>
      <c r="AW2096" t="s">
        <v>877</v>
      </c>
      <c r="AX2096" t="s">
        <v>222</v>
      </c>
      <c r="BA2096" s="57">
        <v>46321.458333333336</v>
      </c>
      <c r="BB2096" t="s">
        <v>12609</v>
      </c>
      <c r="BC2096">
        <v>2026</v>
      </c>
      <c r="BD2096">
        <v>10</v>
      </c>
      <c r="BE2096">
        <v>23</v>
      </c>
      <c r="BF2096" s="6">
        <f t="shared" si="96"/>
        <v>46318</v>
      </c>
      <c r="BG2096">
        <f t="shared" si="97"/>
        <v>-3.4583333333357587</v>
      </c>
      <c r="BH2096" t="str">
        <f t="shared" si="98"/>
        <v>COMPLY</v>
      </c>
      <c r="BI2096" t="e">
        <f>VLOOKUP(H2096,Sheet2!$A$1:$B$270,2,FALSE)</f>
        <v>#N/A</v>
      </c>
    </row>
    <row r="2097" spans="1:61">
      <c r="A2097">
        <v>2096</v>
      </c>
      <c r="B2097">
        <v>1002650579</v>
      </c>
      <c r="C2097">
        <v>3</v>
      </c>
      <c r="D2097" t="s">
        <v>59</v>
      </c>
      <c r="E2097">
        <v>4</v>
      </c>
      <c r="F2097" t="s">
        <v>223</v>
      </c>
      <c r="G2097" t="s">
        <v>2175</v>
      </c>
      <c r="H2097" t="s">
        <v>8915</v>
      </c>
      <c r="I2097" t="s">
        <v>212</v>
      </c>
      <c r="J2097" t="s">
        <v>213</v>
      </c>
      <c r="K2097" t="s">
        <v>149</v>
      </c>
      <c r="L2097" t="s">
        <v>214</v>
      </c>
      <c r="M2097" t="s">
        <v>76</v>
      </c>
      <c r="N2097" t="s">
        <v>215</v>
      </c>
      <c r="O2097" s="57">
        <v>46318.440104166664</v>
      </c>
      <c r="P2097" s="57">
        <v>46318.691319444442</v>
      </c>
      <c r="Q2097">
        <v>69415732</v>
      </c>
      <c r="S2097">
        <v>143385101527</v>
      </c>
      <c r="T2097" t="s">
        <v>12610</v>
      </c>
      <c r="U2097" t="s">
        <v>12611</v>
      </c>
      <c r="V2097" t="s">
        <v>12612</v>
      </c>
      <c r="Z2097">
        <v>109.243465</v>
      </c>
      <c r="AA2097">
        <v>-7.6358199999999998</v>
      </c>
      <c r="AB2097" t="s">
        <v>12613</v>
      </c>
      <c r="AC2097" t="s">
        <v>235</v>
      </c>
      <c r="AL2097" t="s">
        <v>217</v>
      </c>
      <c r="AM2097" t="s">
        <v>12614</v>
      </c>
      <c r="AN2097" t="s">
        <v>6</v>
      </c>
      <c r="AO2097" t="s">
        <v>11973</v>
      </c>
      <c r="AP2097" s="57">
        <v>46321.458333333336</v>
      </c>
      <c r="AR2097" t="s">
        <v>218</v>
      </c>
      <c r="AS2097" t="s">
        <v>8921</v>
      </c>
      <c r="AT2097" t="s">
        <v>230</v>
      </c>
      <c r="AU2097">
        <v>20261023</v>
      </c>
      <c r="AV2097" t="s">
        <v>221</v>
      </c>
      <c r="AW2097" t="s">
        <v>877</v>
      </c>
      <c r="AX2097" t="s">
        <v>222</v>
      </c>
      <c r="BA2097" s="57">
        <v>46321.458333333336</v>
      </c>
      <c r="BB2097" t="s">
        <v>12614</v>
      </c>
      <c r="BC2097">
        <v>2026</v>
      </c>
      <c r="BD2097">
        <v>10</v>
      </c>
      <c r="BE2097">
        <v>23</v>
      </c>
      <c r="BF2097" s="6">
        <f t="shared" si="96"/>
        <v>46318</v>
      </c>
      <c r="BG2097">
        <f t="shared" si="97"/>
        <v>-3.4583333333357587</v>
      </c>
      <c r="BH2097" t="str">
        <f t="shared" si="98"/>
        <v>COMPLY</v>
      </c>
      <c r="BI2097" t="e">
        <f>VLOOKUP(H2097,Sheet2!$A$1:$B$270,2,FALSE)</f>
        <v>#N/A</v>
      </c>
    </row>
    <row r="2098" spans="1:61">
      <c r="A2098">
        <v>2097</v>
      </c>
      <c r="B2098">
        <v>1002652301</v>
      </c>
      <c r="C2098">
        <v>3</v>
      </c>
      <c r="D2098" t="s">
        <v>59</v>
      </c>
      <c r="E2098">
        <v>4</v>
      </c>
      <c r="F2098" t="s">
        <v>223</v>
      </c>
      <c r="G2098" t="s">
        <v>2175</v>
      </c>
      <c r="H2098" t="s">
        <v>8915</v>
      </c>
      <c r="I2098" t="s">
        <v>212</v>
      </c>
      <c r="J2098" t="s">
        <v>213</v>
      </c>
      <c r="K2098" t="s">
        <v>149</v>
      </c>
      <c r="M2098" t="s">
        <v>76</v>
      </c>
      <c r="N2098" t="s">
        <v>563</v>
      </c>
      <c r="O2098" s="57">
        <v>46319.688819444447</v>
      </c>
      <c r="P2098" s="57">
        <v>46321.508356481485</v>
      </c>
      <c r="Q2098">
        <v>69383033</v>
      </c>
      <c r="S2098">
        <v>143385101989</v>
      </c>
      <c r="T2098" t="s">
        <v>1711</v>
      </c>
      <c r="U2098" t="s">
        <v>13344</v>
      </c>
      <c r="V2098" t="s">
        <v>12615</v>
      </c>
      <c r="Z2098">
        <v>109.24855909999999</v>
      </c>
      <c r="AA2098">
        <v>-7.6325741000000003</v>
      </c>
      <c r="AB2098" t="s">
        <v>12616</v>
      </c>
      <c r="AC2098" t="s">
        <v>284</v>
      </c>
      <c r="AL2098" t="s">
        <v>217</v>
      </c>
      <c r="AM2098" t="s">
        <v>12617</v>
      </c>
      <c r="AN2098" t="s">
        <v>6</v>
      </c>
      <c r="AO2098" t="s">
        <v>12334</v>
      </c>
      <c r="AP2098" s="57">
        <v>46322.333333333336</v>
      </c>
      <c r="AR2098" t="s">
        <v>218</v>
      </c>
      <c r="AS2098" t="s">
        <v>8921</v>
      </c>
      <c r="AT2098" t="s">
        <v>230</v>
      </c>
      <c r="AU2098">
        <v>20261026</v>
      </c>
      <c r="AV2098" t="s">
        <v>221</v>
      </c>
      <c r="AW2098" t="s">
        <v>2216</v>
      </c>
      <c r="AX2098" t="s">
        <v>222</v>
      </c>
      <c r="BA2098" s="57">
        <v>46322.333333333336</v>
      </c>
      <c r="BB2098" t="s">
        <v>12617</v>
      </c>
      <c r="BC2098">
        <v>2026</v>
      </c>
      <c r="BD2098">
        <v>10</v>
      </c>
      <c r="BE2098">
        <v>26</v>
      </c>
      <c r="BF2098" s="6">
        <f t="shared" si="96"/>
        <v>46321</v>
      </c>
      <c r="BG2098">
        <f t="shared" si="97"/>
        <v>-1.3333333333357587</v>
      </c>
      <c r="BH2098" t="str">
        <f t="shared" si="98"/>
        <v>COMPLY</v>
      </c>
      <c r="BI2098" t="e">
        <f>VLOOKUP(H2098,Sheet2!$A$1:$B$270,2,FALSE)</f>
        <v>#N/A</v>
      </c>
    </row>
    <row r="2099" spans="1:61">
      <c r="A2099">
        <v>2098</v>
      </c>
      <c r="B2099">
        <v>1002653604</v>
      </c>
      <c r="C2099">
        <v>3</v>
      </c>
      <c r="D2099" t="s">
        <v>59</v>
      </c>
      <c r="E2099">
        <v>4</v>
      </c>
      <c r="F2099" t="s">
        <v>223</v>
      </c>
      <c r="G2099" t="s">
        <v>2175</v>
      </c>
      <c r="H2099" t="s">
        <v>8915</v>
      </c>
      <c r="I2099" t="s">
        <v>212</v>
      </c>
      <c r="J2099" t="s">
        <v>213</v>
      </c>
      <c r="K2099" t="s">
        <v>149</v>
      </c>
      <c r="L2099" t="s">
        <v>214</v>
      </c>
      <c r="M2099" t="s">
        <v>76</v>
      </c>
      <c r="N2099" t="s">
        <v>215</v>
      </c>
      <c r="O2099" s="57">
        <v>46321.491481481484</v>
      </c>
      <c r="P2099" s="57">
        <v>46322.50922453704</v>
      </c>
      <c r="Q2099">
        <v>69417042</v>
      </c>
      <c r="S2099">
        <v>143385101352</v>
      </c>
      <c r="T2099" t="s">
        <v>13345</v>
      </c>
      <c r="U2099" t="s">
        <v>13346</v>
      </c>
      <c r="V2099" t="s">
        <v>13347</v>
      </c>
      <c r="Z2099">
        <v>109.248563</v>
      </c>
      <c r="AA2099">
        <v>-7.6324889999999996</v>
      </c>
      <c r="AB2099" t="s">
        <v>13348</v>
      </c>
      <c r="AC2099" t="s">
        <v>235</v>
      </c>
      <c r="AL2099" t="s">
        <v>217</v>
      </c>
      <c r="AM2099" t="s">
        <v>13349</v>
      </c>
      <c r="AN2099" t="s">
        <v>6</v>
      </c>
      <c r="AO2099" t="s">
        <v>13262</v>
      </c>
      <c r="AP2099" s="57">
        <v>46324.333333333336</v>
      </c>
      <c r="AR2099" t="s">
        <v>218</v>
      </c>
      <c r="AS2099" t="s">
        <v>8921</v>
      </c>
      <c r="AT2099" t="s">
        <v>230</v>
      </c>
      <c r="AU2099">
        <v>20261027</v>
      </c>
      <c r="AV2099" t="s">
        <v>221</v>
      </c>
      <c r="AW2099" t="s">
        <v>236</v>
      </c>
      <c r="AX2099" t="s">
        <v>222</v>
      </c>
      <c r="BA2099" s="57">
        <v>46324.333333333336</v>
      </c>
      <c r="BB2099" t="s">
        <v>13349</v>
      </c>
      <c r="BC2099">
        <v>2026</v>
      </c>
      <c r="BD2099">
        <v>10</v>
      </c>
      <c r="BE2099">
        <v>27</v>
      </c>
      <c r="BF2099" s="6">
        <f t="shared" si="96"/>
        <v>46322</v>
      </c>
      <c r="BG2099">
        <f t="shared" si="97"/>
        <v>-2.3333333333357587</v>
      </c>
      <c r="BH2099" t="str">
        <f t="shared" si="98"/>
        <v>COMPLY</v>
      </c>
      <c r="BI2099" t="e">
        <f>VLOOKUP(H2099,Sheet2!$A$1:$B$270,2,FALSE)</f>
        <v>#N/A</v>
      </c>
    </row>
    <row r="2100" spans="1:61">
      <c r="A2100">
        <v>2099</v>
      </c>
      <c r="B2100">
        <v>1002619762</v>
      </c>
      <c r="C2100">
        <v>3</v>
      </c>
      <c r="D2100" t="s">
        <v>59</v>
      </c>
      <c r="E2100">
        <v>4</v>
      </c>
      <c r="F2100" t="s">
        <v>223</v>
      </c>
      <c r="G2100" t="s">
        <v>2175</v>
      </c>
      <c r="H2100" t="s">
        <v>2182</v>
      </c>
      <c r="I2100" t="s">
        <v>212</v>
      </c>
      <c r="J2100" t="s">
        <v>213</v>
      </c>
      <c r="K2100" t="s">
        <v>149</v>
      </c>
      <c r="L2100" t="s">
        <v>214</v>
      </c>
      <c r="M2100" t="s">
        <v>76</v>
      </c>
      <c r="N2100" t="s">
        <v>215</v>
      </c>
      <c r="O2100" s="57">
        <v>46297.556018518517</v>
      </c>
      <c r="P2100" s="57">
        <v>46297.735324074078</v>
      </c>
      <c r="Q2100">
        <v>69403038</v>
      </c>
      <c r="S2100">
        <v>146391106859</v>
      </c>
      <c r="T2100" t="s">
        <v>2183</v>
      </c>
      <c r="U2100" t="s">
        <v>2184</v>
      </c>
      <c r="V2100" t="s">
        <v>2185</v>
      </c>
      <c r="Z2100">
        <v>108.787814</v>
      </c>
      <c r="AA2100">
        <v>-7.388255</v>
      </c>
      <c r="AB2100" t="s">
        <v>2186</v>
      </c>
      <c r="AC2100" t="s">
        <v>235</v>
      </c>
      <c r="AL2100" t="s">
        <v>217</v>
      </c>
      <c r="AM2100" t="s">
        <v>2187</v>
      </c>
      <c r="AN2100" t="s">
        <v>6</v>
      </c>
      <c r="AO2100" s="57">
        <v>46063.559317129628</v>
      </c>
      <c r="AP2100" s="57">
        <v>46301.625</v>
      </c>
      <c r="AR2100" t="s">
        <v>218</v>
      </c>
      <c r="AS2100" t="s">
        <v>2188</v>
      </c>
      <c r="AT2100" t="s">
        <v>230</v>
      </c>
      <c r="AU2100">
        <v>20261002</v>
      </c>
      <c r="AV2100" t="s">
        <v>221</v>
      </c>
      <c r="AW2100" t="s">
        <v>880</v>
      </c>
      <c r="AX2100" t="s">
        <v>222</v>
      </c>
      <c r="BA2100" s="57">
        <v>46301.625</v>
      </c>
      <c r="BB2100" t="s">
        <v>2187</v>
      </c>
      <c r="BC2100">
        <v>2026</v>
      </c>
      <c r="BD2100">
        <v>10</v>
      </c>
      <c r="BE2100">
        <v>2</v>
      </c>
      <c r="BF2100" s="6">
        <f t="shared" si="96"/>
        <v>46297</v>
      </c>
      <c r="BG2100">
        <f t="shared" si="97"/>
        <v>-4.625</v>
      </c>
      <c r="BH2100" t="str">
        <f t="shared" si="98"/>
        <v>COMPLY</v>
      </c>
      <c r="BI2100" t="e">
        <f>VLOOKUP(H2100,Sheet2!$A$1:$B$270,2,FALSE)</f>
        <v>#N/A</v>
      </c>
    </row>
    <row r="2101" spans="1:61">
      <c r="A2101">
        <v>2100</v>
      </c>
      <c r="B2101">
        <v>1002632283</v>
      </c>
      <c r="C2101">
        <v>3</v>
      </c>
      <c r="D2101" t="s">
        <v>59</v>
      </c>
      <c r="E2101">
        <v>4</v>
      </c>
      <c r="F2101" t="s">
        <v>223</v>
      </c>
      <c r="G2101" t="s">
        <v>2175</v>
      </c>
      <c r="H2101" t="s">
        <v>2182</v>
      </c>
      <c r="I2101" t="s">
        <v>212</v>
      </c>
      <c r="J2101" t="s">
        <v>213</v>
      </c>
      <c r="K2101" t="s">
        <v>149</v>
      </c>
      <c r="L2101" t="s">
        <v>214</v>
      </c>
      <c r="M2101" t="s">
        <v>76</v>
      </c>
      <c r="N2101" t="s">
        <v>215</v>
      </c>
      <c r="O2101" s="57">
        <v>46307.424062500002</v>
      </c>
      <c r="P2101" s="57">
        <v>46307.652824074074</v>
      </c>
      <c r="Q2101">
        <v>69408398</v>
      </c>
      <c r="S2101">
        <v>146391107952</v>
      </c>
      <c r="T2101" t="s">
        <v>6275</v>
      </c>
      <c r="U2101" t="s">
        <v>6276</v>
      </c>
      <c r="V2101" t="s">
        <v>6277</v>
      </c>
      <c r="Z2101">
        <v>108.74450299999999</v>
      </c>
      <c r="AA2101">
        <v>-7.3033549999999998</v>
      </c>
      <c r="AB2101" t="s">
        <v>6278</v>
      </c>
      <c r="AC2101" t="s">
        <v>235</v>
      </c>
      <c r="AL2101" t="s">
        <v>217</v>
      </c>
      <c r="AM2101" t="s">
        <v>6279</v>
      </c>
      <c r="AN2101" t="s">
        <v>6</v>
      </c>
      <c r="AO2101" s="57">
        <v>46366.434120370373</v>
      </c>
      <c r="AP2101" s="57">
        <v>46309.333333333336</v>
      </c>
      <c r="AR2101" t="s">
        <v>218</v>
      </c>
      <c r="AS2101" t="s">
        <v>2188</v>
      </c>
      <c r="AT2101" t="s">
        <v>230</v>
      </c>
      <c r="AU2101">
        <v>20261012</v>
      </c>
      <c r="AV2101" t="s">
        <v>221</v>
      </c>
      <c r="AW2101" t="s">
        <v>879</v>
      </c>
      <c r="AX2101" t="s">
        <v>222</v>
      </c>
      <c r="BA2101" s="57">
        <v>46309.333333333336</v>
      </c>
      <c r="BB2101" t="s">
        <v>6279</v>
      </c>
      <c r="BC2101">
        <v>2026</v>
      </c>
      <c r="BD2101">
        <v>10</v>
      </c>
      <c r="BE2101">
        <v>12</v>
      </c>
      <c r="BF2101" s="6">
        <f t="shared" si="96"/>
        <v>46307</v>
      </c>
      <c r="BG2101">
        <f t="shared" si="97"/>
        <v>-2.3333333333357587</v>
      </c>
      <c r="BH2101" t="str">
        <f t="shared" si="98"/>
        <v>COMPLY</v>
      </c>
      <c r="BI2101" t="e">
        <f>VLOOKUP(H2101,Sheet2!$A$1:$B$270,2,FALSE)</f>
        <v>#N/A</v>
      </c>
    </row>
    <row r="2102" spans="1:61">
      <c r="A2102">
        <v>2101</v>
      </c>
      <c r="B2102">
        <v>1002632094</v>
      </c>
      <c r="C2102">
        <v>3</v>
      </c>
      <c r="D2102" t="s">
        <v>59</v>
      </c>
      <c r="E2102">
        <v>4</v>
      </c>
      <c r="F2102" t="s">
        <v>223</v>
      </c>
      <c r="G2102" t="s">
        <v>2175</v>
      </c>
      <c r="H2102" t="s">
        <v>2182</v>
      </c>
      <c r="I2102" t="s">
        <v>212</v>
      </c>
      <c r="J2102" t="s">
        <v>213</v>
      </c>
      <c r="K2102" t="s">
        <v>149</v>
      </c>
      <c r="L2102" t="s">
        <v>214</v>
      </c>
      <c r="M2102" t="s">
        <v>76</v>
      </c>
      <c r="N2102" t="s">
        <v>215</v>
      </c>
      <c r="O2102" s="57">
        <v>46307.389351851853</v>
      </c>
      <c r="P2102" s="57">
        <v>46307.870127314818</v>
      </c>
      <c r="Q2102">
        <v>69408371</v>
      </c>
      <c r="S2102">
        <v>146391107956</v>
      </c>
      <c r="T2102" t="s">
        <v>6280</v>
      </c>
      <c r="U2102" t="s">
        <v>6281</v>
      </c>
      <c r="V2102" t="s">
        <v>6282</v>
      </c>
      <c r="Z2102">
        <v>108.7631823</v>
      </c>
      <c r="AA2102">
        <v>-7.3014101999999896</v>
      </c>
      <c r="AB2102" t="s">
        <v>6283</v>
      </c>
      <c r="AC2102" t="s">
        <v>235</v>
      </c>
      <c r="AL2102" t="s">
        <v>217</v>
      </c>
      <c r="AM2102" t="s">
        <v>6284</v>
      </c>
      <c r="AN2102" t="s">
        <v>6</v>
      </c>
      <c r="AO2102" s="57">
        <v>46366.392314814817</v>
      </c>
      <c r="AP2102" s="57">
        <v>46309.333333333336</v>
      </c>
      <c r="AR2102" t="s">
        <v>218</v>
      </c>
      <c r="AS2102" t="s">
        <v>2188</v>
      </c>
      <c r="AT2102" t="s">
        <v>230</v>
      </c>
      <c r="AU2102">
        <v>20261012</v>
      </c>
      <c r="AV2102" t="s">
        <v>221</v>
      </c>
      <c r="AW2102" t="s">
        <v>883</v>
      </c>
      <c r="AX2102" t="s">
        <v>222</v>
      </c>
      <c r="BA2102" s="57">
        <v>46309.333333333336</v>
      </c>
      <c r="BB2102" t="s">
        <v>6284</v>
      </c>
      <c r="BC2102">
        <v>2026</v>
      </c>
      <c r="BD2102">
        <v>10</v>
      </c>
      <c r="BE2102">
        <v>12</v>
      </c>
      <c r="BF2102" s="6">
        <f t="shared" si="96"/>
        <v>46307</v>
      </c>
      <c r="BG2102">
        <f t="shared" si="97"/>
        <v>-2.3333333333357587</v>
      </c>
      <c r="BH2102" t="str">
        <f t="shared" si="98"/>
        <v>COMPLY</v>
      </c>
      <c r="BI2102" t="e">
        <f>VLOOKUP(H2102,Sheet2!$A$1:$B$270,2,FALSE)</f>
        <v>#N/A</v>
      </c>
    </row>
    <row r="2103" spans="1:61">
      <c r="A2103">
        <v>2102</v>
      </c>
      <c r="B2103">
        <v>1002635304</v>
      </c>
      <c r="C2103">
        <v>3</v>
      </c>
      <c r="D2103" t="s">
        <v>59</v>
      </c>
      <c r="E2103">
        <v>4</v>
      </c>
      <c r="F2103" t="s">
        <v>223</v>
      </c>
      <c r="G2103" t="s">
        <v>2175</v>
      </c>
      <c r="H2103" t="s">
        <v>2182</v>
      </c>
      <c r="I2103" t="s">
        <v>212</v>
      </c>
      <c r="J2103" t="s">
        <v>213</v>
      </c>
      <c r="K2103" t="s">
        <v>149</v>
      </c>
      <c r="L2103" t="s">
        <v>214</v>
      </c>
      <c r="M2103" t="s">
        <v>76</v>
      </c>
      <c r="N2103" t="s">
        <v>215</v>
      </c>
      <c r="O2103" s="57">
        <v>46308.617835648147</v>
      </c>
      <c r="P2103" s="57">
        <v>46309.575590277775</v>
      </c>
      <c r="Q2103">
        <v>69409510</v>
      </c>
      <c r="S2103">
        <v>146391108136</v>
      </c>
      <c r="T2103" t="s">
        <v>6737</v>
      </c>
      <c r="U2103" t="s">
        <v>6738</v>
      </c>
      <c r="V2103" t="s">
        <v>6739</v>
      </c>
      <c r="Z2103">
        <v>108.68665</v>
      </c>
      <c r="AA2103">
        <v>-7.3346460000000002</v>
      </c>
      <c r="AB2103" t="s">
        <v>6740</v>
      </c>
      <c r="AC2103" t="s">
        <v>235</v>
      </c>
      <c r="AL2103" t="s">
        <v>217</v>
      </c>
      <c r="AM2103" t="s">
        <v>6741</v>
      </c>
      <c r="AN2103" t="s">
        <v>6</v>
      </c>
      <c r="AO2103" t="s">
        <v>6605</v>
      </c>
      <c r="AP2103" s="57">
        <v>46311.458333333336</v>
      </c>
      <c r="AR2103" t="s">
        <v>218</v>
      </c>
      <c r="AS2103" t="s">
        <v>2188</v>
      </c>
      <c r="AT2103" t="s">
        <v>230</v>
      </c>
      <c r="AU2103">
        <v>20261014</v>
      </c>
      <c r="AV2103" t="s">
        <v>221</v>
      </c>
      <c r="AW2103" t="s">
        <v>877</v>
      </c>
      <c r="AX2103" t="s">
        <v>222</v>
      </c>
      <c r="BA2103" s="57">
        <v>46311.458333333336</v>
      </c>
      <c r="BB2103" t="s">
        <v>6741</v>
      </c>
      <c r="BC2103">
        <v>2026</v>
      </c>
      <c r="BD2103">
        <v>10</v>
      </c>
      <c r="BE2103">
        <v>14</v>
      </c>
      <c r="BF2103" s="6">
        <f t="shared" si="96"/>
        <v>46309</v>
      </c>
      <c r="BG2103">
        <f t="shared" si="97"/>
        <v>-2.4583333333357587</v>
      </c>
      <c r="BH2103" t="str">
        <f t="shared" si="98"/>
        <v>COMPLY</v>
      </c>
      <c r="BI2103" t="e">
        <f>VLOOKUP(H2103,Sheet2!$A$1:$B$270,2,FALSE)</f>
        <v>#N/A</v>
      </c>
    </row>
    <row r="2104" spans="1:61">
      <c r="A2104">
        <v>2103</v>
      </c>
      <c r="B2104">
        <v>1002636882</v>
      </c>
      <c r="C2104">
        <v>3</v>
      </c>
      <c r="D2104" t="s">
        <v>59</v>
      </c>
      <c r="E2104">
        <v>4</v>
      </c>
      <c r="F2104" t="s">
        <v>223</v>
      </c>
      <c r="G2104" t="s">
        <v>2175</v>
      </c>
      <c r="H2104" t="s">
        <v>2182</v>
      </c>
      <c r="I2104" t="s">
        <v>212</v>
      </c>
      <c r="J2104" t="s">
        <v>213</v>
      </c>
      <c r="K2104" t="s">
        <v>149</v>
      </c>
      <c r="L2104" t="s">
        <v>214</v>
      </c>
      <c r="M2104" t="s">
        <v>76</v>
      </c>
      <c r="N2104" t="s">
        <v>215</v>
      </c>
      <c r="O2104" s="57">
        <v>46309.587199074071</v>
      </c>
      <c r="P2104" s="57">
        <v>46309.787893518522</v>
      </c>
      <c r="Q2104">
        <v>69410193</v>
      </c>
      <c r="S2104">
        <v>146391108315</v>
      </c>
      <c r="T2104" t="s">
        <v>7154</v>
      </c>
      <c r="U2104" t="s">
        <v>7155</v>
      </c>
      <c r="V2104" t="s">
        <v>7156</v>
      </c>
      <c r="Z2104">
        <v>108.7976694</v>
      </c>
      <c r="AA2104">
        <v>-7.3100079999999998</v>
      </c>
      <c r="AB2104" t="s">
        <v>7157</v>
      </c>
      <c r="AC2104" t="s">
        <v>235</v>
      </c>
      <c r="AL2104" t="s">
        <v>217</v>
      </c>
      <c r="AM2104" t="s">
        <v>7158</v>
      </c>
      <c r="AN2104" t="s">
        <v>6</v>
      </c>
      <c r="AO2104" t="s">
        <v>7020</v>
      </c>
      <c r="AP2104" s="57">
        <v>46312.458333333336</v>
      </c>
      <c r="AR2104" t="s">
        <v>218</v>
      </c>
      <c r="AS2104" t="s">
        <v>2188</v>
      </c>
      <c r="AT2104" t="s">
        <v>230</v>
      </c>
      <c r="AU2104">
        <v>20261014</v>
      </c>
      <c r="AV2104" t="s">
        <v>221</v>
      </c>
      <c r="AW2104" t="s">
        <v>923</v>
      </c>
      <c r="AX2104" t="s">
        <v>222</v>
      </c>
      <c r="BA2104" s="57">
        <v>46312.458333333336</v>
      </c>
      <c r="BB2104" t="s">
        <v>7158</v>
      </c>
      <c r="BC2104">
        <v>2026</v>
      </c>
      <c r="BD2104">
        <v>10</v>
      </c>
      <c r="BE2104">
        <v>14</v>
      </c>
      <c r="BF2104" s="6">
        <f t="shared" si="96"/>
        <v>46309</v>
      </c>
      <c r="BG2104">
        <f t="shared" si="97"/>
        <v>-3.4583333333357587</v>
      </c>
      <c r="BH2104" t="str">
        <f t="shared" si="98"/>
        <v>COMPLY</v>
      </c>
      <c r="BI2104" t="e">
        <f>VLOOKUP(H2104,Sheet2!$A$1:$B$270,2,FALSE)</f>
        <v>#N/A</v>
      </c>
    </row>
    <row r="2105" spans="1:61">
      <c r="A2105">
        <v>2104</v>
      </c>
      <c r="B2105">
        <v>1002647229</v>
      </c>
      <c r="C2105">
        <v>3</v>
      </c>
      <c r="D2105" t="s">
        <v>59</v>
      </c>
      <c r="E2105">
        <v>4</v>
      </c>
      <c r="F2105" t="s">
        <v>223</v>
      </c>
      <c r="G2105" t="s">
        <v>2175</v>
      </c>
      <c r="H2105" t="s">
        <v>2182</v>
      </c>
      <c r="I2105" t="s">
        <v>212</v>
      </c>
      <c r="J2105" t="s">
        <v>213</v>
      </c>
      <c r="K2105" t="s">
        <v>149</v>
      </c>
      <c r="L2105" t="s">
        <v>214</v>
      </c>
      <c r="M2105" t="s">
        <v>76</v>
      </c>
      <c r="N2105" t="s">
        <v>215</v>
      </c>
      <c r="O2105" s="57">
        <v>46316.510925925926</v>
      </c>
      <c r="P2105" s="57">
        <v>46323.781030092592</v>
      </c>
      <c r="Q2105">
        <v>69414434</v>
      </c>
      <c r="S2105">
        <v>146391109038</v>
      </c>
      <c r="T2105" t="s">
        <v>11075</v>
      </c>
      <c r="U2105" t="s">
        <v>11076</v>
      </c>
      <c r="V2105" t="s">
        <v>11077</v>
      </c>
      <c r="Z2105">
        <v>108.7797422</v>
      </c>
      <c r="AA2105">
        <v>-7.3306592999999998</v>
      </c>
      <c r="AB2105" t="s">
        <v>11078</v>
      </c>
      <c r="AC2105" t="s">
        <v>235</v>
      </c>
      <c r="AL2105" t="s">
        <v>217</v>
      </c>
      <c r="AM2105" t="s">
        <v>11079</v>
      </c>
      <c r="AN2105" t="s">
        <v>6</v>
      </c>
      <c r="AO2105" t="s">
        <v>10835</v>
      </c>
      <c r="AP2105" s="57">
        <v>46323.333333333336</v>
      </c>
      <c r="AR2105" t="s">
        <v>218</v>
      </c>
      <c r="AS2105" t="s">
        <v>2188</v>
      </c>
      <c r="AT2105" t="s">
        <v>230</v>
      </c>
      <c r="AU2105">
        <v>20261028</v>
      </c>
      <c r="AV2105" t="s">
        <v>221</v>
      </c>
      <c r="AW2105" t="s">
        <v>877</v>
      </c>
      <c r="AX2105" t="s">
        <v>222</v>
      </c>
      <c r="BA2105" s="57">
        <v>46323.333333333336</v>
      </c>
      <c r="BB2105" t="s">
        <v>11079</v>
      </c>
      <c r="BC2105">
        <v>2026</v>
      </c>
      <c r="BD2105">
        <v>10</v>
      </c>
      <c r="BE2105">
        <v>28</v>
      </c>
      <c r="BF2105" s="6">
        <f t="shared" si="96"/>
        <v>46323</v>
      </c>
      <c r="BG2105">
        <f t="shared" si="97"/>
        <v>-0.33333333333575865</v>
      </c>
      <c r="BH2105" t="str">
        <f t="shared" si="98"/>
        <v>COMPLY</v>
      </c>
      <c r="BI2105" t="e">
        <f>VLOOKUP(H2105,Sheet2!$A$1:$B$270,2,FALSE)</f>
        <v>#N/A</v>
      </c>
    </row>
    <row r="2106" spans="1:61">
      <c r="A2106">
        <v>2105</v>
      </c>
      <c r="B2106">
        <v>1002653951</v>
      </c>
      <c r="C2106">
        <v>3</v>
      </c>
      <c r="D2106" t="s">
        <v>59</v>
      </c>
      <c r="E2106">
        <v>4</v>
      </c>
      <c r="F2106" t="s">
        <v>223</v>
      </c>
      <c r="G2106" t="s">
        <v>2175</v>
      </c>
      <c r="H2106" t="s">
        <v>2182</v>
      </c>
      <c r="I2106" t="s">
        <v>212</v>
      </c>
      <c r="J2106" t="s">
        <v>213</v>
      </c>
      <c r="K2106" t="s">
        <v>149</v>
      </c>
      <c r="L2106" t="s">
        <v>214</v>
      </c>
      <c r="M2106" t="s">
        <v>76</v>
      </c>
      <c r="N2106" t="s">
        <v>215</v>
      </c>
      <c r="O2106" s="57">
        <v>46321.560949074075</v>
      </c>
      <c r="P2106" s="57">
        <v>46322.573194444441</v>
      </c>
      <c r="Q2106">
        <v>69417178</v>
      </c>
      <c r="S2106">
        <v>146391106874</v>
      </c>
      <c r="T2106" t="s">
        <v>13350</v>
      </c>
      <c r="U2106" t="s">
        <v>14092</v>
      </c>
      <c r="V2106" t="s">
        <v>13351</v>
      </c>
      <c r="Z2106">
        <v>108.746875</v>
      </c>
      <c r="AA2106">
        <v>-7.3010659999999996</v>
      </c>
      <c r="AB2106" t="s">
        <v>13352</v>
      </c>
      <c r="AC2106" t="s">
        <v>235</v>
      </c>
      <c r="AL2106" t="s">
        <v>217</v>
      </c>
      <c r="AM2106" t="s">
        <v>13353</v>
      </c>
      <c r="AN2106" t="s">
        <v>6</v>
      </c>
      <c r="AO2106" t="s">
        <v>13052</v>
      </c>
      <c r="AP2106" s="57">
        <v>46324.333333333336</v>
      </c>
      <c r="AR2106" t="s">
        <v>218</v>
      </c>
      <c r="AS2106" t="s">
        <v>2188</v>
      </c>
      <c r="AT2106" t="s">
        <v>230</v>
      </c>
      <c r="AU2106">
        <v>20261027</v>
      </c>
      <c r="AV2106" t="s">
        <v>221</v>
      </c>
      <c r="AW2106" t="s">
        <v>877</v>
      </c>
      <c r="AX2106" t="s">
        <v>222</v>
      </c>
      <c r="BA2106" s="57">
        <v>46324.333333333336</v>
      </c>
      <c r="BB2106" t="s">
        <v>13353</v>
      </c>
      <c r="BC2106">
        <v>2026</v>
      </c>
      <c r="BD2106">
        <v>10</v>
      </c>
      <c r="BE2106">
        <v>27</v>
      </c>
      <c r="BF2106" s="6">
        <f t="shared" si="96"/>
        <v>46322</v>
      </c>
      <c r="BG2106">
        <f t="shared" si="97"/>
        <v>-2.3333333333357587</v>
      </c>
      <c r="BH2106" t="str">
        <f t="shared" si="98"/>
        <v>COMPLY</v>
      </c>
      <c r="BI2106" t="e">
        <f>VLOOKUP(H2106,Sheet2!$A$1:$B$270,2,FALSE)</f>
        <v>#N/A</v>
      </c>
    </row>
    <row r="2107" spans="1:61">
      <c r="A2107">
        <v>2106</v>
      </c>
      <c r="B2107">
        <v>1002653976</v>
      </c>
      <c r="C2107">
        <v>3</v>
      </c>
      <c r="D2107" t="s">
        <v>59</v>
      </c>
      <c r="E2107">
        <v>4</v>
      </c>
      <c r="F2107" t="s">
        <v>223</v>
      </c>
      <c r="G2107" t="s">
        <v>2175</v>
      </c>
      <c r="H2107" t="s">
        <v>2182</v>
      </c>
      <c r="I2107" t="s">
        <v>212</v>
      </c>
      <c r="J2107" t="s">
        <v>213</v>
      </c>
      <c r="K2107" t="s">
        <v>149</v>
      </c>
      <c r="M2107" t="s">
        <v>76</v>
      </c>
      <c r="N2107" t="s">
        <v>215</v>
      </c>
      <c r="O2107" s="57">
        <v>46321.565347222226</v>
      </c>
      <c r="P2107" s="57">
        <v>46322.671435185184</v>
      </c>
      <c r="Q2107">
        <v>69417154</v>
      </c>
      <c r="S2107">
        <v>146391106692</v>
      </c>
      <c r="T2107" t="s">
        <v>13354</v>
      </c>
      <c r="U2107" t="s">
        <v>2190</v>
      </c>
      <c r="V2107" t="s">
        <v>13355</v>
      </c>
      <c r="Z2107">
        <v>108.9002527</v>
      </c>
      <c r="AA2107">
        <v>-7.4175481999999997</v>
      </c>
      <c r="AB2107" t="s">
        <v>13356</v>
      </c>
      <c r="AC2107" t="s">
        <v>225</v>
      </c>
      <c r="AL2107" t="s">
        <v>217</v>
      </c>
      <c r="AM2107" t="s">
        <v>13357</v>
      </c>
      <c r="AN2107" t="s">
        <v>6</v>
      </c>
      <c r="AO2107" t="s">
        <v>13052</v>
      </c>
      <c r="AP2107" s="57">
        <v>46325.458333333336</v>
      </c>
      <c r="AR2107" t="s">
        <v>218</v>
      </c>
      <c r="AS2107" t="s">
        <v>2188</v>
      </c>
      <c r="AT2107" t="s">
        <v>230</v>
      </c>
      <c r="AU2107">
        <v>20261027</v>
      </c>
      <c r="AV2107" t="s">
        <v>221</v>
      </c>
      <c r="AW2107" t="s">
        <v>1828</v>
      </c>
      <c r="AX2107" t="s">
        <v>222</v>
      </c>
      <c r="BA2107" s="57">
        <v>46325.458333333336</v>
      </c>
      <c r="BB2107" t="s">
        <v>13357</v>
      </c>
      <c r="BC2107">
        <v>2026</v>
      </c>
      <c r="BD2107">
        <v>10</v>
      </c>
      <c r="BE2107">
        <v>27</v>
      </c>
      <c r="BF2107" s="6">
        <f t="shared" si="96"/>
        <v>46322</v>
      </c>
      <c r="BG2107">
        <f t="shared" si="97"/>
        <v>-3.4583333333357587</v>
      </c>
      <c r="BH2107" t="str">
        <f t="shared" si="98"/>
        <v>COMPLY</v>
      </c>
      <c r="BI2107" t="e">
        <f>VLOOKUP(H2107,Sheet2!$A$1:$B$270,2,FALSE)</f>
        <v>#N/A</v>
      </c>
    </row>
    <row r="2108" spans="1:61">
      <c r="A2108">
        <v>2107</v>
      </c>
      <c r="B2108">
        <v>1002628950</v>
      </c>
      <c r="C2108">
        <v>3</v>
      </c>
      <c r="D2108" t="s">
        <v>59</v>
      </c>
      <c r="E2108">
        <v>4</v>
      </c>
      <c r="F2108" t="s">
        <v>223</v>
      </c>
      <c r="G2108" t="s">
        <v>2175</v>
      </c>
      <c r="H2108" t="s">
        <v>2182</v>
      </c>
      <c r="I2108" t="s">
        <v>212</v>
      </c>
      <c r="J2108" t="s">
        <v>213</v>
      </c>
      <c r="K2108" t="s">
        <v>149</v>
      </c>
      <c r="M2108" t="s">
        <v>1625</v>
      </c>
      <c r="N2108" t="s">
        <v>215</v>
      </c>
      <c r="O2108" s="57">
        <v>46304.394907407404</v>
      </c>
      <c r="P2108" s="57">
        <v>46304.625567129631</v>
      </c>
      <c r="Q2108">
        <v>69403278</v>
      </c>
      <c r="T2108" t="s">
        <v>2189</v>
      </c>
      <c r="V2108" t="s">
        <v>2191</v>
      </c>
      <c r="Z2108">
        <v>108.7586</v>
      </c>
      <c r="AA2108">
        <v>-7.3006200000000003</v>
      </c>
      <c r="AB2108" t="s">
        <v>2192</v>
      </c>
      <c r="AC2108" t="s">
        <v>283</v>
      </c>
      <c r="AL2108" t="s">
        <v>217</v>
      </c>
      <c r="AM2108" t="s">
        <v>2193</v>
      </c>
      <c r="AN2108" t="s">
        <v>6</v>
      </c>
      <c r="AO2108" s="57">
        <v>46275.402615740742</v>
      </c>
      <c r="AP2108" s="57">
        <v>46301</v>
      </c>
      <c r="AR2108" t="s">
        <v>1630</v>
      </c>
      <c r="AS2108" t="s">
        <v>2188</v>
      </c>
      <c r="AT2108" t="s">
        <v>230</v>
      </c>
      <c r="AV2108" t="s">
        <v>5489</v>
      </c>
      <c r="AW2108" t="s">
        <v>541</v>
      </c>
      <c r="AX2108" t="s">
        <v>222</v>
      </c>
      <c r="AZ2108" t="s">
        <v>5489</v>
      </c>
      <c r="BA2108" s="57">
        <v>46301.458333333336</v>
      </c>
      <c r="BB2108" t="s">
        <v>2193</v>
      </c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:61">
      <c r="A2109">
        <v>2108</v>
      </c>
      <c r="B2109">
        <v>1002620365</v>
      </c>
      <c r="C2109">
        <v>3</v>
      </c>
      <c r="D2109" t="s">
        <v>59</v>
      </c>
      <c r="E2109">
        <v>4</v>
      </c>
      <c r="F2109" t="s">
        <v>223</v>
      </c>
      <c r="G2109" t="s">
        <v>2175</v>
      </c>
      <c r="H2109" t="s">
        <v>2182</v>
      </c>
      <c r="I2109" t="s">
        <v>212</v>
      </c>
      <c r="J2109" t="s">
        <v>213</v>
      </c>
      <c r="K2109" t="s">
        <v>149</v>
      </c>
      <c r="M2109" t="s">
        <v>1916</v>
      </c>
      <c r="N2109" t="s">
        <v>215</v>
      </c>
      <c r="O2109" s="57">
        <v>46297.666145833333</v>
      </c>
      <c r="P2109" s="57">
        <v>46304.395601851851</v>
      </c>
      <c r="Q2109">
        <v>69403278</v>
      </c>
      <c r="S2109">
        <v>146391108656</v>
      </c>
      <c r="T2109" t="s">
        <v>2189</v>
      </c>
      <c r="U2109" t="s">
        <v>2190</v>
      </c>
      <c r="V2109" t="s">
        <v>2191</v>
      </c>
      <c r="Z2109">
        <v>108.9001507</v>
      </c>
      <c r="AA2109">
        <v>-7.4173742999999996</v>
      </c>
      <c r="AB2109" t="s">
        <v>2192</v>
      </c>
      <c r="AC2109" t="s">
        <v>283</v>
      </c>
      <c r="AL2109" t="s">
        <v>217</v>
      </c>
      <c r="AM2109" t="s">
        <v>2193</v>
      </c>
      <c r="AN2109" t="s">
        <v>6</v>
      </c>
      <c r="AO2109" s="57">
        <v>46063.673761574071</v>
      </c>
      <c r="AP2109" s="57">
        <v>46301.458333333336</v>
      </c>
      <c r="AQ2109" t="s">
        <v>838</v>
      </c>
      <c r="AR2109" t="s">
        <v>12</v>
      </c>
      <c r="AS2109" t="s">
        <v>2188</v>
      </c>
      <c r="AT2109" t="s">
        <v>230</v>
      </c>
      <c r="AV2109" t="s">
        <v>1626</v>
      </c>
      <c r="AW2109" t="s">
        <v>541</v>
      </c>
      <c r="AX2109" t="s">
        <v>222</v>
      </c>
      <c r="BA2109" s="57">
        <v>46301.458333333336</v>
      </c>
      <c r="BB2109" t="s">
        <v>2193</v>
      </c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:61">
      <c r="A2110">
        <v>2109</v>
      </c>
      <c r="B2110">
        <v>1002644447</v>
      </c>
      <c r="C2110">
        <v>3</v>
      </c>
      <c r="D2110" t="s">
        <v>59</v>
      </c>
      <c r="E2110">
        <v>4</v>
      </c>
      <c r="F2110" t="s">
        <v>223</v>
      </c>
      <c r="G2110" t="s">
        <v>2175</v>
      </c>
      <c r="H2110" t="s">
        <v>10477</v>
      </c>
      <c r="I2110" t="s">
        <v>212</v>
      </c>
      <c r="J2110" t="s">
        <v>213</v>
      </c>
      <c r="K2110" t="s">
        <v>149</v>
      </c>
      <c r="M2110" t="s">
        <v>1400</v>
      </c>
      <c r="N2110" t="s">
        <v>215</v>
      </c>
      <c r="O2110" s="57">
        <v>46315.343344907407</v>
      </c>
      <c r="P2110" s="57">
        <v>46319.563576388886</v>
      </c>
      <c r="Q2110">
        <v>69413369</v>
      </c>
      <c r="S2110">
        <v>146389103966</v>
      </c>
      <c r="T2110" t="s">
        <v>10483</v>
      </c>
      <c r="U2110" t="s">
        <v>10484</v>
      </c>
      <c r="V2110" t="s">
        <v>12618</v>
      </c>
      <c r="Z2110">
        <v>109.139991197615</v>
      </c>
      <c r="AA2110">
        <v>-7.6202971343848898</v>
      </c>
      <c r="AB2110" t="s">
        <v>10485</v>
      </c>
      <c r="AC2110" t="s">
        <v>284</v>
      </c>
      <c r="AL2110" t="s">
        <v>217</v>
      </c>
      <c r="AM2110" t="s">
        <v>12619</v>
      </c>
      <c r="AN2110" t="s">
        <v>6</v>
      </c>
      <c r="AO2110" t="s">
        <v>10112</v>
      </c>
      <c r="AP2110" s="57">
        <v>46319.458333333336</v>
      </c>
      <c r="AQ2110" t="s">
        <v>838</v>
      </c>
      <c r="AR2110" t="s">
        <v>14</v>
      </c>
      <c r="AS2110" t="s">
        <v>8921</v>
      </c>
      <c r="AT2110" t="s">
        <v>230</v>
      </c>
      <c r="AV2110" t="s">
        <v>12620</v>
      </c>
      <c r="AW2110" t="s">
        <v>3528</v>
      </c>
      <c r="AX2110" t="s">
        <v>222</v>
      </c>
      <c r="BA2110" s="57">
        <v>46319.458333333336</v>
      </c>
      <c r="BB2110" t="s">
        <v>12619</v>
      </c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:61">
      <c r="A2111">
        <v>2110</v>
      </c>
      <c r="B2111">
        <v>1002655375</v>
      </c>
      <c r="C2111">
        <v>3</v>
      </c>
      <c r="D2111" t="s">
        <v>59</v>
      </c>
      <c r="E2111">
        <v>4</v>
      </c>
      <c r="F2111" t="s">
        <v>223</v>
      </c>
      <c r="G2111" t="s">
        <v>2175</v>
      </c>
      <c r="H2111" t="s">
        <v>10477</v>
      </c>
      <c r="I2111" t="s">
        <v>212</v>
      </c>
      <c r="J2111" t="s">
        <v>213</v>
      </c>
      <c r="K2111" t="s">
        <v>149</v>
      </c>
      <c r="M2111" t="s">
        <v>542</v>
      </c>
      <c r="N2111" t="s">
        <v>563</v>
      </c>
      <c r="O2111" s="57">
        <v>46322.42459490741</v>
      </c>
      <c r="P2111" s="57">
        <v>46322.42460648148</v>
      </c>
      <c r="Q2111">
        <v>69383033</v>
      </c>
      <c r="T2111" t="s">
        <v>1711</v>
      </c>
      <c r="V2111" t="s">
        <v>13364</v>
      </c>
      <c r="Z2111">
        <v>109.188188</v>
      </c>
      <c r="AA2111">
        <v>-7.5626790000000002</v>
      </c>
      <c r="AB2111" t="s">
        <v>13365</v>
      </c>
      <c r="AC2111" t="s">
        <v>284</v>
      </c>
      <c r="AL2111" t="s">
        <v>217</v>
      </c>
      <c r="AM2111" t="s">
        <v>13366</v>
      </c>
      <c r="AN2111" t="s">
        <v>6</v>
      </c>
      <c r="AO2111" t="s">
        <v>13893</v>
      </c>
      <c r="AP2111" s="57">
        <v>46323</v>
      </c>
      <c r="AR2111" t="s">
        <v>543</v>
      </c>
      <c r="AS2111" t="s">
        <v>8921</v>
      </c>
      <c r="AT2111" t="s">
        <v>230</v>
      </c>
      <c r="AV2111" t="s">
        <v>14093</v>
      </c>
      <c r="AW2111" t="s">
        <v>2216</v>
      </c>
      <c r="AX2111" t="s">
        <v>222</v>
      </c>
      <c r="BA2111" s="57">
        <v>46323.625</v>
      </c>
      <c r="BB2111" t="s">
        <v>13366</v>
      </c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:61">
      <c r="A2112">
        <v>2111</v>
      </c>
      <c r="B2112">
        <v>1002657262</v>
      </c>
      <c r="C2112">
        <v>3</v>
      </c>
      <c r="D2112" t="s">
        <v>59</v>
      </c>
      <c r="E2112">
        <v>4</v>
      </c>
      <c r="F2112" t="s">
        <v>223</v>
      </c>
      <c r="G2112" t="s">
        <v>2175</v>
      </c>
      <c r="H2112" t="s">
        <v>10477</v>
      </c>
      <c r="I2112" t="s">
        <v>212</v>
      </c>
      <c r="J2112" t="s">
        <v>213</v>
      </c>
      <c r="K2112" t="s">
        <v>149</v>
      </c>
      <c r="L2112" t="s">
        <v>214</v>
      </c>
      <c r="M2112" t="s">
        <v>542</v>
      </c>
      <c r="N2112" t="s">
        <v>215</v>
      </c>
      <c r="O2112" s="57">
        <v>46323.440300925926</v>
      </c>
      <c r="P2112" s="57">
        <v>46323.440312500003</v>
      </c>
      <c r="Q2112">
        <v>69416900</v>
      </c>
      <c r="T2112" t="s">
        <v>13358</v>
      </c>
      <c r="V2112" t="s">
        <v>13360</v>
      </c>
      <c r="Z2112">
        <v>109.12264999999999</v>
      </c>
      <c r="AA2112">
        <v>-7.6164740000000002</v>
      </c>
      <c r="AB2112" t="s">
        <v>13361</v>
      </c>
      <c r="AC2112" t="s">
        <v>235</v>
      </c>
      <c r="AL2112" t="s">
        <v>217</v>
      </c>
      <c r="AM2112" t="s">
        <v>13362</v>
      </c>
      <c r="AN2112" t="s">
        <v>6</v>
      </c>
      <c r="AO2112" t="s">
        <v>14710</v>
      </c>
      <c r="AP2112" s="57">
        <v>46325</v>
      </c>
      <c r="AR2112" t="s">
        <v>543</v>
      </c>
      <c r="AS2112" t="s">
        <v>8921</v>
      </c>
      <c r="AT2112" t="s">
        <v>230</v>
      </c>
      <c r="AV2112" t="s">
        <v>14711</v>
      </c>
      <c r="AW2112" t="s">
        <v>878</v>
      </c>
      <c r="AX2112" t="s">
        <v>222</v>
      </c>
      <c r="BA2112" s="57">
        <v>46325.333333333336</v>
      </c>
      <c r="BB2112" t="s">
        <v>13362</v>
      </c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:61">
      <c r="A2113">
        <v>2112</v>
      </c>
      <c r="B2113">
        <v>1002644692</v>
      </c>
      <c r="C2113">
        <v>3</v>
      </c>
      <c r="D2113" t="s">
        <v>59</v>
      </c>
      <c r="E2113">
        <v>4</v>
      </c>
      <c r="F2113" t="s">
        <v>223</v>
      </c>
      <c r="G2113" t="s">
        <v>2175</v>
      </c>
      <c r="H2113" t="s">
        <v>10477</v>
      </c>
      <c r="I2113" t="s">
        <v>212</v>
      </c>
      <c r="J2113" t="s">
        <v>213</v>
      </c>
      <c r="K2113" t="s">
        <v>149</v>
      </c>
      <c r="M2113" t="s">
        <v>76</v>
      </c>
      <c r="N2113" t="s">
        <v>215</v>
      </c>
      <c r="O2113" s="57">
        <v>46315.395601851851</v>
      </c>
      <c r="P2113" s="57">
        <v>46317.498576388891</v>
      </c>
      <c r="Q2113">
        <v>69413471</v>
      </c>
      <c r="S2113">
        <v>146389103967</v>
      </c>
      <c r="T2113" t="s">
        <v>10478</v>
      </c>
      <c r="U2113" t="s">
        <v>10479</v>
      </c>
      <c r="V2113" t="s">
        <v>10480</v>
      </c>
      <c r="Z2113">
        <v>109.11983460187901</v>
      </c>
      <c r="AA2113">
        <v>-7.6198937687986898</v>
      </c>
      <c r="AB2113" t="s">
        <v>10481</v>
      </c>
      <c r="AC2113" t="s">
        <v>284</v>
      </c>
      <c r="AL2113" t="s">
        <v>217</v>
      </c>
      <c r="AM2113" t="s">
        <v>10482</v>
      </c>
      <c r="AN2113" t="s">
        <v>6</v>
      </c>
      <c r="AO2113" t="s">
        <v>10075</v>
      </c>
      <c r="AP2113" s="57">
        <v>46317.333333333336</v>
      </c>
      <c r="AR2113" t="s">
        <v>218</v>
      </c>
      <c r="AS2113" t="s">
        <v>8921</v>
      </c>
      <c r="AT2113" t="s">
        <v>230</v>
      </c>
      <c r="AU2113">
        <v>20261022</v>
      </c>
      <c r="AV2113" t="s">
        <v>221</v>
      </c>
      <c r="AW2113" t="s">
        <v>861</v>
      </c>
      <c r="AX2113" t="s">
        <v>222</v>
      </c>
      <c r="BA2113" s="57">
        <v>46317.333333333336</v>
      </c>
      <c r="BB2113" t="s">
        <v>10482</v>
      </c>
      <c r="BC2113">
        <v>2026</v>
      </c>
      <c r="BD2113">
        <v>10</v>
      </c>
      <c r="BE2113">
        <v>22</v>
      </c>
      <c r="BF2113" s="6">
        <f t="shared" si="96"/>
        <v>46317</v>
      </c>
      <c r="BG2113">
        <f t="shared" si="97"/>
        <v>-0.33333333333575865</v>
      </c>
      <c r="BH2113" t="str">
        <f t="shared" si="98"/>
        <v>COMPLY</v>
      </c>
      <c r="BI2113" t="e">
        <f>VLOOKUP(H2113,Sheet2!$A$1:$B$270,2,FALSE)</f>
        <v>#N/A</v>
      </c>
    </row>
    <row r="2114" spans="1:61">
      <c r="A2114">
        <v>2113</v>
      </c>
      <c r="B2114">
        <v>1002652104</v>
      </c>
      <c r="C2114">
        <v>3</v>
      </c>
      <c r="D2114" t="s">
        <v>59</v>
      </c>
      <c r="E2114">
        <v>4</v>
      </c>
      <c r="F2114" t="s">
        <v>223</v>
      </c>
      <c r="G2114" t="s">
        <v>2175</v>
      </c>
      <c r="H2114" t="s">
        <v>10477</v>
      </c>
      <c r="I2114" t="s">
        <v>212</v>
      </c>
      <c r="J2114" t="s">
        <v>213</v>
      </c>
      <c r="K2114" t="s">
        <v>149</v>
      </c>
      <c r="M2114" t="s">
        <v>76</v>
      </c>
      <c r="N2114" t="s">
        <v>215</v>
      </c>
      <c r="O2114" s="57">
        <v>46319.563576388886</v>
      </c>
      <c r="P2114" s="57">
        <v>46319.616539351853</v>
      </c>
      <c r="Q2114">
        <v>69413369</v>
      </c>
      <c r="S2114">
        <v>146389104144</v>
      </c>
      <c r="T2114" t="s">
        <v>10483</v>
      </c>
      <c r="U2114" t="s">
        <v>12621</v>
      </c>
      <c r="V2114" t="s">
        <v>12622</v>
      </c>
      <c r="Z2114">
        <v>109.13995794418</v>
      </c>
      <c r="AA2114">
        <v>-7.6201192115037202</v>
      </c>
      <c r="AB2114" t="s">
        <v>10485</v>
      </c>
      <c r="AC2114" t="s">
        <v>284</v>
      </c>
      <c r="AL2114" t="s">
        <v>217</v>
      </c>
      <c r="AM2114" t="s">
        <v>12623</v>
      </c>
      <c r="AN2114" t="s">
        <v>6</v>
      </c>
      <c r="AO2114" t="s">
        <v>11990</v>
      </c>
      <c r="AR2114" t="s">
        <v>218</v>
      </c>
      <c r="AS2114" t="s">
        <v>8921</v>
      </c>
      <c r="AT2114" t="s">
        <v>230</v>
      </c>
      <c r="AU2114">
        <v>20261024</v>
      </c>
      <c r="AV2114" t="s">
        <v>221</v>
      </c>
      <c r="AW2114" t="s">
        <v>3519</v>
      </c>
      <c r="AX2114" t="s">
        <v>222</v>
      </c>
      <c r="BA2114" s="57">
        <v>46319.291666666664</v>
      </c>
      <c r="BB2114" t="s">
        <v>12623</v>
      </c>
      <c r="BC2114">
        <v>2026</v>
      </c>
      <c r="BD2114">
        <v>10</v>
      </c>
      <c r="BE2114">
        <v>24</v>
      </c>
      <c r="BF2114" s="6">
        <f t="shared" ref="BF2114:BF2177" si="99">DATE(BC2114,BD2114,BE2114)</f>
        <v>46319</v>
      </c>
      <c r="BG2114">
        <f t="shared" ref="BG2114:BG2177" si="100">BF2114-BA2114</f>
        <v>-0.29166666666424135</v>
      </c>
      <c r="BH2114" t="str">
        <f t="shared" ref="BH2114:BH2177" si="101">IF(BG2114=1,"COMPLY",IF(BG2114&lt;1,"COMPLY","NOT COMPLY"))</f>
        <v>COMPLY</v>
      </c>
      <c r="BI2114" t="e">
        <f>VLOOKUP(H2114,Sheet2!$A$1:$B$270,2,FALSE)</f>
        <v>#N/A</v>
      </c>
    </row>
    <row r="2115" spans="1:61">
      <c r="A2115">
        <v>2114</v>
      </c>
      <c r="B2115">
        <v>1002653142</v>
      </c>
      <c r="C2115">
        <v>3</v>
      </c>
      <c r="D2115" t="s">
        <v>59</v>
      </c>
      <c r="E2115">
        <v>4</v>
      </c>
      <c r="F2115" t="s">
        <v>223</v>
      </c>
      <c r="G2115" t="s">
        <v>2175</v>
      </c>
      <c r="H2115" t="s">
        <v>10477</v>
      </c>
      <c r="I2115" t="s">
        <v>212</v>
      </c>
      <c r="J2115" t="s">
        <v>213</v>
      </c>
      <c r="K2115" t="s">
        <v>149</v>
      </c>
      <c r="L2115" t="s">
        <v>214</v>
      </c>
      <c r="M2115" t="s">
        <v>1916</v>
      </c>
      <c r="N2115" t="s">
        <v>215</v>
      </c>
      <c r="O2115" s="57">
        <v>46321.419363425928</v>
      </c>
      <c r="P2115" s="57">
        <v>46323.443518518521</v>
      </c>
      <c r="Q2115">
        <v>69416900</v>
      </c>
      <c r="S2115">
        <v>146389104148</v>
      </c>
      <c r="T2115" t="s">
        <v>13358</v>
      </c>
      <c r="U2115" t="s">
        <v>13359</v>
      </c>
      <c r="V2115" t="s">
        <v>13360</v>
      </c>
      <c r="Z2115">
        <v>109.122659</v>
      </c>
      <c r="AA2115">
        <v>-7.6164740000000002</v>
      </c>
      <c r="AB2115" t="s">
        <v>13361</v>
      </c>
      <c r="AC2115" t="s">
        <v>235</v>
      </c>
      <c r="AL2115" t="s">
        <v>217</v>
      </c>
      <c r="AM2115" t="s">
        <v>13362</v>
      </c>
      <c r="AN2115" t="s">
        <v>6</v>
      </c>
      <c r="AO2115" t="s">
        <v>13171</v>
      </c>
      <c r="AP2115" s="57">
        <v>46325.333333333336</v>
      </c>
      <c r="AQ2115" t="s">
        <v>838</v>
      </c>
      <c r="AR2115" t="s">
        <v>12</v>
      </c>
      <c r="AS2115" t="s">
        <v>8921</v>
      </c>
      <c r="AT2115" t="s">
        <v>230</v>
      </c>
      <c r="AV2115" t="s">
        <v>1626</v>
      </c>
      <c r="AW2115" t="s">
        <v>878</v>
      </c>
      <c r="AX2115" t="s">
        <v>222</v>
      </c>
      <c r="BA2115" s="57">
        <v>46325.333333333336</v>
      </c>
      <c r="BB2115" t="s">
        <v>13362</v>
      </c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:61">
      <c r="A2116">
        <v>2115</v>
      </c>
      <c r="B2116">
        <v>1002653912</v>
      </c>
      <c r="C2116">
        <v>3</v>
      </c>
      <c r="D2116" t="s">
        <v>59</v>
      </c>
      <c r="E2116">
        <v>4</v>
      </c>
      <c r="F2116" t="s">
        <v>223</v>
      </c>
      <c r="G2116" t="s">
        <v>2175</v>
      </c>
      <c r="H2116" t="s">
        <v>10477</v>
      </c>
      <c r="I2116" t="s">
        <v>212</v>
      </c>
      <c r="J2116" t="s">
        <v>213</v>
      </c>
      <c r="K2116" t="s">
        <v>149</v>
      </c>
      <c r="M2116" t="s">
        <v>1916</v>
      </c>
      <c r="N2116" t="s">
        <v>563</v>
      </c>
      <c r="O2116" s="57">
        <v>46321.557557870372</v>
      </c>
      <c r="P2116" s="57">
        <v>46322.425023148149</v>
      </c>
      <c r="Q2116">
        <v>69383033</v>
      </c>
      <c r="S2116">
        <v>146389104150</v>
      </c>
      <c r="T2116" t="s">
        <v>1711</v>
      </c>
      <c r="U2116" t="s">
        <v>13363</v>
      </c>
      <c r="V2116" t="s">
        <v>13364</v>
      </c>
      <c r="Z2116">
        <v>109.18818880000001</v>
      </c>
      <c r="AA2116">
        <v>-7.5626797000000003</v>
      </c>
      <c r="AB2116" t="s">
        <v>13365</v>
      </c>
      <c r="AC2116" t="s">
        <v>284</v>
      </c>
      <c r="AL2116" t="s">
        <v>217</v>
      </c>
      <c r="AM2116" t="s">
        <v>13366</v>
      </c>
      <c r="AN2116" t="s">
        <v>6</v>
      </c>
      <c r="AO2116" t="s">
        <v>12996</v>
      </c>
      <c r="AP2116" s="57">
        <v>46323.625</v>
      </c>
      <c r="AQ2116" t="s">
        <v>841</v>
      </c>
      <c r="AR2116" t="s">
        <v>12</v>
      </c>
      <c r="AS2116" t="s">
        <v>8921</v>
      </c>
      <c r="AT2116" t="s">
        <v>230</v>
      </c>
      <c r="AV2116" t="s">
        <v>1626</v>
      </c>
      <c r="AW2116" t="s">
        <v>2216</v>
      </c>
      <c r="AX2116" t="s">
        <v>222</v>
      </c>
      <c r="BA2116" s="57">
        <v>46323.625</v>
      </c>
      <c r="BB2116" t="s">
        <v>13366</v>
      </c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:61">
      <c r="A2117">
        <v>2116</v>
      </c>
      <c r="B2117">
        <v>1002655890</v>
      </c>
      <c r="C2117">
        <v>3</v>
      </c>
      <c r="D2117" t="s">
        <v>59</v>
      </c>
      <c r="E2117">
        <v>4</v>
      </c>
      <c r="F2117" t="s">
        <v>223</v>
      </c>
      <c r="G2117" t="s">
        <v>2175</v>
      </c>
      <c r="H2117" t="s">
        <v>14094</v>
      </c>
      <c r="I2117" t="s">
        <v>212</v>
      </c>
      <c r="J2117" t="s">
        <v>213</v>
      </c>
      <c r="K2117" t="s">
        <v>149</v>
      </c>
      <c r="L2117" t="s">
        <v>214</v>
      </c>
      <c r="M2117" t="s">
        <v>76</v>
      </c>
      <c r="N2117" t="s">
        <v>215</v>
      </c>
      <c r="O2117" s="57">
        <v>46322.550578703704</v>
      </c>
      <c r="P2117" s="57">
        <v>46323.972743055558</v>
      </c>
      <c r="Q2117">
        <v>69417953</v>
      </c>
      <c r="S2117">
        <v>143390113404</v>
      </c>
      <c r="T2117" t="s">
        <v>14095</v>
      </c>
      <c r="U2117" t="s">
        <v>14096</v>
      </c>
      <c r="V2117" t="s">
        <v>14097</v>
      </c>
      <c r="Z2117">
        <v>108.8224716</v>
      </c>
      <c r="AA2117">
        <v>-7.4844391999999997</v>
      </c>
      <c r="AB2117" t="s">
        <v>14098</v>
      </c>
      <c r="AC2117" t="s">
        <v>235</v>
      </c>
      <c r="AL2117" t="s">
        <v>217</v>
      </c>
      <c r="AM2117" t="s">
        <v>14099</v>
      </c>
      <c r="AN2117" t="s">
        <v>6</v>
      </c>
      <c r="AO2117" t="s">
        <v>14100</v>
      </c>
      <c r="AP2117" s="57">
        <v>46325.625</v>
      </c>
      <c r="AR2117" t="s">
        <v>218</v>
      </c>
      <c r="AS2117" t="s">
        <v>2188</v>
      </c>
      <c r="AT2117" t="s">
        <v>230</v>
      </c>
      <c r="AU2117">
        <v>20261028</v>
      </c>
      <c r="AV2117" t="s">
        <v>221</v>
      </c>
      <c r="AW2117" t="s">
        <v>877</v>
      </c>
      <c r="AX2117" t="s">
        <v>222</v>
      </c>
      <c r="BA2117" s="57">
        <v>46325.625</v>
      </c>
      <c r="BB2117" t="s">
        <v>14099</v>
      </c>
      <c r="BC2117">
        <v>2026</v>
      </c>
      <c r="BD2117">
        <v>10</v>
      </c>
      <c r="BE2117">
        <v>28</v>
      </c>
      <c r="BF2117" s="6">
        <f t="shared" si="99"/>
        <v>46323</v>
      </c>
      <c r="BG2117">
        <f t="shared" si="100"/>
        <v>-2.625</v>
      </c>
      <c r="BH2117" t="str">
        <f t="shared" si="101"/>
        <v>COMPLY</v>
      </c>
      <c r="BI2117" t="e">
        <f>VLOOKUP(H2117,Sheet2!$A$1:$B$270,2,FALSE)</f>
        <v>#N/A</v>
      </c>
    </row>
    <row r="2118" spans="1:61">
      <c r="A2118">
        <v>2117</v>
      </c>
      <c r="B2118">
        <v>1002660036</v>
      </c>
      <c r="C2118">
        <v>3</v>
      </c>
      <c r="D2118" t="s">
        <v>59</v>
      </c>
      <c r="E2118">
        <v>4</v>
      </c>
      <c r="F2118" t="s">
        <v>223</v>
      </c>
      <c r="G2118" t="s">
        <v>2175</v>
      </c>
      <c r="H2118" t="s">
        <v>14094</v>
      </c>
      <c r="I2118" t="s">
        <v>212</v>
      </c>
      <c r="J2118" t="s">
        <v>213</v>
      </c>
      <c r="K2118" t="s">
        <v>149</v>
      </c>
      <c r="L2118" t="s">
        <v>214</v>
      </c>
      <c r="M2118" t="s">
        <v>76</v>
      </c>
      <c r="N2118" t="s">
        <v>215</v>
      </c>
      <c r="O2118" s="57">
        <v>46324.874872685185</v>
      </c>
      <c r="P2118" s="57">
        <v>46325.559421296297</v>
      </c>
      <c r="Q2118">
        <v>69419597</v>
      </c>
      <c r="S2118">
        <v>143390113400</v>
      </c>
      <c r="T2118" t="s">
        <v>15401</v>
      </c>
      <c r="U2118" t="s">
        <v>15402</v>
      </c>
      <c r="V2118" t="s">
        <v>15403</v>
      </c>
      <c r="Z2118">
        <v>108.78063469999999</v>
      </c>
      <c r="AA2118">
        <v>-7.5052173999999896</v>
      </c>
      <c r="AB2118" t="s">
        <v>15404</v>
      </c>
      <c r="AC2118" t="s">
        <v>235</v>
      </c>
      <c r="AL2118" t="s">
        <v>217</v>
      </c>
      <c r="AM2118" t="s">
        <v>15405</v>
      </c>
      <c r="AN2118" t="s">
        <v>6</v>
      </c>
      <c r="AO2118" t="s">
        <v>15406</v>
      </c>
      <c r="AP2118" s="57">
        <v>46326.333333333336</v>
      </c>
      <c r="AR2118" t="s">
        <v>218</v>
      </c>
      <c r="AS2118" t="s">
        <v>2188</v>
      </c>
      <c r="AT2118" t="s">
        <v>230</v>
      </c>
      <c r="AU2118">
        <v>20261030</v>
      </c>
      <c r="AV2118" t="s">
        <v>221</v>
      </c>
      <c r="AW2118" t="s">
        <v>877</v>
      </c>
      <c r="AX2118" t="s">
        <v>222</v>
      </c>
      <c r="BA2118" s="57">
        <v>46326.333333333336</v>
      </c>
      <c r="BB2118" t="s">
        <v>15405</v>
      </c>
      <c r="BC2118">
        <v>2026</v>
      </c>
      <c r="BD2118">
        <v>10</v>
      </c>
      <c r="BE2118">
        <v>30</v>
      </c>
      <c r="BF2118" s="6">
        <f t="shared" si="99"/>
        <v>46325</v>
      </c>
      <c r="BG2118">
        <f t="shared" si="100"/>
        <v>-1.3333333333357587</v>
      </c>
      <c r="BH2118" t="str">
        <f t="shared" si="101"/>
        <v>COMPLY</v>
      </c>
      <c r="BI2118" t="e">
        <f>VLOOKUP(H2118,Sheet2!$A$1:$B$270,2,FALSE)</f>
        <v>#N/A</v>
      </c>
    </row>
    <row r="2119" spans="1:61">
      <c r="A2119">
        <v>2118</v>
      </c>
      <c r="B2119">
        <v>1002623766</v>
      </c>
      <c r="C2119">
        <v>3</v>
      </c>
      <c r="D2119" t="s">
        <v>59</v>
      </c>
      <c r="E2119">
        <v>4</v>
      </c>
      <c r="F2119" t="s">
        <v>223</v>
      </c>
      <c r="G2119" t="s">
        <v>312</v>
      </c>
      <c r="H2119" t="s">
        <v>313</v>
      </c>
      <c r="I2119" t="s">
        <v>212</v>
      </c>
      <c r="J2119" t="s">
        <v>213</v>
      </c>
      <c r="K2119" t="s">
        <v>149</v>
      </c>
      <c r="L2119" t="s">
        <v>214</v>
      </c>
      <c r="M2119" t="s">
        <v>1400</v>
      </c>
      <c r="N2119" t="s">
        <v>215</v>
      </c>
      <c r="O2119" s="57">
        <v>46301.426793981482</v>
      </c>
      <c r="P2119" s="57">
        <v>46303.478738425925</v>
      </c>
      <c r="Q2119">
        <v>69404778</v>
      </c>
      <c r="S2119">
        <v>146372103916</v>
      </c>
      <c r="T2119" t="s">
        <v>2204</v>
      </c>
      <c r="U2119" t="s">
        <v>3512</v>
      </c>
      <c r="V2119" t="s">
        <v>3513</v>
      </c>
      <c r="Z2119">
        <v>109.687924</v>
      </c>
      <c r="AA2119">
        <v>-7.4399139999999999</v>
      </c>
      <c r="AB2119" t="s">
        <v>3514</v>
      </c>
      <c r="AC2119" t="s">
        <v>235</v>
      </c>
      <c r="AL2119" t="s">
        <v>217</v>
      </c>
      <c r="AM2119" t="s">
        <v>3264</v>
      </c>
      <c r="AN2119" t="s">
        <v>6</v>
      </c>
      <c r="AO2119" s="57">
        <v>46183.433946759258</v>
      </c>
      <c r="AP2119" s="57">
        <v>46302.625</v>
      </c>
      <c r="AR2119" t="s">
        <v>14</v>
      </c>
      <c r="AS2119" t="s">
        <v>219</v>
      </c>
      <c r="AT2119" t="s">
        <v>230</v>
      </c>
      <c r="AV2119" t="s">
        <v>4668</v>
      </c>
      <c r="AW2119" t="s">
        <v>877</v>
      </c>
      <c r="AX2119" t="s">
        <v>222</v>
      </c>
      <c r="BA2119" s="57">
        <v>46302.625</v>
      </c>
      <c r="BB2119" t="s">
        <v>3264</v>
      </c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:61">
      <c r="A2120">
        <v>2119</v>
      </c>
      <c r="B2120">
        <v>1002641436</v>
      </c>
      <c r="C2120">
        <v>3</v>
      </c>
      <c r="D2120" t="s">
        <v>59</v>
      </c>
      <c r="E2120">
        <v>4</v>
      </c>
      <c r="F2120" t="s">
        <v>223</v>
      </c>
      <c r="G2120" t="s">
        <v>312</v>
      </c>
      <c r="H2120" t="s">
        <v>313</v>
      </c>
      <c r="I2120" t="s">
        <v>212</v>
      </c>
      <c r="J2120" t="s">
        <v>213</v>
      </c>
      <c r="K2120" t="s">
        <v>149</v>
      </c>
      <c r="L2120" t="s">
        <v>214</v>
      </c>
      <c r="M2120" t="s">
        <v>1400</v>
      </c>
      <c r="N2120" t="s">
        <v>215</v>
      </c>
      <c r="O2120" s="57">
        <v>46312.595532407409</v>
      </c>
      <c r="P2120" s="57">
        <v>46314.434421296297</v>
      </c>
      <c r="Q2120">
        <v>69412084</v>
      </c>
      <c r="S2120">
        <v>146372103633</v>
      </c>
      <c r="T2120" t="s">
        <v>8928</v>
      </c>
      <c r="U2120" t="s">
        <v>8929</v>
      </c>
      <c r="V2120" t="s">
        <v>8930</v>
      </c>
      <c r="Z2120">
        <v>109.687912</v>
      </c>
      <c r="AA2120">
        <v>-7.3606319999999998</v>
      </c>
      <c r="AB2120" t="s">
        <v>8931</v>
      </c>
      <c r="AC2120" t="s">
        <v>235</v>
      </c>
      <c r="AL2120" t="s">
        <v>217</v>
      </c>
      <c r="AM2120" t="s">
        <v>8932</v>
      </c>
      <c r="AN2120" t="s">
        <v>6</v>
      </c>
      <c r="AO2120" t="s">
        <v>7941</v>
      </c>
      <c r="AP2120" s="57">
        <v>46313.458333333336</v>
      </c>
      <c r="AR2120" t="s">
        <v>14</v>
      </c>
      <c r="AS2120" t="s">
        <v>219</v>
      </c>
      <c r="AT2120" t="s">
        <v>230</v>
      </c>
      <c r="AV2120" t="s">
        <v>8933</v>
      </c>
      <c r="AW2120" t="s">
        <v>883</v>
      </c>
      <c r="AX2120" t="s">
        <v>222</v>
      </c>
      <c r="BA2120" s="57">
        <v>46313.458333333336</v>
      </c>
      <c r="BB2120" t="s">
        <v>8932</v>
      </c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:61">
      <c r="A2121">
        <v>2120</v>
      </c>
      <c r="B2121">
        <v>1002616994</v>
      </c>
      <c r="C2121">
        <v>3</v>
      </c>
      <c r="D2121" t="s">
        <v>59</v>
      </c>
      <c r="E2121">
        <v>4</v>
      </c>
      <c r="F2121" t="s">
        <v>223</v>
      </c>
      <c r="G2121" t="s">
        <v>312</v>
      </c>
      <c r="H2121" t="s">
        <v>313</v>
      </c>
      <c r="I2121" t="s">
        <v>212</v>
      </c>
      <c r="J2121" t="s">
        <v>213</v>
      </c>
      <c r="K2121" t="s">
        <v>149</v>
      </c>
      <c r="M2121" t="s">
        <v>76</v>
      </c>
      <c r="N2121" t="s">
        <v>215</v>
      </c>
      <c r="O2121" s="57">
        <v>46296.380231481482</v>
      </c>
      <c r="P2121" s="57">
        <v>46302.510231481479</v>
      </c>
      <c r="Q2121">
        <v>69402039</v>
      </c>
      <c r="S2121">
        <v>146372102975</v>
      </c>
      <c r="T2121" t="s">
        <v>1238</v>
      </c>
      <c r="U2121" t="s">
        <v>1239</v>
      </c>
      <c r="V2121" t="s">
        <v>2916</v>
      </c>
      <c r="Z2121">
        <v>109.814038</v>
      </c>
      <c r="AA2121">
        <v>-7.2282590000000004</v>
      </c>
      <c r="AB2121" t="s">
        <v>1240</v>
      </c>
      <c r="AC2121" t="s">
        <v>283</v>
      </c>
      <c r="AL2121" t="s">
        <v>217</v>
      </c>
      <c r="AM2121" t="s">
        <v>2917</v>
      </c>
      <c r="AN2121" t="s">
        <v>6</v>
      </c>
      <c r="AO2121" s="57">
        <v>46032.392847222225</v>
      </c>
      <c r="AP2121" s="57">
        <v>46304.458333333336</v>
      </c>
      <c r="AR2121" t="s">
        <v>218</v>
      </c>
      <c r="AS2121" t="s">
        <v>219</v>
      </c>
      <c r="AT2121" t="s">
        <v>230</v>
      </c>
      <c r="AU2121">
        <v>20261007</v>
      </c>
      <c r="AV2121" t="s">
        <v>221</v>
      </c>
      <c r="AW2121" t="s">
        <v>859</v>
      </c>
      <c r="AX2121" t="s">
        <v>222</v>
      </c>
      <c r="BA2121" s="57">
        <v>46304.458333333336</v>
      </c>
      <c r="BB2121" t="s">
        <v>2917</v>
      </c>
      <c r="BC2121">
        <v>2026</v>
      </c>
      <c r="BD2121">
        <v>10</v>
      </c>
      <c r="BE2121">
        <v>7</v>
      </c>
      <c r="BF2121" s="6">
        <f t="shared" si="99"/>
        <v>46302</v>
      </c>
      <c r="BG2121">
        <f t="shared" si="100"/>
        <v>-2.4583333333357587</v>
      </c>
      <c r="BH2121" t="str">
        <f t="shared" si="101"/>
        <v>COMPLY</v>
      </c>
      <c r="BI2121" t="e">
        <f>VLOOKUP(H2121,Sheet2!$A$1:$B$270,2,FALSE)</f>
        <v>#N/A</v>
      </c>
    </row>
    <row r="2122" spans="1:61">
      <c r="A2122">
        <v>2121</v>
      </c>
      <c r="B2122">
        <v>1002620594</v>
      </c>
      <c r="C2122">
        <v>3</v>
      </c>
      <c r="D2122" t="s">
        <v>59</v>
      </c>
      <c r="E2122">
        <v>4</v>
      </c>
      <c r="F2122" t="s">
        <v>223</v>
      </c>
      <c r="G2122" t="s">
        <v>312</v>
      </c>
      <c r="H2122" t="s">
        <v>313</v>
      </c>
      <c r="I2122" t="s">
        <v>212</v>
      </c>
      <c r="J2122" t="s">
        <v>213</v>
      </c>
      <c r="K2122" t="s">
        <v>149</v>
      </c>
      <c r="L2122" t="s">
        <v>214</v>
      </c>
      <c r="M2122" t="s">
        <v>76</v>
      </c>
      <c r="N2122" t="s">
        <v>215</v>
      </c>
      <c r="O2122" s="57">
        <v>46297.737199074072</v>
      </c>
      <c r="P2122" s="57">
        <v>46298.520266203705</v>
      </c>
      <c r="Q2122">
        <v>69403360</v>
      </c>
      <c r="S2122">
        <v>146372103614</v>
      </c>
      <c r="T2122" t="s">
        <v>2199</v>
      </c>
      <c r="U2122" t="s">
        <v>2200</v>
      </c>
      <c r="V2122" t="s">
        <v>2201</v>
      </c>
      <c r="Z2122">
        <v>109.69005300000001</v>
      </c>
      <c r="AA2122">
        <v>-7.3946990000000001</v>
      </c>
      <c r="AB2122" t="s">
        <v>2202</v>
      </c>
      <c r="AC2122" t="s">
        <v>235</v>
      </c>
      <c r="AL2122" t="s">
        <v>217</v>
      </c>
      <c r="AM2122" t="s">
        <v>2203</v>
      </c>
      <c r="AN2122" t="s">
        <v>6</v>
      </c>
      <c r="AO2122" s="57">
        <v>46063.746817129628</v>
      </c>
      <c r="AP2122" s="57">
        <v>46299.333333333336</v>
      </c>
      <c r="AR2122" t="s">
        <v>218</v>
      </c>
      <c r="AS2122" t="s">
        <v>219</v>
      </c>
      <c r="AT2122" t="s">
        <v>230</v>
      </c>
      <c r="AU2122">
        <v>20261003</v>
      </c>
      <c r="AV2122" t="s">
        <v>221</v>
      </c>
      <c r="AW2122" t="s">
        <v>876</v>
      </c>
      <c r="AX2122" t="s">
        <v>222</v>
      </c>
      <c r="BA2122" s="57">
        <v>46299.333333333336</v>
      </c>
      <c r="BB2122" t="s">
        <v>2203</v>
      </c>
      <c r="BC2122">
        <v>2026</v>
      </c>
      <c r="BD2122">
        <v>10</v>
      </c>
      <c r="BE2122">
        <v>3</v>
      </c>
      <c r="BF2122" s="6">
        <f t="shared" si="99"/>
        <v>46298</v>
      </c>
      <c r="BG2122">
        <f t="shared" si="100"/>
        <v>-1.3333333333357587</v>
      </c>
      <c r="BH2122" t="str">
        <f t="shared" si="101"/>
        <v>COMPLY</v>
      </c>
      <c r="BI2122" t="e">
        <f>VLOOKUP(H2122,Sheet2!$A$1:$B$270,2,FALSE)</f>
        <v>#N/A</v>
      </c>
    </row>
    <row r="2123" spans="1:61">
      <c r="A2123">
        <v>2122</v>
      </c>
      <c r="B2123">
        <v>1002619769</v>
      </c>
      <c r="C2123">
        <v>3</v>
      </c>
      <c r="D2123" t="s">
        <v>59</v>
      </c>
      <c r="E2123">
        <v>4</v>
      </c>
      <c r="F2123" t="s">
        <v>223</v>
      </c>
      <c r="G2123" t="s">
        <v>312</v>
      </c>
      <c r="H2123" t="s">
        <v>313</v>
      </c>
      <c r="I2123" t="s">
        <v>212</v>
      </c>
      <c r="J2123" t="s">
        <v>213</v>
      </c>
      <c r="K2123" t="s">
        <v>149</v>
      </c>
      <c r="L2123" t="s">
        <v>214</v>
      </c>
      <c r="M2123" t="s">
        <v>76</v>
      </c>
      <c r="N2123" t="s">
        <v>215</v>
      </c>
      <c r="O2123" s="57">
        <v>46297.55741898148</v>
      </c>
      <c r="P2123" s="57">
        <v>46300.510891203703</v>
      </c>
      <c r="Q2123">
        <v>69403086</v>
      </c>
      <c r="S2123">
        <v>146372103472</v>
      </c>
      <c r="T2123" t="s">
        <v>2194</v>
      </c>
      <c r="U2123" t="s">
        <v>2195</v>
      </c>
      <c r="V2123" t="s">
        <v>2196</v>
      </c>
      <c r="Z2123">
        <v>109.826308</v>
      </c>
      <c r="AA2123">
        <v>-7.2068159999999999</v>
      </c>
      <c r="AB2123" t="s">
        <v>2197</v>
      </c>
      <c r="AC2123" t="s">
        <v>235</v>
      </c>
      <c r="AL2123" t="s">
        <v>217</v>
      </c>
      <c r="AM2123" t="s">
        <v>2198</v>
      </c>
      <c r="AN2123" t="s">
        <v>6</v>
      </c>
      <c r="AO2123" s="57">
        <v>46063.559317129628</v>
      </c>
      <c r="AP2123" s="57">
        <v>46299.333333333336</v>
      </c>
      <c r="AR2123" t="s">
        <v>218</v>
      </c>
      <c r="AS2123" t="s">
        <v>219</v>
      </c>
      <c r="AT2123" t="s">
        <v>230</v>
      </c>
      <c r="AU2123">
        <v>20261005</v>
      </c>
      <c r="AV2123" t="s">
        <v>221</v>
      </c>
      <c r="AW2123" t="s">
        <v>879</v>
      </c>
      <c r="AX2123" t="s">
        <v>222</v>
      </c>
      <c r="BA2123" s="57">
        <v>46299.333333333336</v>
      </c>
      <c r="BB2123" t="s">
        <v>2198</v>
      </c>
      <c r="BC2123">
        <v>2026</v>
      </c>
      <c r="BD2123">
        <v>10</v>
      </c>
      <c r="BE2123">
        <v>5</v>
      </c>
      <c r="BF2123" s="6">
        <f t="shared" si="99"/>
        <v>46300</v>
      </c>
      <c r="BG2123">
        <f t="shared" si="100"/>
        <v>0.66666666666424135</v>
      </c>
      <c r="BH2123" t="str">
        <f t="shared" si="101"/>
        <v>COMPLY</v>
      </c>
      <c r="BI2123" t="e">
        <f>VLOOKUP(H2123,Sheet2!$A$1:$B$270,2,FALSE)</f>
        <v>#N/A</v>
      </c>
    </row>
    <row r="2124" spans="1:61">
      <c r="A2124">
        <v>2123</v>
      </c>
      <c r="B2124">
        <v>1002623871</v>
      </c>
      <c r="C2124">
        <v>3</v>
      </c>
      <c r="D2124" t="s">
        <v>59</v>
      </c>
      <c r="E2124">
        <v>4</v>
      </c>
      <c r="F2124" t="s">
        <v>223</v>
      </c>
      <c r="G2124" t="s">
        <v>312</v>
      </c>
      <c r="H2124" t="s">
        <v>313</v>
      </c>
      <c r="I2124" t="s">
        <v>212</v>
      </c>
      <c r="J2124" t="s">
        <v>213</v>
      </c>
      <c r="K2124" t="s">
        <v>149</v>
      </c>
      <c r="L2124" t="s">
        <v>214</v>
      </c>
      <c r="M2124" t="s">
        <v>76</v>
      </c>
      <c r="N2124" t="s">
        <v>215</v>
      </c>
      <c r="O2124" s="57">
        <v>46301.444907407407</v>
      </c>
      <c r="P2124" s="57">
        <v>46302.52449074074</v>
      </c>
      <c r="Q2124">
        <v>69404850</v>
      </c>
      <c r="S2124">
        <v>146372104064</v>
      </c>
      <c r="T2124" t="s">
        <v>3507</v>
      </c>
      <c r="U2124" t="s">
        <v>3508</v>
      </c>
      <c r="V2124" t="s">
        <v>3509</v>
      </c>
      <c r="Z2124">
        <v>109.695538744036</v>
      </c>
      <c r="AA2124">
        <v>-7.3971299326979301</v>
      </c>
      <c r="AB2124" t="s">
        <v>3510</v>
      </c>
      <c r="AC2124" t="s">
        <v>235</v>
      </c>
      <c r="AL2124" t="s">
        <v>217</v>
      </c>
      <c r="AM2124" t="s">
        <v>3511</v>
      </c>
      <c r="AN2124" t="s">
        <v>6</v>
      </c>
      <c r="AO2124" s="57">
        <v>46183.454942129632</v>
      </c>
      <c r="AP2124" s="57">
        <v>46303.333333333336</v>
      </c>
      <c r="AR2124" t="s">
        <v>218</v>
      </c>
      <c r="AS2124" t="s">
        <v>219</v>
      </c>
      <c r="AT2124" t="s">
        <v>230</v>
      </c>
      <c r="AU2124">
        <v>20261007</v>
      </c>
      <c r="AV2124" t="s">
        <v>221</v>
      </c>
      <c r="AW2124" t="s">
        <v>881</v>
      </c>
      <c r="AX2124" t="s">
        <v>222</v>
      </c>
      <c r="BA2124" s="57">
        <v>46303.333333333336</v>
      </c>
      <c r="BB2124" t="s">
        <v>3511</v>
      </c>
      <c r="BC2124">
        <v>2026</v>
      </c>
      <c r="BD2124">
        <v>10</v>
      </c>
      <c r="BE2124">
        <v>7</v>
      </c>
      <c r="BF2124" s="6">
        <f t="shared" si="99"/>
        <v>46302</v>
      </c>
      <c r="BG2124">
        <f t="shared" si="100"/>
        <v>-1.3333333333357587</v>
      </c>
      <c r="BH2124" t="str">
        <f t="shared" si="101"/>
        <v>COMPLY</v>
      </c>
      <c r="BI2124" t="e">
        <f>VLOOKUP(H2124,Sheet2!$A$1:$B$270,2,FALSE)</f>
        <v>#N/A</v>
      </c>
    </row>
    <row r="2125" spans="1:61">
      <c r="A2125">
        <v>2124</v>
      </c>
      <c r="B2125">
        <v>1002627512</v>
      </c>
      <c r="C2125">
        <v>3</v>
      </c>
      <c r="D2125" t="s">
        <v>59</v>
      </c>
      <c r="E2125">
        <v>4</v>
      </c>
      <c r="F2125" t="s">
        <v>223</v>
      </c>
      <c r="G2125" t="s">
        <v>312</v>
      </c>
      <c r="H2125" t="s">
        <v>313</v>
      </c>
      <c r="I2125" t="s">
        <v>212</v>
      </c>
      <c r="J2125" t="s">
        <v>213</v>
      </c>
      <c r="K2125" t="s">
        <v>149</v>
      </c>
      <c r="M2125" t="s">
        <v>76</v>
      </c>
      <c r="N2125" t="s">
        <v>215</v>
      </c>
      <c r="O2125" s="57">
        <v>46303.478738425925</v>
      </c>
      <c r="P2125" s="57">
        <v>46303.521099537036</v>
      </c>
      <c r="Q2125">
        <v>69404778</v>
      </c>
      <c r="S2125">
        <v>146372102005</v>
      </c>
      <c r="T2125" t="s">
        <v>2204</v>
      </c>
      <c r="U2125" t="s">
        <v>4669</v>
      </c>
      <c r="V2125" t="s">
        <v>4670</v>
      </c>
      <c r="Z2125">
        <v>109.688231</v>
      </c>
      <c r="AA2125">
        <v>-7.4385940000000002</v>
      </c>
      <c r="AB2125" t="s">
        <v>3514</v>
      </c>
      <c r="AC2125" t="s">
        <v>283</v>
      </c>
      <c r="AL2125" t="s">
        <v>217</v>
      </c>
      <c r="AM2125" t="s">
        <v>4671</v>
      </c>
      <c r="AN2125" t="s">
        <v>6</v>
      </c>
      <c r="AO2125" s="57">
        <v>46244.486527777779</v>
      </c>
      <c r="AR2125" t="s">
        <v>218</v>
      </c>
      <c r="AS2125" t="s">
        <v>219</v>
      </c>
      <c r="AT2125" t="s">
        <v>230</v>
      </c>
      <c r="AU2125">
        <v>20261008</v>
      </c>
      <c r="AV2125" t="s">
        <v>221</v>
      </c>
      <c r="AW2125" t="s">
        <v>539</v>
      </c>
      <c r="AX2125" t="s">
        <v>222</v>
      </c>
      <c r="BA2125" s="57">
        <v>46303.291666666664</v>
      </c>
      <c r="BB2125" t="s">
        <v>4671</v>
      </c>
      <c r="BC2125">
        <v>2026</v>
      </c>
      <c r="BD2125">
        <v>10</v>
      </c>
      <c r="BE2125">
        <v>8</v>
      </c>
      <c r="BF2125" s="6">
        <f t="shared" si="99"/>
        <v>46303</v>
      </c>
      <c r="BG2125">
        <f t="shared" si="100"/>
        <v>-0.29166666666424135</v>
      </c>
      <c r="BH2125" t="str">
        <f t="shared" si="101"/>
        <v>COMPLY</v>
      </c>
      <c r="BI2125" t="e">
        <f>VLOOKUP(H2125,Sheet2!$A$1:$B$270,2,FALSE)</f>
        <v>#N/A</v>
      </c>
    </row>
    <row r="2126" spans="1:61">
      <c r="A2126">
        <v>2125</v>
      </c>
      <c r="B2126">
        <v>1002628573</v>
      </c>
      <c r="C2126">
        <v>3</v>
      </c>
      <c r="D2126" t="s">
        <v>59</v>
      </c>
      <c r="E2126">
        <v>4</v>
      </c>
      <c r="F2126" t="s">
        <v>223</v>
      </c>
      <c r="G2126" t="s">
        <v>312</v>
      </c>
      <c r="H2126" t="s">
        <v>313</v>
      </c>
      <c r="I2126" t="s">
        <v>212</v>
      </c>
      <c r="J2126" t="s">
        <v>213</v>
      </c>
      <c r="K2126" t="s">
        <v>149</v>
      </c>
      <c r="L2126" t="s">
        <v>214</v>
      </c>
      <c r="M2126" t="s">
        <v>76</v>
      </c>
      <c r="N2126" t="s">
        <v>215</v>
      </c>
      <c r="O2126" s="57">
        <v>46303.753182870372</v>
      </c>
      <c r="P2126" s="57">
        <v>46304.474363425928</v>
      </c>
      <c r="Q2126">
        <v>69406861</v>
      </c>
      <c r="S2126">
        <v>146372102326</v>
      </c>
      <c r="T2126" t="s">
        <v>4672</v>
      </c>
      <c r="U2126" t="s">
        <v>4673</v>
      </c>
      <c r="V2126" t="s">
        <v>4674</v>
      </c>
      <c r="Z2126">
        <v>109.698154</v>
      </c>
      <c r="AA2126">
        <v>-7.3953740000000003</v>
      </c>
      <c r="AB2126" t="s">
        <v>4675</v>
      </c>
      <c r="AC2126" t="s">
        <v>235</v>
      </c>
      <c r="AL2126" t="s">
        <v>217</v>
      </c>
      <c r="AM2126" t="s">
        <v>4676</v>
      </c>
      <c r="AN2126" t="s">
        <v>6</v>
      </c>
      <c r="AO2126" s="57">
        <v>46244.75712962963</v>
      </c>
      <c r="AP2126" s="57">
        <v>46306.625</v>
      </c>
      <c r="AR2126" t="s">
        <v>218</v>
      </c>
      <c r="AS2126" t="s">
        <v>219</v>
      </c>
      <c r="AT2126" t="s">
        <v>230</v>
      </c>
      <c r="AU2126">
        <v>20261009</v>
      </c>
      <c r="AV2126" t="s">
        <v>221</v>
      </c>
      <c r="AW2126" t="s">
        <v>2229</v>
      </c>
      <c r="AX2126" t="s">
        <v>222</v>
      </c>
      <c r="BA2126" s="57">
        <v>46306.625</v>
      </c>
      <c r="BB2126" t="s">
        <v>4676</v>
      </c>
      <c r="BC2126">
        <v>2026</v>
      </c>
      <c r="BD2126">
        <v>10</v>
      </c>
      <c r="BE2126">
        <v>9</v>
      </c>
      <c r="BF2126" s="6">
        <f t="shared" si="99"/>
        <v>46304</v>
      </c>
      <c r="BG2126">
        <f t="shared" si="100"/>
        <v>-2.625</v>
      </c>
      <c r="BH2126" t="str">
        <f t="shared" si="101"/>
        <v>COMPLY</v>
      </c>
      <c r="BI2126" t="e">
        <f>VLOOKUP(H2126,Sheet2!$A$1:$B$270,2,FALSE)</f>
        <v>#N/A</v>
      </c>
    </row>
    <row r="2127" spans="1:61">
      <c r="A2127">
        <v>2126</v>
      </c>
      <c r="B2127">
        <v>1002629506</v>
      </c>
      <c r="C2127">
        <v>3</v>
      </c>
      <c r="D2127" t="s">
        <v>59</v>
      </c>
      <c r="E2127">
        <v>4</v>
      </c>
      <c r="F2127" t="s">
        <v>223</v>
      </c>
      <c r="G2127" t="s">
        <v>312</v>
      </c>
      <c r="H2127" t="s">
        <v>313</v>
      </c>
      <c r="I2127" t="s">
        <v>212</v>
      </c>
      <c r="J2127" t="s">
        <v>213</v>
      </c>
      <c r="K2127" t="s">
        <v>149</v>
      </c>
      <c r="L2127" t="s">
        <v>214</v>
      </c>
      <c r="M2127" t="s">
        <v>76</v>
      </c>
      <c r="N2127" t="s">
        <v>215</v>
      </c>
      <c r="O2127" s="57">
        <v>46304.486516203702</v>
      </c>
      <c r="P2127" s="57">
        <v>46304.79587962963</v>
      </c>
      <c r="Q2127">
        <v>69407258</v>
      </c>
      <c r="S2127">
        <v>146372102306</v>
      </c>
      <c r="T2127" t="s">
        <v>5490</v>
      </c>
      <c r="U2127" t="s">
        <v>5491</v>
      </c>
      <c r="V2127" t="s">
        <v>5492</v>
      </c>
      <c r="Z2127">
        <v>109.696607</v>
      </c>
      <c r="AA2127">
        <v>-7.3981940000000002</v>
      </c>
      <c r="AB2127" t="s">
        <v>5493</v>
      </c>
      <c r="AC2127" t="s">
        <v>235</v>
      </c>
      <c r="AL2127" t="s">
        <v>217</v>
      </c>
      <c r="AM2127" t="s">
        <v>5494</v>
      </c>
      <c r="AN2127" t="s">
        <v>6</v>
      </c>
      <c r="AO2127" s="57">
        <v>46275.496678240743</v>
      </c>
      <c r="AP2127" s="57">
        <v>46308.625</v>
      </c>
      <c r="AR2127" t="s">
        <v>218</v>
      </c>
      <c r="AS2127" t="s">
        <v>219</v>
      </c>
      <c r="AT2127" t="s">
        <v>230</v>
      </c>
      <c r="AU2127">
        <v>20261009</v>
      </c>
      <c r="AV2127" t="s">
        <v>221</v>
      </c>
      <c r="AW2127" t="s">
        <v>875</v>
      </c>
      <c r="AX2127" t="s">
        <v>222</v>
      </c>
      <c r="BA2127" s="57">
        <v>46308.625</v>
      </c>
      <c r="BB2127" t="s">
        <v>5494</v>
      </c>
      <c r="BC2127">
        <v>2026</v>
      </c>
      <c r="BD2127">
        <v>10</v>
      </c>
      <c r="BE2127">
        <v>9</v>
      </c>
      <c r="BF2127" s="6">
        <f t="shared" si="99"/>
        <v>46304</v>
      </c>
      <c r="BG2127">
        <f t="shared" si="100"/>
        <v>-4.625</v>
      </c>
      <c r="BH2127" t="str">
        <f t="shared" si="101"/>
        <v>COMPLY</v>
      </c>
      <c r="BI2127" t="e">
        <f>VLOOKUP(H2127,Sheet2!$A$1:$B$270,2,FALSE)</f>
        <v>#N/A</v>
      </c>
    </row>
    <row r="2128" spans="1:61">
      <c r="A2128">
        <v>2127</v>
      </c>
      <c r="B2128">
        <v>1002631122</v>
      </c>
      <c r="C2128">
        <v>3</v>
      </c>
      <c r="D2128" t="s">
        <v>59</v>
      </c>
      <c r="E2128">
        <v>4</v>
      </c>
      <c r="F2128" t="s">
        <v>223</v>
      </c>
      <c r="G2128" t="s">
        <v>312</v>
      </c>
      <c r="H2128" t="s">
        <v>313</v>
      </c>
      <c r="I2128" t="s">
        <v>212</v>
      </c>
      <c r="J2128" t="s">
        <v>213</v>
      </c>
      <c r="K2128" t="s">
        <v>149</v>
      </c>
      <c r="L2128" t="s">
        <v>214</v>
      </c>
      <c r="M2128" t="s">
        <v>76</v>
      </c>
      <c r="N2128" t="s">
        <v>215</v>
      </c>
      <c r="O2128" s="57">
        <v>46305.69971064815</v>
      </c>
      <c r="P2128" s="57">
        <v>46307.529942129629</v>
      </c>
      <c r="Q2128">
        <v>69408014</v>
      </c>
      <c r="S2128">
        <v>146372102656</v>
      </c>
      <c r="T2128" t="s">
        <v>5495</v>
      </c>
      <c r="U2128" t="s">
        <v>5496</v>
      </c>
      <c r="V2128" t="s">
        <v>5497</v>
      </c>
      <c r="Z2128">
        <v>109.696607</v>
      </c>
      <c r="AA2128">
        <v>-7.3981940000000002</v>
      </c>
      <c r="AB2128" t="s">
        <v>5498</v>
      </c>
      <c r="AC2128" t="s">
        <v>235</v>
      </c>
      <c r="AL2128" t="s">
        <v>217</v>
      </c>
      <c r="AM2128" t="s">
        <v>5499</v>
      </c>
      <c r="AN2128" t="s">
        <v>6</v>
      </c>
      <c r="AO2128" s="57">
        <v>46305.725659722222</v>
      </c>
      <c r="AP2128" s="57">
        <v>46307.458333333336</v>
      </c>
      <c r="AR2128" t="s">
        <v>218</v>
      </c>
      <c r="AS2128" t="s">
        <v>219</v>
      </c>
      <c r="AT2128" t="s">
        <v>230</v>
      </c>
      <c r="AU2128">
        <v>20261012</v>
      </c>
      <c r="AV2128" t="s">
        <v>221</v>
      </c>
      <c r="AW2128" t="s">
        <v>875</v>
      </c>
      <c r="AX2128" t="s">
        <v>222</v>
      </c>
      <c r="BA2128" s="57">
        <v>46307.458333333336</v>
      </c>
      <c r="BB2128" t="s">
        <v>5499</v>
      </c>
      <c r="BC2128">
        <v>2026</v>
      </c>
      <c r="BD2128">
        <v>10</v>
      </c>
      <c r="BE2128">
        <v>12</v>
      </c>
      <c r="BF2128" s="6">
        <f t="shared" si="99"/>
        <v>46307</v>
      </c>
      <c r="BG2128">
        <f t="shared" si="100"/>
        <v>-0.45833333333575865</v>
      </c>
      <c r="BH2128" t="str">
        <f t="shared" si="101"/>
        <v>COMPLY</v>
      </c>
      <c r="BI2128" t="e">
        <f>VLOOKUP(H2128,Sheet2!$A$1:$B$270,2,FALSE)</f>
        <v>#N/A</v>
      </c>
    </row>
    <row r="2129" spans="1:61">
      <c r="A2129">
        <v>2128</v>
      </c>
      <c r="B2129">
        <v>1002631559</v>
      </c>
      <c r="C2129">
        <v>3</v>
      </c>
      <c r="D2129" t="s">
        <v>59</v>
      </c>
      <c r="E2129">
        <v>4</v>
      </c>
      <c r="F2129" t="s">
        <v>223</v>
      </c>
      <c r="G2129" t="s">
        <v>312</v>
      </c>
      <c r="H2129" t="s">
        <v>313</v>
      </c>
      <c r="I2129" t="s">
        <v>212</v>
      </c>
      <c r="J2129" t="s">
        <v>213</v>
      </c>
      <c r="K2129" t="s">
        <v>149</v>
      </c>
      <c r="L2129" t="s">
        <v>214</v>
      </c>
      <c r="M2129" t="s">
        <v>76</v>
      </c>
      <c r="N2129" t="s">
        <v>215</v>
      </c>
      <c r="O2129" s="57">
        <v>46306.522696759261</v>
      </c>
      <c r="P2129" s="57">
        <v>46308.621053240742</v>
      </c>
      <c r="Q2129">
        <v>69408178</v>
      </c>
      <c r="S2129">
        <v>146372102492</v>
      </c>
      <c r="T2129" t="s">
        <v>5500</v>
      </c>
      <c r="U2129" t="s">
        <v>5501</v>
      </c>
      <c r="V2129" t="s">
        <v>5502</v>
      </c>
      <c r="Z2129">
        <v>109.64116</v>
      </c>
      <c r="AA2129">
        <v>-7.3649570000000004</v>
      </c>
      <c r="AB2129" t="s">
        <v>5503</v>
      </c>
      <c r="AC2129" t="s">
        <v>235</v>
      </c>
      <c r="AL2129" t="s">
        <v>217</v>
      </c>
      <c r="AM2129" t="s">
        <v>5504</v>
      </c>
      <c r="AN2129" t="s">
        <v>6</v>
      </c>
      <c r="AO2129" s="57">
        <v>46336.527997685182</v>
      </c>
      <c r="AP2129" s="57">
        <v>46308.333333333336</v>
      </c>
      <c r="AR2129" t="s">
        <v>218</v>
      </c>
      <c r="AS2129" t="s">
        <v>219</v>
      </c>
      <c r="AT2129" t="s">
        <v>230</v>
      </c>
      <c r="AU2129">
        <v>20261013</v>
      </c>
      <c r="AV2129" t="s">
        <v>221</v>
      </c>
      <c r="AW2129" t="s">
        <v>880</v>
      </c>
      <c r="AX2129" t="s">
        <v>222</v>
      </c>
      <c r="BA2129" s="57">
        <v>46308.333333333336</v>
      </c>
      <c r="BB2129" t="s">
        <v>5504</v>
      </c>
      <c r="BC2129">
        <v>2026</v>
      </c>
      <c r="BD2129">
        <v>10</v>
      </c>
      <c r="BE2129">
        <v>13</v>
      </c>
      <c r="BF2129" s="6">
        <f t="shared" si="99"/>
        <v>46308</v>
      </c>
      <c r="BG2129">
        <f t="shared" si="100"/>
        <v>-0.33333333333575865</v>
      </c>
      <c r="BH2129" t="str">
        <f t="shared" si="101"/>
        <v>COMPLY</v>
      </c>
      <c r="BI2129" t="e">
        <f>VLOOKUP(H2129,Sheet2!$A$1:$B$270,2,FALSE)</f>
        <v>#N/A</v>
      </c>
    </row>
    <row r="2130" spans="1:61">
      <c r="A2130">
        <v>2129</v>
      </c>
      <c r="B2130">
        <v>1002633345</v>
      </c>
      <c r="C2130">
        <v>3</v>
      </c>
      <c r="D2130" t="s">
        <v>59</v>
      </c>
      <c r="E2130">
        <v>4</v>
      </c>
      <c r="F2130" t="s">
        <v>223</v>
      </c>
      <c r="G2130" t="s">
        <v>312</v>
      </c>
      <c r="H2130" t="s">
        <v>313</v>
      </c>
      <c r="I2130" t="s">
        <v>212</v>
      </c>
      <c r="J2130" t="s">
        <v>213</v>
      </c>
      <c r="K2130" t="s">
        <v>149</v>
      </c>
      <c r="L2130" t="s">
        <v>214</v>
      </c>
      <c r="M2130" t="s">
        <v>76</v>
      </c>
      <c r="N2130" t="s">
        <v>215</v>
      </c>
      <c r="O2130" s="57">
        <v>46307.636516203704</v>
      </c>
      <c r="P2130" s="57">
        <v>46308.594942129632</v>
      </c>
      <c r="Q2130">
        <v>69408804</v>
      </c>
      <c r="S2130">
        <v>146372102830</v>
      </c>
      <c r="T2130" t="s">
        <v>6285</v>
      </c>
      <c r="U2130" t="s">
        <v>6286</v>
      </c>
      <c r="V2130" t="s">
        <v>6287</v>
      </c>
      <c r="Z2130">
        <v>109.828353524208</v>
      </c>
      <c r="AA2130">
        <v>-7.2069386107203002</v>
      </c>
      <c r="AB2130" t="s">
        <v>6288</v>
      </c>
      <c r="AC2130" t="s">
        <v>235</v>
      </c>
      <c r="AL2130" t="s">
        <v>217</v>
      </c>
      <c r="AM2130" t="s">
        <v>6289</v>
      </c>
      <c r="AN2130" t="s">
        <v>6</v>
      </c>
      <c r="AO2130" s="57">
        <v>46366.642951388887</v>
      </c>
      <c r="AP2130" s="57">
        <v>46311.333333333336</v>
      </c>
      <c r="AR2130" t="s">
        <v>218</v>
      </c>
      <c r="AS2130" t="s">
        <v>219</v>
      </c>
      <c r="AT2130" t="s">
        <v>230</v>
      </c>
      <c r="AU2130">
        <v>20261013</v>
      </c>
      <c r="AV2130" t="s">
        <v>221</v>
      </c>
      <c r="AW2130" t="s">
        <v>2229</v>
      </c>
      <c r="AX2130" t="s">
        <v>222</v>
      </c>
      <c r="BA2130" s="57">
        <v>46311.333333333336</v>
      </c>
      <c r="BB2130" t="s">
        <v>6289</v>
      </c>
      <c r="BC2130">
        <v>2026</v>
      </c>
      <c r="BD2130">
        <v>10</v>
      </c>
      <c r="BE2130">
        <v>13</v>
      </c>
      <c r="BF2130" s="6">
        <f t="shared" si="99"/>
        <v>46308</v>
      </c>
      <c r="BG2130">
        <f t="shared" si="100"/>
        <v>-3.3333333333357587</v>
      </c>
      <c r="BH2130" t="str">
        <f t="shared" si="101"/>
        <v>COMPLY</v>
      </c>
      <c r="BI2130" t="e">
        <f>VLOOKUP(H2130,Sheet2!$A$1:$B$270,2,FALSE)</f>
        <v>#N/A</v>
      </c>
    </row>
    <row r="2131" spans="1:61">
      <c r="A2131">
        <v>2130</v>
      </c>
      <c r="B2131">
        <v>1002634943</v>
      </c>
      <c r="C2131">
        <v>3</v>
      </c>
      <c r="D2131" t="s">
        <v>59</v>
      </c>
      <c r="E2131">
        <v>4</v>
      </c>
      <c r="F2131" t="s">
        <v>223</v>
      </c>
      <c r="G2131" t="s">
        <v>312</v>
      </c>
      <c r="H2131" t="s">
        <v>313</v>
      </c>
      <c r="I2131" t="s">
        <v>212</v>
      </c>
      <c r="J2131" t="s">
        <v>213</v>
      </c>
      <c r="K2131" t="s">
        <v>149</v>
      </c>
      <c r="L2131" t="s">
        <v>214</v>
      </c>
      <c r="M2131" t="s">
        <v>76</v>
      </c>
      <c r="N2131" t="s">
        <v>215</v>
      </c>
      <c r="O2131" s="57">
        <v>46308.548333333332</v>
      </c>
      <c r="P2131" s="57">
        <v>46309.474409722221</v>
      </c>
      <c r="Q2131">
        <v>69409386</v>
      </c>
      <c r="S2131">
        <v>146372103175</v>
      </c>
      <c r="T2131" t="s">
        <v>6294</v>
      </c>
      <c r="U2131" t="s">
        <v>6742</v>
      </c>
      <c r="V2131" t="s">
        <v>6295</v>
      </c>
      <c r="Z2131">
        <v>109.701066</v>
      </c>
      <c r="AA2131">
        <v>-7.3966969999999996</v>
      </c>
      <c r="AB2131" t="s">
        <v>6296</v>
      </c>
      <c r="AC2131" t="s">
        <v>235</v>
      </c>
      <c r="AL2131" t="s">
        <v>217</v>
      </c>
      <c r="AM2131" t="s">
        <v>6297</v>
      </c>
      <c r="AN2131" t="s">
        <v>6</v>
      </c>
      <c r="AO2131" t="s">
        <v>5838</v>
      </c>
      <c r="AP2131" s="57">
        <v>46311.625</v>
      </c>
      <c r="AR2131" t="s">
        <v>218</v>
      </c>
      <c r="AS2131" t="s">
        <v>219</v>
      </c>
      <c r="AT2131" t="s">
        <v>230</v>
      </c>
      <c r="AU2131">
        <v>20261014</v>
      </c>
      <c r="AV2131" t="s">
        <v>221</v>
      </c>
      <c r="AW2131" t="s">
        <v>877</v>
      </c>
      <c r="AX2131" t="s">
        <v>222</v>
      </c>
      <c r="BA2131" s="57">
        <v>46311.625</v>
      </c>
      <c r="BB2131" t="s">
        <v>6297</v>
      </c>
      <c r="BC2131">
        <v>2026</v>
      </c>
      <c r="BD2131">
        <v>10</v>
      </c>
      <c r="BE2131">
        <v>14</v>
      </c>
      <c r="BF2131" s="6">
        <f t="shared" si="99"/>
        <v>46309</v>
      </c>
      <c r="BG2131">
        <f t="shared" si="100"/>
        <v>-2.625</v>
      </c>
      <c r="BH2131" t="str">
        <f t="shared" si="101"/>
        <v>COMPLY</v>
      </c>
      <c r="BI2131" t="e">
        <f>VLOOKUP(H2131,Sheet2!$A$1:$B$270,2,FALSE)</f>
        <v>#N/A</v>
      </c>
    </row>
    <row r="2132" spans="1:61">
      <c r="A2132">
        <v>2131</v>
      </c>
      <c r="B2132">
        <v>1002637085</v>
      </c>
      <c r="C2132">
        <v>3</v>
      </c>
      <c r="D2132" t="s">
        <v>59</v>
      </c>
      <c r="E2132">
        <v>4</v>
      </c>
      <c r="F2132" t="s">
        <v>223</v>
      </c>
      <c r="G2132" t="s">
        <v>312</v>
      </c>
      <c r="H2132" t="s">
        <v>313</v>
      </c>
      <c r="I2132" t="s">
        <v>212</v>
      </c>
      <c r="J2132" t="s">
        <v>213</v>
      </c>
      <c r="K2132" t="s">
        <v>149</v>
      </c>
      <c r="L2132" t="s">
        <v>214</v>
      </c>
      <c r="M2132" t="s">
        <v>76</v>
      </c>
      <c r="N2132" t="s">
        <v>215</v>
      </c>
      <c r="O2132" s="57">
        <v>46309.630266203705</v>
      </c>
      <c r="P2132" s="57">
        <v>46311.63989583333</v>
      </c>
      <c r="Q2132">
        <v>69410266</v>
      </c>
      <c r="S2132">
        <v>146372102962</v>
      </c>
      <c r="T2132" t="s">
        <v>7159</v>
      </c>
      <c r="U2132" t="s">
        <v>7160</v>
      </c>
      <c r="V2132" t="s">
        <v>7161</v>
      </c>
      <c r="Z2132">
        <v>109.72637899999999</v>
      </c>
      <c r="AA2132">
        <v>-7.3920979999999998</v>
      </c>
      <c r="AB2132" t="s">
        <v>7162</v>
      </c>
      <c r="AC2132" t="s">
        <v>235</v>
      </c>
      <c r="AL2132" t="s">
        <v>217</v>
      </c>
      <c r="AM2132" t="s">
        <v>7163</v>
      </c>
      <c r="AN2132" t="s">
        <v>6</v>
      </c>
      <c r="AO2132" t="s">
        <v>7053</v>
      </c>
      <c r="AP2132" s="57">
        <v>46313.458333333336</v>
      </c>
      <c r="AR2132" t="s">
        <v>218</v>
      </c>
      <c r="AS2132" t="s">
        <v>219</v>
      </c>
      <c r="AT2132" t="s">
        <v>230</v>
      </c>
      <c r="AU2132">
        <v>20261016</v>
      </c>
      <c r="AV2132" t="s">
        <v>221</v>
      </c>
      <c r="AW2132" t="s">
        <v>877</v>
      </c>
      <c r="AX2132" t="s">
        <v>222</v>
      </c>
      <c r="BA2132" s="57">
        <v>46313.458333333336</v>
      </c>
      <c r="BB2132" t="s">
        <v>7163</v>
      </c>
      <c r="BC2132">
        <v>2026</v>
      </c>
      <c r="BD2132">
        <v>10</v>
      </c>
      <c r="BE2132">
        <v>16</v>
      </c>
      <c r="BF2132" s="6">
        <f t="shared" si="99"/>
        <v>46311</v>
      </c>
      <c r="BG2132">
        <f t="shared" si="100"/>
        <v>-2.4583333333357587</v>
      </c>
      <c r="BH2132" t="str">
        <f t="shared" si="101"/>
        <v>COMPLY</v>
      </c>
      <c r="BI2132" t="e">
        <f>VLOOKUP(H2132,Sheet2!$A$1:$B$270,2,FALSE)</f>
        <v>#N/A</v>
      </c>
    </row>
    <row r="2133" spans="1:61">
      <c r="A2133">
        <v>2132</v>
      </c>
      <c r="B2133">
        <v>1002638316</v>
      </c>
      <c r="C2133">
        <v>3</v>
      </c>
      <c r="D2133" t="s">
        <v>59</v>
      </c>
      <c r="E2133">
        <v>4</v>
      </c>
      <c r="F2133" t="s">
        <v>223</v>
      </c>
      <c r="G2133" t="s">
        <v>312</v>
      </c>
      <c r="H2133" t="s">
        <v>313</v>
      </c>
      <c r="I2133" t="s">
        <v>212</v>
      </c>
      <c r="J2133" t="s">
        <v>213</v>
      </c>
      <c r="K2133" t="s">
        <v>149</v>
      </c>
      <c r="L2133" t="s">
        <v>214</v>
      </c>
      <c r="M2133" t="s">
        <v>76</v>
      </c>
      <c r="N2133" t="s">
        <v>215</v>
      </c>
      <c r="O2133" s="57">
        <v>46310.503194444442</v>
      </c>
      <c r="P2133" s="57">
        <v>46312.621261574073</v>
      </c>
      <c r="Q2133">
        <v>69410749</v>
      </c>
      <c r="S2133">
        <v>146372103181</v>
      </c>
      <c r="T2133" t="s">
        <v>7782</v>
      </c>
      <c r="U2133" t="s">
        <v>7783</v>
      </c>
      <c r="V2133" t="s">
        <v>7784</v>
      </c>
      <c r="Z2133">
        <v>109.71163900000001</v>
      </c>
      <c r="AA2133">
        <v>-7.3944450000000002</v>
      </c>
      <c r="AB2133" t="s">
        <v>7785</v>
      </c>
      <c r="AC2133" t="s">
        <v>235</v>
      </c>
      <c r="AL2133" t="s">
        <v>217</v>
      </c>
      <c r="AM2133" t="s">
        <v>7786</v>
      </c>
      <c r="AN2133" t="s">
        <v>6</v>
      </c>
      <c r="AO2133" t="s">
        <v>7383</v>
      </c>
      <c r="AP2133" s="57">
        <v>46313.625</v>
      </c>
      <c r="AR2133" t="s">
        <v>218</v>
      </c>
      <c r="AS2133" t="s">
        <v>219</v>
      </c>
      <c r="AT2133" t="s">
        <v>230</v>
      </c>
      <c r="AU2133">
        <v>20261017</v>
      </c>
      <c r="AV2133" t="s">
        <v>221</v>
      </c>
      <c r="AW2133" t="s">
        <v>881</v>
      </c>
      <c r="AX2133" t="s">
        <v>222</v>
      </c>
      <c r="BA2133" s="57">
        <v>46313.625</v>
      </c>
      <c r="BB2133" t="s">
        <v>7786</v>
      </c>
      <c r="BC2133">
        <v>2026</v>
      </c>
      <c r="BD2133">
        <v>10</v>
      </c>
      <c r="BE2133">
        <v>17</v>
      </c>
      <c r="BF2133" s="6">
        <f t="shared" si="99"/>
        <v>46312</v>
      </c>
      <c r="BG2133">
        <f t="shared" si="100"/>
        <v>-1.625</v>
      </c>
      <c r="BH2133" t="str">
        <f t="shared" si="101"/>
        <v>COMPLY</v>
      </c>
      <c r="BI2133" t="e">
        <f>VLOOKUP(H2133,Sheet2!$A$1:$B$270,2,FALSE)</f>
        <v>#N/A</v>
      </c>
    </row>
    <row r="2134" spans="1:61">
      <c r="A2134">
        <v>2133</v>
      </c>
      <c r="B2134">
        <v>1002640005</v>
      </c>
      <c r="C2134">
        <v>3</v>
      </c>
      <c r="D2134" t="s">
        <v>59</v>
      </c>
      <c r="E2134">
        <v>4</v>
      </c>
      <c r="F2134" t="s">
        <v>223</v>
      </c>
      <c r="G2134" t="s">
        <v>312</v>
      </c>
      <c r="H2134" t="s">
        <v>313</v>
      </c>
      <c r="I2134" t="s">
        <v>212</v>
      </c>
      <c r="J2134" t="s">
        <v>213</v>
      </c>
      <c r="K2134" t="s">
        <v>149</v>
      </c>
      <c r="L2134" t="s">
        <v>214</v>
      </c>
      <c r="M2134" t="s">
        <v>76</v>
      </c>
      <c r="N2134" t="s">
        <v>215</v>
      </c>
      <c r="O2134" s="57">
        <v>46311.509444444448</v>
      </c>
      <c r="P2134" s="57">
        <v>46313.607152777775</v>
      </c>
      <c r="Q2134">
        <v>69411427</v>
      </c>
      <c r="S2134">
        <v>146372103481</v>
      </c>
      <c r="T2134" t="s">
        <v>8922</v>
      </c>
      <c r="U2134" t="s">
        <v>8923</v>
      </c>
      <c r="V2134" t="s">
        <v>8924</v>
      </c>
      <c r="Z2134">
        <v>109.58638000000001</v>
      </c>
      <c r="AA2134">
        <v>-7.4632560000000003</v>
      </c>
      <c r="AB2134" t="s">
        <v>8925</v>
      </c>
      <c r="AC2134" t="s">
        <v>235</v>
      </c>
      <c r="AL2134" t="s">
        <v>217</v>
      </c>
      <c r="AM2134" t="s">
        <v>8926</v>
      </c>
      <c r="AN2134" t="s">
        <v>6</v>
      </c>
      <c r="AO2134" t="s">
        <v>8927</v>
      </c>
      <c r="AP2134" s="57">
        <v>46314.625</v>
      </c>
      <c r="AR2134" t="s">
        <v>218</v>
      </c>
      <c r="AS2134" t="s">
        <v>219</v>
      </c>
      <c r="AT2134" t="s">
        <v>230</v>
      </c>
      <c r="AU2134">
        <v>20261018</v>
      </c>
      <c r="AV2134" t="s">
        <v>221</v>
      </c>
      <c r="AW2134" t="s">
        <v>923</v>
      </c>
      <c r="AX2134" t="s">
        <v>222</v>
      </c>
      <c r="BA2134" s="57">
        <v>46314.625</v>
      </c>
      <c r="BB2134" t="s">
        <v>8926</v>
      </c>
      <c r="BC2134">
        <v>2026</v>
      </c>
      <c r="BD2134">
        <v>10</v>
      </c>
      <c r="BE2134">
        <v>18</v>
      </c>
      <c r="BF2134" s="6">
        <f t="shared" si="99"/>
        <v>46313</v>
      </c>
      <c r="BG2134">
        <f t="shared" si="100"/>
        <v>-1.625</v>
      </c>
      <c r="BH2134" t="str">
        <f t="shared" si="101"/>
        <v>COMPLY</v>
      </c>
      <c r="BI2134" t="e">
        <f>VLOOKUP(H2134,Sheet2!$A$1:$B$270,2,FALSE)</f>
        <v>#N/A</v>
      </c>
    </row>
    <row r="2135" spans="1:61">
      <c r="A2135">
        <v>2134</v>
      </c>
      <c r="B2135">
        <v>1002643467</v>
      </c>
      <c r="C2135">
        <v>3</v>
      </c>
      <c r="D2135" t="s">
        <v>59</v>
      </c>
      <c r="E2135">
        <v>4</v>
      </c>
      <c r="F2135" t="s">
        <v>223</v>
      </c>
      <c r="G2135" t="s">
        <v>312</v>
      </c>
      <c r="H2135" t="s">
        <v>313</v>
      </c>
      <c r="I2135" t="s">
        <v>212</v>
      </c>
      <c r="J2135" t="s">
        <v>213</v>
      </c>
      <c r="K2135" t="s">
        <v>149</v>
      </c>
      <c r="L2135" t="s">
        <v>214</v>
      </c>
      <c r="M2135" t="s">
        <v>76</v>
      </c>
      <c r="N2135" t="s">
        <v>215</v>
      </c>
      <c r="O2135" s="57">
        <v>46314.60601851852</v>
      </c>
      <c r="P2135" s="57">
        <v>46316.496874999997</v>
      </c>
      <c r="Q2135">
        <v>69413036</v>
      </c>
      <c r="S2135">
        <v>146372101996</v>
      </c>
      <c r="T2135" t="s">
        <v>9822</v>
      </c>
      <c r="U2135" t="s">
        <v>10486</v>
      </c>
      <c r="V2135" t="s">
        <v>9823</v>
      </c>
      <c r="Z2135">
        <v>109.74028199999999</v>
      </c>
      <c r="AA2135">
        <v>-7.2706340000000003</v>
      </c>
      <c r="AB2135" t="s">
        <v>9824</v>
      </c>
      <c r="AC2135" t="s">
        <v>235</v>
      </c>
      <c r="AL2135" t="s">
        <v>217</v>
      </c>
      <c r="AM2135" t="s">
        <v>9825</v>
      </c>
      <c r="AN2135" t="s">
        <v>6</v>
      </c>
      <c r="AO2135" t="s">
        <v>9553</v>
      </c>
      <c r="AP2135" s="57">
        <v>46320.458333333336</v>
      </c>
      <c r="AR2135" t="s">
        <v>218</v>
      </c>
      <c r="AS2135" t="s">
        <v>219</v>
      </c>
      <c r="AT2135" t="s">
        <v>230</v>
      </c>
      <c r="AU2135">
        <v>20261021</v>
      </c>
      <c r="AV2135" t="s">
        <v>221</v>
      </c>
      <c r="AW2135" t="s">
        <v>880</v>
      </c>
      <c r="AX2135" t="s">
        <v>222</v>
      </c>
      <c r="BA2135" s="57">
        <v>46320.458333333336</v>
      </c>
      <c r="BB2135" t="s">
        <v>9825</v>
      </c>
      <c r="BC2135">
        <v>2026</v>
      </c>
      <c r="BD2135">
        <v>10</v>
      </c>
      <c r="BE2135">
        <v>21</v>
      </c>
      <c r="BF2135" s="6">
        <f t="shared" si="99"/>
        <v>46316</v>
      </c>
      <c r="BG2135">
        <f t="shared" si="100"/>
        <v>-4.4583333333357587</v>
      </c>
      <c r="BH2135" t="str">
        <f t="shared" si="101"/>
        <v>COMPLY</v>
      </c>
      <c r="BI2135" t="e">
        <f>VLOOKUP(H2135,Sheet2!$A$1:$B$270,2,FALSE)</f>
        <v>#N/A</v>
      </c>
    </row>
    <row r="2136" spans="1:61">
      <c r="A2136">
        <v>2135</v>
      </c>
      <c r="B2136">
        <v>1002642604</v>
      </c>
      <c r="C2136">
        <v>3</v>
      </c>
      <c r="D2136" t="s">
        <v>59</v>
      </c>
      <c r="E2136">
        <v>4</v>
      </c>
      <c r="F2136" t="s">
        <v>223</v>
      </c>
      <c r="G2136" t="s">
        <v>312</v>
      </c>
      <c r="H2136" t="s">
        <v>313</v>
      </c>
      <c r="I2136" t="s">
        <v>212</v>
      </c>
      <c r="J2136" t="s">
        <v>213</v>
      </c>
      <c r="K2136" t="s">
        <v>149</v>
      </c>
      <c r="M2136" t="s">
        <v>76</v>
      </c>
      <c r="N2136" t="s">
        <v>215</v>
      </c>
      <c r="O2136" s="57">
        <v>46314.434432870374</v>
      </c>
      <c r="P2136" s="57">
        <v>46314.486620370371</v>
      </c>
      <c r="Q2136">
        <v>69412084</v>
      </c>
      <c r="S2136">
        <v>146372103936</v>
      </c>
      <c r="T2136" t="s">
        <v>8928</v>
      </c>
      <c r="U2136" t="s">
        <v>9819</v>
      </c>
      <c r="V2136" t="s">
        <v>9820</v>
      </c>
      <c r="Z2136">
        <v>109.687681084655</v>
      </c>
      <c r="AA2136">
        <v>-7.3602362254065996</v>
      </c>
      <c r="AB2136" t="s">
        <v>8931</v>
      </c>
      <c r="AC2136" t="s">
        <v>283</v>
      </c>
      <c r="AL2136" t="s">
        <v>217</v>
      </c>
      <c r="AM2136" t="s">
        <v>9821</v>
      </c>
      <c r="AN2136" t="s">
        <v>6</v>
      </c>
      <c r="AO2136" t="s">
        <v>9376</v>
      </c>
      <c r="AR2136" t="s">
        <v>218</v>
      </c>
      <c r="AS2136" t="s">
        <v>219</v>
      </c>
      <c r="AT2136" t="s">
        <v>230</v>
      </c>
      <c r="AU2136">
        <v>20261019</v>
      </c>
      <c r="AV2136" t="s">
        <v>221</v>
      </c>
      <c r="AW2136" t="s">
        <v>861</v>
      </c>
      <c r="AX2136" t="s">
        <v>222</v>
      </c>
      <c r="BA2136" s="57">
        <v>46314.291666666664</v>
      </c>
      <c r="BB2136" t="s">
        <v>9821</v>
      </c>
      <c r="BC2136">
        <v>2026</v>
      </c>
      <c r="BD2136">
        <v>10</v>
      </c>
      <c r="BE2136">
        <v>19</v>
      </c>
      <c r="BF2136" s="6">
        <f t="shared" si="99"/>
        <v>46314</v>
      </c>
      <c r="BG2136">
        <f t="shared" si="100"/>
        <v>-0.29166666666424135</v>
      </c>
      <c r="BH2136" t="str">
        <f t="shared" si="101"/>
        <v>COMPLY</v>
      </c>
      <c r="BI2136" t="e">
        <f>VLOOKUP(H2136,Sheet2!$A$1:$B$270,2,FALSE)</f>
        <v>#N/A</v>
      </c>
    </row>
    <row r="2137" spans="1:61">
      <c r="A2137">
        <v>2136</v>
      </c>
      <c r="B2137">
        <v>1002647791</v>
      </c>
      <c r="C2137">
        <v>3</v>
      </c>
      <c r="D2137" t="s">
        <v>59</v>
      </c>
      <c r="E2137">
        <v>4</v>
      </c>
      <c r="F2137" t="s">
        <v>223</v>
      </c>
      <c r="G2137" t="s">
        <v>312</v>
      </c>
      <c r="H2137" t="s">
        <v>313</v>
      </c>
      <c r="I2137" t="s">
        <v>212</v>
      </c>
      <c r="J2137" t="s">
        <v>213</v>
      </c>
      <c r="K2137" t="s">
        <v>149</v>
      </c>
      <c r="L2137" t="s">
        <v>214</v>
      </c>
      <c r="M2137" t="s">
        <v>76</v>
      </c>
      <c r="N2137" t="s">
        <v>215</v>
      </c>
      <c r="O2137" s="57">
        <v>46316.639398148145</v>
      </c>
      <c r="P2137" s="57">
        <v>46317.470590277779</v>
      </c>
      <c r="Q2137">
        <v>69414649</v>
      </c>
      <c r="S2137">
        <v>146372102341</v>
      </c>
      <c r="T2137" t="s">
        <v>11080</v>
      </c>
      <c r="U2137" t="s">
        <v>11081</v>
      </c>
      <c r="V2137" t="s">
        <v>11082</v>
      </c>
      <c r="Z2137">
        <v>109.740218</v>
      </c>
      <c r="AA2137">
        <v>-7.2707139999999999</v>
      </c>
      <c r="AB2137" t="s">
        <v>11083</v>
      </c>
      <c r="AC2137" t="s">
        <v>235</v>
      </c>
      <c r="AL2137" t="s">
        <v>217</v>
      </c>
      <c r="AM2137" t="s">
        <v>11084</v>
      </c>
      <c r="AN2137" t="s">
        <v>6</v>
      </c>
      <c r="AO2137" t="s">
        <v>10930</v>
      </c>
      <c r="AP2137" s="57">
        <v>46320.333333333336</v>
      </c>
      <c r="AR2137" t="s">
        <v>218</v>
      </c>
      <c r="AS2137" t="s">
        <v>219</v>
      </c>
      <c r="AT2137" t="s">
        <v>230</v>
      </c>
      <c r="AU2137">
        <v>20261022</v>
      </c>
      <c r="AV2137" t="s">
        <v>221</v>
      </c>
      <c r="AW2137" t="s">
        <v>877</v>
      </c>
      <c r="AX2137" t="s">
        <v>222</v>
      </c>
      <c r="BA2137" s="57">
        <v>46320.333333333336</v>
      </c>
      <c r="BB2137" t="s">
        <v>11084</v>
      </c>
      <c r="BC2137">
        <v>2026</v>
      </c>
      <c r="BD2137">
        <v>10</v>
      </c>
      <c r="BE2137">
        <v>22</v>
      </c>
      <c r="BF2137" s="6">
        <f t="shared" si="99"/>
        <v>46317</v>
      </c>
      <c r="BG2137">
        <f t="shared" si="100"/>
        <v>-3.3333333333357587</v>
      </c>
      <c r="BH2137" t="str">
        <f t="shared" si="101"/>
        <v>COMPLY</v>
      </c>
      <c r="BI2137" t="e">
        <f>VLOOKUP(H2137,Sheet2!$A$1:$B$270,2,FALSE)</f>
        <v>#N/A</v>
      </c>
    </row>
    <row r="2138" spans="1:61">
      <c r="A2138">
        <v>2137</v>
      </c>
      <c r="B2138">
        <v>1002652247</v>
      </c>
      <c r="C2138">
        <v>3</v>
      </c>
      <c r="D2138" t="s">
        <v>59</v>
      </c>
      <c r="E2138">
        <v>4</v>
      </c>
      <c r="F2138" t="s">
        <v>223</v>
      </c>
      <c r="G2138" t="s">
        <v>312</v>
      </c>
      <c r="H2138" t="s">
        <v>313</v>
      </c>
      <c r="I2138" t="s">
        <v>212</v>
      </c>
      <c r="J2138" t="s">
        <v>213</v>
      </c>
      <c r="K2138" t="s">
        <v>149</v>
      </c>
      <c r="L2138" t="s">
        <v>214</v>
      </c>
      <c r="M2138" t="s">
        <v>76</v>
      </c>
      <c r="N2138" t="s">
        <v>215</v>
      </c>
      <c r="O2138" s="57">
        <v>46319.64775462963</v>
      </c>
      <c r="P2138" s="57">
        <v>46320.520231481481</v>
      </c>
      <c r="Q2138">
        <v>69416463</v>
      </c>
      <c r="S2138">
        <v>146372102832</v>
      </c>
      <c r="T2138" t="s">
        <v>12624</v>
      </c>
      <c r="U2138" t="s">
        <v>7781</v>
      </c>
      <c r="V2138" t="s">
        <v>12625</v>
      </c>
      <c r="Z2138">
        <v>109.750929401024</v>
      </c>
      <c r="AA2138">
        <v>-7.27867690294915</v>
      </c>
      <c r="AB2138" t="s">
        <v>12626</v>
      </c>
      <c r="AC2138" t="s">
        <v>235</v>
      </c>
      <c r="AL2138" t="s">
        <v>217</v>
      </c>
      <c r="AM2138" t="s">
        <v>12287</v>
      </c>
      <c r="AN2138" t="s">
        <v>6</v>
      </c>
      <c r="AO2138" t="s">
        <v>11900</v>
      </c>
      <c r="AP2138" s="57">
        <v>46321.458333333336</v>
      </c>
      <c r="AR2138" t="s">
        <v>218</v>
      </c>
      <c r="AS2138" t="s">
        <v>219</v>
      </c>
      <c r="AT2138" t="s">
        <v>230</v>
      </c>
      <c r="AU2138">
        <v>20261025</v>
      </c>
      <c r="AV2138" t="s">
        <v>221</v>
      </c>
      <c r="AW2138" t="s">
        <v>877</v>
      </c>
      <c r="AX2138" t="s">
        <v>222</v>
      </c>
      <c r="BA2138" s="57">
        <v>46321.458333333336</v>
      </c>
      <c r="BB2138" t="s">
        <v>12287</v>
      </c>
      <c r="BC2138">
        <v>2026</v>
      </c>
      <c r="BD2138">
        <v>10</v>
      </c>
      <c r="BE2138">
        <v>25</v>
      </c>
      <c r="BF2138" s="6">
        <f t="shared" si="99"/>
        <v>46320</v>
      </c>
      <c r="BG2138">
        <f t="shared" si="100"/>
        <v>-1.4583333333357587</v>
      </c>
      <c r="BH2138" t="str">
        <f t="shared" si="101"/>
        <v>COMPLY</v>
      </c>
      <c r="BI2138" t="e">
        <f>VLOOKUP(H2138,Sheet2!$A$1:$B$270,2,FALSE)</f>
        <v>#N/A</v>
      </c>
    </row>
    <row r="2139" spans="1:61">
      <c r="A2139">
        <v>2138</v>
      </c>
      <c r="B2139">
        <v>1002654314</v>
      </c>
      <c r="C2139">
        <v>3</v>
      </c>
      <c r="D2139" t="s">
        <v>59</v>
      </c>
      <c r="E2139">
        <v>4</v>
      </c>
      <c r="F2139" t="s">
        <v>223</v>
      </c>
      <c r="G2139" t="s">
        <v>312</v>
      </c>
      <c r="H2139" t="s">
        <v>313</v>
      </c>
      <c r="I2139" t="s">
        <v>212</v>
      </c>
      <c r="J2139" t="s">
        <v>213</v>
      </c>
      <c r="K2139" t="s">
        <v>149</v>
      </c>
      <c r="L2139" t="s">
        <v>214</v>
      </c>
      <c r="M2139" t="s">
        <v>76</v>
      </c>
      <c r="N2139" t="s">
        <v>215</v>
      </c>
      <c r="O2139" s="57">
        <v>46321.61445601852</v>
      </c>
      <c r="P2139" s="57">
        <v>46322.561354166668</v>
      </c>
      <c r="Q2139">
        <v>69417291</v>
      </c>
      <c r="S2139">
        <v>146372102665</v>
      </c>
      <c r="T2139" t="s">
        <v>13367</v>
      </c>
      <c r="U2139" t="s">
        <v>13368</v>
      </c>
      <c r="V2139" t="s">
        <v>13369</v>
      </c>
      <c r="Z2139">
        <v>109.730159</v>
      </c>
      <c r="AA2139">
        <v>-7.2701900000000004</v>
      </c>
      <c r="AB2139" t="s">
        <v>13370</v>
      </c>
      <c r="AC2139" t="s">
        <v>235</v>
      </c>
      <c r="AL2139" t="s">
        <v>217</v>
      </c>
      <c r="AM2139" t="s">
        <v>13371</v>
      </c>
      <c r="AN2139" t="s">
        <v>6</v>
      </c>
      <c r="AO2139" t="s">
        <v>12941</v>
      </c>
      <c r="AP2139" s="57">
        <v>46324.458333333336</v>
      </c>
      <c r="AR2139" t="s">
        <v>218</v>
      </c>
      <c r="AS2139" t="s">
        <v>219</v>
      </c>
      <c r="AT2139" t="s">
        <v>230</v>
      </c>
      <c r="AU2139">
        <v>20261027</v>
      </c>
      <c r="AV2139" t="s">
        <v>221</v>
      </c>
      <c r="AW2139" t="s">
        <v>883</v>
      </c>
      <c r="AX2139" t="s">
        <v>222</v>
      </c>
      <c r="BA2139" s="57">
        <v>46324.458333333336</v>
      </c>
      <c r="BB2139" t="s">
        <v>13371</v>
      </c>
      <c r="BC2139">
        <v>2026</v>
      </c>
      <c r="BD2139">
        <v>10</v>
      </c>
      <c r="BE2139">
        <v>27</v>
      </c>
      <c r="BF2139" s="6">
        <f t="shared" si="99"/>
        <v>46322</v>
      </c>
      <c r="BG2139">
        <f t="shared" si="100"/>
        <v>-2.4583333333357587</v>
      </c>
      <c r="BH2139" t="str">
        <f t="shared" si="101"/>
        <v>COMPLY</v>
      </c>
      <c r="BI2139" t="e">
        <f>VLOOKUP(H2139,Sheet2!$A$1:$B$270,2,FALSE)</f>
        <v>#N/A</v>
      </c>
    </row>
    <row r="2140" spans="1:61">
      <c r="A2140">
        <v>2139</v>
      </c>
      <c r="B2140">
        <v>1002658312</v>
      </c>
      <c r="C2140">
        <v>3</v>
      </c>
      <c r="D2140" t="s">
        <v>59</v>
      </c>
      <c r="E2140">
        <v>4</v>
      </c>
      <c r="F2140" t="s">
        <v>223</v>
      </c>
      <c r="G2140" t="s">
        <v>312</v>
      </c>
      <c r="H2140" t="s">
        <v>313</v>
      </c>
      <c r="I2140" t="s">
        <v>212</v>
      </c>
      <c r="J2140" t="s">
        <v>213</v>
      </c>
      <c r="K2140" t="s">
        <v>149</v>
      </c>
      <c r="L2140" t="s">
        <v>214</v>
      </c>
      <c r="M2140" t="s">
        <v>76</v>
      </c>
      <c r="N2140" t="s">
        <v>215</v>
      </c>
      <c r="O2140" s="57">
        <v>46323.714467592596</v>
      </c>
      <c r="P2140" s="57">
        <v>46324.479120370372</v>
      </c>
      <c r="Q2140">
        <v>69418824</v>
      </c>
      <c r="S2140">
        <v>146372103019</v>
      </c>
      <c r="T2140" t="s">
        <v>14712</v>
      </c>
      <c r="U2140" t="s">
        <v>14713</v>
      </c>
      <c r="V2140" t="s">
        <v>14714</v>
      </c>
      <c r="Z2140">
        <v>109.672327</v>
      </c>
      <c r="AA2140">
        <v>-7.3983879999999997</v>
      </c>
      <c r="AB2140" t="s">
        <v>14715</v>
      </c>
      <c r="AC2140" t="s">
        <v>235</v>
      </c>
      <c r="AL2140" t="s">
        <v>217</v>
      </c>
      <c r="AM2140" t="s">
        <v>14716</v>
      </c>
      <c r="AN2140" t="s">
        <v>6</v>
      </c>
      <c r="AO2140" t="s">
        <v>14717</v>
      </c>
      <c r="AP2140" s="57">
        <v>46326.458333333336</v>
      </c>
      <c r="AR2140" t="s">
        <v>218</v>
      </c>
      <c r="AS2140" t="s">
        <v>219</v>
      </c>
      <c r="AT2140" t="s">
        <v>230</v>
      </c>
      <c r="AU2140">
        <v>20261029</v>
      </c>
      <c r="AV2140" t="s">
        <v>221</v>
      </c>
      <c r="AW2140" t="s">
        <v>880</v>
      </c>
      <c r="AX2140" t="s">
        <v>222</v>
      </c>
      <c r="BA2140" s="57">
        <v>46326.458333333336</v>
      </c>
      <c r="BB2140" t="s">
        <v>14716</v>
      </c>
      <c r="BC2140">
        <v>2026</v>
      </c>
      <c r="BD2140">
        <v>10</v>
      </c>
      <c r="BE2140">
        <v>29</v>
      </c>
      <c r="BF2140" s="6">
        <f t="shared" si="99"/>
        <v>46324</v>
      </c>
      <c r="BG2140">
        <f t="shared" si="100"/>
        <v>-2.4583333333357587</v>
      </c>
      <c r="BH2140" t="str">
        <f t="shared" si="101"/>
        <v>COMPLY</v>
      </c>
      <c r="BI2140" t="e">
        <f>VLOOKUP(H2140,Sheet2!$A$1:$B$270,2,FALSE)</f>
        <v>#N/A</v>
      </c>
    </row>
    <row r="2141" spans="1:61">
      <c r="A2141">
        <v>2140</v>
      </c>
      <c r="B2141">
        <v>1002639545</v>
      </c>
      <c r="C2141">
        <v>3</v>
      </c>
      <c r="D2141" t="s">
        <v>59</v>
      </c>
      <c r="E2141">
        <v>4</v>
      </c>
      <c r="F2141" t="s">
        <v>223</v>
      </c>
      <c r="G2141" t="s">
        <v>312</v>
      </c>
      <c r="H2141" t="s">
        <v>313</v>
      </c>
      <c r="I2141" t="s">
        <v>212</v>
      </c>
      <c r="J2141" t="s">
        <v>213</v>
      </c>
      <c r="K2141" t="s">
        <v>149</v>
      </c>
      <c r="L2141" t="s">
        <v>214</v>
      </c>
      <c r="M2141" t="s">
        <v>2112</v>
      </c>
      <c r="N2141" t="s">
        <v>215</v>
      </c>
      <c r="O2141" s="57">
        <v>46311.398472222223</v>
      </c>
      <c r="P2141" s="57">
        <v>46312.43545138889</v>
      </c>
      <c r="Q2141">
        <v>69409288</v>
      </c>
      <c r="T2141" t="s">
        <v>6290</v>
      </c>
      <c r="V2141" t="s">
        <v>6291</v>
      </c>
      <c r="Z2141">
        <v>109.69829</v>
      </c>
      <c r="AA2141">
        <v>-7.3959289999999998</v>
      </c>
      <c r="AB2141" t="s">
        <v>6292</v>
      </c>
      <c r="AC2141" t="s">
        <v>235</v>
      </c>
      <c r="AL2141" t="s">
        <v>217</v>
      </c>
      <c r="AM2141" t="s">
        <v>6293</v>
      </c>
      <c r="AN2141" t="s">
        <v>6</v>
      </c>
      <c r="AO2141" t="s">
        <v>8768</v>
      </c>
      <c r="AP2141" s="57">
        <v>46311</v>
      </c>
      <c r="AR2141" t="s">
        <v>543</v>
      </c>
      <c r="AS2141" t="s">
        <v>219</v>
      </c>
      <c r="AT2141" t="s">
        <v>230</v>
      </c>
      <c r="AV2141" t="s">
        <v>2117</v>
      </c>
      <c r="AW2141" t="s">
        <v>877</v>
      </c>
      <c r="AX2141" t="s">
        <v>222</v>
      </c>
      <c r="BA2141" s="57">
        <v>46311.625</v>
      </c>
      <c r="BB2141" t="s">
        <v>6293</v>
      </c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:61">
      <c r="A2142">
        <v>2141</v>
      </c>
      <c r="B2142">
        <v>1002621300</v>
      </c>
      <c r="C2142">
        <v>3</v>
      </c>
      <c r="D2142" t="s">
        <v>59</v>
      </c>
      <c r="E2142">
        <v>4</v>
      </c>
      <c r="F2142" t="s">
        <v>223</v>
      </c>
      <c r="G2142" t="s">
        <v>312</v>
      </c>
      <c r="H2142" t="s">
        <v>313</v>
      </c>
      <c r="I2142" t="s">
        <v>212</v>
      </c>
      <c r="J2142" t="s">
        <v>213</v>
      </c>
      <c r="K2142" t="s">
        <v>149</v>
      </c>
      <c r="L2142" t="s">
        <v>214</v>
      </c>
      <c r="M2142" t="s">
        <v>1916</v>
      </c>
      <c r="N2142" t="s">
        <v>215</v>
      </c>
      <c r="O2142" s="57">
        <v>46299.437893518516</v>
      </c>
      <c r="P2142" s="57">
        <v>46302.700462962966</v>
      </c>
      <c r="Q2142">
        <v>69403803</v>
      </c>
      <c r="S2142">
        <v>146372103619</v>
      </c>
      <c r="T2142" t="s">
        <v>2204</v>
      </c>
      <c r="U2142" t="s">
        <v>2205</v>
      </c>
      <c r="V2142" t="s">
        <v>2206</v>
      </c>
      <c r="Z2142">
        <v>109.675855</v>
      </c>
      <c r="AA2142">
        <v>-7.4377750000000002</v>
      </c>
      <c r="AB2142" t="s">
        <v>2207</v>
      </c>
      <c r="AC2142" t="s">
        <v>235</v>
      </c>
      <c r="AL2142" t="s">
        <v>217</v>
      </c>
      <c r="AM2142" t="s">
        <v>2208</v>
      </c>
      <c r="AN2142" t="s">
        <v>6</v>
      </c>
      <c r="AO2142" s="57">
        <v>46122.444444444445</v>
      </c>
      <c r="AP2142" s="57">
        <v>46300.458333333336</v>
      </c>
      <c r="AQ2142" t="s">
        <v>838</v>
      </c>
      <c r="AR2142" t="s">
        <v>12</v>
      </c>
      <c r="AS2142" t="s">
        <v>219</v>
      </c>
      <c r="AT2142" t="s">
        <v>230</v>
      </c>
      <c r="AV2142" t="s">
        <v>1626</v>
      </c>
      <c r="AW2142" t="s">
        <v>877</v>
      </c>
      <c r="AX2142" t="s">
        <v>222</v>
      </c>
      <c r="BA2142" s="57">
        <v>46300.458333333336</v>
      </c>
      <c r="BB2142" t="s">
        <v>2208</v>
      </c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:61">
      <c r="A2143">
        <v>2142</v>
      </c>
      <c r="B2143">
        <v>1002621299</v>
      </c>
      <c r="C2143">
        <v>3</v>
      </c>
      <c r="D2143" t="s">
        <v>59</v>
      </c>
      <c r="E2143">
        <v>4</v>
      </c>
      <c r="F2143" t="s">
        <v>223</v>
      </c>
      <c r="G2143" t="s">
        <v>312</v>
      </c>
      <c r="H2143" t="s">
        <v>313</v>
      </c>
      <c r="I2143" t="s">
        <v>212</v>
      </c>
      <c r="J2143" t="s">
        <v>213</v>
      </c>
      <c r="K2143" t="s">
        <v>149</v>
      </c>
      <c r="L2143" t="s">
        <v>214</v>
      </c>
      <c r="M2143" t="s">
        <v>1916</v>
      </c>
      <c r="N2143" t="s">
        <v>215</v>
      </c>
      <c r="O2143" s="57">
        <v>46299.437395833331</v>
      </c>
      <c r="P2143" s="57">
        <v>46302.701215277775</v>
      </c>
      <c r="Q2143">
        <v>69403803</v>
      </c>
      <c r="S2143">
        <v>146372103619</v>
      </c>
      <c r="T2143" t="s">
        <v>2204</v>
      </c>
      <c r="U2143" t="s">
        <v>2205</v>
      </c>
      <c r="V2143" t="s">
        <v>2206</v>
      </c>
      <c r="Z2143">
        <v>109.675855</v>
      </c>
      <c r="AA2143">
        <v>-7.4377750000000002</v>
      </c>
      <c r="AB2143" t="s">
        <v>2207</v>
      </c>
      <c r="AC2143" t="s">
        <v>235</v>
      </c>
      <c r="AL2143" t="s">
        <v>217</v>
      </c>
      <c r="AM2143" t="s">
        <v>2208</v>
      </c>
      <c r="AN2143" t="s">
        <v>6</v>
      </c>
      <c r="AO2143" s="57">
        <v>46122.444444444445</v>
      </c>
      <c r="AP2143" s="57">
        <v>46300.458333333336</v>
      </c>
      <c r="AQ2143" t="s">
        <v>838</v>
      </c>
      <c r="AR2143" t="s">
        <v>12</v>
      </c>
      <c r="AS2143" t="s">
        <v>219</v>
      </c>
      <c r="AT2143" t="s">
        <v>230</v>
      </c>
      <c r="AV2143" t="s">
        <v>1626</v>
      </c>
      <c r="AW2143" t="s">
        <v>877</v>
      </c>
      <c r="AX2143" t="s">
        <v>222</v>
      </c>
      <c r="BA2143" s="57">
        <v>46300.458333333336</v>
      </c>
      <c r="BB2143" t="s">
        <v>2208</v>
      </c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:61">
      <c r="A2144">
        <v>2143</v>
      </c>
      <c r="B2144">
        <v>1002634798</v>
      </c>
      <c r="C2144">
        <v>3</v>
      </c>
      <c r="D2144" t="s">
        <v>59</v>
      </c>
      <c r="E2144">
        <v>4</v>
      </c>
      <c r="F2144" t="s">
        <v>223</v>
      </c>
      <c r="G2144" t="s">
        <v>312</v>
      </c>
      <c r="H2144" t="s">
        <v>313</v>
      </c>
      <c r="I2144" t="s">
        <v>212</v>
      </c>
      <c r="J2144" t="s">
        <v>213</v>
      </c>
      <c r="K2144" t="s">
        <v>149</v>
      </c>
      <c r="L2144" t="s">
        <v>214</v>
      </c>
      <c r="M2144" t="s">
        <v>1916</v>
      </c>
      <c r="N2144" t="s">
        <v>215</v>
      </c>
      <c r="O2144" s="57">
        <v>46308.493460648147</v>
      </c>
      <c r="P2144" s="57">
        <v>46311.398981481485</v>
      </c>
      <c r="Q2144">
        <v>69409288</v>
      </c>
      <c r="S2144">
        <v>146372103355</v>
      </c>
      <c r="T2144" t="s">
        <v>6290</v>
      </c>
      <c r="U2144" t="s">
        <v>7781</v>
      </c>
      <c r="V2144" t="s">
        <v>6291</v>
      </c>
      <c r="Z2144">
        <v>109.750089</v>
      </c>
      <c r="AA2144">
        <v>-7.2816359999999998</v>
      </c>
      <c r="AB2144" t="s">
        <v>6292</v>
      </c>
      <c r="AC2144" t="s">
        <v>235</v>
      </c>
      <c r="AL2144" t="s">
        <v>217</v>
      </c>
      <c r="AM2144" t="s">
        <v>6293</v>
      </c>
      <c r="AN2144" t="s">
        <v>6</v>
      </c>
      <c r="AO2144" t="s">
        <v>5744</v>
      </c>
      <c r="AP2144" s="57">
        <v>46311.625</v>
      </c>
      <c r="AQ2144" t="s">
        <v>838</v>
      </c>
      <c r="AR2144" t="s">
        <v>12</v>
      </c>
      <c r="AS2144" t="s">
        <v>219</v>
      </c>
      <c r="AT2144" t="s">
        <v>230</v>
      </c>
      <c r="AV2144" t="s">
        <v>1626</v>
      </c>
      <c r="AW2144" t="s">
        <v>877</v>
      </c>
      <c r="AX2144" t="s">
        <v>222</v>
      </c>
      <c r="BA2144" s="57">
        <v>46311.625</v>
      </c>
      <c r="BB2144" t="s">
        <v>6293</v>
      </c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:61">
      <c r="A2145">
        <v>2144</v>
      </c>
      <c r="B2145">
        <v>1002618109</v>
      </c>
      <c r="C2145">
        <v>3</v>
      </c>
      <c r="D2145" t="s">
        <v>59</v>
      </c>
      <c r="E2145">
        <v>4</v>
      </c>
      <c r="F2145" t="s">
        <v>223</v>
      </c>
      <c r="G2145" t="s">
        <v>312</v>
      </c>
      <c r="H2145" t="s">
        <v>810</v>
      </c>
      <c r="I2145" t="s">
        <v>212</v>
      </c>
      <c r="J2145" t="s">
        <v>213</v>
      </c>
      <c r="K2145" t="s">
        <v>149</v>
      </c>
      <c r="L2145" t="s">
        <v>214</v>
      </c>
      <c r="M2145" t="s">
        <v>1400</v>
      </c>
      <c r="N2145" t="s">
        <v>215</v>
      </c>
      <c r="O2145" s="57">
        <v>46296.603182870371</v>
      </c>
      <c r="P2145" s="57">
        <v>46298.39167824074</v>
      </c>
      <c r="Q2145">
        <v>69402437</v>
      </c>
      <c r="S2145">
        <v>143395109400</v>
      </c>
      <c r="T2145" t="s">
        <v>1241</v>
      </c>
      <c r="U2145" t="s">
        <v>1242</v>
      </c>
      <c r="V2145" t="s">
        <v>1243</v>
      </c>
      <c r="Z2145">
        <v>109.429236</v>
      </c>
      <c r="AA2145">
        <v>-7.4728000000000003</v>
      </c>
      <c r="AB2145" t="s">
        <v>1244</v>
      </c>
      <c r="AC2145" t="s">
        <v>235</v>
      </c>
      <c r="AL2145" t="s">
        <v>217</v>
      </c>
      <c r="AM2145" t="s">
        <v>1245</v>
      </c>
      <c r="AN2145" t="s">
        <v>6</v>
      </c>
      <c r="AO2145" s="57">
        <v>46032.611296296294</v>
      </c>
      <c r="AP2145" s="57">
        <v>46297.458333333336</v>
      </c>
      <c r="AR2145" t="s">
        <v>14</v>
      </c>
      <c r="AS2145" t="s">
        <v>817</v>
      </c>
      <c r="AT2145" t="s">
        <v>230</v>
      </c>
      <c r="AV2145" t="s">
        <v>2209</v>
      </c>
      <c r="AW2145" t="s">
        <v>236</v>
      </c>
      <c r="AX2145" t="s">
        <v>222</v>
      </c>
      <c r="BA2145" s="57">
        <v>46297.458333333336</v>
      </c>
      <c r="BB2145" t="s">
        <v>1245</v>
      </c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:61">
      <c r="A2146">
        <v>2145</v>
      </c>
      <c r="B2146">
        <v>1002620719</v>
      </c>
      <c r="C2146">
        <v>3</v>
      </c>
      <c r="D2146" t="s">
        <v>59</v>
      </c>
      <c r="E2146">
        <v>4</v>
      </c>
      <c r="F2146" t="s">
        <v>223</v>
      </c>
      <c r="G2146" t="s">
        <v>312</v>
      </c>
      <c r="H2146" t="s">
        <v>810</v>
      </c>
      <c r="I2146" t="s">
        <v>212</v>
      </c>
      <c r="J2146" t="s">
        <v>213</v>
      </c>
      <c r="K2146" t="s">
        <v>149</v>
      </c>
      <c r="M2146" t="s">
        <v>1400</v>
      </c>
      <c r="N2146" t="s">
        <v>563</v>
      </c>
      <c r="O2146" s="57">
        <v>46298.458067129628</v>
      </c>
      <c r="P2146" s="57">
        <v>46301.683321759258</v>
      </c>
      <c r="Q2146">
        <v>69383033</v>
      </c>
      <c r="S2146">
        <v>143395109096</v>
      </c>
      <c r="T2146" t="s">
        <v>1711</v>
      </c>
      <c r="U2146" t="s">
        <v>2213</v>
      </c>
      <c r="V2146" t="s">
        <v>2214</v>
      </c>
      <c r="Z2146">
        <v>109.4292489</v>
      </c>
      <c r="AA2146">
        <v>-7.4727779999999999</v>
      </c>
      <c r="AB2146" t="s">
        <v>1714</v>
      </c>
      <c r="AC2146" t="s">
        <v>284</v>
      </c>
      <c r="AL2146" t="s">
        <v>217</v>
      </c>
      <c r="AM2146" t="s">
        <v>2215</v>
      </c>
      <c r="AN2146" t="s">
        <v>6</v>
      </c>
      <c r="AO2146" s="57">
        <v>46091.465949074074</v>
      </c>
      <c r="AP2146" s="57">
        <v>46300.625</v>
      </c>
      <c r="AR2146" t="s">
        <v>14</v>
      </c>
      <c r="AS2146" t="s">
        <v>817</v>
      </c>
      <c r="AT2146" t="s">
        <v>230</v>
      </c>
      <c r="AV2146" t="s">
        <v>3515</v>
      </c>
      <c r="AW2146" t="s">
        <v>2216</v>
      </c>
      <c r="AX2146" t="s">
        <v>222</v>
      </c>
      <c r="BA2146" s="57">
        <v>46300.625</v>
      </c>
      <c r="BB2146" t="s">
        <v>2215</v>
      </c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:61">
      <c r="A2147">
        <v>2146</v>
      </c>
      <c r="B2147">
        <v>1002633360</v>
      </c>
      <c r="C2147">
        <v>3</v>
      </c>
      <c r="D2147" t="s">
        <v>59</v>
      </c>
      <c r="E2147">
        <v>4</v>
      </c>
      <c r="F2147" t="s">
        <v>223</v>
      </c>
      <c r="G2147" t="s">
        <v>312</v>
      </c>
      <c r="H2147" t="s">
        <v>810</v>
      </c>
      <c r="I2147" t="s">
        <v>212</v>
      </c>
      <c r="J2147" t="s">
        <v>213</v>
      </c>
      <c r="K2147" t="s">
        <v>149</v>
      </c>
      <c r="L2147" t="s">
        <v>214</v>
      </c>
      <c r="M2147" t="s">
        <v>1400</v>
      </c>
      <c r="N2147" t="s">
        <v>215</v>
      </c>
      <c r="O2147" s="57">
        <v>46307.639293981483</v>
      </c>
      <c r="P2147" s="57">
        <v>46309.422523148147</v>
      </c>
      <c r="Q2147">
        <v>69408809</v>
      </c>
      <c r="S2147">
        <v>143395106905</v>
      </c>
      <c r="T2147" t="s">
        <v>5505</v>
      </c>
      <c r="U2147" t="s">
        <v>5506</v>
      </c>
      <c r="V2147" t="s">
        <v>6299</v>
      </c>
      <c r="Z2147">
        <v>109.55815800000001</v>
      </c>
      <c r="AA2147">
        <v>-7.467784</v>
      </c>
      <c r="AB2147" t="s">
        <v>6300</v>
      </c>
      <c r="AC2147" t="s">
        <v>235</v>
      </c>
      <c r="AL2147" t="s">
        <v>217</v>
      </c>
      <c r="AM2147" t="s">
        <v>6301</v>
      </c>
      <c r="AN2147" t="s">
        <v>6</v>
      </c>
      <c r="AO2147" s="57">
        <v>46366.642951388887</v>
      </c>
      <c r="AP2147" s="57">
        <v>46308.625</v>
      </c>
      <c r="AQ2147" t="s">
        <v>841</v>
      </c>
      <c r="AR2147" t="s">
        <v>14</v>
      </c>
      <c r="AS2147" t="s">
        <v>817</v>
      </c>
      <c r="AT2147" t="s">
        <v>230</v>
      </c>
      <c r="AV2147" t="s">
        <v>6743</v>
      </c>
      <c r="AW2147" t="s">
        <v>923</v>
      </c>
      <c r="AX2147" t="s">
        <v>222</v>
      </c>
      <c r="BA2147" s="57">
        <v>46308.625</v>
      </c>
      <c r="BB2147" t="s">
        <v>6301</v>
      </c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:61">
      <c r="A2148">
        <v>2147</v>
      </c>
      <c r="B2148">
        <v>1002620767</v>
      </c>
      <c r="C2148">
        <v>3</v>
      </c>
      <c r="D2148" t="s">
        <v>59</v>
      </c>
      <c r="E2148">
        <v>4</v>
      </c>
      <c r="F2148" t="s">
        <v>223</v>
      </c>
      <c r="G2148" t="s">
        <v>312</v>
      </c>
      <c r="H2148" t="s">
        <v>810</v>
      </c>
      <c r="I2148" t="s">
        <v>212</v>
      </c>
      <c r="J2148" t="s">
        <v>213</v>
      </c>
      <c r="K2148" t="s">
        <v>149</v>
      </c>
      <c r="M2148" t="s">
        <v>76</v>
      </c>
      <c r="N2148" t="s">
        <v>215</v>
      </c>
      <c r="O2148" s="57">
        <v>46298.391689814816</v>
      </c>
      <c r="P2148" s="57">
        <v>46298.520254629628</v>
      </c>
      <c r="Q2148">
        <v>69402437</v>
      </c>
      <c r="S2148">
        <v>143395109097</v>
      </c>
      <c r="T2148" t="s">
        <v>1241</v>
      </c>
      <c r="U2148" t="s">
        <v>2210</v>
      </c>
      <c r="V2148" t="s">
        <v>2211</v>
      </c>
      <c r="Z2148">
        <v>109.42910000000001</v>
      </c>
      <c r="AA2148">
        <v>-7.4748000000000001</v>
      </c>
      <c r="AB2148" t="s">
        <v>1244</v>
      </c>
      <c r="AC2148" t="s">
        <v>283</v>
      </c>
      <c r="AL2148" t="s">
        <v>217</v>
      </c>
      <c r="AM2148" t="s">
        <v>2212</v>
      </c>
      <c r="AN2148" t="s">
        <v>6</v>
      </c>
      <c r="AO2148" s="57">
        <v>46091.392974537041</v>
      </c>
      <c r="AR2148" t="s">
        <v>218</v>
      </c>
      <c r="AS2148" t="s">
        <v>817</v>
      </c>
      <c r="AT2148" t="s">
        <v>230</v>
      </c>
      <c r="AU2148">
        <v>20261003</v>
      </c>
      <c r="AV2148" t="s">
        <v>221</v>
      </c>
      <c r="AW2148" t="s">
        <v>540</v>
      </c>
      <c r="AX2148" t="s">
        <v>222</v>
      </c>
      <c r="BA2148" s="57">
        <v>46298.291666666664</v>
      </c>
      <c r="BB2148" t="s">
        <v>2212</v>
      </c>
      <c r="BC2148">
        <v>2026</v>
      </c>
      <c r="BD2148">
        <v>10</v>
      </c>
      <c r="BE2148">
        <v>3</v>
      </c>
      <c r="BF2148" s="6">
        <f t="shared" si="99"/>
        <v>46298</v>
      </c>
      <c r="BG2148">
        <f t="shared" si="100"/>
        <v>-0.29166666666424135</v>
      </c>
      <c r="BH2148" t="str">
        <f t="shared" si="101"/>
        <v>COMPLY</v>
      </c>
      <c r="BI2148" t="e">
        <f>VLOOKUP(H2148,Sheet2!$A$1:$B$270,2,FALSE)</f>
        <v>#N/A</v>
      </c>
    </row>
    <row r="2149" spans="1:61">
      <c r="A2149">
        <v>2148</v>
      </c>
      <c r="B2149">
        <v>1002624970</v>
      </c>
      <c r="C2149">
        <v>3</v>
      </c>
      <c r="D2149" t="s">
        <v>59</v>
      </c>
      <c r="E2149">
        <v>4</v>
      </c>
      <c r="F2149" t="s">
        <v>223</v>
      </c>
      <c r="G2149" t="s">
        <v>312</v>
      </c>
      <c r="H2149" t="s">
        <v>810</v>
      </c>
      <c r="I2149" t="s">
        <v>212</v>
      </c>
      <c r="J2149" t="s">
        <v>213</v>
      </c>
      <c r="K2149" t="s">
        <v>149</v>
      </c>
      <c r="M2149" t="s">
        <v>76</v>
      </c>
      <c r="N2149" t="s">
        <v>563</v>
      </c>
      <c r="O2149" s="57">
        <v>46301.683321759258</v>
      </c>
      <c r="P2149" s="57">
        <v>46301.72047453704</v>
      </c>
      <c r="Q2149">
        <v>69383033</v>
      </c>
      <c r="S2149">
        <v>143395109256</v>
      </c>
      <c r="T2149" t="s">
        <v>1711</v>
      </c>
      <c r="U2149" t="s">
        <v>3516</v>
      </c>
      <c r="V2149" t="s">
        <v>3517</v>
      </c>
      <c r="Z2149">
        <v>109.42911700000001</v>
      </c>
      <c r="AA2149">
        <v>-7.4734920000000002</v>
      </c>
      <c r="AB2149" t="s">
        <v>1714</v>
      </c>
      <c r="AC2149" t="s">
        <v>284</v>
      </c>
      <c r="AL2149" t="s">
        <v>217</v>
      </c>
      <c r="AM2149" t="s">
        <v>3518</v>
      </c>
      <c r="AN2149" t="s">
        <v>6</v>
      </c>
      <c r="AO2149" s="57">
        <v>46183.694976851853</v>
      </c>
      <c r="AR2149" t="s">
        <v>218</v>
      </c>
      <c r="AS2149" t="s">
        <v>817</v>
      </c>
      <c r="AT2149" t="s">
        <v>230</v>
      </c>
      <c r="AU2149">
        <v>20261006</v>
      </c>
      <c r="AV2149" t="s">
        <v>221</v>
      </c>
      <c r="AW2149" t="s">
        <v>3519</v>
      </c>
      <c r="AX2149" t="s">
        <v>222</v>
      </c>
      <c r="BA2149" s="57">
        <v>46301.291666666664</v>
      </c>
      <c r="BB2149" t="s">
        <v>3518</v>
      </c>
      <c r="BC2149">
        <v>2026</v>
      </c>
      <c r="BD2149">
        <v>10</v>
      </c>
      <c r="BE2149">
        <v>6</v>
      </c>
      <c r="BF2149" s="6">
        <f t="shared" si="99"/>
        <v>46301</v>
      </c>
      <c r="BG2149">
        <f t="shared" si="100"/>
        <v>-0.29166666666424135</v>
      </c>
      <c r="BH2149" t="str">
        <f t="shared" si="101"/>
        <v>COMPLY</v>
      </c>
      <c r="BI2149" t="e">
        <f>VLOOKUP(H2149,Sheet2!$A$1:$B$270,2,FALSE)</f>
        <v>#N/A</v>
      </c>
    </row>
    <row r="2150" spans="1:61">
      <c r="A2150">
        <v>2149</v>
      </c>
      <c r="B2150">
        <v>1002630989</v>
      </c>
      <c r="C2150">
        <v>3</v>
      </c>
      <c r="D2150" t="s">
        <v>59</v>
      </c>
      <c r="E2150">
        <v>4</v>
      </c>
      <c r="F2150" t="s">
        <v>223</v>
      </c>
      <c r="G2150" t="s">
        <v>312</v>
      </c>
      <c r="H2150" t="s">
        <v>810</v>
      </c>
      <c r="I2150" t="s">
        <v>212</v>
      </c>
      <c r="J2150" t="s">
        <v>213</v>
      </c>
      <c r="K2150" t="s">
        <v>149</v>
      </c>
      <c r="L2150" t="s">
        <v>214</v>
      </c>
      <c r="M2150" t="s">
        <v>76</v>
      </c>
      <c r="N2150" t="s">
        <v>215</v>
      </c>
      <c r="O2150" s="57">
        <v>46305.601099537038</v>
      </c>
      <c r="P2150" s="57">
        <v>46307.525567129633</v>
      </c>
      <c r="Q2150">
        <v>69407946</v>
      </c>
      <c r="S2150">
        <v>143395106904</v>
      </c>
      <c r="T2150" t="s">
        <v>5509</v>
      </c>
      <c r="U2150" t="s">
        <v>6298</v>
      </c>
      <c r="V2150" t="s">
        <v>5510</v>
      </c>
      <c r="Z2150">
        <v>109.56708752309601</v>
      </c>
      <c r="AA2150">
        <v>-7.4173054366550799</v>
      </c>
      <c r="AB2150" t="s">
        <v>5511</v>
      </c>
      <c r="AC2150" t="s">
        <v>235</v>
      </c>
      <c r="AL2150" t="s">
        <v>217</v>
      </c>
      <c r="AM2150" t="s">
        <v>5512</v>
      </c>
      <c r="AN2150" t="s">
        <v>6</v>
      </c>
      <c r="AO2150" s="57">
        <v>46305.611168981479</v>
      </c>
      <c r="AP2150" s="57">
        <v>46307.458333333336</v>
      </c>
      <c r="AR2150" t="s">
        <v>218</v>
      </c>
      <c r="AS2150" t="s">
        <v>817</v>
      </c>
      <c r="AT2150" t="s">
        <v>230</v>
      </c>
      <c r="AU2150">
        <v>20261012</v>
      </c>
      <c r="AV2150" t="s">
        <v>221</v>
      </c>
      <c r="AW2150" t="s">
        <v>875</v>
      </c>
      <c r="AX2150" t="s">
        <v>222</v>
      </c>
      <c r="BA2150" s="57">
        <v>46307.458333333336</v>
      </c>
      <c r="BB2150" t="s">
        <v>5512</v>
      </c>
      <c r="BC2150">
        <v>2026</v>
      </c>
      <c r="BD2150">
        <v>10</v>
      </c>
      <c r="BE2150">
        <v>12</v>
      </c>
      <c r="BF2150" s="6">
        <f t="shared" si="99"/>
        <v>46307</v>
      </c>
      <c r="BG2150">
        <f t="shared" si="100"/>
        <v>-0.45833333333575865</v>
      </c>
      <c r="BH2150" t="str">
        <f t="shared" si="101"/>
        <v>COMPLY</v>
      </c>
      <c r="BI2150" t="e">
        <f>VLOOKUP(H2150,Sheet2!$A$1:$B$270,2,FALSE)</f>
        <v>#N/A</v>
      </c>
    </row>
    <row r="2151" spans="1:61">
      <c r="A2151">
        <v>2150</v>
      </c>
      <c r="B2151">
        <v>1002636254</v>
      </c>
      <c r="C2151">
        <v>3</v>
      </c>
      <c r="D2151" t="s">
        <v>59</v>
      </c>
      <c r="E2151">
        <v>4</v>
      </c>
      <c r="F2151" t="s">
        <v>223</v>
      </c>
      <c r="G2151" t="s">
        <v>312</v>
      </c>
      <c r="H2151" t="s">
        <v>810</v>
      </c>
      <c r="I2151" t="s">
        <v>212</v>
      </c>
      <c r="J2151" t="s">
        <v>213</v>
      </c>
      <c r="K2151" t="s">
        <v>149</v>
      </c>
      <c r="M2151" t="s">
        <v>76</v>
      </c>
      <c r="N2151" t="s">
        <v>215</v>
      </c>
      <c r="O2151" s="57">
        <v>46309.422534722224</v>
      </c>
      <c r="P2151" s="57">
        <v>46309.554016203707</v>
      </c>
      <c r="Q2151">
        <v>69408809</v>
      </c>
      <c r="S2151">
        <v>143395106903</v>
      </c>
      <c r="T2151" t="s">
        <v>5505</v>
      </c>
      <c r="U2151" t="s">
        <v>7164</v>
      </c>
      <c r="V2151" t="s">
        <v>7165</v>
      </c>
      <c r="Z2151">
        <v>109.561249084655</v>
      </c>
      <c r="AA2151">
        <v>-7.46784821122825</v>
      </c>
      <c r="AB2151" t="s">
        <v>6300</v>
      </c>
      <c r="AC2151" t="s">
        <v>283</v>
      </c>
      <c r="AL2151" t="s">
        <v>217</v>
      </c>
      <c r="AM2151" t="s">
        <v>7166</v>
      </c>
      <c r="AN2151" t="s">
        <v>6</v>
      </c>
      <c r="AO2151" t="s">
        <v>6861</v>
      </c>
      <c r="AR2151" t="s">
        <v>218</v>
      </c>
      <c r="AS2151" t="s">
        <v>817</v>
      </c>
      <c r="AT2151" t="s">
        <v>230</v>
      </c>
      <c r="AU2151">
        <v>20261014</v>
      </c>
      <c r="AV2151" t="s">
        <v>221</v>
      </c>
      <c r="AW2151" t="s">
        <v>577</v>
      </c>
      <c r="AX2151" t="s">
        <v>222</v>
      </c>
      <c r="BA2151" s="57">
        <v>46309.291666666664</v>
      </c>
      <c r="BB2151" t="s">
        <v>7166</v>
      </c>
      <c r="BC2151">
        <v>2026</v>
      </c>
      <c r="BD2151">
        <v>10</v>
      </c>
      <c r="BE2151">
        <v>14</v>
      </c>
      <c r="BF2151" s="6">
        <f t="shared" si="99"/>
        <v>46309</v>
      </c>
      <c r="BG2151">
        <f t="shared" si="100"/>
        <v>-0.29166666666424135</v>
      </c>
      <c r="BH2151" t="str">
        <f t="shared" si="101"/>
        <v>COMPLY</v>
      </c>
      <c r="BI2151" t="e">
        <f>VLOOKUP(H2151,Sheet2!$A$1:$B$270,2,FALSE)</f>
        <v>#N/A</v>
      </c>
    </row>
    <row r="2152" spans="1:61">
      <c r="A2152">
        <v>2151</v>
      </c>
      <c r="B2152">
        <v>1002642411</v>
      </c>
      <c r="C2152">
        <v>3</v>
      </c>
      <c r="D2152" t="s">
        <v>59</v>
      </c>
      <c r="E2152">
        <v>4</v>
      </c>
      <c r="F2152" t="s">
        <v>223</v>
      </c>
      <c r="G2152" t="s">
        <v>312</v>
      </c>
      <c r="H2152" t="s">
        <v>810</v>
      </c>
      <c r="I2152" t="s">
        <v>212</v>
      </c>
      <c r="J2152" t="s">
        <v>213</v>
      </c>
      <c r="K2152" t="s">
        <v>149</v>
      </c>
      <c r="L2152" t="s">
        <v>214</v>
      </c>
      <c r="M2152" t="s">
        <v>76</v>
      </c>
      <c r="N2152" t="s">
        <v>215</v>
      </c>
      <c r="O2152" s="57">
        <v>46314.40185185185</v>
      </c>
      <c r="P2152" s="57">
        <v>46314.519444444442</v>
      </c>
      <c r="Q2152">
        <v>69412624</v>
      </c>
      <c r="S2152">
        <v>143395107257</v>
      </c>
      <c r="T2152" t="s">
        <v>8934</v>
      </c>
      <c r="U2152" t="s">
        <v>9826</v>
      </c>
      <c r="V2152" t="s">
        <v>9827</v>
      </c>
      <c r="Z2152">
        <v>109.53500619258</v>
      </c>
      <c r="AA2152">
        <v>-7.4485908232021902</v>
      </c>
      <c r="AB2152" t="s">
        <v>9828</v>
      </c>
      <c r="AC2152" t="s">
        <v>235</v>
      </c>
      <c r="AL2152" t="s">
        <v>217</v>
      </c>
      <c r="AM2152" t="s">
        <v>9829</v>
      </c>
      <c r="AN2152" t="s">
        <v>6</v>
      </c>
      <c r="AO2152" t="s">
        <v>9410</v>
      </c>
      <c r="AP2152" s="57">
        <v>46315.458333333336</v>
      </c>
      <c r="AR2152" t="s">
        <v>218</v>
      </c>
      <c r="AS2152" t="s">
        <v>817</v>
      </c>
      <c r="AT2152" t="s">
        <v>230</v>
      </c>
      <c r="AU2152">
        <v>20261019</v>
      </c>
      <c r="AV2152" t="s">
        <v>221</v>
      </c>
      <c r="AW2152" t="s">
        <v>880</v>
      </c>
      <c r="AX2152" t="s">
        <v>222</v>
      </c>
      <c r="BA2152" s="57">
        <v>46315.458333333336</v>
      </c>
      <c r="BB2152" t="s">
        <v>9829</v>
      </c>
      <c r="BC2152">
        <v>2026</v>
      </c>
      <c r="BD2152">
        <v>10</v>
      </c>
      <c r="BE2152">
        <v>19</v>
      </c>
      <c r="BF2152" s="6">
        <f t="shared" si="99"/>
        <v>46314</v>
      </c>
      <c r="BG2152">
        <f t="shared" si="100"/>
        <v>-1.4583333333357587</v>
      </c>
      <c r="BH2152" t="str">
        <f t="shared" si="101"/>
        <v>COMPLY</v>
      </c>
      <c r="BI2152" t="e">
        <f>VLOOKUP(H2152,Sheet2!$A$1:$B$270,2,FALSE)</f>
        <v>#N/A</v>
      </c>
    </row>
    <row r="2153" spans="1:61">
      <c r="A2153">
        <v>2152</v>
      </c>
      <c r="B2153">
        <v>1002629240</v>
      </c>
      <c r="C2153">
        <v>3</v>
      </c>
      <c r="D2153" t="s">
        <v>59</v>
      </c>
      <c r="E2153">
        <v>4</v>
      </c>
      <c r="F2153" t="s">
        <v>223</v>
      </c>
      <c r="G2153" t="s">
        <v>312</v>
      </c>
      <c r="H2153" t="s">
        <v>810</v>
      </c>
      <c r="I2153" t="s">
        <v>212</v>
      </c>
      <c r="J2153" t="s">
        <v>213</v>
      </c>
      <c r="K2153" t="s">
        <v>149</v>
      </c>
      <c r="L2153" t="s">
        <v>214</v>
      </c>
      <c r="M2153" t="s">
        <v>1916</v>
      </c>
      <c r="N2153" t="s">
        <v>215</v>
      </c>
      <c r="O2153" s="57">
        <v>46304.441388888888</v>
      </c>
      <c r="P2153" s="57">
        <v>46307.444432870368</v>
      </c>
      <c r="Q2153">
        <v>69407170</v>
      </c>
      <c r="S2153">
        <v>143395109416</v>
      </c>
      <c r="T2153" t="s">
        <v>5505</v>
      </c>
      <c r="U2153" t="s">
        <v>5506</v>
      </c>
      <c r="V2153" t="s">
        <v>5507</v>
      </c>
      <c r="Z2153">
        <v>109.55815800000001</v>
      </c>
      <c r="AA2153">
        <v>-7.467784</v>
      </c>
      <c r="AB2153" t="s">
        <v>5508</v>
      </c>
      <c r="AC2153" t="s">
        <v>235</v>
      </c>
      <c r="AL2153" t="s">
        <v>217</v>
      </c>
      <c r="AM2153" t="s">
        <v>5372</v>
      </c>
      <c r="AN2153" t="s">
        <v>6</v>
      </c>
      <c r="AO2153" s="57">
        <v>46275.444502314815</v>
      </c>
      <c r="AP2153" s="57">
        <v>46305.625</v>
      </c>
      <c r="AQ2153" t="s">
        <v>841</v>
      </c>
      <c r="AR2153" t="s">
        <v>12</v>
      </c>
      <c r="AS2153" t="s">
        <v>817</v>
      </c>
      <c r="AT2153" t="s">
        <v>230</v>
      </c>
      <c r="AV2153" t="s">
        <v>1626</v>
      </c>
      <c r="AW2153" t="s">
        <v>923</v>
      </c>
      <c r="AX2153" t="s">
        <v>222</v>
      </c>
      <c r="BA2153" s="57">
        <v>46305.625</v>
      </c>
      <c r="BB2153" t="s">
        <v>5372</v>
      </c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:61">
      <c r="A2154">
        <v>2153</v>
      </c>
      <c r="B2154">
        <v>1002640972</v>
      </c>
      <c r="C2154">
        <v>3</v>
      </c>
      <c r="D2154" t="s">
        <v>59</v>
      </c>
      <c r="E2154">
        <v>4</v>
      </c>
      <c r="F2154" t="s">
        <v>223</v>
      </c>
      <c r="G2154" t="s">
        <v>312</v>
      </c>
      <c r="H2154" t="s">
        <v>810</v>
      </c>
      <c r="I2154" t="s">
        <v>212</v>
      </c>
      <c r="J2154" t="s">
        <v>213</v>
      </c>
      <c r="K2154" t="s">
        <v>149</v>
      </c>
      <c r="L2154" t="s">
        <v>214</v>
      </c>
      <c r="M2154" t="s">
        <v>1916</v>
      </c>
      <c r="N2154" t="s">
        <v>215</v>
      </c>
      <c r="O2154" s="57">
        <v>46311.822627314818</v>
      </c>
      <c r="P2154" s="57">
        <v>46313.602314814816</v>
      </c>
      <c r="Q2154">
        <v>69411824</v>
      </c>
      <c r="S2154">
        <v>143395107084</v>
      </c>
      <c r="T2154" t="s">
        <v>8934</v>
      </c>
      <c r="U2154" t="s">
        <v>8935</v>
      </c>
      <c r="V2154" t="s">
        <v>8936</v>
      </c>
      <c r="Z2154">
        <v>109.53478800000001</v>
      </c>
      <c r="AA2154">
        <v>-7.4487259999999997</v>
      </c>
      <c r="AB2154" t="s">
        <v>8937</v>
      </c>
      <c r="AC2154" t="s">
        <v>235</v>
      </c>
      <c r="AL2154" t="s">
        <v>217</v>
      </c>
      <c r="AM2154" t="s">
        <v>7978</v>
      </c>
      <c r="AN2154" t="s">
        <v>6</v>
      </c>
      <c r="AO2154" t="s">
        <v>8938</v>
      </c>
      <c r="AP2154" s="57">
        <v>46313.333333333336</v>
      </c>
      <c r="AQ2154" t="s">
        <v>841</v>
      </c>
      <c r="AR2154" t="s">
        <v>12</v>
      </c>
      <c r="AS2154" t="s">
        <v>817</v>
      </c>
      <c r="AT2154" t="s">
        <v>230</v>
      </c>
      <c r="AV2154" t="s">
        <v>1626</v>
      </c>
      <c r="AW2154" t="s">
        <v>877</v>
      </c>
      <c r="AX2154" t="s">
        <v>222</v>
      </c>
      <c r="BA2154" s="57">
        <v>46313.333333333336</v>
      </c>
      <c r="BB2154" t="s">
        <v>7978</v>
      </c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:61">
      <c r="A2155">
        <v>2154</v>
      </c>
      <c r="B2155">
        <v>1002635409</v>
      </c>
      <c r="C2155">
        <v>3</v>
      </c>
      <c r="D2155" t="s">
        <v>59</v>
      </c>
      <c r="E2155">
        <v>4</v>
      </c>
      <c r="F2155" t="s">
        <v>241</v>
      </c>
      <c r="G2155" t="s">
        <v>819</v>
      </c>
      <c r="H2155" t="s">
        <v>820</v>
      </c>
      <c r="I2155" t="s">
        <v>212</v>
      </c>
      <c r="J2155" t="s">
        <v>213</v>
      </c>
      <c r="K2155" t="s">
        <v>149</v>
      </c>
      <c r="M2155" t="s">
        <v>542</v>
      </c>
      <c r="N2155" t="s">
        <v>215</v>
      </c>
      <c r="O2155" s="57">
        <v>46308.640879629631</v>
      </c>
      <c r="P2155" s="57">
        <v>46308.6408912037</v>
      </c>
      <c r="Q2155">
        <v>69408910</v>
      </c>
      <c r="T2155" t="s">
        <v>6302</v>
      </c>
      <c r="V2155" t="s">
        <v>6304</v>
      </c>
      <c r="Z2155">
        <v>109.91</v>
      </c>
      <c r="AA2155">
        <v>-7.2320000000000002</v>
      </c>
      <c r="AB2155" t="s">
        <v>6305</v>
      </c>
      <c r="AC2155" t="s">
        <v>284</v>
      </c>
      <c r="AL2155" t="s">
        <v>217</v>
      </c>
      <c r="AM2155" t="s">
        <v>6306</v>
      </c>
      <c r="AN2155" t="s">
        <v>6</v>
      </c>
      <c r="AO2155" t="s">
        <v>6589</v>
      </c>
      <c r="AP2155" s="57">
        <v>46309</v>
      </c>
      <c r="AR2155" t="s">
        <v>543</v>
      </c>
      <c r="AS2155" t="s">
        <v>219</v>
      </c>
      <c r="AT2155" t="s">
        <v>230</v>
      </c>
      <c r="AV2155" t="s">
        <v>6745</v>
      </c>
      <c r="AW2155" t="s">
        <v>540</v>
      </c>
      <c r="AX2155" t="s">
        <v>222</v>
      </c>
      <c r="BA2155" s="57">
        <v>46309.333333333336</v>
      </c>
      <c r="BB2155" t="s">
        <v>6306</v>
      </c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:61">
      <c r="A2156">
        <v>2155</v>
      </c>
      <c r="B2156">
        <v>1002617796</v>
      </c>
      <c r="C2156">
        <v>3</v>
      </c>
      <c r="D2156" t="s">
        <v>59</v>
      </c>
      <c r="E2156">
        <v>4</v>
      </c>
      <c r="F2156" t="s">
        <v>241</v>
      </c>
      <c r="G2156" t="s">
        <v>819</v>
      </c>
      <c r="H2156" t="s">
        <v>820</v>
      </c>
      <c r="I2156" t="s">
        <v>212</v>
      </c>
      <c r="J2156" t="s">
        <v>213</v>
      </c>
      <c r="K2156" t="s">
        <v>149</v>
      </c>
      <c r="L2156" t="s">
        <v>214</v>
      </c>
      <c r="M2156" t="s">
        <v>76</v>
      </c>
      <c r="N2156" t="s">
        <v>215</v>
      </c>
      <c r="O2156" s="57">
        <v>46296.5469212963</v>
      </c>
      <c r="P2156" s="57">
        <v>46298.422037037039</v>
      </c>
      <c r="Q2156">
        <v>69402334</v>
      </c>
      <c r="S2156">
        <v>141373127777</v>
      </c>
      <c r="T2156" t="s">
        <v>1246</v>
      </c>
      <c r="U2156" t="s">
        <v>1247</v>
      </c>
      <c r="V2156" t="s">
        <v>1248</v>
      </c>
      <c r="Z2156">
        <v>109.89601554506299</v>
      </c>
      <c r="AA2156">
        <v>-7.3708467491672396</v>
      </c>
      <c r="AB2156" t="s">
        <v>1249</v>
      </c>
      <c r="AC2156" t="s">
        <v>235</v>
      </c>
      <c r="AL2156" t="s">
        <v>217</v>
      </c>
      <c r="AM2156" t="s">
        <v>1250</v>
      </c>
      <c r="AN2156" t="s">
        <v>6</v>
      </c>
      <c r="AO2156" s="57">
        <v>46032.559305555558</v>
      </c>
      <c r="AP2156" s="57">
        <v>46297.458333333336</v>
      </c>
      <c r="AR2156" t="s">
        <v>218</v>
      </c>
      <c r="AS2156" t="s">
        <v>219</v>
      </c>
      <c r="AT2156" t="s">
        <v>342</v>
      </c>
      <c r="AU2156">
        <v>20261003</v>
      </c>
      <c r="AV2156" t="s">
        <v>221</v>
      </c>
      <c r="AW2156" t="s">
        <v>854</v>
      </c>
      <c r="AX2156" t="s">
        <v>222</v>
      </c>
      <c r="BA2156" s="57">
        <v>46297.458333333336</v>
      </c>
      <c r="BB2156" t="s">
        <v>1250</v>
      </c>
      <c r="BC2156">
        <v>2026</v>
      </c>
      <c r="BD2156">
        <v>10</v>
      </c>
      <c r="BE2156">
        <v>3</v>
      </c>
      <c r="BF2156" s="6">
        <f t="shared" si="99"/>
        <v>46298</v>
      </c>
      <c r="BG2156">
        <f t="shared" si="100"/>
        <v>0.54166666666424135</v>
      </c>
      <c r="BH2156" t="str">
        <f t="shared" si="101"/>
        <v>COMPLY</v>
      </c>
      <c r="BI2156" t="e">
        <f>VLOOKUP(H2156,Sheet2!$A$1:$B$270,2,FALSE)</f>
        <v>#N/A</v>
      </c>
    </row>
    <row r="2157" spans="1:61">
      <c r="A2157">
        <v>2156</v>
      </c>
      <c r="B2157">
        <v>1002623034</v>
      </c>
      <c r="C2157">
        <v>3</v>
      </c>
      <c r="D2157" t="s">
        <v>59</v>
      </c>
      <c r="E2157">
        <v>4</v>
      </c>
      <c r="F2157" t="s">
        <v>241</v>
      </c>
      <c r="G2157" t="s">
        <v>819</v>
      </c>
      <c r="H2157" t="s">
        <v>820</v>
      </c>
      <c r="I2157" t="s">
        <v>212</v>
      </c>
      <c r="J2157" t="s">
        <v>213</v>
      </c>
      <c r="K2157" t="s">
        <v>149</v>
      </c>
      <c r="M2157" t="s">
        <v>76</v>
      </c>
      <c r="N2157" t="s">
        <v>215</v>
      </c>
      <c r="O2157" s="57">
        <v>46300.671990740739</v>
      </c>
      <c r="P2157" s="57">
        <v>46302.516377314816</v>
      </c>
      <c r="Q2157">
        <v>69404535</v>
      </c>
      <c r="S2157">
        <v>141373127568</v>
      </c>
      <c r="T2157" t="s">
        <v>2918</v>
      </c>
      <c r="U2157" t="s">
        <v>2919</v>
      </c>
      <c r="V2157" t="s">
        <v>2920</v>
      </c>
      <c r="Z2157">
        <v>109.79227716336</v>
      </c>
      <c r="AA2157">
        <v>-7.4068808725651003</v>
      </c>
      <c r="AB2157" t="s">
        <v>2921</v>
      </c>
      <c r="AC2157" t="s">
        <v>284</v>
      </c>
      <c r="AL2157" t="s">
        <v>217</v>
      </c>
      <c r="AM2157" t="s">
        <v>2922</v>
      </c>
      <c r="AN2157" t="s">
        <v>6</v>
      </c>
      <c r="AO2157" s="57">
        <v>46152.684560185182</v>
      </c>
      <c r="AP2157" s="57">
        <v>46302.333333333336</v>
      </c>
      <c r="AR2157" t="s">
        <v>218</v>
      </c>
      <c r="AS2157" t="s">
        <v>219</v>
      </c>
      <c r="AT2157" t="s">
        <v>230</v>
      </c>
      <c r="AU2157">
        <v>20261007</v>
      </c>
      <c r="AV2157" t="s">
        <v>221</v>
      </c>
      <c r="AW2157" t="s">
        <v>540</v>
      </c>
      <c r="AX2157" t="s">
        <v>222</v>
      </c>
      <c r="BA2157" s="57">
        <v>46302.333333333336</v>
      </c>
      <c r="BB2157" t="s">
        <v>2922</v>
      </c>
      <c r="BC2157">
        <v>2026</v>
      </c>
      <c r="BD2157">
        <v>10</v>
      </c>
      <c r="BE2157">
        <v>7</v>
      </c>
      <c r="BF2157" s="6">
        <f t="shared" si="99"/>
        <v>46302</v>
      </c>
      <c r="BG2157">
        <f t="shared" si="100"/>
        <v>-0.33333333333575865</v>
      </c>
      <c r="BH2157" t="str">
        <f t="shared" si="101"/>
        <v>COMPLY</v>
      </c>
      <c r="BI2157" t="e">
        <f>VLOOKUP(H2157,Sheet2!$A$1:$B$270,2,FALSE)</f>
        <v>#N/A</v>
      </c>
    </row>
    <row r="2158" spans="1:61">
      <c r="A2158">
        <v>2157</v>
      </c>
      <c r="B2158">
        <v>1002635166</v>
      </c>
      <c r="C2158">
        <v>3</v>
      </c>
      <c r="D2158" t="s">
        <v>59</v>
      </c>
      <c r="E2158">
        <v>4</v>
      </c>
      <c r="F2158" t="s">
        <v>241</v>
      </c>
      <c r="G2158" t="s">
        <v>819</v>
      </c>
      <c r="H2158" t="s">
        <v>820</v>
      </c>
      <c r="I2158" t="s">
        <v>212</v>
      </c>
      <c r="J2158" t="s">
        <v>213</v>
      </c>
      <c r="K2158" t="s">
        <v>149</v>
      </c>
      <c r="L2158" t="s">
        <v>214</v>
      </c>
      <c r="M2158" t="s">
        <v>76</v>
      </c>
      <c r="N2158" t="s">
        <v>215</v>
      </c>
      <c r="O2158" s="57">
        <v>46308.590729166666</v>
      </c>
      <c r="P2158" s="57">
        <v>46309.45380787037</v>
      </c>
      <c r="Q2158">
        <v>69409451</v>
      </c>
      <c r="S2158">
        <v>141373127835</v>
      </c>
      <c r="T2158" t="s">
        <v>6307</v>
      </c>
      <c r="U2158" t="s">
        <v>6744</v>
      </c>
      <c r="V2158" t="s">
        <v>6308</v>
      </c>
      <c r="Z2158">
        <v>109.8961551</v>
      </c>
      <c r="AA2158">
        <v>-7.3513598</v>
      </c>
      <c r="AB2158" t="s">
        <v>6309</v>
      </c>
      <c r="AC2158" t="s">
        <v>235</v>
      </c>
      <c r="AL2158" t="s">
        <v>217</v>
      </c>
      <c r="AM2158" t="s">
        <v>5997</v>
      </c>
      <c r="AN2158" t="s">
        <v>6</v>
      </c>
      <c r="AO2158" t="s">
        <v>5753</v>
      </c>
      <c r="AP2158" s="57">
        <v>46309.458333333336</v>
      </c>
      <c r="AR2158" t="s">
        <v>218</v>
      </c>
      <c r="AS2158" t="s">
        <v>219</v>
      </c>
      <c r="AT2158" t="s">
        <v>230</v>
      </c>
      <c r="AU2158">
        <v>20261014</v>
      </c>
      <c r="AV2158" t="s">
        <v>221</v>
      </c>
      <c r="AW2158" t="s">
        <v>881</v>
      </c>
      <c r="AX2158" t="s">
        <v>222</v>
      </c>
      <c r="BA2158" s="57">
        <v>46309.458333333336</v>
      </c>
      <c r="BB2158" t="s">
        <v>5997</v>
      </c>
      <c r="BC2158">
        <v>2026</v>
      </c>
      <c r="BD2158">
        <v>10</v>
      </c>
      <c r="BE2158">
        <v>14</v>
      </c>
      <c r="BF2158" s="6">
        <f t="shared" si="99"/>
        <v>46309</v>
      </c>
      <c r="BG2158">
        <f t="shared" si="100"/>
        <v>-0.45833333333575865</v>
      </c>
      <c r="BH2158" t="str">
        <f t="shared" si="101"/>
        <v>COMPLY</v>
      </c>
      <c r="BI2158" t="e">
        <f>VLOOKUP(H2158,Sheet2!$A$1:$B$270,2,FALSE)</f>
        <v>#N/A</v>
      </c>
    </row>
    <row r="2159" spans="1:61">
      <c r="A2159">
        <v>2158</v>
      </c>
      <c r="B2159">
        <v>1002636195</v>
      </c>
      <c r="C2159">
        <v>3</v>
      </c>
      <c r="D2159" t="s">
        <v>59</v>
      </c>
      <c r="E2159">
        <v>4</v>
      </c>
      <c r="F2159" t="s">
        <v>241</v>
      </c>
      <c r="G2159" t="s">
        <v>819</v>
      </c>
      <c r="H2159" t="s">
        <v>820</v>
      </c>
      <c r="I2159" t="s">
        <v>212</v>
      </c>
      <c r="J2159" t="s">
        <v>213</v>
      </c>
      <c r="K2159" t="s">
        <v>149</v>
      </c>
      <c r="L2159" t="s">
        <v>214</v>
      </c>
      <c r="M2159" t="s">
        <v>76</v>
      </c>
      <c r="N2159" t="s">
        <v>215</v>
      </c>
      <c r="O2159" s="57">
        <v>46309.405266203707</v>
      </c>
      <c r="P2159" s="57">
        <v>46310.686006944445</v>
      </c>
      <c r="Q2159">
        <v>69409841</v>
      </c>
      <c r="S2159">
        <v>141373127834</v>
      </c>
      <c r="T2159" t="s">
        <v>7167</v>
      </c>
      <c r="U2159" t="s">
        <v>7168</v>
      </c>
      <c r="V2159" t="s">
        <v>7169</v>
      </c>
      <c r="Z2159">
        <v>109.894314722454</v>
      </c>
      <c r="AA2159">
        <v>-7.3542226113302203</v>
      </c>
      <c r="AB2159" t="s">
        <v>7170</v>
      </c>
      <c r="AC2159" t="s">
        <v>235</v>
      </c>
      <c r="AL2159" t="s">
        <v>217</v>
      </c>
      <c r="AM2159" t="s">
        <v>7171</v>
      </c>
      <c r="AN2159" t="s">
        <v>6</v>
      </c>
      <c r="AO2159" t="s">
        <v>6868</v>
      </c>
      <c r="AP2159" s="57">
        <v>46310.333333333336</v>
      </c>
      <c r="AR2159" t="s">
        <v>218</v>
      </c>
      <c r="AS2159" t="s">
        <v>219</v>
      </c>
      <c r="AT2159" t="s">
        <v>230</v>
      </c>
      <c r="AU2159">
        <v>20261015</v>
      </c>
      <c r="AV2159" t="s">
        <v>221</v>
      </c>
      <c r="AW2159" t="s">
        <v>880</v>
      </c>
      <c r="AX2159" t="s">
        <v>222</v>
      </c>
      <c r="BA2159" s="57">
        <v>46310.333333333336</v>
      </c>
      <c r="BB2159" t="s">
        <v>7171</v>
      </c>
      <c r="BC2159">
        <v>2026</v>
      </c>
      <c r="BD2159">
        <v>10</v>
      </c>
      <c r="BE2159">
        <v>15</v>
      </c>
      <c r="BF2159" s="6">
        <f t="shared" si="99"/>
        <v>46310</v>
      </c>
      <c r="BG2159">
        <f t="shared" si="100"/>
        <v>-0.33333333333575865</v>
      </c>
      <c r="BH2159" t="str">
        <f t="shared" si="101"/>
        <v>COMPLY</v>
      </c>
      <c r="BI2159" t="e">
        <f>VLOOKUP(H2159,Sheet2!$A$1:$B$270,2,FALSE)</f>
        <v>#N/A</v>
      </c>
    </row>
    <row r="2160" spans="1:61">
      <c r="A2160">
        <v>2159</v>
      </c>
      <c r="B2160">
        <v>1002638167</v>
      </c>
      <c r="C2160">
        <v>3</v>
      </c>
      <c r="D2160" t="s">
        <v>59</v>
      </c>
      <c r="E2160">
        <v>4</v>
      </c>
      <c r="F2160" t="s">
        <v>241</v>
      </c>
      <c r="G2160" t="s">
        <v>819</v>
      </c>
      <c r="H2160" t="s">
        <v>820</v>
      </c>
      <c r="I2160" t="s">
        <v>212</v>
      </c>
      <c r="J2160" t="s">
        <v>213</v>
      </c>
      <c r="K2160" t="s">
        <v>149</v>
      </c>
      <c r="L2160" t="s">
        <v>214</v>
      </c>
      <c r="M2160" t="s">
        <v>76</v>
      </c>
      <c r="N2160" t="s">
        <v>215</v>
      </c>
      <c r="O2160" s="57">
        <v>46310.468472222223</v>
      </c>
      <c r="P2160" s="57">
        <v>46311.921990740739</v>
      </c>
      <c r="Q2160">
        <v>69410695</v>
      </c>
      <c r="S2160">
        <v>141373127842</v>
      </c>
      <c r="T2160" t="s">
        <v>7787</v>
      </c>
      <c r="U2160" t="s">
        <v>7788</v>
      </c>
      <c r="V2160" t="s">
        <v>7789</v>
      </c>
      <c r="Z2160">
        <v>109.859723</v>
      </c>
      <c r="AA2160">
        <v>-7.2201219999999999</v>
      </c>
      <c r="AB2160" t="s">
        <v>7790</v>
      </c>
      <c r="AC2160" t="s">
        <v>235</v>
      </c>
      <c r="AL2160" t="s">
        <v>217</v>
      </c>
      <c r="AM2160" t="s">
        <v>7791</v>
      </c>
      <c r="AN2160" t="s">
        <v>6</v>
      </c>
      <c r="AO2160" t="s">
        <v>7792</v>
      </c>
      <c r="AP2160" s="57">
        <v>46311.333333333336</v>
      </c>
      <c r="AR2160" t="s">
        <v>218</v>
      </c>
      <c r="AS2160" t="s">
        <v>219</v>
      </c>
      <c r="AT2160" t="s">
        <v>230</v>
      </c>
      <c r="AU2160">
        <v>20261016</v>
      </c>
      <c r="AV2160" t="s">
        <v>221</v>
      </c>
      <c r="AW2160" t="s">
        <v>923</v>
      </c>
      <c r="AX2160" t="s">
        <v>222</v>
      </c>
      <c r="BA2160" s="57">
        <v>46311.333333333336</v>
      </c>
      <c r="BB2160" t="s">
        <v>7791</v>
      </c>
      <c r="BC2160">
        <v>2026</v>
      </c>
      <c r="BD2160">
        <v>10</v>
      </c>
      <c r="BE2160">
        <v>16</v>
      </c>
      <c r="BF2160" s="6">
        <f t="shared" si="99"/>
        <v>46311</v>
      </c>
      <c r="BG2160">
        <f t="shared" si="100"/>
        <v>-0.33333333333575865</v>
      </c>
      <c r="BH2160" t="str">
        <f t="shared" si="101"/>
        <v>COMPLY</v>
      </c>
      <c r="BI2160" t="e">
        <f>VLOOKUP(H2160,Sheet2!$A$1:$B$270,2,FALSE)</f>
        <v>#N/A</v>
      </c>
    </row>
    <row r="2161" spans="1:61">
      <c r="A2161">
        <v>2160</v>
      </c>
      <c r="B2161">
        <v>1002638628</v>
      </c>
      <c r="C2161">
        <v>3</v>
      </c>
      <c r="D2161" t="s">
        <v>59</v>
      </c>
      <c r="E2161">
        <v>4</v>
      </c>
      <c r="F2161" t="s">
        <v>241</v>
      </c>
      <c r="G2161" t="s">
        <v>819</v>
      </c>
      <c r="H2161" t="s">
        <v>820</v>
      </c>
      <c r="I2161" t="s">
        <v>212</v>
      </c>
      <c r="J2161" t="s">
        <v>213</v>
      </c>
      <c r="K2161" t="s">
        <v>149</v>
      </c>
      <c r="L2161" t="s">
        <v>214</v>
      </c>
      <c r="M2161" t="s">
        <v>76</v>
      </c>
      <c r="N2161" t="s">
        <v>215</v>
      </c>
      <c r="O2161" s="57">
        <v>46310.586574074077</v>
      </c>
      <c r="P2161" s="57">
        <v>46311.92224537037</v>
      </c>
      <c r="Q2161">
        <v>69410857</v>
      </c>
      <c r="S2161">
        <v>141373127641</v>
      </c>
      <c r="T2161" t="s">
        <v>7793</v>
      </c>
      <c r="U2161" t="s">
        <v>7794</v>
      </c>
      <c r="V2161" t="s">
        <v>7795</v>
      </c>
      <c r="Z2161">
        <v>109.86192699999999</v>
      </c>
      <c r="AA2161">
        <v>-7.4156389999999996</v>
      </c>
      <c r="AB2161" t="s">
        <v>7796</v>
      </c>
      <c r="AC2161" t="s">
        <v>235</v>
      </c>
      <c r="AL2161" t="s">
        <v>217</v>
      </c>
      <c r="AM2161" t="s">
        <v>7797</v>
      </c>
      <c r="AN2161" t="s">
        <v>6</v>
      </c>
      <c r="AO2161" t="s">
        <v>7798</v>
      </c>
      <c r="AP2161" s="57">
        <v>46311.458333333336</v>
      </c>
      <c r="AR2161" t="s">
        <v>218</v>
      </c>
      <c r="AS2161" t="s">
        <v>219</v>
      </c>
      <c r="AT2161" t="s">
        <v>230</v>
      </c>
      <c r="AU2161">
        <v>20261016</v>
      </c>
      <c r="AV2161" t="s">
        <v>221</v>
      </c>
      <c r="AW2161" t="s">
        <v>883</v>
      </c>
      <c r="AX2161" t="s">
        <v>222</v>
      </c>
      <c r="BA2161" s="57">
        <v>46311.458333333336</v>
      </c>
      <c r="BB2161" t="s">
        <v>7797</v>
      </c>
      <c r="BC2161">
        <v>2026</v>
      </c>
      <c r="BD2161">
        <v>10</v>
      </c>
      <c r="BE2161">
        <v>16</v>
      </c>
      <c r="BF2161" s="6">
        <f t="shared" si="99"/>
        <v>46311</v>
      </c>
      <c r="BG2161">
        <f t="shared" si="100"/>
        <v>-0.45833333333575865</v>
      </c>
      <c r="BH2161" t="str">
        <f t="shared" si="101"/>
        <v>COMPLY</v>
      </c>
      <c r="BI2161" t="e">
        <f>VLOOKUP(H2161,Sheet2!$A$1:$B$270,2,FALSE)</f>
        <v>#N/A</v>
      </c>
    </row>
    <row r="2162" spans="1:61">
      <c r="A2162">
        <v>2161</v>
      </c>
      <c r="B2162">
        <v>1002637659</v>
      </c>
      <c r="C2162">
        <v>3</v>
      </c>
      <c r="D2162" t="s">
        <v>59</v>
      </c>
      <c r="E2162">
        <v>4</v>
      </c>
      <c r="F2162" t="s">
        <v>241</v>
      </c>
      <c r="G2162" t="s">
        <v>819</v>
      </c>
      <c r="H2162" t="s">
        <v>820</v>
      </c>
      <c r="I2162" t="s">
        <v>212</v>
      </c>
      <c r="J2162" t="s">
        <v>213</v>
      </c>
      <c r="K2162" t="s">
        <v>149</v>
      </c>
      <c r="L2162" t="s">
        <v>214</v>
      </c>
      <c r="M2162" t="s">
        <v>76</v>
      </c>
      <c r="N2162" t="s">
        <v>215</v>
      </c>
      <c r="O2162" s="57">
        <v>46310.357395833336</v>
      </c>
      <c r="P2162" s="57">
        <v>46311.644652777781</v>
      </c>
      <c r="Q2162">
        <v>69410483</v>
      </c>
      <c r="S2162">
        <v>141373127848</v>
      </c>
      <c r="T2162" t="s">
        <v>7799</v>
      </c>
      <c r="U2162" t="s">
        <v>8939</v>
      </c>
      <c r="V2162" t="s">
        <v>7800</v>
      </c>
      <c r="Z2162">
        <v>109.863079</v>
      </c>
      <c r="AA2162">
        <v>-7.2961869999999998</v>
      </c>
      <c r="AB2162" t="s">
        <v>7801</v>
      </c>
      <c r="AC2162" t="s">
        <v>235</v>
      </c>
      <c r="AL2162" t="s">
        <v>217</v>
      </c>
      <c r="AM2162" t="s">
        <v>7752</v>
      </c>
      <c r="AN2162" t="s">
        <v>6</v>
      </c>
      <c r="AO2162" t="s">
        <v>7576</v>
      </c>
      <c r="AP2162" s="57">
        <v>46311.625</v>
      </c>
      <c r="AR2162" t="s">
        <v>218</v>
      </c>
      <c r="AS2162" t="s">
        <v>219</v>
      </c>
      <c r="AT2162" t="s">
        <v>230</v>
      </c>
      <c r="AU2162">
        <v>20261016</v>
      </c>
      <c r="AV2162" t="s">
        <v>221</v>
      </c>
      <c r="AW2162" t="s">
        <v>876</v>
      </c>
      <c r="AX2162" t="s">
        <v>222</v>
      </c>
      <c r="BA2162" s="57">
        <v>46311.625</v>
      </c>
      <c r="BB2162" t="s">
        <v>7752</v>
      </c>
      <c r="BC2162">
        <v>2026</v>
      </c>
      <c r="BD2162">
        <v>10</v>
      </c>
      <c r="BE2162">
        <v>16</v>
      </c>
      <c r="BF2162" s="6">
        <f t="shared" si="99"/>
        <v>46311</v>
      </c>
      <c r="BG2162">
        <f t="shared" si="100"/>
        <v>-0.625</v>
      </c>
      <c r="BH2162" t="str">
        <f t="shared" si="101"/>
        <v>COMPLY</v>
      </c>
      <c r="BI2162" t="e">
        <f>VLOOKUP(H2162,Sheet2!$A$1:$B$270,2,FALSE)</f>
        <v>#N/A</v>
      </c>
    </row>
    <row r="2163" spans="1:61">
      <c r="A2163">
        <v>2162</v>
      </c>
      <c r="B2163">
        <v>1002640807</v>
      </c>
      <c r="C2163">
        <v>3</v>
      </c>
      <c r="D2163" t="s">
        <v>59</v>
      </c>
      <c r="E2163">
        <v>4</v>
      </c>
      <c r="F2163" t="s">
        <v>241</v>
      </c>
      <c r="G2163" t="s">
        <v>819</v>
      </c>
      <c r="H2163" t="s">
        <v>820</v>
      </c>
      <c r="I2163" t="s">
        <v>212</v>
      </c>
      <c r="J2163" t="s">
        <v>213</v>
      </c>
      <c r="K2163" t="s">
        <v>149</v>
      </c>
      <c r="L2163" t="s">
        <v>214</v>
      </c>
      <c r="M2163" t="s">
        <v>76</v>
      </c>
      <c r="N2163" t="s">
        <v>215</v>
      </c>
      <c r="O2163" s="57">
        <v>46311.708113425928</v>
      </c>
      <c r="P2163" s="57">
        <v>46312.734513888892</v>
      </c>
      <c r="Q2163">
        <v>69411771</v>
      </c>
      <c r="S2163">
        <v>141373127851</v>
      </c>
      <c r="T2163" t="s">
        <v>8940</v>
      </c>
      <c r="U2163" t="s">
        <v>8941</v>
      </c>
      <c r="V2163" t="s">
        <v>8942</v>
      </c>
      <c r="Z2163">
        <v>109.9120637</v>
      </c>
      <c r="AA2163">
        <v>-7.3619266999999997</v>
      </c>
      <c r="AB2163" t="s">
        <v>8943</v>
      </c>
      <c r="AC2163" t="s">
        <v>235</v>
      </c>
      <c r="AL2163" t="s">
        <v>217</v>
      </c>
      <c r="AM2163" t="s">
        <v>8683</v>
      </c>
      <c r="AN2163" t="s">
        <v>6</v>
      </c>
      <c r="AO2163" t="s">
        <v>8944</v>
      </c>
      <c r="AP2163" s="57">
        <v>46312.625</v>
      </c>
      <c r="AR2163" t="s">
        <v>218</v>
      </c>
      <c r="AS2163" t="s">
        <v>219</v>
      </c>
      <c r="AT2163" t="s">
        <v>230</v>
      </c>
      <c r="AU2163">
        <v>20261017</v>
      </c>
      <c r="AV2163" t="s">
        <v>221</v>
      </c>
      <c r="AW2163" t="s">
        <v>878</v>
      </c>
      <c r="AX2163" t="s">
        <v>222</v>
      </c>
      <c r="BA2163" s="57">
        <v>46312.625</v>
      </c>
      <c r="BB2163" t="s">
        <v>8683</v>
      </c>
      <c r="BC2163">
        <v>2026</v>
      </c>
      <c r="BD2163">
        <v>10</v>
      </c>
      <c r="BE2163">
        <v>17</v>
      </c>
      <c r="BF2163" s="6">
        <f t="shared" si="99"/>
        <v>46312</v>
      </c>
      <c r="BG2163">
        <f t="shared" si="100"/>
        <v>-0.625</v>
      </c>
      <c r="BH2163" t="str">
        <f t="shared" si="101"/>
        <v>COMPLY</v>
      </c>
      <c r="BI2163" t="e">
        <f>VLOOKUP(H2163,Sheet2!$A$1:$B$270,2,FALSE)</f>
        <v>#N/A</v>
      </c>
    </row>
    <row r="2164" spans="1:61">
      <c r="A2164">
        <v>2163</v>
      </c>
      <c r="B2164">
        <v>1002641826</v>
      </c>
      <c r="C2164">
        <v>3</v>
      </c>
      <c r="D2164" t="s">
        <v>59</v>
      </c>
      <c r="E2164">
        <v>4</v>
      </c>
      <c r="F2164" t="s">
        <v>241</v>
      </c>
      <c r="G2164" t="s">
        <v>819</v>
      </c>
      <c r="H2164" t="s">
        <v>820</v>
      </c>
      <c r="I2164" t="s">
        <v>212</v>
      </c>
      <c r="J2164" t="s">
        <v>213</v>
      </c>
      <c r="K2164" t="s">
        <v>149</v>
      </c>
      <c r="L2164" t="s">
        <v>214</v>
      </c>
      <c r="M2164" t="s">
        <v>76</v>
      </c>
      <c r="N2164" t="s">
        <v>215</v>
      </c>
      <c r="O2164" s="57">
        <v>46313.465752314813</v>
      </c>
      <c r="P2164" s="57">
        <v>46315.516828703701</v>
      </c>
      <c r="Q2164">
        <v>69412317</v>
      </c>
      <c r="S2164">
        <v>141373127672</v>
      </c>
      <c r="T2164" t="s">
        <v>8950</v>
      </c>
      <c r="U2164" t="s">
        <v>8941</v>
      </c>
      <c r="V2164" t="s">
        <v>8951</v>
      </c>
      <c r="Z2164">
        <v>109.9120637</v>
      </c>
      <c r="AA2164">
        <v>-7.3619266999999997</v>
      </c>
      <c r="AB2164" t="s">
        <v>8952</v>
      </c>
      <c r="AC2164" t="s">
        <v>235</v>
      </c>
      <c r="AL2164" t="s">
        <v>217</v>
      </c>
      <c r="AM2164" t="s">
        <v>8953</v>
      </c>
      <c r="AN2164" t="s">
        <v>6</v>
      </c>
      <c r="AO2164" t="s">
        <v>8493</v>
      </c>
      <c r="AP2164" s="57">
        <v>46314.333333333336</v>
      </c>
      <c r="AR2164" t="s">
        <v>218</v>
      </c>
      <c r="AS2164" t="s">
        <v>219</v>
      </c>
      <c r="AT2164" t="s">
        <v>230</v>
      </c>
      <c r="AU2164">
        <v>20261020</v>
      </c>
      <c r="AV2164" t="s">
        <v>221</v>
      </c>
      <c r="AW2164" t="s">
        <v>923</v>
      </c>
      <c r="AX2164" t="s">
        <v>222</v>
      </c>
      <c r="BA2164" s="57">
        <v>46314.333333333336</v>
      </c>
      <c r="BB2164" t="s">
        <v>8953</v>
      </c>
      <c r="BC2164">
        <v>2026</v>
      </c>
      <c r="BD2164">
        <v>10</v>
      </c>
      <c r="BE2164">
        <v>20</v>
      </c>
      <c r="BF2164" s="6">
        <f t="shared" si="99"/>
        <v>46315</v>
      </c>
      <c r="BG2164">
        <f t="shared" si="100"/>
        <v>0.66666666666424135</v>
      </c>
      <c r="BH2164" t="str">
        <f t="shared" si="101"/>
        <v>COMPLY</v>
      </c>
      <c r="BI2164" t="e">
        <f>VLOOKUP(H2164,Sheet2!$A$1:$B$270,2,FALSE)</f>
        <v>#N/A</v>
      </c>
    </row>
    <row r="2165" spans="1:61">
      <c r="A2165">
        <v>2164</v>
      </c>
      <c r="B2165">
        <v>1002642947</v>
      </c>
      <c r="C2165">
        <v>3</v>
      </c>
      <c r="D2165" t="s">
        <v>59</v>
      </c>
      <c r="E2165">
        <v>4</v>
      </c>
      <c r="F2165" t="s">
        <v>241</v>
      </c>
      <c r="G2165" t="s">
        <v>819</v>
      </c>
      <c r="H2165" t="s">
        <v>820</v>
      </c>
      <c r="I2165" t="s">
        <v>212</v>
      </c>
      <c r="J2165" t="s">
        <v>213</v>
      </c>
      <c r="K2165" t="s">
        <v>149</v>
      </c>
      <c r="L2165" t="s">
        <v>214</v>
      </c>
      <c r="M2165" t="s">
        <v>76</v>
      </c>
      <c r="N2165" t="s">
        <v>215</v>
      </c>
      <c r="O2165" s="57">
        <v>46314.493506944447</v>
      </c>
      <c r="P2165" s="57">
        <v>46315.645810185182</v>
      </c>
      <c r="Q2165">
        <v>69412828</v>
      </c>
      <c r="S2165">
        <v>141373127480</v>
      </c>
      <c r="T2165" t="s">
        <v>9830</v>
      </c>
      <c r="U2165" t="s">
        <v>9831</v>
      </c>
      <c r="V2165" t="s">
        <v>9832</v>
      </c>
      <c r="Z2165">
        <v>109.86708</v>
      </c>
      <c r="AA2165">
        <v>-7.2759819999999999</v>
      </c>
      <c r="AB2165" t="s">
        <v>9833</v>
      </c>
      <c r="AC2165" t="s">
        <v>235</v>
      </c>
      <c r="AL2165" t="s">
        <v>217</v>
      </c>
      <c r="AM2165" t="s">
        <v>9834</v>
      </c>
      <c r="AN2165" t="s">
        <v>6</v>
      </c>
      <c r="AO2165" t="s">
        <v>9416</v>
      </c>
      <c r="AP2165" s="57">
        <v>46315.333333333336</v>
      </c>
      <c r="AR2165" t="s">
        <v>218</v>
      </c>
      <c r="AS2165" t="s">
        <v>219</v>
      </c>
      <c r="AT2165" t="s">
        <v>230</v>
      </c>
      <c r="AU2165">
        <v>20261020</v>
      </c>
      <c r="AV2165" t="s">
        <v>221</v>
      </c>
      <c r="AW2165" t="s">
        <v>876</v>
      </c>
      <c r="AX2165" t="s">
        <v>222</v>
      </c>
      <c r="BA2165" s="57">
        <v>46315.333333333336</v>
      </c>
      <c r="BB2165" t="s">
        <v>9834</v>
      </c>
      <c r="BC2165">
        <v>2026</v>
      </c>
      <c r="BD2165">
        <v>10</v>
      </c>
      <c r="BE2165">
        <v>20</v>
      </c>
      <c r="BF2165" s="6">
        <f t="shared" si="99"/>
        <v>46315</v>
      </c>
      <c r="BG2165">
        <f t="shared" si="100"/>
        <v>-0.33333333333575865</v>
      </c>
      <c r="BH2165" t="str">
        <f t="shared" si="101"/>
        <v>COMPLY</v>
      </c>
      <c r="BI2165" t="e">
        <f>VLOOKUP(H2165,Sheet2!$A$1:$B$270,2,FALSE)</f>
        <v>#N/A</v>
      </c>
    </row>
    <row r="2166" spans="1:61">
      <c r="A2166">
        <v>2165</v>
      </c>
      <c r="B2166">
        <v>1002656458</v>
      </c>
      <c r="C2166">
        <v>3</v>
      </c>
      <c r="D2166" t="s">
        <v>59</v>
      </c>
      <c r="E2166">
        <v>4</v>
      </c>
      <c r="F2166" t="s">
        <v>241</v>
      </c>
      <c r="G2166" t="s">
        <v>819</v>
      </c>
      <c r="H2166" t="s">
        <v>820</v>
      </c>
      <c r="I2166" t="s">
        <v>212</v>
      </c>
      <c r="J2166" t="s">
        <v>213</v>
      </c>
      <c r="K2166" t="s">
        <v>149</v>
      </c>
      <c r="M2166" t="s">
        <v>76</v>
      </c>
      <c r="N2166" t="s">
        <v>895</v>
      </c>
      <c r="O2166" s="57">
        <v>46322.653240740743</v>
      </c>
      <c r="P2166" s="57">
        <v>46323.555266203701</v>
      </c>
      <c r="Q2166">
        <v>69418117</v>
      </c>
      <c r="S2166">
        <v>141373127885</v>
      </c>
      <c r="T2166" t="s">
        <v>6927</v>
      </c>
      <c r="U2166" t="s">
        <v>14104</v>
      </c>
      <c r="V2166" t="s">
        <v>14105</v>
      </c>
      <c r="Z2166">
        <v>109.9057705</v>
      </c>
      <c r="AA2166">
        <v>-7.3513045000000004</v>
      </c>
      <c r="AB2166" t="s">
        <v>14106</v>
      </c>
      <c r="AC2166" t="s">
        <v>2355</v>
      </c>
      <c r="AL2166" t="s">
        <v>217</v>
      </c>
      <c r="AM2166" t="s">
        <v>14107</v>
      </c>
      <c r="AN2166" t="s">
        <v>6</v>
      </c>
      <c r="AO2166" t="s">
        <v>13935</v>
      </c>
      <c r="AP2166" s="57">
        <v>46323.625</v>
      </c>
      <c r="AR2166" t="s">
        <v>218</v>
      </c>
      <c r="AS2166" t="s">
        <v>219</v>
      </c>
      <c r="AT2166" t="s">
        <v>230</v>
      </c>
      <c r="AU2166">
        <v>20261028</v>
      </c>
      <c r="AV2166" t="s">
        <v>221</v>
      </c>
      <c r="AW2166" t="s">
        <v>540</v>
      </c>
      <c r="AX2166" t="s">
        <v>222</v>
      </c>
      <c r="BA2166" s="57">
        <v>46323.625</v>
      </c>
      <c r="BB2166" t="s">
        <v>14107</v>
      </c>
      <c r="BC2166">
        <v>2026</v>
      </c>
      <c r="BD2166">
        <v>10</v>
      </c>
      <c r="BE2166">
        <v>28</v>
      </c>
      <c r="BF2166" s="6">
        <f t="shared" si="99"/>
        <v>46323</v>
      </c>
      <c r="BG2166">
        <f t="shared" si="100"/>
        <v>-0.625</v>
      </c>
      <c r="BH2166" t="str">
        <f t="shared" si="101"/>
        <v>COMPLY</v>
      </c>
      <c r="BI2166" t="e">
        <f>VLOOKUP(H2166,Sheet2!$A$1:$B$270,2,FALSE)</f>
        <v>#N/A</v>
      </c>
    </row>
    <row r="2167" spans="1:61">
      <c r="A2167">
        <v>2166</v>
      </c>
      <c r="B2167">
        <v>1002658343</v>
      </c>
      <c r="C2167">
        <v>3</v>
      </c>
      <c r="D2167" t="s">
        <v>59</v>
      </c>
      <c r="E2167">
        <v>4</v>
      </c>
      <c r="F2167" t="s">
        <v>241</v>
      </c>
      <c r="G2167" t="s">
        <v>819</v>
      </c>
      <c r="H2167" t="s">
        <v>820</v>
      </c>
      <c r="I2167" t="s">
        <v>212</v>
      </c>
      <c r="J2167" t="s">
        <v>213</v>
      </c>
      <c r="K2167" t="s">
        <v>149</v>
      </c>
      <c r="M2167" t="s">
        <v>76</v>
      </c>
      <c r="N2167" t="s">
        <v>215</v>
      </c>
      <c r="O2167" s="57">
        <v>46323.737557870372</v>
      </c>
      <c r="P2167" s="57">
        <v>46324.963807870372</v>
      </c>
      <c r="Q2167">
        <v>69418854</v>
      </c>
      <c r="S2167">
        <v>141373127748</v>
      </c>
      <c r="T2167" t="s">
        <v>14101</v>
      </c>
      <c r="U2167" t="s">
        <v>14102</v>
      </c>
      <c r="V2167" t="s">
        <v>14718</v>
      </c>
      <c r="Z2167">
        <v>110.003891</v>
      </c>
      <c r="AA2167">
        <v>-7.5265759000000001</v>
      </c>
      <c r="AB2167" t="s">
        <v>14103</v>
      </c>
      <c r="AC2167" t="s">
        <v>284</v>
      </c>
      <c r="AL2167" t="s">
        <v>217</v>
      </c>
      <c r="AM2167" t="s">
        <v>14292</v>
      </c>
      <c r="AN2167" t="s">
        <v>6</v>
      </c>
      <c r="AO2167" t="s">
        <v>14479</v>
      </c>
      <c r="AP2167" s="57">
        <v>46325.333333333336</v>
      </c>
      <c r="AR2167" t="s">
        <v>218</v>
      </c>
      <c r="AS2167" t="s">
        <v>219</v>
      </c>
      <c r="AT2167" t="s">
        <v>230</v>
      </c>
      <c r="AU2167">
        <v>20261029</v>
      </c>
      <c r="AV2167" t="s">
        <v>221</v>
      </c>
      <c r="AW2167" t="s">
        <v>1473</v>
      </c>
      <c r="AX2167" t="s">
        <v>222</v>
      </c>
      <c r="BA2167" s="57">
        <v>46325.333333333336</v>
      </c>
      <c r="BB2167" t="s">
        <v>14292</v>
      </c>
      <c r="BC2167">
        <v>2026</v>
      </c>
      <c r="BD2167">
        <v>10</v>
      </c>
      <c r="BE2167">
        <v>29</v>
      </c>
      <c r="BF2167" s="6">
        <f t="shared" si="99"/>
        <v>46324</v>
      </c>
      <c r="BG2167">
        <f t="shared" si="100"/>
        <v>-1.3333333333357587</v>
      </c>
      <c r="BH2167" t="str">
        <f t="shared" si="101"/>
        <v>COMPLY</v>
      </c>
      <c r="BI2167" t="e">
        <f>VLOOKUP(H2167,Sheet2!$A$1:$B$270,2,FALSE)</f>
        <v>#N/A</v>
      </c>
    </row>
    <row r="2168" spans="1:61">
      <c r="A2168">
        <v>2167</v>
      </c>
      <c r="B2168">
        <v>1002658726</v>
      </c>
      <c r="C2168">
        <v>3</v>
      </c>
      <c r="D2168" t="s">
        <v>59</v>
      </c>
      <c r="E2168">
        <v>4</v>
      </c>
      <c r="F2168" t="s">
        <v>241</v>
      </c>
      <c r="G2168" t="s">
        <v>819</v>
      </c>
      <c r="H2168" t="s">
        <v>820</v>
      </c>
      <c r="I2168" t="s">
        <v>212</v>
      </c>
      <c r="J2168" t="s">
        <v>213</v>
      </c>
      <c r="K2168" t="s">
        <v>149</v>
      </c>
      <c r="L2168" t="s">
        <v>214</v>
      </c>
      <c r="M2168" t="s">
        <v>76</v>
      </c>
      <c r="N2168" t="s">
        <v>215</v>
      </c>
      <c r="O2168" s="57">
        <v>46324.406064814815</v>
      </c>
      <c r="P2168" s="57">
        <v>46324.960694444446</v>
      </c>
      <c r="Q2168">
        <v>69419045</v>
      </c>
      <c r="S2168">
        <v>141373127750</v>
      </c>
      <c r="T2168" t="s">
        <v>15407</v>
      </c>
      <c r="U2168" t="s">
        <v>15408</v>
      </c>
      <c r="V2168" t="s">
        <v>15409</v>
      </c>
      <c r="Z2168">
        <v>109.904212</v>
      </c>
      <c r="AA2168">
        <v>-7.3680589999999997</v>
      </c>
      <c r="AB2168" t="s">
        <v>15410</v>
      </c>
      <c r="AC2168" t="s">
        <v>235</v>
      </c>
      <c r="AL2168" t="s">
        <v>217</v>
      </c>
      <c r="AM2168" t="s">
        <v>14968</v>
      </c>
      <c r="AN2168" t="s">
        <v>6</v>
      </c>
      <c r="AO2168" t="s">
        <v>15175</v>
      </c>
      <c r="AP2168" s="57">
        <v>46325.333333333336</v>
      </c>
      <c r="AR2168" t="s">
        <v>218</v>
      </c>
      <c r="AS2168" t="s">
        <v>219</v>
      </c>
      <c r="AT2168" t="s">
        <v>230</v>
      </c>
      <c r="AU2168">
        <v>20261029</v>
      </c>
      <c r="AV2168" t="s">
        <v>221</v>
      </c>
      <c r="AW2168" t="s">
        <v>875</v>
      </c>
      <c r="AX2168" t="s">
        <v>222</v>
      </c>
      <c r="BA2168" s="57">
        <v>46325.333333333336</v>
      </c>
      <c r="BB2168" t="s">
        <v>14968</v>
      </c>
      <c r="BC2168">
        <v>2026</v>
      </c>
      <c r="BD2168">
        <v>10</v>
      </c>
      <c r="BE2168">
        <v>29</v>
      </c>
      <c r="BF2168" s="6">
        <f t="shared" si="99"/>
        <v>46324</v>
      </c>
      <c r="BG2168">
        <f t="shared" si="100"/>
        <v>-1.3333333333357587</v>
      </c>
      <c r="BH2168" t="str">
        <f t="shared" si="101"/>
        <v>COMPLY</v>
      </c>
      <c r="BI2168" t="e">
        <f>VLOOKUP(H2168,Sheet2!$A$1:$B$270,2,FALSE)</f>
        <v>#N/A</v>
      </c>
    </row>
    <row r="2169" spans="1:61">
      <c r="A2169">
        <v>2168</v>
      </c>
      <c r="B2169">
        <v>1002633275</v>
      </c>
      <c r="C2169">
        <v>3</v>
      </c>
      <c r="D2169" t="s">
        <v>59</v>
      </c>
      <c r="E2169">
        <v>4</v>
      </c>
      <c r="F2169" t="s">
        <v>241</v>
      </c>
      <c r="G2169" t="s">
        <v>819</v>
      </c>
      <c r="H2169" t="s">
        <v>820</v>
      </c>
      <c r="I2169" t="s">
        <v>212</v>
      </c>
      <c r="J2169" t="s">
        <v>213</v>
      </c>
      <c r="K2169" t="s">
        <v>149</v>
      </c>
      <c r="M2169" t="s">
        <v>1625</v>
      </c>
      <c r="N2169" t="s">
        <v>215</v>
      </c>
      <c r="O2169" s="57">
        <v>46307.624224537038</v>
      </c>
      <c r="P2169" s="57">
        <v>46307.663773148146</v>
      </c>
      <c r="Q2169">
        <v>69408785</v>
      </c>
      <c r="S2169">
        <v>141373127818</v>
      </c>
      <c r="T2169" t="s">
        <v>6302</v>
      </c>
      <c r="Z2169">
        <v>109.90550994873</v>
      </c>
      <c r="AA2169">
        <v>-7.2279521842011096</v>
      </c>
      <c r="AB2169" t="s">
        <v>6310</v>
      </c>
      <c r="AC2169" t="s">
        <v>284</v>
      </c>
      <c r="AO2169" s="57">
        <v>46366.642951388887</v>
      </c>
      <c r="AR2169" t="s">
        <v>1630</v>
      </c>
      <c r="AS2169" t="s">
        <v>219</v>
      </c>
      <c r="AT2169" t="s">
        <v>230</v>
      </c>
      <c r="AV2169" t="s">
        <v>6311</v>
      </c>
      <c r="AW2169" t="s">
        <v>541</v>
      </c>
      <c r="AX2169" t="s">
        <v>222</v>
      </c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:61">
      <c r="A2170">
        <v>2169</v>
      </c>
      <c r="B2170">
        <v>1002633602</v>
      </c>
      <c r="C2170">
        <v>3</v>
      </c>
      <c r="D2170" t="s">
        <v>59</v>
      </c>
      <c r="E2170">
        <v>4</v>
      </c>
      <c r="F2170" t="s">
        <v>241</v>
      </c>
      <c r="G2170" t="s">
        <v>819</v>
      </c>
      <c r="H2170" t="s">
        <v>820</v>
      </c>
      <c r="I2170" t="s">
        <v>212</v>
      </c>
      <c r="J2170" t="s">
        <v>213</v>
      </c>
      <c r="K2170" t="s">
        <v>149</v>
      </c>
      <c r="M2170" t="s">
        <v>1625</v>
      </c>
      <c r="N2170" t="s">
        <v>215</v>
      </c>
      <c r="O2170" s="57">
        <v>46307.686967592592</v>
      </c>
      <c r="P2170" s="57">
        <v>46308.6408912037</v>
      </c>
      <c r="Q2170">
        <v>69408910</v>
      </c>
      <c r="S2170">
        <v>141373127820</v>
      </c>
      <c r="T2170" t="s">
        <v>6302</v>
      </c>
      <c r="U2170" t="s">
        <v>6303</v>
      </c>
      <c r="V2170" t="s">
        <v>6304</v>
      </c>
      <c r="Z2170">
        <v>109.90865230157399</v>
      </c>
      <c r="AA2170">
        <v>-7.2307117540763404</v>
      </c>
      <c r="AB2170" t="s">
        <v>6305</v>
      </c>
      <c r="AC2170" t="s">
        <v>284</v>
      </c>
      <c r="AL2170" t="s">
        <v>217</v>
      </c>
      <c r="AM2170" t="s">
        <v>6306</v>
      </c>
      <c r="AN2170" t="s">
        <v>6</v>
      </c>
      <c r="AO2170" s="57">
        <v>46366.694722222222</v>
      </c>
      <c r="AP2170" s="57">
        <v>46309.333333333336</v>
      </c>
      <c r="AR2170" t="s">
        <v>12</v>
      </c>
      <c r="AS2170" t="s">
        <v>219</v>
      </c>
      <c r="AT2170" t="s">
        <v>230</v>
      </c>
      <c r="AV2170" t="s">
        <v>6746</v>
      </c>
      <c r="AW2170" t="s">
        <v>540</v>
      </c>
      <c r="AX2170" t="s">
        <v>222</v>
      </c>
      <c r="AY2170" t="s">
        <v>10487</v>
      </c>
      <c r="AZ2170" t="s">
        <v>6746</v>
      </c>
      <c r="BA2170" s="57">
        <v>46309.333333333336</v>
      </c>
      <c r="BB2170" t="s">
        <v>6306</v>
      </c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:61">
      <c r="A2171">
        <v>2170</v>
      </c>
      <c r="B2171">
        <v>1002656215</v>
      </c>
      <c r="C2171">
        <v>3</v>
      </c>
      <c r="D2171" t="s">
        <v>59</v>
      </c>
      <c r="E2171">
        <v>4</v>
      </c>
      <c r="F2171" t="s">
        <v>241</v>
      </c>
      <c r="G2171" t="s">
        <v>819</v>
      </c>
      <c r="H2171" t="s">
        <v>820</v>
      </c>
      <c r="I2171" t="s">
        <v>212</v>
      </c>
      <c r="J2171" t="s">
        <v>213</v>
      </c>
      <c r="K2171" t="s">
        <v>149</v>
      </c>
      <c r="M2171" t="s">
        <v>1625</v>
      </c>
      <c r="N2171" t="s">
        <v>215</v>
      </c>
      <c r="O2171" s="57">
        <v>46322.6096875</v>
      </c>
      <c r="P2171" s="57">
        <v>46323.45385416667</v>
      </c>
      <c r="Q2171">
        <v>69418066</v>
      </c>
      <c r="S2171">
        <v>141373127884</v>
      </c>
      <c r="T2171" t="s">
        <v>14101</v>
      </c>
      <c r="U2171" t="s">
        <v>14102</v>
      </c>
      <c r="Z2171">
        <v>110.003891</v>
      </c>
      <c r="AA2171">
        <v>-7.5265759000000001</v>
      </c>
      <c r="AB2171" t="s">
        <v>14103</v>
      </c>
      <c r="AC2171" t="s">
        <v>284</v>
      </c>
      <c r="AO2171" t="s">
        <v>13790</v>
      </c>
      <c r="AR2171" t="s">
        <v>1630</v>
      </c>
      <c r="AS2171" t="s">
        <v>219</v>
      </c>
      <c r="AT2171" t="s">
        <v>230</v>
      </c>
      <c r="AV2171" t="s">
        <v>14719</v>
      </c>
      <c r="AW2171" t="s">
        <v>540</v>
      </c>
      <c r="AX2171" t="s">
        <v>222</v>
      </c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:61">
      <c r="A2172">
        <v>2171</v>
      </c>
      <c r="B2172">
        <v>1002640055</v>
      </c>
      <c r="C2172">
        <v>3</v>
      </c>
      <c r="D2172" t="s">
        <v>59</v>
      </c>
      <c r="E2172">
        <v>4</v>
      </c>
      <c r="F2172" t="s">
        <v>241</v>
      </c>
      <c r="G2172" t="s">
        <v>819</v>
      </c>
      <c r="H2172" t="s">
        <v>820</v>
      </c>
      <c r="I2172" t="s">
        <v>212</v>
      </c>
      <c r="J2172" t="s">
        <v>213</v>
      </c>
      <c r="K2172" t="s">
        <v>149</v>
      </c>
      <c r="L2172" t="s">
        <v>214</v>
      </c>
      <c r="M2172" t="s">
        <v>1916</v>
      </c>
      <c r="N2172" t="s">
        <v>215</v>
      </c>
      <c r="O2172" s="57">
        <v>46311.541365740741</v>
      </c>
      <c r="P2172" s="57">
        <v>46316.451932870368</v>
      </c>
      <c r="Q2172">
        <v>69411451</v>
      </c>
      <c r="S2172">
        <v>141373127847</v>
      </c>
      <c r="T2172" t="s">
        <v>8945</v>
      </c>
      <c r="U2172" t="s">
        <v>8946</v>
      </c>
      <c r="V2172" t="s">
        <v>8947</v>
      </c>
      <c r="Z2172">
        <v>109.847460922008</v>
      </c>
      <c r="AA2172">
        <v>-7.41815553176846</v>
      </c>
      <c r="AB2172" t="s">
        <v>8948</v>
      </c>
      <c r="AC2172" t="s">
        <v>235</v>
      </c>
      <c r="AL2172" t="s">
        <v>217</v>
      </c>
      <c r="AM2172" t="s">
        <v>8949</v>
      </c>
      <c r="AN2172" t="s">
        <v>6</v>
      </c>
      <c r="AO2172" t="s">
        <v>7973</v>
      </c>
      <c r="AP2172" s="57">
        <v>46312.458333333336</v>
      </c>
      <c r="AQ2172" t="s">
        <v>838</v>
      </c>
      <c r="AR2172" t="s">
        <v>12</v>
      </c>
      <c r="AS2172" t="s">
        <v>219</v>
      </c>
      <c r="AT2172" t="s">
        <v>230</v>
      </c>
      <c r="AV2172" t="s">
        <v>1626</v>
      </c>
      <c r="AW2172" t="s">
        <v>877</v>
      </c>
      <c r="AX2172" t="s">
        <v>222</v>
      </c>
      <c r="BA2172" s="57">
        <v>46312.458333333336</v>
      </c>
      <c r="BB2172" t="s">
        <v>8949</v>
      </c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:61">
      <c r="A2173">
        <v>2172</v>
      </c>
      <c r="B2173">
        <v>1002656729</v>
      </c>
      <c r="C2173">
        <v>3</v>
      </c>
      <c r="D2173" t="s">
        <v>49</v>
      </c>
      <c r="E2173">
        <v>4</v>
      </c>
      <c r="F2173" t="s">
        <v>249</v>
      </c>
      <c r="G2173" t="s">
        <v>2217</v>
      </c>
      <c r="H2173" t="s">
        <v>14108</v>
      </c>
      <c r="I2173" t="s">
        <v>212</v>
      </c>
      <c r="J2173" t="s">
        <v>213</v>
      </c>
      <c r="K2173" t="s">
        <v>149</v>
      </c>
      <c r="L2173" t="s">
        <v>214</v>
      </c>
      <c r="M2173" t="s">
        <v>224</v>
      </c>
      <c r="N2173" t="s">
        <v>215</v>
      </c>
      <c r="O2173" s="57">
        <v>46322.714409722219</v>
      </c>
      <c r="P2173" s="57">
        <v>46323.779791666668</v>
      </c>
      <c r="Q2173">
        <v>69418217</v>
      </c>
      <c r="S2173">
        <v>142201106516</v>
      </c>
      <c r="T2173" t="s">
        <v>14109</v>
      </c>
      <c r="U2173" t="s">
        <v>14110</v>
      </c>
      <c r="V2173" t="s">
        <v>14111</v>
      </c>
      <c r="Z2173">
        <v>109.71439599999999</v>
      </c>
      <c r="AA2173">
        <v>-6.9791930000000004</v>
      </c>
      <c r="AB2173" t="s">
        <v>14112</v>
      </c>
      <c r="AC2173" t="s">
        <v>235</v>
      </c>
      <c r="AL2173" t="s">
        <v>217</v>
      </c>
      <c r="AM2173" t="s">
        <v>14113</v>
      </c>
      <c r="AN2173" t="s">
        <v>6</v>
      </c>
      <c r="AO2173" t="s">
        <v>13737</v>
      </c>
      <c r="AP2173" s="57">
        <v>46323.625</v>
      </c>
      <c r="AR2173" t="s">
        <v>18</v>
      </c>
      <c r="AS2173" t="s">
        <v>2929</v>
      </c>
      <c r="AT2173" t="s">
        <v>230</v>
      </c>
      <c r="AV2173" t="s">
        <v>226</v>
      </c>
      <c r="AW2173" t="s">
        <v>877</v>
      </c>
      <c r="AX2173" t="s">
        <v>222</v>
      </c>
      <c r="BA2173" s="57">
        <v>46323.625</v>
      </c>
      <c r="BB2173" t="s">
        <v>14113</v>
      </c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:61">
      <c r="A2174">
        <v>2173</v>
      </c>
      <c r="B2174">
        <v>1002658786</v>
      </c>
      <c r="C2174">
        <v>3</v>
      </c>
      <c r="D2174" t="s">
        <v>49</v>
      </c>
      <c r="E2174">
        <v>4</v>
      </c>
      <c r="F2174" t="s">
        <v>249</v>
      </c>
      <c r="G2174" t="s">
        <v>2217</v>
      </c>
      <c r="H2174" t="s">
        <v>14108</v>
      </c>
      <c r="I2174" t="s">
        <v>212</v>
      </c>
      <c r="J2174" t="s">
        <v>213</v>
      </c>
      <c r="K2174" t="s">
        <v>149</v>
      </c>
      <c r="L2174" t="s">
        <v>214</v>
      </c>
      <c r="M2174" t="s">
        <v>6550</v>
      </c>
      <c r="N2174" t="s">
        <v>215</v>
      </c>
      <c r="O2174" s="57">
        <v>46324.422800925924</v>
      </c>
      <c r="P2174" s="57">
        <v>46325.575324074074</v>
      </c>
      <c r="Q2174">
        <v>69419085</v>
      </c>
      <c r="S2174">
        <v>142201106834</v>
      </c>
      <c r="T2174" t="s">
        <v>15411</v>
      </c>
      <c r="U2174" t="s">
        <v>15412</v>
      </c>
      <c r="V2174" t="s">
        <v>15413</v>
      </c>
      <c r="Z2174">
        <v>109.802420586347</v>
      </c>
      <c r="AA2174">
        <v>-7.0404246415857301</v>
      </c>
      <c r="AB2174" t="s">
        <v>15414</v>
      </c>
      <c r="AC2174" t="s">
        <v>216</v>
      </c>
      <c r="AL2174" t="s">
        <v>217</v>
      </c>
      <c r="AM2174" t="s">
        <v>15415</v>
      </c>
      <c r="AN2174" t="s">
        <v>6</v>
      </c>
      <c r="AO2174" t="s">
        <v>15051</v>
      </c>
      <c r="AP2174" s="57">
        <v>46325.333333333336</v>
      </c>
      <c r="AQ2174" t="s">
        <v>838</v>
      </c>
      <c r="AR2174" t="s">
        <v>14</v>
      </c>
      <c r="AS2174" t="s">
        <v>2929</v>
      </c>
      <c r="AT2174" t="s">
        <v>230</v>
      </c>
      <c r="AV2174" t="s">
        <v>15416</v>
      </c>
      <c r="AW2174" t="s">
        <v>875</v>
      </c>
      <c r="AX2174" t="s">
        <v>222</v>
      </c>
      <c r="BA2174" s="57">
        <v>46325.333333333336</v>
      </c>
      <c r="BB2174" t="s">
        <v>15415</v>
      </c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:61">
      <c r="A2175">
        <v>2174</v>
      </c>
      <c r="B2175">
        <v>1002621460</v>
      </c>
      <c r="C2175">
        <v>3</v>
      </c>
      <c r="D2175" t="s">
        <v>49</v>
      </c>
      <c r="E2175">
        <v>4</v>
      </c>
      <c r="F2175" t="s">
        <v>249</v>
      </c>
      <c r="G2175" t="s">
        <v>2217</v>
      </c>
      <c r="H2175" t="s">
        <v>2218</v>
      </c>
      <c r="I2175" t="s">
        <v>212</v>
      </c>
      <c r="J2175" t="s">
        <v>213</v>
      </c>
      <c r="K2175" t="s">
        <v>149</v>
      </c>
      <c r="L2175" t="s">
        <v>214</v>
      </c>
      <c r="M2175" t="s">
        <v>836</v>
      </c>
      <c r="N2175" t="s">
        <v>215</v>
      </c>
      <c r="O2175" s="57">
        <v>46299.644895833335</v>
      </c>
      <c r="P2175" s="57">
        <v>46301.39984953704</v>
      </c>
      <c r="Q2175">
        <v>69403943</v>
      </c>
      <c r="S2175">
        <v>146279106175</v>
      </c>
      <c r="T2175" t="s">
        <v>2224</v>
      </c>
      <c r="U2175" t="s">
        <v>2225</v>
      </c>
      <c r="V2175" t="s">
        <v>2226</v>
      </c>
      <c r="Z2175">
        <v>109.7709814</v>
      </c>
      <c r="AA2175">
        <v>-6.9033647</v>
      </c>
      <c r="AB2175" t="s">
        <v>2227</v>
      </c>
      <c r="AC2175" t="s">
        <v>235</v>
      </c>
      <c r="AL2175" t="s">
        <v>217</v>
      </c>
      <c r="AM2175" t="s">
        <v>2228</v>
      </c>
      <c r="AN2175" t="s">
        <v>6</v>
      </c>
      <c r="AO2175" s="57">
        <v>46122.65283564815</v>
      </c>
      <c r="AP2175" s="57">
        <v>46300.625</v>
      </c>
      <c r="AQ2175" t="s">
        <v>841</v>
      </c>
      <c r="AR2175" t="s">
        <v>14</v>
      </c>
      <c r="AS2175" t="s">
        <v>219</v>
      </c>
      <c r="AT2175" t="s">
        <v>230</v>
      </c>
      <c r="AV2175" t="s">
        <v>837</v>
      </c>
      <c r="AW2175" t="s">
        <v>2229</v>
      </c>
      <c r="AX2175" t="s">
        <v>222</v>
      </c>
      <c r="BA2175" s="57">
        <v>46300.625</v>
      </c>
      <c r="BB2175" t="s">
        <v>2228</v>
      </c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:61">
      <c r="A2176">
        <v>2175</v>
      </c>
      <c r="B2176">
        <v>1002619427</v>
      </c>
      <c r="C2176">
        <v>3</v>
      </c>
      <c r="D2176" t="s">
        <v>49</v>
      </c>
      <c r="E2176">
        <v>4</v>
      </c>
      <c r="F2176" t="s">
        <v>249</v>
      </c>
      <c r="G2176" t="s">
        <v>2217</v>
      </c>
      <c r="H2176" t="s">
        <v>2218</v>
      </c>
      <c r="I2176" t="s">
        <v>212</v>
      </c>
      <c r="J2176" t="s">
        <v>213</v>
      </c>
      <c r="K2176" t="s">
        <v>149</v>
      </c>
      <c r="M2176" t="s">
        <v>76</v>
      </c>
      <c r="N2176" t="s">
        <v>215</v>
      </c>
      <c r="O2176" s="57">
        <v>46297.453460648147</v>
      </c>
      <c r="P2176" s="57">
        <v>46297.533946759257</v>
      </c>
      <c r="Q2176">
        <v>69401596</v>
      </c>
      <c r="S2176">
        <v>146279106155</v>
      </c>
      <c r="T2176" t="s">
        <v>2219</v>
      </c>
      <c r="U2176" t="s">
        <v>2220</v>
      </c>
      <c r="V2176" t="s">
        <v>2221</v>
      </c>
      <c r="Z2176">
        <v>109.699314</v>
      </c>
      <c r="AA2176">
        <v>-6.922612</v>
      </c>
      <c r="AB2176" t="s">
        <v>2222</v>
      </c>
      <c r="AC2176" t="s">
        <v>283</v>
      </c>
      <c r="AL2176" t="s">
        <v>217</v>
      </c>
      <c r="AM2176" t="s">
        <v>2223</v>
      </c>
      <c r="AN2176" t="s">
        <v>6</v>
      </c>
      <c r="AO2176" s="57">
        <v>46063.455081018517</v>
      </c>
      <c r="AR2176" t="s">
        <v>218</v>
      </c>
      <c r="AS2176" t="s">
        <v>219</v>
      </c>
      <c r="AT2176" t="s">
        <v>230</v>
      </c>
      <c r="AU2176">
        <v>20261002</v>
      </c>
      <c r="AV2176" t="s">
        <v>221</v>
      </c>
      <c r="AW2176" t="s">
        <v>1516</v>
      </c>
      <c r="AX2176" t="s">
        <v>222</v>
      </c>
      <c r="BA2176" s="57">
        <v>46297.291666666664</v>
      </c>
      <c r="BB2176" t="s">
        <v>2223</v>
      </c>
      <c r="BC2176">
        <v>2026</v>
      </c>
      <c r="BD2176">
        <v>10</v>
      </c>
      <c r="BE2176">
        <v>2</v>
      </c>
      <c r="BF2176" s="6">
        <f t="shared" si="99"/>
        <v>46297</v>
      </c>
      <c r="BG2176">
        <f t="shared" si="100"/>
        <v>-0.29166666666424135</v>
      </c>
      <c r="BH2176" t="str">
        <f t="shared" si="101"/>
        <v>COMPLY</v>
      </c>
      <c r="BI2176" t="e">
        <f>VLOOKUP(H2176,Sheet2!$A$1:$B$270,2,FALSE)</f>
        <v>#N/A</v>
      </c>
    </row>
    <row r="2177" spans="1:61">
      <c r="A2177">
        <v>2176</v>
      </c>
      <c r="B2177">
        <v>1002632064</v>
      </c>
      <c r="C2177">
        <v>3</v>
      </c>
      <c r="D2177" t="s">
        <v>49</v>
      </c>
      <c r="E2177">
        <v>4</v>
      </c>
      <c r="F2177" t="s">
        <v>249</v>
      </c>
      <c r="G2177" t="s">
        <v>2217</v>
      </c>
      <c r="H2177" t="s">
        <v>2218</v>
      </c>
      <c r="I2177" t="s">
        <v>212</v>
      </c>
      <c r="J2177" t="s">
        <v>213</v>
      </c>
      <c r="K2177" t="s">
        <v>149</v>
      </c>
      <c r="M2177" t="s">
        <v>76</v>
      </c>
      <c r="N2177" t="s">
        <v>215</v>
      </c>
      <c r="O2177" s="57">
        <v>46307.386631944442</v>
      </c>
      <c r="P2177" s="57">
        <v>46309.640601851854</v>
      </c>
      <c r="Q2177">
        <v>69408359</v>
      </c>
      <c r="S2177">
        <v>146279106251</v>
      </c>
      <c r="T2177" t="s">
        <v>6312</v>
      </c>
      <c r="U2177" t="s">
        <v>6317</v>
      </c>
      <c r="V2177" t="s">
        <v>6318</v>
      </c>
      <c r="Z2177">
        <v>109.7926894</v>
      </c>
      <c r="AA2177">
        <v>-6.9812178999999999</v>
      </c>
      <c r="AB2177" t="s">
        <v>6315</v>
      </c>
      <c r="AC2177" t="s">
        <v>225</v>
      </c>
      <c r="AL2177" t="s">
        <v>217</v>
      </c>
      <c r="AM2177" t="s">
        <v>6319</v>
      </c>
      <c r="AN2177" t="s">
        <v>6</v>
      </c>
      <c r="AO2177" s="57">
        <v>46366.392314814817</v>
      </c>
      <c r="AP2177" s="57">
        <v>46309.333333333336</v>
      </c>
      <c r="AR2177" t="s">
        <v>218</v>
      </c>
      <c r="AS2177" t="s">
        <v>219</v>
      </c>
      <c r="AT2177" t="s">
        <v>230</v>
      </c>
      <c r="AU2177">
        <v>20261014</v>
      </c>
      <c r="AV2177" t="s">
        <v>221</v>
      </c>
      <c r="AW2177" t="s">
        <v>3528</v>
      </c>
      <c r="AX2177" t="s">
        <v>222</v>
      </c>
      <c r="BA2177" s="57">
        <v>46309.333333333336</v>
      </c>
      <c r="BB2177" t="s">
        <v>6319</v>
      </c>
      <c r="BC2177">
        <v>2026</v>
      </c>
      <c r="BD2177">
        <v>10</v>
      </c>
      <c r="BE2177">
        <v>14</v>
      </c>
      <c r="BF2177" s="6">
        <f t="shared" si="99"/>
        <v>46309</v>
      </c>
      <c r="BG2177">
        <f t="shared" si="100"/>
        <v>-0.33333333333575865</v>
      </c>
      <c r="BH2177" t="str">
        <f t="shared" si="101"/>
        <v>COMPLY</v>
      </c>
      <c r="BI2177" t="e">
        <f>VLOOKUP(H2177,Sheet2!$A$1:$B$270,2,FALSE)</f>
        <v>#N/A</v>
      </c>
    </row>
    <row r="2178" spans="1:61">
      <c r="A2178">
        <v>2177</v>
      </c>
      <c r="B2178">
        <v>1002632088</v>
      </c>
      <c r="C2178">
        <v>3</v>
      </c>
      <c r="D2178" t="s">
        <v>49</v>
      </c>
      <c r="E2178">
        <v>4</v>
      </c>
      <c r="F2178" t="s">
        <v>249</v>
      </c>
      <c r="G2178" t="s">
        <v>2217</v>
      </c>
      <c r="H2178" t="s">
        <v>2218</v>
      </c>
      <c r="I2178" t="s">
        <v>212</v>
      </c>
      <c r="J2178" t="s">
        <v>213</v>
      </c>
      <c r="K2178" t="s">
        <v>149</v>
      </c>
      <c r="M2178" t="s">
        <v>76</v>
      </c>
      <c r="N2178" t="s">
        <v>215</v>
      </c>
      <c r="O2178" s="57">
        <v>46307.389976851853</v>
      </c>
      <c r="P2178" s="57">
        <v>46309.619259259256</v>
      </c>
      <c r="Q2178">
        <v>69408372</v>
      </c>
      <c r="S2178">
        <v>146279106252</v>
      </c>
      <c r="T2178" t="s">
        <v>6312</v>
      </c>
      <c r="U2178" t="s">
        <v>6317</v>
      </c>
      <c r="V2178" t="s">
        <v>6320</v>
      </c>
      <c r="Z2178">
        <v>109.7926776</v>
      </c>
      <c r="AA2178">
        <v>-6.9812317999999998</v>
      </c>
      <c r="AB2178" t="s">
        <v>6315</v>
      </c>
      <c r="AC2178" t="s">
        <v>225</v>
      </c>
      <c r="AL2178" t="s">
        <v>217</v>
      </c>
      <c r="AM2178" t="s">
        <v>6319</v>
      </c>
      <c r="AN2178" t="s">
        <v>6</v>
      </c>
      <c r="AO2178" s="57">
        <v>46366.392314814817</v>
      </c>
      <c r="AP2178" s="57">
        <v>46309.333333333336</v>
      </c>
      <c r="AR2178" t="s">
        <v>218</v>
      </c>
      <c r="AS2178" t="s">
        <v>219</v>
      </c>
      <c r="AT2178" t="s">
        <v>230</v>
      </c>
      <c r="AU2178">
        <v>20261014</v>
      </c>
      <c r="AV2178" t="s">
        <v>221</v>
      </c>
      <c r="AW2178" t="s">
        <v>1473</v>
      </c>
      <c r="AX2178" t="s">
        <v>222</v>
      </c>
      <c r="BA2178" s="57">
        <v>46309.333333333336</v>
      </c>
      <c r="BB2178" t="s">
        <v>6319</v>
      </c>
      <c r="BC2178">
        <v>2026</v>
      </c>
      <c r="BD2178">
        <v>10</v>
      </c>
      <c r="BE2178">
        <v>14</v>
      </c>
      <c r="BF2178" s="6">
        <f t="shared" ref="BF2178:BF2241" si="102">DATE(BC2178,BD2178,BE2178)</f>
        <v>46309</v>
      </c>
      <c r="BG2178">
        <f t="shared" ref="BG2178:BG2241" si="103">BF2178-BA2178</f>
        <v>-0.33333333333575865</v>
      </c>
      <c r="BH2178" t="str">
        <f t="shared" ref="BH2178:BH2241" si="104">IF(BG2178=1,"COMPLY",IF(BG2178&lt;1,"COMPLY","NOT COMPLY"))</f>
        <v>COMPLY</v>
      </c>
      <c r="BI2178" t="e">
        <f>VLOOKUP(H2178,Sheet2!$A$1:$B$270,2,FALSE)</f>
        <v>#N/A</v>
      </c>
    </row>
    <row r="2179" spans="1:61">
      <c r="A2179">
        <v>2178</v>
      </c>
      <c r="B2179">
        <v>1002637673</v>
      </c>
      <c r="C2179">
        <v>3</v>
      </c>
      <c r="D2179" t="s">
        <v>49</v>
      </c>
      <c r="E2179">
        <v>4</v>
      </c>
      <c r="F2179" t="s">
        <v>249</v>
      </c>
      <c r="G2179" t="s">
        <v>2217</v>
      </c>
      <c r="H2179" t="s">
        <v>2218</v>
      </c>
      <c r="I2179" t="s">
        <v>212</v>
      </c>
      <c r="J2179" t="s">
        <v>213</v>
      </c>
      <c r="K2179" t="s">
        <v>149</v>
      </c>
      <c r="M2179" t="s">
        <v>2112</v>
      </c>
      <c r="N2179" t="s">
        <v>215</v>
      </c>
      <c r="O2179" s="57">
        <v>46310.359803240739</v>
      </c>
      <c r="P2179" s="57">
        <v>46314.339606481481</v>
      </c>
      <c r="Q2179">
        <v>69408363</v>
      </c>
      <c r="T2179" t="s">
        <v>6312</v>
      </c>
      <c r="V2179" t="s">
        <v>6314</v>
      </c>
      <c r="Z2179">
        <v>109.792677</v>
      </c>
      <c r="AA2179">
        <v>-6.9812000000000003</v>
      </c>
      <c r="AB2179" t="s">
        <v>6315</v>
      </c>
      <c r="AC2179" t="s">
        <v>225</v>
      </c>
      <c r="AL2179" t="s">
        <v>217</v>
      </c>
      <c r="AM2179" t="s">
        <v>6316</v>
      </c>
      <c r="AN2179" t="s">
        <v>6</v>
      </c>
      <c r="AO2179" t="s">
        <v>7576</v>
      </c>
      <c r="AP2179" s="57">
        <v>46309</v>
      </c>
      <c r="AR2179" t="s">
        <v>543</v>
      </c>
      <c r="AS2179" t="s">
        <v>219</v>
      </c>
      <c r="AT2179" t="s">
        <v>230</v>
      </c>
      <c r="AV2179" t="s">
        <v>2117</v>
      </c>
      <c r="AW2179" t="s">
        <v>540</v>
      </c>
      <c r="AX2179" t="s">
        <v>222</v>
      </c>
      <c r="BA2179" s="57">
        <v>46309.333333333336</v>
      </c>
      <c r="BB2179" t="s">
        <v>6316</v>
      </c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:61">
      <c r="A2180">
        <v>2179</v>
      </c>
      <c r="B2180">
        <v>1002632112</v>
      </c>
      <c r="C2180">
        <v>3</v>
      </c>
      <c r="D2180" t="s">
        <v>49</v>
      </c>
      <c r="E2180">
        <v>4</v>
      </c>
      <c r="F2180" t="s">
        <v>249</v>
      </c>
      <c r="G2180" t="s">
        <v>2217</v>
      </c>
      <c r="H2180" t="s">
        <v>2218</v>
      </c>
      <c r="I2180" t="s">
        <v>212</v>
      </c>
      <c r="J2180" t="s">
        <v>213</v>
      </c>
      <c r="K2180" t="s">
        <v>149</v>
      </c>
      <c r="M2180" t="s">
        <v>1916</v>
      </c>
      <c r="N2180" t="s">
        <v>215</v>
      </c>
      <c r="O2180" s="57">
        <v>46307.395856481482</v>
      </c>
      <c r="P2180" s="57">
        <v>46310.360497685186</v>
      </c>
      <c r="Q2180">
        <v>69408363</v>
      </c>
      <c r="S2180">
        <v>146279106253</v>
      </c>
      <c r="T2180" t="s">
        <v>6312</v>
      </c>
      <c r="U2180" t="s">
        <v>6313</v>
      </c>
      <c r="V2180" t="s">
        <v>6314</v>
      </c>
      <c r="Z2180">
        <v>109.7926779</v>
      </c>
      <c r="AA2180">
        <v>-6.9812314000000004</v>
      </c>
      <c r="AB2180" t="s">
        <v>6315</v>
      </c>
      <c r="AC2180" t="s">
        <v>225</v>
      </c>
      <c r="AL2180" t="s">
        <v>217</v>
      </c>
      <c r="AM2180" t="s">
        <v>6316</v>
      </c>
      <c r="AN2180" t="s">
        <v>6</v>
      </c>
      <c r="AO2180" s="57">
        <v>46366.403032407405</v>
      </c>
      <c r="AP2180" s="57">
        <v>46309.333333333336</v>
      </c>
      <c r="AQ2180" t="s">
        <v>838</v>
      </c>
      <c r="AR2180" t="s">
        <v>12</v>
      </c>
      <c r="AS2180" t="s">
        <v>219</v>
      </c>
      <c r="AT2180" t="s">
        <v>230</v>
      </c>
      <c r="AV2180" t="s">
        <v>1626</v>
      </c>
      <c r="AW2180" t="s">
        <v>540</v>
      </c>
      <c r="AX2180" t="s">
        <v>222</v>
      </c>
      <c r="BA2180" s="57">
        <v>46309.333333333336</v>
      </c>
      <c r="BB2180" t="s">
        <v>6316</v>
      </c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:61">
      <c r="A2181">
        <v>2180</v>
      </c>
      <c r="B2181">
        <v>1002639964</v>
      </c>
      <c r="C2181">
        <v>3</v>
      </c>
      <c r="D2181" t="s">
        <v>49</v>
      </c>
      <c r="E2181">
        <v>4</v>
      </c>
      <c r="F2181" t="s">
        <v>249</v>
      </c>
      <c r="G2181" t="s">
        <v>2217</v>
      </c>
      <c r="H2181" t="s">
        <v>2923</v>
      </c>
      <c r="I2181" t="s">
        <v>212</v>
      </c>
      <c r="J2181" t="s">
        <v>213</v>
      </c>
      <c r="K2181" t="s">
        <v>149</v>
      </c>
      <c r="L2181" t="s">
        <v>214</v>
      </c>
      <c r="M2181" t="s">
        <v>1400</v>
      </c>
      <c r="N2181" t="s">
        <v>215</v>
      </c>
      <c r="O2181" s="57">
        <v>46311.486516203702</v>
      </c>
      <c r="P2181" s="57">
        <v>46316.506307870368</v>
      </c>
      <c r="Q2181">
        <v>69411397</v>
      </c>
      <c r="S2181">
        <v>142200107127</v>
      </c>
      <c r="T2181" t="s">
        <v>8954</v>
      </c>
      <c r="U2181" t="s">
        <v>8955</v>
      </c>
      <c r="V2181" t="s">
        <v>8956</v>
      </c>
      <c r="Z2181">
        <v>109.920910857617</v>
      </c>
      <c r="AA2181">
        <v>-7.0119298808576502</v>
      </c>
      <c r="AB2181" t="s">
        <v>8957</v>
      </c>
      <c r="AC2181" t="s">
        <v>216</v>
      </c>
      <c r="AL2181" t="s">
        <v>217</v>
      </c>
      <c r="AM2181" t="s">
        <v>7610</v>
      </c>
      <c r="AN2181" t="s">
        <v>6</v>
      </c>
      <c r="AO2181" t="s">
        <v>8253</v>
      </c>
      <c r="AP2181" s="57">
        <v>46312.333333333336</v>
      </c>
      <c r="AR2181" t="s">
        <v>14</v>
      </c>
      <c r="AS2181" t="s">
        <v>2929</v>
      </c>
      <c r="AT2181" t="s">
        <v>230</v>
      </c>
      <c r="AV2181" t="s">
        <v>10488</v>
      </c>
      <c r="AW2181" t="s">
        <v>880</v>
      </c>
      <c r="AX2181" t="s">
        <v>222</v>
      </c>
      <c r="BA2181" s="57">
        <v>46312.333333333336</v>
      </c>
      <c r="BB2181" t="s">
        <v>7610</v>
      </c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:61">
      <c r="A2182">
        <v>2181</v>
      </c>
      <c r="B2182">
        <v>1002621945</v>
      </c>
      <c r="C2182">
        <v>3</v>
      </c>
      <c r="D2182" t="s">
        <v>49</v>
      </c>
      <c r="E2182">
        <v>4</v>
      </c>
      <c r="F2182" t="s">
        <v>249</v>
      </c>
      <c r="G2182" t="s">
        <v>2217</v>
      </c>
      <c r="H2182" t="s">
        <v>2923</v>
      </c>
      <c r="I2182" t="s">
        <v>212</v>
      </c>
      <c r="J2182" t="s">
        <v>213</v>
      </c>
      <c r="K2182" t="s">
        <v>149</v>
      </c>
      <c r="L2182" t="s">
        <v>214</v>
      </c>
      <c r="M2182" t="s">
        <v>76</v>
      </c>
      <c r="N2182" t="s">
        <v>215</v>
      </c>
      <c r="O2182" s="57">
        <v>46300.436574074076</v>
      </c>
      <c r="P2182" s="57">
        <v>46302.472650462965</v>
      </c>
      <c r="Q2182">
        <v>69404159</v>
      </c>
      <c r="S2182">
        <v>142200107073</v>
      </c>
      <c r="T2182" t="s">
        <v>2924</v>
      </c>
      <c r="U2182" t="s">
        <v>2925</v>
      </c>
      <c r="V2182" t="s">
        <v>2926</v>
      </c>
      <c r="Z2182">
        <v>109.902940392494</v>
      </c>
      <c r="AA2182">
        <v>-6.9785114043369196</v>
      </c>
      <c r="AB2182" t="s">
        <v>2927</v>
      </c>
      <c r="AC2182" t="s">
        <v>216</v>
      </c>
      <c r="AL2182" t="s">
        <v>217</v>
      </c>
      <c r="AM2182" t="s">
        <v>2928</v>
      </c>
      <c r="AN2182" t="s">
        <v>6</v>
      </c>
      <c r="AO2182" s="57">
        <v>46152.444537037038</v>
      </c>
      <c r="AP2182" s="57">
        <v>46301.333333333336</v>
      </c>
      <c r="AR2182" t="s">
        <v>218</v>
      </c>
      <c r="AS2182" t="s">
        <v>2929</v>
      </c>
      <c r="AT2182" t="s">
        <v>230</v>
      </c>
      <c r="AU2182">
        <v>20261007</v>
      </c>
      <c r="AV2182" t="s">
        <v>221</v>
      </c>
      <c r="AW2182" t="s">
        <v>880</v>
      </c>
      <c r="AX2182" t="s">
        <v>222</v>
      </c>
      <c r="BA2182" s="57">
        <v>46301.333333333336</v>
      </c>
      <c r="BB2182" t="s">
        <v>2928</v>
      </c>
      <c r="BC2182">
        <v>2026</v>
      </c>
      <c r="BD2182">
        <v>10</v>
      </c>
      <c r="BE2182">
        <v>7</v>
      </c>
      <c r="BF2182" s="6">
        <f t="shared" si="102"/>
        <v>46302</v>
      </c>
      <c r="BG2182">
        <f t="shared" si="103"/>
        <v>0.66666666666424135</v>
      </c>
      <c r="BH2182" t="str">
        <f t="shared" si="104"/>
        <v>COMPLY</v>
      </c>
      <c r="BI2182" t="e">
        <f>VLOOKUP(H2182,Sheet2!$A$1:$B$270,2,FALSE)</f>
        <v>#N/A</v>
      </c>
    </row>
    <row r="2183" spans="1:61">
      <c r="A2183">
        <v>2182</v>
      </c>
      <c r="B2183">
        <v>1002637477</v>
      </c>
      <c r="C2183">
        <v>3</v>
      </c>
      <c r="D2183" t="s">
        <v>49</v>
      </c>
      <c r="E2183">
        <v>4</v>
      </c>
      <c r="F2183" t="s">
        <v>249</v>
      </c>
      <c r="G2183" t="s">
        <v>2217</v>
      </c>
      <c r="H2183" t="s">
        <v>2923</v>
      </c>
      <c r="I2183" t="s">
        <v>212</v>
      </c>
      <c r="J2183" t="s">
        <v>213</v>
      </c>
      <c r="K2183" t="s">
        <v>149</v>
      </c>
      <c r="L2183" t="s">
        <v>214</v>
      </c>
      <c r="M2183" t="s">
        <v>76</v>
      </c>
      <c r="N2183" t="s">
        <v>215</v>
      </c>
      <c r="O2183" s="57">
        <v>46309.766377314816</v>
      </c>
      <c r="P2183" s="57">
        <v>46310.545983796299</v>
      </c>
      <c r="Q2183">
        <v>69410411</v>
      </c>
      <c r="S2183">
        <v>142200107122</v>
      </c>
      <c r="T2183" t="s">
        <v>7172</v>
      </c>
      <c r="U2183" t="s">
        <v>7802</v>
      </c>
      <c r="V2183" t="s">
        <v>7173</v>
      </c>
      <c r="Z2183">
        <v>109.98500276416701</v>
      </c>
      <c r="AA2183">
        <v>-6.9770122021433103</v>
      </c>
      <c r="AB2183" t="s">
        <v>7174</v>
      </c>
      <c r="AC2183" t="s">
        <v>216</v>
      </c>
      <c r="AL2183" t="s">
        <v>217</v>
      </c>
      <c r="AM2183" t="s">
        <v>7175</v>
      </c>
      <c r="AN2183" t="s">
        <v>6</v>
      </c>
      <c r="AO2183" t="s">
        <v>7176</v>
      </c>
      <c r="AP2183" s="57">
        <v>46310.625</v>
      </c>
      <c r="AR2183" t="s">
        <v>218</v>
      </c>
      <c r="AS2183" t="s">
        <v>2929</v>
      </c>
      <c r="AT2183" t="s">
        <v>230</v>
      </c>
      <c r="AU2183">
        <v>20261015</v>
      </c>
      <c r="AV2183" t="s">
        <v>221</v>
      </c>
      <c r="AW2183" t="s">
        <v>923</v>
      </c>
      <c r="AX2183" t="s">
        <v>222</v>
      </c>
      <c r="BA2183" s="57">
        <v>46310.625</v>
      </c>
      <c r="BB2183" t="s">
        <v>7175</v>
      </c>
      <c r="BC2183">
        <v>2026</v>
      </c>
      <c r="BD2183">
        <v>10</v>
      </c>
      <c r="BE2183">
        <v>15</v>
      </c>
      <c r="BF2183" s="6">
        <f t="shared" si="102"/>
        <v>46310</v>
      </c>
      <c r="BG2183">
        <f t="shared" si="103"/>
        <v>-0.625</v>
      </c>
      <c r="BH2183" t="str">
        <f t="shared" si="104"/>
        <v>COMPLY</v>
      </c>
      <c r="BI2183" t="e">
        <f>VLOOKUP(H2183,Sheet2!$A$1:$B$270,2,FALSE)</f>
        <v>#N/A</v>
      </c>
    </row>
    <row r="2184" spans="1:61">
      <c r="A2184">
        <v>2183</v>
      </c>
      <c r="B2184">
        <v>1002647216</v>
      </c>
      <c r="C2184">
        <v>3</v>
      </c>
      <c r="D2184" t="s">
        <v>49</v>
      </c>
      <c r="E2184">
        <v>4</v>
      </c>
      <c r="F2184" t="s">
        <v>249</v>
      </c>
      <c r="G2184" t="s">
        <v>2217</v>
      </c>
      <c r="H2184" t="s">
        <v>2923</v>
      </c>
      <c r="I2184" t="s">
        <v>212</v>
      </c>
      <c r="J2184" t="s">
        <v>213</v>
      </c>
      <c r="K2184" t="s">
        <v>149</v>
      </c>
      <c r="M2184" t="s">
        <v>76</v>
      </c>
      <c r="N2184" t="s">
        <v>215</v>
      </c>
      <c r="O2184" s="57">
        <v>46316.506307870368</v>
      </c>
      <c r="P2184" s="57">
        <v>46316.563599537039</v>
      </c>
      <c r="Q2184">
        <v>69411397</v>
      </c>
      <c r="S2184">
        <v>142200107154</v>
      </c>
      <c r="T2184" t="s">
        <v>8954</v>
      </c>
      <c r="U2184" t="s">
        <v>11085</v>
      </c>
      <c r="V2184" t="s">
        <v>11086</v>
      </c>
      <c r="Z2184">
        <v>109.92135827070599</v>
      </c>
      <c r="AA2184">
        <v>-7.0115084157864098</v>
      </c>
      <c r="AB2184" t="s">
        <v>8957</v>
      </c>
      <c r="AC2184" t="s">
        <v>216</v>
      </c>
      <c r="AL2184" t="s">
        <v>217</v>
      </c>
      <c r="AM2184" t="s">
        <v>10445</v>
      </c>
      <c r="AN2184" t="s">
        <v>6</v>
      </c>
      <c r="AO2184" t="s">
        <v>11052</v>
      </c>
      <c r="AR2184" t="s">
        <v>218</v>
      </c>
      <c r="AS2184" t="s">
        <v>2929</v>
      </c>
      <c r="AT2184" t="s">
        <v>230</v>
      </c>
      <c r="AU2184">
        <v>20261021</v>
      </c>
      <c r="AV2184" t="s">
        <v>221</v>
      </c>
      <c r="AW2184" t="s">
        <v>1982</v>
      </c>
      <c r="AX2184" t="s">
        <v>222</v>
      </c>
      <c r="BA2184" s="57">
        <v>46316.291666666664</v>
      </c>
      <c r="BB2184" t="s">
        <v>10445</v>
      </c>
      <c r="BC2184">
        <v>2026</v>
      </c>
      <c r="BD2184">
        <v>10</v>
      </c>
      <c r="BE2184">
        <v>21</v>
      </c>
      <c r="BF2184" s="6">
        <f t="shared" si="102"/>
        <v>46316</v>
      </c>
      <c r="BG2184">
        <f t="shared" si="103"/>
        <v>-0.29166666666424135</v>
      </c>
      <c r="BH2184" t="str">
        <f t="shared" si="104"/>
        <v>COMPLY</v>
      </c>
      <c r="BI2184" t="e">
        <f>VLOOKUP(H2184,Sheet2!$A$1:$B$270,2,FALSE)</f>
        <v>#N/A</v>
      </c>
    </row>
    <row r="2185" spans="1:61">
      <c r="A2185">
        <v>2184</v>
      </c>
      <c r="B2185">
        <v>1002649944</v>
      </c>
      <c r="C2185">
        <v>3</v>
      </c>
      <c r="D2185" t="s">
        <v>49</v>
      </c>
      <c r="E2185">
        <v>4</v>
      </c>
      <c r="F2185" t="s">
        <v>249</v>
      </c>
      <c r="G2185" t="s">
        <v>2217</v>
      </c>
      <c r="H2185" t="s">
        <v>2923</v>
      </c>
      <c r="I2185" t="s">
        <v>212</v>
      </c>
      <c r="J2185" t="s">
        <v>213</v>
      </c>
      <c r="K2185" t="s">
        <v>149</v>
      </c>
      <c r="L2185" t="s">
        <v>214</v>
      </c>
      <c r="M2185" t="s">
        <v>76</v>
      </c>
      <c r="N2185" t="s">
        <v>215</v>
      </c>
      <c r="O2185" s="57">
        <v>46317.717233796298</v>
      </c>
      <c r="P2185" s="57">
        <v>46318.669525462959</v>
      </c>
      <c r="Q2185">
        <v>69415471</v>
      </c>
      <c r="S2185">
        <v>142200107166</v>
      </c>
      <c r="T2185" t="s">
        <v>11686</v>
      </c>
      <c r="U2185" t="s">
        <v>11687</v>
      </c>
      <c r="V2185" t="s">
        <v>11688</v>
      </c>
      <c r="Z2185">
        <v>109.98621199999999</v>
      </c>
      <c r="AA2185">
        <v>-7.0183439999999999</v>
      </c>
      <c r="AB2185" t="s">
        <v>11689</v>
      </c>
      <c r="AC2185" t="s">
        <v>235</v>
      </c>
      <c r="AL2185" t="s">
        <v>217</v>
      </c>
      <c r="AM2185" t="s">
        <v>11478</v>
      </c>
      <c r="AN2185" t="s">
        <v>6</v>
      </c>
      <c r="AO2185" t="s">
        <v>11364</v>
      </c>
      <c r="AP2185" s="57">
        <v>46318.625</v>
      </c>
      <c r="AR2185" t="s">
        <v>218</v>
      </c>
      <c r="AS2185" t="s">
        <v>2929</v>
      </c>
      <c r="AT2185" t="s">
        <v>230</v>
      </c>
      <c r="AU2185">
        <v>20261023</v>
      </c>
      <c r="AV2185" t="s">
        <v>221</v>
      </c>
      <c r="AW2185" t="s">
        <v>877</v>
      </c>
      <c r="AX2185" t="s">
        <v>222</v>
      </c>
      <c r="BA2185" s="57">
        <v>46318.625</v>
      </c>
      <c r="BB2185" t="s">
        <v>11478</v>
      </c>
      <c r="BC2185">
        <v>2026</v>
      </c>
      <c r="BD2185">
        <v>10</v>
      </c>
      <c r="BE2185">
        <v>23</v>
      </c>
      <c r="BF2185" s="6">
        <f t="shared" si="102"/>
        <v>46318</v>
      </c>
      <c r="BG2185">
        <f t="shared" si="103"/>
        <v>-0.625</v>
      </c>
      <c r="BH2185" t="str">
        <f t="shared" si="104"/>
        <v>COMPLY</v>
      </c>
      <c r="BI2185" t="e">
        <f>VLOOKUP(H2185,Sheet2!$A$1:$B$270,2,FALSE)</f>
        <v>#N/A</v>
      </c>
    </row>
    <row r="2186" spans="1:61">
      <c r="A2186">
        <v>2185</v>
      </c>
      <c r="B2186">
        <v>1002622019</v>
      </c>
      <c r="C2186">
        <v>3</v>
      </c>
      <c r="D2186" t="s">
        <v>49</v>
      </c>
      <c r="E2186">
        <v>4</v>
      </c>
      <c r="F2186" t="s">
        <v>249</v>
      </c>
      <c r="G2186" t="s">
        <v>2217</v>
      </c>
      <c r="H2186" t="s">
        <v>2923</v>
      </c>
      <c r="I2186" t="s">
        <v>212</v>
      </c>
      <c r="J2186" t="s">
        <v>213</v>
      </c>
      <c r="K2186" t="s">
        <v>149</v>
      </c>
      <c r="M2186" t="s">
        <v>1581</v>
      </c>
      <c r="N2186" t="s">
        <v>215</v>
      </c>
      <c r="O2186" s="57">
        <v>46300.450069444443</v>
      </c>
      <c r="P2186" s="57">
        <v>46300.450729166667</v>
      </c>
      <c r="Q2186">
        <v>69404175</v>
      </c>
      <c r="S2186">
        <v>142200107074</v>
      </c>
      <c r="T2186" t="s">
        <v>2930</v>
      </c>
      <c r="Z2186">
        <v>109.937</v>
      </c>
      <c r="AA2186">
        <v>-7.0038999999999998</v>
      </c>
      <c r="AB2186" t="s">
        <v>2931</v>
      </c>
      <c r="AC2186" t="s">
        <v>283</v>
      </c>
      <c r="AO2186" s="57">
        <v>46152.486157407409</v>
      </c>
      <c r="AR2186" t="s">
        <v>6</v>
      </c>
      <c r="AS2186" t="s">
        <v>2929</v>
      </c>
      <c r="AT2186" t="s">
        <v>230</v>
      </c>
      <c r="AV2186" t="s">
        <v>1584</v>
      </c>
      <c r="AW2186" t="s">
        <v>1982</v>
      </c>
      <c r="AX2186" t="s">
        <v>222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:61">
      <c r="A2187">
        <v>2186</v>
      </c>
      <c r="B2187">
        <v>1002620906</v>
      </c>
      <c r="C2187">
        <v>3</v>
      </c>
      <c r="D2187" t="s">
        <v>49</v>
      </c>
      <c r="E2187">
        <v>4</v>
      </c>
      <c r="F2187" t="s">
        <v>249</v>
      </c>
      <c r="G2187" t="s">
        <v>249</v>
      </c>
      <c r="H2187" t="s">
        <v>2230</v>
      </c>
      <c r="I2187" t="s">
        <v>212</v>
      </c>
      <c r="J2187" t="s">
        <v>213</v>
      </c>
      <c r="K2187" t="s">
        <v>149</v>
      </c>
      <c r="L2187" t="s">
        <v>214</v>
      </c>
      <c r="M2187" t="s">
        <v>1400</v>
      </c>
      <c r="N2187" t="s">
        <v>215</v>
      </c>
      <c r="O2187" s="57">
        <v>46298.499085648145</v>
      </c>
      <c r="P2187" s="57">
        <v>46310.518067129633</v>
      </c>
      <c r="Q2187">
        <v>69403556</v>
      </c>
      <c r="S2187">
        <v>142202155134</v>
      </c>
      <c r="T2187" t="s">
        <v>2231</v>
      </c>
      <c r="U2187" t="s">
        <v>2232</v>
      </c>
      <c r="V2187" t="s">
        <v>2233</v>
      </c>
      <c r="Z2187">
        <v>109.664941</v>
      </c>
      <c r="AA2187">
        <v>-6.9018560000000004</v>
      </c>
      <c r="AB2187" t="s">
        <v>2234</v>
      </c>
      <c r="AC2187" t="s">
        <v>235</v>
      </c>
      <c r="AL2187" t="s">
        <v>217</v>
      </c>
      <c r="AM2187" t="s">
        <v>2096</v>
      </c>
      <c r="AN2187" t="s">
        <v>6</v>
      </c>
      <c r="AO2187" s="57">
        <v>46091.517858796295</v>
      </c>
      <c r="AP2187" s="57">
        <v>46299.333333333336</v>
      </c>
      <c r="AR2187" t="s">
        <v>14</v>
      </c>
      <c r="AS2187" t="s">
        <v>219</v>
      </c>
      <c r="AT2187" t="s">
        <v>230</v>
      </c>
      <c r="AV2187" t="s">
        <v>7806</v>
      </c>
      <c r="AW2187" t="s">
        <v>883</v>
      </c>
      <c r="AX2187" t="s">
        <v>222</v>
      </c>
      <c r="BA2187" s="57">
        <v>46299.333333333336</v>
      </c>
      <c r="BB2187" t="s">
        <v>2096</v>
      </c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:61">
      <c r="A2188">
        <v>2187</v>
      </c>
      <c r="B2188">
        <v>1002638902</v>
      </c>
      <c r="C2188">
        <v>3</v>
      </c>
      <c r="D2188" t="s">
        <v>49</v>
      </c>
      <c r="E2188">
        <v>4</v>
      </c>
      <c r="F2188" t="s">
        <v>249</v>
      </c>
      <c r="G2188" t="s">
        <v>249</v>
      </c>
      <c r="H2188" t="s">
        <v>2230</v>
      </c>
      <c r="I2188" t="s">
        <v>212</v>
      </c>
      <c r="J2188" t="s">
        <v>213</v>
      </c>
      <c r="K2188" t="s">
        <v>149</v>
      </c>
      <c r="M2188" t="s">
        <v>1400</v>
      </c>
      <c r="N2188" t="s">
        <v>563</v>
      </c>
      <c r="O2188" s="57">
        <v>46310.641585648147</v>
      </c>
      <c r="P2188" s="57">
        <v>46314.609386574077</v>
      </c>
      <c r="Q2188">
        <v>69410974</v>
      </c>
      <c r="S2188">
        <v>142202155001</v>
      </c>
      <c r="T2188" t="s">
        <v>5333</v>
      </c>
      <c r="U2188" t="s">
        <v>7807</v>
      </c>
      <c r="V2188" t="s">
        <v>8958</v>
      </c>
      <c r="Z2188">
        <v>109.607554106256</v>
      </c>
      <c r="AA2188">
        <v>-6.98254472080394</v>
      </c>
      <c r="AB2188" t="s">
        <v>7808</v>
      </c>
      <c r="AC2188" t="s">
        <v>567</v>
      </c>
      <c r="AL2188" t="s">
        <v>217</v>
      </c>
      <c r="AM2188" t="s">
        <v>8959</v>
      </c>
      <c r="AN2188" t="s">
        <v>6</v>
      </c>
      <c r="AO2188" t="s">
        <v>7525</v>
      </c>
      <c r="AP2188" s="57">
        <v>46314.333333333336</v>
      </c>
      <c r="AR2188" t="s">
        <v>14</v>
      </c>
      <c r="AS2188" t="s">
        <v>219</v>
      </c>
      <c r="AT2188" t="s">
        <v>230</v>
      </c>
      <c r="AV2188" t="s">
        <v>8960</v>
      </c>
      <c r="AW2188" t="s">
        <v>7809</v>
      </c>
      <c r="AX2188" t="s">
        <v>222</v>
      </c>
      <c r="BA2188" s="57">
        <v>46314.333333333336</v>
      </c>
      <c r="BB2188" t="s">
        <v>8959</v>
      </c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:61">
      <c r="A2189">
        <v>2188</v>
      </c>
      <c r="B2189">
        <v>1002644443</v>
      </c>
      <c r="C2189">
        <v>3</v>
      </c>
      <c r="D2189" t="s">
        <v>49</v>
      </c>
      <c r="E2189">
        <v>4</v>
      </c>
      <c r="F2189" t="s">
        <v>249</v>
      </c>
      <c r="G2189" t="s">
        <v>249</v>
      </c>
      <c r="H2189" t="s">
        <v>2230</v>
      </c>
      <c r="I2189" t="s">
        <v>212</v>
      </c>
      <c r="J2189" t="s">
        <v>213</v>
      </c>
      <c r="K2189" t="s">
        <v>149</v>
      </c>
      <c r="L2189" t="s">
        <v>214</v>
      </c>
      <c r="M2189" t="s">
        <v>1400</v>
      </c>
      <c r="N2189" t="s">
        <v>215</v>
      </c>
      <c r="O2189" s="57">
        <v>46315.335347222222</v>
      </c>
      <c r="P2189" s="57">
        <v>46316.678622685184</v>
      </c>
      <c r="Q2189">
        <v>69413367</v>
      </c>
      <c r="S2189">
        <v>142202155249</v>
      </c>
      <c r="T2189" t="s">
        <v>10489</v>
      </c>
      <c r="U2189" t="s">
        <v>10490</v>
      </c>
      <c r="V2189" t="s">
        <v>10491</v>
      </c>
      <c r="Z2189">
        <v>109.637346537857</v>
      </c>
      <c r="AA2189">
        <v>-6.93803469251724</v>
      </c>
      <c r="AB2189" t="s">
        <v>10492</v>
      </c>
      <c r="AC2189" t="s">
        <v>235</v>
      </c>
      <c r="AL2189" t="s">
        <v>217</v>
      </c>
      <c r="AM2189" t="s">
        <v>10493</v>
      </c>
      <c r="AN2189" t="s">
        <v>6</v>
      </c>
      <c r="AO2189" t="s">
        <v>10112</v>
      </c>
      <c r="AP2189" s="57">
        <v>46316.333333333336</v>
      </c>
      <c r="AR2189" t="s">
        <v>14</v>
      </c>
      <c r="AS2189" t="s">
        <v>219</v>
      </c>
      <c r="AT2189" t="s">
        <v>230</v>
      </c>
      <c r="AV2189" t="s">
        <v>11087</v>
      </c>
      <c r="AW2189" t="s">
        <v>1420</v>
      </c>
      <c r="AX2189" t="s">
        <v>222</v>
      </c>
      <c r="BA2189" s="57">
        <v>46316.333333333336</v>
      </c>
      <c r="BB2189" t="s">
        <v>10493</v>
      </c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:61">
      <c r="A2190">
        <v>2189</v>
      </c>
      <c r="B2190">
        <v>1002625609</v>
      </c>
      <c r="C2190">
        <v>3</v>
      </c>
      <c r="D2190" t="s">
        <v>49</v>
      </c>
      <c r="E2190">
        <v>4</v>
      </c>
      <c r="F2190" t="s">
        <v>249</v>
      </c>
      <c r="G2190" t="s">
        <v>249</v>
      </c>
      <c r="H2190" t="s">
        <v>2230</v>
      </c>
      <c r="I2190" t="s">
        <v>212</v>
      </c>
      <c r="J2190" t="s">
        <v>213</v>
      </c>
      <c r="K2190" t="s">
        <v>149</v>
      </c>
      <c r="L2190" t="s">
        <v>214</v>
      </c>
      <c r="M2190" t="s">
        <v>76</v>
      </c>
      <c r="N2190" t="s">
        <v>215</v>
      </c>
      <c r="O2190" s="57">
        <v>46302.43310185185</v>
      </c>
      <c r="P2190" s="57">
        <v>46302.701226851852</v>
      </c>
      <c r="Q2190">
        <v>69405564</v>
      </c>
      <c r="S2190">
        <v>142202155166</v>
      </c>
      <c r="T2190" t="s">
        <v>4187</v>
      </c>
      <c r="U2190" t="s">
        <v>4188</v>
      </c>
      <c r="V2190" t="s">
        <v>4189</v>
      </c>
      <c r="Z2190">
        <v>109.675504</v>
      </c>
      <c r="AA2190">
        <v>-6.8855170000000001</v>
      </c>
      <c r="AB2190" t="s">
        <v>4190</v>
      </c>
      <c r="AC2190" t="s">
        <v>235</v>
      </c>
      <c r="AL2190" t="s">
        <v>217</v>
      </c>
      <c r="AM2190" t="s">
        <v>4191</v>
      </c>
      <c r="AN2190" t="s">
        <v>6</v>
      </c>
      <c r="AO2190" s="57">
        <v>46213.434340277781</v>
      </c>
      <c r="AP2190" s="57">
        <v>46303.333333333336</v>
      </c>
      <c r="AR2190" t="s">
        <v>218</v>
      </c>
      <c r="AS2190" t="s">
        <v>219</v>
      </c>
      <c r="AT2190" t="s">
        <v>230</v>
      </c>
      <c r="AU2190">
        <v>20261007</v>
      </c>
      <c r="AV2190" t="s">
        <v>221</v>
      </c>
      <c r="AW2190" t="s">
        <v>883</v>
      </c>
      <c r="AX2190" t="s">
        <v>222</v>
      </c>
      <c r="BA2190" s="57">
        <v>46303.333333333336</v>
      </c>
      <c r="BB2190" t="s">
        <v>4191</v>
      </c>
      <c r="BC2190">
        <v>2026</v>
      </c>
      <c r="BD2190">
        <v>10</v>
      </c>
      <c r="BE2190">
        <v>7</v>
      </c>
      <c r="BF2190" s="6">
        <f t="shared" si="102"/>
        <v>46302</v>
      </c>
      <c r="BG2190">
        <f t="shared" si="103"/>
        <v>-1.3333333333357587</v>
      </c>
      <c r="BH2190" t="str">
        <f t="shared" si="104"/>
        <v>COMPLY</v>
      </c>
      <c r="BI2190" t="e">
        <f>VLOOKUP(H2190,Sheet2!$A$1:$B$270,2,FALSE)</f>
        <v>#N/A</v>
      </c>
    </row>
    <row r="2191" spans="1:61">
      <c r="A2191">
        <v>2190</v>
      </c>
      <c r="B2191">
        <v>1002632675</v>
      </c>
      <c r="C2191">
        <v>3</v>
      </c>
      <c r="D2191" t="s">
        <v>49</v>
      </c>
      <c r="E2191">
        <v>4</v>
      </c>
      <c r="F2191" t="s">
        <v>249</v>
      </c>
      <c r="G2191" t="s">
        <v>249</v>
      </c>
      <c r="H2191" t="s">
        <v>2230</v>
      </c>
      <c r="I2191" t="s">
        <v>212</v>
      </c>
      <c r="J2191" t="s">
        <v>213</v>
      </c>
      <c r="K2191" t="s">
        <v>149</v>
      </c>
      <c r="L2191" t="s">
        <v>214</v>
      </c>
      <c r="M2191" t="s">
        <v>76</v>
      </c>
      <c r="N2191" t="s">
        <v>215</v>
      </c>
      <c r="O2191" s="57">
        <v>46307.489293981482</v>
      </c>
      <c r="P2191" s="57">
        <v>46308.63652777778</v>
      </c>
      <c r="Q2191">
        <v>69408549</v>
      </c>
      <c r="S2191">
        <v>142202155193</v>
      </c>
      <c r="T2191" t="s">
        <v>6321</v>
      </c>
      <c r="U2191" t="s">
        <v>6322</v>
      </c>
      <c r="V2191" t="s">
        <v>6323</v>
      </c>
      <c r="Z2191">
        <v>109.67937619999999</v>
      </c>
      <c r="AA2191">
        <v>-6.9242277000000003</v>
      </c>
      <c r="AB2191" t="s">
        <v>6324</v>
      </c>
      <c r="AC2191" t="s">
        <v>235</v>
      </c>
      <c r="AL2191" t="s">
        <v>217</v>
      </c>
      <c r="AM2191" t="s">
        <v>6325</v>
      </c>
      <c r="AN2191" t="s">
        <v>6</v>
      </c>
      <c r="AO2191" s="57">
        <v>46366.517546296294</v>
      </c>
      <c r="AP2191" s="57">
        <v>46308.458333333336</v>
      </c>
      <c r="AR2191" t="s">
        <v>218</v>
      </c>
      <c r="AS2191" t="s">
        <v>219</v>
      </c>
      <c r="AT2191" t="s">
        <v>230</v>
      </c>
      <c r="AU2191">
        <v>20261013</v>
      </c>
      <c r="AV2191" t="s">
        <v>221</v>
      </c>
      <c r="AW2191" t="s">
        <v>876</v>
      </c>
      <c r="AX2191" t="s">
        <v>222</v>
      </c>
      <c r="BA2191" s="57">
        <v>46308.458333333336</v>
      </c>
      <c r="BB2191" t="s">
        <v>6325</v>
      </c>
      <c r="BC2191">
        <v>2026</v>
      </c>
      <c r="BD2191">
        <v>10</v>
      </c>
      <c r="BE2191">
        <v>13</v>
      </c>
      <c r="BF2191" s="6">
        <f t="shared" si="102"/>
        <v>46308</v>
      </c>
      <c r="BG2191">
        <f t="shared" si="103"/>
        <v>-0.45833333333575865</v>
      </c>
      <c r="BH2191" t="str">
        <f t="shared" si="104"/>
        <v>COMPLY</v>
      </c>
      <c r="BI2191" t="e">
        <f>VLOOKUP(H2191,Sheet2!$A$1:$B$270,2,FALSE)</f>
        <v>#N/A</v>
      </c>
    </row>
    <row r="2192" spans="1:61">
      <c r="A2192">
        <v>2191</v>
      </c>
      <c r="B2192">
        <v>1002638337</v>
      </c>
      <c r="C2192">
        <v>3</v>
      </c>
      <c r="D2192" t="s">
        <v>49</v>
      </c>
      <c r="E2192">
        <v>4</v>
      </c>
      <c r="F2192" t="s">
        <v>249</v>
      </c>
      <c r="G2192" t="s">
        <v>249</v>
      </c>
      <c r="H2192" t="s">
        <v>2230</v>
      </c>
      <c r="I2192" t="s">
        <v>212</v>
      </c>
      <c r="J2192" t="s">
        <v>213</v>
      </c>
      <c r="K2192" t="s">
        <v>149</v>
      </c>
      <c r="M2192" t="s">
        <v>76</v>
      </c>
      <c r="N2192" t="s">
        <v>215</v>
      </c>
      <c r="O2192" s="57">
        <v>46310.518078703702</v>
      </c>
      <c r="P2192" s="57">
        <v>46310.631620370368</v>
      </c>
      <c r="Q2192">
        <v>69403556</v>
      </c>
      <c r="S2192">
        <v>142202155231</v>
      </c>
      <c r="T2192" t="s">
        <v>2231</v>
      </c>
      <c r="U2192" t="s">
        <v>7803</v>
      </c>
      <c r="V2192" t="s">
        <v>7804</v>
      </c>
      <c r="Z2192">
        <v>109.664614</v>
      </c>
      <c r="AA2192">
        <v>-6.9020789999999996</v>
      </c>
      <c r="AB2192" t="s">
        <v>2234</v>
      </c>
      <c r="AC2192" t="s">
        <v>225</v>
      </c>
      <c r="AL2192" t="s">
        <v>217</v>
      </c>
      <c r="AM2192" t="s">
        <v>7805</v>
      </c>
      <c r="AN2192" t="s">
        <v>6</v>
      </c>
      <c r="AO2192" t="s">
        <v>7378</v>
      </c>
      <c r="AR2192" t="s">
        <v>218</v>
      </c>
      <c r="AS2192" t="s">
        <v>219</v>
      </c>
      <c r="AT2192" t="s">
        <v>230</v>
      </c>
      <c r="AU2192">
        <v>20261015</v>
      </c>
      <c r="AV2192" t="s">
        <v>221</v>
      </c>
      <c r="AW2192" t="s">
        <v>559</v>
      </c>
      <c r="AX2192" t="s">
        <v>222</v>
      </c>
      <c r="BA2192" s="57">
        <v>46310.291666666664</v>
      </c>
      <c r="BB2192" t="s">
        <v>7805</v>
      </c>
      <c r="BC2192">
        <v>2026</v>
      </c>
      <c r="BD2192">
        <v>10</v>
      </c>
      <c r="BE2192">
        <v>15</v>
      </c>
      <c r="BF2192" s="6">
        <f t="shared" si="102"/>
        <v>46310</v>
      </c>
      <c r="BG2192">
        <f t="shared" si="103"/>
        <v>-0.29166666666424135</v>
      </c>
      <c r="BH2192" t="str">
        <f t="shared" si="104"/>
        <v>COMPLY</v>
      </c>
      <c r="BI2192" t="e">
        <f>VLOOKUP(H2192,Sheet2!$A$1:$B$270,2,FALSE)</f>
        <v>#N/A</v>
      </c>
    </row>
    <row r="2193" spans="1:61">
      <c r="A2193">
        <v>2192</v>
      </c>
      <c r="B2193">
        <v>1002643482</v>
      </c>
      <c r="C2193">
        <v>3</v>
      </c>
      <c r="D2193" t="s">
        <v>49</v>
      </c>
      <c r="E2193">
        <v>4</v>
      </c>
      <c r="F2193" t="s">
        <v>249</v>
      </c>
      <c r="G2193" t="s">
        <v>249</v>
      </c>
      <c r="H2193" t="s">
        <v>2230</v>
      </c>
      <c r="I2193" t="s">
        <v>212</v>
      </c>
      <c r="J2193" t="s">
        <v>213</v>
      </c>
      <c r="K2193" t="s">
        <v>149</v>
      </c>
      <c r="M2193" t="s">
        <v>76</v>
      </c>
      <c r="N2193" t="s">
        <v>563</v>
      </c>
      <c r="O2193" s="57">
        <v>46314.609386574077</v>
      </c>
      <c r="P2193" s="57">
        <v>46314.662569444445</v>
      </c>
      <c r="Q2193">
        <v>69410974</v>
      </c>
      <c r="S2193">
        <v>142202155038</v>
      </c>
      <c r="T2193" t="s">
        <v>5333</v>
      </c>
      <c r="U2193" t="s">
        <v>9835</v>
      </c>
      <c r="V2193" t="s">
        <v>9836</v>
      </c>
      <c r="Z2193">
        <v>109.637710513182</v>
      </c>
      <c r="AA2193">
        <v>-6.9382914196795298</v>
      </c>
      <c r="AB2193" t="s">
        <v>7808</v>
      </c>
      <c r="AC2193" t="s">
        <v>567</v>
      </c>
      <c r="AL2193" t="s">
        <v>217</v>
      </c>
      <c r="AM2193" t="s">
        <v>9837</v>
      </c>
      <c r="AN2193" t="s">
        <v>6</v>
      </c>
      <c r="AO2193" t="s">
        <v>9553</v>
      </c>
      <c r="AR2193" t="s">
        <v>218</v>
      </c>
      <c r="AS2193" t="s">
        <v>219</v>
      </c>
      <c r="AT2193" t="s">
        <v>230</v>
      </c>
      <c r="AU2193">
        <v>20261019</v>
      </c>
      <c r="AV2193" t="s">
        <v>221</v>
      </c>
      <c r="AW2193" t="s">
        <v>540</v>
      </c>
      <c r="AX2193" t="s">
        <v>222</v>
      </c>
      <c r="BA2193" s="57">
        <v>46314.291666666664</v>
      </c>
      <c r="BB2193" t="s">
        <v>9837</v>
      </c>
      <c r="BC2193">
        <v>2026</v>
      </c>
      <c r="BD2193">
        <v>10</v>
      </c>
      <c r="BE2193">
        <v>19</v>
      </c>
      <c r="BF2193" s="6">
        <f t="shared" si="102"/>
        <v>46314</v>
      </c>
      <c r="BG2193">
        <f t="shared" si="103"/>
        <v>-0.29166666666424135</v>
      </c>
      <c r="BH2193" t="str">
        <f t="shared" si="104"/>
        <v>COMPLY</v>
      </c>
      <c r="BI2193" t="e">
        <f>VLOOKUP(H2193,Sheet2!$A$1:$B$270,2,FALSE)</f>
        <v>#N/A</v>
      </c>
    </row>
    <row r="2194" spans="1:61">
      <c r="A2194">
        <v>2193</v>
      </c>
      <c r="B2194">
        <v>1002645613</v>
      </c>
      <c r="C2194">
        <v>3</v>
      </c>
      <c r="D2194" t="s">
        <v>49</v>
      </c>
      <c r="E2194">
        <v>4</v>
      </c>
      <c r="F2194" t="s">
        <v>249</v>
      </c>
      <c r="G2194" t="s">
        <v>249</v>
      </c>
      <c r="H2194" t="s">
        <v>2230</v>
      </c>
      <c r="I2194" t="s">
        <v>212</v>
      </c>
      <c r="J2194" t="s">
        <v>213</v>
      </c>
      <c r="K2194" t="s">
        <v>149</v>
      </c>
      <c r="L2194" t="s">
        <v>214</v>
      </c>
      <c r="M2194" t="s">
        <v>76</v>
      </c>
      <c r="N2194" t="s">
        <v>215</v>
      </c>
      <c r="O2194" s="57">
        <v>46315.592175925929</v>
      </c>
      <c r="P2194" s="57">
        <v>46316.607499999998</v>
      </c>
      <c r="Q2194">
        <v>69413834</v>
      </c>
      <c r="S2194">
        <v>142202155258</v>
      </c>
      <c r="T2194" t="s">
        <v>10494</v>
      </c>
      <c r="U2194" t="s">
        <v>10495</v>
      </c>
      <c r="V2194" t="s">
        <v>10496</v>
      </c>
      <c r="Z2194">
        <v>109.668169990181</v>
      </c>
      <c r="AA2194">
        <v>-6.9109180817965301</v>
      </c>
      <c r="AB2194" t="s">
        <v>10497</v>
      </c>
      <c r="AC2194" t="s">
        <v>216</v>
      </c>
      <c r="AL2194" t="s">
        <v>217</v>
      </c>
      <c r="AM2194" t="s">
        <v>10498</v>
      </c>
      <c r="AN2194" t="s">
        <v>6</v>
      </c>
      <c r="AO2194" t="s">
        <v>10340</v>
      </c>
      <c r="AP2194" s="57">
        <v>46316.458333333336</v>
      </c>
      <c r="AR2194" t="s">
        <v>218</v>
      </c>
      <c r="AS2194" t="s">
        <v>219</v>
      </c>
      <c r="AT2194" t="s">
        <v>230</v>
      </c>
      <c r="AU2194">
        <v>20261021</v>
      </c>
      <c r="AV2194" t="s">
        <v>221</v>
      </c>
      <c r="AW2194" t="s">
        <v>876</v>
      </c>
      <c r="AX2194" t="s">
        <v>222</v>
      </c>
      <c r="BA2194" s="57">
        <v>46316.458333333336</v>
      </c>
      <c r="BB2194" t="s">
        <v>10498</v>
      </c>
      <c r="BC2194">
        <v>2026</v>
      </c>
      <c r="BD2194">
        <v>10</v>
      </c>
      <c r="BE2194">
        <v>21</v>
      </c>
      <c r="BF2194" s="6">
        <f t="shared" si="102"/>
        <v>46316</v>
      </c>
      <c r="BG2194">
        <f t="shared" si="103"/>
        <v>-0.45833333333575865</v>
      </c>
      <c r="BH2194" t="str">
        <f t="shared" si="104"/>
        <v>COMPLY</v>
      </c>
      <c r="BI2194" t="e">
        <f>VLOOKUP(H2194,Sheet2!$A$1:$B$270,2,FALSE)</f>
        <v>#N/A</v>
      </c>
    </row>
    <row r="2195" spans="1:61">
      <c r="A2195">
        <v>2194</v>
      </c>
      <c r="B2195">
        <v>1002646689</v>
      </c>
      <c r="C2195">
        <v>3</v>
      </c>
      <c r="D2195" t="s">
        <v>49</v>
      </c>
      <c r="E2195">
        <v>4</v>
      </c>
      <c r="F2195" t="s">
        <v>249</v>
      </c>
      <c r="G2195" t="s">
        <v>249</v>
      </c>
      <c r="H2195" t="s">
        <v>2230</v>
      </c>
      <c r="I2195" t="s">
        <v>212</v>
      </c>
      <c r="J2195" t="s">
        <v>213</v>
      </c>
      <c r="K2195" t="s">
        <v>149</v>
      </c>
      <c r="L2195" t="s">
        <v>214</v>
      </c>
      <c r="M2195" t="s">
        <v>76</v>
      </c>
      <c r="N2195" t="s">
        <v>215</v>
      </c>
      <c r="O2195" s="57">
        <v>46316.393634259257</v>
      </c>
      <c r="P2195" s="57">
        <v>46317.635104166664</v>
      </c>
      <c r="Q2195">
        <v>69414221</v>
      </c>
      <c r="S2195">
        <v>142202155268</v>
      </c>
      <c r="T2195" t="s">
        <v>11088</v>
      </c>
      <c r="U2195" t="s">
        <v>11089</v>
      </c>
      <c r="V2195" t="s">
        <v>11090</v>
      </c>
      <c r="Z2195">
        <v>109.695762</v>
      </c>
      <c r="AA2195">
        <v>-6.9038199999999996</v>
      </c>
      <c r="AB2195" t="s">
        <v>11091</v>
      </c>
      <c r="AC2195" t="s">
        <v>235</v>
      </c>
      <c r="AL2195" t="s">
        <v>217</v>
      </c>
      <c r="AM2195" t="s">
        <v>11092</v>
      </c>
      <c r="AN2195" t="s">
        <v>6</v>
      </c>
      <c r="AO2195" t="s">
        <v>11093</v>
      </c>
      <c r="AP2195" s="57">
        <v>46317.333333333336</v>
      </c>
      <c r="AR2195" t="s">
        <v>218</v>
      </c>
      <c r="AS2195" t="s">
        <v>219</v>
      </c>
      <c r="AT2195" t="s">
        <v>230</v>
      </c>
      <c r="AU2195">
        <v>20261022</v>
      </c>
      <c r="AV2195" t="s">
        <v>221</v>
      </c>
      <c r="AW2195" t="s">
        <v>923</v>
      </c>
      <c r="AX2195" t="s">
        <v>222</v>
      </c>
      <c r="BA2195" s="57">
        <v>46317.333333333336</v>
      </c>
      <c r="BB2195" t="s">
        <v>11092</v>
      </c>
      <c r="BC2195">
        <v>2026</v>
      </c>
      <c r="BD2195">
        <v>10</v>
      </c>
      <c r="BE2195">
        <v>22</v>
      </c>
      <c r="BF2195" s="6">
        <f t="shared" si="102"/>
        <v>46317</v>
      </c>
      <c r="BG2195">
        <f t="shared" si="103"/>
        <v>-0.33333333333575865</v>
      </c>
      <c r="BH2195" t="str">
        <f t="shared" si="104"/>
        <v>COMPLY</v>
      </c>
      <c r="BI2195" t="e">
        <f>VLOOKUP(H2195,Sheet2!$A$1:$B$270,2,FALSE)</f>
        <v>#N/A</v>
      </c>
    </row>
    <row r="2196" spans="1:61">
      <c r="A2196">
        <v>2195</v>
      </c>
      <c r="B2196">
        <v>1002648003</v>
      </c>
      <c r="C2196">
        <v>3</v>
      </c>
      <c r="D2196" t="s">
        <v>49</v>
      </c>
      <c r="E2196">
        <v>4</v>
      </c>
      <c r="F2196" t="s">
        <v>249</v>
      </c>
      <c r="G2196" t="s">
        <v>249</v>
      </c>
      <c r="H2196" t="s">
        <v>2230</v>
      </c>
      <c r="I2196" t="s">
        <v>212</v>
      </c>
      <c r="J2196" t="s">
        <v>213</v>
      </c>
      <c r="K2196" t="s">
        <v>149</v>
      </c>
      <c r="M2196" t="s">
        <v>76</v>
      </c>
      <c r="N2196" t="s">
        <v>215</v>
      </c>
      <c r="O2196" s="57">
        <v>46316.678622685184</v>
      </c>
      <c r="P2196" s="57">
        <v>46316.802106481482</v>
      </c>
      <c r="Q2196">
        <v>69413367</v>
      </c>
      <c r="S2196">
        <v>142202155273</v>
      </c>
      <c r="T2196" t="s">
        <v>10489</v>
      </c>
      <c r="U2196" t="s">
        <v>11094</v>
      </c>
      <c r="V2196" t="s">
        <v>11095</v>
      </c>
      <c r="Z2196">
        <v>109.643117957358</v>
      </c>
      <c r="AA2196">
        <v>-6.9352499756441599</v>
      </c>
      <c r="AB2196" t="s">
        <v>10492</v>
      </c>
      <c r="AC2196" t="s">
        <v>225</v>
      </c>
      <c r="AL2196" t="s">
        <v>217</v>
      </c>
      <c r="AM2196" t="s">
        <v>11096</v>
      </c>
      <c r="AN2196" t="s">
        <v>6</v>
      </c>
      <c r="AO2196" t="s">
        <v>10791</v>
      </c>
      <c r="AR2196" t="s">
        <v>218</v>
      </c>
      <c r="AS2196" t="s">
        <v>219</v>
      </c>
      <c r="AT2196" t="s">
        <v>230</v>
      </c>
      <c r="AU2196">
        <v>20261021</v>
      </c>
      <c r="AV2196" t="s">
        <v>221</v>
      </c>
      <c r="AW2196" t="s">
        <v>5754</v>
      </c>
      <c r="AX2196" t="s">
        <v>222</v>
      </c>
      <c r="BA2196" s="57">
        <v>46316.291666666664</v>
      </c>
      <c r="BB2196" t="s">
        <v>11096</v>
      </c>
      <c r="BC2196">
        <v>2026</v>
      </c>
      <c r="BD2196">
        <v>10</v>
      </c>
      <c r="BE2196">
        <v>21</v>
      </c>
      <c r="BF2196" s="6">
        <f t="shared" si="102"/>
        <v>46316</v>
      </c>
      <c r="BG2196">
        <f t="shared" si="103"/>
        <v>-0.29166666666424135</v>
      </c>
      <c r="BH2196" t="str">
        <f t="shared" si="104"/>
        <v>COMPLY</v>
      </c>
      <c r="BI2196" t="e">
        <f>VLOOKUP(H2196,Sheet2!$A$1:$B$270,2,FALSE)</f>
        <v>#N/A</v>
      </c>
    </row>
    <row r="2197" spans="1:61">
      <c r="A2197">
        <v>2196</v>
      </c>
      <c r="B2197">
        <v>1002656780</v>
      </c>
      <c r="C2197">
        <v>3</v>
      </c>
      <c r="D2197" t="s">
        <v>49</v>
      </c>
      <c r="E2197">
        <v>4</v>
      </c>
      <c r="F2197" t="s">
        <v>249</v>
      </c>
      <c r="G2197" t="s">
        <v>249</v>
      </c>
      <c r="H2197" t="s">
        <v>2230</v>
      </c>
      <c r="I2197" t="s">
        <v>212</v>
      </c>
      <c r="J2197" t="s">
        <v>213</v>
      </c>
      <c r="K2197" t="s">
        <v>149</v>
      </c>
      <c r="L2197" t="s">
        <v>214</v>
      </c>
      <c r="M2197" t="s">
        <v>76</v>
      </c>
      <c r="N2197" t="s">
        <v>215</v>
      </c>
      <c r="O2197" s="57">
        <v>46322.742245370369</v>
      </c>
      <c r="P2197" s="57">
        <v>46323.730914351851</v>
      </c>
      <c r="Q2197">
        <v>69418235</v>
      </c>
      <c r="S2197">
        <v>142202155081</v>
      </c>
      <c r="T2197" t="s">
        <v>14114</v>
      </c>
      <c r="U2197" t="s">
        <v>14720</v>
      </c>
      <c r="V2197" t="s">
        <v>14115</v>
      </c>
      <c r="Z2197">
        <v>109.673258</v>
      </c>
      <c r="AA2197">
        <v>-6.886914</v>
      </c>
      <c r="AB2197" t="s">
        <v>14116</v>
      </c>
      <c r="AC2197" t="s">
        <v>235</v>
      </c>
      <c r="AL2197" t="s">
        <v>217</v>
      </c>
      <c r="AM2197" t="s">
        <v>13800</v>
      </c>
      <c r="AN2197" t="s">
        <v>6</v>
      </c>
      <c r="AO2197" t="s">
        <v>13617</v>
      </c>
      <c r="AP2197" s="57">
        <v>46323.625</v>
      </c>
      <c r="AR2197" t="s">
        <v>218</v>
      </c>
      <c r="AS2197" t="s">
        <v>219</v>
      </c>
      <c r="AT2197" t="s">
        <v>230</v>
      </c>
      <c r="AU2197">
        <v>20261028</v>
      </c>
      <c r="AV2197" t="s">
        <v>221</v>
      </c>
      <c r="AW2197" t="s">
        <v>877</v>
      </c>
      <c r="AX2197" t="s">
        <v>222</v>
      </c>
      <c r="BA2197" s="57">
        <v>46323.625</v>
      </c>
      <c r="BB2197" t="s">
        <v>13800</v>
      </c>
      <c r="BC2197">
        <v>2026</v>
      </c>
      <c r="BD2197">
        <v>10</v>
      </c>
      <c r="BE2197">
        <v>28</v>
      </c>
      <c r="BF2197" s="6">
        <f t="shared" si="102"/>
        <v>46323</v>
      </c>
      <c r="BG2197">
        <f t="shared" si="103"/>
        <v>-0.625</v>
      </c>
      <c r="BH2197" t="str">
        <f t="shared" si="104"/>
        <v>COMPLY</v>
      </c>
      <c r="BI2197" t="e">
        <f>VLOOKUP(H2197,Sheet2!$A$1:$B$270,2,FALSE)</f>
        <v>#N/A</v>
      </c>
    </row>
    <row r="2198" spans="1:61">
      <c r="A2198">
        <v>2197</v>
      </c>
      <c r="B2198">
        <v>1002633177</v>
      </c>
      <c r="C2198">
        <v>3</v>
      </c>
      <c r="D2198" t="s">
        <v>49</v>
      </c>
      <c r="E2198">
        <v>4</v>
      </c>
      <c r="F2198" t="s">
        <v>249</v>
      </c>
      <c r="G2198" t="s">
        <v>249</v>
      </c>
      <c r="H2198" t="s">
        <v>6326</v>
      </c>
      <c r="I2198" t="s">
        <v>212</v>
      </c>
      <c r="J2198" t="s">
        <v>213</v>
      </c>
      <c r="K2198" t="s">
        <v>149</v>
      </c>
      <c r="L2198" t="s">
        <v>214</v>
      </c>
      <c r="M2198" t="s">
        <v>1400</v>
      </c>
      <c r="N2198" t="s">
        <v>215</v>
      </c>
      <c r="O2198" s="57">
        <v>46307.605324074073</v>
      </c>
      <c r="P2198" s="57">
        <v>46308.547164351854</v>
      </c>
      <c r="Q2198">
        <v>69408723</v>
      </c>
      <c r="S2198">
        <v>146219104199</v>
      </c>
      <c r="T2198" t="s">
        <v>6327</v>
      </c>
      <c r="U2198" t="s">
        <v>6332</v>
      </c>
      <c r="V2198" t="s">
        <v>6333</v>
      </c>
      <c r="Z2198">
        <v>109.6053</v>
      </c>
      <c r="AA2198">
        <v>-6.9846899999999996</v>
      </c>
      <c r="AB2198" t="s">
        <v>6330</v>
      </c>
      <c r="AC2198" t="s">
        <v>235</v>
      </c>
      <c r="AL2198" t="s">
        <v>217</v>
      </c>
      <c r="AM2198" t="s">
        <v>6334</v>
      </c>
      <c r="AN2198" t="s">
        <v>6</v>
      </c>
      <c r="AO2198" s="57">
        <v>46366.611539351848</v>
      </c>
      <c r="AP2198" s="57">
        <v>46308.458333333336</v>
      </c>
      <c r="AR2198" t="s">
        <v>14</v>
      </c>
      <c r="AS2198" t="s">
        <v>4198</v>
      </c>
      <c r="AT2198" t="s">
        <v>230</v>
      </c>
      <c r="AV2198" t="s">
        <v>6335</v>
      </c>
      <c r="AW2198" t="s">
        <v>875</v>
      </c>
      <c r="AX2198" t="s">
        <v>222</v>
      </c>
      <c r="BA2198" s="57">
        <v>46308.458333333336</v>
      </c>
      <c r="BB2198" t="s">
        <v>6334</v>
      </c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:61">
      <c r="A2199">
        <v>2198</v>
      </c>
      <c r="B2199">
        <v>1002641935</v>
      </c>
      <c r="C2199">
        <v>3</v>
      </c>
      <c r="D2199" t="s">
        <v>49</v>
      </c>
      <c r="E2199">
        <v>4</v>
      </c>
      <c r="F2199" t="s">
        <v>249</v>
      </c>
      <c r="G2199" t="s">
        <v>249</v>
      </c>
      <c r="H2199" t="s">
        <v>6326</v>
      </c>
      <c r="I2199" t="s">
        <v>212</v>
      </c>
      <c r="J2199" t="s">
        <v>213</v>
      </c>
      <c r="K2199" t="s">
        <v>149</v>
      </c>
      <c r="L2199" t="s">
        <v>214</v>
      </c>
      <c r="M2199" t="s">
        <v>1400</v>
      </c>
      <c r="N2199" t="s">
        <v>215</v>
      </c>
      <c r="O2199" s="57">
        <v>46313.583090277774</v>
      </c>
      <c r="P2199" s="57">
        <v>46314.658692129633</v>
      </c>
      <c r="Q2199">
        <v>69412396</v>
      </c>
      <c r="S2199">
        <v>146219104218</v>
      </c>
      <c r="T2199" t="s">
        <v>8961</v>
      </c>
      <c r="U2199" t="s">
        <v>8962</v>
      </c>
      <c r="V2199" t="s">
        <v>8963</v>
      </c>
      <c r="Z2199">
        <v>109.5938838</v>
      </c>
      <c r="AA2199">
        <v>-7.0282165000000001</v>
      </c>
      <c r="AB2199" t="s">
        <v>8964</v>
      </c>
      <c r="AC2199" t="s">
        <v>235</v>
      </c>
      <c r="AL2199" t="s">
        <v>217</v>
      </c>
      <c r="AM2199" t="s">
        <v>8965</v>
      </c>
      <c r="AN2199" t="s">
        <v>6</v>
      </c>
      <c r="AO2199" t="s">
        <v>8350</v>
      </c>
      <c r="AP2199" s="57">
        <v>46314.458333333336</v>
      </c>
      <c r="AR2199" t="s">
        <v>14</v>
      </c>
      <c r="AS2199" t="s">
        <v>4198</v>
      </c>
      <c r="AT2199" t="s">
        <v>220</v>
      </c>
      <c r="AV2199" t="s">
        <v>8966</v>
      </c>
      <c r="AW2199" t="s">
        <v>3925</v>
      </c>
      <c r="AX2199" t="s">
        <v>222</v>
      </c>
      <c r="BA2199" s="57">
        <v>46314.458333333336</v>
      </c>
      <c r="BB2199" t="s">
        <v>8965</v>
      </c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:61">
      <c r="A2200">
        <v>2199</v>
      </c>
      <c r="B2200">
        <v>1002641947</v>
      </c>
      <c r="C2200">
        <v>3</v>
      </c>
      <c r="D2200" t="s">
        <v>49</v>
      </c>
      <c r="E2200">
        <v>4</v>
      </c>
      <c r="F2200" t="s">
        <v>249</v>
      </c>
      <c r="G2200" t="s">
        <v>249</v>
      </c>
      <c r="H2200" t="s">
        <v>6326</v>
      </c>
      <c r="I2200" t="s">
        <v>212</v>
      </c>
      <c r="J2200" t="s">
        <v>213</v>
      </c>
      <c r="K2200" t="s">
        <v>149</v>
      </c>
      <c r="L2200" t="s">
        <v>214</v>
      </c>
      <c r="M2200" t="s">
        <v>1400</v>
      </c>
      <c r="N2200" t="s">
        <v>215</v>
      </c>
      <c r="O2200" s="57">
        <v>46313.599039351851</v>
      </c>
      <c r="P2200" s="57">
        <v>46314.575925925928</v>
      </c>
      <c r="Q2200">
        <v>69412403</v>
      </c>
      <c r="S2200">
        <v>146219104225</v>
      </c>
      <c r="T2200" t="s">
        <v>8967</v>
      </c>
      <c r="U2200" t="s">
        <v>8968</v>
      </c>
      <c r="V2200" t="s">
        <v>8969</v>
      </c>
      <c r="Z2200">
        <v>109.622993230407</v>
      </c>
      <c r="AA2200">
        <v>-7.0437876512603399</v>
      </c>
      <c r="AB2200" t="s">
        <v>8970</v>
      </c>
      <c r="AC2200" t="s">
        <v>216</v>
      </c>
      <c r="AL2200" t="s">
        <v>217</v>
      </c>
      <c r="AM2200" t="s">
        <v>8971</v>
      </c>
      <c r="AN2200" t="s">
        <v>6</v>
      </c>
      <c r="AO2200" t="s">
        <v>8972</v>
      </c>
      <c r="AP2200" s="57">
        <v>46315.333333333336</v>
      </c>
      <c r="AQ2200" t="s">
        <v>1495</v>
      </c>
      <c r="AR2200" t="s">
        <v>14</v>
      </c>
      <c r="AS2200" t="s">
        <v>4198</v>
      </c>
      <c r="AT2200" t="s">
        <v>230</v>
      </c>
      <c r="AV2200" t="s">
        <v>8973</v>
      </c>
      <c r="AW2200" t="s">
        <v>877</v>
      </c>
      <c r="AX2200" t="s">
        <v>222</v>
      </c>
      <c r="BA2200" s="57">
        <v>46315.333333333336</v>
      </c>
      <c r="BB2200" t="s">
        <v>8971</v>
      </c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:61">
      <c r="A2201">
        <v>2200</v>
      </c>
      <c r="B2201">
        <v>1002634931</v>
      </c>
      <c r="C2201">
        <v>3</v>
      </c>
      <c r="D2201" t="s">
        <v>49</v>
      </c>
      <c r="E2201">
        <v>4</v>
      </c>
      <c r="F2201" t="s">
        <v>249</v>
      </c>
      <c r="G2201" t="s">
        <v>249</v>
      </c>
      <c r="H2201" t="s">
        <v>6326</v>
      </c>
      <c r="I2201" t="s">
        <v>212</v>
      </c>
      <c r="J2201" t="s">
        <v>213</v>
      </c>
      <c r="K2201" t="s">
        <v>149</v>
      </c>
      <c r="M2201" t="s">
        <v>76</v>
      </c>
      <c r="N2201" t="s">
        <v>215</v>
      </c>
      <c r="O2201" s="57">
        <v>46308.547453703701</v>
      </c>
      <c r="P2201" s="57">
        <v>46308.576724537037</v>
      </c>
      <c r="Q2201">
        <v>69408723</v>
      </c>
      <c r="S2201">
        <v>146219104205</v>
      </c>
      <c r="T2201" t="s">
        <v>6327</v>
      </c>
      <c r="U2201" t="s">
        <v>6328</v>
      </c>
      <c r="V2201" t="s">
        <v>6329</v>
      </c>
      <c r="Z2201">
        <v>109.60517186211599</v>
      </c>
      <c r="AA2201">
        <v>-6.9848711437476698</v>
      </c>
      <c r="AB2201" t="s">
        <v>6330</v>
      </c>
      <c r="AC2201" t="s">
        <v>225</v>
      </c>
      <c r="AL2201" t="s">
        <v>217</v>
      </c>
      <c r="AM2201" t="s">
        <v>6331</v>
      </c>
      <c r="AN2201" t="s">
        <v>6</v>
      </c>
      <c r="AO2201" t="s">
        <v>5838</v>
      </c>
      <c r="AR2201" t="s">
        <v>218</v>
      </c>
      <c r="AS2201" t="s">
        <v>4198</v>
      </c>
      <c r="AT2201" t="s">
        <v>230</v>
      </c>
      <c r="AU2201">
        <v>20261013</v>
      </c>
      <c r="AV2201" t="s">
        <v>221</v>
      </c>
      <c r="AW2201" t="s">
        <v>541</v>
      </c>
      <c r="AX2201" t="s">
        <v>222</v>
      </c>
      <c r="BA2201" s="57">
        <v>46308.291666666664</v>
      </c>
      <c r="BB2201" t="s">
        <v>6331</v>
      </c>
      <c r="BC2201">
        <v>2026</v>
      </c>
      <c r="BD2201">
        <v>10</v>
      </c>
      <c r="BE2201">
        <v>13</v>
      </c>
      <c r="BF2201" s="6">
        <f t="shared" si="102"/>
        <v>46308</v>
      </c>
      <c r="BG2201">
        <f t="shared" si="103"/>
        <v>-0.29166666666424135</v>
      </c>
      <c r="BH2201" t="str">
        <f t="shared" si="104"/>
        <v>COMPLY</v>
      </c>
      <c r="BI2201" t="e">
        <f>VLOOKUP(H2201,Sheet2!$A$1:$B$270,2,FALSE)</f>
        <v>#N/A</v>
      </c>
    </row>
    <row r="2202" spans="1:61">
      <c r="A2202">
        <v>2201</v>
      </c>
      <c r="B2202">
        <v>1002643832</v>
      </c>
      <c r="C2202">
        <v>3</v>
      </c>
      <c r="D2202" t="s">
        <v>49</v>
      </c>
      <c r="E2202">
        <v>4</v>
      </c>
      <c r="F2202" t="s">
        <v>249</v>
      </c>
      <c r="G2202" t="s">
        <v>249</v>
      </c>
      <c r="H2202" t="s">
        <v>6326</v>
      </c>
      <c r="I2202" t="s">
        <v>212</v>
      </c>
      <c r="J2202" t="s">
        <v>213</v>
      </c>
      <c r="K2202" t="s">
        <v>149</v>
      </c>
      <c r="M2202" t="s">
        <v>76</v>
      </c>
      <c r="N2202" t="s">
        <v>215</v>
      </c>
      <c r="O2202" s="57">
        <v>46314.658703703702</v>
      </c>
      <c r="P2202" s="57">
        <v>46314.718946759262</v>
      </c>
      <c r="Q2202">
        <v>69412396</v>
      </c>
      <c r="S2202">
        <v>146219104236</v>
      </c>
      <c r="T2202" t="s">
        <v>8961</v>
      </c>
      <c r="U2202" t="s">
        <v>9838</v>
      </c>
      <c r="V2202" t="s">
        <v>9839</v>
      </c>
      <c r="Z2202">
        <v>109.587</v>
      </c>
      <c r="AA2202">
        <v>-7.0275220000000003</v>
      </c>
      <c r="AB2202" t="s">
        <v>8964</v>
      </c>
      <c r="AC2202" t="s">
        <v>225</v>
      </c>
      <c r="AL2202" t="s">
        <v>217</v>
      </c>
      <c r="AM2202" t="s">
        <v>9840</v>
      </c>
      <c r="AN2202" t="s">
        <v>6</v>
      </c>
      <c r="AO2202" t="s">
        <v>9708</v>
      </c>
      <c r="AR2202" t="s">
        <v>218</v>
      </c>
      <c r="AS2202" t="s">
        <v>4198</v>
      </c>
      <c r="AT2202" t="s">
        <v>220</v>
      </c>
      <c r="AU2202">
        <v>20261019</v>
      </c>
      <c r="AV2202" t="s">
        <v>221</v>
      </c>
      <c r="AW2202" t="s">
        <v>540</v>
      </c>
      <c r="AX2202" t="s">
        <v>222</v>
      </c>
      <c r="BA2202" s="57">
        <v>46314.291666666664</v>
      </c>
      <c r="BB2202" t="s">
        <v>9840</v>
      </c>
      <c r="BC2202">
        <v>2026</v>
      </c>
      <c r="BD2202">
        <v>10</v>
      </c>
      <c r="BE2202">
        <v>19</v>
      </c>
      <c r="BF2202" s="6">
        <f t="shared" si="102"/>
        <v>46314</v>
      </c>
      <c r="BG2202">
        <f t="shared" si="103"/>
        <v>-0.29166666666424135</v>
      </c>
      <c r="BH2202" t="str">
        <f t="shared" si="104"/>
        <v>COMPLY</v>
      </c>
      <c r="BI2202" t="e">
        <f>VLOOKUP(H2202,Sheet2!$A$1:$B$270,2,FALSE)</f>
        <v>#N/A</v>
      </c>
    </row>
    <row r="2203" spans="1:61">
      <c r="A2203">
        <v>2202</v>
      </c>
      <c r="B2203">
        <v>1002643274</v>
      </c>
      <c r="C2203">
        <v>3</v>
      </c>
      <c r="D2203" t="s">
        <v>49</v>
      </c>
      <c r="E2203">
        <v>4</v>
      </c>
      <c r="F2203" t="s">
        <v>249</v>
      </c>
      <c r="G2203" t="s">
        <v>249</v>
      </c>
      <c r="H2203" t="s">
        <v>6326</v>
      </c>
      <c r="I2203" t="s">
        <v>212</v>
      </c>
      <c r="J2203" t="s">
        <v>213</v>
      </c>
      <c r="K2203" t="s">
        <v>149</v>
      </c>
      <c r="M2203" t="s">
        <v>76</v>
      </c>
      <c r="N2203" t="s">
        <v>215</v>
      </c>
      <c r="O2203" s="57">
        <v>46314.575937499998</v>
      </c>
      <c r="P2203" s="57">
        <v>46314.612905092596</v>
      </c>
      <c r="Q2203">
        <v>69412403</v>
      </c>
      <c r="S2203">
        <v>146219104231</v>
      </c>
      <c r="T2203" t="s">
        <v>8967</v>
      </c>
      <c r="U2203" t="s">
        <v>9841</v>
      </c>
      <c r="V2203" t="s">
        <v>9842</v>
      </c>
      <c r="Z2203">
        <v>109.62271</v>
      </c>
      <c r="AA2203">
        <v>-7.0439470000000002</v>
      </c>
      <c r="AB2203" t="s">
        <v>8970</v>
      </c>
      <c r="AC2203" t="s">
        <v>216</v>
      </c>
      <c r="AL2203" t="s">
        <v>217</v>
      </c>
      <c r="AM2203" t="s">
        <v>9843</v>
      </c>
      <c r="AN2203" t="s">
        <v>6</v>
      </c>
      <c r="AO2203" t="s">
        <v>9438</v>
      </c>
      <c r="AR2203" t="s">
        <v>218</v>
      </c>
      <c r="AS2203" t="s">
        <v>4198</v>
      </c>
      <c r="AT2203" t="s">
        <v>230</v>
      </c>
      <c r="AU2203">
        <v>20261019</v>
      </c>
      <c r="AV2203" t="s">
        <v>221</v>
      </c>
      <c r="AW2203" t="s">
        <v>540</v>
      </c>
      <c r="AX2203" t="s">
        <v>222</v>
      </c>
      <c r="BA2203" s="57">
        <v>46314.291666666664</v>
      </c>
      <c r="BB2203" t="s">
        <v>9843</v>
      </c>
      <c r="BC2203">
        <v>2026</v>
      </c>
      <c r="BD2203">
        <v>10</v>
      </c>
      <c r="BE2203">
        <v>19</v>
      </c>
      <c r="BF2203" s="6">
        <f t="shared" si="102"/>
        <v>46314</v>
      </c>
      <c r="BG2203">
        <f t="shared" si="103"/>
        <v>-0.29166666666424135</v>
      </c>
      <c r="BH2203" t="str">
        <f t="shared" si="104"/>
        <v>COMPLY</v>
      </c>
      <c r="BI2203" t="e">
        <f>VLOOKUP(H2203,Sheet2!$A$1:$B$270,2,FALSE)</f>
        <v>#N/A</v>
      </c>
    </row>
    <row r="2204" spans="1:61">
      <c r="A2204">
        <v>2203</v>
      </c>
      <c r="B2204">
        <v>1002627190</v>
      </c>
      <c r="C2204">
        <v>3</v>
      </c>
      <c r="D2204" t="s">
        <v>49</v>
      </c>
      <c r="E2204">
        <v>4</v>
      </c>
      <c r="F2204" t="s">
        <v>249</v>
      </c>
      <c r="G2204" t="s">
        <v>249</v>
      </c>
      <c r="H2204" t="s">
        <v>4192</v>
      </c>
      <c r="I2204" t="s">
        <v>212</v>
      </c>
      <c r="J2204" t="s">
        <v>213</v>
      </c>
      <c r="K2204" t="s">
        <v>149</v>
      </c>
      <c r="L2204" t="s">
        <v>214</v>
      </c>
      <c r="M2204" t="s">
        <v>1400</v>
      </c>
      <c r="N2204" t="s">
        <v>215</v>
      </c>
      <c r="O2204" s="57">
        <v>46303.386574074073</v>
      </c>
      <c r="P2204" s="57">
        <v>46304.585706018515</v>
      </c>
      <c r="Q2204">
        <v>69406244</v>
      </c>
      <c r="S2204">
        <v>146285105127</v>
      </c>
      <c r="T2204" t="s">
        <v>4193</v>
      </c>
      <c r="U2204" t="s">
        <v>4194</v>
      </c>
      <c r="V2204" t="s">
        <v>4195</v>
      </c>
      <c r="Z2204">
        <v>109.64965400637701</v>
      </c>
      <c r="AA2204">
        <v>-6.9521766185612197</v>
      </c>
      <c r="AB2204" t="s">
        <v>4196</v>
      </c>
      <c r="AC2204" t="s">
        <v>235</v>
      </c>
      <c r="AL2204" t="s">
        <v>217</v>
      </c>
      <c r="AM2204" t="s">
        <v>4197</v>
      </c>
      <c r="AN2204" t="s">
        <v>6</v>
      </c>
      <c r="AO2204" s="57">
        <v>46244.392905092594</v>
      </c>
      <c r="AP2204" s="57">
        <v>46304.333333333336</v>
      </c>
      <c r="AQ2204" t="s">
        <v>1495</v>
      </c>
      <c r="AR2204" t="s">
        <v>14</v>
      </c>
      <c r="AS2204" t="s">
        <v>4198</v>
      </c>
      <c r="AT2204" t="s">
        <v>230</v>
      </c>
      <c r="AV2204" t="s">
        <v>5521</v>
      </c>
      <c r="AW2204" t="s">
        <v>878</v>
      </c>
      <c r="AX2204" t="s">
        <v>222</v>
      </c>
      <c r="BA2204" s="57">
        <v>46304.333333333336</v>
      </c>
      <c r="BB2204" t="s">
        <v>4197</v>
      </c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:61">
      <c r="A2205">
        <v>2204</v>
      </c>
      <c r="B2205">
        <v>1002630998</v>
      </c>
      <c r="C2205">
        <v>3</v>
      </c>
      <c r="D2205" t="s">
        <v>49</v>
      </c>
      <c r="E2205">
        <v>4</v>
      </c>
      <c r="F2205" t="s">
        <v>249</v>
      </c>
      <c r="G2205" t="s">
        <v>249</v>
      </c>
      <c r="H2205" t="s">
        <v>4192</v>
      </c>
      <c r="I2205" t="s">
        <v>212</v>
      </c>
      <c r="J2205" t="s">
        <v>213</v>
      </c>
      <c r="K2205" t="s">
        <v>149</v>
      </c>
      <c r="L2205" t="s">
        <v>214</v>
      </c>
      <c r="M2205" t="s">
        <v>1400</v>
      </c>
      <c r="N2205" t="s">
        <v>215</v>
      </c>
      <c r="O2205" s="57">
        <v>46305.60392361111</v>
      </c>
      <c r="P2205" s="57">
        <v>46307.582569444443</v>
      </c>
      <c r="Q2205">
        <v>69407944</v>
      </c>
      <c r="S2205">
        <v>146285105140</v>
      </c>
      <c r="T2205" t="s">
        <v>5522</v>
      </c>
      <c r="U2205" t="s">
        <v>5523</v>
      </c>
      <c r="V2205" t="s">
        <v>5524</v>
      </c>
      <c r="Z2205">
        <v>109.616983</v>
      </c>
      <c r="AA2205">
        <v>-6.9560620000000002</v>
      </c>
      <c r="AB2205" t="s">
        <v>5525</v>
      </c>
      <c r="AC2205" t="s">
        <v>235</v>
      </c>
      <c r="AL2205" t="s">
        <v>217</v>
      </c>
      <c r="AM2205" t="s">
        <v>5526</v>
      </c>
      <c r="AN2205" t="s">
        <v>6</v>
      </c>
      <c r="AO2205" s="57">
        <v>46305.611168981479</v>
      </c>
      <c r="AP2205" s="57">
        <v>46306.458333333336</v>
      </c>
      <c r="AQ2205" t="s">
        <v>838</v>
      </c>
      <c r="AR2205" t="s">
        <v>14</v>
      </c>
      <c r="AS2205" t="s">
        <v>4198</v>
      </c>
      <c r="AT2205" t="s">
        <v>230</v>
      </c>
      <c r="AV2205" t="s">
        <v>6339</v>
      </c>
      <c r="AW2205" t="s">
        <v>880</v>
      </c>
      <c r="AX2205" t="s">
        <v>222</v>
      </c>
      <c r="BA2205" s="57">
        <v>46306.458333333336</v>
      </c>
      <c r="BB2205" t="s">
        <v>5526</v>
      </c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:61">
      <c r="A2206">
        <v>2205</v>
      </c>
      <c r="B2206">
        <v>1002640584</v>
      </c>
      <c r="C2206">
        <v>3</v>
      </c>
      <c r="D2206" t="s">
        <v>49</v>
      </c>
      <c r="E2206">
        <v>4</v>
      </c>
      <c r="F2206" t="s">
        <v>249</v>
      </c>
      <c r="G2206" t="s">
        <v>249</v>
      </c>
      <c r="H2206" t="s">
        <v>4192</v>
      </c>
      <c r="I2206" t="s">
        <v>212</v>
      </c>
      <c r="J2206" t="s">
        <v>213</v>
      </c>
      <c r="K2206" t="s">
        <v>149</v>
      </c>
      <c r="L2206" t="s">
        <v>214</v>
      </c>
      <c r="M2206" t="s">
        <v>1400</v>
      </c>
      <c r="N2206" t="s">
        <v>215</v>
      </c>
      <c r="O2206" s="57">
        <v>46311.657349537039</v>
      </c>
      <c r="P2206" s="57">
        <v>46324.602256944447</v>
      </c>
      <c r="Q2206">
        <v>69411674</v>
      </c>
      <c r="S2206">
        <v>146285105163</v>
      </c>
      <c r="T2206" t="s">
        <v>8974</v>
      </c>
      <c r="U2206" t="s">
        <v>8975</v>
      </c>
      <c r="V2206" t="s">
        <v>8976</v>
      </c>
      <c r="Z2206">
        <v>109.67617300000001</v>
      </c>
      <c r="AA2206">
        <v>-6.9529779999999999</v>
      </c>
      <c r="AB2206" t="s">
        <v>8977</v>
      </c>
      <c r="AC2206" t="s">
        <v>235</v>
      </c>
      <c r="AL2206" t="s">
        <v>217</v>
      </c>
      <c r="AM2206" t="s">
        <v>8683</v>
      </c>
      <c r="AN2206" t="s">
        <v>6</v>
      </c>
      <c r="AO2206" t="s">
        <v>8978</v>
      </c>
      <c r="AP2206" s="57">
        <v>46312.625</v>
      </c>
      <c r="AQ2206" t="s">
        <v>1495</v>
      </c>
      <c r="AR2206" t="s">
        <v>14</v>
      </c>
      <c r="AS2206" t="s">
        <v>4198</v>
      </c>
      <c r="AT2206" t="s">
        <v>230</v>
      </c>
      <c r="AV2206" t="s">
        <v>15417</v>
      </c>
      <c r="AW2206" t="s">
        <v>886</v>
      </c>
      <c r="AX2206" t="s">
        <v>222</v>
      </c>
      <c r="BA2206" s="57">
        <v>46312.625</v>
      </c>
      <c r="BB2206" t="s">
        <v>8683</v>
      </c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:61">
      <c r="A2207">
        <v>2206</v>
      </c>
      <c r="B2207">
        <v>1002656572</v>
      </c>
      <c r="C2207">
        <v>3</v>
      </c>
      <c r="D2207" t="s">
        <v>49</v>
      </c>
      <c r="E2207">
        <v>4</v>
      </c>
      <c r="F2207" t="s">
        <v>249</v>
      </c>
      <c r="G2207" t="s">
        <v>249</v>
      </c>
      <c r="H2207" t="s">
        <v>4192</v>
      </c>
      <c r="I2207" t="s">
        <v>212</v>
      </c>
      <c r="J2207" t="s">
        <v>213</v>
      </c>
      <c r="K2207" t="s">
        <v>149</v>
      </c>
      <c r="L2207" t="s">
        <v>214</v>
      </c>
      <c r="M2207" t="s">
        <v>1400</v>
      </c>
      <c r="N2207" t="s">
        <v>215</v>
      </c>
      <c r="O2207" s="57">
        <v>46322.672812500001</v>
      </c>
      <c r="P2207" s="57">
        <v>46324.609826388885</v>
      </c>
      <c r="Q2207">
        <v>69418175</v>
      </c>
      <c r="S2207">
        <v>146285105233</v>
      </c>
      <c r="T2207" t="s">
        <v>14123</v>
      </c>
      <c r="U2207" t="s">
        <v>14124</v>
      </c>
      <c r="V2207" t="s">
        <v>14125</v>
      </c>
      <c r="Z2207">
        <v>109.6889441</v>
      </c>
      <c r="AA2207">
        <v>-6.9669515999999998</v>
      </c>
      <c r="AB2207" t="s">
        <v>14126</v>
      </c>
      <c r="AC2207" t="s">
        <v>235</v>
      </c>
      <c r="AL2207" t="s">
        <v>217</v>
      </c>
      <c r="AM2207" t="s">
        <v>14127</v>
      </c>
      <c r="AN2207" t="s">
        <v>6</v>
      </c>
      <c r="AO2207" t="s">
        <v>13703</v>
      </c>
      <c r="AP2207" s="57">
        <v>46323.625</v>
      </c>
      <c r="AR2207" t="s">
        <v>14</v>
      </c>
      <c r="AS2207" t="s">
        <v>4198</v>
      </c>
      <c r="AT2207" t="s">
        <v>230</v>
      </c>
      <c r="AV2207" t="s">
        <v>15418</v>
      </c>
      <c r="AW2207" t="s">
        <v>877</v>
      </c>
      <c r="AX2207" t="s">
        <v>222</v>
      </c>
      <c r="BA2207" s="57">
        <v>46323.625</v>
      </c>
      <c r="BB2207" t="s">
        <v>14127</v>
      </c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:61">
      <c r="A2208">
        <v>2207</v>
      </c>
      <c r="B2208">
        <v>1002656753</v>
      </c>
      <c r="C2208">
        <v>3</v>
      </c>
      <c r="D2208" t="s">
        <v>49</v>
      </c>
      <c r="E2208">
        <v>4</v>
      </c>
      <c r="F2208" t="s">
        <v>249</v>
      </c>
      <c r="G2208" t="s">
        <v>249</v>
      </c>
      <c r="H2208" t="s">
        <v>4192</v>
      </c>
      <c r="I2208" t="s">
        <v>212</v>
      </c>
      <c r="J2208" t="s">
        <v>213</v>
      </c>
      <c r="K2208" t="s">
        <v>149</v>
      </c>
      <c r="M2208" t="s">
        <v>1400</v>
      </c>
      <c r="N2208" t="s">
        <v>215</v>
      </c>
      <c r="O2208" s="57">
        <v>46322.725578703707</v>
      </c>
      <c r="P2208" s="57">
        <v>46324.599930555552</v>
      </c>
      <c r="Q2208">
        <v>69418226</v>
      </c>
      <c r="S2208">
        <v>146285105236</v>
      </c>
      <c r="T2208" t="s">
        <v>14721</v>
      </c>
      <c r="U2208" t="s">
        <v>14122</v>
      </c>
      <c r="V2208" t="s">
        <v>14722</v>
      </c>
      <c r="Z2208">
        <v>109.6970489</v>
      </c>
      <c r="AA2208">
        <v>-6.9811994999999998</v>
      </c>
      <c r="AB2208" t="s">
        <v>13374</v>
      </c>
      <c r="AC2208" t="s">
        <v>283</v>
      </c>
      <c r="AL2208" t="s">
        <v>217</v>
      </c>
      <c r="AM2208" t="s">
        <v>14723</v>
      </c>
      <c r="AN2208" t="s">
        <v>6</v>
      </c>
      <c r="AO2208" t="s">
        <v>14058</v>
      </c>
      <c r="AP2208" s="57">
        <v>46324.333333333336</v>
      </c>
      <c r="AQ2208" t="s">
        <v>838</v>
      </c>
      <c r="AR2208" t="s">
        <v>14</v>
      </c>
      <c r="AS2208" t="s">
        <v>4198</v>
      </c>
      <c r="AT2208" t="s">
        <v>230</v>
      </c>
      <c r="AV2208" t="s">
        <v>15419</v>
      </c>
      <c r="AW2208" t="s">
        <v>540</v>
      </c>
      <c r="AX2208" t="s">
        <v>222</v>
      </c>
      <c r="BA2208" s="57">
        <v>46324.333333333336</v>
      </c>
      <c r="BB2208" t="s">
        <v>14723</v>
      </c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:61">
      <c r="A2209">
        <v>2208</v>
      </c>
      <c r="B2209">
        <v>1002630243</v>
      </c>
      <c r="C2209">
        <v>3</v>
      </c>
      <c r="D2209" t="s">
        <v>49</v>
      </c>
      <c r="E2209">
        <v>4</v>
      </c>
      <c r="F2209" t="s">
        <v>249</v>
      </c>
      <c r="G2209" t="s">
        <v>249</v>
      </c>
      <c r="H2209" t="s">
        <v>4192</v>
      </c>
      <c r="I2209" t="s">
        <v>212</v>
      </c>
      <c r="J2209" t="s">
        <v>213</v>
      </c>
      <c r="K2209" t="s">
        <v>149</v>
      </c>
      <c r="L2209" t="s">
        <v>214</v>
      </c>
      <c r="M2209" t="s">
        <v>76</v>
      </c>
      <c r="N2209" t="s">
        <v>215</v>
      </c>
      <c r="O2209" s="57">
        <v>46304.659432870372</v>
      </c>
      <c r="P2209" s="57">
        <v>46305.802581018521</v>
      </c>
      <c r="Q2209">
        <v>69407565</v>
      </c>
      <c r="S2209">
        <v>146285105137</v>
      </c>
      <c r="T2209" t="s">
        <v>5513</v>
      </c>
      <c r="U2209" t="s">
        <v>5514</v>
      </c>
      <c r="V2209" t="s">
        <v>5515</v>
      </c>
      <c r="Z2209">
        <v>109.67993199999999</v>
      </c>
      <c r="AA2209">
        <v>-7.0035109999999996</v>
      </c>
      <c r="AB2209" t="s">
        <v>5516</v>
      </c>
      <c r="AC2209" t="s">
        <v>235</v>
      </c>
      <c r="AL2209" t="s">
        <v>217</v>
      </c>
      <c r="AM2209" t="s">
        <v>5517</v>
      </c>
      <c r="AN2209" t="s">
        <v>6</v>
      </c>
      <c r="AO2209" s="57">
        <v>46275.725983796299</v>
      </c>
      <c r="AP2209" s="57">
        <v>46305.625</v>
      </c>
      <c r="AR2209" t="s">
        <v>218</v>
      </c>
      <c r="AS2209" t="s">
        <v>4198</v>
      </c>
      <c r="AT2209" t="s">
        <v>230</v>
      </c>
      <c r="AU2209">
        <v>20261010</v>
      </c>
      <c r="AV2209" t="s">
        <v>221</v>
      </c>
      <c r="AW2209" t="s">
        <v>881</v>
      </c>
      <c r="AX2209" t="s">
        <v>222</v>
      </c>
      <c r="BA2209" s="57">
        <v>46305.625</v>
      </c>
      <c r="BB2209" t="s">
        <v>5517</v>
      </c>
      <c r="BC2209">
        <v>2026</v>
      </c>
      <c r="BD2209">
        <v>10</v>
      </c>
      <c r="BE2209">
        <v>10</v>
      </c>
      <c r="BF2209" s="6">
        <f t="shared" si="102"/>
        <v>46305</v>
      </c>
      <c r="BG2209">
        <f t="shared" si="103"/>
        <v>-0.625</v>
      </c>
      <c r="BH2209" t="str">
        <f t="shared" si="104"/>
        <v>COMPLY</v>
      </c>
      <c r="BI2209" t="e">
        <f>VLOOKUP(H2209,Sheet2!$A$1:$B$270,2,FALSE)</f>
        <v>#N/A</v>
      </c>
    </row>
    <row r="2210" spans="1:61">
      <c r="A2210">
        <v>2209</v>
      </c>
      <c r="B2210">
        <v>1002629794</v>
      </c>
      <c r="C2210">
        <v>3</v>
      </c>
      <c r="D2210" t="s">
        <v>49</v>
      </c>
      <c r="E2210">
        <v>4</v>
      </c>
      <c r="F2210" t="s">
        <v>249</v>
      </c>
      <c r="G2210" t="s">
        <v>249</v>
      </c>
      <c r="H2210" t="s">
        <v>4192</v>
      </c>
      <c r="I2210" t="s">
        <v>212</v>
      </c>
      <c r="J2210" t="s">
        <v>213</v>
      </c>
      <c r="K2210" t="s">
        <v>149</v>
      </c>
      <c r="M2210" t="s">
        <v>76</v>
      </c>
      <c r="N2210" t="s">
        <v>215</v>
      </c>
      <c r="O2210" s="57">
        <v>46304.585706018515</v>
      </c>
      <c r="P2210" s="57">
        <v>46305.515416666669</v>
      </c>
      <c r="Q2210">
        <v>69406244</v>
      </c>
      <c r="S2210">
        <v>146285105135</v>
      </c>
      <c r="T2210" t="s">
        <v>4193</v>
      </c>
      <c r="U2210" t="s">
        <v>5518</v>
      </c>
      <c r="V2210" t="s">
        <v>5519</v>
      </c>
      <c r="Z2210">
        <v>109.649711</v>
      </c>
      <c r="AA2210">
        <v>-6.9520559999999998</v>
      </c>
      <c r="AB2210" t="s">
        <v>4196</v>
      </c>
      <c r="AC2210" t="s">
        <v>225</v>
      </c>
      <c r="AL2210" t="s">
        <v>217</v>
      </c>
      <c r="AM2210" t="s">
        <v>5520</v>
      </c>
      <c r="AN2210" t="s">
        <v>6</v>
      </c>
      <c r="AO2210" s="57">
        <v>46275.590590277781</v>
      </c>
      <c r="AR2210" t="s">
        <v>218</v>
      </c>
      <c r="AS2210" t="s">
        <v>4198</v>
      </c>
      <c r="AT2210" t="s">
        <v>230</v>
      </c>
      <c r="AU2210">
        <v>20261010</v>
      </c>
      <c r="AV2210" t="s">
        <v>221</v>
      </c>
      <c r="AW2210" t="s">
        <v>541</v>
      </c>
      <c r="AX2210" t="s">
        <v>222</v>
      </c>
      <c r="BA2210" s="57">
        <v>46304.291666666664</v>
      </c>
      <c r="BB2210" t="s">
        <v>5520</v>
      </c>
      <c r="BC2210">
        <v>2026</v>
      </c>
      <c r="BD2210">
        <v>10</v>
      </c>
      <c r="BE2210">
        <v>10</v>
      </c>
      <c r="BF2210" s="6">
        <f t="shared" si="102"/>
        <v>46305</v>
      </c>
      <c r="BG2210">
        <f t="shared" si="103"/>
        <v>0.70833333333575865</v>
      </c>
      <c r="BH2210" t="str">
        <f t="shared" si="104"/>
        <v>COMPLY</v>
      </c>
      <c r="BI2210" t="e">
        <f>VLOOKUP(H2210,Sheet2!$A$1:$B$270,2,FALSE)</f>
        <v>#N/A</v>
      </c>
    </row>
    <row r="2211" spans="1:61">
      <c r="A2211">
        <v>2210</v>
      </c>
      <c r="B2211">
        <v>1002633042</v>
      </c>
      <c r="C2211">
        <v>3</v>
      </c>
      <c r="D2211" t="s">
        <v>49</v>
      </c>
      <c r="E2211">
        <v>4</v>
      </c>
      <c r="F2211" t="s">
        <v>249</v>
      </c>
      <c r="G2211" t="s">
        <v>249</v>
      </c>
      <c r="H2211" t="s">
        <v>4192</v>
      </c>
      <c r="I2211" t="s">
        <v>212</v>
      </c>
      <c r="J2211" t="s">
        <v>213</v>
      </c>
      <c r="K2211" t="s">
        <v>149</v>
      </c>
      <c r="M2211" t="s">
        <v>76</v>
      </c>
      <c r="N2211" t="s">
        <v>215</v>
      </c>
      <c r="O2211" s="57">
        <v>46307.582569444443</v>
      </c>
      <c r="P2211" s="57">
        <v>46308.353912037041</v>
      </c>
      <c r="Q2211">
        <v>69407944</v>
      </c>
      <c r="S2211">
        <v>146285105145</v>
      </c>
      <c r="T2211" t="s">
        <v>5522</v>
      </c>
      <c r="U2211" t="s">
        <v>6336</v>
      </c>
      <c r="V2211" t="s">
        <v>6337</v>
      </c>
      <c r="Z2211">
        <v>109.617003</v>
      </c>
      <c r="AA2211">
        <v>-6.9561739999999999</v>
      </c>
      <c r="AB2211" t="s">
        <v>5525</v>
      </c>
      <c r="AC2211" t="s">
        <v>225</v>
      </c>
      <c r="AL2211" t="s">
        <v>217</v>
      </c>
      <c r="AM2211" t="s">
        <v>6338</v>
      </c>
      <c r="AN2211" t="s">
        <v>6</v>
      </c>
      <c r="AO2211" s="57">
        <v>46366.584814814814</v>
      </c>
      <c r="AR2211" t="s">
        <v>218</v>
      </c>
      <c r="AS2211" t="s">
        <v>4198</v>
      </c>
      <c r="AT2211" t="s">
        <v>230</v>
      </c>
      <c r="AU2211">
        <v>20261013</v>
      </c>
      <c r="AV2211" t="s">
        <v>221</v>
      </c>
      <c r="AW2211" t="s">
        <v>540</v>
      </c>
      <c r="AX2211" t="s">
        <v>222</v>
      </c>
      <c r="BA2211" s="57">
        <v>46307.291666666664</v>
      </c>
      <c r="BB2211" t="s">
        <v>6338</v>
      </c>
      <c r="BC2211">
        <v>2026</v>
      </c>
      <c r="BD2211">
        <v>10</v>
      </c>
      <c r="BE2211">
        <v>13</v>
      </c>
      <c r="BF2211" s="6">
        <f t="shared" si="102"/>
        <v>46308</v>
      </c>
      <c r="BG2211">
        <f t="shared" si="103"/>
        <v>0.70833333333575865</v>
      </c>
      <c r="BH2211" t="str">
        <f t="shared" si="104"/>
        <v>COMPLY</v>
      </c>
      <c r="BI2211" t="e">
        <f>VLOOKUP(H2211,Sheet2!$A$1:$B$270,2,FALSE)</f>
        <v>#N/A</v>
      </c>
    </row>
    <row r="2212" spans="1:61">
      <c r="A2212">
        <v>2211</v>
      </c>
      <c r="B2212">
        <v>1002647104</v>
      </c>
      <c r="C2212">
        <v>3</v>
      </c>
      <c r="D2212" t="s">
        <v>49</v>
      </c>
      <c r="E2212">
        <v>4</v>
      </c>
      <c r="F2212" t="s">
        <v>249</v>
      </c>
      <c r="G2212" t="s">
        <v>249</v>
      </c>
      <c r="H2212" t="s">
        <v>4192</v>
      </c>
      <c r="I2212" t="s">
        <v>212</v>
      </c>
      <c r="J2212" t="s">
        <v>213</v>
      </c>
      <c r="K2212" t="s">
        <v>149</v>
      </c>
      <c r="L2212" t="s">
        <v>214</v>
      </c>
      <c r="M2212" t="s">
        <v>76</v>
      </c>
      <c r="N2212" t="s">
        <v>215</v>
      </c>
      <c r="O2212" s="57">
        <v>46316.477673611109</v>
      </c>
      <c r="P2212" s="57">
        <v>46317.634641203702</v>
      </c>
      <c r="Q2212">
        <v>69414364</v>
      </c>
      <c r="S2212">
        <v>146285105034</v>
      </c>
      <c r="T2212" t="s">
        <v>11097</v>
      </c>
      <c r="U2212" t="s">
        <v>11098</v>
      </c>
      <c r="V2212" t="s">
        <v>11099</v>
      </c>
      <c r="Z2212">
        <v>109.68870699999999</v>
      </c>
      <c r="AA2212">
        <v>-6.9773959999999997</v>
      </c>
      <c r="AB2212" t="s">
        <v>11100</v>
      </c>
      <c r="AC2212" t="s">
        <v>235</v>
      </c>
      <c r="AL2212" t="s">
        <v>217</v>
      </c>
      <c r="AM2212" t="s">
        <v>11101</v>
      </c>
      <c r="AN2212" t="s">
        <v>6</v>
      </c>
      <c r="AO2212" t="s">
        <v>11102</v>
      </c>
      <c r="AP2212" s="57">
        <v>46317.458333333336</v>
      </c>
      <c r="AR2212" t="s">
        <v>218</v>
      </c>
      <c r="AS2212" t="s">
        <v>4198</v>
      </c>
      <c r="AT2212" t="s">
        <v>230</v>
      </c>
      <c r="AU2212">
        <v>20261022</v>
      </c>
      <c r="AV2212" t="s">
        <v>221</v>
      </c>
      <c r="AW2212" t="s">
        <v>878</v>
      </c>
      <c r="AX2212" t="s">
        <v>222</v>
      </c>
      <c r="BA2212" s="57">
        <v>46317.458333333336</v>
      </c>
      <c r="BB2212" t="s">
        <v>11101</v>
      </c>
      <c r="BC2212">
        <v>2026</v>
      </c>
      <c r="BD2212">
        <v>10</v>
      </c>
      <c r="BE2212">
        <v>22</v>
      </c>
      <c r="BF2212" s="6">
        <f t="shared" si="102"/>
        <v>46317</v>
      </c>
      <c r="BG2212">
        <f t="shared" si="103"/>
        <v>-0.45833333333575865</v>
      </c>
      <c r="BH2212" t="str">
        <f t="shared" si="104"/>
        <v>COMPLY</v>
      </c>
      <c r="BI2212" t="e">
        <f>VLOOKUP(H2212,Sheet2!$A$1:$B$270,2,FALSE)</f>
        <v>#N/A</v>
      </c>
    </row>
    <row r="2213" spans="1:61">
      <c r="A2213">
        <v>2212</v>
      </c>
      <c r="B2213">
        <v>1002649471</v>
      </c>
      <c r="C2213">
        <v>3</v>
      </c>
      <c r="D2213" t="s">
        <v>49</v>
      </c>
      <c r="E2213">
        <v>4</v>
      </c>
      <c r="F2213" t="s">
        <v>249</v>
      </c>
      <c r="G2213" t="s">
        <v>249</v>
      </c>
      <c r="H2213" t="s">
        <v>4192</v>
      </c>
      <c r="I2213" t="s">
        <v>212</v>
      </c>
      <c r="J2213" t="s">
        <v>213</v>
      </c>
      <c r="K2213" t="s">
        <v>149</v>
      </c>
      <c r="L2213" t="s">
        <v>214</v>
      </c>
      <c r="M2213" t="s">
        <v>76</v>
      </c>
      <c r="N2213" t="s">
        <v>215</v>
      </c>
      <c r="O2213" s="57">
        <v>46317.623425925929</v>
      </c>
      <c r="P2213" s="57">
        <v>46319.716736111113</v>
      </c>
      <c r="Q2213">
        <v>69415223</v>
      </c>
      <c r="S2213">
        <v>146285105197</v>
      </c>
      <c r="T2213" t="s">
        <v>11690</v>
      </c>
      <c r="U2213" t="s">
        <v>12627</v>
      </c>
      <c r="V2213" t="s">
        <v>11691</v>
      </c>
      <c r="Z2213">
        <v>109.65664386749199</v>
      </c>
      <c r="AA2213">
        <v>-6.9753821475957896</v>
      </c>
      <c r="AB2213" t="s">
        <v>11692</v>
      </c>
      <c r="AC2213" t="s">
        <v>216</v>
      </c>
      <c r="AL2213" t="s">
        <v>217</v>
      </c>
      <c r="AM2213" t="s">
        <v>11693</v>
      </c>
      <c r="AN2213" t="s">
        <v>6</v>
      </c>
      <c r="AO2213" t="s">
        <v>11393</v>
      </c>
      <c r="AP2213" s="57">
        <v>46320.333333333336</v>
      </c>
      <c r="AR2213" t="s">
        <v>218</v>
      </c>
      <c r="AS2213" t="s">
        <v>4198</v>
      </c>
      <c r="AT2213" t="s">
        <v>230</v>
      </c>
      <c r="AU2213">
        <v>20261024</v>
      </c>
      <c r="AV2213" t="s">
        <v>221</v>
      </c>
      <c r="AW2213" t="s">
        <v>875</v>
      </c>
      <c r="AX2213" t="s">
        <v>222</v>
      </c>
      <c r="BA2213" s="57">
        <v>46320.333333333336</v>
      </c>
      <c r="BB2213" t="s">
        <v>11693</v>
      </c>
      <c r="BC2213">
        <v>2026</v>
      </c>
      <c r="BD2213">
        <v>10</v>
      </c>
      <c r="BE2213">
        <v>24</v>
      </c>
      <c r="BF2213" s="6">
        <f t="shared" si="102"/>
        <v>46319</v>
      </c>
      <c r="BG2213">
        <f t="shared" si="103"/>
        <v>-1.3333333333357587</v>
      </c>
      <c r="BH2213" t="str">
        <f t="shared" si="104"/>
        <v>COMPLY</v>
      </c>
      <c r="BI2213" t="e">
        <f>VLOOKUP(H2213,Sheet2!$A$1:$B$270,2,FALSE)</f>
        <v>#N/A</v>
      </c>
    </row>
    <row r="2214" spans="1:61">
      <c r="A2214">
        <v>2213</v>
      </c>
      <c r="B2214">
        <v>1002650832</v>
      </c>
      <c r="C2214">
        <v>3</v>
      </c>
      <c r="D2214" t="s">
        <v>49</v>
      </c>
      <c r="E2214">
        <v>4</v>
      </c>
      <c r="F2214" t="s">
        <v>249</v>
      </c>
      <c r="G2214" t="s">
        <v>249</v>
      </c>
      <c r="H2214" t="s">
        <v>4192</v>
      </c>
      <c r="I2214" t="s">
        <v>212</v>
      </c>
      <c r="J2214" t="s">
        <v>213</v>
      </c>
      <c r="K2214" t="s">
        <v>149</v>
      </c>
      <c r="L2214" t="s">
        <v>214</v>
      </c>
      <c r="M2214" t="s">
        <v>76</v>
      </c>
      <c r="N2214" t="s">
        <v>215</v>
      </c>
      <c r="O2214" s="57">
        <v>46318.502002314817</v>
      </c>
      <c r="P2214" s="57">
        <v>46319.761724537035</v>
      </c>
      <c r="Q2214">
        <v>69415833</v>
      </c>
      <c r="S2214">
        <v>146285105193</v>
      </c>
      <c r="T2214" t="s">
        <v>12628</v>
      </c>
      <c r="U2214" t="s">
        <v>12629</v>
      </c>
      <c r="V2214" t="s">
        <v>12630</v>
      </c>
      <c r="Z2214">
        <v>109.682925</v>
      </c>
      <c r="AA2214">
        <v>-7.0023160000000004</v>
      </c>
      <c r="AB2214" t="s">
        <v>12631</v>
      </c>
      <c r="AC2214" t="s">
        <v>235</v>
      </c>
      <c r="AL2214" t="s">
        <v>217</v>
      </c>
      <c r="AM2214" t="s">
        <v>12632</v>
      </c>
      <c r="AN2214" t="s">
        <v>6</v>
      </c>
      <c r="AO2214" t="s">
        <v>12633</v>
      </c>
      <c r="AP2214" s="57">
        <v>46319.333333333336</v>
      </c>
      <c r="AR2214" t="s">
        <v>218</v>
      </c>
      <c r="AS2214" t="s">
        <v>4198</v>
      </c>
      <c r="AT2214" t="s">
        <v>230</v>
      </c>
      <c r="AU2214">
        <v>20261024</v>
      </c>
      <c r="AV2214" t="s">
        <v>221</v>
      </c>
      <c r="AW2214" t="s">
        <v>883</v>
      </c>
      <c r="AX2214" t="s">
        <v>222</v>
      </c>
      <c r="BA2214" s="57">
        <v>46319.333333333336</v>
      </c>
      <c r="BB2214" t="s">
        <v>12632</v>
      </c>
      <c r="BC2214">
        <v>2026</v>
      </c>
      <c r="BD2214">
        <v>10</v>
      </c>
      <c r="BE2214">
        <v>24</v>
      </c>
      <c r="BF2214" s="6">
        <f t="shared" si="102"/>
        <v>46319</v>
      </c>
      <c r="BG2214">
        <f t="shared" si="103"/>
        <v>-0.33333333333575865</v>
      </c>
      <c r="BH2214" t="str">
        <f t="shared" si="104"/>
        <v>COMPLY</v>
      </c>
      <c r="BI2214" t="e">
        <f>VLOOKUP(H2214,Sheet2!$A$1:$B$270,2,FALSE)</f>
        <v>#N/A</v>
      </c>
    </row>
    <row r="2215" spans="1:61">
      <c r="A2215">
        <v>2214</v>
      </c>
      <c r="B2215">
        <v>1002654149</v>
      </c>
      <c r="C2215">
        <v>3</v>
      </c>
      <c r="D2215" t="s">
        <v>49</v>
      </c>
      <c r="E2215">
        <v>4</v>
      </c>
      <c r="F2215" t="s">
        <v>249</v>
      </c>
      <c r="G2215" t="s">
        <v>249</v>
      </c>
      <c r="H2215" t="s">
        <v>4192</v>
      </c>
      <c r="I2215" t="s">
        <v>212</v>
      </c>
      <c r="J2215" t="s">
        <v>213</v>
      </c>
      <c r="K2215" t="s">
        <v>149</v>
      </c>
      <c r="L2215" t="s">
        <v>214</v>
      </c>
      <c r="M2215" t="s">
        <v>76</v>
      </c>
      <c r="N2215" t="s">
        <v>215</v>
      </c>
      <c r="O2215" s="57">
        <v>46321.588078703702</v>
      </c>
      <c r="P2215" s="57">
        <v>46322.637673611112</v>
      </c>
      <c r="Q2215">
        <v>69417249</v>
      </c>
      <c r="S2215">
        <v>146285105216</v>
      </c>
      <c r="T2215" t="s">
        <v>13376</v>
      </c>
      <c r="U2215" t="s">
        <v>13377</v>
      </c>
      <c r="V2215" t="s">
        <v>13378</v>
      </c>
      <c r="Z2215">
        <v>109.640518</v>
      </c>
      <c r="AA2215">
        <v>-6.9785170000000001</v>
      </c>
      <c r="AB2215" t="s">
        <v>13379</v>
      </c>
      <c r="AC2215" t="s">
        <v>235</v>
      </c>
      <c r="AL2215" t="s">
        <v>217</v>
      </c>
      <c r="AM2215" t="s">
        <v>13380</v>
      </c>
      <c r="AN2215" t="s">
        <v>6</v>
      </c>
      <c r="AO2215" t="s">
        <v>13037</v>
      </c>
      <c r="AP2215" s="57">
        <v>46322.458333333336</v>
      </c>
      <c r="AR2215" t="s">
        <v>218</v>
      </c>
      <c r="AS2215" t="s">
        <v>4198</v>
      </c>
      <c r="AT2215" t="s">
        <v>230</v>
      </c>
      <c r="AU2215">
        <v>20261027</v>
      </c>
      <c r="AV2215" t="s">
        <v>221</v>
      </c>
      <c r="AW2215" t="s">
        <v>877</v>
      </c>
      <c r="AX2215" t="s">
        <v>222</v>
      </c>
      <c r="BA2215" s="57">
        <v>46322.458333333336</v>
      </c>
      <c r="BB2215" t="s">
        <v>13380</v>
      </c>
      <c r="BC2215">
        <v>2026</v>
      </c>
      <c r="BD2215">
        <v>10</v>
      </c>
      <c r="BE2215">
        <v>27</v>
      </c>
      <c r="BF2215" s="6">
        <f t="shared" si="102"/>
        <v>46322</v>
      </c>
      <c r="BG2215">
        <f t="shared" si="103"/>
        <v>-0.45833333333575865</v>
      </c>
      <c r="BH2215" t="str">
        <f t="shared" si="104"/>
        <v>COMPLY</v>
      </c>
      <c r="BI2215" t="e">
        <f>VLOOKUP(H2215,Sheet2!$A$1:$B$270,2,FALSE)</f>
        <v>#N/A</v>
      </c>
    </row>
    <row r="2216" spans="1:61">
      <c r="A2216">
        <v>2215</v>
      </c>
      <c r="B2216">
        <v>1002655234</v>
      </c>
      <c r="C2216">
        <v>3</v>
      </c>
      <c r="D2216" t="s">
        <v>49</v>
      </c>
      <c r="E2216">
        <v>4</v>
      </c>
      <c r="F2216" t="s">
        <v>249</v>
      </c>
      <c r="G2216" t="s">
        <v>249</v>
      </c>
      <c r="H2216" t="s">
        <v>4192</v>
      </c>
      <c r="I2216" t="s">
        <v>212</v>
      </c>
      <c r="J2216" t="s">
        <v>213</v>
      </c>
      <c r="K2216" t="s">
        <v>149</v>
      </c>
      <c r="M2216" t="s">
        <v>76</v>
      </c>
      <c r="N2216" t="s">
        <v>215</v>
      </c>
      <c r="O2216" s="57">
        <v>46322.401990740742</v>
      </c>
      <c r="P2216" s="57">
        <v>46323.607349537036</v>
      </c>
      <c r="Q2216">
        <v>69417654</v>
      </c>
      <c r="S2216">
        <v>146285105225</v>
      </c>
      <c r="T2216" t="s">
        <v>14117</v>
      </c>
      <c r="U2216" t="s">
        <v>14118</v>
      </c>
      <c r="V2216" t="s">
        <v>14119</v>
      </c>
      <c r="Z2216">
        <v>109.634259461746</v>
      </c>
      <c r="AA2216">
        <v>-6.9963280046701097</v>
      </c>
      <c r="AB2216" t="s">
        <v>14120</v>
      </c>
      <c r="AC2216" t="s">
        <v>283</v>
      </c>
      <c r="AL2216" t="s">
        <v>217</v>
      </c>
      <c r="AM2216" t="s">
        <v>14121</v>
      </c>
      <c r="AN2216" t="s">
        <v>6</v>
      </c>
      <c r="AO2216" t="s">
        <v>13577</v>
      </c>
      <c r="AP2216" s="57">
        <v>46323.333333333336</v>
      </c>
      <c r="AR2216" t="s">
        <v>218</v>
      </c>
      <c r="AS2216" t="s">
        <v>4198</v>
      </c>
      <c r="AT2216" t="s">
        <v>230</v>
      </c>
      <c r="AU2216">
        <v>20261028</v>
      </c>
      <c r="AV2216" t="s">
        <v>221</v>
      </c>
      <c r="AW2216" t="s">
        <v>541</v>
      </c>
      <c r="AX2216" t="s">
        <v>222</v>
      </c>
      <c r="BA2216" s="57">
        <v>46323.333333333336</v>
      </c>
      <c r="BB2216" t="s">
        <v>14121</v>
      </c>
      <c r="BC2216">
        <v>2026</v>
      </c>
      <c r="BD2216">
        <v>10</v>
      </c>
      <c r="BE2216">
        <v>28</v>
      </c>
      <c r="BF2216" s="6">
        <f t="shared" si="102"/>
        <v>46323</v>
      </c>
      <c r="BG2216">
        <f t="shared" si="103"/>
        <v>-0.33333333333575865</v>
      </c>
      <c r="BH2216" t="str">
        <f t="shared" si="104"/>
        <v>COMPLY</v>
      </c>
      <c r="BI2216" t="e">
        <f>VLOOKUP(H2216,Sheet2!$A$1:$B$270,2,FALSE)</f>
        <v>#N/A</v>
      </c>
    </row>
    <row r="2217" spans="1:61">
      <c r="A2217">
        <v>2216</v>
      </c>
      <c r="B2217">
        <v>1002656745</v>
      </c>
      <c r="C2217">
        <v>3</v>
      </c>
      <c r="D2217" t="s">
        <v>49</v>
      </c>
      <c r="E2217">
        <v>4</v>
      </c>
      <c r="F2217" t="s">
        <v>249</v>
      </c>
      <c r="G2217" t="s">
        <v>249</v>
      </c>
      <c r="H2217" t="s">
        <v>4192</v>
      </c>
      <c r="I2217" t="s">
        <v>212</v>
      </c>
      <c r="J2217" t="s">
        <v>213</v>
      </c>
      <c r="K2217" t="s">
        <v>149</v>
      </c>
      <c r="M2217" t="s">
        <v>76</v>
      </c>
      <c r="N2217" t="s">
        <v>215</v>
      </c>
      <c r="O2217" s="57">
        <v>46322.72111111111</v>
      </c>
      <c r="P2217" s="57">
        <v>46324.725023148145</v>
      </c>
      <c r="Q2217">
        <v>69418222</v>
      </c>
      <c r="S2217">
        <v>146285105251</v>
      </c>
      <c r="T2217" t="s">
        <v>13375</v>
      </c>
      <c r="U2217" t="s">
        <v>13373</v>
      </c>
      <c r="V2217" t="s">
        <v>14724</v>
      </c>
      <c r="Z2217">
        <v>109.6970489</v>
      </c>
      <c r="AA2217">
        <v>-6.9811994999999998</v>
      </c>
      <c r="AB2217" t="s">
        <v>13374</v>
      </c>
      <c r="AC2217" t="s">
        <v>283</v>
      </c>
      <c r="AL2217" t="s">
        <v>217</v>
      </c>
      <c r="AM2217" t="s">
        <v>14725</v>
      </c>
      <c r="AN2217" t="s">
        <v>6</v>
      </c>
      <c r="AO2217" t="s">
        <v>13832</v>
      </c>
      <c r="AP2217" s="57">
        <v>46326.333333333336</v>
      </c>
      <c r="AR2217" t="s">
        <v>218</v>
      </c>
      <c r="AS2217" t="s">
        <v>4198</v>
      </c>
      <c r="AT2217" t="s">
        <v>230</v>
      </c>
      <c r="AU2217">
        <v>20261029</v>
      </c>
      <c r="AV2217" t="s">
        <v>221</v>
      </c>
      <c r="AW2217" t="s">
        <v>541</v>
      </c>
      <c r="AX2217" t="s">
        <v>222</v>
      </c>
      <c r="BA2217" s="57">
        <v>46326.333333333336</v>
      </c>
      <c r="BB2217" t="s">
        <v>14725</v>
      </c>
      <c r="BC2217">
        <v>2026</v>
      </c>
      <c r="BD2217">
        <v>10</v>
      </c>
      <c r="BE2217">
        <v>29</v>
      </c>
      <c r="BF2217" s="6">
        <f t="shared" si="102"/>
        <v>46324</v>
      </c>
      <c r="BG2217">
        <f t="shared" si="103"/>
        <v>-2.3333333333357587</v>
      </c>
      <c r="BH2217" t="str">
        <f t="shared" si="104"/>
        <v>COMPLY</v>
      </c>
      <c r="BI2217" t="e">
        <f>VLOOKUP(H2217,Sheet2!$A$1:$B$270,2,FALSE)</f>
        <v>#N/A</v>
      </c>
    </row>
    <row r="2218" spans="1:61">
      <c r="A2218">
        <v>2217</v>
      </c>
      <c r="B2218">
        <v>1002659476</v>
      </c>
      <c r="C2218">
        <v>3</v>
      </c>
      <c r="D2218" t="s">
        <v>49</v>
      </c>
      <c r="E2218">
        <v>4</v>
      </c>
      <c r="F2218" t="s">
        <v>249</v>
      </c>
      <c r="G2218" t="s">
        <v>249</v>
      </c>
      <c r="H2218" t="s">
        <v>4192</v>
      </c>
      <c r="I2218" t="s">
        <v>212</v>
      </c>
      <c r="J2218" t="s">
        <v>213</v>
      </c>
      <c r="K2218" t="s">
        <v>149</v>
      </c>
      <c r="M2218" t="s">
        <v>76</v>
      </c>
      <c r="N2218" t="s">
        <v>215</v>
      </c>
      <c r="O2218" s="57">
        <v>46324.599942129629</v>
      </c>
      <c r="P2218" s="57">
        <v>46324.691493055558</v>
      </c>
      <c r="Q2218">
        <v>69418226</v>
      </c>
      <c r="S2218">
        <v>146285105245</v>
      </c>
      <c r="T2218" t="s">
        <v>14721</v>
      </c>
      <c r="U2218" t="s">
        <v>13373</v>
      </c>
      <c r="V2218" t="s">
        <v>15420</v>
      </c>
      <c r="Z2218">
        <v>109.69799999999999</v>
      </c>
      <c r="AA2218">
        <v>-6.9822389999999999</v>
      </c>
      <c r="AB2218" t="s">
        <v>13374</v>
      </c>
      <c r="AC2218" t="s">
        <v>283</v>
      </c>
      <c r="AL2218" t="s">
        <v>217</v>
      </c>
      <c r="AM2218" t="s">
        <v>15421</v>
      </c>
      <c r="AN2218" t="s">
        <v>6</v>
      </c>
      <c r="AO2218" t="s">
        <v>15038</v>
      </c>
      <c r="AR2218" t="s">
        <v>218</v>
      </c>
      <c r="AS2218" t="s">
        <v>4198</v>
      </c>
      <c r="AT2218" t="s">
        <v>230</v>
      </c>
      <c r="AU2218">
        <v>20261029</v>
      </c>
      <c r="AV2218" t="s">
        <v>221</v>
      </c>
      <c r="AW2218" t="s">
        <v>540</v>
      </c>
      <c r="AX2218" t="s">
        <v>222</v>
      </c>
      <c r="BA2218" s="57">
        <v>46324.291666666664</v>
      </c>
      <c r="BB2218" t="s">
        <v>15421</v>
      </c>
      <c r="BC2218">
        <v>2026</v>
      </c>
      <c r="BD2218">
        <v>10</v>
      </c>
      <c r="BE2218">
        <v>29</v>
      </c>
      <c r="BF2218" s="6">
        <f t="shared" si="102"/>
        <v>46324</v>
      </c>
      <c r="BG2218">
        <f t="shared" si="103"/>
        <v>-0.29166666666424135</v>
      </c>
      <c r="BH2218" t="str">
        <f t="shared" si="104"/>
        <v>COMPLY</v>
      </c>
      <c r="BI2218" t="e">
        <f>VLOOKUP(H2218,Sheet2!$A$1:$B$270,2,FALSE)</f>
        <v>#N/A</v>
      </c>
    </row>
    <row r="2219" spans="1:61">
      <c r="A2219">
        <v>2218</v>
      </c>
      <c r="B2219">
        <v>1002659524</v>
      </c>
      <c r="C2219">
        <v>3</v>
      </c>
      <c r="D2219" t="s">
        <v>49</v>
      </c>
      <c r="E2219">
        <v>4</v>
      </c>
      <c r="F2219" t="s">
        <v>249</v>
      </c>
      <c r="G2219" t="s">
        <v>249</v>
      </c>
      <c r="H2219" t="s">
        <v>4192</v>
      </c>
      <c r="I2219" t="s">
        <v>212</v>
      </c>
      <c r="J2219" t="s">
        <v>213</v>
      </c>
      <c r="K2219" t="s">
        <v>149</v>
      </c>
      <c r="M2219" t="s">
        <v>76</v>
      </c>
      <c r="N2219" t="s">
        <v>215</v>
      </c>
      <c r="O2219" s="57">
        <v>46324.609826388885</v>
      </c>
      <c r="P2219" s="57">
        <v>46324.633136574077</v>
      </c>
      <c r="Q2219">
        <v>69418175</v>
      </c>
      <c r="S2219">
        <v>146285105250</v>
      </c>
      <c r="T2219" t="s">
        <v>14123</v>
      </c>
      <c r="U2219" t="s">
        <v>15422</v>
      </c>
      <c r="V2219" t="s">
        <v>15423</v>
      </c>
      <c r="Z2219">
        <v>109.689262</v>
      </c>
      <c r="AA2219">
        <v>-6.9666139999999999</v>
      </c>
      <c r="AB2219" t="s">
        <v>14126</v>
      </c>
      <c r="AC2219" t="s">
        <v>225</v>
      </c>
      <c r="AL2219" t="s">
        <v>217</v>
      </c>
      <c r="AM2219" t="s">
        <v>15424</v>
      </c>
      <c r="AN2219" t="s">
        <v>6</v>
      </c>
      <c r="AO2219" t="s">
        <v>15425</v>
      </c>
      <c r="AR2219" t="s">
        <v>218</v>
      </c>
      <c r="AS2219" t="s">
        <v>4198</v>
      </c>
      <c r="AT2219" t="s">
        <v>230</v>
      </c>
      <c r="AU2219">
        <v>20261029</v>
      </c>
      <c r="AV2219" t="s">
        <v>221</v>
      </c>
      <c r="AW2219" t="s">
        <v>540</v>
      </c>
      <c r="AX2219" t="s">
        <v>222</v>
      </c>
      <c r="BA2219" s="57">
        <v>46324.291666666664</v>
      </c>
      <c r="BB2219" t="s">
        <v>15424</v>
      </c>
      <c r="BC2219">
        <v>2026</v>
      </c>
      <c r="BD2219">
        <v>10</v>
      </c>
      <c r="BE2219">
        <v>29</v>
      </c>
      <c r="BF2219" s="6">
        <f t="shared" si="102"/>
        <v>46324</v>
      </c>
      <c r="BG2219">
        <f t="shared" si="103"/>
        <v>-0.29166666666424135</v>
      </c>
      <c r="BH2219" t="str">
        <f t="shared" si="104"/>
        <v>COMPLY</v>
      </c>
      <c r="BI2219" t="e">
        <f>VLOOKUP(H2219,Sheet2!$A$1:$B$270,2,FALSE)</f>
        <v>#N/A</v>
      </c>
    </row>
    <row r="2220" spans="1:61">
      <c r="A2220">
        <v>2219</v>
      </c>
      <c r="B2220">
        <v>1002659491</v>
      </c>
      <c r="C2220">
        <v>3</v>
      </c>
      <c r="D2220" t="s">
        <v>49</v>
      </c>
      <c r="E2220">
        <v>4</v>
      </c>
      <c r="F2220" t="s">
        <v>249</v>
      </c>
      <c r="G2220" t="s">
        <v>249</v>
      </c>
      <c r="H2220" t="s">
        <v>4192</v>
      </c>
      <c r="I2220" t="s">
        <v>212</v>
      </c>
      <c r="J2220" t="s">
        <v>213</v>
      </c>
      <c r="K2220" t="s">
        <v>149</v>
      </c>
      <c r="M2220" t="s">
        <v>76</v>
      </c>
      <c r="N2220" t="s">
        <v>215</v>
      </c>
      <c r="O2220" s="57">
        <v>46324.602268518516</v>
      </c>
      <c r="P2220" s="57">
        <v>46324.63857638889</v>
      </c>
      <c r="Q2220">
        <v>69411674</v>
      </c>
      <c r="S2220">
        <v>146285105248</v>
      </c>
      <c r="T2220" t="s">
        <v>8974</v>
      </c>
      <c r="U2220" t="s">
        <v>15426</v>
      </c>
      <c r="V2220" t="s">
        <v>15427</v>
      </c>
      <c r="Z2220">
        <v>109.676973</v>
      </c>
      <c r="AA2220">
        <v>-6.9539309999999999</v>
      </c>
      <c r="AB2220" t="s">
        <v>8977</v>
      </c>
      <c r="AC2220" t="s">
        <v>2355</v>
      </c>
      <c r="AL2220" t="s">
        <v>217</v>
      </c>
      <c r="AM2220" t="s">
        <v>15428</v>
      </c>
      <c r="AN2220" t="s">
        <v>6</v>
      </c>
      <c r="AO2220" t="s">
        <v>15425</v>
      </c>
      <c r="AR2220" t="s">
        <v>218</v>
      </c>
      <c r="AS2220" t="s">
        <v>4198</v>
      </c>
      <c r="AT2220" t="s">
        <v>230</v>
      </c>
      <c r="AU2220">
        <v>20261029</v>
      </c>
      <c r="AV2220" t="s">
        <v>221</v>
      </c>
      <c r="AW2220" t="s">
        <v>540</v>
      </c>
      <c r="AX2220" t="s">
        <v>222</v>
      </c>
      <c r="BA2220" s="57">
        <v>46324.291666666664</v>
      </c>
      <c r="BB2220" t="s">
        <v>15428</v>
      </c>
      <c r="BC2220">
        <v>2026</v>
      </c>
      <c r="BD2220">
        <v>10</v>
      </c>
      <c r="BE2220">
        <v>29</v>
      </c>
      <c r="BF2220" s="6">
        <f t="shared" si="102"/>
        <v>46324</v>
      </c>
      <c r="BG2220">
        <f t="shared" si="103"/>
        <v>-0.29166666666424135</v>
      </c>
      <c r="BH2220" t="str">
        <f t="shared" si="104"/>
        <v>COMPLY</v>
      </c>
      <c r="BI2220" t="e">
        <f>VLOOKUP(H2220,Sheet2!$A$1:$B$270,2,FALSE)</f>
        <v>#N/A</v>
      </c>
    </row>
    <row r="2221" spans="1:61">
      <c r="A2221">
        <v>2220</v>
      </c>
      <c r="B2221">
        <v>1002654514</v>
      </c>
      <c r="C2221">
        <v>3</v>
      </c>
      <c r="D2221" t="s">
        <v>49</v>
      </c>
      <c r="E2221">
        <v>4</v>
      </c>
      <c r="F2221" t="s">
        <v>249</v>
      </c>
      <c r="G2221" t="s">
        <v>249</v>
      </c>
      <c r="H2221" t="s">
        <v>4192</v>
      </c>
      <c r="I2221" t="s">
        <v>212</v>
      </c>
      <c r="J2221" t="s">
        <v>213</v>
      </c>
      <c r="K2221" t="s">
        <v>149</v>
      </c>
      <c r="M2221" t="s">
        <v>1625</v>
      </c>
      <c r="N2221" t="s">
        <v>215</v>
      </c>
      <c r="O2221" s="57">
        <v>46321.653043981481</v>
      </c>
      <c r="P2221" s="57">
        <v>46322.640925925924</v>
      </c>
      <c r="Q2221">
        <v>69417372</v>
      </c>
      <c r="S2221">
        <v>146285105219</v>
      </c>
      <c r="T2221" t="s">
        <v>13372</v>
      </c>
      <c r="U2221" t="s">
        <v>13373</v>
      </c>
      <c r="Z2221">
        <v>109.6970489</v>
      </c>
      <c r="AA2221">
        <v>-6.9811994999999998</v>
      </c>
      <c r="AB2221" t="s">
        <v>13374</v>
      </c>
      <c r="AC2221" t="s">
        <v>283</v>
      </c>
      <c r="AO2221" t="s">
        <v>12985</v>
      </c>
      <c r="AR2221" t="s">
        <v>1630</v>
      </c>
      <c r="AS2221" t="s">
        <v>4198</v>
      </c>
      <c r="AT2221" t="s">
        <v>230</v>
      </c>
      <c r="AV2221" t="s">
        <v>1631</v>
      </c>
      <c r="AW2221" t="s">
        <v>540</v>
      </c>
      <c r="AX2221" t="s">
        <v>222</v>
      </c>
      <c r="AZ2221" t="s">
        <v>1631</v>
      </c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:61">
      <c r="A2222">
        <v>2221</v>
      </c>
      <c r="B2222">
        <v>1002654492</v>
      </c>
      <c r="C2222">
        <v>3</v>
      </c>
      <c r="D2222" t="s">
        <v>49</v>
      </c>
      <c r="E2222">
        <v>4</v>
      </c>
      <c r="F2222" t="s">
        <v>249</v>
      </c>
      <c r="G2222" t="s">
        <v>249</v>
      </c>
      <c r="H2222" t="s">
        <v>4192</v>
      </c>
      <c r="I2222" t="s">
        <v>212</v>
      </c>
      <c r="J2222" t="s">
        <v>213</v>
      </c>
      <c r="K2222" t="s">
        <v>149</v>
      </c>
      <c r="M2222" t="s">
        <v>1625</v>
      </c>
      <c r="N2222" t="s">
        <v>215</v>
      </c>
      <c r="O2222" s="57">
        <v>46321.648379629631</v>
      </c>
      <c r="P2222" s="57">
        <v>46322.645636574074</v>
      </c>
      <c r="Q2222">
        <v>69417367</v>
      </c>
      <c r="S2222">
        <v>146285105218</v>
      </c>
      <c r="T2222" t="s">
        <v>13375</v>
      </c>
      <c r="U2222" t="s">
        <v>13373</v>
      </c>
      <c r="Z2222">
        <v>109.6970489</v>
      </c>
      <c r="AA2222">
        <v>-6.9811994999999998</v>
      </c>
      <c r="AB2222" t="s">
        <v>13374</v>
      </c>
      <c r="AC2222" t="s">
        <v>225</v>
      </c>
      <c r="AO2222" t="s">
        <v>13096</v>
      </c>
      <c r="AR2222" t="s">
        <v>1630</v>
      </c>
      <c r="AS2222" t="s">
        <v>4198</v>
      </c>
      <c r="AT2222" t="s">
        <v>230</v>
      </c>
      <c r="AV2222" t="s">
        <v>1631</v>
      </c>
      <c r="AW2222" t="s">
        <v>541</v>
      </c>
      <c r="AX2222" t="s">
        <v>222</v>
      </c>
      <c r="AZ2222" t="s">
        <v>1631</v>
      </c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:61">
      <c r="A2223">
        <v>2222</v>
      </c>
      <c r="B2223">
        <v>1002656054</v>
      </c>
      <c r="C2223">
        <v>3</v>
      </c>
      <c r="D2223" t="s">
        <v>49</v>
      </c>
      <c r="E2223">
        <v>4</v>
      </c>
      <c r="F2223" t="s">
        <v>249</v>
      </c>
      <c r="G2223" t="s">
        <v>249</v>
      </c>
      <c r="H2223" t="s">
        <v>4192</v>
      </c>
      <c r="I2223" t="s">
        <v>212</v>
      </c>
      <c r="J2223" t="s">
        <v>213</v>
      </c>
      <c r="K2223" t="s">
        <v>149</v>
      </c>
      <c r="M2223" t="s">
        <v>1625</v>
      </c>
      <c r="N2223" t="s">
        <v>215</v>
      </c>
      <c r="O2223" s="57">
        <v>46322.579016203701</v>
      </c>
      <c r="P2223" s="57">
        <v>46322.685393518521</v>
      </c>
      <c r="Q2223">
        <v>69418012</v>
      </c>
      <c r="S2223">
        <v>146285105231</v>
      </c>
      <c r="T2223" t="s">
        <v>13375</v>
      </c>
      <c r="U2223" t="s">
        <v>13373</v>
      </c>
      <c r="Z2223">
        <v>109.6970489</v>
      </c>
      <c r="AA2223">
        <v>-6.9811994999999998</v>
      </c>
      <c r="AB2223" t="s">
        <v>13374</v>
      </c>
      <c r="AC2223" t="s">
        <v>283</v>
      </c>
      <c r="AO2223" t="s">
        <v>13627</v>
      </c>
      <c r="AR2223" t="s">
        <v>1630</v>
      </c>
      <c r="AS2223" t="s">
        <v>4198</v>
      </c>
      <c r="AT2223" t="s">
        <v>230</v>
      </c>
      <c r="AV2223" t="s">
        <v>14128</v>
      </c>
      <c r="AW2223" t="s">
        <v>539</v>
      </c>
      <c r="AX2223" t="s">
        <v>222</v>
      </c>
      <c r="AZ2223" t="s">
        <v>14128</v>
      </c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:61">
      <c r="A2224">
        <v>2223</v>
      </c>
      <c r="B2224">
        <v>1002656074</v>
      </c>
      <c r="C2224">
        <v>3</v>
      </c>
      <c r="D2224" t="s">
        <v>49</v>
      </c>
      <c r="E2224">
        <v>4</v>
      </c>
      <c r="F2224" t="s">
        <v>249</v>
      </c>
      <c r="G2224" t="s">
        <v>249</v>
      </c>
      <c r="H2224" t="s">
        <v>4192</v>
      </c>
      <c r="I2224" t="s">
        <v>212</v>
      </c>
      <c r="J2224" t="s">
        <v>213</v>
      </c>
      <c r="K2224" t="s">
        <v>149</v>
      </c>
      <c r="M2224" t="s">
        <v>1625</v>
      </c>
      <c r="N2224" t="s">
        <v>215</v>
      </c>
      <c r="O2224" s="57">
        <v>46322.582673611112</v>
      </c>
      <c r="P2224" s="57">
        <v>46323.60596064815</v>
      </c>
      <c r="Q2224">
        <v>69418003</v>
      </c>
      <c r="S2224">
        <v>146285105232</v>
      </c>
      <c r="T2224" t="s">
        <v>13372</v>
      </c>
      <c r="U2224" t="s">
        <v>13373</v>
      </c>
      <c r="Z2224">
        <v>109.6970489</v>
      </c>
      <c r="AA2224">
        <v>-6.9811994999999998</v>
      </c>
      <c r="AB2224" t="s">
        <v>13374</v>
      </c>
      <c r="AC2224" t="s">
        <v>225</v>
      </c>
      <c r="AO2224" t="s">
        <v>13600</v>
      </c>
      <c r="AR2224" t="s">
        <v>1630</v>
      </c>
      <c r="AS2224" t="s">
        <v>4198</v>
      </c>
      <c r="AT2224" t="s">
        <v>230</v>
      </c>
      <c r="AV2224" t="s">
        <v>9232</v>
      </c>
      <c r="AW2224" t="s">
        <v>540</v>
      </c>
      <c r="AX2224" t="s">
        <v>222</v>
      </c>
      <c r="AZ2224" t="s">
        <v>9232</v>
      </c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:61">
      <c r="A2225">
        <v>2224</v>
      </c>
      <c r="B2225">
        <v>1002636173</v>
      </c>
      <c r="C2225">
        <v>3</v>
      </c>
      <c r="D2225" t="s">
        <v>49</v>
      </c>
      <c r="E2225">
        <v>4</v>
      </c>
      <c r="F2225" t="s">
        <v>249</v>
      </c>
      <c r="G2225" t="s">
        <v>537</v>
      </c>
      <c r="H2225" t="s">
        <v>2235</v>
      </c>
      <c r="I2225" t="s">
        <v>212</v>
      </c>
      <c r="J2225" t="s">
        <v>213</v>
      </c>
      <c r="K2225" t="s">
        <v>149</v>
      </c>
      <c r="L2225" t="s">
        <v>214</v>
      </c>
      <c r="M2225" t="s">
        <v>1400</v>
      </c>
      <c r="N2225" t="s">
        <v>215</v>
      </c>
      <c r="O2225" s="57">
        <v>46309.40116898148</v>
      </c>
      <c r="P2225" s="57">
        <v>46310.58321759259</v>
      </c>
      <c r="Q2225">
        <v>69409859</v>
      </c>
      <c r="S2225">
        <v>142211111719</v>
      </c>
      <c r="T2225" t="s">
        <v>7177</v>
      </c>
      <c r="U2225" t="s">
        <v>7178</v>
      </c>
      <c r="V2225" t="s">
        <v>7179</v>
      </c>
      <c r="Z2225">
        <v>109.546071</v>
      </c>
      <c r="AA2225">
        <v>-6.8577899999999996</v>
      </c>
      <c r="AB2225" t="s">
        <v>7180</v>
      </c>
      <c r="AC2225" t="s">
        <v>235</v>
      </c>
      <c r="AL2225" t="s">
        <v>217</v>
      </c>
      <c r="AM2225" t="s">
        <v>6867</v>
      </c>
      <c r="AN2225" t="s">
        <v>6</v>
      </c>
      <c r="AO2225" t="s">
        <v>6857</v>
      </c>
      <c r="AP2225" s="57">
        <v>46310.333333333336</v>
      </c>
      <c r="AR2225" t="s">
        <v>14</v>
      </c>
      <c r="AS2225" t="s">
        <v>219</v>
      </c>
      <c r="AT2225" t="s">
        <v>230</v>
      </c>
      <c r="AV2225" t="s">
        <v>7814</v>
      </c>
      <c r="AW2225" t="s">
        <v>3944</v>
      </c>
      <c r="AX2225" t="s">
        <v>222</v>
      </c>
      <c r="BA2225" s="57">
        <v>46310.333333333336</v>
      </c>
      <c r="BB2225" t="s">
        <v>6867</v>
      </c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:61">
      <c r="A2226">
        <v>2225</v>
      </c>
      <c r="B2226">
        <v>1002619770</v>
      </c>
      <c r="C2226">
        <v>3</v>
      </c>
      <c r="D2226" t="s">
        <v>49</v>
      </c>
      <c r="E2226">
        <v>4</v>
      </c>
      <c r="F2226" t="s">
        <v>249</v>
      </c>
      <c r="G2226" t="s">
        <v>537</v>
      </c>
      <c r="H2226" t="s">
        <v>2235</v>
      </c>
      <c r="I2226" t="s">
        <v>212</v>
      </c>
      <c r="J2226" t="s">
        <v>213</v>
      </c>
      <c r="K2226" t="s">
        <v>149</v>
      </c>
      <c r="L2226" t="s">
        <v>214</v>
      </c>
      <c r="M2226" t="s">
        <v>76</v>
      </c>
      <c r="N2226" t="s">
        <v>215</v>
      </c>
      <c r="O2226" s="57">
        <v>46297.55741898148</v>
      </c>
      <c r="P2226" s="57">
        <v>46298.607372685183</v>
      </c>
      <c r="Q2226">
        <v>69403042</v>
      </c>
      <c r="S2226">
        <v>142211111694</v>
      </c>
      <c r="T2226" t="s">
        <v>2236</v>
      </c>
      <c r="U2226" t="s">
        <v>2237</v>
      </c>
      <c r="V2226" t="s">
        <v>2238</v>
      </c>
      <c r="Z2226">
        <v>109.53072899999999</v>
      </c>
      <c r="AA2226">
        <v>-6.9079259999999998</v>
      </c>
      <c r="AB2226" t="s">
        <v>2239</v>
      </c>
      <c r="AC2226" t="s">
        <v>235</v>
      </c>
      <c r="AL2226" t="s">
        <v>217</v>
      </c>
      <c r="AM2226" t="s">
        <v>1511</v>
      </c>
      <c r="AN2226" t="s">
        <v>6</v>
      </c>
      <c r="AO2226" s="57">
        <v>46063.559317129628</v>
      </c>
      <c r="AP2226" s="57">
        <v>46298.458333333336</v>
      </c>
      <c r="AR2226" t="s">
        <v>218</v>
      </c>
      <c r="AS2226" t="s">
        <v>219</v>
      </c>
      <c r="AT2226" t="s">
        <v>230</v>
      </c>
      <c r="AU2226">
        <v>20261003</v>
      </c>
      <c r="AV2226" t="s">
        <v>221</v>
      </c>
      <c r="AW2226" t="s">
        <v>879</v>
      </c>
      <c r="AX2226" t="s">
        <v>222</v>
      </c>
      <c r="BA2226" s="57">
        <v>46298.458333333336</v>
      </c>
      <c r="BB2226" t="s">
        <v>1511</v>
      </c>
      <c r="BC2226">
        <v>2026</v>
      </c>
      <c r="BD2226">
        <v>10</v>
      </c>
      <c r="BE2226">
        <v>3</v>
      </c>
      <c r="BF2226" s="6">
        <f t="shared" si="102"/>
        <v>46298</v>
      </c>
      <c r="BG2226">
        <f t="shared" si="103"/>
        <v>-0.45833333333575865</v>
      </c>
      <c r="BH2226" t="str">
        <f t="shared" si="104"/>
        <v>COMPLY</v>
      </c>
      <c r="BI2226" t="e">
        <f>VLOOKUP(H2226,Sheet2!$A$1:$B$270,2,FALSE)</f>
        <v>#N/A</v>
      </c>
    </row>
    <row r="2227" spans="1:61">
      <c r="A2227">
        <v>2226</v>
      </c>
      <c r="B2227">
        <v>1002624429</v>
      </c>
      <c r="C2227">
        <v>3</v>
      </c>
      <c r="D2227" t="s">
        <v>49</v>
      </c>
      <c r="E2227">
        <v>4</v>
      </c>
      <c r="F2227" t="s">
        <v>249</v>
      </c>
      <c r="G2227" t="s">
        <v>537</v>
      </c>
      <c r="H2227" t="s">
        <v>2235</v>
      </c>
      <c r="I2227" t="s">
        <v>212</v>
      </c>
      <c r="J2227" t="s">
        <v>213</v>
      </c>
      <c r="K2227" t="s">
        <v>149</v>
      </c>
      <c r="M2227" t="s">
        <v>76</v>
      </c>
      <c r="N2227" t="s">
        <v>215</v>
      </c>
      <c r="O2227" s="57">
        <v>46301.580949074072</v>
      </c>
      <c r="P2227" s="57">
        <v>46301.82503472222</v>
      </c>
      <c r="Q2227">
        <v>69401160</v>
      </c>
      <c r="S2227">
        <v>142211111698</v>
      </c>
      <c r="T2227" t="s">
        <v>3520</v>
      </c>
      <c r="U2227" t="s">
        <v>3521</v>
      </c>
      <c r="V2227" t="s">
        <v>3522</v>
      </c>
      <c r="Z2227">
        <v>109.56960100000001</v>
      </c>
      <c r="AA2227">
        <v>-6.872064</v>
      </c>
      <c r="AB2227" t="s">
        <v>3523</v>
      </c>
      <c r="AC2227" t="s">
        <v>283</v>
      </c>
      <c r="AL2227" t="s">
        <v>217</v>
      </c>
      <c r="AM2227" t="s">
        <v>3524</v>
      </c>
      <c r="AN2227" t="s">
        <v>6</v>
      </c>
      <c r="AO2227" s="57">
        <v>46183.601145833331</v>
      </c>
      <c r="AR2227" t="s">
        <v>218</v>
      </c>
      <c r="AS2227" t="s">
        <v>219</v>
      </c>
      <c r="AT2227" t="s">
        <v>230</v>
      </c>
      <c r="AU2227">
        <v>20261006</v>
      </c>
      <c r="AV2227" t="s">
        <v>221</v>
      </c>
      <c r="AW2227" t="s">
        <v>3525</v>
      </c>
      <c r="AX2227" t="s">
        <v>222</v>
      </c>
      <c r="BA2227" s="57">
        <v>46301.291666666664</v>
      </c>
      <c r="BB2227" t="s">
        <v>3524</v>
      </c>
      <c r="BC2227">
        <v>2026</v>
      </c>
      <c r="BD2227">
        <v>10</v>
      </c>
      <c r="BE2227">
        <v>6</v>
      </c>
      <c r="BF2227" s="6">
        <f t="shared" si="102"/>
        <v>46301</v>
      </c>
      <c r="BG2227">
        <f t="shared" si="103"/>
        <v>-0.29166666666424135</v>
      </c>
      <c r="BH2227" t="str">
        <f t="shared" si="104"/>
        <v>COMPLY</v>
      </c>
      <c r="BI2227" t="e">
        <f>VLOOKUP(H2227,Sheet2!$A$1:$B$270,2,FALSE)</f>
        <v>#N/A</v>
      </c>
    </row>
    <row r="2228" spans="1:61">
      <c r="A2228">
        <v>2227</v>
      </c>
      <c r="B2228">
        <v>1002625140</v>
      </c>
      <c r="C2228">
        <v>3</v>
      </c>
      <c r="D2228" t="s">
        <v>49</v>
      </c>
      <c r="E2228">
        <v>4</v>
      </c>
      <c r="F2228" t="s">
        <v>249</v>
      </c>
      <c r="G2228" t="s">
        <v>537</v>
      </c>
      <c r="H2228" t="s">
        <v>2235</v>
      </c>
      <c r="I2228" t="s">
        <v>212</v>
      </c>
      <c r="J2228" t="s">
        <v>213</v>
      </c>
      <c r="K2228" t="s">
        <v>149</v>
      </c>
      <c r="M2228" t="s">
        <v>76</v>
      </c>
      <c r="N2228" t="s">
        <v>215</v>
      </c>
      <c r="O2228" s="57">
        <v>46301.746689814812</v>
      </c>
      <c r="P2228" s="57">
        <v>46302.387314814812</v>
      </c>
      <c r="Q2228">
        <v>69401208</v>
      </c>
      <c r="R2228" t="s">
        <v>3776</v>
      </c>
      <c r="S2228">
        <v>-142211111699</v>
      </c>
      <c r="T2228" t="s">
        <v>3520</v>
      </c>
      <c r="U2228" t="s">
        <v>3521</v>
      </c>
      <c r="V2228" t="s">
        <v>3526</v>
      </c>
      <c r="Z2228">
        <v>109.569687</v>
      </c>
      <c r="AA2228">
        <v>-6.8718329999999996</v>
      </c>
      <c r="AB2228" t="s">
        <v>3527</v>
      </c>
      <c r="AC2228" t="s">
        <v>283</v>
      </c>
      <c r="AL2228" t="s">
        <v>217</v>
      </c>
      <c r="AM2228" t="s">
        <v>3524</v>
      </c>
      <c r="AN2228" t="s">
        <v>6</v>
      </c>
      <c r="AO2228" s="57">
        <v>46183.757268518515</v>
      </c>
      <c r="AR2228" t="s">
        <v>218</v>
      </c>
      <c r="AS2228" t="s">
        <v>219</v>
      </c>
      <c r="AT2228" t="s">
        <v>230</v>
      </c>
      <c r="AU2228">
        <v>20261007</v>
      </c>
      <c r="AV2228" t="s">
        <v>221</v>
      </c>
      <c r="AW2228" t="s">
        <v>3528</v>
      </c>
      <c r="AX2228" t="s">
        <v>222</v>
      </c>
      <c r="BA2228" s="57">
        <v>46301.291666666664</v>
      </c>
      <c r="BB2228" t="s">
        <v>3524</v>
      </c>
      <c r="BC2228">
        <v>2026</v>
      </c>
      <c r="BD2228">
        <v>10</v>
      </c>
      <c r="BE2228">
        <v>7</v>
      </c>
      <c r="BF2228" s="6">
        <f t="shared" si="102"/>
        <v>46302</v>
      </c>
      <c r="BG2228">
        <f t="shared" si="103"/>
        <v>0.70833333333575865</v>
      </c>
      <c r="BH2228" t="str">
        <f t="shared" si="104"/>
        <v>COMPLY</v>
      </c>
      <c r="BI2228" t="e">
        <f>VLOOKUP(H2228,Sheet2!$A$1:$B$270,2,FALSE)</f>
        <v>#N/A</v>
      </c>
    </row>
    <row r="2229" spans="1:61">
      <c r="A2229">
        <v>2228</v>
      </c>
      <c r="B2229">
        <v>1002638600</v>
      </c>
      <c r="C2229">
        <v>3</v>
      </c>
      <c r="D2229" t="s">
        <v>49</v>
      </c>
      <c r="E2229">
        <v>4</v>
      </c>
      <c r="F2229" t="s">
        <v>249</v>
      </c>
      <c r="G2229" t="s">
        <v>537</v>
      </c>
      <c r="H2229" t="s">
        <v>2235</v>
      </c>
      <c r="I2229" t="s">
        <v>212</v>
      </c>
      <c r="J2229" t="s">
        <v>213</v>
      </c>
      <c r="K2229" t="s">
        <v>149</v>
      </c>
      <c r="M2229" t="s">
        <v>76</v>
      </c>
      <c r="N2229" t="s">
        <v>215</v>
      </c>
      <c r="O2229" s="57">
        <v>46310.583229166667</v>
      </c>
      <c r="P2229" s="57">
        <v>46310.624421296299</v>
      </c>
      <c r="Q2229">
        <v>69409859</v>
      </c>
      <c r="S2229">
        <v>142211111722</v>
      </c>
      <c r="T2229" t="s">
        <v>7177</v>
      </c>
      <c r="U2229" t="s">
        <v>7810</v>
      </c>
      <c r="V2229" t="s">
        <v>7811</v>
      </c>
      <c r="Z2229">
        <v>109.545819542327</v>
      </c>
      <c r="AA2229">
        <v>-6.8571589602926499</v>
      </c>
      <c r="AB2229" t="s">
        <v>7180</v>
      </c>
      <c r="AC2229" t="s">
        <v>216</v>
      </c>
      <c r="AL2229" t="s">
        <v>217</v>
      </c>
      <c r="AM2229" t="s">
        <v>7812</v>
      </c>
      <c r="AN2229" t="s">
        <v>6</v>
      </c>
      <c r="AO2229" t="s">
        <v>7798</v>
      </c>
      <c r="AR2229" t="s">
        <v>218</v>
      </c>
      <c r="AS2229" t="s">
        <v>219</v>
      </c>
      <c r="AT2229" t="s">
        <v>230</v>
      </c>
      <c r="AU2229">
        <v>20261015</v>
      </c>
      <c r="AV2229" t="s">
        <v>221</v>
      </c>
      <c r="AW2229" t="s">
        <v>7813</v>
      </c>
      <c r="AX2229" t="s">
        <v>222</v>
      </c>
      <c r="BA2229" s="57">
        <v>46310.291666666664</v>
      </c>
      <c r="BB2229" t="s">
        <v>7812</v>
      </c>
      <c r="BC2229">
        <v>2026</v>
      </c>
      <c r="BD2229">
        <v>10</v>
      </c>
      <c r="BE2229">
        <v>15</v>
      </c>
      <c r="BF2229" s="6">
        <f t="shared" si="102"/>
        <v>46310</v>
      </c>
      <c r="BG2229">
        <f t="shared" si="103"/>
        <v>-0.29166666666424135</v>
      </c>
      <c r="BH2229" t="str">
        <f t="shared" si="104"/>
        <v>COMPLY</v>
      </c>
      <c r="BI2229" t="e">
        <f>VLOOKUP(H2229,Sheet2!$A$1:$B$270,2,FALSE)</f>
        <v>#N/A</v>
      </c>
    </row>
    <row r="2230" spans="1:61">
      <c r="A2230">
        <v>2229</v>
      </c>
      <c r="B2230">
        <v>1002641993</v>
      </c>
      <c r="C2230">
        <v>3</v>
      </c>
      <c r="D2230" t="s">
        <v>49</v>
      </c>
      <c r="E2230">
        <v>4</v>
      </c>
      <c r="F2230" t="s">
        <v>249</v>
      </c>
      <c r="G2230" t="s">
        <v>537</v>
      </c>
      <c r="H2230" t="s">
        <v>2235</v>
      </c>
      <c r="I2230" t="s">
        <v>212</v>
      </c>
      <c r="J2230" t="s">
        <v>213</v>
      </c>
      <c r="K2230" t="s">
        <v>149</v>
      </c>
      <c r="L2230" t="s">
        <v>214</v>
      </c>
      <c r="M2230" t="s">
        <v>76</v>
      </c>
      <c r="N2230" t="s">
        <v>215</v>
      </c>
      <c r="O2230" s="57">
        <v>46313.661562499998</v>
      </c>
      <c r="P2230" s="57">
        <v>46314.587858796294</v>
      </c>
      <c r="Q2230">
        <v>69412448</v>
      </c>
      <c r="S2230">
        <v>142211111730</v>
      </c>
      <c r="T2230" t="s">
        <v>8979</v>
      </c>
      <c r="U2230" t="s">
        <v>8980</v>
      </c>
      <c r="V2230" t="s">
        <v>8981</v>
      </c>
      <c r="Z2230">
        <v>109.53928000000001</v>
      </c>
      <c r="AA2230">
        <v>-6.9110950000000004</v>
      </c>
      <c r="AB2230" t="s">
        <v>8982</v>
      </c>
      <c r="AC2230" t="s">
        <v>235</v>
      </c>
      <c r="AL2230" t="s">
        <v>217</v>
      </c>
      <c r="AM2230" t="s">
        <v>8983</v>
      </c>
      <c r="AN2230" t="s">
        <v>6</v>
      </c>
      <c r="AO2230" t="s">
        <v>8570</v>
      </c>
      <c r="AP2230" s="57">
        <v>46314.625</v>
      </c>
      <c r="AR2230" t="s">
        <v>218</v>
      </c>
      <c r="AS2230" t="s">
        <v>219</v>
      </c>
      <c r="AT2230" t="s">
        <v>230</v>
      </c>
      <c r="AU2230">
        <v>20261019</v>
      </c>
      <c r="AV2230" t="s">
        <v>221</v>
      </c>
      <c r="AW2230" t="s">
        <v>877</v>
      </c>
      <c r="AX2230" t="s">
        <v>222</v>
      </c>
      <c r="BA2230" s="57">
        <v>46314.625</v>
      </c>
      <c r="BB2230" t="s">
        <v>8983</v>
      </c>
      <c r="BC2230">
        <v>2026</v>
      </c>
      <c r="BD2230">
        <v>10</v>
      </c>
      <c r="BE2230">
        <v>19</v>
      </c>
      <c r="BF2230" s="6">
        <f t="shared" si="102"/>
        <v>46314</v>
      </c>
      <c r="BG2230">
        <f t="shared" si="103"/>
        <v>-0.625</v>
      </c>
      <c r="BH2230" t="str">
        <f t="shared" si="104"/>
        <v>COMPLY</v>
      </c>
      <c r="BI2230" t="e">
        <f>VLOOKUP(H2230,Sheet2!$A$1:$B$270,2,FALSE)</f>
        <v>#N/A</v>
      </c>
    </row>
    <row r="2231" spans="1:61">
      <c r="A2231">
        <v>2230</v>
      </c>
      <c r="B2231">
        <v>1002651770</v>
      </c>
      <c r="C2231">
        <v>3</v>
      </c>
      <c r="D2231" t="s">
        <v>49</v>
      </c>
      <c r="E2231">
        <v>4</v>
      </c>
      <c r="F2231" t="s">
        <v>249</v>
      </c>
      <c r="G2231" t="s">
        <v>537</v>
      </c>
      <c r="H2231" t="s">
        <v>2235</v>
      </c>
      <c r="I2231" t="s">
        <v>212</v>
      </c>
      <c r="J2231" t="s">
        <v>213</v>
      </c>
      <c r="K2231" t="s">
        <v>149</v>
      </c>
      <c r="L2231" t="s">
        <v>214</v>
      </c>
      <c r="M2231" t="s">
        <v>76</v>
      </c>
      <c r="N2231" t="s">
        <v>215</v>
      </c>
      <c r="O2231" s="57">
        <v>46318.760937500003</v>
      </c>
      <c r="P2231" s="57">
        <v>46319.648541666669</v>
      </c>
      <c r="Q2231">
        <v>69416162</v>
      </c>
      <c r="S2231">
        <v>142211111743</v>
      </c>
      <c r="T2231" t="s">
        <v>12634</v>
      </c>
      <c r="U2231" t="s">
        <v>12635</v>
      </c>
      <c r="V2231" t="s">
        <v>12636</v>
      </c>
      <c r="Z2231">
        <v>109.560767992704</v>
      </c>
      <c r="AA2231">
        <v>-6.9346226566017499</v>
      </c>
      <c r="AB2231" t="s">
        <v>12637</v>
      </c>
      <c r="AC2231" t="s">
        <v>235</v>
      </c>
      <c r="AL2231" t="s">
        <v>217</v>
      </c>
      <c r="AM2231" t="s">
        <v>12638</v>
      </c>
      <c r="AN2231" t="s">
        <v>6</v>
      </c>
      <c r="AO2231" t="s">
        <v>12475</v>
      </c>
      <c r="AP2231" s="57">
        <v>46319.625</v>
      </c>
      <c r="AR2231" t="s">
        <v>218</v>
      </c>
      <c r="AS2231" t="s">
        <v>219</v>
      </c>
      <c r="AT2231" t="s">
        <v>230</v>
      </c>
      <c r="AU2231">
        <v>20261024</v>
      </c>
      <c r="AV2231" t="s">
        <v>221</v>
      </c>
      <c r="AW2231" t="s">
        <v>880</v>
      </c>
      <c r="AX2231" t="s">
        <v>222</v>
      </c>
      <c r="BA2231" s="57">
        <v>46319.625</v>
      </c>
      <c r="BB2231" t="s">
        <v>12638</v>
      </c>
      <c r="BC2231">
        <v>2026</v>
      </c>
      <c r="BD2231">
        <v>10</v>
      </c>
      <c r="BE2231">
        <v>24</v>
      </c>
      <c r="BF2231" s="6">
        <f t="shared" si="102"/>
        <v>46319</v>
      </c>
      <c r="BG2231">
        <f t="shared" si="103"/>
        <v>-0.625</v>
      </c>
      <c r="BH2231" t="str">
        <f t="shared" si="104"/>
        <v>COMPLY</v>
      </c>
      <c r="BI2231" t="e">
        <f>VLOOKUP(H2231,Sheet2!$A$1:$B$270,2,FALSE)</f>
        <v>#N/A</v>
      </c>
    </row>
    <row r="2232" spans="1:61">
      <c r="A2232">
        <v>2231</v>
      </c>
      <c r="B2232">
        <v>1002625630</v>
      </c>
      <c r="C2232">
        <v>3</v>
      </c>
      <c r="D2232" t="s">
        <v>49</v>
      </c>
      <c r="E2232">
        <v>4</v>
      </c>
      <c r="F2232" t="s">
        <v>249</v>
      </c>
      <c r="G2232" t="s">
        <v>537</v>
      </c>
      <c r="H2232" t="s">
        <v>2235</v>
      </c>
      <c r="I2232" t="s">
        <v>212</v>
      </c>
      <c r="J2232" t="s">
        <v>213</v>
      </c>
      <c r="K2232" t="s">
        <v>149</v>
      </c>
      <c r="M2232" t="s">
        <v>1625</v>
      </c>
      <c r="N2232" t="s">
        <v>215</v>
      </c>
      <c r="O2232" s="57">
        <v>46302.438113425924</v>
      </c>
      <c r="P2232" s="57">
        <v>46307.565775462965</v>
      </c>
      <c r="Q2232">
        <v>69401227</v>
      </c>
      <c r="T2232" t="s">
        <v>3520</v>
      </c>
      <c r="V2232" t="s">
        <v>4199</v>
      </c>
      <c r="Z2232">
        <v>109.569705</v>
      </c>
      <c r="AA2232">
        <v>-6.8715999999999999</v>
      </c>
      <c r="AB2232" t="s">
        <v>4200</v>
      </c>
      <c r="AC2232" t="s">
        <v>283</v>
      </c>
      <c r="AL2232" t="s">
        <v>217</v>
      </c>
      <c r="AM2232" t="s">
        <v>4201</v>
      </c>
      <c r="AN2232" t="s">
        <v>6</v>
      </c>
      <c r="AO2232" s="57">
        <v>46213.444687499999</v>
      </c>
      <c r="AP2232" s="57">
        <v>46297</v>
      </c>
      <c r="AR2232" t="s">
        <v>1630</v>
      </c>
      <c r="AS2232" t="s">
        <v>219</v>
      </c>
      <c r="AT2232" t="s">
        <v>230</v>
      </c>
      <c r="AV2232" t="s">
        <v>2666</v>
      </c>
      <c r="AW2232" t="s">
        <v>1473</v>
      </c>
      <c r="AX2232" t="s">
        <v>222</v>
      </c>
      <c r="AZ2232" t="s">
        <v>2666</v>
      </c>
      <c r="BA2232" s="57">
        <v>46297.458333333336</v>
      </c>
      <c r="BB2232" t="s">
        <v>4201</v>
      </c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:61">
      <c r="A2233">
        <v>2232</v>
      </c>
      <c r="B2233">
        <v>1002629334</v>
      </c>
      <c r="C2233">
        <v>3</v>
      </c>
      <c r="D2233" t="s">
        <v>49</v>
      </c>
      <c r="E2233">
        <v>4</v>
      </c>
      <c r="F2233" t="s">
        <v>249</v>
      </c>
      <c r="G2233" t="s">
        <v>537</v>
      </c>
      <c r="H2233" t="s">
        <v>2240</v>
      </c>
      <c r="I2233" t="s">
        <v>212</v>
      </c>
      <c r="J2233" t="s">
        <v>213</v>
      </c>
      <c r="K2233" t="s">
        <v>149</v>
      </c>
      <c r="L2233" t="s">
        <v>826</v>
      </c>
      <c r="M2233" t="s">
        <v>1400</v>
      </c>
      <c r="N2233" t="s">
        <v>215</v>
      </c>
      <c r="O2233" s="57">
        <v>46304.456018518518</v>
      </c>
      <c r="P2233" s="57">
        <v>46305.719918981478</v>
      </c>
      <c r="Q2233">
        <v>69407186</v>
      </c>
      <c r="R2233">
        <v>2846130526</v>
      </c>
      <c r="S2233">
        <v>142278112971</v>
      </c>
      <c r="T2233" t="s">
        <v>5527</v>
      </c>
      <c r="U2233" t="s">
        <v>5531</v>
      </c>
      <c r="V2233" t="s">
        <v>5532</v>
      </c>
      <c r="Z2233">
        <v>109.3831199</v>
      </c>
      <c r="AA2233">
        <v>-6.8897985999999998</v>
      </c>
      <c r="AB2233" t="s">
        <v>5529</v>
      </c>
      <c r="AC2233" t="s">
        <v>235</v>
      </c>
      <c r="AL2233" t="s">
        <v>217</v>
      </c>
      <c r="AM2233" t="s">
        <v>5533</v>
      </c>
      <c r="AN2233" t="s">
        <v>6</v>
      </c>
      <c r="AO2233" s="57">
        <v>46275.47583333333</v>
      </c>
      <c r="AP2233" s="57">
        <v>46305.333333333336</v>
      </c>
      <c r="AQ2233" t="s">
        <v>838</v>
      </c>
      <c r="AR2233" t="s">
        <v>14</v>
      </c>
      <c r="AS2233" t="s">
        <v>219</v>
      </c>
      <c r="AT2233" t="s">
        <v>230</v>
      </c>
      <c r="AV2233" t="s">
        <v>5534</v>
      </c>
      <c r="AW2233" t="s">
        <v>5535</v>
      </c>
      <c r="AX2233" t="s">
        <v>222</v>
      </c>
      <c r="BA2233" s="57">
        <v>46305.333333333336</v>
      </c>
      <c r="BB2233" t="s">
        <v>5533</v>
      </c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:61">
      <c r="A2234">
        <v>2233</v>
      </c>
      <c r="B2234">
        <v>1002639426</v>
      </c>
      <c r="C2234">
        <v>3</v>
      </c>
      <c r="D2234" t="s">
        <v>49</v>
      </c>
      <c r="E2234">
        <v>4</v>
      </c>
      <c r="F2234" t="s">
        <v>249</v>
      </c>
      <c r="G2234" t="s">
        <v>537</v>
      </c>
      <c r="H2234" t="s">
        <v>2240</v>
      </c>
      <c r="I2234" t="s">
        <v>212</v>
      </c>
      <c r="J2234" t="s">
        <v>213</v>
      </c>
      <c r="K2234" t="s">
        <v>149</v>
      </c>
      <c r="M2234" t="s">
        <v>1400</v>
      </c>
      <c r="N2234" t="s">
        <v>215</v>
      </c>
      <c r="O2234" s="57">
        <v>46311.376851851855</v>
      </c>
      <c r="P2234" s="57">
        <v>46316.488587962966</v>
      </c>
      <c r="Q2234">
        <v>69411147</v>
      </c>
      <c r="S2234">
        <v>141278102006</v>
      </c>
      <c r="T2234" t="s">
        <v>3529</v>
      </c>
      <c r="U2234" t="s">
        <v>3530</v>
      </c>
      <c r="V2234" t="s">
        <v>8989</v>
      </c>
      <c r="Z2234">
        <v>109.4550138</v>
      </c>
      <c r="AA2234">
        <v>-6.8945476000000001</v>
      </c>
      <c r="AB2234" t="s">
        <v>8990</v>
      </c>
      <c r="AC2234" t="s">
        <v>225</v>
      </c>
      <c r="AL2234" t="s">
        <v>217</v>
      </c>
      <c r="AM2234" t="s">
        <v>8991</v>
      </c>
      <c r="AN2234" t="s">
        <v>6</v>
      </c>
      <c r="AO2234" t="s">
        <v>8307</v>
      </c>
      <c r="AP2234" s="57">
        <v>46314.333333333336</v>
      </c>
      <c r="AR2234" t="s">
        <v>14</v>
      </c>
      <c r="AS2234" t="s">
        <v>219</v>
      </c>
      <c r="AT2234" t="s">
        <v>230</v>
      </c>
      <c r="AV2234" t="s">
        <v>10499</v>
      </c>
      <c r="AW2234" t="s">
        <v>4432</v>
      </c>
      <c r="AX2234" t="s">
        <v>222</v>
      </c>
      <c r="BA2234" s="57">
        <v>46314.333333333336</v>
      </c>
      <c r="BB2234" t="s">
        <v>8991</v>
      </c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:61">
      <c r="A2235">
        <v>2234</v>
      </c>
      <c r="B2235">
        <v>1002641726</v>
      </c>
      <c r="C2235">
        <v>3</v>
      </c>
      <c r="D2235" t="s">
        <v>49</v>
      </c>
      <c r="E2235">
        <v>4</v>
      </c>
      <c r="F2235" t="s">
        <v>249</v>
      </c>
      <c r="G2235" t="s">
        <v>537</v>
      </c>
      <c r="H2235" t="s">
        <v>2240</v>
      </c>
      <c r="I2235" t="s">
        <v>212</v>
      </c>
      <c r="J2235" t="s">
        <v>213</v>
      </c>
      <c r="K2235" t="s">
        <v>149</v>
      </c>
      <c r="L2235" t="s">
        <v>214</v>
      </c>
      <c r="M2235" t="s">
        <v>1400</v>
      </c>
      <c r="N2235" t="s">
        <v>215</v>
      </c>
      <c r="O2235" s="57">
        <v>46313.313645833332</v>
      </c>
      <c r="P2235" s="57">
        <v>46314.546087962961</v>
      </c>
      <c r="Q2235">
        <v>69412262</v>
      </c>
      <c r="S2235">
        <v>141278102024</v>
      </c>
      <c r="T2235" t="s">
        <v>8984</v>
      </c>
      <c r="U2235" t="s">
        <v>8985</v>
      </c>
      <c r="V2235" t="s">
        <v>8986</v>
      </c>
      <c r="Z2235">
        <v>109.4582680701</v>
      </c>
      <c r="AA2235">
        <v>-6.8949997199187596</v>
      </c>
      <c r="AB2235" t="s">
        <v>8987</v>
      </c>
      <c r="AC2235" t="s">
        <v>235</v>
      </c>
      <c r="AL2235" t="s">
        <v>217</v>
      </c>
      <c r="AM2235" t="s">
        <v>8392</v>
      </c>
      <c r="AN2235" t="s">
        <v>6</v>
      </c>
      <c r="AO2235" t="s">
        <v>8323</v>
      </c>
      <c r="AP2235" s="57">
        <v>46314.333333333336</v>
      </c>
      <c r="AQ2235" t="s">
        <v>838</v>
      </c>
      <c r="AR2235" t="s">
        <v>14</v>
      </c>
      <c r="AS2235" t="s">
        <v>219</v>
      </c>
      <c r="AT2235" t="s">
        <v>230</v>
      </c>
      <c r="AV2235" t="s">
        <v>8988</v>
      </c>
      <c r="AW2235" t="s">
        <v>877</v>
      </c>
      <c r="AX2235" t="s">
        <v>222</v>
      </c>
      <c r="BA2235" s="57">
        <v>46314.333333333336</v>
      </c>
      <c r="BB2235" t="s">
        <v>8392</v>
      </c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:61">
      <c r="A2236">
        <v>2235</v>
      </c>
      <c r="B2236">
        <v>1002631153</v>
      </c>
      <c r="C2236">
        <v>3</v>
      </c>
      <c r="D2236" t="s">
        <v>49</v>
      </c>
      <c r="E2236">
        <v>4</v>
      </c>
      <c r="F2236" t="s">
        <v>249</v>
      </c>
      <c r="G2236" t="s">
        <v>537</v>
      </c>
      <c r="H2236" t="s">
        <v>2240</v>
      </c>
      <c r="I2236" t="s">
        <v>212</v>
      </c>
      <c r="J2236" t="s">
        <v>213</v>
      </c>
      <c r="K2236" t="s">
        <v>149</v>
      </c>
      <c r="M2236" t="s">
        <v>76</v>
      </c>
      <c r="N2236" t="s">
        <v>215</v>
      </c>
      <c r="O2236" s="57">
        <v>46305.719930555555</v>
      </c>
      <c r="P2236" s="57">
        <v>46307.390451388892</v>
      </c>
      <c r="Q2236">
        <v>69407186</v>
      </c>
      <c r="R2236">
        <v>2846130609</v>
      </c>
      <c r="S2236">
        <v>142278112980</v>
      </c>
      <c r="T2236" t="s">
        <v>5527</v>
      </c>
      <c r="U2236" t="s">
        <v>4203</v>
      </c>
      <c r="V2236" t="s">
        <v>5528</v>
      </c>
      <c r="Z2236">
        <v>109.38308708465399</v>
      </c>
      <c r="AA2236">
        <v>-6.8893457804383296</v>
      </c>
      <c r="AB2236" t="s">
        <v>5529</v>
      </c>
      <c r="AC2236" t="s">
        <v>216</v>
      </c>
      <c r="AL2236" t="s">
        <v>217</v>
      </c>
      <c r="AM2236" t="s">
        <v>5530</v>
      </c>
      <c r="AN2236" t="s">
        <v>6</v>
      </c>
      <c r="AO2236" s="57">
        <v>46305.725659722222</v>
      </c>
      <c r="AR2236" t="s">
        <v>218</v>
      </c>
      <c r="AS2236" t="s">
        <v>219</v>
      </c>
      <c r="AT2236" t="s">
        <v>230</v>
      </c>
      <c r="AU2236">
        <v>20261012</v>
      </c>
      <c r="AV2236" t="s">
        <v>221</v>
      </c>
      <c r="AW2236" t="s">
        <v>1585</v>
      </c>
      <c r="AX2236" t="s">
        <v>222</v>
      </c>
      <c r="BA2236" s="57">
        <v>46305.291666666664</v>
      </c>
      <c r="BB2236" t="s">
        <v>5530</v>
      </c>
      <c r="BC2236">
        <v>2026</v>
      </c>
      <c r="BD2236">
        <v>10</v>
      </c>
      <c r="BE2236">
        <v>12</v>
      </c>
      <c r="BF2236" s="6">
        <f t="shared" si="102"/>
        <v>46307</v>
      </c>
      <c r="BG2236">
        <f t="shared" si="103"/>
        <v>1.7083333333357587</v>
      </c>
      <c r="BH2236" t="str">
        <f t="shared" si="104"/>
        <v>NOT COMPLY</v>
      </c>
      <c r="BI2236" t="e">
        <f>VLOOKUP(H2236,Sheet2!$A$1:$B$270,2,FALSE)</f>
        <v>#N/A</v>
      </c>
    </row>
    <row r="2237" spans="1:61">
      <c r="A2237">
        <v>2236</v>
      </c>
      <c r="B2237">
        <v>1002643084</v>
      </c>
      <c r="C2237">
        <v>3</v>
      </c>
      <c r="D2237" t="s">
        <v>49</v>
      </c>
      <c r="E2237">
        <v>4</v>
      </c>
      <c r="F2237" t="s">
        <v>249</v>
      </c>
      <c r="G2237" t="s">
        <v>537</v>
      </c>
      <c r="H2237" t="s">
        <v>2240</v>
      </c>
      <c r="I2237" t="s">
        <v>212</v>
      </c>
      <c r="J2237" t="s">
        <v>213</v>
      </c>
      <c r="K2237" t="s">
        <v>149</v>
      </c>
      <c r="M2237" t="s">
        <v>76</v>
      </c>
      <c r="N2237" t="s">
        <v>215</v>
      </c>
      <c r="O2237" s="57">
        <v>46314.546099537038</v>
      </c>
      <c r="P2237" s="57">
        <v>46315.389641203707</v>
      </c>
      <c r="Q2237">
        <v>69412262</v>
      </c>
      <c r="S2237">
        <v>141278102041</v>
      </c>
      <c r="T2237" t="s">
        <v>8984</v>
      </c>
      <c r="U2237" t="s">
        <v>9844</v>
      </c>
      <c r="V2237" t="s">
        <v>9845</v>
      </c>
      <c r="Z2237">
        <v>109.45887999999999</v>
      </c>
      <c r="AA2237">
        <v>-6.8958050000000002</v>
      </c>
      <c r="AB2237" t="s">
        <v>8987</v>
      </c>
      <c r="AC2237" t="s">
        <v>283</v>
      </c>
      <c r="AL2237" t="s">
        <v>217</v>
      </c>
      <c r="AM2237" t="s">
        <v>9846</v>
      </c>
      <c r="AN2237" t="s">
        <v>6</v>
      </c>
      <c r="AO2237" t="s">
        <v>9386</v>
      </c>
      <c r="AR2237" t="s">
        <v>218</v>
      </c>
      <c r="AS2237" t="s">
        <v>219</v>
      </c>
      <c r="AT2237" t="s">
        <v>230</v>
      </c>
      <c r="AU2237">
        <v>20261020</v>
      </c>
      <c r="AV2237" t="s">
        <v>221</v>
      </c>
      <c r="AW2237" t="s">
        <v>541</v>
      </c>
      <c r="AX2237" t="s">
        <v>222</v>
      </c>
      <c r="BA2237" s="57">
        <v>46314.291666666664</v>
      </c>
      <c r="BB2237" t="s">
        <v>9846</v>
      </c>
      <c r="BC2237">
        <v>2026</v>
      </c>
      <c r="BD2237">
        <v>10</v>
      </c>
      <c r="BE2237">
        <v>20</v>
      </c>
      <c r="BF2237" s="6">
        <f t="shared" si="102"/>
        <v>46315</v>
      </c>
      <c r="BG2237">
        <f t="shared" si="103"/>
        <v>0.70833333333575865</v>
      </c>
      <c r="BH2237" t="str">
        <f t="shared" si="104"/>
        <v>COMPLY</v>
      </c>
      <c r="BI2237" t="e">
        <f>VLOOKUP(H2237,Sheet2!$A$1:$B$270,2,FALSE)</f>
        <v>#N/A</v>
      </c>
    </row>
    <row r="2238" spans="1:61">
      <c r="A2238">
        <v>2237</v>
      </c>
      <c r="B2238">
        <v>1002646938</v>
      </c>
      <c r="C2238">
        <v>3</v>
      </c>
      <c r="D2238" t="s">
        <v>49</v>
      </c>
      <c r="E2238">
        <v>4</v>
      </c>
      <c r="F2238" t="s">
        <v>249</v>
      </c>
      <c r="G2238" t="s">
        <v>537</v>
      </c>
      <c r="H2238" t="s">
        <v>2240</v>
      </c>
      <c r="I2238" t="s">
        <v>212</v>
      </c>
      <c r="J2238" t="s">
        <v>213</v>
      </c>
      <c r="K2238" t="s">
        <v>149</v>
      </c>
      <c r="M2238" t="s">
        <v>76</v>
      </c>
      <c r="N2238" t="s">
        <v>215</v>
      </c>
      <c r="O2238" s="57">
        <v>46316.44458333333</v>
      </c>
      <c r="P2238" s="57">
        <v>46322.608888888892</v>
      </c>
      <c r="Q2238">
        <v>69414292</v>
      </c>
      <c r="S2238">
        <v>141278102066</v>
      </c>
      <c r="T2238" t="s">
        <v>13381</v>
      </c>
      <c r="U2238" t="s">
        <v>11106</v>
      </c>
      <c r="V2238" t="s">
        <v>13382</v>
      </c>
      <c r="Z2238">
        <v>109.409923553466</v>
      </c>
      <c r="AA2238">
        <v>-6.8816498765144196</v>
      </c>
      <c r="AB2238" t="s">
        <v>11107</v>
      </c>
      <c r="AC2238" t="s">
        <v>283</v>
      </c>
      <c r="AL2238" t="s">
        <v>217</v>
      </c>
      <c r="AM2238" t="s">
        <v>13383</v>
      </c>
      <c r="AN2238" t="s">
        <v>6</v>
      </c>
      <c r="AO2238" t="s">
        <v>10881</v>
      </c>
      <c r="AP2238" s="57">
        <v>46322.625</v>
      </c>
      <c r="AR2238" t="s">
        <v>218</v>
      </c>
      <c r="AS2238" t="s">
        <v>219</v>
      </c>
      <c r="AT2238" t="s">
        <v>230</v>
      </c>
      <c r="AU2238">
        <v>20261027</v>
      </c>
      <c r="AV2238" t="s">
        <v>221</v>
      </c>
      <c r="AW2238" t="s">
        <v>861</v>
      </c>
      <c r="AX2238" t="s">
        <v>222</v>
      </c>
      <c r="BA2238" s="57">
        <v>46322.625</v>
      </c>
      <c r="BB2238" t="s">
        <v>13383</v>
      </c>
      <c r="BC2238">
        <v>2026</v>
      </c>
      <c r="BD2238">
        <v>10</v>
      </c>
      <c r="BE2238">
        <v>27</v>
      </c>
      <c r="BF2238" s="6">
        <f t="shared" si="102"/>
        <v>46322</v>
      </c>
      <c r="BG2238">
        <f t="shared" si="103"/>
        <v>-0.625</v>
      </c>
      <c r="BH2238" t="str">
        <f t="shared" si="104"/>
        <v>COMPLY</v>
      </c>
      <c r="BI2238" t="e">
        <f>VLOOKUP(H2238,Sheet2!$A$1:$B$270,2,FALSE)</f>
        <v>#N/A</v>
      </c>
    </row>
    <row r="2239" spans="1:61">
      <c r="A2239">
        <v>2238</v>
      </c>
      <c r="B2239">
        <v>1002647152</v>
      </c>
      <c r="C2239">
        <v>3</v>
      </c>
      <c r="D2239" t="s">
        <v>49</v>
      </c>
      <c r="E2239">
        <v>4</v>
      </c>
      <c r="F2239" t="s">
        <v>249</v>
      </c>
      <c r="G2239" t="s">
        <v>537</v>
      </c>
      <c r="H2239" t="s">
        <v>2240</v>
      </c>
      <c r="I2239" t="s">
        <v>212</v>
      </c>
      <c r="J2239" t="s">
        <v>213</v>
      </c>
      <c r="K2239" t="s">
        <v>149</v>
      </c>
      <c r="M2239" t="s">
        <v>76</v>
      </c>
      <c r="N2239" t="s">
        <v>215</v>
      </c>
      <c r="O2239" s="57">
        <v>46316.488599537035</v>
      </c>
      <c r="P2239" s="57">
        <v>46316.556354166663</v>
      </c>
      <c r="Q2239">
        <v>69411147</v>
      </c>
      <c r="S2239">
        <v>141278102067</v>
      </c>
      <c r="T2239" t="s">
        <v>3529</v>
      </c>
      <c r="U2239" t="s">
        <v>11103</v>
      </c>
      <c r="V2239" t="s">
        <v>11104</v>
      </c>
      <c r="Z2239">
        <v>109.476288</v>
      </c>
      <c r="AA2239">
        <v>-6.8945639999999999</v>
      </c>
      <c r="AB2239" t="s">
        <v>8990</v>
      </c>
      <c r="AC2239" t="s">
        <v>225</v>
      </c>
      <c r="AL2239" t="s">
        <v>217</v>
      </c>
      <c r="AM2239" t="s">
        <v>11105</v>
      </c>
      <c r="AN2239" t="s">
        <v>6</v>
      </c>
      <c r="AO2239" t="s">
        <v>10725</v>
      </c>
      <c r="AR2239" t="s">
        <v>218</v>
      </c>
      <c r="AS2239" t="s">
        <v>219</v>
      </c>
      <c r="AT2239" t="s">
        <v>230</v>
      </c>
      <c r="AU2239">
        <v>20261021</v>
      </c>
      <c r="AV2239" t="s">
        <v>221</v>
      </c>
      <c r="AW2239" t="s">
        <v>2690</v>
      </c>
      <c r="AX2239" t="s">
        <v>222</v>
      </c>
      <c r="BA2239" s="57">
        <v>46316.291666666664</v>
      </c>
      <c r="BB2239" t="s">
        <v>11105</v>
      </c>
      <c r="BC2239">
        <v>2026</v>
      </c>
      <c r="BD2239">
        <v>10</v>
      </c>
      <c r="BE2239">
        <v>21</v>
      </c>
      <c r="BF2239" s="6">
        <f t="shared" si="102"/>
        <v>46316</v>
      </c>
      <c r="BG2239">
        <f t="shared" si="103"/>
        <v>-0.29166666666424135</v>
      </c>
      <c r="BH2239" t="str">
        <f t="shared" si="104"/>
        <v>COMPLY</v>
      </c>
      <c r="BI2239" t="e">
        <f>VLOOKUP(H2239,Sheet2!$A$1:$B$270,2,FALSE)</f>
        <v>#N/A</v>
      </c>
    </row>
    <row r="2240" spans="1:61">
      <c r="A2240">
        <v>2239</v>
      </c>
      <c r="B2240">
        <v>1002625039</v>
      </c>
      <c r="C2240">
        <v>3</v>
      </c>
      <c r="D2240" t="s">
        <v>49</v>
      </c>
      <c r="E2240">
        <v>4</v>
      </c>
      <c r="F2240" t="s">
        <v>249</v>
      </c>
      <c r="G2240" t="s">
        <v>537</v>
      </c>
      <c r="H2240" t="s">
        <v>2240</v>
      </c>
      <c r="I2240" t="s">
        <v>212</v>
      </c>
      <c r="J2240" t="s">
        <v>213</v>
      </c>
      <c r="K2240" t="s">
        <v>149</v>
      </c>
      <c r="M2240" t="s">
        <v>1625</v>
      </c>
      <c r="N2240" t="s">
        <v>215</v>
      </c>
      <c r="O2240" s="57">
        <v>46301.701539351852</v>
      </c>
      <c r="P2240" s="57">
        <v>46316.389224537037</v>
      </c>
      <c r="Q2240">
        <v>69405324</v>
      </c>
      <c r="S2240">
        <v>142278112955</v>
      </c>
      <c r="T2240" t="s">
        <v>3529</v>
      </c>
      <c r="U2240" t="s">
        <v>3530</v>
      </c>
      <c r="Z2240">
        <v>109.47176779999999</v>
      </c>
      <c r="AA2240">
        <v>-6.8895416000000003</v>
      </c>
      <c r="AB2240" t="s">
        <v>3531</v>
      </c>
      <c r="AC2240" t="s">
        <v>225</v>
      </c>
      <c r="AO2240" s="57">
        <v>46183.705092592594</v>
      </c>
      <c r="AR2240" t="s">
        <v>1630</v>
      </c>
      <c r="AS2240" t="s">
        <v>219</v>
      </c>
      <c r="AT2240" t="s">
        <v>230</v>
      </c>
      <c r="AV2240" t="s">
        <v>4103</v>
      </c>
      <c r="AW2240" t="s">
        <v>540</v>
      </c>
      <c r="AX2240" t="s">
        <v>222</v>
      </c>
      <c r="AZ2240" t="s">
        <v>4103</v>
      </c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:61">
      <c r="A2241">
        <v>2240</v>
      </c>
      <c r="B2241">
        <v>1002625276</v>
      </c>
      <c r="C2241">
        <v>3</v>
      </c>
      <c r="D2241" t="s">
        <v>49</v>
      </c>
      <c r="E2241">
        <v>4</v>
      </c>
      <c r="F2241" t="s">
        <v>249</v>
      </c>
      <c r="G2241" t="s">
        <v>537</v>
      </c>
      <c r="H2241" t="s">
        <v>2240</v>
      </c>
      <c r="I2241" t="s">
        <v>212</v>
      </c>
      <c r="J2241" t="s">
        <v>213</v>
      </c>
      <c r="K2241" t="s">
        <v>149</v>
      </c>
      <c r="M2241" t="s">
        <v>1625</v>
      </c>
      <c r="N2241" t="s">
        <v>563</v>
      </c>
      <c r="O2241" s="57">
        <v>46302.346261574072</v>
      </c>
      <c r="P2241" s="57">
        <v>46303.666087962964</v>
      </c>
      <c r="Q2241">
        <v>69405447</v>
      </c>
      <c r="R2241">
        <v>2846130312</v>
      </c>
      <c r="S2241">
        <v>142278112956</v>
      </c>
      <c r="T2241" t="s">
        <v>4202</v>
      </c>
      <c r="U2241" t="s">
        <v>4203</v>
      </c>
      <c r="Z2241">
        <v>106.71568809999999</v>
      </c>
      <c r="AA2241">
        <v>-6.1431955</v>
      </c>
      <c r="AB2241" t="s">
        <v>4204</v>
      </c>
      <c r="AC2241" t="s">
        <v>283</v>
      </c>
      <c r="AO2241" s="57">
        <v>46213.351041666669</v>
      </c>
      <c r="AR2241" t="s">
        <v>1630</v>
      </c>
      <c r="AS2241" t="s">
        <v>219</v>
      </c>
      <c r="AT2241" t="s">
        <v>230</v>
      </c>
      <c r="AV2241" t="s">
        <v>4103</v>
      </c>
      <c r="AW2241" t="s">
        <v>1585</v>
      </c>
      <c r="AX2241" t="s">
        <v>222</v>
      </c>
      <c r="AZ2241" t="s">
        <v>4103</v>
      </c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:61">
      <c r="A2242">
        <v>2241</v>
      </c>
      <c r="B2242">
        <v>1002633352</v>
      </c>
      <c r="C2242">
        <v>3</v>
      </c>
      <c r="D2242" t="s">
        <v>49</v>
      </c>
      <c r="E2242">
        <v>4</v>
      </c>
      <c r="F2242" t="s">
        <v>249</v>
      </c>
      <c r="G2242" t="s">
        <v>537</v>
      </c>
      <c r="H2242" t="s">
        <v>2240</v>
      </c>
      <c r="I2242" t="s">
        <v>212</v>
      </c>
      <c r="J2242" t="s">
        <v>213</v>
      </c>
      <c r="K2242" t="s">
        <v>149</v>
      </c>
      <c r="M2242" t="s">
        <v>1625</v>
      </c>
      <c r="N2242" t="s">
        <v>215</v>
      </c>
      <c r="O2242" s="57">
        <v>46307.639016203706</v>
      </c>
      <c r="P2242" s="57">
        <v>46314.372812499998</v>
      </c>
      <c r="Q2242">
        <v>69408806</v>
      </c>
      <c r="S2242">
        <v>142278112993</v>
      </c>
      <c r="T2242" t="s">
        <v>3529</v>
      </c>
      <c r="U2242" t="s">
        <v>3530</v>
      </c>
      <c r="Z2242">
        <v>109.3806311</v>
      </c>
      <c r="AA2242">
        <v>-6.8903800999999998</v>
      </c>
      <c r="AB2242" t="s">
        <v>6340</v>
      </c>
      <c r="AC2242" t="s">
        <v>283</v>
      </c>
      <c r="AO2242" s="57">
        <v>46366.642951388887</v>
      </c>
      <c r="AR2242" t="s">
        <v>1630</v>
      </c>
      <c r="AS2242" t="s">
        <v>219</v>
      </c>
      <c r="AT2242" t="s">
        <v>230</v>
      </c>
      <c r="AV2242" t="s">
        <v>4103</v>
      </c>
      <c r="AW2242" t="s">
        <v>2394</v>
      </c>
      <c r="AX2242" t="s">
        <v>222</v>
      </c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:61">
      <c r="A2243">
        <v>2242</v>
      </c>
      <c r="B2243">
        <v>1002642653</v>
      </c>
      <c r="C2243">
        <v>3</v>
      </c>
      <c r="D2243" t="s">
        <v>49</v>
      </c>
      <c r="E2243">
        <v>4</v>
      </c>
      <c r="F2243" t="s">
        <v>249</v>
      </c>
      <c r="G2243" t="s">
        <v>537</v>
      </c>
      <c r="H2243" t="s">
        <v>2240</v>
      </c>
      <c r="I2243" t="s">
        <v>212</v>
      </c>
      <c r="J2243" t="s">
        <v>213</v>
      </c>
      <c r="K2243" t="s">
        <v>149</v>
      </c>
      <c r="M2243" t="s">
        <v>1625</v>
      </c>
      <c r="N2243" t="s">
        <v>563</v>
      </c>
      <c r="O2243" s="57">
        <v>46314.440960648149</v>
      </c>
      <c r="P2243" s="57">
        <v>46314.660590277781</v>
      </c>
      <c r="Q2243">
        <v>69412716</v>
      </c>
      <c r="S2243">
        <v>141278102036</v>
      </c>
      <c r="T2243" t="s">
        <v>9847</v>
      </c>
      <c r="U2243" t="s">
        <v>9848</v>
      </c>
      <c r="Z2243">
        <v>109.3914037</v>
      </c>
      <c r="AA2243">
        <v>-7.0110802000000003</v>
      </c>
      <c r="AB2243" t="s">
        <v>9849</v>
      </c>
      <c r="AC2243" t="s">
        <v>567</v>
      </c>
      <c r="AO2243" t="s">
        <v>9376</v>
      </c>
      <c r="AR2243" t="s">
        <v>1630</v>
      </c>
      <c r="AS2243" t="s">
        <v>219</v>
      </c>
      <c r="AT2243" t="s">
        <v>230</v>
      </c>
      <c r="AV2243" t="s">
        <v>1631</v>
      </c>
      <c r="AW2243" t="s">
        <v>540</v>
      </c>
      <c r="AX2243" t="s">
        <v>222</v>
      </c>
      <c r="AZ2243" t="s">
        <v>1631</v>
      </c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:61">
      <c r="A2244">
        <v>2243</v>
      </c>
      <c r="B2244">
        <v>1002643018</v>
      </c>
      <c r="C2244">
        <v>3</v>
      </c>
      <c r="D2244" t="s">
        <v>49</v>
      </c>
      <c r="E2244">
        <v>4</v>
      </c>
      <c r="F2244" t="s">
        <v>249</v>
      </c>
      <c r="G2244" t="s">
        <v>537</v>
      </c>
      <c r="H2244" t="s">
        <v>864</v>
      </c>
      <c r="I2244" t="s">
        <v>212</v>
      </c>
      <c r="J2244" t="s">
        <v>213</v>
      </c>
      <c r="K2244" t="s">
        <v>149</v>
      </c>
      <c r="L2244" t="s">
        <v>214</v>
      </c>
      <c r="M2244" t="s">
        <v>1400</v>
      </c>
      <c r="N2244" t="s">
        <v>215</v>
      </c>
      <c r="O2244" s="57">
        <v>46314.518530092595</v>
      </c>
      <c r="P2244" s="57">
        <v>46321.571921296294</v>
      </c>
      <c r="Q2244">
        <v>69412858</v>
      </c>
      <c r="S2244">
        <v>142213107525</v>
      </c>
      <c r="T2244" t="s">
        <v>9850</v>
      </c>
      <c r="U2244" t="s">
        <v>9851</v>
      </c>
      <c r="V2244" t="s">
        <v>9852</v>
      </c>
      <c r="Z2244">
        <v>109.329977</v>
      </c>
      <c r="AA2244">
        <v>-7.1864460000000001</v>
      </c>
      <c r="AB2244" t="s">
        <v>9853</v>
      </c>
      <c r="AC2244" t="s">
        <v>235</v>
      </c>
      <c r="AL2244" t="s">
        <v>217</v>
      </c>
      <c r="AM2244" t="s">
        <v>9854</v>
      </c>
      <c r="AN2244" t="s">
        <v>6</v>
      </c>
      <c r="AO2244" t="s">
        <v>9764</v>
      </c>
      <c r="AP2244" s="57">
        <v>46315.458333333336</v>
      </c>
      <c r="AQ2244" t="s">
        <v>841</v>
      </c>
      <c r="AR2244" t="s">
        <v>14</v>
      </c>
      <c r="AS2244" t="s">
        <v>865</v>
      </c>
      <c r="AT2244" t="s">
        <v>230</v>
      </c>
      <c r="AV2244" t="s">
        <v>13384</v>
      </c>
      <c r="AW2244" t="s">
        <v>236</v>
      </c>
      <c r="AX2244" t="s">
        <v>222</v>
      </c>
      <c r="BA2244" s="57">
        <v>46315.458333333336</v>
      </c>
      <c r="BB2244" t="s">
        <v>9854</v>
      </c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:61">
      <c r="A2245">
        <v>2244</v>
      </c>
      <c r="B2245">
        <v>1002618398</v>
      </c>
      <c r="C2245">
        <v>3</v>
      </c>
      <c r="D2245" t="s">
        <v>49</v>
      </c>
      <c r="E2245">
        <v>4</v>
      </c>
      <c r="F2245" t="s">
        <v>249</v>
      </c>
      <c r="G2245" t="s">
        <v>537</v>
      </c>
      <c r="H2245" t="s">
        <v>864</v>
      </c>
      <c r="I2245" t="s">
        <v>212</v>
      </c>
      <c r="J2245" t="s">
        <v>213</v>
      </c>
      <c r="K2245" t="s">
        <v>149</v>
      </c>
      <c r="L2245" t="s">
        <v>214</v>
      </c>
      <c r="M2245" t="s">
        <v>76</v>
      </c>
      <c r="N2245" t="s">
        <v>215</v>
      </c>
      <c r="O2245" s="57">
        <v>46296.651782407411</v>
      </c>
      <c r="P2245" s="57">
        <v>46297.735312500001</v>
      </c>
      <c r="Q2245">
        <v>69402551</v>
      </c>
      <c r="S2245">
        <v>142213107480</v>
      </c>
      <c r="T2245" t="s">
        <v>1251</v>
      </c>
      <c r="U2245" t="s">
        <v>1252</v>
      </c>
      <c r="V2245" t="s">
        <v>1253</v>
      </c>
      <c r="Z2245">
        <v>109.260865</v>
      </c>
      <c r="AA2245">
        <v>-7.074757</v>
      </c>
      <c r="AB2245" t="s">
        <v>1254</v>
      </c>
      <c r="AC2245" t="s">
        <v>235</v>
      </c>
      <c r="AL2245" t="s">
        <v>217</v>
      </c>
      <c r="AM2245" t="s">
        <v>1255</v>
      </c>
      <c r="AN2245" t="s">
        <v>6</v>
      </c>
      <c r="AO2245" s="57">
        <v>46032.653252314813</v>
      </c>
      <c r="AP2245" s="57">
        <v>46297.625</v>
      </c>
      <c r="AR2245" t="s">
        <v>218</v>
      </c>
      <c r="AS2245" t="s">
        <v>865</v>
      </c>
      <c r="AT2245" t="s">
        <v>230</v>
      </c>
      <c r="AU2245">
        <v>20261002</v>
      </c>
      <c r="AV2245" t="s">
        <v>221</v>
      </c>
      <c r="AW2245" t="s">
        <v>880</v>
      </c>
      <c r="AX2245" t="s">
        <v>222</v>
      </c>
      <c r="BA2245" s="57">
        <v>46297.625</v>
      </c>
      <c r="BB2245" t="s">
        <v>1255</v>
      </c>
      <c r="BC2245">
        <v>2026</v>
      </c>
      <c r="BD2245">
        <v>10</v>
      </c>
      <c r="BE2245">
        <v>2</v>
      </c>
      <c r="BF2245" s="6">
        <f t="shared" si="105"/>
        <v>46297</v>
      </c>
      <c r="BG2245">
        <f t="shared" si="106"/>
        <v>-0.625</v>
      </c>
      <c r="BH2245" t="str">
        <f t="shared" si="107"/>
        <v>COMPLY</v>
      </c>
      <c r="BI2245" t="e">
        <f>VLOOKUP(H2245,Sheet2!$A$1:$B$270,2,FALSE)</f>
        <v>#N/A</v>
      </c>
    </row>
    <row r="2246" spans="1:61">
      <c r="A2246">
        <v>2245</v>
      </c>
      <c r="B2246">
        <v>1002641984</v>
      </c>
      <c r="C2246">
        <v>3</v>
      </c>
      <c r="D2246" t="s">
        <v>49</v>
      </c>
      <c r="E2246">
        <v>4</v>
      </c>
      <c r="F2246" t="s">
        <v>249</v>
      </c>
      <c r="G2246" t="s">
        <v>537</v>
      </c>
      <c r="H2246" t="s">
        <v>864</v>
      </c>
      <c r="I2246" t="s">
        <v>212</v>
      </c>
      <c r="J2246" t="s">
        <v>213</v>
      </c>
      <c r="K2246" t="s">
        <v>149</v>
      </c>
      <c r="L2246" t="s">
        <v>214</v>
      </c>
      <c r="M2246" t="s">
        <v>76</v>
      </c>
      <c r="N2246" t="s">
        <v>215</v>
      </c>
      <c r="O2246" s="57">
        <v>46313.65184027778</v>
      </c>
      <c r="P2246" s="57">
        <v>46314.617430555554</v>
      </c>
      <c r="Q2246">
        <v>69412444</v>
      </c>
      <c r="S2246">
        <v>142213107522</v>
      </c>
      <c r="T2246" t="s">
        <v>8992</v>
      </c>
      <c r="U2246" t="s">
        <v>8993</v>
      </c>
      <c r="V2246" t="s">
        <v>8994</v>
      </c>
      <c r="Z2246">
        <v>109.3709879</v>
      </c>
      <c r="AA2246">
        <v>-7.0701903000000001</v>
      </c>
      <c r="AB2246" t="s">
        <v>8995</v>
      </c>
      <c r="AC2246" t="s">
        <v>235</v>
      </c>
      <c r="AL2246" t="s">
        <v>217</v>
      </c>
      <c r="AM2246" t="s">
        <v>8996</v>
      </c>
      <c r="AN2246" t="s">
        <v>6</v>
      </c>
      <c r="AO2246" t="s">
        <v>8997</v>
      </c>
      <c r="AP2246" s="57">
        <v>46314.625</v>
      </c>
      <c r="AR2246" t="s">
        <v>218</v>
      </c>
      <c r="AS2246" t="s">
        <v>865</v>
      </c>
      <c r="AT2246" t="s">
        <v>230</v>
      </c>
      <c r="AU2246">
        <v>20261019</v>
      </c>
      <c r="AV2246" t="s">
        <v>221</v>
      </c>
      <c r="AW2246" t="s">
        <v>877</v>
      </c>
      <c r="AX2246" t="s">
        <v>222</v>
      </c>
      <c r="BA2246" s="57">
        <v>46314.625</v>
      </c>
      <c r="BB2246" t="s">
        <v>8996</v>
      </c>
      <c r="BC2246">
        <v>2026</v>
      </c>
      <c r="BD2246">
        <v>10</v>
      </c>
      <c r="BE2246">
        <v>19</v>
      </c>
      <c r="BF2246" s="6">
        <f t="shared" si="105"/>
        <v>46314</v>
      </c>
      <c r="BG2246">
        <f t="shared" si="106"/>
        <v>-0.625</v>
      </c>
      <c r="BH2246" t="str">
        <f t="shared" si="107"/>
        <v>COMPLY</v>
      </c>
      <c r="BI2246" t="e">
        <f>VLOOKUP(H2246,Sheet2!$A$1:$B$270,2,FALSE)</f>
        <v>#N/A</v>
      </c>
    </row>
    <row r="2247" spans="1:61">
      <c r="A2247">
        <v>2246</v>
      </c>
      <c r="B2247">
        <v>1002642501</v>
      </c>
      <c r="C2247">
        <v>3</v>
      </c>
      <c r="D2247" t="s">
        <v>49</v>
      </c>
      <c r="E2247">
        <v>4</v>
      </c>
      <c r="F2247" t="s">
        <v>249</v>
      </c>
      <c r="G2247" t="s">
        <v>537</v>
      </c>
      <c r="H2247" t="s">
        <v>864</v>
      </c>
      <c r="I2247" t="s">
        <v>212</v>
      </c>
      <c r="J2247" t="s">
        <v>213</v>
      </c>
      <c r="K2247" t="s">
        <v>149</v>
      </c>
      <c r="L2247" t="s">
        <v>214</v>
      </c>
      <c r="M2247" t="s">
        <v>76</v>
      </c>
      <c r="N2247" t="s">
        <v>215</v>
      </c>
      <c r="O2247" s="57">
        <v>46314.417824074073</v>
      </c>
      <c r="P2247" s="57">
        <v>46315.466261574074</v>
      </c>
      <c r="Q2247">
        <v>69412655</v>
      </c>
      <c r="S2247">
        <v>142213107524</v>
      </c>
      <c r="T2247" t="s">
        <v>9860</v>
      </c>
      <c r="U2247" t="s">
        <v>9861</v>
      </c>
      <c r="V2247" t="s">
        <v>9862</v>
      </c>
      <c r="Z2247">
        <v>109.24525800000001</v>
      </c>
      <c r="AA2247">
        <v>-7.1192148</v>
      </c>
      <c r="AB2247" t="s">
        <v>9863</v>
      </c>
      <c r="AC2247" t="s">
        <v>235</v>
      </c>
      <c r="AL2247" t="s">
        <v>217</v>
      </c>
      <c r="AM2247" t="s">
        <v>9864</v>
      </c>
      <c r="AN2247" t="s">
        <v>6</v>
      </c>
      <c r="AO2247" t="s">
        <v>9444</v>
      </c>
      <c r="AP2247" s="57">
        <v>46315.333333333336</v>
      </c>
      <c r="AR2247" t="s">
        <v>218</v>
      </c>
      <c r="AS2247" t="s">
        <v>865</v>
      </c>
      <c r="AT2247" t="s">
        <v>230</v>
      </c>
      <c r="AU2247">
        <v>20261020</v>
      </c>
      <c r="AV2247" t="s">
        <v>221</v>
      </c>
      <c r="AW2247" t="s">
        <v>886</v>
      </c>
      <c r="AX2247" t="s">
        <v>222</v>
      </c>
      <c r="BA2247" s="57">
        <v>46315.333333333336</v>
      </c>
      <c r="BB2247" t="s">
        <v>9864</v>
      </c>
      <c r="BC2247">
        <v>2026</v>
      </c>
      <c r="BD2247">
        <v>10</v>
      </c>
      <c r="BE2247">
        <v>20</v>
      </c>
      <c r="BF2247" s="6">
        <f t="shared" si="105"/>
        <v>46315</v>
      </c>
      <c r="BG2247">
        <f t="shared" si="106"/>
        <v>-0.33333333333575865</v>
      </c>
      <c r="BH2247" t="str">
        <f t="shared" si="107"/>
        <v>COMPLY</v>
      </c>
      <c r="BI2247" t="e">
        <f>VLOOKUP(H2247,Sheet2!$A$1:$B$270,2,FALSE)</f>
        <v>#N/A</v>
      </c>
    </row>
    <row r="2248" spans="1:61">
      <c r="A2248">
        <v>2247</v>
      </c>
      <c r="B2248">
        <v>1002643098</v>
      </c>
      <c r="C2248">
        <v>3</v>
      </c>
      <c r="D2248" t="s">
        <v>49</v>
      </c>
      <c r="E2248">
        <v>4</v>
      </c>
      <c r="F2248" t="s">
        <v>249</v>
      </c>
      <c r="G2248" t="s">
        <v>537</v>
      </c>
      <c r="H2248" t="s">
        <v>864</v>
      </c>
      <c r="I2248" t="s">
        <v>212</v>
      </c>
      <c r="J2248" t="s">
        <v>213</v>
      </c>
      <c r="K2248" t="s">
        <v>149</v>
      </c>
      <c r="L2248" t="s">
        <v>214</v>
      </c>
      <c r="M2248" t="s">
        <v>76</v>
      </c>
      <c r="N2248" t="s">
        <v>215</v>
      </c>
      <c r="O2248" s="57">
        <v>46314.546979166669</v>
      </c>
      <c r="P2248" s="57">
        <v>46315.870300925926</v>
      </c>
      <c r="Q2248">
        <v>69412908</v>
      </c>
      <c r="S2248">
        <v>142213107526</v>
      </c>
      <c r="T2248" t="s">
        <v>9855</v>
      </c>
      <c r="U2248" t="s">
        <v>9856</v>
      </c>
      <c r="V2248" t="s">
        <v>9857</v>
      </c>
      <c r="Z2248">
        <v>109.327507</v>
      </c>
      <c r="AA2248">
        <v>-7.1020329999999996</v>
      </c>
      <c r="AB2248" t="s">
        <v>9858</v>
      </c>
      <c r="AC2248" t="s">
        <v>235</v>
      </c>
      <c r="AL2248" t="s">
        <v>217</v>
      </c>
      <c r="AM2248" t="s">
        <v>9859</v>
      </c>
      <c r="AN2248" t="s">
        <v>6</v>
      </c>
      <c r="AO2248" t="s">
        <v>9386</v>
      </c>
      <c r="AP2248" s="57">
        <v>46315.458333333336</v>
      </c>
      <c r="AR2248" t="s">
        <v>218</v>
      </c>
      <c r="AS2248" t="s">
        <v>865</v>
      </c>
      <c r="AT2248" t="s">
        <v>230</v>
      </c>
      <c r="AU2248">
        <v>20261020</v>
      </c>
      <c r="AV2248" t="s">
        <v>221</v>
      </c>
      <c r="AW2248" t="s">
        <v>883</v>
      </c>
      <c r="AX2248" t="s">
        <v>222</v>
      </c>
      <c r="BA2248" s="57">
        <v>46315.458333333336</v>
      </c>
      <c r="BB2248" t="s">
        <v>9859</v>
      </c>
      <c r="BC2248">
        <v>2026</v>
      </c>
      <c r="BD2248">
        <v>10</v>
      </c>
      <c r="BE2248">
        <v>20</v>
      </c>
      <c r="BF2248" s="6">
        <f t="shared" si="105"/>
        <v>46315</v>
      </c>
      <c r="BG2248">
        <f t="shared" si="106"/>
        <v>-0.45833333333575865</v>
      </c>
      <c r="BH2248" t="str">
        <f t="shared" si="107"/>
        <v>COMPLY</v>
      </c>
      <c r="BI2248" t="e">
        <f>VLOOKUP(H2248,Sheet2!$A$1:$B$270,2,FALSE)</f>
        <v>#N/A</v>
      </c>
    </row>
    <row r="2249" spans="1:61">
      <c r="A2249">
        <v>2248</v>
      </c>
      <c r="B2249">
        <v>1002654019</v>
      </c>
      <c r="C2249">
        <v>3</v>
      </c>
      <c r="D2249" t="s">
        <v>49</v>
      </c>
      <c r="E2249">
        <v>4</v>
      </c>
      <c r="F2249" t="s">
        <v>249</v>
      </c>
      <c r="G2249" t="s">
        <v>537</v>
      </c>
      <c r="H2249" t="s">
        <v>864</v>
      </c>
      <c r="I2249" t="s">
        <v>212</v>
      </c>
      <c r="J2249" t="s">
        <v>213</v>
      </c>
      <c r="K2249" t="s">
        <v>149</v>
      </c>
      <c r="M2249" t="s">
        <v>76</v>
      </c>
      <c r="N2249" t="s">
        <v>215</v>
      </c>
      <c r="O2249" s="57">
        <v>46321.571932870371</v>
      </c>
      <c r="P2249" s="57">
        <v>46321.69635416667</v>
      </c>
      <c r="Q2249">
        <v>69412858</v>
      </c>
      <c r="S2249">
        <v>142213107547</v>
      </c>
      <c r="T2249" t="s">
        <v>9850</v>
      </c>
      <c r="U2249" t="s">
        <v>13385</v>
      </c>
      <c r="V2249" t="s">
        <v>13386</v>
      </c>
      <c r="Z2249">
        <v>109.33011949</v>
      </c>
      <c r="AA2249">
        <v>-7.1864509559999998</v>
      </c>
      <c r="AB2249" t="s">
        <v>9853</v>
      </c>
      <c r="AC2249" t="s">
        <v>283</v>
      </c>
      <c r="AL2249" t="s">
        <v>217</v>
      </c>
      <c r="AM2249" t="s">
        <v>13387</v>
      </c>
      <c r="AN2249" t="s">
        <v>6</v>
      </c>
      <c r="AO2249" t="s">
        <v>13300</v>
      </c>
      <c r="AR2249" t="s">
        <v>218</v>
      </c>
      <c r="AS2249" t="s">
        <v>865</v>
      </c>
      <c r="AT2249" t="s">
        <v>230</v>
      </c>
      <c r="AU2249">
        <v>20261026</v>
      </c>
      <c r="AV2249" t="s">
        <v>221</v>
      </c>
      <c r="AW2249" t="s">
        <v>829</v>
      </c>
      <c r="AX2249" t="s">
        <v>222</v>
      </c>
      <c r="BA2249" s="57">
        <v>46321.291666666664</v>
      </c>
      <c r="BB2249" t="s">
        <v>13387</v>
      </c>
      <c r="BC2249">
        <v>2026</v>
      </c>
      <c r="BD2249">
        <v>10</v>
      </c>
      <c r="BE2249">
        <v>26</v>
      </c>
      <c r="BF2249" s="6">
        <f t="shared" si="105"/>
        <v>46321</v>
      </c>
      <c r="BG2249">
        <f t="shared" si="106"/>
        <v>-0.29166666666424135</v>
      </c>
      <c r="BH2249" t="str">
        <f t="shared" si="107"/>
        <v>COMPLY</v>
      </c>
      <c r="BI2249" t="e">
        <f>VLOOKUP(H2249,Sheet2!$A$1:$B$270,2,FALSE)</f>
        <v>#N/A</v>
      </c>
    </row>
    <row r="2250" spans="1:61">
      <c r="A2250">
        <v>2249</v>
      </c>
      <c r="B2250">
        <v>1002653946</v>
      </c>
      <c r="C2250">
        <v>3</v>
      </c>
      <c r="D2250" t="s">
        <v>49</v>
      </c>
      <c r="E2250">
        <v>4</v>
      </c>
      <c r="F2250" t="s">
        <v>249</v>
      </c>
      <c r="G2250" t="s">
        <v>537</v>
      </c>
      <c r="H2250" t="s">
        <v>864</v>
      </c>
      <c r="I2250" t="s">
        <v>212</v>
      </c>
      <c r="J2250" t="s">
        <v>213</v>
      </c>
      <c r="K2250" t="s">
        <v>149</v>
      </c>
      <c r="M2250" t="s">
        <v>76</v>
      </c>
      <c r="N2250" t="s">
        <v>563</v>
      </c>
      <c r="O2250" s="57">
        <v>46321.565196759257</v>
      </c>
      <c r="P2250" s="57">
        <v>46322.552141203705</v>
      </c>
      <c r="Q2250">
        <v>69383033</v>
      </c>
      <c r="S2250">
        <v>142213107552</v>
      </c>
      <c r="T2250" t="s">
        <v>1711</v>
      </c>
      <c r="U2250" t="s">
        <v>13385</v>
      </c>
      <c r="V2250" t="s">
        <v>13388</v>
      </c>
      <c r="Z2250">
        <v>109.330748438133</v>
      </c>
      <c r="AA2250">
        <v>-7.1865954962157002</v>
      </c>
      <c r="AB2250" t="s">
        <v>13389</v>
      </c>
      <c r="AC2250" t="s">
        <v>284</v>
      </c>
      <c r="AL2250" t="s">
        <v>217</v>
      </c>
      <c r="AM2250" t="s">
        <v>13390</v>
      </c>
      <c r="AN2250" t="s">
        <v>6</v>
      </c>
      <c r="AO2250" t="s">
        <v>13052</v>
      </c>
      <c r="AP2250" s="57">
        <v>46322.625</v>
      </c>
      <c r="AR2250" t="s">
        <v>218</v>
      </c>
      <c r="AS2250" t="s">
        <v>865</v>
      </c>
      <c r="AT2250" t="s">
        <v>230</v>
      </c>
      <c r="AU2250">
        <v>20261027</v>
      </c>
      <c r="AV2250" t="s">
        <v>221</v>
      </c>
      <c r="AW2250" t="s">
        <v>2216</v>
      </c>
      <c r="AX2250" t="s">
        <v>222</v>
      </c>
      <c r="BA2250" s="57">
        <v>46322.625</v>
      </c>
      <c r="BB2250" t="s">
        <v>13390</v>
      </c>
      <c r="BC2250">
        <v>2026</v>
      </c>
      <c r="BD2250">
        <v>10</v>
      </c>
      <c r="BE2250">
        <v>27</v>
      </c>
      <c r="BF2250" s="6">
        <f t="shared" si="105"/>
        <v>46322</v>
      </c>
      <c r="BG2250">
        <f t="shared" si="106"/>
        <v>-0.625</v>
      </c>
      <c r="BH2250" t="str">
        <f t="shared" si="107"/>
        <v>COMPLY</v>
      </c>
      <c r="BI2250" t="e">
        <f>VLOOKUP(H2250,Sheet2!$A$1:$B$270,2,FALSE)</f>
        <v>#N/A</v>
      </c>
    </row>
    <row r="2251" spans="1:61">
      <c r="A2251">
        <v>2250</v>
      </c>
      <c r="B2251">
        <v>1002659087</v>
      </c>
      <c r="C2251">
        <v>3</v>
      </c>
      <c r="D2251" t="s">
        <v>49</v>
      </c>
      <c r="E2251">
        <v>4</v>
      </c>
      <c r="F2251" t="s">
        <v>249</v>
      </c>
      <c r="G2251" t="s">
        <v>537</v>
      </c>
      <c r="H2251" t="s">
        <v>864</v>
      </c>
      <c r="I2251" t="s">
        <v>212</v>
      </c>
      <c r="J2251" t="s">
        <v>213</v>
      </c>
      <c r="K2251" t="s">
        <v>149</v>
      </c>
      <c r="L2251" t="s">
        <v>214</v>
      </c>
      <c r="M2251" t="s">
        <v>76</v>
      </c>
      <c r="N2251" t="s">
        <v>215</v>
      </c>
      <c r="O2251" s="57">
        <v>46324.495706018519</v>
      </c>
      <c r="P2251" s="57">
        <v>46325.421296296299</v>
      </c>
      <c r="Q2251">
        <v>69419190</v>
      </c>
      <c r="S2251">
        <v>142213107556</v>
      </c>
      <c r="T2251" t="s">
        <v>15429</v>
      </c>
      <c r="U2251" t="s">
        <v>15430</v>
      </c>
      <c r="V2251" t="s">
        <v>15431</v>
      </c>
      <c r="Z2251">
        <v>109.329835</v>
      </c>
      <c r="AA2251">
        <v>-7.1857974000000002</v>
      </c>
      <c r="AB2251" t="s">
        <v>15432</v>
      </c>
      <c r="AC2251" t="s">
        <v>235</v>
      </c>
      <c r="AL2251" t="s">
        <v>217</v>
      </c>
      <c r="AM2251" t="s">
        <v>15181</v>
      </c>
      <c r="AN2251" t="s">
        <v>6</v>
      </c>
      <c r="AO2251" t="s">
        <v>15110</v>
      </c>
      <c r="AP2251" s="57">
        <v>46325.333333333336</v>
      </c>
      <c r="AR2251" t="s">
        <v>218</v>
      </c>
      <c r="AS2251" t="s">
        <v>865</v>
      </c>
      <c r="AT2251" t="s">
        <v>230</v>
      </c>
      <c r="AU2251">
        <v>20261030</v>
      </c>
      <c r="AV2251" t="s">
        <v>221</v>
      </c>
      <c r="AW2251" t="s">
        <v>880</v>
      </c>
      <c r="AX2251" t="s">
        <v>222</v>
      </c>
      <c r="BA2251" s="57">
        <v>46325.333333333336</v>
      </c>
      <c r="BB2251" t="s">
        <v>15181</v>
      </c>
      <c r="BC2251">
        <v>2026</v>
      </c>
      <c r="BD2251">
        <v>10</v>
      </c>
      <c r="BE2251">
        <v>30</v>
      </c>
      <c r="BF2251" s="6">
        <f t="shared" si="105"/>
        <v>46325</v>
      </c>
      <c r="BG2251">
        <f t="shared" si="106"/>
        <v>-0.33333333333575865</v>
      </c>
      <c r="BH2251" t="str">
        <f t="shared" si="107"/>
        <v>COMPLY</v>
      </c>
      <c r="BI2251" t="e">
        <f>VLOOKUP(H2251,Sheet2!$A$1:$B$270,2,FALSE)</f>
        <v>#N/A</v>
      </c>
    </row>
    <row r="2252" spans="1:61">
      <c r="A2252">
        <v>2251</v>
      </c>
      <c r="B2252">
        <v>1002617123</v>
      </c>
      <c r="C2252">
        <v>3</v>
      </c>
      <c r="D2252" t="s">
        <v>59</v>
      </c>
      <c r="E2252">
        <v>4</v>
      </c>
      <c r="F2252" t="s">
        <v>223</v>
      </c>
      <c r="G2252" t="s">
        <v>842</v>
      </c>
      <c r="H2252" t="s">
        <v>866</v>
      </c>
      <c r="I2252" t="s">
        <v>212</v>
      </c>
      <c r="J2252" t="s">
        <v>213</v>
      </c>
      <c r="K2252" t="s">
        <v>149</v>
      </c>
      <c r="L2252" t="s">
        <v>214</v>
      </c>
      <c r="M2252" t="s">
        <v>76</v>
      </c>
      <c r="N2252" t="s">
        <v>215</v>
      </c>
      <c r="O2252" s="57">
        <v>46296.401087962964</v>
      </c>
      <c r="P2252" s="57">
        <v>46296.659687500003</v>
      </c>
      <c r="Q2252">
        <v>69402096</v>
      </c>
      <c r="S2252">
        <v>146394105462</v>
      </c>
      <c r="T2252" t="s">
        <v>1256</v>
      </c>
      <c r="U2252" t="s">
        <v>1257</v>
      </c>
      <c r="V2252" t="s">
        <v>1258</v>
      </c>
      <c r="Z2252">
        <v>109.36051447203801</v>
      </c>
      <c r="AA2252">
        <v>-7.3363168771240703</v>
      </c>
      <c r="AB2252" t="s">
        <v>1259</v>
      </c>
      <c r="AC2252" t="s">
        <v>235</v>
      </c>
      <c r="AL2252" t="s">
        <v>217</v>
      </c>
      <c r="AM2252" t="s">
        <v>1260</v>
      </c>
      <c r="AN2252" t="s">
        <v>6</v>
      </c>
      <c r="AO2252" s="57">
        <v>46032.413738425923</v>
      </c>
      <c r="AP2252" s="57">
        <v>46297.333333333336</v>
      </c>
      <c r="AR2252" t="s">
        <v>218</v>
      </c>
      <c r="AS2252" t="s">
        <v>867</v>
      </c>
      <c r="AT2252" t="s">
        <v>230</v>
      </c>
      <c r="AU2252">
        <v>20261001</v>
      </c>
      <c r="AV2252" t="s">
        <v>221</v>
      </c>
      <c r="AW2252" t="s">
        <v>878</v>
      </c>
      <c r="AX2252" t="s">
        <v>222</v>
      </c>
      <c r="BA2252" s="57">
        <v>46297.333333333336</v>
      </c>
      <c r="BB2252" t="s">
        <v>1260</v>
      </c>
      <c r="BC2252">
        <v>2026</v>
      </c>
      <c r="BD2252">
        <v>10</v>
      </c>
      <c r="BE2252">
        <v>1</v>
      </c>
      <c r="BF2252" s="6">
        <f t="shared" si="105"/>
        <v>46296</v>
      </c>
      <c r="BG2252">
        <f t="shared" si="106"/>
        <v>-1.3333333333357587</v>
      </c>
      <c r="BH2252" t="str">
        <f t="shared" si="107"/>
        <v>COMPLY</v>
      </c>
      <c r="BI2252" t="e">
        <f>VLOOKUP(H2252,Sheet2!$A$1:$B$270,2,FALSE)</f>
        <v>#N/A</v>
      </c>
    </row>
    <row r="2253" spans="1:61">
      <c r="A2253">
        <v>2252</v>
      </c>
      <c r="B2253">
        <v>1002623187</v>
      </c>
      <c r="C2253">
        <v>3</v>
      </c>
      <c r="D2253" t="s">
        <v>59</v>
      </c>
      <c r="E2253">
        <v>4</v>
      </c>
      <c r="F2253" t="s">
        <v>223</v>
      </c>
      <c r="G2253" t="s">
        <v>842</v>
      </c>
      <c r="H2253" t="s">
        <v>866</v>
      </c>
      <c r="I2253" t="s">
        <v>212</v>
      </c>
      <c r="J2253" t="s">
        <v>213</v>
      </c>
      <c r="K2253" t="s">
        <v>149</v>
      </c>
      <c r="L2253" t="s">
        <v>214</v>
      </c>
      <c r="M2253" t="s">
        <v>76</v>
      </c>
      <c r="N2253" t="s">
        <v>215</v>
      </c>
      <c r="O2253" s="57">
        <v>46300.706006944441</v>
      </c>
      <c r="P2253" s="57">
        <v>46301.618136574078</v>
      </c>
      <c r="Q2253">
        <v>69404588</v>
      </c>
      <c r="S2253">
        <v>146394105824</v>
      </c>
      <c r="T2253" t="s">
        <v>2932</v>
      </c>
      <c r="U2253" t="s">
        <v>2933</v>
      </c>
      <c r="V2253" t="s">
        <v>2934</v>
      </c>
      <c r="Z2253">
        <v>109.36048541218</v>
      </c>
      <c r="AA2253">
        <v>-7.3204639741467998</v>
      </c>
      <c r="AB2253" t="s">
        <v>2935</v>
      </c>
      <c r="AC2253" t="s">
        <v>216</v>
      </c>
      <c r="AL2253" t="s">
        <v>217</v>
      </c>
      <c r="AM2253" t="s">
        <v>2936</v>
      </c>
      <c r="AN2253" t="s">
        <v>6</v>
      </c>
      <c r="AO2253" s="57">
        <v>46152.726238425923</v>
      </c>
      <c r="AP2253" s="57">
        <v>46304.458333333336</v>
      </c>
      <c r="AR2253" t="s">
        <v>218</v>
      </c>
      <c r="AS2253" t="s">
        <v>867</v>
      </c>
      <c r="AT2253" t="s">
        <v>220</v>
      </c>
      <c r="AU2253">
        <v>20261006</v>
      </c>
      <c r="AV2253" t="s">
        <v>221</v>
      </c>
      <c r="AW2253" t="s">
        <v>2937</v>
      </c>
      <c r="AX2253" t="s">
        <v>222</v>
      </c>
      <c r="BA2253" s="57">
        <v>46304.458333333336</v>
      </c>
      <c r="BB2253" t="s">
        <v>2936</v>
      </c>
      <c r="BC2253">
        <v>2026</v>
      </c>
      <c r="BD2253">
        <v>10</v>
      </c>
      <c r="BE2253">
        <v>6</v>
      </c>
      <c r="BF2253" s="6">
        <f t="shared" si="105"/>
        <v>46301</v>
      </c>
      <c r="BG2253">
        <f t="shared" si="106"/>
        <v>-3.4583333333357587</v>
      </c>
      <c r="BH2253" t="str">
        <f t="shared" si="107"/>
        <v>COMPLY</v>
      </c>
      <c r="BI2253" t="e">
        <f>VLOOKUP(H2253,Sheet2!$A$1:$B$270,2,FALSE)</f>
        <v>#N/A</v>
      </c>
    </row>
    <row r="2254" spans="1:61">
      <c r="A2254">
        <v>2253</v>
      </c>
      <c r="B2254">
        <v>1002624084</v>
      </c>
      <c r="C2254">
        <v>3</v>
      </c>
      <c r="D2254" t="s">
        <v>59</v>
      </c>
      <c r="E2254">
        <v>4</v>
      </c>
      <c r="F2254" t="s">
        <v>223</v>
      </c>
      <c r="G2254" t="s">
        <v>842</v>
      </c>
      <c r="H2254" t="s">
        <v>866</v>
      </c>
      <c r="I2254" t="s">
        <v>212</v>
      </c>
      <c r="J2254" t="s">
        <v>213</v>
      </c>
      <c r="K2254" t="s">
        <v>149</v>
      </c>
      <c r="L2254" t="s">
        <v>214</v>
      </c>
      <c r="M2254" t="s">
        <v>76</v>
      </c>
      <c r="N2254" t="s">
        <v>215</v>
      </c>
      <c r="O2254" s="57">
        <v>46301.491435185184</v>
      </c>
      <c r="P2254" s="57">
        <v>46302.519965277781</v>
      </c>
      <c r="Q2254">
        <v>69404951</v>
      </c>
      <c r="S2254">
        <v>146394105833</v>
      </c>
      <c r="T2254" t="s">
        <v>3532</v>
      </c>
      <c r="U2254" t="s">
        <v>3533</v>
      </c>
      <c r="V2254" t="s">
        <v>3534</v>
      </c>
      <c r="Z2254">
        <v>109.3351894</v>
      </c>
      <c r="AA2254">
        <v>-7.2492799000000003</v>
      </c>
      <c r="AB2254" t="s">
        <v>3535</v>
      </c>
      <c r="AC2254" t="s">
        <v>235</v>
      </c>
      <c r="AL2254" t="s">
        <v>217</v>
      </c>
      <c r="AM2254" t="s">
        <v>3536</v>
      </c>
      <c r="AN2254" t="s">
        <v>6</v>
      </c>
      <c r="AO2254" s="57">
        <v>46183.517812500002</v>
      </c>
      <c r="AP2254" s="57">
        <v>46307.333333333336</v>
      </c>
      <c r="AR2254" t="s">
        <v>218</v>
      </c>
      <c r="AS2254" t="s">
        <v>867</v>
      </c>
      <c r="AT2254" t="s">
        <v>230</v>
      </c>
      <c r="AU2254">
        <v>20261007</v>
      </c>
      <c r="AV2254" t="s">
        <v>221</v>
      </c>
      <c r="AW2254" t="s">
        <v>880</v>
      </c>
      <c r="AX2254" t="s">
        <v>222</v>
      </c>
      <c r="BA2254" s="57">
        <v>46307.333333333336</v>
      </c>
      <c r="BB2254" t="s">
        <v>3536</v>
      </c>
      <c r="BC2254">
        <v>2026</v>
      </c>
      <c r="BD2254">
        <v>10</v>
      </c>
      <c r="BE2254">
        <v>7</v>
      </c>
      <c r="BF2254" s="6">
        <f t="shared" si="105"/>
        <v>46302</v>
      </c>
      <c r="BG2254">
        <f t="shared" si="106"/>
        <v>-5.3333333333357587</v>
      </c>
      <c r="BH2254" t="str">
        <f t="shared" si="107"/>
        <v>COMPLY</v>
      </c>
      <c r="BI2254" t="e">
        <f>VLOOKUP(H2254,Sheet2!$A$1:$B$270,2,FALSE)</f>
        <v>#N/A</v>
      </c>
    </row>
    <row r="2255" spans="1:61">
      <c r="A2255">
        <v>2254</v>
      </c>
      <c r="B2255">
        <v>1002625847</v>
      </c>
      <c r="C2255">
        <v>3</v>
      </c>
      <c r="D2255" t="s">
        <v>59</v>
      </c>
      <c r="E2255">
        <v>4</v>
      </c>
      <c r="F2255" t="s">
        <v>223</v>
      </c>
      <c r="G2255" t="s">
        <v>842</v>
      </c>
      <c r="H2255" t="s">
        <v>866</v>
      </c>
      <c r="I2255" t="s">
        <v>212</v>
      </c>
      <c r="J2255" t="s">
        <v>213</v>
      </c>
      <c r="K2255" t="s">
        <v>149</v>
      </c>
      <c r="L2255" t="s">
        <v>214</v>
      </c>
      <c r="M2255" t="s">
        <v>76</v>
      </c>
      <c r="N2255" t="s">
        <v>215</v>
      </c>
      <c r="O2255" s="57">
        <v>46302.485185185185</v>
      </c>
      <c r="P2255" s="57">
        <v>46303.553101851852</v>
      </c>
      <c r="Q2255">
        <v>69405702</v>
      </c>
      <c r="S2255">
        <v>146394106009</v>
      </c>
      <c r="T2255" t="s">
        <v>4205</v>
      </c>
      <c r="U2255" t="s">
        <v>4206</v>
      </c>
      <c r="V2255" t="s">
        <v>4207</v>
      </c>
      <c r="Z2255">
        <v>109.33972900000001</v>
      </c>
      <c r="AA2255">
        <v>-7.3355528999999997</v>
      </c>
      <c r="AB2255" t="s">
        <v>4208</v>
      </c>
      <c r="AC2255" t="s">
        <v>235</v>
      </c>
      <c r="AL2255" t="s">
        <v>217</v>
      </c>
      <c r="AM2255" t="s">
        <v>4209</v>
      </c>
      <c r="AN2255" t="s">
        <v>6</v>
      </c>
      <c r="AO2255" s="57">
        <v>46213.486516203702</v>
      </c>
      <c r="AP2255" s="57">
        <v>46308.333333333336</v>
      </c>
      <c r="AR2255" t="s">
        <v>218</v>
      </c>
      <c r="AS2255" t="s">
        <v>867</v>
      </c>
      <c r="AT2255" t="s">
        <v>230</v>
      </c>
      <c r="AU2255">
        <v>20261008</v>
      </c>
      <c r="AV2255" t="s">
        <v>221</v>
      </c>
      <c r="AW2255" t="s">
        <v>877</v>
      </c>
      <c r="AX2255" t="s">
        <v>222</v>
      </c>
      <c r="BA2255" s="57">
        <v>46308.333333333336</v>
      </c>
      <c r="BB2255" t="s">
        <v>4209</v>
      </c>
      <c r="BC2255">
        <v>2026</v>
      </c>
      <c r="BD2255">
        <v>10</v>
      </c>
      <c r="BE2255">
        <v>8</v>
      </c>
      <c r="BF2255" s="6">
        <f t="shared" si="105"/>
        <v>46303</v>
      </c>
      <c r="BG2255">
        <f t="shared" si="106"/>
        <v>-5.3333333333357587</v>
      </c>
      <c r="BH2255" t="str">
        <f t="shared" si="107"/>
        <v>COMPLY</v>
      </c>
      <c r="BI2255" t="e">
        <f>VLOOKUP(H2255,Sheet2!$A$1:$B$270,2,FALSE)</f>
        <v>#N/A</v>
      </c>
    </row>
    <row r="2256" spans="1:61">
      <c r="A2256">
        <v>2255</v>
      </c>
      <c r="B2256">
        <v>1002628062</v>
      </c>
      <c r="C2256">
        <v>3</v>
      </c>
      <c r="D2256" t="s">
        <v>59</v>
      </c>
      <c r="E2256">
        <v>4</v>
      </c>
      <c r="F2256" t="s">
        <v>223</v>
      </c>
      <c r="G2256" t="s">
        <v>842</v>
      </c>
      <c r="H2256" t="s">
        <v>866</v>
      </c>
      <c r="I2256" t="s">
        <v>212</v>
      </c>
      <c r="J2256" t="s">
        <v>213</v>
      </c>
      <c r="K2256" t="s">
        <v>149</v>
      </c>
      <c r="L2256" t="s">
        <v>214</v>
      </c>
      <c r="M2256" t="s">
        <v>76</v>
      </c>
      <c r="N2256" t="s">
        <v>215</v>
      </c>
      <c r="O2256" s="57">
        <v>46303.659479166665</v>
      </c>
      <c r="P2256" s="57">
        <v>46307.491469907407</v>
      </c>
      <c r="Q2256">
        <v>69406686</v>
      </c>
      <c r="S2256">
        <v>146394106369</v>
      </c>
      <c r="T2256" t="s">
        <v>4677</v>
      </c>
      <c r="U2256" t="s">
        <v>5536</v>
      </c>
      <c r="V2256" t="s">
        <v>4678</v>
      </c>
      <c r="Z2256">
        <v>109.33996190000001</v>
      </c>
      <c r="AA2256">
        <v>-7.3351949999999997</v>
      </c>
      <c r="AB2256" t="s">
        <v>4679</v>
      </c>
      <c r="AC2256" t="s">
        <v>235</v>
      </c>
      <c r="AL2256" t="s">
        <v>217</v>
      </c>
      <c r="AM2256" t="s">
        <v>4680</v>
      </c>
      <c r="AN2256" t="s">
        <v>6</v>
      </c>
      <c r="AO2256" s="57">
        <v>46244.684513888889</v>
      </c>
      <c r="AP2256" s="57">
        <v>46308.458333333336</v>
      </c>
      <c r="AR2256" t="s">
        <v>218</v>
      </c>
      <c r="AS2256" t="s">
        <v>867</v>
      </c>
      <c r="AT2256" t="s">
        <v>230</v>
      </c>
      <c r="AU2256">
        <v>20261012</v>
      </c>
      <c r="AV2256" t="s">
        <v>221</v>
      </c>
      <c r="AW2256" t="s">
        <v>880</v>
      </c>
      <c r="AX2256" t="s">
        <v>222</v>
      </c>
      <c r="BA2256" s="57">
        <v>46308.458333333336</v>
      </c>
      <c r="BB2256" t="s">
        <v>4680</v>
      </c>
      <c r="BC2256">
        <v>2026</v>
      </c>
      <c r="BD2256">
        <v>10</v>
      </c>
      <c r="BE2256">
        <v>12</v>
      </c>
      <c r="BF2256" s="6">
        <f t="shared" si="105"/>
        <v>46307</v>
      </c>
      <c r="BG2256">
        <f t="shared" si="106"/>
        <v>-1.4583333333357587</v>
      </c>
      <c r="BH2256" t="str">
        <f t="shared" si="107"/>
        <v>COMPLY</v>
      </c>
      <c r="BI2256" t="e">
        <f>VLOOKUP(H2256,Sheet2!$A$1:$B$270,2,FALSE)</f>
        <v>#N/A</v>
      </c>
    </row>
    <row r="2257" spans="1:61">
      <c r="A2257">
        <v>2256</v>
      </c>
      <c r="B2257">
        <v>1002637310</v>
      </c>
      <c r="C2257">
        <v>3</v>
      </c>
      <c r="D2257" t="s">
        <v>59</v>
      </c>
      <c r="E2257">
        <v>4</v>
      </c>
      <c r="F2257" t="s">
        <v>223</v>
      </c>
      <c r="G2257" t="s">
        <v>842</v>
      </c>
      <c r="H2257" t="s">
        <v>866</v>
      </c>
      <c r="I2257" t="s">
        <v>212</v>
      </c>
      <c r="J2257" t="s">
        <v>213</v>
      </c>
      <c r="K2257" t="s">
        <v>149</v>
      </c>
      <c r="L2257" t="s">
        <v>214</v>
      </c>
      <c r="M2257" t="s">
        <v>76</v>
      </c>
      <c r="N2257" t="s">
        <v>215</v>
      </c>
      <c r="O2257" s="57">
        <v>46309.685150462959</v>
      </c>
      <c r="P2257" s="57">
        <v>46310.610266203701</v>
      </c>
      <c r="Q2257">
        <v>69410344</v>
      </c>
      <c r="S2257">
        <v>146394106733</v>
      </c>
      <c r="T2257" t="s">
        <v>7181</v>
      </c>
      <c r="U2257" t="s">
        <v>7815</v>
      </c>
      <c r="V2257" t="s">
        <v>7182</v>
      </c>
      <c r="Z2257">
        <v>109.33595099999999</v>
      </c>
      <c r="AA2257">
        <v>-7.2230689999999997</v>
      </c>
      <c r="AB2257" t="s">
        <v>7183</v>
      </c>
      <c r="AC2257" t="s">
        <v>235</v>
      </c>
      <c r="AL2257" t="s">
        <v>217</v>
      </c>
      <c r="AM2257" t="s">
        <v>7184</v>
      </c>
      <c r="AN2257" t="s">
        <v>6</v>
      </c>
      <c r="AO2257" t="s">
        <v>6828</v>
      </c>
      <c r="AP2257" s="57">
        <v>46312.458333333336</v>
      </c>
      <c r="AR2257" t="s">
        <v>218</v>
      </c>
      <c r="AS2257" t="s">
        <v>867</v>
      </c>
      <c r="AT2257" t="s">
        <v>230</v>
      </c>
      <c r="AU2257">
        <v>20261015</v>
      </c>
      <c r="AV2257" t="s">
        <v>221</v>
      </c>
      <c r="AW2257" t="s">
        <v>877</v>
      </c>
      <c r="AX2257" t="s">
        <v>222</v>
      </c>
      <c r="BA2257" s="57">
        <v>46312.458333333336</v>
      </c>
      <c r="BB2257" t="s">
        <v>7184</v>
      </c>
      <c r="BC2257">
        <v>2026</v>
      </c>
      <c r="BD2257">
        <v>10</v>
      </c>
      <c r="BE2257">
        <v>15</v>
      </c>
      <c r="BF2257" s="6">
        <f t="shared" si="105"/>
        <v>46310</v>
      </c>
      <c r="BG2257">
        <f t="shared" si="106"/>
        <v>-2.4583333333357587</v>
      </c>
      <c r="BH2257" t="str">
        <f t="shared" si="107"/>
        <v>COMPLY</v>
      </c>
      <c r="BI2257" t="e">
        <f>VLOOKUP(H2257,Sheet2!$A$1:$B$270,2,FALSE)</f>
        <v>#N/A</v>
      </c>
    </row>
    <row r="2258" spans="1:61">
      <c r="A2258">
        <v>2257</v>
      </c>
      <c r="B2258">
        <v>1002640457</v>
      </c>
      <c r="C2258">
        <v>3</v>
      </c>
      <c r="D2258" t="s">
        <v>59</v>
      </c>
      <c r="E2258">
        <v>4</v>
      </c>
      <c r="F2258" t="s">
        <v>223</v>
      </c>
      <c r="G2258" t="s">
        <v>842</v>
      </c>
      <c r="H2258" t="s">
        <v>866</v>
      </c>
      <c r="I2258" t="s">
        <v>212</v>
      </c>
      <c r="J2258" t="s">
        <v>213</v>
      </c>
      <c r="K2258" t="s">
        <v>149</v>
      </c>
      <c r="L2258" t="s">
        <v>214</v>
      </c>
      <c r="M2258" t="s">
        <v>76</v>
      </c>
      <c r="N2258" t="s">
        <v>215</v>
      </c>
      <c r="O2258" s="57">
        <v>46311.624768518515</v>
      </c>
      <c r="P2258" s="57">
        <v>46314.758020833331</v>
      </c>
      <c r="Q2258">
        <v>69411634</v>
      </c>
      <c r="S2258">
        <v>146394105085</v>
      </c>
      <c r="T2258" t="s">
        <v>9002</v>
      </c>
      <c r="U2258" t="s">
        <v>9003</v>
      </c>
      <c r="V2258" t="s">
        <v>9004</v>
      </c>
      <c r="Z2258">
        <v>109.36091279999999</v>
      </c>
      <c r="AA2258">
        <v>-7.2999244000000001</v>
      </c>
      <c r="AB2258" t="s">
        <v>9005</v>
      </c>
      <c r="AC2258" t="s">
        <v>235</v>
      </c>
      <c r="AL2258" t="s">
        <v>217</v>
      </c>
      <c r="AM2258" t="s">
        <v>9006</v>
      </c>
      <c r="AN2258" t="s">
        <v>6</v>
      </c>
      <c r="AO2258" t="s">
        <v>8139</v>
      </c>
      <c r="AP2258" s="57">
        <v>46314.333333333336</v>
      </c>
      <c r="AR2258" t="s">
        <v>218</v>
      </c>
      <c r="AS2258" t="s">
        <v>867</v>
      </c>
      <c r="AT2258" t="s">
        <v>230</v>
      </c>
      <c r="AU2258">
        <v>20261019</v>
      </c>
      <c r="AV2258" t="s">
        <v>221</v>
      </c>
      <c r="AW2258" t="s">
        <v>883</v>
      </c>
      <c r="AX2258" t="s">
        <v>222</v>
      </c>
      <c r="BA2258" s="57">
        <v>46314.333333333336</v>
      </c>
      <c r="BB2258" t="s">
        <v>9006</v>
      </c>
      <c r="BC2258">
        <v>2026</v>
      </c>
      <c r="BD2258">
        <v>10</v>
      </c>
      <c r="BE2258">
        <v>19</v>
      </c>
      <c r="BF2258" s="6">
        <f t="shared" si="105"/>
        <v>46314</v>
      </c>
      <c r="BG2258">
        <f t="shared" si="106"/>
        <v>-0.33333333333575865</v>
      </c>
      <c r="BH2258" t="str">
        <f t="shared" si="107"/>
        <v>COMPLY</v>
      </c>
      <c r="BI2258" t="e">
        <f>VLOOKUP(H2258,Sheet2!$A$1:$B$270,2,FALSE)</f>
        <v>#N/A</v>
      </c>
    </row>
    <row r="2259" spans="1:61">
      <c r="A2259">
        <v>2258</v>
      </c>
      <c r="B2259">
        <v>1002641765</v>
      </c>
      <c r="C2259">
        <v>3</v>
      </c>
      <c r="D2259" t="s">
        <v>59</v>
      </c>
      <c r="E2259">
        <v>4</v>
      </c>
      <c r="F2259" t="s">
        <v>223</v>
      </c>
      <c r="G2259" t="s">
        <v>842</v>
      </c>
      <c r="H2259" t="s">
        <v>866</v>
      </c>
      <c r="I2259" t="s">
        <v>212</v>
      </c>
      <c r="J2259" t="s">
        <v>213</v>
      </c>
      <c r="K2259" t="s">
        <v>149</v>
      </c>
      <c r="L2259" t="s">
        <v>214</v>
      </c>
      <c r="M2259" t="s">
        <v>76</v>
      </c>
      <c r="N2259" t="s">
        <v>215</v>
      </c>
      <c r="O2259" s="57">
        <v>46313.396932870368</v>
      </c>
      <c r="P2259" s="57">
        <v>46313.560023148151</v>
      </c>
      <c r="Q2259">
        <v>69412283</v>
      </c>
      <c r="S2259">
        <v>146394106739</v>
      </c>
      <c r="T2259" t="s">
        <v>8998</v>
      </c>
      <c r="U2259" t="s">
        <v>8999</v>
      </c>
      <c r="V2259" t="s">
        <v>9000</v>
      </c>
      <c r="Z2259">
        <v>109.43614394927801</v>
      </c>
      <c r="AA2259">
        <v>-7.3239604026747198</v>
      </c>
      <c r="AB2259" t="s">
        <v>9001</v>
      </c>
      <c r="AC2259" t="s">
        <v>235</v>
      </c>
      <c r="AL2259" t="s">
        <v>217</v>
      </c>
      <c r="AM2259" t="s">
        <v>8953</v>
      </c>
      <c r="AN2259" t="s">
        <v>6</v>
      </c>
      <c r="AO2259" t="s">
        <v>8247</v>
      </c>
      <c r="AP2259" s="57">
        <v>46314.333333333336</v>
      </c>
      <c r="AR2259" t="s">
        <v>218</v>
      </c>
      <c r="AS2259" t="s">
        <v>867</v>
      </c>
      <c r="AT2259" t="s">
        <v>230</v>
      </c>
      <c r="AU2259">
        <v>20261018</v>
      </c>
      <c r="AV2259" t="s">
        <v>221</v>
      </c>
      <c r="AW2259" t="s">
        <v>883</v>
      </c>
      <c r="AX2259" t="s">
        <v>222</v>
      </c>
      <c r="BA2259" s="57">
        <v>46314.333333333336</v>
      </c>
      <c r="BB2259" t="s">
        <v>8953</v>
      </c>
      <c r="BC2259">
        <v>2026</v>
      </c>
      <c r="BD2259">
        <v>10</v>
      </c>
      <c r="BE2259">
        <v>18</v>
      </c>
      <c r="BF2259" s="6">
        <f t="shared" si="105"/>
        <v>46313</v>
      </c>
      <c r="BG2259">
        <f t="shared" si="106"/>
        <v>-1.3333333333357587</v>
      </c>
      <c r="BH2259" t="str">
        <f t="shared" si="107"/>
        <v>COMPLY</v>
      </c>
      <c r="BI2259" t="e">
        <f>VLOOKUP(H2259,Sheet2!$A$1:$B$270,2,FALSE)</f>
        <v>#N/A</v>
      </c>
    </row>
    <row r="2260" spans="1:61">
      <c r="A2260">
        <v>2259</v>
      </c>
      <c r="B2260">
        <v>1002643193</v>
      </c>
      <c r="C2260">
        <v>3</v>
      </c>
      <c r="D2260" t="s">
        <v>59</v>
      </c>
      <c r="E2260">
        <v>4</v>
      </c>
      <c r="F2260" t="s">
        <v>223</v>
      </c>
      <c r="G2260" t="s">
        <v>842</v>
      </c>
      <c r="H2260" t="s">
        <v>866</v>
      </c>
      <c r="I2260" t="s">
        <v>212</v>
      </c>
      <c r="J2260" t="s">
        <v>213</v>
      </c>
      <c r="K2260" t="s">
        <v>149</v>
      </c>
      <c r="L2260" t="s">
        <v>214</v>
      </c>
      <c r="M2260" t="s">
        <v>76</v>
      </c>
      <c r="N2260" t="s">
        <v>215</v>
      </c>
      <c r="O2260" s="57">
        <v>46314.564282407409</v>
      </c>
      <c r="P2260" s="57">
        <v>46315.600324074076</v>
      </c>
      <c r="Q2260">
        <v>69412943</v>
      </c>
      <c r="S2260">
        <v>146394106740</v>
      </c>
      <c r="T2260" t="s">
        <v>9865</v>
      </c>
      <c r="U2260" t="s">
        <v>9866</v>
      </c>
      <c r="V2260" t="s">
        <v>9867</v>
      </c>
      <c r="Z2260">
        <v>109.39216399999999</v>
      </c>
      <c r="AA2260">
        <v>-7.32524</v>
      </c>
      <c r="AB2260" t="s">
        <v>9868</v>
      </c>
      <c r="AC2260" t="s">
        <v>235</v>
      </c>
      <c r="AL2260" t="s">
        <v>217</v>
      </c>
      <c r="AM2260" t="s">
        <v>9869</v>
      </c>
      <c r="AN2260" t="s">
        <v>6</v>
      </c>
      <c r="AO2260" t="s">
        <v>9870</v>
      </c>
      <c r="AP2260" s="57">
        <v>46315.458333333336</v>
      </c>
      <c r="AR2260" t="s">
        <v>218</v>
      </c>
      <c r="AS2260" t="s">
        <v>867</v>
      </c>
      <c r="AT2260" t="s">
        <v>230</v>
      </c>
      <c r="AU2260">
        <v>20261020</v>
      </c>
      <c r="AV2260" t="s">
        <v>221</v>
      </c>
      <c r="AW2260" t="s">
        <v>876</v>
      </c>
      <c r="AX2260" t="s">
        <v>222</v>
      </c>
      <c r="BA2260" s="57">
        <v>46315.458333333336</v>
      </c>
      <c r="BB2260" t="s">
        <v>9869</v>
      </c>
      <c r="BC2260">
        <v>2026</v>
      </c>
      <c r="BD2260">
        <v>10</v>
      </c>
      <c r="BE2260">
        <v>20</v>
      </c>
      <c r="BF2260" s="6">
        <f t="shared" si="105"/>
        <v>46315</v>
      </c>
      <c r="BG2260">
        <f t="shared" si="106"/>
        <v>-0.45833333333575865</v>
      </c>
      <c r="BH2260" t="str">
        <f t="shared" si="107"/>
        <v>COMPLY</v>
      </c>
      <c r="BI2260" t="e">
        <f>VLOOKUP(H2260,Sheet2!$A$1:$B$270,2,FALSE)</f>
        <v>#N/A</v>
      </c>
    </row>
    <row r="2261" spans="1:61">
      <c r="A2261">
        <v>2260</v>
      </c>
      <c r="B2261">
        <v>1002644923</v>
      </c>
      <c r="C2261">
        <v>3</v>
      </c>
      <c r="D2261" t="s">
        <v>59</v>
      </c>
      <c r="E2261">
        <v>4</v>
      </c>
      <c r="F2261" t="s">
        <v>223</v>
      </c>
      <c r="G2261" t="s">
        <v>842</v>
      </c>
      <c r="H2261" t="s">
        <v>866</v>
      </c>
      <c r="I2261" t="s">
        <v>212</v>
      </c>
      <c r="J2261" t="s">
        <v>213</v>
      </c>
      <c r="K2261" t="s">
        <v>149</v>
      </c>
      <c r="L2261" t="s">
        <v>214</v>
      </c>
      <c r="M2261" t="s">
        <v>76</v>
      </c>
      <c r="N2261" t="s">
        <v>215</v>
      </c>
      <c r="O2261" s="57">
        <v>46315.433854166666</v>
      </c>
      <c r="P2261" s="57">
        <v>46316.552106481482</v>
      </c>
      <c r="Q2261">
        <v>69413545</v>
      </c>
      <c r="S2261">
        <v>146394104018</v>
      </c>
      <c r="T2261" t="s">
        <v>10500</v>
      </c>
      <c r="U2261" t="s">
        <v>10501</v>
      </c>
      <c r="V2261" t="s">
        <v>10502</v>
      </c>
      <c r="Z2261">
        <v>109.483182</v>
      </c>
      <c r="AA2261">
        <v>-7.3041450000000001</v>
      </c>
      <c r="AB2261" t="s">
        <v>10503</v>
      </c>
      <c r="AC2261" t="s">
        <v>235</v>
      </c>
      <c r="AL2261" t="s">
        <v>217</v>
      </c>
      <c r="AM2261" t="s">
        <v>10504</v>
      </c>
      <c r="AN2261" t="s">
        <v>6</v>
      </c>
      <c r="AO2261" t="s">
        <v>10104</v>
      </c>
      <c r="AP2261" s="57">
        <v>46317.333333333336</v>
      </c>
      <c r="AR2261" t="s">
        <v>218</v>
      </c>
      <c r="AS2261" t="s">
        <v>867</v>
      </c>
      <c r="AT2261" t="s">
        <v>230</v>
      </c>
      <c r="AU2261">
        <v>20261021</v>
      </c>
      <c r="AV2261" t="s">
        <v>221</v>
      </c>
      <c r="AW2261" t="s">
        <v>880</v>
      </c>
      <c r="AX2261" t="s">
        <v>222</v>
      </c>
      <c r="BA2261" s="57">
        <v>46317.333333333336</v>
      </c>
      <c r="BB2261" t="s">
        <v>10504</v>
      </c>
      <c r="BC2261">
        <v>2026</v>
      </c>
      <c r="BD2261">
        <v>10</v>
      </c>
      <c r="BE2261">
        <v>21</v>
      </c>
      <c r="BF2261" s="6">
        <f t="shared" si="105"/>
        <v>46316</v>
      </c>
      <c r="BG2261">
        <f t="shared" si="106"/>
        <v>-1.3333333333357587</v>
      </c>
      <c r="BH2261" t="str">
        <f t="shared" si="107"/>
        <v>COMPLY</v>
      </c>
      <c r="BI2261" t="e">
        <f>VLOOKUP(H2261,Sheet2!$A$1:$B$270,2,FALSE)</f>
        <v>#N/A</v>
      </c>
    </row>
    <row r="2262" spans="1:61">
      <c r="A2262">
        <v>2261</v>
      </c>
      <c r="B2262">
        <v>1002646574</v>
      </c>
      <c r="C2262">
        <v>3</v>
      </c>
      <c r="D2262" t="s">
        <v>59</v>
      </c>
      <c r="E2262">
        <v>4</v>
      </c>
      <c r="F2262" t="s">
        <v>223</v>
      </c>
      <c r="G2262" t="s">
        <v>842</v>
      </c>
      <c r="H2262" t="s">
        <v>866</v>
      </c>
      <c r="I2262" t="s">
        <v>212</v>
      </c>
      <c r="J2262" t="s">
        <v>213</v>
      </c>
      <c r="K2262" t="s">
        <v>149</v>
      </c>
      <c r="L2262" t="s">
        <v>214</v>
      </c>
      <c r="M2262" t="s">
        <v>76</v>
      </c>
      <c r="N2262" t="s">
        <v>215</v>
      </c>
      <c r="O2262" s="57">
        <v>46316.371365740742</v>
      </c>
      <c r="P2262" s="57">
        <v>46317.515439814815</v>
      </c>
      <c r="Q2262">
        <v>69414177</v>
      </c>
      <c r="S2262">
        <v>146394104024</v>
      </c>
      <c r="T2262" t="s">
        <v>11108</v>
      </c>
      <c r="U2262" t="s">
        <v>11109</v>
      </c>
      <c r="V2262" t="s">
        <v>11110</v>
      </c>
      <c r="Z2262">
        <v>109.3609367</v>
      </c>
      <c r="AA2262">
        <v>-7.31928939999999</v>
      </c>
      <c r="AB2262" t="s">
        <v>11111</v>
      </c>
      <c r="AC2262" t="s">
        <v>235</v>
      </c>
      <c r="AL2262" t="s">
        <v>217</v>
      </c>
      <c r="AM2262" t="s">
        <v>11112</v>
      </c>
      <c r="AN2262" t="s">
        <v>6</v>
      </c>
      <c r="AO2262" t="s">
        <v>10985</v>
      </c>
      <c r="AP2262" s="57">
        <v>46317.458333333336</v>
      </c>
      <c r="AR2262" t="s">
        <v>218</v>
      </c>
      <c r="AS2262" t="s">
        <v>867</v>
      </c>
      <c r="AT2262" t="s">
        <v>230</v>
      </c>
      <c r="AU2262">
        <v>20261022</v>
      </c>
      <c r="AV2262" t="s">
        <v>221</v>
      </c>
      <c r="AW2262" t="s">
        <v>2624</v>
      </c>
      <c r="AX2262" t="s">
        <v>222</v>
      </c>
      <c r="BA2262" s="57">
        <v>46317.458333333336</v>
      </c>
      <c r="BB2262" t="s">
        <v>11112</v>
      </c>
      <c r="BC2262">
        <v>2026</v>
      </c>
      <c r="BD2262">
        <v>10</v>
      </c>
      <c r="BE2262">
        <v>22</v>
      </c>
      <c r="BF2262" s="6">
        <f t="shared" si="105"/>
        <v>46317</v>
      </c>
      <c r="BG2262">
        <f t="shared" si="106"/>
        <v>-0.45833333333575865</v>
      </c>
      <c r="BH2262" t="str">
        <f t="shared" si="107"/>
        <v>COMPLY</v>
      </c>
      <c r="BI2262" t="e">
        <f>VLOOKUP(H2262,Sheet2!$A$1:$B$270,2,FALSE)</f>
        <v>#N/A</v>
      </c>
    </row>
    <row r="2263" spans="1:61">
      <c r="A2263">
        <v>2262</v>
      </c>
      <c r="B2263">
        <v>1002623655</v>
      </c>
      <c r="C2263">
        <v>3</v>
      </c>
      <c r="D2263" t="s">
        <v>59</v>
      </c>
      <c r="E2263">
        <v>4</v>
      </c>
      <c r="F2263" t="s">
        <v>223</v>
      </c>
      <c r="G2263" t="s">
        <v>842</v>
      </c>
      <c r="H2263" t="s">
        <v>866</v>
      </c>
      <c r="I2263" t="s">
        <v>212</v>
      </c>
      <c r="J2263" t="s">
        <v>213</v>
      </c>
      <c r="K2263" t="s">
        <v>149</v>
      </c>
      <c r="L2263" t="s">
        <v>214</v>
      </c>
      <c r="M2263" t="s">
        <v>1625</v>
      </c>
      <c r="N2263" t="s">
        <v>215</v>
      </c>
      <c r="O2263" s="57">
        <v>46301.405266203707</v>
      </c>
      <c r="P2263" s="57">
        <v>46302.364247685182</v>
      </c>
      <c r="Q2263">
        <v>69404718</v>
      </c>
      <c r="S2263">
        <v>146394105829</v>
      </c>
      <c r="T2263" t="s">
        <v>2932</v>
      </c>
      <c r="U2263" t="s">
        <v>2933</v>
      </c>
      <c r="V2263" t="s">
        <v>3537</v>
      </c>
      <c r="Z2263">
        <v>109.360485350396</v>
      </c>
      <c r="AA2263">
        <v>-7.3204641244823403</v>
      </c>
      <c r="AB2263" t="s">
        <v>3538</v>
      </c>
      <c r="AC2263" t="s">
        <v>3539</v>
      </c>
      <c r="AL2263" t="s">
        <v>217</v>
      </c>
      <c r="AM2263" t="s">
        <v>3540</v>
      </c>
      <c r="AN2263" t="s">
        <v>6</v>
      </c>
      <c r="AO2263" s="57">
        <v>46183.424027777779</v>
      </c>
      <c r="AP2263" s="57">
        <v>46307.333333333336</v>
      </c>
      <c r="AR2263" t="s">
        <v>12</v>
      </c>
      <c r="AS2263" t="s">
        <v>867</v>
      </c>
      <c r="AT2263" t="s">
        <v>220</v>
      </c>
      <c r="AV2263" t="s">
        <v>3541</v>
      </c>
      <c r="AW2263" t="s">
        <v>2937</v>
      </c>
      <c r="AX2263" t="s">
        <v>222</v>
      </c>
      <c r="BA2263" s="57">
        <v>46307.333333333336</v>
      </c>
      <c r="BB2263" t="s">
        <v>3540</v>
      </c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:61">
      <c r="A2264">
        <v>2263</v>
      </c>
      <c r="B2264">
        <v>1002621485</v>
      </c>
      <c r="C2264">
        <v>3</v>
      </c>
      <c r="D2264" t="s">
        <v>59</v>
      </c>
      <c r="E2264">
        <v>4</v>
      </c>
      <c r="F2264" t="s">
        <v>223</v>
      </c>
      <c r="G2264" t="s">
        <v>842</v>
      </c>
      <c r="H2264" t="s">
        <v>2241</v>
      </c>
      <c r="I2264" t="s">
        <v>212</v>
      </c>
      <c r="J2264" t="s">
        <v>213</v>
      </c>
      <c r="K2264" t="s">
        <v>149</v>
      </c>
      <c r="L2264" t="s">
        <v>214</v>
      </c>
      <c r="M2264" t="s">
        <v>1400</v>
      </c>
      <c r="N2264" t="s">
        <v>215</v>
      </c>
      <c r="O2264" s="57">
        <v>46299.681655092594</v>
      </c>
      <c r="P2264" s="57">
        <v>46301.521805555552</v>
      </c>
      <c r="Q2264">
        <v>69403964</v>
      </c>
      <c r="S2264">
        <v>143363107711</v>
      </c>
      <c r="T2264" t="s">
        <v>2247</v>
      </c>
      <c r="U2264" t="s">
        <v>2248</v>
      </c>
      <c r="V2264" t="s">
        <v>2249</v>
      </c>
      <c r="Z2264">
        <v>109.33568583420001</v>
      </c>
      <c r="AA2264">
        <v>-7.3552690626911001</v>
      </c>
      <c r="AB2264" t="s">
        <v>2250</v>
      </c>
      <c r="AC2264" t="s">
        <v>235</v>
      </c>
      <c r="AL2264" t="s">
        <v>217</v>
      </c>
      <c r="AM2264" t="s">
        <v>2251</v>
      </c>
      <c r="AN2264" t="s">
        <v>6</v>
      </c>
      <c r="AO2264" s="57">
        <v>46122.684537037036</v>
      </c>
      <c r="AP2264" s="57">
        <v>46302.458333333336</v>
      </c>
      <c r="AQ2264" t="s">
        <v>838</v>
      </c>
      <c r="AR2264" t="s">
        <v>14</v>
      </c>
      <c r="AS2264" t="s">
        <v>219</v>
      </c>
      <c r="AT2264" t="s">
        <v>230</v>
      </c>
      <c r="AV2264" t="s">
        <v>2938</v>
      </c>
      <c r="AW2264" t="s">
        <v>883</v>
      </c>
      <c r="AX2264" t="s">
        <v>222</v>
      </c>
      <c r="BA2264" s="57">
        <v>46302.458333333336</v>
      </c>
      <c r="BB2264" t="s">
        <v>2251</v>
      </c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:61">
      <c r="A2265">
        <v>2264</v>
      </c>
      <c r="B2265">
        <v>1002621483</v>
      </c>
      <c r="C2265">
        <v>3</v>
      </c>
      <c r="D2265" t="s">
        <v>59</v>
      </c>
      <c r="E2265">
        <v>4</v>
      </c>
      <c r="F2265" t="s">
        <v>223</v>
      </c>
      <c r="G2265" t="s">
        <v>842</v>
      </c>
      <c r="H2265" t="s">
        <v>2241</v>
      </c>
      <c r="I2265" t="s">
        <v>212</v>
      </c>
      <c r="J2265" t="s">
        <v>213</v>
      </c>
      <c r="K2265" t="s">
        <v>149</v>
      </c>
      <c r="L2265" t="s">
        <v>214</v>
      </c>
      <c r="M2265" t="s">
        <v>1400</v>
      </c>
      <c r="N2265" t="s">
        <v>215</v>
      </c>
      <c r="O2265" s="57">
        <v>46299.682060185187</v>
      </c>
      <c r="P2265" s="57">
        <v>46303.363171296296</v>
      </c>
      <c r="Q2265">
        <v>69403964</v>
      </c>
      <c r="S2265">
        <v>143363107711</v>
      </c>
      <c r="T2265" t="s">
        <v>2247</v>
      </c>
      <c r="U2265" t="s">
        <v>2248</v>
      </c>
      <c r="V2265" t="s">
        <v>2249</v>
      </c>
      <c r="Z2265">
        <v>109.333882</v>
      </c>
      <c r="AA2265">
        <v>-7.3542860000000001</v>
      </c>
      <c r="AB2265" t="s">
        <v>2250</v>
      </c>
      <c r="AC2265" t="s">
        <v>235</v>
      </c>
      <c r="AL2265" t="s">
        <v>217</v>
      </c>
      <c r="AM2265" t="s">
        <v>2251</v>
      </c>
      <c r="AN2265" t="s">
        <v>6</v>
      </c>
      <c r="AO2265" s="57">
        <v>46122.684537037036</v>
      </c>
      <c r="AP2265" s="57">
        <v>46302.458333333336</v>
      </c>
      <c r="AQ2265" t="s">
        <v>838</v>
      </c>
      <c r="AR2265" t="s">
        <v>14</v>
      </c>
      <c r="AS2265" t="s">
        <v>219</v>
      </c>
      <c r="AT2265" t="s">
        <v>230</v>
      </c>
      <c r="AV2265" t="s">
        <v>4210</v>
      </c>
      <c r="AW2265" t="s">
        <v>883</v>
      </c>
      <c r="AX2265" t="s">
        <v>222</v>
      </c>
      <c r="BA2265" s="57">
        <v>46302.458333333336</v>
      </c>
      <c r="BB2265" t="s">
        <v>2251</v>
      </c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:61">
      <c r="A2266">
        <v>2265</v>
      </c>
      <c r="B2266">
        <v>1002640598</v>
      </c>
      <c r="C2266">
        <v>3</v>
      </c>
      <c r="D2266" t="s">
        <v>59</v>
      </c>
      <c r="E2266">
        <v>4</v>
      </c>
      <c r="F2266" t="s">
        <v>223</v>
      </c>
      <c r="G2266" t="s">
        <v>842</v>
      </c>
      <c r="H2266" t="s">
        <v>2241</v>
      </c>
      <c r="I2266" t="s">
        <v>212</v>
      </c>
      <c r="J2266" t="s">
        <v>213</v>
      </c>
      <c r="K2266" t="s">
        <v>149</v>
      </c>
      <c r="M2266" t="s">
        <v>1400</v>
      </c>
      <c r="N2266" t="s">
        <v>215</v>
      </c>
      <c r="O2266" s="57">
        <v>46311.661469907405</v>
      </c>
      <c r="P2266" s="57">
        <v>46313.469351851854</v>
      </c>
      <c r="Q2266">
        <v>69411675</v>
      </c>
      <c r="R2266">
        <v>2812951017</v>
      </c>
      <c r="S2266">
        <v>143363107478</v>
      </c>
      <c r="T2266" t="s">
        <v>1717</v>
      </c>
      <c r="U2266" t="s">
        <v>9021</v>
      </c>
      <c r="V2266" t="s">
        <v>9022</v>
      </c>
      <c r="Z2266">
        <v>109.3946258</v>
      </c>
      <c r="AA2266">
        <v>-7.4484149999999998</v>
      </c>
      <c r="AB2266" t="s">
        <v>9019</v>
      </c>
      <c r="AC2266" t="s">
        <v>225</v>
      </c>
      <c r="AL2266" t="s">
        <v>217</v>
      </c>
      <c r="AM2266" t="s">
        <v>9023</v>
      </c>
      <c r="AN2266" t="s">
        <v>6</v>
      </c>
      <c r="AO2266" t="s">
        <v>8978</v>
      </c>
      <c r="AP2266" s="57">
        <v>46312.625</v>
      </c>
      <c r="AR2266" t="s">
        <v>14</v>
      </c>
      <c r="AS2266" t="s">
        <v>219</v>
      </c>
      <c r="AT2266" t="s">
        <v>230</v>
      </c>
      <c r="AV2266" t="s">
        <v>9024</v>
      </c>
      <c r="AW2266" t="s">
        <v>3528</v>
      </c>
      <c r="AX2266" t="s">
        <v>222</v>
      </c>
      <c r="BA2266" s="57">
        <v>46312.625</v>
      </c>
      <c r="BB2266" t="s">
        <v>9023</v>
      </c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:61">
      <c r="A2267">
        <v>2266</v>
      </c>
      <c r="B2267">
        <v>1002620790</v>
      </c>
      <c r="C2267">
        <v>3</v>
      </c>
      <c r="D2267" t="s">
        <v>59</v>
      </c>
      <c r="E2267">
        <v>4</v>
      </c>
      <c r="F2267" t="s">
        <v>223</v>
      </c>
      <c r="G2267" t="s">
        <v>842</v>
      </c>
      <c r="H2267" t="s">
        <v>2241</v>
      </c>
      <c r="I2267" t="s">
        <v>212</v>
      </c>
      <c r="J2267" t="s">
        <v>213</v>
      </c>
      <c r="K2267" t="s">
        <v>149</v>
      </c>
      <c r="L2267" t="s">
        <v>214</v>
      </c>
      <c r="M2267" t="s">
        <v>76</v>
      </c>
      <c r="N2267" t="s">
        <v>215</v>
      </c>
      <c r="O2267" s="57">
        <v>46298.407372685186</v>
      </c>
      <c r="P2267" s="57">
        <v>46298.631886574076</v>
      </c>
      <c r="Q2267">
        <v>69403497</v>
      </c>
      <c r="S2267">
        <v>143363107600</v>
      </c>
      <c r="T2267" t="s">
        <v>2242</v>
      </c>
      <c r="U2267" t="s">
        <v>2243</v>
      </c>
      <c r="V2267" t="s">
        <v>2244</v>
      </c>
      <c r="Z2267">
        <v>109.350436981461</v>
      </c>
      <c r="AA2267">
        <v>-7.3811161566138397</v>
      </c>
      <c r="AB2267" t="s">
        <v>2245</v>
      </c>
      <c r="AC2267" t="s">
        <v>235</v>
      </c>
      <c r="AL2267" t="s">
        <v>217</v>
      </c>
      <c r="AM2267" t="s">
        <v>2246</v>
      </c>
      <c r="AN2267" t="s">
        <v>6</v>
      </c>
      <c r="AO2267" s="57">
        <v>46091.413935185185</v>
      </c>
      <c r="AP2267" s="57">
        <v>46299.458333333336</v>
      </c>
      <c r="AR2267" t="s">
        <v>218</v>
      </c>
      <c r="AS2267" t="s">
        <v>219</v>
      </c>
      <c r="AT2267" t="s">
        <v>230</v>
      </c>
      <c r="AU2267">
        <v>20261003</v>
      </c>
      <c r="AV2267" t="s">
        <v>221</v>
      </c>
      <c r="AW2267" t="s">
        <v>923</v>
      </c>
      <c r="AX2267" t="s">
        <v>222</v>
      </c>
      <c r="BA2267" s="57">
        <v>46299.458333333336</v>
      </c>
      <c r="BB2267" t="s">
        <v>2246</v>
      </c>
      <c r="BC2267">
        <v>2026</v>
      </c>
      <c r="BD2267">
        <v>10</v>
      </c>
      <c r="BE2267">
        <v>3</v>
      </c>
      <c r="BF2267" s="6">
        <f t="shared" si="105"/>
        <v>46298</v>
      </c>
      <c r="BG2267">
        <f t="shared" si="106"/>
        <v>-1.4583333333357587</v>
      </c>
      <c r="BH2267" t="str">
        <f t="shared" si="107"/>
        <v>COMPLY</v>
      </c>
      <c r="BI2267" t="e">
        <f>VLOOKUP(H2267,Sheet2!$A$1:$B$270,2,FALSE)</f>
        <v>#N/A</v>
      </c>
    </row>
    <row r="2268" spans="1:61">
      <c r="A2268">
        <v>2267</v>
      </c>
      <c r="B2268">
        <v>1002624171</v>
      </c>
      <c r="C2268">
        <v>3</v>
      </c>
      <c r="D2268" t="s">
        <v>59</v>
      </c>
      <c r="E2268">
        <v>4</v>
      </c>
      <c r="F2268" t="s">
        <v>223</v>
      </c>
      <c r="G2268" t="s">
        <v>842</v>
      </c>
      <c r="H2268" t="s">
        <v>2241</v>
      </c>
      <c r="I2268" t="s">
        <v>212</v>
      </c>
      <c r="J2268" t="s">
        <v>213</v>
      </c>
      <c r="K2268" t="s">
        <v>149</v>
      </c>
      <c r="M2268" t="s">
        <v>76</v>
      </c>
      <c r="N2268" t="s">
        <v>215</v>
      </c>
      <c r="O2268" s="57">
        <v>46301.521817129629</v>
      </c>
      <c r="P2268" s="57">
        <v>46301.62060185185</v>
      </c>
      <c r="Q2268">
        <v>69403964</v>
      </c>
      <c r="S2268">
        <v>143363107970</v>
      </c>
      <c r="T2268" t="s">
        <v>2247</v>
      </c>
      <c r="U2268" t="s">
        <v>3542</v>
      </c>
      <c r="V2268" t="s">
        <v>3543</v>
      </c>
      <c r="Z2268">
        <v>109.335765729109</v>
      </c>
      <c r="AA2268">
        <v>-7.3558113326921601</v>
      </c>
      <c r="AB2268" t="s">
        <v>2250</v>
      </c>
      <c r="AC2268" t="s">
        <v>283</v>
      </c>
      <c r="AL2268" t="s">
        <v>217</v>
      </c>
      <c r="AM2268" t="s">
        <v>3544</v>
      </c>
      <c r="AN2268" t="s">
        <v>6</v>
      </c>
      <c r="AO2268" s="57">
        <v>46183.528067129628</v>
      </c>
      <c r="AR2268" t="s">
        <v>218</v>
      </c>
      <c r="AS2268" t="s">
        <v>219</v>
      </c>
      <c r="AT2268" t="s">
        <v>230</v>
      </c>
      <c r="AU2268">
        <v>20261006</v>
      </c>
      <c r="AV2268" t="s">
        <v>221</v>
      </c>
      <c r="AW2268" t="s">
        <v>539</v>
      </c>
      <c r="AX2268" t="s">
        <v>222</v>
      </c>
      <c r="BA2268" s="57">
        <v>46301.291666666664</v>
      </c>
      <c r="BB2268" t="s">
        <v>3544</v>
      </c>
      <c r="BC2268">
        <v>2026</v>
      </c>
      <c r="BD2268">
        <v>10</v>
      </c>
      <c r="BE2268">
        <v>6</v>
      </c>
      <c r="BF2268" s="6">
        <f t="shared" si="105"/>
        <v>46301</v>
      </c>
      <c r="BG2268">
        <f t="shared" si="106"/>
        <v>-0.29166666666424135</v>
      </c>
      <c r="BH2268" t="str">
        <f t="shared" si="107"/>
        <v>COMPLY</v>
      </c>
      <c r="BI2268" t="e">
        <f>VLOOKUP(H2268,Sheet2!$A$1:$B$270,2,FALSE)</f>
        <v>#N/A</v>
      </c>
    </row>
    <row r="2269" spans="1:61">
      <c r="A2269">
        <v>2268</v>
      </c>
      <c r="B2269">
        <v>1002631895</v>
      </c>
      <c r="C2269">
        <v>3</v>
      </c>
      <c r="D2269" t="s">
        <v>59</v>
      </c>
      <c r="E2269">
        <v>4</v>
      </c>
      <c r="F2269" t="s">
        <v>223</v>
      </c>
      <c r="G2269" t="s">
        <v>842</v>
      </c>
      <c r="H2269" t="s">
        <v>2241</v>
      </c>
      <c r="I2269" t="s">
        <v>212</v>
      </c>
      <c r="J2269" t="s">
        <v>213</v>
      </c>
      <c r="K2269" t="s">
        <v>149</v>
      </c>
      <c r="M2269" t="s">
        <v>76</v>
      </c>
      <c r="N2269" t="s">
        <v>563</v>
      </c>
      <c r="O2269" s="57">
        <v>46307.342777777776</v>
      </c>
      <c r="P2269" s="57">
        <v>46310.474039351851</v>
      </c>
      <c r="Q2269">
        <v>66525052</v>
      </c>
      <c r="S2269">
        <v>143363107066</v>
      </c>
      <c r="T2269" t="s">
        <v>1652</v>
      </c>
      <c r="U2269" t="s">
        <v>6341</v>
      </c>
      <c r="V2269" t="s">
        <v>6342</v>
      </c>
      <c r="Z2269">
        <v>109.372973442077</v>
      </c>
      <c r="AA2269">
        <v>-7.3911311222175504</v>
      </c>
      <c r="AB2269" t="s">
        <v>6343</v>
      </c>
      <c r="AC2269" t="s">
        <v>225</v>
      </c>
      <c r="AL2269" t="s">
        <v>217</v>
      </c>
      <c r="AM2269" t="s">
        <v>6344</v>
      </c>
      <c r="AN2269" t="s">
        <v>6</v>
      </c>
      <c r="AO2269" s="57">
        <v>46366.350844907407</v>
      </c>
      <c r="AP2269" s="57">
        <v>46310.333333333336</v>
      </c>
      <c r="AR2269" t="s">
        <v>218</v>
      </c>
      <c r="AS2269" t="s">
        <v>219</v>
      </c>
      <c r="AT2269" t="s">
        <v>230</v>
      </c>
      <c r="AU2269">
        <v>20261015</v>
      </c>
      <c r="AV2269" t="s">
        <v>221</v>
      </c>
      <c r="AW2269" t="s">
        <v>540</v>
      </c>
      <c r="AX2269" t="s">
        <v>222</v>
      </c>
      <c r="BA2269" s="57">
        <v>46310.333333333336</v>
      </c>
      <c r="BB2269" t="s">
        <v>6344</v>
      </c>
      <c r="BC2269">
        <v>2026</v>
      </c>
      <c r="BD2269">
        <v>10</v>
      </c>
      <c r="BE2269">
        <v>15</v>
      </c>
      <c r="BF2269" s="6">
        <f t="shared" si="105"/>
        <v>46310</v>
      </c>
      <c r="BG2269">
        <f t="shared" si="106"/>
        <v>-0.33333333333575865</v>
      </c>
      <c r="BH2269" t="str">
        <f t="shared" si="107"/>
        <v>COMPLY</v>
      </c>
      <c r="BI2269" t="e">
        <f>VLOOKUP(H2269,Sheet2!$A$1:$B$270,2,FALSE)</f>
        <v>#N/A</v>
      </c>
    </row>
    <row r="2270" spans="1:61">
      <c r="A2270">
        <v>2269</v>
      </c>
      <c r="B2270">
        <v>1002634402</v>
      </c>
      <c r="C2270">
        <v>3</v>
      </c>
      <c r="D2270" t="s">
        <v>59</v>
      </c>
      <c r="E2270">
        <v>4</v>
      </c>
      <c r="F2270" t="s">
        <v>223</v>
      </c>
      <c r="G2270" t="s">
        <v>842</v>
      </c>
      <c r="H2270" t="s">
        <v>2241</v>
      </c>
      <c r="I2270" t="s">
        <v>212</v>
      </c>
      <c r="J2270" t="s">
        <v>213</v>
      </c>
      <c r="K2270" t="s">
        <v>149</v>
      </c>
      <c r="L2270" t="s">
        <v>214</v>
      </c>
      <c r="M2270" t="s">
        <v>76</v>
      </c>
      <c r="N2270" t="s">
        <v>215</v>
      </c>
      <c r="O2270" s="57">
        <v>46308.430949074071</v>
      </c>
      <c r="P2270" s="57">
        <v>46309.565995370373</v>
      </c>
      <c r="Q2270">
        <v>69409173</v>
      </c>
      <c r="S2270">
        <v>143363107065</v>
      </c>
      <c r="T2270" t="s">
        <v>6345</v>
      </c>
      <c r="U2270" t="s">
        <v>6346</v>
      </c>
      <c r="V2270" t="s">
        <v>6347</v>
      </c>
      <c r="Z2270">
        <v>109.355992</v>
      </c>
      <c r="AA2270">
        <v>-7.3717090000000001</v>
      </c>
      <c r="AB2270" t="s">
        <v>6348</v>
      </c>
      <c r="AC2270" t="s">
        <v>235</v>
      </c>
      <c r="AL2270" t="s">
        <v>217</v>
      </c>
      <c r="AM2270" t="s">
        <v>6349</v>
      </c>
      <c r="AN2270" t="s">
        <v>6</v>
      </c>
      <c r="AO2270" t="s">
        <v>5935</v>
      </c>
      <c r="AP2270" s="57">
        <v>46309.333333333336</v>
      </c>
      <c r="AR2270" t="s">
        <v>218</v>
      </c>
      <c r="AS2270" t="s">
        <v>219</v>
      </c>
      <c r="AT2270" t="s">
        <v>230</v>
      </c>
      <c r="AU2270">
        <v>20261014</v>
      </c>
      <c r="AV2270" t="s">
        <v>221</v>
      </c>
      <c r="AW2270" t="s">
        <v>2895</v>
      </c>
      <c r="AX2270" t="s">
        <v>222</v>
      </c>
      <c r="BA2270" s="57">
        <v>46309.333333333336</v>
      </c>
      <c r="BB2270" t="s">
        <v>6349</v>
      </c>
      <c r="BC2270">
        <v>2026</v>
      </c>
      <c r="BD2270">
        <v>10</v>
      </c>
      <c r="BE2270">
        <v>14</v>
      </c>
      <c r="BF2270" s="6">
        <f t="shared" si="105"/>
        <v>46309</v>
      </c>
      <c r="BG2270">
        <f t="shared" si="106"/>
        <v>-0.33333333333575865</v>
      </c>
      <c r="BH2270" t="str">
        <f t="shared" si="107"/>
        <v>COMPLY</v>
      </c>
      <c r="BI2270" t="e">
        <f>VLOOKUP(H2270,Sheet2!$A$1:$B$270,2,FALSE)</f>
        <v>#N/A</v>
      </c>
    </row>
    <row r="2271" spans="1:61">
      <c r="A2271">
        <v>2270</v>
      </c>
      <c r="B2271">
        <v>1002639947</v>
      </c>
      <c r="C2271">
        <v>3</v>
      </c>
      <c r="D2271" t="s">
        <v>59</v>
      </c>
      <c r="E2271">
        <v>4</v>
      </c>
      <c r="F2271" t="s">
        <v>223</v>
      </c>
      <c r="G2271" t="s">
        <v>842</v>
      </c>
      <c r="H2271" t="s">
        <v>2241</v>
      </c>
      <c r="I2271" t="s">
        <v>212</v>
      </c>
      <c r="J2271" t="s">
        <v>213</v>
      </c>
      <c r="K2271" t="s">
        <v>149</v>
      </c>
      <c r="L2271" t="s">
        <v>214</v>
      </c>
      <c r="M2271" t="s">
        <v>76</v>
      </c>
      <c r="N2271" t="s">
        <v>215</v>
      </c>
      <c r="O2271" s="57">
        <v>46311.481030092589</v>
      </c>
      <c r="P2271" s="57">
        <v>46313.409074074072</v>
      </c>
      <c r="Q2271">
        <v>69411389</v>
      </c>
      <c r="S2271">
        <v>143363108083</v>
      </c>
      <c r="T2271" t="s">
        <v>9007</v>
      </c>
      <c r="U2271" t="s">
        <v>9008</v>
      </c>
      <c r="V2271" t="s">
        <v>9009</v>
      </c>
      <c r="Z2271">
        <v>109.39702939999999</v>
      </c>
      <c r="AA2271">
        <v>-7.4359463000000003</v>
      </c>
      <c r="AB2271" t="s">
        <v>9010</v>
      </c>
      <c r="AC2271" t="s">
        <v>235</v>
      </c>
      <c r="AL2271" t="s">
        <v>217</v>
      </c>
      <c r="AM2271" t="s">
        <v>9011</v>
      </c>
      <c r="AN2271" t="s">
        <v>6</v>
      </c>
      <c r="AO2271" t="s">
        <v>8070</v>
      </c>
      <c r="AP2271" s="57">
        <v>46313.333333333336</v>
      </c>
      <c r="AR2271" t="s">
        <v>218</v>
      </c>
      <c r="AS2271" t="s">
        <v>219</v>
      </c>
      <c r="AT2271" t="s">
        <v>230</v>
      </c>
      <c r="AU2271">
        <v>20261018</v>
      </c>
      <c r="AV2271" t="s">
        <v>221</v>
      </c>
      <c r="AW2271" t="s">
        <v>880</v>
      </c>
      <c r="AX2271" t="s">
        <v>222</v>
      </c>
      <c r="BA2271" s="57">
        <v>46313.333333333336</v>
      </c>
      <c r="BB2271" t="s">
        <v>9011</v>
      </c>
      <c r="BC2271">
        <v>2026</v>
      </c>
      <c r="BD2271">
        <v>10</v>
      </c>
      <c r="BE2271">
        <v>18</v>
      </c>
      <c r="BF2271" s="6">
        <f t="shared" si="105"/>
        <v>46313</v>
      </c>
      <c r="BG2271">
        <f t="shared" si="106"/>
        <v>-0.33333333333575865</v>
      </c>
      <c r="BH2271" t="str">
        <f t="shared" si="107"/>
        <v>COMPLY</v>
      </c>
      <c r="BI2271" t="e">
        <f>VLOOKUP(H2271,Sheet2!$A$1:$B$270,2,FALSE)</f>
        <v>#N/A</v>
      </c>
    </row>
    <row r="2272" spans="1:61">
      <c r="A2272">
        <v>2271</v>
      </c>
      <c r="B2272">
        <v>1002641234</v>
      </c>
      <c r="C2272">
        <v>3</v>
      </c>
      <c r="D2272" t="s">
        <v>59</v>
      </c>
      <c r="E2272">
        <v>4</v>
      </c>
      <c r="F2272" t="s">
        <v>223</v>
      </c>
      <c r="G2272" t="s">
        <v>842</v>
      </c>
      <c r="H2272" t="s">
        <v>2241</v>
      </c>
      <c r="I2272" t="s">
        <v>212</v>
      </c>
      <c r="J2272" t="s">
        <v>213</v>
      </c>
      <c r="K2272" t="s">
        <v>149</v>
      </c>
      <c r="L2272" t="s">
        <v>214</v>
      </c>
      <c r="M2272" t="s">
        <v>76</v>
      </c>
      <c r="N2272" t="s">
        <v>215</v>
      </c>
      <c r="O2272" s="57">
        <v>46312.458055555559</v>
      </c>
      <c r="P2272" s="57">
        <v>46314.5075</v>
      </c>
      <c r="Q2272">
        <v>69411988</v>
      </c>
      <c r="S2272">
        <v>143363107614</v>
      </c>
      <c r="T2272" t="s">
        <v>9012</v>
      </c>
      <c r="U2272" t="s">
        <v>9013</v>
      </c>
      <c r="V2272" t="s">
        <v>9014</v>
      </c>
      <c r="Z2272">
        <v>109.4186922</v>
      </c>
      <c r="AA2272">
        <v>-7.3697014000000003</v>
      </c>
      <c r="AB2272" t="s">
        <v>9015</v>
      </c>
      <c r="AC2272" t="s">
        <v>235</v>
      </c>
      <c r="AL2272" t="s">
        <v>217</v>
      </c>
      <c r="AM2272" t="s">
        <v>9016</v>
      </c>
      <c r="AN2272" t="s">
        <v>6</v>
      </c>
      <c r="AO2272" t="s">
        <v>8547</v>
      </c>
      <c r="AP2272" s="57">
        <v>46314.333333333336</v>
      </c>
      <c r="AR2272" t="s">
        <v>218</v>
      </c>
      <c r="AS2272" t="s">
        <v>219</v>
      </c>
      <c r="AT2272" t="s">
        <v>230</v>
      </c>
      <c r="AU2272">
        <v>20261019</v>
      </c>
      <c r="AV2272" t="s">
        <v>221</v>
      </c>
      <c r="AW2272" t="s">
        <v>877</v>
      </c>
      <c r="AX2272" t="s">
        <v>222</v>
      </c>
      <c r="BA2272" s="57">
        <v>46314.333333333336</v>
      </c>
      <c r="BB2272" t="s">
        <v>9016</v>
      </c>
      <c r="BC2272">
        <v>2026</v>
      </c>
      <c r="BD2272">
        <v>10</v>
      </c>
      <c r="BE2272">
        <v>19</v>
      </c>
      <c r="BF2272" s="6">
        <f t="shared" si="105"/>
        <v>46314</v>
      </c>
      <c r="BG2272">
        <f t="shared" si="106"/>
        <v>-0.33333333333575865</v>
      </c>
      <c r="BH2272" t="str">
        <f t="shared" si="107"/>
        <v>COMPLY</v>
      </c>
      <c r="BI2272" t="e">
        <f>VLOOKUP(H2272,Sheet2!$A$1:$B$270,2,FALSE)</f>
        <v>#N/A</v>
      </c>
    </row>
    <row r="2273" spans="1:61">
      <c r="A2273">
        <v>2272</v>
      </c>
      <c r="B2273">
        <v>1002641830</v>
      </c>
      <c r="C2273">
        <v>3</v>
      </c>
      <c r="D2273" t="s">
        <v>59</v>
      </c>
      <c r="E2273">
        <v>4</v>
      </c>
      <c r="F2273" t="s">
        <v>223</v>
      </c>
      <c r="G2273" t="s">
        <v>842</v>
      </c>
      <c r="H2273" t="s">
        <v>2241</v>
      </c>
      <c r="I2273" t="s">
        <v>212</v>
      </c>
      <c r="J2273" t="s">
        <v>213</v>
      </c>
      <c r="K2273" t="s">
        <v>149</v>
      </c>
      <c r="M2273" t="s">
        <v>76</v>
      </c>
      <c r="N2273" t="s">
        <v>215</v>
      </c>
      <c r="O2273" s="57">
        <v>46313.469351851854</v>
      </c>
      <c r="P2273" s="57">
        <v>46313.544456018521</v>
      </c>
      <c r="Q2273">
        <v>69411675</v>
      </c>
      <c r="R2273">
        <v>2812951044</v>
      </c>
      <c r="S2273">
        <v>143363108220</v>
      </c>
      <c r="T2273" t="s">
        <v>1717</v>
      </c>
      <c r="U2273" t="s">
        <v>9017</v>
      </c>
      <c r="V2273" t="s">
        <v>9018</v>
      </c>
      <c r="Z2273">
        <v>109.39434799999999</v>
      </c>
      <c r="AA2273">
        <v>-7.44808</v>
      </c>
      <c r="AB2273" t="s">
        <v>9019</v>
      </c>
      <c r="AC2273" t="s">
        <v>225</v>
      </c>
      <c r="AL2273" t="s">
        <v>217</v>
      </c>
      <c r="AM2273" t="s">
        <v>9020</v>
      </c>
      <c r="AN2273" t="s">
        <v>6</v>
      </c>
      <c r="AO2273" t="s">
        <v>8493</v>
      </c>
      <c r="AR2273" t="s">
        <v>218</v>
      </c>
      <c r="AS2273" t="s">
        <v>219</v>
      </c>
      <c r="AT2273" t="s">
        <v>230</v>
      </c>
      <c r="AU2273">
        <v>20261018</v>
      </c>
      <c r="AV2273" t="s">
        <v>221</v>
      </c>
      <c r="AW2273" t="s">
        <v>1585</v>
      </c>
      <c r="AX2273" t="s">
        <v>222</v>
      </c>
      <c r="BA2273" s="57">
        <v>46313.291666666664</v>
      </c>
      <c r="BB2273" t="s">
        <v>9020</v>
      </c>
      <c r="BC2273">
        <v>2026</v>
      </c>
      <c r="BD2273">
        <v>10</v>
      </c>
      <c r="BE2273">
        <v>18</v>
      </c>
      <c r="BF2273" s="6">
        <f t="shared" si="105"/>
        <v>46313</v>
      </c>
      <c r="BG2273">
        <f t="shared" si="106"/>
        <v>-0.29166666666424135</v>
      </c>
      <c r="BH2273" t="str">
        <f t="shared" si="107"/>
        <v>COMPLY</v>
      </c>
      <c r="BI2273" t="e">
        <f>VLOOKUP(H2273,Sheet2!$A$1:$B$270,2,FALSE)</f>
        <v>#N/A</v>
      </c>
    </row>
    <row r="2274" spans="1:61">
      <c r="A2274">
        <v>2273</v>
      </c>
      <c r="B2274">
        <v>1002642724</v>
      </c>
      <c r="C2274">
        <v>3</v>
      </c>
      <c r="D2274" t="s">
        <v>59</v>
      </c>
      <c r="E2274">
        <v>4</v>
      </c>
      <c r="F2274" t="s">
        <v>223</v>
      </c>
      <c r="G2274" t="s">
        <v>842</v>
      </c>
      <c r="H2274" t="s">
        <v>2241</v>
      </c>
      <c r="I2274" t="s">
        <v>212</v>
      </c>
      <c r="J2274" t="s">
        <v>213</v>
      </c>
      <c r="K2274" t="s">
        <v>149</v>
      </c>
      <c r="L2274" t="s">
        <v>214</v>
      </c>
      <c r="M2274" t="s">
        <v>76</v>
      </c>
      <c r="N2274" t="s">
        <v>215</v>
      </c>
      <c r="O2274" s="57">
        <v>46314.451099537036</v>
      </c>
      <c r="P2274" s="57">
        <v>46314.634953703702</v>
      </c>
      <c r="Q2274">
        <v>69412738</v>
      </c>
      <c r="S2274">
        <v>143363107844</v>
      </c>
      <c r="T2274" t="s">
        <v>9871</v>
      </c>
      <c r="U2274" t="s">
        <v>9872</v>
      </c>
      <c r="V2274" t="s">
        <v>9873</v>
      </c>
      <c r="Z2274">
        <v>109.40803387829899</v>
      </c>
      <c r="AA2274">
        <v>-7.3790985651707999</v>
      </c>
      <c r="AB2274" t="s">
        <v>9874</v>
      </c>
      <c r="AC2274" t="s">
        <v>235</v>
      </c>
      <c r="AL2274" t="s">
        <v>217</v>
      </c>
      <c r="AM2274" t="s">
        <v>9796</v>
      </c>
      <c r="AN2274" t="s">
        <v>6</v>
      </c>
      <c r="AO2274" t="s">
        <v>9376</v>
      </c>
      <c r="AP2274" s="57">
        <v>46315.333333333336</v>
      </c>
      <c r="AR2274" t="s">
        <v>218</v>
      </c>
      <c r="AS2274" t="s">
        <v>219</v>
      </c>
      <c r="AT2274" t="s">
        <v>230</v>
      </c>
      <c r="AU2274">
        <v>20261019</v>
      </c>
      <c r="AV2274" t="s">
        <v>221</v>
      </c>
      <c r="AW2274" t="s">
        <v>875</v>
      </c>
      <c r="AX2274" t="s">
        <v>222</v>
      </c>
      <c r="BA2274" s="57">
        <v>46315.333333333336</v>
      </c>
      <c r="BB2274" t="s">
        <v>9796</v>
      </c>
      <c r="BC2274">
        <v>2026</v>
      </c>
      <c r="BD2274">
        <v>10</v>
      </c>
      <c r="BE2274">
        <v>19</v>
      </c>
      <c r="BF2274" s="6">
        <f t="shared" si="105"/>
        <v>46314</v>
      </c>
      <c r="BG2274">
        <f t="shared" si="106"/>
        <v>-1.3333333333357587</v>
      </c>
      <c r="BH2274" t="str">
        <f t="shared" si="107"/>
        <v>COMPLY</v>
      </c>
      <c r="BI2274" t="e">
        <f>VLOOKUP(H2274,Sheet2!$A$1:$B$270,2,FALSE)</f>
        <v>#N/A</v>
      </c>
    </row>
    <row r="2275" spans="1:61">
      <c r="A2275">
        <v>2274</v>
      </c>
      <c r="B2275">
        <v>1002650065</v>
      </c>
      <c r="C2275">
        <v>3</v>
      </c>
      <c r="D2275" t="s">
        <v>59</v>
      </c>
      <c r="E2275">
        <v>4</v>
      </c>
      <c r="F2275" t="s">
        <v>223</v>
      </c>
      <c r="G2275" t="s">
        <v>842</v>
      </c>
      <c r="H2275" t="s">
        <v>2241</v>
      </c>
      <c r="I2275" t="s">
        <v>212</v>
      </c>
      <c r="J2275" t="s">
        <v>213</v>
      </c>
      <c r="K2275" t="s">
        <v>149</v>
      </c>
      <c r="L2275" t="s">
        <v>214</v>
      </c>
      <c r="M2275" t="s">
        <v>76</v>
      </c>
      <c r="N2275" t="s">
        <v>215</v>
      </c>
      <c r="O2275" s="57">
        <v>46317.825520833336</v>
      </c>
      <c r="P2275" s="57">
        <v>46318.695636574077</v>
      </c>
      <c r="Q2275">
        <v>69415540</v>
      </c>
      <c r="S2275">
        <v>143363108247</v>
      </c>
      <c r="T2275" t="s">
        <v>11699</v>
      </c>
      <c r="U2275" t="s">
        <v>11700</v>
      </c>
      <c r="V2275" t="s">
        <v>11701</v>
      </c>
      <c r="Z2275">
        <v>109.310417</v>
      </c>
      <c r="AA2275">
        <v>-7.3451779999999998</v>
      </c>
      <c r="AB2275" t="s">
        <v>11702</v>
      </c>
      <c r="AC2275" t="s">
        <v>235</v>
      </c>
      <c r="AL2275" t="s">
        <v>217</v>
      </c>
      <c r="AM2275" t="s">
        <v>11703</v>
      </c>
      <c r="AN2275" t="s">
        <v>6</v>
      </c>
      <c r="AO2275" t="s">
        <v>11704</v>
      </c>
      <c r="AP2275" s="57">
        <v>46319.458333333336</v>
      </c>
      <c r="AR2275" t="s">
        <v>218</v>
      </c>
      <c r="AS2275" t="s">
        <v>219</v>
      </c>
      <c r="AT2275" t="s">
        <v>230</v>
      </c>
      <c r="AU2275">
        <v>20261023</v>
      </c>
      <c r="AV2275" t="s">
        <v>221</v>
      </c>
      <c r="AW2275" t="s">
        <v>878</v>
      </c>
      <c r="AX2275" t="s">
        <v>222</v>
      </c>
      <c r="BA2275" s="57">
        <v>46319.458333333336</v>
      </c>
      <c r="BB2275" t="s">
        <v>11703</v>
      </c>
      <c r="BC2275">
        <v>2026</v>
      </c>
      <c r="BD2275">
        <v>10</v>
      </c>
      <c r="BE2275">
        <v>23</v>
      </c>
      <c r="BF2275" s="6">
        <f t="shared" si="105"/>
        <v>46318</v>
      </c>
      <c r="BG2275">
        <f t="shared" si="106"/>
        <v>-1.4583333333357587</v>
      </c>
      <c r="BH2275" t="str">
        <f t="shared" si="107"/>
        <v>COMPLY</v>
      </c>
      <c r="BI2275" t="e">
        <f>VLOOKUP(H2275,Sheet2!$A$1:$B$270,2,FALSE)</f>
        <v>#N/A</v>
      </c>
    </row>
    <row r="2276" spans="1:61">
      <c r="A2276">
        <v>2275</v>
      </c>
      <c r="B2276">
        <v>1002650354</v>
      </c>
      <c r="C2276">
        <v>3</v>
      </c>
      <c r="D2276" t="s">
        <v>59</v>
      </c>
      <c r="E2276">
        <v>4</v>
      </c>
      <c r="F2276" t="s">
        <v>223</v>
      </c>
      <c r="G2276" t="s">
        <v>842</v>
      </c>
      <c r="H2276" t="s">
        <v>2241</v>
      </c>
      <c r="I2276" t="s">
        <v>212</v>
      </c>
      <c r="J2276" t="s">
        <v>213</v>
      </c>
      <c r="K2276" t="s">
        <v>149</v>
      </c>
      <c r="L2276" t="s">
        <v>214</v>
      </c>
      <c r="M2276" t="s">
        <v>76</v>
      </c>
      <c r="N2276" t="s">
        <v>215</v>
      </c>
      <c r="O2276" s="57">
        <v>46318.398518518516</v>
      </c>
      <c r="P2276" s="57">
        <v>46318.521504629629</v>
      </c>
      <c r="Q2276">
        <v>69415643</v>
      </c>
      <c r="S2276">
        <v>146363110944</v>
      </c>
      <c r="T2276" t="s">
        <v>12639</v>
      </c>
      <c r="U2276" t="s">
        <v>12640</v>
      </c>
      <c r="V2276" t="s">
        <v>12641</v>
      </c>
      <c r="Z2276">
        <v>109.33065000000001</v>
      </c>
      <c r="AA2276">
        <v>-7.4734470000000002</v>
      </c>
      <c r="AB2276" t="s">
        <v>12642</v>
      </c>
      <c r="AC2276" t="s">
        <v>235</v>
      </c>
      <c r="AL2276" t="s">
        <v>217</v>
      </c>
      <c r="AM2276" t="s">
        <v>12643</v>
      </c>
      <c r="AN2276" t="s">
        <v>6</v>
      </c>
      <c r="AO2276" t="s">
        <v>11876</v>
      </c>
      <c r="AP2276" s="57">
        <v>46319.333333333336</v>
      </c>
      <c r="AR2276" t="s">
        <v>218</v>
      </c>
      <c r="AS2276" t="s">
        <v>219</v>
      </c>
      <c r="AT2276" t="s">
        <v>230</v>
      </c>
      <c r="AU2276">
        <v>20261023</v>
      </c>
      <c r="AV2276" t="s">
        <v>221</v>
      </c>
      <c r="AW2276" t="s">
        <v>877</v>
      </c>
      <c r="AX2276" t="s">
        <v>222</v>
      </c>
      <c r="BA2276" s="57">
        <v>46319.333333333336</v>
      </c>
      <c r="BB2276" t="s">
        <v>12643</v>
      </c>
      <c r="BC2276">
        <v>2026</v>
      </c>
      <c r="BD2276">
        <v>10</v>
      </c>
      <c r="BE2276">
        <v>23</v>
      </c>
      <c r="BF2276" s="6">
        <f t="shared" si="105"/>
        <v>46318</v>
      </c>
      <c r="BG2276">
        <f t="shared" si="106"/>
        <v>-1.3333333333357587</v>
      </c>
      <c r="BH2276" t="str">
        <f t="shared" si="107"/>
        <v>COMPLY</v>
      </c>
      <c r="BI2276" t="e">
        <f>VLOOKUP(H2276,Sheet2!$A$1:$B$270,2,FALSE)</f>
        <v>#N/A</v>
      </c>
    </row>
    <row r="2277" spans="1:61">
      <c r="A2277">
        <v>2276</v>
      </c>
      <c r="B2277">
        <v>1002656047</v>
      </c>
      <c r="C2277">
        <v>3</v>
      </c>
      <c r="D2277" t="s">
        <v>59</v>
      </c>
      <c r="E2277">
        <v>4</v>
      </c>
      <c r="F2277" t="s">
        <v>223</v>
      </c>
      <c r="G2277" t="s">
        <v>842</v>
      </c>
      <c r="H2277" t="s">
        <v>2241</v>
      </c>
      <c r="I2277" t="s">
        <v>212</v>
      </c>
      <c r="J2277" t="s">
        <v>213</v>
      </c>
      <c r="K2277" t="s">
        <v>149</v>
      </c>
      <c r="L2277" t="s">
        <v>214</v>
      </c>
      <c r="M2277" t="s">
        <v>76</v>
      </c>
      <c r="N2277" t="s">
        <v>215</v>
      </c>
      <c r="O2277" s="57">
        <v>46322.576909722222</v>
      </c>
      <c r="P2277" s="57">
        <v>46323.504756944443</v>
      </c>
      <c r="Q2277">
        <v>69417997</v>
      </c>
      <c r="S2277">
        <v>143363108614</v>
      </c>
      <c r="T2277" t="s">
        <v>14129</v>
      </c>
      <c r="U2277" t="s">
        <v>14726</v>
      </c>
      <c r="V2277" t="s">
        <v>14130</v>
      </c>
      <c r="Z2277">
        <v>109.4340976</v>
      </c>
      <c r="AA2277">
        <v>-7.4027209999999997</v>
      </c>
      <c r="AB2277" t="s">
        <v>14131</v>
      </c>
      <c r="AC2277" t="s">
        <v>235</v>
      </c>
      <c r="AL2277" t="s">
        <v>217</v>
      </c>
      <c r="AM2277" t="s">
        <v>14132</v>
      </c>
      <c r="AN2277" t="s">
        <v>6</v>
      </c>
      <c r="AO2277" t="s">
        <v>13627</v>
      </c>
      <c r="AP2277" s="57">
        <v>46323.625</v>
      </c>
      <c r="AR2277" t="s">
        <v>218</v>
      </c>
      <c r="AS2277" t="s">
        <v>219</v>
      </c>
      <c r="AT2277" t="s">
        <v>230</v>
      </c>
      <c r="AU2277">
        <v>20261028</v>
      </c>
      <c r="AV2277" t="s">
        <v>221</v>
      </c>
      <c r="AW2277" t="s">
        <v>875</v>
      </c>
      <c r="AX2277" t="s">
        <v>222</v>
      </c>
      <c r="BA2277" s="57">
        <v>46323.625</v>
      </c>
      <c r="BB2277" t="s">
        <v>14132</v>
      </c>
      <c r="BC2277">
        <v>2026</v>
      </c>
      <c r="BD2277">
        <v>10</v>
      </c>
      <c r="BE2277">
        <v>28</v>
      </c>
      <c r="BF2277" s="6">
        <f t="shared" si="105"/>
        <v>46323</v>
      </c>
      <c r="BG2277">
        <f t="shared" si="106"/>
        <v>-0.625</v>
      </c>
      <c r="BH2277" t="str">
        <f t="shared" si="107"/>
        <v>COMPLY</v>
      </c>
      <c r="BI2277" t="e">
        <f>VLOOKUP(H2277,Sheet2!$A$1:$B$270,2,FALSE)</f>
        <v>#N/A</v>
      </c>
    </row>
    <row r="2278" spans="1:61">
      <c r="A2278">
        <v>2277</v>
      </c>
      <c r="B2278">
        <v>1002626411</v>
      </c>
      <c r="C2278">
        <v>3</v>
      </c>
      <c r="D2278" t="s">
        <v>59</v>
      </c>
      <c r="E2278">
        <v>4</v>
      </c>
      <c r="F2278" t="s">
        <v>223</v>
      </c>
      <c r="G2278" t="s">
        <v>842</v>
      </c>
      <c r="H2278" t="s">
        <v>2241</v>
      </c>
      <c r="I2278" t="s">
        <v>212</v>
      </c>
      <c r="J2278" t="s">
        <v>213</v>
      </c>
      <c r="K2278" t="s">
        <v>149</v>
      </c>
      <c r="M2278" t="s">
        <v>1625</v>
      </c>
      <c r="N2278" t="s">
        <v>215</v>
      </c>
      <c r="O2278" s="57">
        <v>46302.615474537037</v>
      </c>
      <c r="P2278" s="57">
        <v>46302.615486111114</v>
      </c>
      <c r="Q2278">
        <v>69385723</v>
      </c>
      <c r="S2278">
        <v>143363106897</v>
      </c>
      <c r="T2278" t="s">
        <v>4213</v>
      </c>
      <c r="U2278" t="s">
        <v>4214</v>
      </c>
      <c r="V2278" t="s">
        <v>4215</v>
      </c>
      <c r="Z2278">
        <v>109.331622191856</v>
      </c>
      <c r="AA2278">
        <v>-7.4732879609906604</v>
      </c>
      <c r="AB2278" t="s">
        <v>4216</v>
      </c>
      <c r="AC2278" t="s">
        <v>4217</v>
      </c>
      <c r="AM2278" t="s">
        <v>4218</v>
      </c>
      <c r="AO2278" s="57">
        <v>46213.621770833335</v>
      </c>
      <c r="AR2278" t="s">
        <v>12</v>
      </c>
      <c r="AS2278" t="s">
        <v>219</v>
      </c>
      <c r="AT2278" t="s">
        <v>230</v>
      </c>
      <c r="AW2278" t="s">
        <v>540</v>
      </c>
      <c r="AX2278" t="s">
        <v>222</v>
      </c>
      <c r="BB2278" t="s">
        <v>4218</v>
      </c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:61">
      <c r="A2279">
        <v>2278</v>
      </c>
      <c r="B2279">
        <v>1002653905</v>
      </c>
      <c r="C2279">
        <v>3</v>
      </c>
      <c r="D2279" t="s">
        <v>59</v>
      </c>
      <c r="E2279">
        <v>4</v>
      </c>
      <c r="F2279" t="s">
        <v>223</v>
      </c>
      <c r="G2279" t="s">
        <v>842</v>
      </c>
      <c r="H2279" t="s">
        <v>2241</v>
      </c>
      <c r="I2279" t="s">
        <v>212</v>
      </c>
      <c r="J2279" t="s">
        <v>213</v>
      </c>
      <c r="K2279" t="s">
        <v>149</v>
      </c>
      <c r="L2279" t="s">
        <v>214</v>
      </c>
      <c r="M2279" t="s">
        <v>1625</v>
      </c>
      <c r="N2279" t="s">
        <v>215</v>
      </c>
      <c r="O2279" s="57">
        <v>46321.55196759259</v>
      </c>
      <c r="P2279" s="57">
        <v>46323.629305555558</v>
      </c>
      <c r="Q2279">
        <v>69417140</v>
      </c>
      <c r="S2279">
        <v>143363108535</v>
      </c>
      <c r="T2279" t="s">
        <v>13391</v>
      </c>
      <c r="U2279" t="s">
        <v>13392</v>
      </c>
      <c r="V2279" t="s">
        <v>13393</v>
      </c>
      <c r="Z2279">
        <v>109.2907732</v>
      </c>
      <c r="AA2279">
        <v>-7.2998095999999997</v>
      </c>
      <c r="AB2279" t="s">
        <v>13394</v>
      </c>
      <c r="AC2279" t="s">
        <v>235</v>
      </c>
      <c r="AL2279" t="s">
        <v>217</v>
      </c>
      <c r="AM2279" t="s">
        <v>13395</v>
      </c>
      <c r="AN2279" t="s">
        <v>6</v>
      </c>
      <c r="AO2279" t="s">
        <v>12996</v>
      </c>
      <c r="AP2279" s="57">
        <v>46323.333333333336</v>
      </c>
      <c r="AR2279" t="s">
        <v>12</v>
      </c>
      <c r="AS2279" t="s">
        <v>219</v>
      </c>
      <c r="AT2279" t="s">
        <v>230</v>
      </c>
      <c r="AV2279" t="s">
        <v>14727</v>
      </c>
      <c r="AW2279" t="s">
        <v>877</v>
      </c>
      <c r="AX2279" t="s">
        <v>222</v>
      </c>
      <c r="BA2279" s="57">
        <v>46323.333333333336</v>
      </c>
      <c r="BB2279" t="s">
        <v>13395</v>
      </c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:61">
      <c r="A2280">
        <v>2279</v>
      </c>
      <c r="B2280">
        <v>1002624013</v>
      </c>
      <c r="C2280">
        <v>3</v>
      </c>
      <c r="D2280" t="s">
        <v>59</v>
      </c>
      <c r="E2280">
        <v>4</v>
      </c>
      <c r="F2280" t="s">
        <v>223</v>
      </c>
      <c r="G2280" t="s">
        <v>842</v>
      </c>
      <c r="H2280" t="s">
        <v>2241</v>
      </c>
      <c r="I2280" t="s">
        <v>212</v>
      </c>
      <c r="J2280" t="s">
        <v>213</v>
      </c>
      <c r="K2280" t="s">
        <v>149</v>
      </c>
      <c r="L2280" t="s">
        <v>214</v>
      </c>
      <c r="M2280" t="s">
        <v>1916</v>
      </c>
      <c r="N2280" t="s">
        <v>215</v>
      </c>
      <c r="O2280" s="57">
        <v>46301.476851851854</v>
      </c>
      <c r="P2280" s="57">
        <v>46303.686215277776</v>
      </c>
      <c r="Q2280">
        <v>69404916</v>
      </c>
      <c r="S2280">
        <v>143363107968</v>
      </c>
      <c r="T2280" t="s">
        <v>3545</v>
      </c>
      <c r="U2280" t="s">
        <v>3546</v>
      </c>
      <c r="V2280" t="s">
        <v>3547</v>
      </c>
      <c r="Z2280">
        <v>109.324795343933</v>
      </c>
      <c r="AA2280">
        <v>-7.3572610444169602</v>
      </c>
      <c r="AB2280" t="s">
        <v>3548</v>
      </c>
      <c r="AC2280" t="s">
        <v>235</v>
      </c>
      <c r="AL2280" t="s">
        <v>217</v>
      </c>
      <c r="AM2280" t="s">
        <v>3549</v>
      </c>
      <c r="AN2280" t="s">
        <v>6</v>
      </c>
      <c r="AO2280" s="57">
        <v>46183.486203703702</v>
      </c>
      <c r="AP2280" s="57">
        <v>46303.333333333336</v>
      </c>
      <c r="AQ2280" t="s">
        <v>838</v>
      </c>
      <c r="AR2280" t="s">
        <v>12</v>
      </c>
      <c r="AS2280" t="s">
        <v>219</v>
      </c>
      <c r="AT2280" t="s">
        <v>230</v>
      </c>
      <c r="AV2280" t="s">
        <v>1626</v>
      </c>
      <c r="AW2280" t="s">
        <v>877</v>
      </c>
      <c r="AX2280" t="s">
        <v>222</v>
      </c>
      <c r="BA2280" s="57">
        <v>46303.333333333336</v>
      </c>
      <c r="BB2280" t="s">
        <v>3549</v>
      </c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:61">
      <c r="A2281">
        <v>2280</v>
      </c>
      <c r="B2281">
        <v>1002627074</v>
      </c>
      <c r="C2281">
        <v>3</v>
      </c>
      <c r="D2281" t="s">
        <v>59</v>
      </c>
      <c r="E2281">
        <v>4</v>
      </c>
      <c r="F2281" t="s">
        <v>223</v>
      </c>
      <c r="G2281" t="s">
        <v>842</v>
      </c>
      <c r="H2281" t="s">
        <v>2241</v>
      </c>
      <c r="I2281" t="s">
        <v>212</v>
      </c>
      <c r="J2281" t="s">
        <v>213</v>
      </c>
      <c r="K2281" t="s">
        <v>149</v>
      </c>
      <c r="M2281" t="s">
        <v>1916</v>
      </c>
      <c r="N2281" t="s">
        <v>215</v>
      </c>
      <c r="O2281" s="57">
        <v>46303.363171296296</v>
      </c>
      <c r="P2281" s="57">
        <v>46304.365590277775</v>
      </c>
      <c r="Q2281">
        <v>69403964</v>
      </c>
      <c r="S2281">
        <v>143363106902</v>
      </c>
      <c r="T2281" t="s">
        <v>2247</v>
      </c>
      <c r="U2281" t="s">
        <v>4211</v>
      </c>
      <c r="V2281" t="s">
        <v>4212</v>
      </c>
      <c r="Z2281">
        <v>109.333882</v>
      </c>
      <c r="AA2281">
        <v>-7.3542860000000001</v>
      </c>
      <c r="AB2281" t="s">
        <v>2250</v>
      </c>
      <c r="AC2281" t="s">
        <v>216</v>
      </c>
      <c r="AL2281" t="s">
        <v>217</v>
      </c>
      <c r="AM2281" t="s">
        <v>3544</v>
      </c>
      <c r="AN2281" t="s">
        <v>6</v>
      </c>
      <c r="AO2281" s="57">
        <v>46244.371828703705</v>
      </c>
      <c r="AQ2281" t="s">
        <v>841</v>
      </c>
      <c r="AR2281" t="s">
        <v>12</v>
      </c>
      <c r="AS2281" t="s">
        <v>219</v>
      </c>
      <c r="AT2281" t="s">
        <v>230</v>
      </c>
      <c r="AV2281" t="s">
        <v>1626</v>
      </c>
      <c r="AW2281" t="s">
        <v>540</v>
      </c>
      <c r="AX2281" t="s">
        <v>222</v>
      </c>
      <c r="BA2281" s="57">
        <v>46303.291666666664</v>
      </c>
      <c r="BB2281" t="s">
        <v>3544</v>
      </c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:61">
      <c r="A2282">
        <v>2281</v>
      </c>
      <c r="B2282">
        <v>1002631745</v>
      </c>
      <c r="C2282">
        <v>3</v>
      </c>
      <c r="D2282" t="s">
        <v>59</v>
      </c>
      <c r="E2282">
        <v>4</v>
      </c>
      <c r="F2282" t="s">
        <v>223</v>
      </c>
      <c r="G2282" t="s">
        <v>842</v>
      </c>
      <c r="H2282" t="s">
        <v>2241</v>
      </c>
      <c r="I2282" t="s">
        <v>212</v>
      </c>
      <c r="J2282" t="s">
        <v>213</v>
      </c>
      <c r="K2282" t="s">
        <v>149</v>
      </c>
      <c r="M2282" t="s">
        <v>1916</v>
      </c>
      <c r="N2282" t="s">
        <v>563</v>
      </c>
      <c r="O2282" s="57">
        <v>46306.712118055555</v>
      </c>
      <c r="P2282" s="57">
        <v>46310.66815972222</v>
      </c>
      <c r="Q2282">
        <v>66525052</v>
      </c>
      <c r="S2282">
        <v>143363107071</v>
      </c>
      <c r="T2282" t="s">
        <v>1652</v>
      </c>
      <c r="U2282" t="s">
        <v>6341</v>
      </c>
      <c r="V2282" t="s">
        <v>6747</v>
      </c>
      <c r="Z2282">
        <v>109.366281805659</v>
      </c>
      <c r="AA2282">
        <v>-7.3901715874852503</v>
      </c>
      <c r="AB2282" t="s">
        <v>5537</v>
      </c>
      <c r="AC2282" t="s">
        <v>225</v>
      </c>
      <c r="AL2282" t="s">
        <v>217</v>
      </c>
      <c r="AM2282" t="s">
        <v>6748</v>
      </c>
      <c r="AN2282" t="s">
        <v>6</v>
      </c>
      <c r="AO2282" s="57">
        <v>46336.715775462966</v>
      </c>
      <c r="AP2282" s="57">
        <v>46310.625</v>
      </c>
      <c r="AQ2282" t="s">
        <v>841</v>
      </c>
      <c r="AR2282" t="s">
        <v>12</v>
      </c>
      <c r="AS2282" t="s">
        <v>219</v>
      </c>
      <c r="AT2282" t="s">
        <v>230</v>
      </c>
      <c r="AV2282" t="s">
        <v>1626</v>
      </c>
      <c r="AW2282" t="s">
        <v>1746</v>
      </c>
      <c r="AX2282" t="s">
        <v>222</v>
      </c>
      <c r="BA2282" s="57">
        <v>46310.625</v>
      </c>
      <c r="BB2282" t="s">
        <v>6748</v>
      </c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:61">
      <c r="A2283">
        <v>2282</v>
      </c>
      <c r="B2283">
        <v>1002648751</v>
      </c>
      <c r="C2283">
        <v>3</v>
      </c>
      <c r="D2283" t="s">
        <v>59</v>
      </c>
      <c r="E2283">
        <v>4</v>
      </c>
      <c r="F2283" t="s">
        <v>223</v>
      </c>
      <c r="G2283" t="s">
        <v>842</v>
      </c>
      <c r="H2283" t="s">
        <v>2241</v>
      </c>
      <c r="I2283" t="s">
        <v>212</v>
      </c>
      <c r="J2283" t="s">
        <v>213</v>
      </c>
      <c r="K2283" t="s">
        <v>149</v>
      </c>
      <c r="M2283" t="s">
        <v>1916</v>
      </c>
      <c r="N2283" t="s">
        <v>215</v>
      </c>
      <c r="O2283" s="57">
        <v>46317.452673611115</v>
      </c>
      <c r="P2283" s="57">
        <v>46321.590937499997</v>
      </c>
      <c r="Q2283">
        <v>69415015</v>
      </c>
      <c r="S2283">
        <v>143363108105</v>
      </c>
      <c r="T2283" t="s">
        <v>11694</v>
      </c>
      <c r="U2283" t="s">
        <v>11695</v>
      </c>
      <c r="V2283" t="s">
        <v>11696</v>
      </c>
      <c r="Z2283">
        <v>109.330654244135</v>
      </c>
      <c r="AA2283">
        <v>-7.4735757952533</v>
      </c>
      <c r="AB2283" t="s">
        <v>11697</v>
      </c>
      <c r="AC2283" t="s">
        <v>283</v>
      </c>
      <c r="AL2283" t="s">
        <v>217</v>
      </c>
      <c r="AM2283" t="s">
        <v>11698</v>
      </c>
      <c r="AN2283" t="s">
        <v>6</v>
      </c>
      <c r="AO2283" t="s">
        <v>11368</v>
      </c>
      <c r="AP2283" s="57">
        <v>46319.458333333336</v>
      </c>
      <c r="AQ2283" t="s">
        <v>841</v>
      </c>
      <c r="AR2283" t="s">
        <v>12</v>
      </c>
      <c r="AS2283" t="s">
        <v>219</v>
      </c>
      <c r="AT2283" t="s">
        <v>230</v>
      </c>
      <c r="AV2283" t="s">
        <v>1626</v>
      </c>
      <c r="AW2283" t="s">
        <v>861</v>
      </c>
      <c r="AX2283" t="s">
        <v>222</v>
      </c>
      <c r="BA2283" s="57">
        <v>46319.458333333336</v>
      </c>
      <c r="BB2283" t="s">
        <v>11698</v>
      </c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:61">
      <c r="A2284">
        <v>2283</v>
      </c>
      <c r="B2284">
        <v>1002618704</v>
      </c>
      <c r="C2284">
        <v>3</v>
      </c>
      <c r="D2284" t="s">
        <v>49</v>
      </c>
      <c r="E2284">
        <v>4</v>
      </c>
      <c r="F2284" t="s">
        <v>249</v>
      </c>
      <c r="G2284" t="s">
        <v>536</v>
      </c>
      <c r="H2284" t="s">
        <v>853</v>
      </c>
      <c r="I2284" t="s">
        <v>212</v>
      </c>
      <c r="J2284" t="s">
        <v>213</v>
      </c>
      <c r="K2284" t="s">
        <v>149</v>
      </c>
      <c r="L2284" t="s">
        <v>214</v>
      </c>
      <c r="M2284" t="s">
        <v>76</v>
      </c>
      <c r="N2284" t="s">
        <v>215</v>
      </c>
      <c r="O2284" s="57">
        <v>46296.718518518515</v>
      </c>
      <c r="P2284" s="57">
        <v>46298.510393518518</v>
      </c>
      <c r="Q2284">
        <v>69402619</v>
      </c>
      <c r="S2284">
        <v>146284107775</v>
      </c>
      <c r="T2284" t="s">
        <v>1261</v>
      </c>
      <c r="U2284" t="s">
        <v>1262</v>
      </c>
      <c r="V2284" t="s">
        <v>1263</v>
      </c>
      <c r="Z2284">
        <v>109.067885</v>
      </c>
      <c r="AA2284">
        <v>-6.8762809999999996</v>
      </c>
      <c r="AB2284" t="s">
        <v>1264</v>
      </c>
      <c r="AC2284" t="s">
        <v>235</v>
      </c>
      <c r="AL2284" t="s">
        <v>217</v>
      </c>
      <c r="AM2284" t="s">
        <v>1265</v>
      </c>
      <c r="AN2284" t="s">
        <v>6</v>
      </c>
      <c r="AO2284" s="57">
        <v>46032.726099537038</v>
      </c>
      <c r="AP2284" s="57">
        <v>46298.333333333336</v>
      </c>
      <c r="AR2284" t="s">
        <v>218</v>
      </c>
      <c r="AS2284" t="s">
        <v>219</v>
      </c>
      <c r="AT2284" t="s">
        <v>230</v>
      </c>
      <c r="AU2284">
        <v>20261003</v>
      </c>
      <c r="AV2284" t="s">
        <v>221</v>
      </c>
      <c r="AW2284" t="s">
        <v>877</v>
      </c>
      <c r="AX2284" t="s">
        <v>222</v>
      </c>
      <c r="BA2284" s="57">
        <v>46298.333333333336</v>
      </c>
      <c r="BB2284" t="s">
        <v>1265</v>
      </c>
      <c r="BC2284">
        <v>2026</v>
      </c>
      <c r="BD2284">
        <v>10</v>
      </c>
      <c r="BE2284">
        <v>3</v>
      </c>
      <c r="BF2284" s="6">
        <f t="shared" si="105"/>
        <v>46298</v>
      </c>
      <c r="BG2284">
        <f t="shared" si="106"/>
        <v>-0.33333333333575865</v>
      </c>
      <c r="BH2284" t="str">
        <f t="shared" si="107"/>
        <v>COMPLY</v>
      </c>
      <c r="BI2284" t="e">
        <f>VLOOKUP(H2284,Sheet2!$A$1:$B$270,2,FALSE)</f>
        <v>#N/A</v>
      </c>
    </row>
    <row r="2285" spans="1:61">
      <c r="A2285">
        <v>2284</v>
      </c>
      <c r="B2285">
        <v>1002629888</v>
      </c>
      <c r="C2285">
        <v>3</v>
      </c>
      <c r="D2285" t="s">
        <v>49</v>
      </c>
      <c r="E2285">
        <v>4</v>
      </c>
      <c r="F2285" t="s">
        <v>249</v>
      </c>
      <c r="G2285" t="s">
        <v>536</v>
      </c>
      <c r="H2285" t="s">
        <v>853</v>
      </c>
      <c r="I2285" t="s">
        <v>212</v>
      </c>
      <c r="J2285" t="s">
        <v>213</v>
      </c>
      <c r="K2285" t="s">
        <v>149</v>
      </c>
      <c r="L2285" t="s">
        <v>214</v>
      </c>
      <c r="M2285" t="s">
        <v>76</v>
      </c>
      <c r="N2285" t="s">
        <v>215</v>
      </c>
      <c r="O2285" s="57">
        <v>46304.601840277777</v>
      </c>
      <c r="P2285" s="57">
        <v>46306.618344907409</v>
      </c>
      <c r="Q2285">
        <v>69407423</v>
      </c>
      <c r="S2285">
        <v>146284108216</v>
      </c>
      <c r="T2285" t="s">
        <v>5538</v>
      </c>
      <c r="U2285" t="s">
        <v>5539</v>
      </c>
      <c r="V2285" t="s">
        <v>5540</v>
      </c>
      <c r="Z2285">
        <v>109.02789900000001</v>
      </c>
      <c r="AA2285">
        <v>-6.9798460000000002</v>
      </c>
      <c r="AB2285" t="s">
        <v>5541</v>
      </c>
      <c r="AC2285" t="s">
        <v>235</v>
      </c>
      <c r="AL2285" t="s">
        <v>217</v>
      </c>
      <c r="AM2285" t="s">
        <v>5542</v>
      </c>
      <c r="AN2285" t="s">
        <v>6</v>
      </c>
      <c r="AO2285" s="57">
        <v>46275.611446759256</v>
      </c>
      <c r="AP2285" s="57">
        <v>46306.458333333336</v>
      </c>
      <c r="AR2285" t="s">
        <v>218</v>
      </c>
      <c r="AS2285" t="s">
        <v>219</v>
      </c>
      <c r="AT2285" t="s">
        <v>230</v>
      </c>
      <c r="AU2285">
        <v>20261011</v>
      </c>
      <c r="AV2285" t="s">
        <v>221</v>
      </c>
      <c r="AW2285" t="s">
        <v>2980</v>
      </c>
      <c r="AX2285" t="s">
        <v>222</v>
      </c>
      <c r="BA2285" s="57">
        <v>46306.458333333336</v>
      </c>
      <c r="BB2285" t="s">
        <v>5542</v>
      </c>
      <c r="BC2285">
        <v>2026</v>
      </c>
      <c r="BD2285">
        <v>10</v>
      </c>
      <c r="BE2285">
        <v>11</v>
      </c>
      <c r="BF2285" s="6">
        <f t="shared" si="105"/>
        <v>46306</v>
      </c>
      <c r="BG2285">
        <f t="shared" si="106"/>
        <v>-0.45833333333575865</v>
      </c>
      <c r="BH2285" t="str">
        <f t="shared" si="107"/>
        <v>COMPLY</v>
      </c>
      <c r="BI2285" t="e">
        <f>VLOOKUP(H2285,Sheet2!$A$1:$B$270,2,FALSE)</f>
        <v>#N/A</v>
      </c>
    </row>
    <row r="2286" spans="1:61">
      <c r="A2286">
        <v>2285</v>
      </c>
      <c r="B2286">
        <v>1002644827</v>
      </c>
      <c r="C2286">
        <v>3</v>
      </c>
      <c r="D2286" t="s">
        <v>49</v>
      </c>
      <c r="E2286">
        <v>4</v>
      </c>
      <c r="F2286" t="s">
        <v>249</v>
      </c>
      <c r="G2286" t="s">
        <v>536</v>
      </c>
      <c r="H2286" t="s">
        <v>853</v>
      </c>
      <c r="I2286" t="s">
        <v>212</v>
      </c>
      <c r="J2286" t="s">
        <v>213</v>
      </c>
      <c r="K2286" t="s">
        <v>149</v>
      </c>
      <c r="L2286" t="s">
        <v>214</v>
      </c>
      <c r="M2286" t="s">
        <v>76</v>
      </c>
      <c r="N2286" t="s">
        <v>215</v>
      </c>
      <c r="O2286" s="57">
        <v>46315.418738425928</v>
      </c>
      <c r="P2286" s="57">
        <v>46315.759606481479</v>
      </c>
      <c r="Q2286">
        <v>69413517</v>
      </c>
      <c r="S2286">
        <v>146284107100</v>
      </c>
      <c r="T2286" t="s">
        <v>10505</v>
      </c>
      <c r="U2286" t="s">
        <v>10506</v>
      </c>
      <c r="V2286" t="s">
        <v>10507</v>
      </c>
      <c r="Z2286">
        <v>109.0535187</v>
      </c>
      <c r="AA2286">
        <v>-6.9663969000000003</v>
      </c>
      <c r="AB2286" t="s">
        <v>10508</v>
      </c>
      <c r="AC2286" t="s">
        <v>235</v>
      </c>
      <c r="AL2286" t="s">
        <v>217</v>
      </c>
      <c r="AM2286" t="s">
        <v>10350</v>
      </c>
      <c r="AN2286" t="s">
        <v>6</v>
      </c>
      <c r="AO2286" t="s">
        <v>10104</v>
      </c>
      <c r="AP2286" s="57">
        <v>46316.333333333336</v>
      </c>
      <c r="AR2286" t="s">
        <v>218</v>
      </c>
      <c r="AS2286" t="s">
        <v>219</v>
      </c>
      <c r="AT2286" t="s">
        <v>230</v>
      </c>
      <c r="AU2286">
        <v>20261020</v>
      </c>
      <c r="AV2286" t="s">
        <v>221</v>
      </c>
      <c r="AW2286" t="s">
        <v>877</v>
      </c>
      <c r="AX2286" t="s">
        <v>222</v>
      </c>
      <c r="BA2286" s="57">
        <v>46316.333333333336</v>
      </c>
      <c r="BB2286" t="s">
        <v>10350</v>
      </c>
      <c r="BC2286">
        <v>2026</v>
      </c>
      <c r="BD2286">
        <v>10</v>
      </c>
      <c r="BE2286">
        <v>20</v>
      </c>
      <c r="BF2286" s="6">
        <f t="shared" si="105"/>
        <v>46315</v>
      </c>
      <c r="BG2286">
        <f t="shared" si="106"/>
        <v>-1.3333333333357587</v>
      </c>
      <c r="BH2286" t="str">
        <f t="shared" si="107"/>
        <v>COMPLY</v>
      </c>
      <c r="BI2286" t="e">
        <f>VLOOKUP(H2286,Sheet2!$A$1:$B$270,2,FALSE)</f>
        <v>#N/A</v>
      </c>
    </row>
    <row r="2287" spans="1:61">
      <c r="A2287">
        <v>2286</v>
      </c>
      <c r="B2287">
        <v>1002655289</v>
      </c>
      <c r="C2287">
        <v>3</v>
      </c>
      <c r="D2287" t="s">
        <v>49</v>
      </c>
      <c r="E2287">
        <v>4</v>
      </c>
      <c r="F2287" t="s">
        <v>249</v>
      </c>
      <c r="G2287" t="s">
        <v>536</v>
      </c>
      <c r="H2287" t="s">
        <v>853</v>
      </c>
      <c r="I2287" t="s">
        <v>212</v>
      </c>
      <c r="J2287" t="s">
        <v>213</v>
      </c>
      <c r="K2287" t="s">
        <v>149</v>
      </c>
      <c r="M2287" t="s">
        <v>76</v>
      </c>
      <c r="N2287" t="s">
        <v>215</v>
      </c>
      <c r="O2287" s="57">
        <v>46322.410833333335</v>
      </c>
      <c r="P2287" s="57">
        <v>46322.667951388888</v>
      </c>
      <c r="Q2287">
        <v>69417686</v>
      </c>
      <c r="R2287">
        <v>2838420027</v>
      </c>
      <c r="S2287">
        <v>146284107630</v>
      </c>
      <c r="T2287" t="s">
        <v>14133</v>
      </c>
      <c r="U2287" t="s">
        <v>13397</v>
      </c>
      <c r="V2287" t="s">
        <v>14134</v>
      </c>
      <c r="Z2287">
        <v>108.996407</v>
      </c>
      <c r="AA2287">
        <v>-6.8659166999999997</v>
      </c>
      <c r="AB2287" t="s">
        <v>13398</v>
      </c>
      <c r="AC2287" t="s">
        <v>225</v>
      </c>
      <c r="AL2287" t="s">
        <v>217</v>
      </c>
      <c r="AM2287" t="s">
        <v>14135</v>
      </c>
      <c r="AN2287" t="s">
        <v>6</v>
      </c>
      <c r="AO2287" t="s">
        <v>13677</v>
      </c>
      <c r="AP2287" s="57">
        <v>46323.625</v>
      </c>
      <c r="AR2287" t="s">
        <v>218</v>
      </c>
      <c r="AS2287" t="s">
        <v>219</v>
      </c>
      <c r="AT2287" t="s">
        <v>230</v>
      </c>
      <c r="AU2287">
        <v>20261027</v>
      </c>
      <c r="AV2287" t="s">
        <v>221</v>
      </c>
      <c r="AW2287" t="s">
        <v>1585</v>
      </c>
      <c r="AX2287" t="s">
        <v>222</v>
      </c>
      <c r="BA2287" s="57">
        <v>46323.625</v>
      </c>
      <c r="BB2287" t="s">
        <v>14135</v>
      </c>
      <c r="BC2287">
        <v>2026</v>
      </c>
      <c r="BD2287">
        <v>10</v>
      </c>
      <c r="BE2287">
        <v>27</v>
      </c>
      <c r="BF2287" s="6">
        <f t="shared" si="105"/>
        <v>46322</v>
      </c>
      <c r="BG2287">
        <f t="shared" si="106"/>
        <v>-1.625</v>
      </c>
      <c r="BH2287" t="str">
        <f t="shared" si="107"/>
        <v>COMPLY</v>
      </c>
      <c r="BI2287" t="e">
        <f>VLOOKUP(H2287,Sheet2!$A$1:$B$270,2,FALSE)</f>
        <v>#N/A</v>
      </c>
    </row>
    <row r="2288" spans="1:61">
      <c r="A2288">
        <v>2287</v>
      </c>
      <c r="B2288">
        <v>1002654255</v>
      </c>
      <c r="C2288">
        <v>3</v>
      </c>
      <c r="D2288" t="s">
        <v>49</v>
      </c>
      <c r="E2288">
        <v>4</v>
      </c>
      <c r="F2288" t="s">
        <v>249</v>
      </c>
      <c r="G2288" t="s">
        <v>536</v>
      </c>
      <c r="H2288" t="s">
        <v>853</v>
      </c>
      <c r="I2288" t="s">
        <v>212</v>
      </c>
      <c r="J2288" t="s">
        <v>213</v>
      </c>
      <c r="K2288" t="s">
        <v>149</v>
      </c>
      <c r="M2288" t="s">
        <v>1625</v>
      </c>
      <c r="N2288" t="s">
        <v>215</v>
      </c>
      <c r="O2288" s="57">
        <v>46321.604525462964</v>
      </c>
      <c r="P2288" s="57">
        <v>46322.528321759259</v>
      </c>
      <c r="Q2288">
        <v>69417257</v>
      </c>
      <c r="R2288">
        <v>2838420028</v>
      </c>
      <c r="S2288">
        <v>146284107278</v>
      </c>
      <c r="T2288" t="s">
        <v>13396</v>
      </c>
      <c r="U2288" t="s">
        <v>13397</v>
      </c>
      <c r="Z2288">
        <v>108.996407</v>
      </c>
      <c r="AA2288">
        <v>-6.8659166999999997</v>
      </c>
      <c r="AB2288" t="s">
        <v>13398</v>
      </c>
      <c r="AC2288" t="s">
        <v>225</v>
      </c>
      <c r="AO2288" t="s">
        <v>13046</v>
      </c>
      <c r="AR2288" t="s">
        <v>12</v>
      </c>
      <c r="AS2288" t="s">
        <v>219</v>
      </c>
      <c r="AT2288" t="s">
        <v>230</v>
      </c>
      <c r="AV2288" t="s">
        <v>14136</v>
      </c>
      <c r="AW2288" t="s">
        <v>1585</v>
      </c>
      <c r="AX2288" t="s">
        <v>222</v>
      </c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:61">
      <c r="A2289">
        <v>2288</v>
      </c>
      <c r="B2289">
        <v>1002635782</v>
      </c>
      <c r="C2289">
        <v>3</v>
      </c>
      <c r="D2289" t="s">
        <v>49</v>
      </c>
      <c r="E2289">
        <v>4</v>
      </c>
      <c r="F2289" t="s">
        <v>249</v>
      </c>
      <c r="G2289" t="s">
        <v>536</v>
      </c>
      <c r="H2289" t="s">
        <v>6749</v>
      </c>
      <c r="I2289" t="s">
        <v>212</v>
      </c>
      <c r="J2289" t="s">
        <v>213</v>
      </c>
      <c r="K2289" t="s">
        <v>149</v>
      </c>
      <c r="L2289" t="s">
        <v>214</v>
      </c>
      <c r="M2289" t="s">
        <v>1400</v>
      </c>
      <c r="N2289" t="s">
        <v>215</v>
      </c>
      <c r="O2289" s="57">
        <v>46308.733090277776</v>
      </c>
      <c r="P2289" s="57">
        <v>46310.69259259259</v>
      </c>
      <c r="Q2289">
        <v>69409708</v>
      </c>
      <c r="S2289">
        <v>142205105860</v>
      </c>
      <c r="T2289" t="s">
        <v>6750</v>
      </c>
      <c r="U2289" t="s">
        <v>6751</v>
      </c>
      <c r="V2289" t="s">
        <v>6752</v>
      </c>
      <c r="Z2289">
        <v>108.91316399999999</v>
      </c>
      <c r="AA2289">
        <v>-6.87303</v>
      </c>
      <c r="AB2289" t="s">
        <v>6753</v>
      </c>
      <c r="AC2289" t="s">
        <v>235</v>
      </c>
      <c r="AL2289" t="s">
        <v>217</v>
      </c>
      <c r="AM2289" t="s">
        <v>6754</v>
      </c>
      <c r="AN2289" t="s">
        <v>6</v>
      </c>
      <c r="AO2289" t="s">
        <v>6610</v>
      </c>
      <c r="AP2289" s="57">
        <v>46309.625</v>
      </c>
      <c r="AR2289" t="s">
        <v>14</v>
      </c>
      <c r="AS2289" t="s">
        <v>219</v>
      </c>
      <c r="AT2289" t="s">
        <v>230</v>
      </c>
      <c r="AV2289" t="s">
        <v>7820</v>
      </c>
      <c r="AW2289" t="s">
        <v>875</v>
      </c>
      <c r="AX2289" t="s">
        <v>222</v>
      </c>
      <c r="BA2289" s="57">
        <v>46309.625</v>
      </c>
      <c r="BB2289" t="s">
        <v>6754</v>
      </c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:61">
      <c r="A2290">
        <v>2289</v>
      </c>
      <c r="B2290">
        <v>1002639108</v>
      </c>
      <c r="C2290">
        <v>3</v>
      </c>
      <c r="D2290" t="s">
        <v>49</v>
      </c>
      <c r="E2290">
        <v>4</v>
      </c>
      <c r="F2290" t="s">
        <v>249</v>
      </c>
      <c r="G2290" t="s">
        <v>536</v>
      </c>
      <c r="H2290" t="s">
        <v>6749</v>
      </c>
      <c r="I2290" t="s">
        <v>212</v>
      </c>
      <c r="J2290" t="s">
        <v>213</v>
      </c>
      <c r="K2290" t="s">
        <v>149</v>
      </c>
      <c r="M2290" t="s">
        <v>76</v>
      </c>
      <c r="N2290" t="s">
        <v>215</v>
      </c>
      <c r="O2290" s="57">
        <v>46310.692604166667</v>
      </c>
      <c r="P2290" s="57">
        <v>46310.854837962965</v>
      </c>
      <c r="Q2290">
        <v>69409708</v>
      </c>
      <c r="S2290">
        <v>142205105863</v>
      </c>
      <c r="T2290" t="s">
        <v>6750</v>
      </c>
      <c r="U2290" t="s">
        <v>7816</v>
      </c>
      <c r="V2290" t="s">
        <v>7817</v>
      </c>
      <c r="Z2290">
        <v>108.911976</v>
      </c>
      <c r="AA2290">
        <v>-6.8728290000000003</v>
      </c>
      <c r="AB2290" t="s">
        <v>6753</v>
      </c>
      <c r="AC2290" t="s">
        <v>283</v>
      </c>
      <c r="AL2290" t="s">
        <v>217</v>
      </c>
      <c r="AM2290" t="s">
        <v>7818</v>
      </c>
      <c r="AN2290" t="s">
        <v>6</v>
      </c>
      <c r="AO2290" t="s">
        <v>7819</v>
      </c>
      <c r="AR2290" t="s">
        <v>218</v>
      </c>
      <c r="AS2290" t="s">
        <v>219</v>
      </c>
      <c r="AT2290" t="s">
        <v>230</v>
      </c>
      <c r="AU2290">
        <v>20261015</v>
      </c>
      <c r="AV2290" t="s">
        <v>221</v>
      </c>
      <c r="AW2290" t="s">
        <v>540</v>
      </c>
      <c r="AX2290" t="s">
        <v>222</v>
      </c>
      <c r="BA2290" s="57">
        <v>46310.291666666664</v>
      </c>
      <c r="BB2290" t="s">
        <v>7818</v>
      </c>
      <c r="BC2290">
        <v>2026</v>
      </c>
      <c r="BD2290">
        <v>10</v>
      </c>
      <c r="BE2290">
        <v>15</v>
      </c>
      <c r="BF2290" s="6">
        <f t="shared" si="105"/>
        <v>46310</v>
      </c>
      <c r="BG2290">
        <f t="shared" si="106"/>
        <v>-0.29166666666424135</v>
      </c>
      <c r="BH2290" t="str">
        <f t="shared" si="107"/>
        <v>COMPLY</v>
      </c>
      <c r="BI2290" t="e">
        <f>VLOOKUP(H2290,Sheet2!$A$1:$B$270,2,FALSE)</f>
        <v>#N/A</v>
      </c>
    </row>
    <row r="2291" spans="1:61">
      <c r="A2291">
        <v>2290</v>
      </c>
      <c r="B2291">
        <v>1002640578</v>
      </c>
      <c r="C2291">
        <v>3</v>
      </c>
      <c r="D2291" t="s">
        <v>49</v>
      </c>
      <c r="E2291">
        <v>4</v>
      </c>
      <c r="F2291" t="s">
        <v>249</v>
      </c>
      <c r="G2291" t="s">
        <v>536</v>
      </c>
      <c r="H2291" t="s">
        <v>6749</v>
      </c>
      <c r="I2291" t="s">
        <v>212</v>
      </c>
      <c r="J2291" t="s">
        <v>213</v>
      </c>
      <c r="K2291" t="s">
        <v>149</v>
      </c>
      <c r="L2291" t="s">
        <v>214</v>
      </c>
      <c r="M2291" t="s">
        <v>76</v>
      </c>
      <c r="N2291" t="s">
        <v>215</v>
      </c>
      <c r="O2291" s="57">
        <v>46311.655960648146</v>
      </c>
      <c r="P2291" s="57">
        <v>46312.610798611109</v>
      </c>
      <c r="Q2291">
        <v>69411697</v>
      </c>
      <c r="S2291">
        <v>142205105866</v>
      </c>
      <c r="T2291" t="s">
        <v>9025</v>
      </c>
      <c r="U2291" t="s">
        <v>9026</v>
      </c>
      <c r="V2291" t="s">
        <v>9027</v>
      </c>
      <c r="Z2291">
        <v>108.977366</v>
      </c>
      <c r="AA2291">
        <v>-6.9138080000000004</v>
      </c>
      <c r="AB2291" t="s">
        <v>9028</v>
      </c>
      <c r="AC2291" t="s">
        <v>235</v>
      </c>
      <c r="AL2291" t="s">
        <v>217</v>
      </c>
      <c r="AM2291" t="s">
        <v>9029</v>
      </c>
      <c r="AN2291" t="s">
        <v>6</v>
      </c>
      <c r="AO2291" t="s">
        <v>8978</v>
      </c>
      <c r="AP2291" s="57">
        <v>46312.625</v>
      </c>
      <c r="AR2291" t="s">
        <v>218</v>
      </c>
      <c r="AS2291" t="s">
        <v>219</v>
      </c>
      <c r="AT2291" t="s">
        <v>230</v>
      </c>
      <c r="AU2291">
        <v>20261017</v>
      </c>
      <c r="AV2291" t="s">
        <v>221</v>
      </c>
      <c r="AW2291" t="s">
        <v>875</v>
      </c>
      <c r="AX2291" t="s">
        <v>222</v>
      </c>
      <c r="BA2291" s="57">
        <v>46312.625</v>
      </c>
      <c r="BB2291" t="s">
        <v>9029</v>
      </c>
      <c r="BC2291">
        <v>2026</v>
      </c>
      <c r="BD2291">
        <v>10</v>
      </c>
      <c r="BE2291">
        <v>17</v>
      </c>
      <c r="BF2291" s="6">
        <f t="shared" si="105"/>
        <v>46312</v>
      </c>
      <c r="BG2291">
        <f t="shared" si="106"/>
        <v>-0.625</v>
      </c>
      <c r="BH2291" t="str">
        <f t="shared" si="107"/>
        <v>COMPLY</v>
      </c>
      <c r="BI2291" t="e">
        <f>VLOOKUP(H2291,Sheet2!$A$1:$B$270,2,FALSE)</f>
        <v>#N/A</v>
      </c>
    </row>
    <row r="2292" spans="1:61">
      <c r="A2292">
        <v>2291</v>
      </c>
      <c r="B2292">
        <v>1002618251</v>
      </c>
      <c r="C2292">
        <v>3</v>
      </c>
      <c r="D2292" t="s">
        <v>49</v>
      </c>
      <c r="E2292">
        <v>4</v>
      </c>
      <c r="F2292" t="s">
        <v>249</v>
      </c>
      <c r="G2292" t="s">
        <v>536</v>
      </c>
      <c r="H2292" t="s">
        <v>856</v>
      </c>
      <c r="I2292" t="s">
        <v>212</v>
      </c>
      <c r="J2292" t="s">
        <v>213</v>
      </c>
      <c r="K2292" t="s">
        <v>149</v>
      </c>
      <c r="M2292" t="s">
        <v>2939</v>
      </c>
      <c r="N2292" t="s">
        <v>215</v>
      </c>
      <c r="O2292" s="57">
        <v>46296.630312499998</v>
      </c>
      <c r="P2292" s="57">
        <v>46301.577118055553</v>
      </c>
      <c r="Q2292">
        <v>69402491</v>
      </c>
      <c r="S2292">
        <v>146281108643</v>
      </c>
      <c r="T2292" t="s">
        <v>1266</v>
      </c>
      <c r="U2292" t="s">
        <v>1267</v>
      </c>
      <c r="V2292" t="s">
        <v>2253</v>
      </c>
      <c r="Z2292">
        <v>109.0351962</v>
      </c>
      <c r="AA2292">
        <v>-7.2957374000000002</v>
      </c>
      <c r="AB2292" t="s">
        <v>1268</v>
      </c>
      <c r="AC2292" t="s">
        <v>225</v>
      </c>
      <c r="AL2292" t="s">
        <v>217</v>
      </c>
      <c r="AM2292" t="s">
        <v>2254</v>
      </c>
      <c r="AN2292" t="s">
        <v>6</v>
      </c>
      <c r="AO2292" s="57">
        <v>46032.632627314815</v>
      </c>
      <c r="AP2292" s="57">
        <v>46298.625</v>
      </c>
      <c r="AS2292" t="s">
        <v>857</v>
      </c>
      <c r="AT2292" t="s">
        <v>230</v>
      </c>
      <c r="AV2292" t="s">
        <v>2939</v>
      </c>
      <c r="AW2292" t="s">
        <v>540</v>
      </c>
      <c r="AX2292" t="s">
        <v>222</v>
      </c>
      <c r="BA2292" s="57">
        <v>46298.625</v>
      </c>
      <c r="BB2292" t="s">
        <v>2254</v>
      </c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:61">
      <c r="A2293">
        <v>2292</v>
      </c>
      <c r="B2293">
        <v>1002618417</v>
      </c>
      <c r="C2293">
        <v>3</v>
      </c>
      <c r="D2293" t="s">
        <v>49</v>
      </c>
      <c r="E2293">
        <v>4</v>
      </c>
      <c r="F2293" t="s">
        <v>249</v>
      </c>
      <c r="G2293" t="s">
        <v>536</v>
      </c>
      <c r="H2293" t="s">
        <v>856</v>
      </c>
      <c r="I2293" t="s">
        <v>212</v>
      </c>
      <c r="J2293" t="s">
        <v>213</v>
      </c>
      <c r="K2293" t="s">
        <v>149</v>
      </c>
      <c r="M2293" t="s">
        <v>76</v>
      </c>
      <c r="N2293" t="s">
        <v>215</v>
      </c>
      <c r="O2293" s="57">
        <v>46296.655844907407</v>
      </c>
      <c r="P2293" s="57">
        <v>46316.459907407407</v>
      </c>
      <c r="Q2293">
        <v>69402558</v>
      </c>
      <c r="S2293">
        <v>146281108116</v>
      </c>
      <c r="T2293" t="s">
        <v>1266</v>
      </c>
      <c r="U2293" t="s">
        <v>9875</v>
      </c>
      <c r="V2293" t="s">
        <v>2252</v>
      </c>
      <c r="Z2293">
        <v>109.0351962</v>
      </c>
      <c r="AA2293">
        <v>-7.2957374000000002</v>
      </c>
      <c r="AB2293" t="s">
        <v>1268</v>
      </c>
      <c r="AC2293" t="s">
        <v>225</v>
      </c>
      <c r="AL2293" t="s">
        <v>217</v>
      </c>
      <c r="AM2293" t="s">
        <v>10509</v>
      </c>
      <c r="AN2293" t="s">
        <v>6</v>
      </c>
      <c r="AO2293" s="57">
        <v>46032.694421296299</v>
      </c>
      <c r="AP2293" s="57">
        <v>46298.625</v>
      </c>
      <c r="AR2293" t="s">
        <v>218</v>
      </c>
      <c r="AS2293" t="s">
        <v>857</v>
      </c>
      <c r="AT2293" t="s">
        <v>230</v>
      </c>
      <c r="AU2293">
        <v>20261021</v>
      </c>
      <c r="AV2293" t="s">
        <v>221</v>
      </c>
      <c r="AW2293" t="s">
        <v>540</v>
      </c>
      <c r="AX2293" t="s">
        <v>222</v>
      </c>
      <c r="BA2293" s="57">
        <v>46316.458333333336</v>
      </c>
      <c r="BB2293" t="s">
        <v>10509</v>
      </c>
      <c r="BC2293">
        <v>2026</v>
      </c>
      <c r="BD2293">
        <v>10</v>
      </c>
      <c r="BE2293">
        <v>21</v>
      </c>
      <c r="BF2293" s="6">
        <f t="shared" si="105"/>
        <v>46316</v>
      </c>
      <c r="BG2293">
        <f t="shared" si="106"/>
        <v>-0.45833333333575865</v>
      </c>
      <c r="BH2293" t="str">
        <f t="shared" si="107"/>
        <v>COMPLY</v>
      </c>
      <c r="BI2293" t="e">
        <f>VLOOKUP(H2293,Sheet2!$A$1:$B$270,2,FALSE)</f>
        <v>#N/A</v>
      </c>
    </row>
    <row r="2294" spans="1:61">
      <c r="A2294">
        <v>2293</v>
      </c>
      <c r="B2294">
        <v>1002623265</v>
      </c>
      <c r="C2294">
        <v>3</v>
      </c>
      <c r="D2294" t="s">
        <v>49</v>
      </c>
      <c r="E2294">
        <v>4</v>
      </c>
      <c r="F2294" t="s">
        <v>249</v>
      </c>
      <c r="G2294" t="s">
        <v>536</v>
      </c>
      <c r="H2294" t="s">
        <v>856</v>
      </c>
      <c r="I2294" t="s">
        <v>212</v>
      </c>
      <c r="J2294" t="s">
        <v>213</v>
      </c>
      <c r="K2294" t="s">
        <v>149</v>
      </c>
      <c r="L2294" t="s">
        <v>214</v>
      </c>
      <c r="M2294" t="s">
        <v>76</v>
      </c>
      <c r="N2294" t="s">
        <v>215</v>
      </c>
      <c r="O2294" s="57">
        <v>46300.758101851854</v>
      </c>
      <c r="P2294" s="57">
        <v>46301.505162037036</v>
      </c>
      <c r="Q2294">
        <v>69404602</v>
      </c>
      <c r="S2294">
        <v>146281107910</v>
      </c>
      <c r="T2294" t="s">
        <v>2940</v>
      </c>
      <c r="U2294" t="s">
        <v>2941</v>
      </c>
      <c r="V2294" t="s">
        <v>2942</v>
      </c>
      <c r="Z2294">
        <v>108.992575518786</v>
      </c>
      <c r="AA2294">
        <v>-7.22661242174531</v>
      </c>
      <c r="AB2294" t="s">
        <v>2943</v>
      </c>
      <c r="AC2294" t="s">
        <v>216</v>
      </c>
      <c r="AL2294" t="s">
        <v>217</v>
      </c>
      <c r="AM2294" t="s">
        <v>2944</v>
      </c>
      <c r="AN2294" t="s">
        <v>6</v>
      </c>
      <c r="AO2294" s="57">
        <v>46152.767708333333</v>
      </c>
      <c r="AP2294" s="57">
        <v>46301.625</v>
      </c>
      <c r="AR2294" t="s">
        <v>218</v>
      </c>
      <c r="AS2294" t="s">
        <v>857</v>
      </c>
      <c r="AT2294" t="s">
        <v>342</v>
      </c>
      <c r="AU2294">
        <v>20261006</v>
      </c>
      <c r="AV2294" t="s">
        <v>221</v>
      </c>
      <c r="AW2294" t="s">
        <v>2945</v>
      </c>
      <c r="AX2294" t="s">
        <v>222</v>
      </c>
      <c r="BA2294" s="57">
        <v>46301.625</v>
      </c>
      <c r="BB2294" t="s">
        <v>2944</v>
      </c>
      <c r="BC2294">
        <v>2026</v>
      </c>
      <c r="BD2294">
        <v>10</v>
      </c>
      <c r="BE2294">
        <v>6</v>
      </c>
      <c r="BF2294" s="6">
        <f t="shared" si="105"/>
        <v>46301</v>
      </c>
      <c r="BG2294">
        <f t="shared" si="106"/>
        <v>-0.625</v>
      </c>
      <c r="BH2294" t="str">
        <f t="shared" si="107"/>
        <v>COMPLY</v>
      </c>
      <c r="BI2294" t="e">
        <f>VLOOKUP(H2294,Sheet2!$A$1:$B$270,2,FALSE)</f>
        <v>#N/A</v>
      </c>
    </row>
    <row r="2295" spans="1:61">
      <c r="A2295">
        <v>2294</v>
      </c>
      <c r="B2295">
        <v>1002625073</v>
      </c>
      <c r="C2295">
        <v>3</v>
      </c>
      <c r="D2295" t="s">
        <v>49</v>
      </c>
      <c r="E2295">
        <v>4</v>
      </c>
      <c r="F2295" t="s">
        <v>249</v>
      </c>
      <c r="G2295" t="s">
        <v>536</v>
      </c>
      <c r="H2295" t="s">
        <v>856</v>
      </c>
      <c r="I2295" t="s">
        <v>212</v>
      </c>
      <c r="J2295" t="s">
        <v>213</v>
      </c>
      <c r="K2295" t="s">
        <v>149</v>
      </c>
      <c r="L2295" t="s">
        <v>214</v>
      </c>
      <c r="M2295" t="s">
        <v>76</v>
      </c>
      <c r="N2295" t="s">
        <v>215</v>
      </c>
      <c r="O2295" s="57">
        <v>46301.708090277774</v>
      </c>
      <c r="P2295" s="57">
        <v>46302.508379629631</v>
      </c>
      <c r="Q2295">
        <v>69405339</v>
      </c>
      <c r="S2295">
        <v>146281107963</v>
      </c>
      <c r="T2295" t="s">
        <v>3550</v>
      </c>
      <c r="U2295" t="s">
        <v>3551</v>
      </c>
      <c r="V2295" t="s">
        <v>3552</v>
      </c>
      <c r="Z2295">
        <v>109.041996</v>
      </c>
      <c r="AA2295">
        <v>-7.3051760000000003</v>
      </c>
      <c r="AB2295" t="s">
        <v>3553</v>
      </c>
      <c r="AC2295" t="s">
        <v>235</v>
      </c>
      <c r="AL2295" t="s">
        <v>217</v>
      </c>
      <c r="AM2295" t="s">
        <v>3554</v>
      </c>
      <c r="AN2295" t="s">
        <v>6</v>
      </c>
      <c r="AO2295" s="57">
        <v>46183.725902777776</v>
      </c>
      <c r="AP2295" s="57">
        <v>46302.625</v>
      </c>
      <c r="AR2295" t="s">
        <v>218</v>
      </c>
      <c r="AS2295" t="s">
        <v>857</v>
      </c>
      <c r="AT2295" t="s">
        <v>230</v>
      </c>
      <c r="AU2295">
        <v>20261007</v>
      </c>
      <c r="AV2295" t="s">
        <v>221</v>
      </c>
      <c r="AW2295" t="s">
        <v>883</v>
      </c>
      <c r="AX2295" t="s">
        <v>222</v>
      </c>
      <c r="BA2295" s="57">
        <v>46302.625</v>
      </c>
      <c r="BB2295" t="s">
        <v>3554</v>
      </c>
      <c r="BC2295">
        <v>2026</v>
      </c>
      <c r="BD2295">
        <v>10</v>
      </c>
      <c r="BE2295">
        <v>7</v>
      </c>
      <c r="BF2295" s="6">
        <f t="shared" si="105"/>
        <v>46302</v>
      </c>
      <c r="BG2295">
        <f t="shared" si="106"/>
        <v>-0.625</v>
      </c>
      <c r="BH2295" t="str">
        <f t="shared" si="107"/>
        <v>COMPLY</v>
      </c>
      <c r="BI2295" t="e">
        <f>VLOOKUP(H2295,Sheet2!$A$1:$B$270,2,FALSE)</f>
        <v>#N/A</v>
      </c>
    </row>
    <row r="2296" spans="1:61">
      <c r="A2296">
        <v>2295</v>
      </c>
      <c r="B2296">
        <v>1002631235</v>
      </c>
      <c r="C2296">
        <v>3</v>
      </c>
      <c r="D2296" t="s">
        <v>49</v>
      </c>
      <c r="E2296">
        <v>4</v>
      </c>
      <c r="F2296" t="s">
        <v>249</v>
      </c>
      <c r="G2296" t="s">
        <v>536</v>
      </c>
      <c r="H2296" t="s">
        <v>856</v>
      </c>
      <c r="I2296" t="s">
        <v>212</v>
      </c>
      <c r="J2296" t="s">
        <v>213</v>
      </c>
      <c r="K2296" t="s">
        <v>149</v>
      </c>
      <c r="L2296" t="s">
        <v>214</v>
      </c>
      <c r="M2296" t="s">
        <v>76</v>
      </c>
      <c r="N2296" t="s">
        <v>215</v>
      </c>
      <c r="O2296" s="57">
        <v>46305.776087962964</v>
      </c>
      <c r="P2296" s="57">
        <v>46307.411620370367</v>
      </c>
      <c r="Q2296">
        <v>69408072</v>
      </c>
      <c r="S2296">
        <v>146281107966</v>
      </c>
      <c r="T2296" t="s">
        <v>5543</v>
      </c>
      <c r="U2296" t="s">
        <v>5544</v>
      </c>
      <c r="V2296" t="s">
        <v>5545</v>
      </c>
      <c r="Z2296">
        <v>109.03847500000001</v>
      </c>
      <c r="AA2296">
        <v>-7.2815760000000003</v>
      </c>
      <c r="AB2296" t="s">
        <v>5546</v>
      </c>
      <c r="AC2296" t="s">
        <v>235</v>
      </c>
      <c r="AL2296" t="s">
        <v>217</v>
      </c>
      <c r="AM2296" t="s">
        <v>5547</v>
      </c>
      <c r="AN2296" t="s">
        <v>6</v>
      </c>
      <c r="AO2296" s="57">
        <v>46305.778182870374</v>
      </c>
      <c r="AP2296" s="57">
        <v>46306.625</v>
      </c>
      <c r="AR2296" t="s">
        <v>218</v>
      </c>
      <c r="AS2296" t="s">
        <v>857</v>
      </c>
      <c r="AT2296" t="s">
        <v>230</v>
      </c>
      <c r="AU2296">
        <v>20261012</v>
      </c>
      <c r="AV2296" t="s">
        <v>221</v>
      </c>
      <c r="AW2296" t="s">
        <v>923</v>
      </c>
      <c r="AX2296" t="s">
        <v>222</v>
      </c>
      <c r="BA2296" s="57">
        <v>46306.625</v>
      </c>
      <c r="BB2296" t="s">
        <v>5547</v>
      </c>
      <c r="BC2296">
        <v>2026</v>
      </c>
      <c r="BD2296">
        <v>10</v>
      </c>
      <c r="BE2296">
        <v>12</v>
      </c>
      <c r="BF2296" s="6">
        <f t="shared" si="105"/>
        <v>46307</v>
      </c>
      <c r="BG2296">
        <f t="shared" si="106"/>
        <v>0.375</v>
      </c>
      <c r="BH2296" t="str">
        <f t="shared" si="107"/>
        <v>COMPLY</v>
      </c>
      <c r="BI2296" t="e">
        <f>VLOOKUP(H2296,Sheet2!$A$1:$B$270,2,FALSE)</f>
        <v>#N/A</v>
      </c>
    </row>
    <row r="2297" spans="1:61">
      <c r="A2297">
        <v>2296</v>
      </c>
      <c r="B2297">
        <v>1002643218</v>
      </c>
      <c r="C2297">
        <v>3</v>
      </c>
      <c r="D2297" t="s">
        <v>49</v>
      </c>
      <c r="E2297">
        <v>4</v>
      </c>
      <c r="F2297" t="s">
        <v>249</v>
      </c>
      <c r="G2297" t="s">
        <v>536</v>
      </c>
      <c r="H2297" t="s">
        <v>856</v>
      </c>
      <c r="I2297" t="s">
        <v>212</v>
      </c>
      <c r="J2297" t="s">
        <v>213</v>
      </c>
      <c r="K2297" t="s">
        <v>149</v>
      </c>
      <c r="M2297" t="s">
        <v>76</v>
      </c>
      <c r="N2297" t="s">
        <v>215</v>
      </c>
      <c r="O2297" s="57">
        <v>46314.569398148145</v>
      </c>
      <c r="P2297" s="57">
        <v>46315.685081018521</v>
      </c>
      <c r="Q2297">
        <v>69412944</v>
      </c>
      <c r="S2297">
        <v>146281108114</v>
      </c>
      <c r="T2297" t="s">
        <v>1266</v>
      </c>
      <c r="U2297" t="s">
        <v>9875</v>
      </c>
      <c r="V2297" t="s">
        <v>9876</v>
      </c>
      <c r="Z2297">
        <v>109.035061321241</v>
      </c>
      <c r="AA2297">
        <v>-7.2948262988742201</v>
      </c>
      <c r="AB2297" t="s">
        <v>9877</v>
      </c>
      <c r="AC2297" t="s">
        <v>225</v>
      </c>
      <c r="AL2297" t="s">
        <v>217</v>
      </c>
      <c r="AM2297" t="s">
        <v>9878</v>
      </c>
      <c r="AN2297" t="s">
        <v>6</v>
      </c>
      <c r="AO2297" t="s">
        <v>9438</v>
      </c>
      <c r="AP2297" s="57">
        <v>46315.625</v>
      </c>
      <c r="AR2297" t="s">
        <v>218</v>
      </c>
      <c r="AS2297" t="s">
        <v>857</v>
      </c>
      <c r="AT2297" t="s">
        <v>230</v>
      </c>
      <c r="AU2297">
        <v>20261020</v>
      </c>
      <c r="AV2297" t="s">
        <v>221</v>
      </c>
      <c r="AW2297" t="s">
        <v>1473</v>
      </c>
      <c r="AX2297" t="s">
        <v>222</v>
      </c>
      <c r="BA2297" s="57">
        <v>46315.625</v>
      </c>
      <c r="BB2297" t="s">
        <v>9878</v>
      </c>
      <c r="BC2297">
        <v>2026</v>
      </c>
      <c r="BD2297">
        <v>10</v>
      </c>
      <c r="BE2297">
        <v>20</v>
      </c>
      <c r="BF2297" s="6">
        <f t="shared" si="105"/>
        <v>46315</v>
      </c>
      <c r="BG2297">
        <f t="shared" si="106"/>
        <v>-0.625</v>
      </c>
      <c r="BH2297" t="str">
        <f t="shared" si="107"/>
        <v>COMPLY</v>
      </c>
      <c r="BI2297" t="e">
        <f>VLOOKUP(H2297,Sheet2!$A$1:$B$270,2,FALSE)</f>
        <v>#N/A</v>
      </c>
    </row>
    <row r="2298" spans="1:61">
      <c r="A2298">
        <v>2297</v>
      </c>
      <c r="B2298">
        <v>1002646965</v>
      </c>
      <c r="C2298">
        <v>3</v>
      </c>
      <c r="D2298" t="s">
        <v>49</v>
      </c>
      <c r="E2298">
        <v>4</v>
      </c>
      <c r="F2298" t="s">
        <v>249</v>
      </c>
      <c r="G2298" t="s">
        <v>536</v>
      </c>
      <c r="H2298" t="s">
        <v>856</v>
      </c>
      <c r="I2298" t="s">
        <v>212</v>
      </c>
      <c r="J2298" t="s">
        <v>213</v>
      </c>
      <c r="K2298" t="s">
        <v>149</v>
      </c>
      <c r="M2298" t="s">
        <v>76</v>
      </c>
      <c r="N2298" t="s">
        <v>563</v>
      </c>
      <c r="O2298" s="57">
        <v>46316.449479166666</v>
      </c>
      <c r="P2298" s="57">
        <v>46318.737384259257</v>
      </c>
      <c r="Q2298">
        <v>69414296</v>
      </c>
      <c r="S2298">
        <v>146281108203</v>
      </c>
      <c r="T2298" t="s">
        <v>11113</v>
      </c>
      <c r="U2298" t="s">
        <v>11114</v>
      </c>
      <c r="V2298" t="s">
        <v>11705</v>
      </c>
      <c r="Z2298">
        <v>108.908886909484</v>
      </c>
      <c r="AA2298">
        <v>-7.2097221104318399</v>
      </c>
      <c r="AB2298" t="s">
        <v>11115</v>
      </c>
      <c r="AC2298" t="s">
        <v>229</v>
      </c>
      <c r="AL2298" t="s">
        <v>217</v>
      </c>
      <c r="AM2298" t="s">
        <v>11706</v>
      </c>
      <c r="AN2298" t="s">
        <v>6</v>
      </c>
      <c r="AO2298" t="s">
        <v>11116</v>
      </c>
      <c r="AP2298" s="57">
        <v>46318.625</v>
      </c>
      <c r="AR2298" t="s">
        <v>218</v>
      </c>
      <c r="AS2298" t="s">
        <v>857</v>
      </c>
      <c r="AT2298" t="s">
        <v>230</v>
      </c>
      <c r="AU2298">
        <v>20261023</v>
      </c>
      <c r="AV2298" t="s">
        <v>221</v>
      </c>
      <c r="AW2298" t="s">
        <v>1473</v>
      </c>
      <c r="AX2298" t="s">
        <v>222</v>
      </c>
      <c r="BA2298" s="57">
        <v>46318.625</v>
      </c>
      <c r="BB2298" t="s">
        <v>11706</v>
      </c>
      <c r="BC2298">
        <v>2026</v>
      </c>
      <c r="BD2298">
        <v>10</v>
      </c>
      <c r="BE2298">
        <v>23</v>
      </c>
      <c r="BF2298" s="6">
        <f t="shared" si="105"/>
        <v>46318</v>
      </c>
      <c r="BG2298">
        <f t="shared" si="106"/>
        <v>-0.625</v>
      </c>
      <c r="BH2298" t="str">
        <f t="shared" si="107"/>
        <v>COMPLY</v>
      </c>
      <c r="BI2298" t="e">
        <f>VLOOKUP(H2298,Sheet2!$A$1:$B$270,2,FALSE)</f>
        <v>#N/A</v>
      </c>
    </row>
    <row r="2299" spans="1:61">
      <c r="A2299">
        <v>2298</v>
      </c>
      <c r="B2299">
        <v>1002653123</v>
      </c>
      <c r="C2299">
        <v>3</v>
      </c>
      <c r="D2299" t="s">
        <v>49</v>
      </c>
      <c r="E2299">
        <v>4</v>
      </c>
      <c r="F2299" t="s">
        <v>249</v>
      </c>
      <c r="G2299" t="s">
        <v>536</v>
      </c>
      <c r="H2299" t="s">
        <v>5548</v>
      </c>
      <c r="I2299" t="s">
        <v>212</v>
      </c>
      <c r="J2299" t="s">
        <v>213</v>
      </c>
      <c r="K2299" t="s">
        <v>149</v>
      </c>
      <c r="L2299" t="s">
        <v>214</v>
      </c>
      <c r="M2299" t="s">
        <v>1400</v>
      </c>
      <c r="N2299" t="s">
        <v>215</v>
      </c>
      <c r="O2299" s="57">
        <v>46321.41510416667</v>
      </c>
      <c r="P2299" s="57">
        <v>46322.506354166668</v>
      </c>
      <c r="Q2299">
        <v>69416897</v>
      </c>
      <c r="S2299">
        <v>142214105831</v>
      </c>
      <c r="T2299" t="s">
        <v>13399</v>
      </c>
      <c r="U2299" t="s">
        <v>13400</v>
      </c>
      <c r="V2299" t="s">
        <v>13401</v>
      </c>
      <c r="Z2299">
        <v>108.883971</v>
      </c>
      <c r="AA2299">
        <v>-6.9300059999999997</v>
      </c>
      <c r="AB2299" t="s">
        <v>13402</v>
      </c>
      <c r="AC2299" t="s">
        <v>235</v>
      </c>
      <c r="AL2299" t="s">
        <v>217</v>
      </c>
      <c r="AM2299" t="s">
        <v>13403</v>
      </c>
      <c r="AN2299" t="s">
        <v>6</v>
      </c>
      <c r="AO2299" t="s">
        <v>13171</v>
      </c>
      <c r="AP2299" s="57">
        <v>46322.333333333336</v>
      </c>
      <c r="AR2299" t="s">
        <v>14</v>
      </c>
      <c r="AS2299" t="s">
        <v>4687</v>
      </c>
      <c r="AT2299" t="s">
        <v>230</v>
      </c>
      <c r="AV2299" t="s">
        <v>14137</v>
      </c>
      <c r="AW2299" t="s">
        <v>877</v>
      </c>
      <c r="AX2299" t="s">
        <v>222</v>
      </c>
      <c r="BA2299" s="57">
        <v>46322.333333333336</v>
      </c>
      <c r="BB2299" t="s">
        <v>13403</v>
      </c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:61">
      <c r="A2300">
        <v>2299</v>
      </c>
      <c r="B2300">
        <v>1002630290</v>
      </c>
      <c r="C2300">
        <v>3</v>
      </c>
      <c r="D2300" t="s">
        <v>49</v>
      </c>
      <c r="E2300">
        <v>4</v>
      </c>
      <c r="F2300" t="s">
        <v>249</v>
      </c>
      <c r="G2300" t="s">
        <v>536</v>
      </c>
      <c r="H2300" t="s">
        <v>5548</v>
      </c>
      <c r="I2300" t="s">
        <v>212</v>
      </c>
      <c r="J2300" t="s">
        <v>213</v>
      </c>
      <c r="K2300" t="s">
        <v>149</v>
      </c>
      <c r="L2300" t="s">
        <v>214</v>
      </c>
      <c r="M2300" t="s">
        <v>76</v>
      </c>
      <c r="N2300" t="s">
        <v>215</v>
      </c>
      <c r="O2300" s="57">
        <v>46304.66846064815</v>
      </c>
      <c r="P2300" s="57">
        <v>46305.534780092596</v>
      </c>
      <c r="Q2300">
        <v>69407576</v>
      </c>
      <c r="S2300">
        <v>142214106738</v>
      </c>
      <c r="T2300" t="s">
        <v>5549</v>
      </c>
      <c r="U2300" t="s">
        <v>5550</v>
      </c>
      <c r="V2300" t="s">
        <v>5551</v>
      </c>
      <c r="Z2300">
        <v>108.864096713371</v>
      </c>
      <c r="AA2300">
        <v>-6.9033512529914001</v>
      </c>
      <c r="AB2300" t="s">
        <v>5552</v>
      </c>
      <c r="AC2300" t="s">
        <v>216</v>
      </c>
      <c r="AL2300" t="s">
        <v>217</v>
      </c>
      <c r="AM2300" t="s">
        <v>5553</v>
      </c>
      <c r="AN2300" t="s">
        <v>6</v>
      </c>
      <c r="AO2300" s="57">
        <v>46275.725983796299</v>
      </c>
      <c r="AP2300" s="57">
        <v>46305.625</v>
      </c>
      <c r="AR2300" t="s">
        <v>218</v>
      </c>
      <c r="AS2300" t="s">
        <v>4687</v>
      </c>
      <c r="AT2300" t="s">
        <v>230</v>
      </c>
      <c r="AU2300">
        <v>20261010</v>
      </c>
      <c r="AV2300" t="s">
        <v>221</v>
      </c>
      <c r="AW2300" t="s">
        <v>923</v>
      </c>
      <c r="AX2300" t="s">
        <v>222</v>
      </c>
      <c r="BA2300" s="57">
        <v>46305.625</v>
      </c>
      <c r="BB2300" t="s">
        <v>5553</v>
      </c>
      <c r="BC2300">
        <v>2026</v>
      </c>
      <c r="BD2300">
        <v>10</v>
      </c>
      <c r="BE2300">
        <v>10</v>
      </c>
      <c r="BF2300" s="6">
        <f t="shared" si="105"/>
        <v>46305</v>
      </c>
      <c r="BG2300">
        <f t="shared" si="106"/>
        <v>-0.625</v>
      </c>
      <c r="BH2300" t="str">
        <f t="shared" si="107"/>
        <v>COMPLY</v>
      </c>
      <c r="BI2300" t="e">
        <f>VLOOKUP(H2300,Sheet2!$A$1:$B$270,2,FALSE)</f>
        <v>#N/A</v>
      </c>
    </row>
    <row r="2301" spans="1:61">
      <c r="A2301">
        <v>2300</v>
      </c>
      <c r="B2301">
        <v>1002639375</v>
      </c>
      <c r="C2301">
        <v>3</v>
      </c>
      <c r="D2301" t="s">
        <v>49</v>
      </c>
      <c r="E2301">
        <v>4</v>
      </c>
      <c r="F2301" t="s">
        <v>249</v>
      </c>
      <c r="G2301" t="s">
        <v>536</v>
      </c>
      <c r="H2301" t="s">
        <v>5548</v>
      </c>
      <c r="I2301" t="s">
        <v>212</v>
      </c>
      <c r="J2301" t="s">
        <v>213</v>
      </c>
      <c r="K2301" t="s">
        <v>149</v>
      </c>
      <c r="L2301" t="s">
        <v>214</v>
      </c>
      <c r="M2301" t="s">
        <v>76</v>
      </c>
      <c r="N2301" t="s">
        <v>215</v>
      </c>
      <c r="O2301" s="57">
        <v>46311.363657407404</v>
      </c>
      <c r="P2301" s="57">
        <v>46311.802222222221</v>
      </c>
      <c r="Q2301">
        <v>69411131</v>
      </c>
      <c r="S2301">
        <v>142214107677</v>
      </c>
      <c r="T2301" t="s">
        <v>9030</v>
      </c>
      <c r="U2301" t="s">
        <v>9031</v>
      </c>
      <c r="V2301" t="s">
        <v>9032</v>
      </c>
      <c r="Z2301">
        <v>108.897042274475</v>
      </c>
      <c r="AA2301">
        <v>-6.94020843803691</v>
      </c>
      <c r="AB2301" t="s">
        <v>9033</v>
      </c>
      <c r="AC2301" t="s">
        <v>235</v>
      </c>
      <c r="AL2301" t="s">
        <v>217</v>
      </c>
      <c r="AM2301" t="s">
        <v>8064</v>
      </c>
      <c r="AN2301" t="s">
        <v>6</v>
      </c>
      <c r="AO2301" t="s">
        <v>8034</v>
      </c>
      <c r="AP2301" s="57">
        <v>46312.333333333336</v>
      </c>
      <c r="AR2301" t="s">
        <v>218</v>
      </c>
      <c r="AS2301" t="s">
        <v>4687</v>
      </c>
      <c r="AT2301" t="s">
        <v>230</v>
      </c>
      <c r="AU2301">
        <v>20261016</v>
      </c>
      <c r="AV2301" t="s">
        <v>221</v>
      </c>
      <c r="AW2301" t="s">
        <v>875</v>
      </c>
      <c r="AX2301" t="s">
        <v>222</v>
      </c>
      <c r="BA2301" s="57">
        <v>46312.333333333336</v>
      </c>
      <c r="BB2301" t="s">
        <v>8064</v>
      </c>
      <c r="BC2301">
        <v>2026</v>
      </c>
      <c r="BD2301">
        <v>10</v>
      </c>
      <c r="BE2301">
        <v>16</v>
      </c>
      <c r="BF2301" s="6">
        <f t="shared" si="105"/>
        <v>46311</v>
      </c>
      <c r="BG2301">
        <f t="shared" si="106"/>
        <v>-1.3333333333357587</v>
      </c>
      <c r="BH2301" t="str">
        <f t="shared" si="107"/>
        <v>COMPLY</v>
      </c>
      <c r="BI2301" t="e">
        <f>VLOOKUP(H2301,Sheet2!$A$1:$B$270,2,FALSE)</f>
        <v>#N/A</v>
      </c>
    </row>
    <row r="2302" spans="1:61">
      <c r="A2302">
        <v>2301</v>
      </c>
      <c r="B2302">
        <v>1002655772</v>
      </c>
      <c r="C2302">
        <v>3</v>
      </c>
      <c r="D2302" t="s">
        <v>49</v>
      </c>
      <c r="E2302">
        <v>4</v>
      </c>
      <c r="F2302" t="s">
        <v>249</v>
      </c>
      <c r="G2302" t="s">
        <v>536</v>
      </c>
      <c r="H2302" t="s">
        <v>5548</v>
      </c>
      <c r="I2302" t="s">
        <v>212</v>
      </c>
      <c r="J2302" t="s">
        <v>213</v>
      </c>
      <c r="K2302" t="s">
        <v>149</v>
      </c>
      <c r="M2302" t="s">
        <v>76</v>
      </c>
      <c r="N2302" t="s">
        <v>215</v>
      </c>
      <c r="O2302" s="57">
        <v>46322.506365740737</v>
      </c>
      <c r="P2302" s="57">
        <v>46322.558576388888</v>
      </c>
      <c r="Q2302">
        <v>69416897</v>
      </c>
      <c r="S2302">
        <v>142214105833</v>
      </c>
      <c r="T2302" t="s">
        <v>13399</v>
      </c>
      <c r="U2302" t="s">
        <v>14138</v>
      </c>
      <c r="V2302" t="s">
        <v>14139</v>
      </c>
      <c r="Z2302">
        <v>108.883062</v>
      </c>
      <c r="AA2302">
        <v>-6.9298330000000004</v>
      </c>
      <c r="AB2302" t="s">
        <v>13402</v>
      </c>
      <c r="AC2302" t="s">
        <v>2355</v>
      </c>
      <c r="AL2302" t="s">
        <v>217</v>
      </c>
      <c r="AM2302" t="s">
        <v>14140</v>
      </c>
      <c r="AN2302" t="s">
        <v>6</v>
      </c>
      <c r="AO2302" t="s">
        <v>14141</v>
      </c>
      <c r="AR2302" t="s">
        <v>218</v>
      </c>
      <c r="AS2302" t="s">
        <v>4687</v>
      </c>
      <c r="AT2302" t="s">
        <v>230</v>
      </c>
      <c r="AU2302">
        <v>20261027</v>
      </c>
      <c r="AV2302" t="s">
        <v>221</v>
      </c>
      <c r="AW2302" t="s">
        <v>541</v>
      </c>
      <c r="AX2302" t="s">
        <v>222</v>
      </c>
      <c r="BA2302" s="57">
        <v>46322.291666666664</v>
      </c>
      <c r="BB2302" t="s">
        <v>14140</v>
      </c>
      <c r="BC2302">
        <v>2026</v>
      </c>
      <c r="BD2302">
        <v>10</v>
      </c>
      <c r="BE2302">
        <v>27</v>
      </c>
      <c r="BF2302" s="6">
        <f t="shared" si="105"/>
        <v>46322</v>
      </c>
      <c r="BG2302">
        <f t="shared" si="106"/>
        <v>-0.29166666666424135</v>
      </c>
      <c r="BH2302" t="str">
        <f t="shared" si="107"/>
        <v>COMPLY</v>
      </c>
      <c r="BI2302" t="e">
        <f>VLOOKUP(H2302,Sheet2!$A$1:$B$270,2,FALSE)</f>
        <v>#N/A</v>
      </c>
    </row>
    <row r="2303" spans="1:61">
      <c r="A2303">
        <v>2302</v>
      </c>
      <c r="B2303">
        <v>1002638256</v>
      </c>
      <c r="C2303">
        <v>3</v>
      </c>
      <c r="D2303" t="s">
        <v>49</v>
      </c>
      <c r="E2303">
        <v>4</v>
      </c>
      <c r="F2303" t="s">
        <v>249</v>
      </c>
      <c r="G2303" t="s">
        <v>536</v>
      </c>
      <c r="H2303" t="s">
        <v>5548</v>
      </c>
      <c r="I2303" t="s">
        <v>212</v>
      </c>
      <c r="J2303" t="s">
        <v>213</v>
      </c>
      <c r="K2303" t="s">
        <v>149</v>
      </c>
      <c r="L2303" t="s">
        <v>214</v>
      </c>
      <c r="M2303" t="s">
        <v>2112</v>
      </c>
      <c r="N2303" t="s">
        <v>215</v>
      </c>
      <c r="O2303" s="57">
        <v>46310.485069444447</v>
      </c>
      <c r="P2303" s="57">
        <v>46310.647951388892</v>
      </c>
      <c r="Q2303">
        <v>69408855</v>
      </c>
      <c r="T2303" t="s">
        <v>6350</v>
      </c>
      <c r="V2303" t="s">
        <v>6352</v>
      </c>
      <c r="Z2303">
        <v>109.03700000000001</v>
      </c>
      <c r="AA2303">
        <v>-6.8696999999999999</v>
      </c>
      <c r="AB2303" t="s">
        <v>6353</v>
      </c>
      <c r="AC2303" t="s">
        <v>235</v>
      </c>
      <c r="AL2303" t="s">
        <v>217</v>
      </c>
      <c r="AM2303" t="s">
        <v>6354</v>
      </c>
      <c r="AN2303" t="s">
        <v>6</v>
      </c>
      <c r="AO2303" t="s">
        <v>7492</v>
      </c>
      <c r="AP2303" s="57">
        <v>46309</v>
      </c>
      <c r="AR2303" t="s">
        <v>543</v>
      </c>
      <c r="AS2303" t="s">
        <v>4687</v>
      </c>
      <c r="AT2303" t="s">
        <v>230</v>
      </c>
      <c r="AV2303" t="s">
        <v>2117</v>
      </c>
      <c r="AW2303" t="s">
        <v>875</v>
      </c>
      <c r="AX2303" t="s">
        <v>222</v>
      </c>
      <c r="BA2303" s="57">
        <v>46309.333333333336</v>
      </c>
      <c r="BB2303" t="s">
        <v>6354</v>
      </c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:61">
      <c r="A2304">
        <v>2303</v>
      </c>
      <c r="B2304">
        <v>1002633494</v>
      </c>
      <c r="C2304">
        <v>3</v>
      </c>
      <c r="D2304" t="s">
        <v>49</v>
      </c>
      <c r="E2304">
        <v>4</v>
      </c>
      <c r="F2304" t="s">
        <v>249</v>
      </c>
      <c r="G2304" t="s">
        <v>536</v>
      </c>
      <c r="H2304" t="s">
        <v>5548</v>
      </c>
      <c r="I2304" t="s">
        <v>212</v>
      </c>
      <c r="J2304" t="s">
        <v>213</v>
      </c>
      <c r="K2304" t="s">
        <v>149</v>
      </c>
      <c r="L2304" t="s">
        <v>214</v>
      </c>
      <c r="M2304" t="s">
        <v>1916</v>
      </c>
      <c r="N2304" t="s">
        <v>215</v>
      </c>
      <c r="O2304" s="57">
        <v>46307.663611111115</v>
      </c>
      <c r="P2304" s="57">
        <v>46310.485682870371</v>
      </c>
      <c r="Q2304">
        <v>69408855</v>
      </c>
      <c r="S2304">
        <v>142214107218</v>
      </c>
      <c r="T2304" t="s">
        <v>6350</v>
      </c>
      <c r="U2304" t="s">
        <v>6351</v>
      </c>
      <c r="V2304" t="s">
        <v>6352</v>
      </c>
      <c r="Z2304">
        <v>108.8880183</v>
      </c>
      <c r="AA2304">
        <v>-6.9630181999999996</v>
      </c>
      <c r="AB2304" t="s">
        <v>6353</v>
      </c>
      <c r="AC2304" t="s">
        <v>235</v>
      </c>
      <c r="AL2304" t="s">
        <v>217</v>
      </c>
      <c r="AM2304" t="s">
        <v>6354</v>
      </c>
      <c r="AN2304" t="s">
        <v>6</v>
      </c>
      <c r="AO2304" s="57">
        <v>46366.684236111112</v>
      </c>
      <c r="AP2304" s="57">
        <v>46309.333333333336</v>
      </c>
      <c r="AQ2304" t="s">
        <v>838</v>
      </c>
      <c r="AR2304" t="s">
        <v>12</v>
      </c>
      <c r="AS2304" t="s">
        <v>4687</v>
      </c>
      <c r="AT2304" t="s">
        <v>230</v>
      </c>
      <c r="AV2304" t="s">
        <v>1626</v>
      </c>
      <c r="AW2304" t="s">
        <v>875</v>
      </c>
      <c r="AX2304" t="s">
        <v>222</v>
      </c>
      <c r="BA2304" s="57">
        <v>46309.333333333336</v>
      </c>
      <c r="BB2304" t="s">
        <v>6354</v>
      </c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:61">
      <c r="A2305">
        <v>2304</v>
      </c>
      <c r="B2305">
        <v>1002628345</v>
      </c>
      <c r="C2305">
        <v>3</v>
      </c>
      <c r="D2305" t="s">
        <v>49</v>
      </c>
      <c r="E2305">
        <v>4</v>
      </c>
      <c r="F2305" t="s">
        <v>249</v>
      </c>
      <c r="G2305" t="s">
        <v>536</v>
      </c>
      <c r="H2305" t="s">
        <v>4681</v>
      </c>
      <c r="I2305" t="s">
        <v>212</v>
      </c>
      <c r="J2305" t="s">
        <v>213</v>
      </c>
      <c r="K2305" t="s">
        <v>149</v>
      </c>
      <c r="L2305" t="s">
        <v>214</v>
      </c>
      <c r="M2305" t="s">
        <v>76</v>
      </c>
      <c r="N2305" t="s">
        <v>215</v>
      </c>
      <c r="O2305" s="57">
        <v>46303.691377314812</v>
      </c>
      <c r="P2305" s="57">
        <v>46305.522291666668</v>
      </c>
      <c r="Q2305">
        <v>69406773</v>
      </c>
      <c r="S2305">
        <v>142204107667</v>
      </c>
      <c r="T2305" t="s">
        <v>4682</v>
      </c>
      <c r="U2305" t="s">
        <v>4683</v>
      </c>
      <c r="V2305" t="s">
        <v>4684</v>
      </c>
      <c r="Z2305">
        <v>108.851101063191</v>
      </c>
      <c r="AA2305">
        <v>-6.8736681422478698</v>
      </c>
      <c r="AB2305" t="s">
        <v>4685</v>
      </c>
      <c r="AC2305" t="s">
        <v>216</v>
      </c>
      <c r="AL2305" t="s">
        <v>217</v>
      </c>
      <c r="AM2305" t="s">
        <v>4686</v>
      </c>
      <c r="AN2305" t="s">
        <v>6</v>
      </c>
      <c r="AO2305" s="57">
        <v>46244.694594907407</v>
      </c>
      <c r="AP2305" s="57">
        <v>46304.625</v>
      </c>
      <c r="AR2305" t="s">
        <v>218</v>
      </c>
      <c r="AS2305" t="s">
        <v>4687</v>
      </c>
      <c r="AT2305" t="s">
        <v>230</v>
      </c>
      <c r="AU2305">
        <v>20261010</v>
      </c>
      <c r="AV2305" t="s">
        <v>221</v>
      </c>
      <c r="AW2305" t="s">
        <v>876</v>
      </c>
      <c r="AX2305" t="s">
        <v>222</v>
      </c>
      <c r="BA2305" s="57">
        <v>46304.625</v>
      </c>
      <c r="BB2305" t="s">
        <v>4686</v>
      </c>
      <c r="BC2305">
        <v>2026</v>
      </c>
      <c r="BD2305">
        <v>10</v>
      </c>
      <c r="BE2305">
        <v>10</v>
      </c>
      <c r="BF2305" s="6">
        <f t="shared" si="105"/>
        <v>46305</v>
      </c>
      <c r="BG2305">
        <f t="shared" si="106"/>
        <v>0.375</v>
      </c>
      <c r="BH2305" t="str">
        <f t="shared" si="107"/>
        <v>COMPLY</v>
      </c>
      <c r="BI2305" t="e">
        <f>VLOOKUP(H2305,Sheet2!$A$1:$B$270,2,FALSE)</f>
        <v>#N/A</v>
      </c>
    </row>
    <row r="2306" spans="1:61">
      <c r="A2306">
        <v>2305</v>
      </c>
      <c r="B2306">
        <v>1002618002</v>
      </c>
      <c r="C2306">
        <v>3</v>
      </c>
      <c r="D2306" t="s">
        <v>49</v>
      </c>
      <c r="E2306">
        <v>4</v>
      </c>
      <c r="F2306" t="s">
        <v>249</v>
      </c>
      <c r="G2306" t="s">
        <v>870</v>
      </c>
      <c r="H2306" t="s">
        <v>893</v>
      </c>
      <c r="I2306" t="s">
        <v>212</v>
      </c>
      <c r="J2306" t="s">
        <v>213</v>
      </c>
      <c r="K2306" t="s">
        <v>149</v>
      </c>
      <c r="M2306" t="s">
        <v>1400</v>
      </c>
      <c r="N2306" t="s">
        <v>895</v>
      </c>
      <c r="O2306" s="57">
        <v>46296.586423611108</v>
      </c>
      <c r="P2306" s="57">
        <v>46300.70484953704</v>
      </c>
      <c r="Q2306">
        <v>69396047</v>
      </c>
      <c r="S2306">
        <v>142203104994</v>
      </c>
      <c r="T2306" t="s">
        <v>894</v>
      </c>
      <c r="U2306" t="s">
        <v>1269</v>
      </c>
      <c r="V2306" t="s">
        <v>1270</v>
      </c>
      <c r="Z2306">
        <v>109.1015592</v>
      </c>
      <c r="AA2306">
        <v>-6.8686486999999996</v>
      </c>
      <c r="AB2306" t="s">
        <v>1271</v>
      </c>
      <c r="AC2306" t="s">
        <v>225</v>
      </c>
      <c r="AL2306" t="s">
        <v>217</v>
      </c>
      <c r="AM2306" t="s">
        <v>1272</v>
      </c>
      <c r="AN2306" t="s">
        <v>6</v>
      </c>
      <c r="AO2306" s="57">
        <v>46032.590474537035</v>
      </c>
      <c r="AP2306" s="57">
        <v>46298.333333333336</v>
      </c>
      <c r="AQ2306" t="s">
        <v>838</v>
      </c>
      <c r="AR2306" t="s">
        <v>14</v>
      </c>
      <c r="AS2306" t="s">
        <v>219</v>
      </c>
      <c r="AT2306" t="s">
        <v>230</v>
      </c>
      <c r="AV2306" t="s">
        <v>2946</v>
      </c>
      <c r="AW2306" t="s">
        <v>540</v>
      </c>
      <c r="AX2306" t="s">
        <v>222</v>
      </c>
      <c r="BA2306" s="57">
        <v>46298.333333333336</v>
      </c>
      <c r="BB2306" t="s">
        <v>1272</v>
      </c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:61">
      <c r="A2307">
        <v>2306</v>
      </c>
      <c r="B2307">
        <v>1002617834</v>
      </c>
      <c r="C2307">
        <v>3</v>
      </c>
      <c r="D2307" t="s">
        <v>49</v>
      </c>
      <c r="E2307">
        <v>4</v>
      </c>
      <c r="F2307" t="s">
        <v>249</v>
      </c>
      <c r="G2307" t="s">
        <v>870</v>
      </c>
      <c r="H2307" t="s">
        <v>893</v>
      </c>
      <c r="I2307" t="s">
        <v>212</v>
      </c>
      <c r="J2307" t="s">
        <v>213</v>
      </c>
      <c r="K2307" t="s">
        <v>149</v>
      </c>
      <c r="M2307" t="s">
        <v>1400</v>
      </c>
      <c r="N2307" t="s">
        <v>895</v>
      </c>
      <c r="O2307" s="57">
        <v>46296.557685185187</v>
      </c>
      <c r="P2307" s="57">
        <v>46300.388692129629</v>
      </c>
      <c r="Q2307">
        <v>69396047</v>
      </c>
      <c r="S2307">
        <v>142203104993</v>
      </c>
      <c r="T2307" t="s">
        <v>894</v>
      </c>
      <c r="U2307" t="s">
        <v>896</v>
      </c>
      <c r="V2307" t="s">
        <v>1273</v>
      </c>
      <c r="Z2307">
        <v>109.1015592</v>
      </c>
      <c r="AA2307">
        <v>-6.8686486999999996</v>
      </c>
      <c r="AB2307" t="s">
        <v>1274</v>
      </c>
      <c r="AC2307" t="s">
        <v>225</v>
      </c>
      <c r="AL2307" t="s">
        <v>217</v>
      </c>
      <c r="AM2307" t="s">
        <v>1272</v>
      </c>
      <c r="AN2307" t="s">
        <v>6</v>
      </c>
      <c r="AO2307" s="57">
        <v>46032.559305555558</v>
      </c>
      <c r="AP2307" s="57">
        <v>46298.333333333336</v>
      </c>
      <c r="AQ2307" t="s">
        <v>838</v>
      </c>
      <c r="AR2307" t="s">
        <v>14</v>
      </c>
      <c r="AS2307" t="s">
        <v>219</v>
      </c>
      <c r="AT2307" t="s">
        <v>230</v>
      </c>
      <c r="AV2307" t="s">
        <v>2947</v>
      </c>
      <c r="AW2307" t="s">
        <v>540</v>
      </c>
      <c r="AX2307" t="s">
        <v>222</v>
      </c>
      <c r="BA2307" s="57">
        <v>46298.333333333336</v>
      </c>
      <c r="BB2307" t="s">
        <v>1272</v>
      </c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:61">
      <c r="A2308">
        <v>2307</v>
      </c>
      <c r="B2308">
        <v>1002643149</v>
      </c>
      <c r="C2308">
        <v>3</v>
      </c>
      <c r="D2308" t="s">
        <v>49</v>
      </c>
      <c r="E2308">
        <v>4</v>
      </c>
      <c r="F2308" t="s">
        <v>249</v>
      </c>
      <c r="G2308" t="s">
        <v>870</v>
      </c>
      <c r="H2308" t="s">
        <v>893</v>
      </c>
      <c r="I2308" t="s">
        <v>212</v>
      </c>
      <c r="J2308" t="s">
        <v>213</v>
      </c>
      <c r="K2308" t="s">
        <v>149</v>
      </c>
      <c r="M2308" t="s">
        <v>1400</v>
      </c>
      <c r="N2308" t="s">
        <v>215</v>
      </c>
      <c r="O2308" s="57">
        <v>46314.556446759256</v>
      </c>
      <c r="P2308" s="57">
        <v>46316.611666666664</v>
      </c>
      <c r="Q2308">
        <v>69412919</v>
      </c>
      <c r="S2308">
        <v>142203104633</v>
      </c>
      <c r="T2308" t="s">
        <v>894</v>
      </c>
      <c r="U2308" t="s">
        <v>896</v>
      </c>
      <c r="V2308" t="s">
        <v>9879</v>
      </c>
      <c r="Z2308">
        <v>109.101112782955</v>
      </c>
      <c r="AA2308">
        <v>-6.86840183514696</v>
      </c>
      <c r="AB2308" t="s">
        <v>9880</v>
      </c>
      <c r="AC2308" t="s">
        <v>225</v>
      </c>
      <c r="AL2308" t="s">
        <v>217</v>
      </c>
      <c r="AM2308" t="s">
        <v>9881</v>
      </c>
      <c r="AN2308" t="s">
        <v>6</v>
      </c>
      <c r="AO2308" t="s">
        <v>9712</v>
      </c>
      <c r="AP2308" s="57">
        <v>46316.333333333336</v>
      </c>
      <c r="AR2308" t="s">
        <v>14</v>
      </c>
      <c r="AS2308" t="s">
        <v>219</v>
      </c>
      <c r="AT2308" t="s">
        <v>230</v>
      </c>
      <c r="AV2308" t="s">
        <v>11117</v>
      </c>
      <c r="AW2308" t="s">
        <v>541</v>
      </c>
      <c r="AX2308" t="s">
        <v>222</v>
      </c>
      <c r="BA2308" s="57">
        <v>46316.333333333336</v>
      </c>
      <c r="BB2308" t="s">
        <v>9881</v>
      </c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:61">
      <c r="A2309">
        <v>2308</v>
      </c>
      <c r="B2309">
        <v>1002623181</v>
      </c>
      <c r="C2309">
        <v>3</v>
      </c>
      <c r="D2309" t="s">
        <v>49</v>
      </c>
      <c r="E2309">
        <v>4</v>
      </c>
      <c r="F2309" t="s">
        <v>249</v>
      </c>
      <c r="G2309" t="s">
        <v>870</v>
      </c>
      <c r="H2309" t="s">
        <v>893</v>
      </c>
      <c r="I2309" t="s">
        <v>212</v>
      </c>
      <c r="J2309" t="s">
        <v>213</v>
      </c>
      <c r="K2309" t="s">
        <v>149</v>
      </c>
      <c r="M2309" t="s">
        <v>76</v>
      </c>
      <c r="N2309" t="s">
        <v>895</v>
      </c>
      <c r="O2309" s="57">
        <v>46300.704861111109</v>
      </c>
      <c r="P2309" s="57">
        <v>46300.747523148151</v>
      </c>
      <c r="Q2309">
        <v>69396047</v>
      </c>
      <c r="S2309">
        <v>142203103734</v>
      </c>
      <c r="T2309" t="s">
        <v>894</v>
      </c>
      <c r="U2309" t="s">
        <v>2948</v>
      </c>
      <c r="V2309" t="s">
        <v>2949</v>
      </c>
      <c r="Z2309">
        <v>109.1015592</v>
      </c>
      <c r="AA2309">
        <v>-6.8686486999999996</v>
      </c>
      <c r="AB2309" t="s">
        <v>1271</v>
      </c>
      <c r="AC2309" t="s">
        <v>225</v>
      </c>
      <c r="AL2309" t="s">
        <v>217</v>
      </c>
      <c r="AM2309" t="s">
        <v>2950</v>
      </c>
      <c r="AN2309" t="s">
        <v>6</v>
      </c>
      <c r="AO2309" s="57">
        <v>46152.726238425923</v>
      </c>
      <c r="AR2309" t="s">
        <v>218</v>
      </c>
      <c r="AS2309" t="s">
        <v>219</v>
      </c>
      <c r="AT2309" t="s">
        <v>230</v>
      </c>
      <c r="AU2309">
        <v>20261005</v>
      </c>
      <c r="AV2309" t="s">
        <v>221</v>
      </c>
      <c r="AW2309" t="s">
        <v>577</v>
      </c>
      <c r="AX2309" t="s">
        <v>222</v>
      </c>
      <c r="BA2309" s="57">
        <v>46300.291666666664</v>
      </c>
      <c r="BB2309" t="s">
        <v>2950</v>
      </c>
      <c r="BC2309">
        <v>2026</v>
      </c>
      <c r="BD2309">
        <v>10</v>
      </c>
      <c r="BE2309">
        <v>5</v>
      </c>
      <c r="BF2309" s="6">
        <f t="shared" si="108"/>
        <v>46300</v>
      </c>
      <c r="BG2309">
        <f t="shared" si="109"/>
        <v>-0.29166666666424135</v>
      </c>
      <c r="BH2309" t="str">
        <f t="shared" si="110"/>
        <v>COMPLY</v>
      </c>
      <c r="BI2309" t="e">
        <f>VLOOKUP(H2309,Sheet2!$A$1:$B$270,2,FALSE)</f>
        <v>#N/A</v>
      </c>
    </row>
    <row r="2310" spans="1:61">
      <c r="A2310">
        <v>2309</v>
      </c>
      <c r="B2310">
        <v>1002621714</v>
      </c>
      <c r="C2310">
        <v>3</v>
      </c>
      <c r="D2310" t="s">
        <v>49</v>
      </c>
      <c r="E2310">
        <v>4</v>
      </c>
      <c r="F2310" t="s">
        <v>249</v>
      </c>
      <c r="G2310" t="s">
        <v>870</v>
      </c>
      <c r="H2310" t="s">
        <v>893</v>
      </c>
      <c r="I2310" t="s">
        <v>212</v>
      </c>
      <c r="J2310" t="s">
        <v>213</v>
      </c>
      <c r="K2310" t="s">
        <v>149</v>
      </c>
      <c r="M2310" t="s">
        <v>76</v>
      </c>
      <c r="N2310" t="s">
        <v>895</v>
      </c>
      <c r="O2310" s="57">
        <v>46300.388692129629</v>
      </c>
      <c r="P2310" s="57">
        <v>46300.843217592592</v>
      </c>
      <c r="Q2310">
        <v>69396047</v>
      </c>
      <c r="S2310">
        <v>142203103732</v>
      </c>
      <c r="T2310" t="s">
        <v>894</v>
      </c>
      <c r="U2310" t="s">
        <v>2948</v>
      </c>
      <c r="V2310" t="s">
        <v>2951</v>
      </c>
      <c r="Z2310">
        <v>109.101286</v>
      </c>
      <c r="AA2310">
        <v>-6.8686780000000001</v>
      </c>
      <c r="AB2310" t="s">
        <v>1274</v>
      </c>
      <c r="AC2310" t="s">
        <v>225</v>
      </c>
      <c r="AL2310" t="s">
        <v>217</v>
      </c>
      <c r="AM2310" t="s">
        <v>2950</v>
      </c>
      <c r="AN2310" t="s">
        <v>6</v>
      </c>
      <c r="AO2310" s="57">
        <v>46152.392511574071</v>
      </c>
      <c r="AR2310" t="s">
        <v>218</v>
      </c>
      <c r="AS2310" t="s">
        <v>219</v>
      </c>
      <c r="AT2310" t="s">
        <v>230</v>
      </c>
      <c r="AU2310">
        <v>20261005</v>
      </c>
      <c r="AV2310" t="s">
        <v>221</v>
      </c>
      <c r="AW2310" t="s">
        <v>577</v>
      </c>
      <c r="AX2310" t="s">
        <v>222</v>
      </c>
      <c r="BA2310" s="57">
        <v>46300.291666666664</v>
      </c>
      <c r="BB2310" t="s">
        <v>2950</v>
      </c>
      <c r="BC2310">
        <v>2026</v>
      </c>
      <c r="BD2310">
        <v>10</v>
      </c>
      <c r="BE2310">
        <v>5</v>
      </c>
      <c r="BF2310" s="6">
        <f t="shared" si="108"/>
        <v>46300</v>
      </c>
      <c r="BG2310">
        <f t="shared" si="109"/>
        <v>-0.29166666666424135</v>
      </c>
      <c r="BH2310" t="str">
        <f t="shared" si="110"/>
        <v>COMPLY</v>
      </c>
      <c r="BI2310" t="e">
        <f>VLOOKUP(H2310,Sheet2!$A$1:$B$270,2,FALSE)</f>
        <v>#N/A</v>
      </c>
    </row>
    <row r="2311" spans="1:61">
      <c r="A2311">
        <v>2310</v>
      </c>
      <c r="B2311">
        <v>1002622772</v>
      </c>
      <c r="C2311">
        <v>3</v>
      </c>
      <c r="D2311" t="s">
        <v>49</v>
      </c>
      <c r="E2311">
        <v>4</v>
      </c>
      <c r="F2311" t="s">
        <v>249</v>
      </c>
      <c r="G2311" t="s">
        <v>870</v>
      </c>
      <c r="H2311" t="s">
        <v>893</v>
      </c>
      <c r="I2311" t="s">
        <v>212</v>
      </c>
      <c r="J2311" t="s">
        <v>213</v>
      </c>
      <c r="K2311" t="s">
        <v>149</v>
      </c>
      <c r="M2311" t="s">
        <v>76</v>
      </c>
      <c r="N2311" t="s">
        <v>895</v>
      </c>
      <c r="O2311" s="57">
        <v>46300.627083333333</v>
      </c>
      <c r="P2311" s="57">
        <v>46300.84171296296</v>
      </c>
      <c r="Q2311">
        <v>69396047</v>
      </c>
      <c r="S2311">
        <v>142203103733</v>
      </c>
      <c r="T2311" t="s">
        <v>894</v>
      </c>
      <c r="U2311" t="s">
        <v>896</v>
      </c>
      <c r="V2311" t="s">
        <v>2952</v>
      </c>
      <c r="Z2311">
        <v>109.101602</v>
      </c>
      <c r="AA2311">
        <v>-6.868951</v>
      </c>
      <c r="AB2311" t="s">
        <v>2953</v>
      </c>
      <c r="AC2311" t="s">
        <v>225</v>
      </c>
      <c r="AL2311" t="s">
        <v>217</v>
      </c>
      <c r="AM2311" t="s">
        <v>2950</v>
      </c>
      <c r="AN2311" t="s">
        <v>6</v>
      </c>
      <c r="AO2311" s="57">
        <v>46152.632743055554</v>
      </c>
      <c r="AR2311" t="s">
        <v>218</v>
      </c>
      <c r="AS2311" t="s">
        <v>219</v>
      </c>
      <c r="AT2311" t="s">
        <v>230</v>
      </c>
      <c r="AU2311">
        <v>20261005</v>
      </c>
      <c r="AV2311" t="s">
        <v>221</v>
      </c>
      <c r="AW2311" t="s">
        <v>577</v>
      </c>
      <c r="AX2311" t="s">
        <v>222</v>
      </c>
      <c r="BA2311" s="57">
        <v>46300.291666666664</v>
      </c>
      <c r="BB2311" t="s">
        <v>2950</v>
      </c>
      <c r="BC2311">
        <v>2026</v>
      </c>
      <c r="BD2311">
        <v>10</v>
      </c>
      <c r="BE2311">
        <v>5</v>
      </c>
      <c r="BF2311" s="6">
        <f t="shared" si="108"/>
        <v>46300</v>
      </c>
      <c r="BG2311">
        <f t="shared" si="109"/>
        <v>-0.29166666666424135</v>
      </c>
      <c r="BH2311" t="str">
        <f t="shared" si="110"/>
        <v>COMPLY</v>
      </c>
      <c r="BI2311" t="e">
        <f>VLOOKUP(H2311,Sheet2!$A$1:$B$270,2,FALSE)</f>
        <v>#N/A</v>
      </c>
    </row>
    <row r="2312" spans="1:61">
      <c r="A2312">
        <v>2311</v>
      </c>
      <c r="B2312">
        <v>1002647653</v>
      </c>
      <c r="C2312">
        <v>3</v>
      </c>
      <c r="D2312" t="s">
        <v>49</v>
      </c>
      <c r="E2312">
        <v>4</v>
      </c>
      <c r="F2312" t="s">
        <v>249</v>
      </c>
      <c r="G2312" t="s">
        <v>870</v>
      </c>
      <c r="H2312" t="s">
        <v>893</v>
      </c>
      <c r="I2312" t="s">
        <v>212</v>
      </c>
      <c r="J2312" t="s">
        <v>213</v>
      </c>
      <c r="K2312" t="s">
        <v>149</v>
      </c>
      <c r="M2312" t="s">
        <v>76</v>
      </c>
      <c r="N2312" t="s">
        <v>215</v>
      </c>
      <c r="O2312" s="57">
        <v>46316.611678240741</v>
      </c>
      <c r="P2312" s="57">
        <v>46316.722893518519</v>
      </c>
      <c r="Q2312">
        <v>69412919</v>
      </c>
      <c r="S2312">
        <v>142203104073</v>
      </c>
      <c r="T2312" t="s">
        <v>894</v>
      </c>
      <c r="U2312" t="s">
        <v>2948</v>
      </c>
      <c r="V2312" t="s">
        <v>11118</v>
      </c>
      <c r="Z2312">
        <v>109.101286</v>
      </c>
      <c r="AA2312">
        <v>-6.8686780000000001</v>
      </c>
      <c r="AB2312" t="s">
        <v>9880</v>
      </c>
      <c r="AC2312" t="s">
        <v>225</v>
      </c>
      <c r="AL2312" t="s">
        <v>217</v>
      </c>
      <c r="AM2312" t="s">
        <v>11119</v>
      </c>
      <c r="AN2312" t="s">
        <v>6</v>
      </c>
      <c r="AO2312" t="s">
        <v>10846</v>
      </c>
      <c r="AR2312" t="s">
        <v>218</v>
      </c>
      <c r="AS2312" t="s">
        <v>219</v>
      </c>
      <c r="AT2312" t="s">
        <v>230</v>
      </c>
      <c r="AU2312">
        <v>20261021</v>
      </c>
      <c r="AV2312" t="s">
        <v>221</v>
      </c>
      <c r="AW2312" t="s">
        <v>577</v>
      </c>
      <c r="AX2312" t="s">
        <v>222</v>
      </c>
      <c r="BA2312" s="57">
        <v>46316.291666666664</v>
      </c>
      <c r="BB2312" t="s">
        <v>11119</v>
      </c>
      <c r="BC2312">
        <v>2026</v>
      </c>
      <c r="BD2312">
        <v>10</v>
      </c>
      <c r="BE2312">
        <v>21</v>
      </c>
      <c r="BF2312" s="6">
        <f t="shared" si="108"/>
        <v>46316</v>
      </c>
      <c r="BG2312">
        <f t="shared" si="109"/>
        <v>-0.29166666666424135</v>
      </c>
      <c r="BH2312" t="str">
        <f t="shared" si="110"/>
        <v>COMPLY</v>
      </c>
      <c r="BI2312" t="e">
        <f>VLOOKUP(H2312,Sheet2!$A$1:$B$270,2,FALSE)</f>
        <v>#N/A</v>
      </c>
    </row>
    <row r="2313" spans="1:61">
      <c r="A2313">
        <v>2312</v>
      </c>
      <c r="B2313">
        <v>1002619976</v>
      </c>
      <c r="C2313">
        <v>3</v>
      </c>
      <c r="D2313" t="s">
        <v>49</v>
      </c>
      <c r="E2313">
        <v>4</v>
      </c>
      <c r="F2313" t="s">
        <v>249</v>
      </c>
      <c r="G2313" t="s">
        <v>870</v>
      </c>
      <c r="H2313" t="s">
        <v>2255</v>
      </c>
      <c r="I2313" t="s">
        <v>212</v>
      </c>
      <c r="J2313" t="s">
        <v>213</v>
      </c>
      <c r="K2313" t="s">
        <v>149</v>
      </c>
      <c r="M2313" t="s">
        <v>1400</v>
      </c>
      <c r="N2313" t="s">
        <v>215</v>
      </c>
      <c r="O2313" s="57">
        <v>46297.59915509259</v>
      </c>
      <c r="P2313" s="57">
        <v>46301.529398148145</v>
      </c>
      <c r="Q2313">
        <v>69403140</v>
      </c>
      <c r="S2313">
        <v>142212128257</v>
      </c>
      <c r="T2313" t="s">
        <v>2256</v>
      </c>
      <c r="U2313" t="s">
        <v>2257</v>
      </c>
      <c r="V2313" t="s">
        <v>2258</v>
      </c>
      <c r="Z2313">
        <v>109.1858625</v>
      </c>
      <c r="AA2313">
        <v>-6.8979358</v>
      </c>
      <c r="AB2313" t="s">
        <v>2259</v>
      </c>
      <c r="AC2313" t="s">
        <v>225</v>
      </c>
      <c r="AL2313" t="s">
        <v>217</v>
      </c>
      <c r="AM2313" t="s">
        <v>2260</v>
      </c>
      <c r="AN2313" t="s">
        <v>6</v>
      </c>
      <c r="AO2313" s="57">
        <v>46063.61105324074</v>
      </c>
      <c r="AP2313" s="57">
        <v>46300.333333333336</v>
      </c>
      <c r="AQ2313" t="s">
        <v>838</v>
      </c>
      <c r="AR2313" t="s">
        <v>14</v>
      </c>
      <c r="AS2313" t="s">
        <v>219</v>
      </c>
      <c r="AT2313" t="s">
        <v>230</v>
      </c>
      <c r="AV2313" t="s">
        <v>2954</v>
      </c>
      <c r="AW2313" t="s">
        <v>541</v>
      </c>
      <c r="AX2313" t="s">
        <v>222</v>
      </c>
      <c r="BA2313" s="57">
        <v>46300.333333333336</v>
      </c>
      <c r="BB2313" t="s">
        <v>2260</v>
      </c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:61">
      <c r="A2314">
        <v>2313</v>
      </c>
      <c r="B2314">
        <v>1002646335</v>
      </c>
      <c r="C2314">
        <v>3</v>
      </c>
      <c r="D2314" t="s">
        <v>49</v>
      </c>
      <c r="E2314">
        <v>4</v>
      </c>
      <c r="F2314" t="s">
        <v>249</v>
      </c>
      <c r="G2314" t="s">
        <v>870</v>
      </c>
      <c r="H2314" t="s">
        <v>2255</v>
      </c>
      <c r="I2314" t="s">
        <v>212</v>
      </c>
      <c r="J2314" t="s">
        <v>213</v>
      </c>
      <c r="K2314" t="s">
        <v>149</v>
      </c>
      <c r="L2314" t="s">
        <v>214</v>
      </c>
      <c r="M2314" t="s">
        <v>836</v>
      </c>
      <c r="N2314" t="s">
        <v>215</v>
      </c>
      <c r="O2314" s="57">
        <v>46315.761620370373</v>
      </c>
      <c r="P2314" s="57">
        <v>46321.44153935185</v>
      </c>
      <c r="Q2314">
        <v>69414074</v>
      </c>
      <c r="S2314">
        <v>142212130068</v>
      </c>
      <c r="T2314" t="s">
        <v>10510</v>
      </c>
      <c r="U2314" t="s">
        <v>10511</v>
      </c>
      <c r="V2314" t="s">
        <v>10512</v>
      </c>
      <c r="Z2314">
        <v>109.288337</v>
      </c>
      <c r="AA2314">
        <v>-6.8749760000000002</v>
      </c>
      <c r="AB2314" t="s">
        <v>10513</v>
      </c>
      <c r="AC2314" t="s">
        <v>235</v>
      </c>
      <c r="AL2314" t="s">
        <v>217</v>
      </c>
      <c r="AM2314" t="s">
        <v>10514</v>
      </c>
      <c r="AN2314" t="s">
        <v>6</v>
      </c>
      <c r="AO2314" t="s">
        <v>10515</v>
      </c>
      <c r="AP2314" s="57">
        <v>46316.625</v>
      </c>
      <c r="AQ2314" t="s">
        <v>841</v>
      </c>
      <c r="AR2314" t="s">
        <v>14</v>
      </c>
      <c r="AS2314" t="s">
        <v>219</v>
      </c>
      <c r="AT2314" t="s">
        <v>230</v>
      </c>
      <c r="AV2314" t="s">
        <v>837</v>
      </c>
      <c r="AW2314" t="s">
        <v>878</v>
      </c>
      <c r="AX2314" t="s">
        <v>222</v>
      </c>
      <c r="BA2314" s="57">
        <v>46316.625</v>
      </c>
      <c r="BB2314" t="s">
        <v>10514</v>
      </c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:61">
      <c r="A2315">
        <v>2314</v>
      </c>
      <c r="B2315">
        <v>1002650287</v>
      </c>
      <c r="C2315">
        <v>3</v>
      </c>
      <c r="D2315" t="s">
        <v>49</v>
      </c>
      <c r="E2315">
        <v>4</v>
      </c>
      <c r="F2315" t="s">
        <v>249</v>
      </c>
      <c r="G2315" t="s">
        <v>870</v>
      </c>
      <c r="H2315" t="s">
        <v>2255</v>
      </c>
      <c r="I2315" t="s">
        <v>212</v>
      </c>
      <c r="J2315" t="s">
        <v>213</v>
      </c>
      <c r="K2315" t="s">
        <v>149</v>
      </c>
      <c r="M2315" t="s">
        <v>836</v>
      </c>
      <c r="N2315" t="s">
        <v>215</v>
      </c>
      <c r="O2315" s="57">
        <v>46318.385416666664</v>
      </c>
      <c r="P2315" s="57">
        <v>46321.432326388887</v>
      </c>
      <c r="Q2315">
        <v>69415603</v>
      </c>
      <c r="R2315">
        <v>2838428407</v>
      </c>
      <c r="S2315">
        <v>142212130101</v>
      </c>
      <c r="T2315" t="s">
        <v>12645</v>
      </c>
      <c r="U2315" t="s">
        <v>12646</v>
      </c>
      <c r="V2315" t="s">
        <v>12647</v>
      </c>
      <c r="Z2315">
        <v>109.1368921</v>
      </c>
      <c r="AA2315">
        <v>-6.8618838999999996</v>
      </c>
      <c r="AB2315" t="s">
        <v>12648</v>
      </c>
      <c r="AC2315" t="s">
        <v>225</v>
      </c>
      <c r="AL2315" t="s">
        <v>217</v>
      </c>
      <c r="AM2315" t="s">
        <v>12649</v>
      </c>
      <c r="AN2315" t="s">
        <v>6</v>
      </c>
      <c r="AO2315" t="s">
        <v>12485</v>
      </c>
      <c r="AP2315" s="57">
        <v>46319.333333333336</v>
      </c>
      <c r="AQ2315" t="s">
        <v>841</v>
      </c>
      <c r="AR2315" t="s">
        <v>14</v>
      </c>
      <c r="AS2315" t="s">
        <v>219</v>
      </c>
      <c r="AT2315" t="s">
        <v>230</v>
      </c>
      <c r="AV2315" t="s">
        <v>837</v>
      </c>
      <c r="AW2315" t="s">
        <v>540</v>
      </c>
      <c r="AX2315" t="s">
        <v>222</v>
      </c>
      <c r="BA2315" s="57">
        <v>46319.333333333336</v>
      </c>
      <c r="BB2315" t="s">
        <v>12649</v>
      </c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:61">
      <c r="A2316">
        <v>2315</v>
      </c>
      <c r="B2316">
        <v>1002622505</v>
      </c>
      <c r="C2316">
        <v>3</v>
      </c>
      <c r="D2316" t="s">
        <v>49</v>
      </c>
      <c r="E2316">
        <v>4</v>
      </c>
      <c r="F2316" t="s">
        <v>249</v>
      </c>
      <c r="G2316" t="s">
        <v>870</v>
      </c>
      <c r="H2316" t="s">
        <v>2255</v>
      </c>
      <c r="I2316" t="s">
        <v>212</v>
      </c>
      <c r="J2316" t="s">
        <v>213</v>
      </c>
      <c r="K2316" t="s">
        <v>149</v>
      </c>
      <c r="L2316" t="s">
        <v>214</v>
      </c>
      <c r="M2316" t="s">
        <v>76</v>
      </c>
      <c r="N2316" t="s">
        <v>215</v>
      </c>
      <c r="O2316" s="57">
        <v>46300.57608796296</v>
      </c>
      <c r="P2316" s="57">
        <v>46301.676608796297</v>
      </c>
      <c r="Q2316">
        <v>69404376</v>
      </c>
      <c r="S2316">
        <v>142212128298</v>
      </c>
      <c r="T2316" t="s">
        <v>2068</v>
      </c>
      <c r="U2316" t="s">
        <v>2955</v>
      </c>
      <c r="V2316" t="s">
        <v>2956</v>
      </c>
      <c r="Z2316">
        <v>109.1360463</v>
      </c>
      <c r="AA2316">
        <v>-6.8763038999999999</v>
      </c>
      <c r="AB2316" t="s">
        <v>2957</v>
      </c>
      <c r="AC2316" t="s">
        <v>235</v>
      </c>
      <c r="AL2316" t="s">
        <v>217</v>
      </c>
      <c r="AM2316" t="s">
        <v>2958</v>
      </c>
      <c r="AN2316" t="s">
        <v>6</v>
      </c>
      <c r="AO2316" s="57">
        <v>46152.601203703707</v>
      </c>
      <c r="AP2316" s="57">
        <v>46301.458333333336</v>
      </c>
      <c r="AR2316" t="s">
        <v>218</v>
      </c>
      <c r="AS2316" t="s">
        <v>219</v>
      </c>
      <c r="AT2316" t="s">
        <v>230</v>
      </c>
      <c r="AU2316">
        <v>20261006</v>
      </c>
      <c r="AV2316" t="s">
        <v>221</v>
      </c>
      <c r="AW2316" t="s">
        <v>880</v>
      </c>
      <c r="AX2316" t="s">
        <v>222</v>
      </c>
      <c r="BA2316" s="57">
        <v>46301.458333333336</v>
      </c>
      <c r="BB2316" t="s">
        <v>2958</v>
      </c>
      <c r="BC2316">
        <v>2026</v>
      </c>
      <c r="BD2316">
        <v>10</v>
      </c>
      <c r="BE2316">
        <v>6</v>
      </c>
      <c r="BF2316" s="6">
        <f t="shared" si="108"/>
        <v>46301</v>
      </c>
      <c r="BG2316">
        <f t="shared" si="109"/>
        <v>-0.45833333333575865</v>
      </c>
      <c r="BH2316" t="str">
        <f t="shared" si="110"/>
        <v>COMPLY</v>
      </c>
      <c r="BI2316" t="e">
        <f>VLOOKUP(H2316,Sheet2!$A$1:$B$270,2,FALSE)</f>
        <v>#N/A</v>
      </c>
    </row>
    <row r="2317" spans="1:61">
      <c r="A2317">
        <v>2316</v>
      </c>
      <c r="B2317">
        <v>1002624189</v>
      </c>
      <c r="C2317">
        <v>3</v>
      </c>
      <c r="D2317" t="s">
        <v>49</v>
      </c>
      <c r="E2317">
        <v>4</v>
      </c>
      <c r="F2317" t="s">
        <v>249</v>
      </c>
      <c r="G2317" t="s">
        <v>870</v>
      </c>
      <c r="H2317" t="s">
        <v>2255</v>
      </c>
      <c r="I2317" t="s">
        <v>212</v>
      </c>
      <c r="J2317" t="s">
        <v>213</v>
      </c>
      <c r="K2317" t="s">
        <v>149</v>
      </c>
      <c r="M2317" t="s">
        <v>76</v>
      </c>
      <c r="N2317" t="s">
        <v>215</v>
      </c>
      <c r="O2317" s="57">
        <v>46301.529398148145</v>
      </c>
      <c r="P2317" s="57">
        <v>46301.579398148147</v>
      </c>
      <c r="Q2317">
        <v>69403140</v>
      </c>
      <c r="S2317">
        <v>142212128315</v>
      </c>
      <c r="T2317" t="s">
        <v>2256</v>
      </c>
      <c r="U2317" t="s">
        <v>3560</v>
      </c>
      <c r="V2317" t="s">
        <v>3561</v>
      </c>
      <c r="Z2317">
        <v>109.2059342</v>
      </c>
      <c r="AA2317">
        <v>-6.8678024999999998</v>
      </c>
      <c r="AB2317" t="s">
        <v>2259</v>
      </c>
      <c r="AC2317" t="s">
        <v>225</v>
      </c>
      <c r="AL2317" t="s">
        <v>217</v>
      </c>
      <c r="AM2317" t="s">
        <v>3562</v>
      </c>
      <c r="AN2317" t="s">
        <v>6</v>
      </c>
      <c r="AO2317" s="57">
        <v>46183.559259259258</v>
      </c>
      <c r="AR2317" t="s">
        <v>218</v>
      </c>
      <c r="AS2317" t="s">
        <v>219</v>
      </c>
      <c r="AT2317" t="s">
        <v>230</v>
      </c>
      <c r="AU2317">
        <v>20261006</v>
      </c>
      <c r="AV2317" t="s">
        <v>221</v>
      </c>
      <c r="AW2317" t="s">
        <v>577</v>
      </c>
      <c r="AX2317" t="s">
        <v>222</v>
      </c>
      <c r="BA2317" s="57">
        <v>46301.291666666664</v>
      </c>
      <c r="BB2317" t="s">
        <v>3562</v>
      </c>
      <c r="BC2317">
        <v>2026</v>
      </c>
      <c r="BD2317">
        <v>10</v>
      </c>
      <c r="BE2317">
        <v>6</v>
      </c>
      <c r="BF2317" s="6">
        <f t="shared" si="108"/>
        <v>46301</v>
      </c>
      <c r="BG2317">
        <f t="shared" si="109"/>
        <v>-0.29166666666424135</v>
      </c>
      <c r="BH2317" t="str">
        <f t="shared" si="110"/>
        <v>COMPLY</v>
      </c>
      <c r="BI2317" t="e">
        <f>VLOOKUP(H2317,Sheet2!$A$1:$B$270,2,FALSE)</f>
        <v>#N/A</v>
      </c>
    </row>
    <row r="2318" spans="1:61">
      <c r="A2318">
        <v>2317</v>
      </c>
      <c r="B2318">
        <v>1002623481</v>
      </c>
      <c r="C2318">
        <v>3</v>
      </c>
      <c r="D2318" t="s">
        <v>49</v>
      </c>
      <c r="E2318">
        <v>4</v>
      </c>
      <c r="F2318" t="s">
        <v>249</v>
      </c>
      <c r="G2318" t="s">
        <v>870</v>
      </c>
      <c r="H2318" t="s">
        <v>2255</v>
      </c>
      <c r="I2318" t="s">
        <v>212</v>
      </c>
      <c r="J2318" t="s">
        <v>213</v>
      </c>
      <c r="K2318" t="s">
        <v>149</v>
      </c>
      <c r="M2318" t="s">
        <v>76</v>
      </c>
      <c r="N2318" t="s">
        <v>215</v>
      </c>
      <c r="O2318" s="57">
        <v>46301.37122685185</v>
      </c>
      <c r="P2318" s="57">
        <v>46302.789641203701</v>
      </c>
      <c r="Q2318">
        <v>69404695</v>
      </c>
      <c r="S2318">
        <v>142212128308</v>
      </c>
      <c r="T2318" t="s">
        <v>3555</v>
      </c>
      <c r="U2318" t="s">
        <v>3556</v>
      </c>
      <c r="V2318" t="s">
        <v>3557</v>
      </c>
      <c r="Z2318">
        <v>109.11524799999999</v>
      </c>
      <c r="AA2318">
        <v>-6.8683915999999998</v>
      </c>
      <c r="AB2318" t="s">
        <v>3558</v>
      </c>
      <c r="AC2318" t="s">
        <v>225</v>
      </c>
      <c r="AL2318" t="s">
        <v>217</v>
      </c>
      <c r="AM2318" t="s">
        <v>3559</v>
      </c>
      <c r="AN2318" t="s">
        <v>6</v>
      </c>
      <c r="AO2318" s="57">
        <v>46183.392407407409</v>
      </c>
      <c r="AP2318" s="57">
        <v>46302.333333333336</v>
      </c>
      <c r="AR2318" t="s">
        <v>218</v>
      </c>
      <c r="AS2318" t="s">
        <v>219</v>
      </c>
      <c r="AT2318" t="s">
        <v>230</v>
      </c>
      <c r="AU2318">
        <v>20261007</v>
      </c>
      <c r="AV2318" t="s">
        <v>221</v>
      </c>
      <c r="AW2318" t="s">
        <v>539</v>
      </c>
      <c r="AX2318" t="s">
        <v>222</v>
      </c>
      <c r="BA2318" s="57">
        <v>46302.333333333336</v>
      </c>
      <c r="BB2318" t="s">
        <v>3559</v>
      </c>
      <c r="BC2318">
        <v>2026</v>
      </c>
      <c r="BD2318">
        <v>10</v>
      </c>
      <c r="BE2318">
        <v>7</v>
      </c>
      <c r="BF2318" s="6">
        <f t="shared" si="108"/>
        <v>46302</v>
      </c>
      <c r="BG2318">
        <f t="shared" si="109"/>
        <v>-0.33333333333575865</v>
      </c>
      <c r="BH2318" t="str">
        <f t="shared" si="110"/>
        <v>COMPLY</v>
      </c>
      <c r="BI2318" t="e">
        <f>VLOOKUP(H2318,Sheet2!$A$1:$B$270,2,FALSE)</f>
        <v>#N/A</v>
      </c>
    </row>
    <row r="2319" spans="1:61">
      <c r="A2319">
        <v>2318</v>
      </c>
      <c r="B2319">
        <v>1002628718</v>
      </c>
      <c r="C2319">
        <v>3</v>
      </c>
      <c r="D2319" t="s">
        <v>49</v>
      </c>
      <c r="E2319">
        <v>4</v>
      </c>
      <c r="F2319" t="s">
        <v>249</v>
      </c>
      <c r="G2319" t="s">
        <v>870</v>
      </c>
      <c r="H2319" t="s">
        <v>2255</v>
      </c>
      <c r="I2319" t="s">
        <v>212</v>
      </c>
      <c r="J2319" t="s">
        <v>213</v>
      </c>
      <c r="K2319" t="s">
        <v>149</v>
      </c>
      <c r="M2319" t="s">
        <v>76</v>
      </c>
      <c r="N2319" t="s">
        <v>215</v>
      </c>
      <c r="O2319" s="57">
        <v>46304.316817129627</v>
      </c>
      <c r="P2319" s="57">
        <v>46305.749027777776</v>
      </c>
      <c r="Q2319">
        <v>69406949</v>
      </c>
      <c r="S2319">
        <v>142212128353</v>
      </c>
      <c r="T2319" t="s">
        <v>4219</v>
      </c>
      <c r="U2319" t="s">
        <v>5554</v>
      </c>
      <c r="V2319" t="s">
        <v>5555</v>
      </c>
      <c r="Z2319">
        <v>109.130868786165</v>
      </c>
      <c r="AA2319">
        <v>-6.8671267596269603</v>
      </c>
      <c r="AB2319" t="s">
        <v>5556</v>
      </c>
      <c r="AC2319" t="s">
        <v>225</v>
      </c>
      <c r="AL2319" t="s">
        <v>217</v>
      </c>
      <c r="AM2319" t="s">
        <v>5557</v>
      </c>
      <c r="AN2319" t="s">
        <v>6</v>
      </c>
      <c r="AO2319" s="57">
        <v>46275.320092592592</v>
      </c>
      <c r="AP2319" s="57">
        <v>46305.625</v>
      </c>
      <c r="AR2319" t="s">
        <v>218</v>
      </c>
      <c r="AS2319" t="s">
        <v>219</v>
      </c>
      <c r="AT2319" t="s">
        <v>230</v>
      </c>
      <c r="AU2319">
        <v>20261010</v>
      </c>
      <c r="AV2319" t="s">
        <v>221</v>
      </c>
      <c r="AW2319" t="s">
        <v>541</v>
      </c>
      <c r="AX2319" t="s">
        <v>222</v>
      </c>
      <c r="BA2319" s="57">
        <v>46305.625</v>
      </c>
      <c r="BB2319" t="s">
        <v>5557</v>
      </c>
      <c r="BC2319">
        <v>2026</v>
      </c>
      <c r="BD2319">
        <v>10</v>
      </c>
      <c r="BE2319">
        <v>10</v>
      </c>
      <c r="BF2319" s="6">
        <f t="shared" si="108"/>
        <v>46305</v>
      </c>
      <c r="BG2319">
        <f t="shared" si="109"/>
        <v>-0.625</v>
      </c>
      <c r="BH2319" t="str">
        <f t="shared" si="110"/>
        <v>COMPLY</v>
      </c>
      <c r="BI2319" t="e">
        <f>VLOOKUP(H2319,Sheet2!$A$1:$B$270,2,FALSE)</f>
        <v>#N/A</v>
      </c>
    </row>
    <row r="2320" spans="1:61">
      <c r="A2320">
        <v>2319</v>
      </c>
      <c r="B2320">
        <v>1002632336</v>
      </c>
      <c r="C2320">
        <v>3</v>
      </c>
      <c r="D2320" t="s">
        <v>49</v>
      </c>
      <c r="E2320">
        <v>4</v>
      </c>
      <c r="F2320" t="s">
        <v>249</v>
      </c>
      <c r="G2320" t="s">
        <v>870</v>
      </c>
      <c r="H2320" t="s">
        <v>2255</v>
      </c>
      <c r="I2320" t="s">
        <v>212</v>
      </c>
      <c r="J2320" t="s">
        <v>213</v>
      </c>
      <c r="K2320" t="s">
        <v>149</v>
      </c>
      <c r="L2320" t="s">
        <v>214</v>
      </c>
      <c r="M2320" t="s">
        <v>76</v>
      </c>
      <c r="N2320" t="s">
        <v>215</v>
      </c>
      <c r="O2320" s="57">
        <v>46307.430960648147</v>
      </c>
      <c r="P2320" s="57">
        <v>46308.543437499997</v>
      </c>
      <c r="Q2320">
        <v>69408401</v>
      </c>
      <c r="S2320">
        <v>142212128394</v>
      </c>
      <c r="T2320" t="s">
        <v>6355</v>
      </c>
      <c r="U2320" t="s">
        <v>6356</v>
      </c>
      <c r="V2320" t="s">
        <v>6357</v>
      </c>
      <c r="Z2320">
        <v>109.1586436</v>
      </c>
      <c r="AA2320">
        <v>-6.8599784000000001</v>
      </c>
      <c r="AB2320" t="s">
        <v>6358</v>
      </c>
      <c r="AC2320" t="s">
        <v>235</v>
      </c>
      <c r="AL2320" t="s">
        <v>217</v>
      </c>
      <c r="AM2320" t="s">
        <v>6359</v>
      </c>
      <c r="AN2320" t="s">
        <v>6</v>
      </c>
      <c r="AO2320" s="57">
        <v>46366.434120370373</v>
      </c>
      <c r="AP2320" s="57">
        <v>46308.333333333336</v>
      </c>
      <c r="AR2320" t="s">
        <v>218</v>
      </c>
      <c r="AS2320" t="s">
        <v>219</v>
      </c>
      <c r="AT2320" t="s">
        <v>230</v>
      </c>
      <c r="AU2320">
        <v>20261013</v>
      </c>
      <c r="AV2320" t="s">
        <v>221</v>
      </c>
      <c r="AW2320" t="s">
        <v>880</v>
      </c>
      <c r="AX2320" t="s">
        <v>222</v>
      </c>
      <c r="BA2320" s="57">
        <v>46308.333333333336</v>
      </c>
      <c r="BB2320" t="s">
        <v>6359</v>
      </c>
      <c r="BC2320">
        <v>2026</v>
      </c>
      <c r="BD2320">
        <v>10</v>
      </c>
      <c r="BE2320">
        <v>13</v>
      </c>
      <c r="BF2320" s="6">
        <f t="shared" si="108"/>
        <v>46308</v>
      </c>
      <c r="BG2320">
        <f t="shared" si="109"/>
        <v>-0.33333333333575865</v>
      </c>
      <c r="BH2320" t="str">
        <f t="shared" si="110"/>
        <v>COMPLY</v>
      </c>
      <c r="BI2320" t="e">
        <f>VLOOKUP(H2320,Sheet2!$A$1:$B$270,2,FALSE)</f>
        <v>#N/A</v>
      </c>
    </row>
    <row r="2321" spans="1:61">
      <c r="A2321">
        <v>2320</v>
      </c>
      <c r="B2321">
        <v>1002632646</v>
      </c>
      <c r="C2321">
        <v>3</v>
      </c>
      <c r="D2321" t="s">
        <v>49</v>
      </c>
      <c r="E2321">
        <v>4</v>
      </c>
      <c r="F2321" t="s">
        <v>249</v>
      </c>
      <c r="G2321" t="s">
        <v>870</v>
      </c>
      <c r="H2321" t="s">
        <v>2255</v>
      </c>
      <c r="I2321" t="s">
        <v>212</v>
      </c>
      <c r="J2321" t="s">
        <v>213</v>
      </c>
      <c r="K2321" t="s">
        <v>149</v>
      </c>
      <c r="L2321" t="s">
        <v>214</v>
      </c>
      <c r="M2321" t="s">
        <v>76</v>
      </c>
      <c r="N2321" t="s">
        <v>215</v>
      </c>
      <c r="O2321" s="57">
        <v>46307.484432870369</v>
      </c>
      <c r="P2321" s="57">
        <v>46308.525405092594</v>
      </c>
      <c r="Q2321">
        <v>69408546</v>
      </c>
      <c r="S2321">
        <v>142212128397</v>
      </c>
      <c r="T2321" t="s">
        <v>6360</v>
      </c>
      <c r="U2321" t="s">
        <v>6361</v>
      </c>
      <c r="V2321" t="s">
        <v>6362</v>
      </c>
      <c r="Z2321">
        <v>109.1325787</v>
      </c>
      <c r="AA2321">
        <v>-6.8770555</v>
      </c>
      <c r="AB2321" t="s">
        <v>6363</v>
      </c>
      <c r="AC2321" t="s">
        <v>235</v>
      </c>
      <c r="AL2321" t="s">
        <v>217</v>
      </c>
      <c r="AM2321" t="s">
        <v>6364</v>
      </c>
      <c r="AN2321" t="s">
        <v>6</v>
      </c>
      <c r="AO2321" s="57">
        <v>46366.486458333333</v>
      </c>
      <c r="AP2321" s="57">
        <v>46308.333333333336</v>
      </c>
      <c r="AR2321" t="s">
        <v>218</v>
      </c>
      <c r="AS2321" t="s">
        <v>219</v>
      </c>
      <c r="AT2321" t="s">
        <v>230</v>
      </c>
      <c r="AU2321">
        <v>20261013</v>
      </c>
      <c r="AV2321" t="s">
        <v>221</v>
      </c>
      <c r="AW2321" t="s">
        <v>877</v>
      </c>
      <c r="AX2321" t="s">
        <v>222</v>
      </c>
      <c r="BA2321" s="57">
        <v>46308.333333333336</v>
      </c>
      <c r="BB2321" t="s">
        <v>6364</v>
      </c>
      <c r="BC2321">
        <v>2026</v>
      </c>
      <c r="BD2321">
        <v>10</v>
      </c>
      <c r="BE2321">
        <v>13</v>
      </c>
      <c r="BF2321" s="6">
        <f t="shared" si="108"/>
        <v>46308</v>
      </c>
      <c r="BG2321">
        <f t="shared" si="109"/>
        <v>-0.33333333333575865</v>
      </c>
      <c r="BH2321" t="str">
        <f t="shared" si="110"/>
        <v>COMPLY</v>
      </c>
      <c r="BI2321" t="e">
        <f>VLOOKUP(H2321,Sheet2!$A$1:$B$270,2,FALSE)</f>
        <v>#N/A</v>
      </c>
    </row>
    <row r="2322" spans="1:61">
      <c r="A2322">
        <v>2321</v>
      </c>
      <c r="B2322">
        <v>1002634259</v>
      </c>
      <c r="C2322">
        <v>3</v>
      </c>
      <c r="D2322" t="s">
        <v>49</v>
      </c>
      <c r="E2322">
        <v>4</v>
      </c>
      <c r="F2322" t="s">
        <v>249</v>
      </c>
      <c r="G2322" t="s">
        <v>870</v>
      </c>
      <c r="H2322" t="s">
        <v>2255</v>
      </c>
      <c r="I2322" t="s">
        <v>212</v>
      </c>
      <c r="J2322" t="s">
        <v>213</v>
      </c>
      <c r="K2322" t="s">
        <v>149</v>
      </c>
      <c r="L2322" t="s">
        <v>214</v>
      </c>
      <c r="M2322" t="s">
        <v>76</v>
      </c>
      <c r="N2322" t="s">
        <v>215</v>
      </c>
      <c r="O2322" s="57">
        <v>46308.408101851855</v>
      </c>
      <c r="P2322" s="57">
        <v>46309.486585648148</v>
      </c>
      <c r="Q2322">
        <v>69409131</v>
      </c>
      <c r="S2322">
        <v>142212128408</v>
      </c>
      <c r="T2322" t="s">
        <v>6365</v>
      </c>
      <c r="U2322" t="s">
        <v>6366</v>
      </c>
      <c r="V2322" t="s">
        <v>6367</v>
      </c>
      <c r="Z2322">
        <v>109.1396501</v>
      </c>
      <c r="AA2322">
        <v>-6.8725657</v>
      </c>
      <c r="AB2322" t="s">
        <v>6368</v>
      </c>
      <c r="AC2322" t="s">
        <v>235</v>
      </c>
      <c r="AL2322" t="s">
        <v>217</v>
      </c>
      <c r="AM2322" t="s">
        <v>6369</v>
      </c>
      <c r="AN2322" t="s">
        <v>6</v>
      </c>
      <c r="AO2322" t="s">
        <v>5813</v>
      </c>
      <c r="AP2322" s="57">
        <v>46309.333333333336</v>
      </c>
      <c r="AR2322" t="s">
        <v>218</v>
      </c>
      <c r="AS2322" t="s">
        <v>219</v>
      </c>
      <c r="AT2322" t="s">
        <v>220</v>
      </c>
      <c r="AU2322">
        <v>20261014</v>
      </c>
      <c r="AV2322" t="s">
        <v>221</v>
      </c>
      <c r="AW2322" t="s">
        <v>1670</v>
      </c>
      <c r="AX2322" t="s">
        <v>222</v>
      </c>
      <c r="BA2322" s="57">
        <v>46309.333333333336</v>
      </c>
      <c r="BB2322" t="s">
        <v>6369</v>
      </c>
      <c r="BC2322">
        <v>2026</v>
      </c>
      <c r="BD2322">
        <v>10</v>
      </c>
      <c r="BE2322">
        <v>14</v>
      </c>
      <c r="BF2322" s="6">
        <f t="shared" si="108"/>
        <v>46309</v>
      </c>
      <c r="BG2322">
        <f t="shared" si="109"/>
        <v>-0.33333333333575865</v>
      </c>
      <c r="BH2322" t="str">
        <f t="shared" si="110"/>
        <v>COMPLY</v>
      </c>
      <c r="BI2322" t="e">
        <f>VLOOKUP(H2322,Sheet2!$A$1:$B$270,2,FALSE)</f>
        <v>#N/A</v>
      </c>
    </row>
    <row r="2323" spans="1:61">
      <c r="A2323">
        <v>2322</v>
      </c>
      <c r="B2323">
        <v>1002636148</v>
      </c>
      <c r="C2323">
        <v>3</v>
      </c>
      <c r="D2323" t="s">
        <v>49</v>
      </c>
      <c r="E2323">
        <v>4</v>
      </c>
      <c r="F2323" t="s">
        <v>249</v>
      </c>
      <c r="G2323" t="s">
        <v>870</v>
      </c>
      <c r="H2323" t="s">
        <v>2255</v>
      </c>
      <c r="I2323" t="s">
        <v>212</v>
      </c>
      <c r="J2323" t="s">
        <v>213</v>
      </c>
      <c r="K2323" t="s">
        <v>149</v>
      </c>
      <c r="M2323" t="s">
        <v>76</v>
      </c>
      <c r="N2323" t="s">
        <v>215</v>
      </c>
      <c r="O2323" s="57">
        <v>46309.397789351853</v>
      </c>
      <c r="P2323" s="57">
        <v>46314.561273148145</v>
      </c>
      <c r="Q2323">
        <v>69409825</v>
      </c>
      <c r="S2323">
        <v>142212130053</v>
      </c>
      <c r="T2323" t="s">
        <v>7185</v>
      </c>
      <c r="U2323" t="s">
        <v>9034</v>
      </c>
      <c r="V2323" t="s">
        <v>7821</v>
      </c>
      <c r="Z2323">
        <v>109.1427503</v>
      </c>
      <c r="AA2323">
        <v>-6.8673133999999996</v>
      </c>
      <c r="AB2323" t="s">
        <v>6372</v>
      </c>
      <c r="AC2323" t="s">
        <v>225</v>
      </c>
      <c r="AL2323" t="s">
        <v>217</v>
      </c>
      <c r="AM2323" t="s">
        <v>7822</v>
      </c>
      <c r="AN2323" t="s">
        <v>6</v>
      </c>
      <c r="AO2323" t="s">
        <v>6857</v>
      </c>
      <c r="AP2323" s="57">
        <v>46314.458333333336</v>
      </c>
      <c r="AR2323" t="s">
        <v>218</v>
      </c>
      <c r="AS2323" t="s">
        <v>219</v>
      </c>
      <c r="AT2323" t="s">
        <v>230</v>
      </c>
      <c r="AU2323">
        <v>20261019</v>
      </c>
      <c r="AV2323" t="s">
        <v>221</v>
      </c>
      <c r="AW2323" t="s">
        <v>540</v>
      </c>
      <c r="AX2323" t="s">
        <v>222</v>
      </c>
      <c r="BA2323" s="57">
        <v>46314.458333333336</v>
      </c>
      <c r="BB2323" t="s">
        <v>7822</v>
      </c>
      <c r="BC2323">
        <v>2026</v>
      </c>
      <c r="BD2323">
        <v>10</v>
      </c>
      <c r="BE2323">
        <v>19</v>
      </c>
      <c r="BF2323" s="6">
        <f t="shared" si="108"/>
        <v>46314</v>
      </c>
      <c r="BG2323">
        <f t="shared" si="109"/>
        <v>-0.45833333333575865</v>
      </c>
      <c r="BH2323" t="str">
        <f t="shared" si="110"/>
        <v>COMPLY</v>
      </c>
      <c r="BI2323" t="e">
        <f>VLOOKUP(H2323,Sheet2!$A$1:$B$270,2,FALSE)</f>
        <v>#N/A</v>
      </c>
    </row>
    <row r="2324" spans="1:61">
      <c r="A2324">
        <v>2323</v>
      </c>
      <c r="B2324">
        <v>1002639476</v>
      </c>
      <c r="C2324">
        <v>3</v>
      </c>
      <c r="D2324" t="s">
        <v>49</v>
      </c>
      <c r="E2324">
        <v>4</v>
      </c>
      <c r="F2324" t="s">
        <v>249</v>
      </c>
      <c r="G2324" t="s">
        <v>870</v>
      </c>
      <c r="H2324" t="s">
        <v>2255</v>
      </c>
      <c r="I2324" t="s">
        <v>212</v>
      </c>
      <c r="J2324" t="s">
        <v>213</v>
      </c>
      <c r="K2324" t="s">
        <v>149</v>
      </c>
      <c r="L2324" t="s">
        <v>214</v>
      </c>
      <c r="M2324" t="s">
        <v>76</v>
      </c>
      <c r="N2324" t="s">
        <v>215</v>
      </c>
      <c r="O2324" s="57">
        <v>46311.385115740741</v>
      </c>
      <c r="P2324" s="57">
        <v>46312.840960648151</v>
      </c>
      <c r="Q2324">
        <v>69411151</v>
      </c>
      <c r="S2324">
        <v>142212130014</v>
      </c>
      <c r="T2324" t="s">
        <v>9035</v>
      </c>
      <c r="U2324" t="s">
        <v>9036</v>
      </c>
      <c r="V2324" t="s">
        <v>9037</v>
      </c>
      <c r="Z2324">
        <v>109.22101000000001</v>
      </c>
      <c r="AA2324">
        <v>-6.8830179999999999</v>
      </c>
      <c r="AB2324" t="s">
        <v>9038</v>
      </c>
      <c r="AC2324" t="s">
        <v>235</v>
      </c>
      <c r="AL2324" t="s">
        <v>217</v>
      </c>
      <c r="AM2324" t="s">
        <v>8064</v>
      </c>
      <c r="AN2324" t="s">
        <v>6</v>
      </c>
      <c r="AO2324" t="s">
        <v>8387</v>
      </c>
      <c r="AP2324" s="57">
        <v>46312.333333333336</v>
      </c>
      <c r="AR2324" t="s">
        <v>218</v>
      </c>
      <c r="AS2324" t="s">
        <v>219</v>
      </c>
      <c r="AT2324" t="s">
        <v>230</v>
      </c>
      <c r="AU2324">
        <v>20261017</v>
      </c>
      <c r="AV2324" t="s">
        <v>221</v>
      </c>
      <c r="AW2324" t="s">
        <v>877</v>
      </c>
      <c r="AX2324" t="s">
        <v>222</v>
      </c>
      <c r="BA2324" s="57">
        <v>46312.333333333336</v>
      </c>
      <c r="BB2324" t="s">
        <v>8064</v>
      </c>
      <c r="BC2324">
        <v>2026</v>
      </c>
      <c r="BD2324">
        <v>10</v>
      </c>
      <c r="BE2324">
        <v>17</v>
      </c>
      <c r="BF2324" s="6">
        <f t="shared" si="108"/>
        <v>46312</v>
      </c>
      <c r="BG2324">
        <f t="shared" si="109"/>
        <v>-0.33333333333575865</v>
      </c>
      <c r="BH2324" t="str">
        <f t="shared" si="110"/>
        <v>COMPLY</v>
      </c>
      <c r="BI2324" t="e">
        <f>VLOOKUP(H2324,Sheet2!$A$1:$B$270,2,FALSE)</f>
        <v>#N/A</v>
      </c>
    </row>
    <row r="2325" spans="1:61">
      <c r="A2325">
        <v>2324</v>
      </c>
      <c r="B2325">
        <v>1002649735</v>
      </c>
      <c r="C2325">
        <v>3</v>
      </c>
      <c r="D2325" t="s">
        <v>49</v>
      </c>
      <c r="E2325">
        <v>4</v>
      </c>
      <c r="F2325" t="s">
        <v>249</v>
      </c>
      <c r="G2325" t="s">
        <v>870</v>
      </c>
      <c r="H2325" t="s">
        <v>2255</v>
      </c>
      <c r="I2325" t="s">
        <v>212</v>
      </c>
      <c r="J2325" t="s">
        <v>213</v>
      </c>
      <c r="K2325" t="s">
        <v>149</v>
      </c>
      <c r="L2325" t="s">
        <v>214</v>
      </c>
      <c r="M2325" t="s">
        <v>76</v>
      </c>
      <c r="N2325" t="s">
        <v>215</v>
      </c>
      <c r="O2325" s="57">
        <v>46317.66238425926</v>
      </c>
      <c r="P2325" s="57">
        <v>46318.595763888887</v>
      </c>
      <c r="Q2325">
        <v>69415385</v>
      </c>
      <c r="S2325">
        <v>142212130109</v>
      </c>
      <c r="T2325" t="s">
        <v>11707</v>
      </c>
      <c r="U2325" t="s">
        <v>12644</v>
      </c>
      <c r="V2325" t="s">
        <v>11708</v>
      </c>
      <c r="Z2325">
        <v>109.135386441368</v>
      </c>
      <c r="AA2325">
        <v>-6.8679720329108003</v>
      </c>
      <c r="AB2325" t="s">
        <v>11709</v>
      </c>
      <c r="AC2325" t="s">
        <v>235</v>
      </c>
      <c r="AL2325" t="s">
        <v>217</v>
      </c>
      <c r="AM2325" t="s">
        <v>11418</v>
      </c>
      <c r="AN2325" t="s">
        <v>6</v>
      </c>
      <c r="AO2325" t="s">
        <v>11432</v>
      </c>
      <c r="AP2325" s="57">
        <v>46318.625</v>
      </c>
      <c r="AR2325" t="s">
        <v>218</v>
      </c>
      <c r="AS2325" t="s">
        <v>219</v>
      </c>
      <c r="AT2325" t="s">
        <v>230</v>
      </c>
      <c r="AU2325">
        <v>20261023</v>
      </c>
      <c r="AV2325" t="s">
        <v>221</v>
      </c>
      <c r="AW2325" t="s">
        <v>2980</v>
      </c>
      <c r="AX2325" t="s">
        <v>222</v>
      </c>
      <c r="BA2325" s="57">
        <v>46318.625</v>
      </c>
      <c r="BB2325" t="s">
        <v>11418</v>
      </c>
      <c r="BC2325">
        <v>2026</v>
      </c>
      <c r="BD2325">
        <v>10</v>
      </c>
      <c r="BE2325">
        <v>23</v>
      </c>
      <c r="BF2325" s="6">
        <f t="shared" si="108"/>
        <v>46318</v>
      </c>
      <c r="BG2325">
        <f t="shared" si="109"/>
        <v>-0.625</v>
      </c>
      <c r="BH2325" t="str">
        <f t="shared" si="110"/>
        <v>COMPLY</v>
      </c>
      <c r="BI2325" t="e">
        <f>VLOOKUP(H2325,Sheet2!$A$1:$B$270,2,FALSE)</f>
        <v>#N/A</v>
      </c>
    </row>
    <row r="2326" spans="1:61">
      <c r="A2326">
        <v>2325</v>
      </c>
      <c r="B2326">
        <v>1002656130</v>
      </c>
      <c r="C2326">
        <v>3</v>
      </c>
      <c r="D2326" t="s">
        <v>49</v>
      </c>
      <c r="E2326">
        <v>4</v>
      </c>
      <c r="F2326" t="s">
        <v>249</v>
      </c>
      <c r="G2326" t="s">
        <v>870</v>
      </c>
      <c r="H2326" t="s">
        <v>2255</v>
      </c>
      <c r="I2326" t="s">
        <v>212</v>
      </c>
      <c r="J2326" t="s">
        <v>213</v>
      </c>
      <c r="K2326" t="s">
        <v>149</v>
      </c>
      <c r="L2326" t="s">
        <v>214</v>
      </c>
      <c r="M2326" t="s">
        <v>76</v>
      </c>
      <c r="N2326" t="s">
        <v>215</v>
      </c>
      <c r="O2326" s="57">
        <v>46322.592233796298</v>
      </c>
      <c r="P2326" s="57">
        <v>46323.575868055559</v>
      </c>
      <c r="Q2326">
        <v>69418030</v>
      </c>
      <c r="S2326">
        <v>142212130155</v>
      </c>
      <c r="T2326" t="s">
        <v>14142</v>
      </c>
      <c r="U2326" t="s">
        <v>14728</v>
      </c>
      <c r="V2326" t="s">
        <v>14143</v>
      </c>
      <c r="Z2326">
        <v>109.21295859999999</v>
      </c>
      <c r="AA2326">
        <v>-6.8679360999999997</v>
      </c>
      <c r="AB2326" t="s">
        <v>14144</v>
      </c>
      <c r="AC2326" t="s">
        <v>235</v>
      </c>
      <c r="AL2326" t="s">
        <v>217</v>
      </c>
      <c r="AM2326" t="s">
        <v>14145</v>
      </c>
      <c r="AN2326" t="s">
        <v>6</v>
      </c>
      <c r="AO2326" t="s">
        <v>14146</v>
      </c>
      <c r="AP2326" s="57">
        <v>46323.458333333336</v>
      </c>
      <c r="AR2326" t="s">
        <v>218</v>
      </c>
      <c r="AS2326" t="s">
        <v>219</v>
      </c>
      <c r="AT2326" t="s">
        <v>230</v>
      </c>
      <c r="AU2326">
        <v>20261028</v>
      </c>
      <c r="AV2326" t="s">
        <v>221</v>
      </c>
      <c r="AW2326" t="s">
        <v>3687</v>
      </c>
      <c r="AX2326" t="s">
        <v>222</v>
      </c>
      <c r="BA2326" s="57">
        <v>46323.458333333336</v>
      </c>
      <c r="BB2326" t="s">
        <v>14145</v>
      </c>
      <c r="BC2326">
        <v>2026</v>
      </c>
      <c r="BD2326">
        <v>10</v>
      </c>
      <c r="BE2326">
        <v>28</v>
      </c>
      <c r="BF2326" s="6">
        <f t="shared" si="108"/>
        <v>46323</v>
      </c>
      <c r="BG2326">
        <f t="shared" si="109"/>
        <v>-0.45833333333575865</v>
      </c>
      <c r="BH2326" t="str">
        <f t="shared" si="110"/>
        <v>COMPLY</v>
      </c>
      <c r="BI2326" t="e">
        <f>VLOOKUP(H2326,Sheet2!$A$1:$B$270,2,FALSE)</f>
        <v>#N/A</v>
      </c>
    </row>
    <row r="2327" spans="1:61">
      <c r="A2327">
        <v>2326</v>
      </c>
      <c r="B2327">
        <v>1002658379</v>
      </c>
      <c r="C2327">
        <v>3</v>
      </c>
      <c r="D2327" t="s">
        <v>49</v>
      </c>
      <c r="E2327">
        <v>4</v>
      </c>
      <c r="F2327" t="s">
        <v>249</v>
      </c>
      <c r="G2327" t="s">
        <v>870</v>
      </c>
      <c r="H2327" t="s">
        <v>2255</v>
      </c>
      <c r="I2327" t="s">
        <v>212</v>
      </c>
      <c r="J2327" t="s">
        <v>213</v>
      </c>
      <c r="K2327" t="s">
        <v>149</v>
      </c>
      <c r="L2327" t="s">
        <v>214</v>
      </c>
      <c r="M2327" t="s">
        <v>76</v>
      </c>
      <c r="N2327" t="s">
        <v>215</v>
      </c>
      <c r="O2327" s="57">
        <v>46323.772743055553</v>
      </c>
      <c r="P2327" s="57">
        <v>46324.526678240742</v>
      </c>
      <c r="Q2327">
        <v>69418862</v>
      </c>
      <c r="S2327">
        <v>142212130174</v>
      </c>
      <c r="T2327" t="s">
        <v>4223</v>
      </c>
      <c r="U2327" t="s">
        <v>14734</v>
      </c>
      <c r="V2327" t="s">
        <v>14735</v>
      </c>
      <c r="Z2327">
        <v>109.11066815257</v>
      </c>
      <c r="AA2327">
        <v>-6.8512740340884504</v>
      </c>
      <c r="AB2327" t="s">
        <v>14736</v>
      </c>
      <c r="AC2327" t="s">
        <v>216</v>
      </c>
      <c r="AL2327" t="s">
        <v>217</v>
      </c>
      <c r="AM2327" t="s">
        <v>14737</v>
      </c>
      <c r="AN2327" t="s">
        <v>6</v>
      </c>
      <c r="AO2327" t="s">
        <v>14738</v>
      </c>
      <c r="AP2327" s="57">
        <v>46324.625</v>
      </c>
      <c r="AR2327" t="s">
        <v>218</v>
      </c>
      <c r="AS2327" t="s">
        <v>219</v>
      </c>
      <c r="AT2327" t="s">
        <v>230</v>
      </c>
      <c r="AU2327">
        <v>20261029</v>
      </c>
      <c r="AV2327" t="s">
        <v>221</v>
      </c>
      <c r="AW2327" t="s">
        <v>882</v>
      </c>
      <c r="AX2327" t="s">
        <v>222</v>
      </c>
      <c r="BA2327" s="57">
        <v>46324.625</v>
      </c>
      <c r="BB2327" t="s">
        <v>14737</v>
      </c>
      <c r="BC2327">
        <v>2026</v>
      </c>
      <c r="BD2327">
        <v>10</v>
      </c>
      <c r="BE2327">
        <v>29</v>
      </c>
      <c r="BF2327" s="6">
        <f t="shared" si="108"/>
        <v>46324</v>
      </c>
      <c r="BG2327">
        <f t="shared" si="109"/>
        <v>-0.625</v>
      </c>
      <c r="BH2327" t="str">
        <f t="shared" si="110"/>
        <v>COMPLY</v>
      </c>
      <c r="BI2327" t="e">
        <f>VLOOKUP(H2327,Sheet2!$A$1:$B$270,2,FALSE)</f>
        <v>#N/A</v>
      </c>
    </row>
    <row r="2328" spans="1:61">
      <c r="A2328">
        <v>2327</v>
      </c>
      <c r="B2328">
        <v>1002659314</v>
      </c>
      <c r="C2328">
        <v>3</v>
      </c>
      <c r="D2328" t="s">
        <v>49</v>
      </c>
      <c r="E2328">
        <v>4</v>
      </c>
      <c r="F2328" t="s">
        <v>249</v>
      </c>
      <c r="G2328" t="s">
        <v>870</v>
      </c>
      <c r="H2328" t="s">
        <v>2255</v>
      </c>
      <c r="I2328" t="s">
        <v>212</v>
      </c>
      <c r="J2328" t="s">
        <v>213</v>
      </c>
      <c r="K2328" t="s">
        <v>149</v>
      </c>
      <c r="L2328" t="s">
        <v>214</v>
      </c>
      <c r="M2328" t="s">
        <v>76</v>
      </c>
      <c r="N2328" t="s">
        <v>215</v>
      </c>
      <c r="O2328" s="57">
        <v>46324.570648148147</v>
      </c>
      <c r="P2328" s="57">
        <v>46325.563668981478</v>
      </c>
      <c r="Q2328">
        <v>69419288</v>
      </c>
      <c r="S2328">
        <v>142212130193</v>
      </c>
      <c r="T2328" t="s">
        <v>15433</v>
      </c>
      <c r="U2328" t="s">
        <v>15434</v>
      </c>
      <c r="V2328" t="s">
        <v>15435</v>
      </c>
      <c r="Z2328">
        <v>109.123086107031</v>
      </c>
      <c r="AA2328">
        <v>-6.8700118574898399</v>
      </c>
      <c r="AB2328" t="s">
        <v>15436</v>
      </c>
      <c r="AC2328" t="s">
        <v>235</v>
      </c>
      <c r="AL2328" t="s">
        <v>217</v>
      </c>
      <c r="AM2328" t="s">
        <v>15437</v>
      </c>
      <c r="AN2328" t="s">
        <v>6</v>
      </c>
      <c r="AO2328" t="s">
        <v>15438</v>
      </c>
      <c r="AP2328" s="57">
        <v>46325.458333333336</v>
      </c>
      <c r="AR2328" t="s">
        <v>218</v>
      </c>
      <c r="AS2328" t="s">
        <v>219</v>
      </c>
      <c r="AT2328" t="s">
        <v>230</v>
      </c>
      <c r="AU2328">
        <v>20261030</v>
      </c>
      <c r="AV2328" t="s">
        <v>221</v>
      </c>
      <c r="AW2328" t="s">
        <v>879</v>
      </c>
      <c r="AX2328" t="s">
        <v>222</v>
      </c>
      <c r="BA2328" s="57">
        <v>46325.458333333336</v>
      </c>
      <c r="BB2328" t="s">
        <v>15437</v>
      </c>
      <c r="BC2328">
        <v>2026</v>
      </c>
      <c r="BD2328">
        <v>10</v>
      </c>
      <c r="BE2328">
        <v>30</v>
      </c>
      <c r="BF2328" s="6">
        <f t="shared" si="108"/>
        <v>46325</v>
      </c>
      <c r="BG2328">
        <f t="shared" si="109"/>
        <v>-0.45833333333575865</v>
      </c>
      <c r="BH2328" t="str">
        <f t="shared" si="110"/>
        <v>COMPLY</v>
      </c>
      <c r="BI2328" t="e">
        <f>VLOOKUP(H2328,Sheet2!$A$1:$B$270,2,FALSE)</f>
        <v>#N/A</v>
      </c>
    </row>
    <row r="2329" spans="1:61">
      <c r="A2329">
        <v>2328</v>
      </c>
      <c r="B2329">
        <v>1002649363</v>
      </c>
      <c r="C2329">
        <v>3</v>
      </c>
      <c r="D2329" t="s">
        <v>49</v>
      </c>
      <c r="E2329">
        <v>4</v>
      </c>
      <c r="F2329" t="s">
        <v>249</v>
      </c>
      <c r="G2329" t="s">
        <v>870</v>
      </c>
      <c r="H2329" t="s">
        <v>2255</v>
      </c>
      <c r="I2329" t="s">
        <v>212</v>
      </c>
      <c r="J2329" t="s">
        <v>213</v>
      </c>
      <c r="K2329" t="s">
        <v>149</v>
      </c>
      <c r="L2329" t="s">
        <v>214</v>
      </c>
      <c r="M2329" t="s">
        <v>2112</v>
      </c>
      <c r="N2329" t="s">
        <v>215</v>
      </c>
      <c r="O2329" s="57">
        <v>46317.607476851852</v>
      </c>
      <c r="P2329" s="57">
        <v>46318.399398148147</v>
      </c>
      <c r="Q2329">
        <v>69414284</v>
      </c>
      <c r="T2329" t="s">
        <v>11120</v>
      </c>
      <c r="V2329" t="s">
        <v>11122</v>
      </c>
      <c r="Z2329">
        <v>109.21026000000001</v>
      </c>
      <c r="AA2329">
        <v>-6.867</v>
      </c>
      <c r="AB2329" t="s">
        <v>11123</v>
      </c>
      <c r="AC2329" t="s">
        <v>235</v>
      </c>
      <c r="AL2329" t="s">
        <v>217</v>
      </c>
      <c r="AM2329" t="s">
        <v>11124</v>
      </c>
      <c r="AN2329" t="s">
        <v>6</v>
      </c>
      <c r="AO2329" t="s">
        <v>11710</v>
      </c>
      <c r="AP2329" s="57">
        <v>46317</v>
      </c>
      <c r="AR2329" t="s">
        <v>543</v>
      </c>
      <c r="AS2329" t="s">
        <v>219</v>
      </c>
      <c r="AT2329" t="s">
        <v>230</v>
      </c>
      <c r="AV2329" t="s">
        <v>6114</v>
      </c>
      <c r="AW2329" t="s">
        <v>878</v>
      </c>
      <c r="AX2329" t="s">
        <v>222</v>
      </c>
      <c r="BA2329" s="57">
        <v>46317.333333333336</v>
      </c>
      <c r="BB2329" t="s">
        <v>11124</v>
      </c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:61">
      <c r="A2330">
        <v>2329</v>
      </c>
      <c r="B2330">
        <v>1002629774</v>
      </c>
      <c r="C2330">
        <v>3</v>
      </c>
      <c r="D2330" t="s">
        <v>49</v>
      </c>
      <c r="E2330">
        <v>4</v>
      </c>
      <c r="F2330" t="s">
        <v>249</v>
      </c>
      <c r="G2330" t="s">
        <v>870</v>
      </c>
      <c r="H2330" t="s">
        <v>2255</v>
      </c>
      <c r="I2330" t="s">
        <v>212</v>
      </c>
      <c r="J2330" t="s">
        <v>213</v>
      </c>
      <c r="K2330" t="s">
        <v>149</v>
      </c>
      <c r="L2330" t="s">
        <v>214</v>
      </c>
      <c r="M2330" t="s">
        <v>1625</v>
      </c>
      <c r="N2330" t="s">
        <v>215</v>
      </c>
      <c r="O2330" s="57">
        <v>46304.580752314818</v>
      </c>
      <c r="P2330" s="57">
        <v>46315.727870370371</v>
      </c>
      <c r="Q2330">
        <v>69406144</v>
      </c>
      <c r="T2330" t="s">
        <v>4223</v>
      </c>
      <c r="V2330" t="s">
        <v>4225</v>
      </c>
      <c r="Z2330">
        <v>109.111232</v>
      </c>
      <c r="AA2330">
        <v>-6.8514999999999997</v>
      </c>
      <c r="AB2330" t="s">
        <v>4226</v>
      </c>
      <c r="AC2330" t="s">
        <v>216</v>
      </c>
      <c r="AL2330" t="s">
        <v>217</v>
      </c>
      <c r="AM2330" t="s">
        <v>4227</v>
      </c>
      <c r="AN2330" t="s">
        <v>6</v>
      </c>
      <c r="AO2330" s="57">
        <v>46275.590590277781</v>
      </c>
      <c r="AP2330" s="57">
        <v>46303</v>
      </c>
      <c r="AR2330" t="s">
        <v>1630</v>
      </c>
      <c r="AS2330" t="s">
        <v>219</v>
      </c>
      <c r="AT2330" t="s">
        <v>230</v>
      </c>
      <c r="AV2330" t="s">
        <v>4103</v>
      </c>
      <c r="AW2330" t="s">
        <v>877</v>
      </c>
      <c r="AX2330" t="s">
        <v>222</v>
      </c>
      <c r="BA2330" s="57">
        <v>46303.625</v>
      </c>
      <c r="BB2330" t="s">
        <v>4227</v>
      </c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:61">
      <c r="A2331">
        <v>2330</v>
      </c>
      <c r="B2331">
        <v>1002633302</v>
      </c>
      <c r="C2331">
        <v>3</v>
      </c>
      <c r="D2331" t="s">
        <v>49</v>
      </c>
      <c r="E2331">
        <v>4</v>
      </c>
      <c r="F2331" t="s">
        <v>249</v>
      </c>
      <c r="G2331" t="s">
        <v>870</v>
      </c>
      <c r="H2331" t="s">
        <v>2255</v>
      </c>
      <c r="I2331" t="s">
        <v>212</v>
      </c>
      <c r="J2331" t="s">
        <v>213</v>
      </c>
      <c r="K2331" t="s">
        <v>149</v>
      </c>
      <c r="M2331" t="s">
        <v>1625</v>
      </c>
      <c r="N2331" t="s">
        <v>215</v>
      </c>
      <c r="O2331" s="57">
        <v>46307.628842592596</v>
      </c>
      <c r="P2331" s="57">
        <v>46307.758761574078</v>
      </c>
      <c r="Q2331">
        <v>69408791</v>
      </c>
      <c r="S2331">
        <v>142212128404</v>
      </c>
      <c r="T2331" t="s">
        <v>6370</v>
      </c>
      <c r="U2331" t="s">
        <v>6371</v>
      </c>
      <c r="Z2331">
        <v>109.14237850000001</v>
      </c>
      <c r="AA2331">
        <v>-6.8674755999999997</v>
      </c>
      <c r="AB2331" t="s">
        <v>6372</v>
      </c>
      <c r="AC2331" t="s">
        <v>225</v>
      </c>
      <c r="AO2331" s="57">
        <v>46366.642951388887</v>
      </c>
      <c r="AR2331" t="s">
        <v>1630</v>
      </c>
      <c r="AS2331" t="s">
        <v>219</v>
      </c>
      <c r="AT2331" t="s">
        <v>230</v>
      </c>
      <c r="AV2331" t="s">
        <v>4351</v>
      </c>
      <c r="AW2331" t="s">
        <v>1746</v>
      </c>
      <c r="AX2331" t="s">
        <v>222</v>
      </c>
      <c r="AZ2331" t="s">
        <v>4351</v>
      </c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:61">
      <c r="A2332">
        <v>2331</v>
      </c>
      <c r="B2332">
        <v>1002625905</v>
      </c>
      <c r="C2332">
        <v>3</v>
      </c>
      <c r="D2332" t="s">
        <v>49</v>
      </c>
      <c r="E2332">
        <v>4</v>
      </c>
      <c r="F2332" t="s">
        <v>249</v>
      </c>
      <c r="G2332" t="s">
        <v>870</v>
      </c>
      <c r="H2332" t="s">
        <v>2255</v>
      </c>
      <c r="I2332" t="s">
        <v>212</v>
      </c>
      <c r="J2332" t="s">
        <v>213</v>
      </c>
      <c r="K2332" t="s">
        <v>149</v>
      </c>
      <c r="L2332" t="s">
        <v>214</v>
      </c>
      <c r="M2332" t="s">
        <v>1916</v>
      </c>
      <c r="N2332" t="s">
        <v>215</v>
      </c>
      <c r="O2332" s="57">
        <v>46302.497002314813</v>
      </c>
      <c r="P2332" s="57">
        <v>46304.588263888887</v>
      </c>
      <c r="Q2332">
        <v>69405734</v>
      </c>
      <c r="S2332">
        <v>142212128320</v>
      </c>
      <c r="T2332" t="s">
        <v>4219</v>
      </c>
      <c r="U2332" t="s">
        <v>4220</v>
      </c>
      <c r="V2332" t="s">
        <v>4221</v>
      </c>
      <c r="Z2332">
        <v>109.13191399999999</v>
      </c>
      <c r="AA2332">
        <v>-6.8664100000000001</v>
      </c>
      <c r="AB2332" t="s">
        <v>4222</v>
      </c>
      <c r="AC2332" t="s">
        <v>235</v>
      </c>
      <c r="AL2332" t="s">
        <v>217</v>
      </c>
      <c r="AM2332" t="s">
        <v>3908</v>
      </c>
      <c r="AN2332" t="s">
        <v>6</v>
      </c>
      <c r="AO2332" s="57">
        <v>46213.507164351853</v>
      </c>
      <c r="AP2332" s="57">
        <v>46303.333333333336</v>
      </c>
      <c r="AQ2332" t="s">
        <v>841</v>
      </c>
      <c r="AR2332" t="s">
        <v>12</v>
      </c>
      <c r="AS2332" t="s">
        <v>219</v>
      </c>
      <c r="AT2332" t="s">
        <v>230</v>
      </c>
      <c r="AV2332" t="s">
        <v>1626</v>
      </c>
      <c r="AW2332" t="s">
        <v>923</v>
      </c>
      <c r="AX2332" t="s">
        <v>222</v>
      </c>
      <c r="BA2332" s="57">
        <v>46303.333333333336</v>
      </c>
      <c r="BB2332" t="s">
        <v>3908</v>
      </c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:61">
      <c r="A2333">
        <v>2332</v>
      </c>
      <c r="B2333">
        <v>1002626915</v>
      </c>
      <c r="C2333">
        <v>3</v>
      </c>
      <c r="D2333" t="s">
        <v>49</v>
      </c>
      <c r="E2333">
        <v>4</v>
      </c>
      <c r="F2333" t="s">
        <v>249</v>
      </c>
      <c r="G2333" t="s">
        <v>870</v>
      </c>
      <c r="H2333" t="s">
        <v>2255</v>
      </c>
      <c r="I2333" t="s">
        <v>212</v>
      </c>
      <c r="J2333" t="s">
        <v>213</v>
      </c>
      <c r="K2333" t="s">
        <v>149</v>
      </c>
      <c r="L2333" t="s">
        <v>214</v>
      </c>
      <c r="M2333" t="s">
        <v>1916</v>
      </c>
      <c r="N2333" t="s">
        <v>215</v>
      </c>
      <c r="O2333" s="57">
        <v>46302.763657407406</v>
      </c>
      <c r="P2333" s="57">
        <v>46304.581388888888</v>
      </c>
      <c r="Q2333">
        <v>69406144</v>
      </c>
      <c r="S2333">
        <v>142212128328</v>
      </c>
      <c r="T2333" t="s">
        <v>4223</v>
      </c>
      <c r="U2333" t="s">
        <v>4224</v>
      </c>
      <c r="V2333" t="s">
        <v>4225</v>
      </c>
      <c r="Z2333">
        <v>109.110519960522</v>
      </c>
      <c r="AA2333">
        <v>-6.8511951410548999</v>
      </c>
      <c r="AB2333" t="s">
        <v>4226</v>
      </c>
      <c r="AC2333" t="s">
        <v>216</v>
      </c>
      <c r="AL2333" t="s">
        <v>217</v>
      </c>
      <c r="AM2333" t="s">
        <v>4227</v>
      </c>
      <c r="AN2333" t="s">
        <v>6</v>
      </c>
      <c r="AO2333" s="57">
        <v>46213.767291666663</v>
      </c>
      <c r="AP2333" s="57">
        <v>46303.625</v>
      </c>
      <c r="AQ2333" t="s">
        <v>838</v>
      </c>
      <c r="AR2333" t="s">
        <v>12</v>
      </c>
      <c r="AS2333" t="s">
        <v>219</v>
      </c>
      <c r="AT2333" t="s">
        <v>230</v>
      </c>
      <c r="AV2333" t="s">
        <v>1626</v>
      </c>
      <c r="AW2333" t="s">
        <v>877</v>
      </c>
      <c r="AX2333" t="s">
        <v>222</v>
      </c>
      <c r="BA2333" s="57">
        <v>46303.625</v>
      </c>
      <c r="BB2333" t="s">
        <v>4227</v>
      </c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:61">
      <c r="A2334">
        <v>2333</v>
      </c>
      <c r="B2334">
        <v>1002646948</v>
      </c>
      <c r="C2334">
        <v>3</v>
      </c>
      <c r="D2334" t="s">
        <v>49</v>
      </c>
      <c r="E2334">
        <v>4</v>
      </c>
      <c r="F2334" t="s">
        <v>249</v>
      </c>
      <c r="G2334" t="s">
        <v>870</v>
      </c>
      <c r="H2334" t="s">
        <v>2255</v>
      </c>
      <c r="I2334" t="s">
        <v>212</v>
      </c>
      <c r="J2334" t="s">
        <v>213</v>
      </c>
      <c r="K2334" t="s">
        <v>149</v>
      </c>
      <c r="L2334" t="s">
        <v>214</v>
      </c>
      <c r="M2334" t="s">
        <v>1916</v>
      </c>
      <c r="N2334" t="s">
        <v>215</v>
      </c>
      <c r="O2334" s="57">
        <v>46316.44431712963</v>
      </c>
      <c r="P2334" s="57">
        <v>46317.608078703706</v>
      </c>
      <c r="Q2334">
        <v>69414284</v>
      </c>
      <c r="S2334">
        <v>142212130077</v>
      </c>
      <c r="T2334" t="s">
        <v>11120</v>
      </c>
      <c r="U2334" t="s">
        <v>11121</v>
      </c>
      <c r="V2334" t="s">
        <v>11122</v>
      </c>
      <c r="Z2334">
        <v>109.21079</v>
      </c>
      <c r="AA2334">
        <v>-6.867915</v>
      </c>
      <c r="AB2334" t="s">
        <v>11123</v>
      </c>
      <c r="AC2334" t="s">
        <v>235</v>
      </c>
      <c r="AL2334" t="s">
        <v>217</v>
      </c>
      <c r="AM2334" t="s">
        <v>11124</v>
      </c>
      <c r="AN2334" t="s">
        <v>6</v>
      </c>
      <c r="AO2334" t="s">
        <v>10881</v>
      </c>
      <c r="AP2334" s="57">
        <v>46317.333333333336</v>
      </c>
      <c r="AQ2334" t="s">
        <v>838</v>
      </c>
      <c r="AR2334" t="s">
        <v>12</v>
      </c>
      <c r="AS2334" t="s">
        <v>219</v>
      </c>
      <c r="AT2334" t="s">
        <v>230</v>
      </c>
      <c r="AV2334" t="s">
        <v>1626</v>
      </c>
      <c r="AW2334" t="s">
        <v>878</v>
      </c>
      <c r="AX2334" t="s">
        <v>222</v>
      </c>
      <c r="BA2334" s="57">
        <v>46317.333333333336</v>
      </c>
      <c r="BB2334" t="s">
        <v>11124</v>
      </c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:61">
      <c r="A2335">
        <v>2334</v>
      </c>
      <c r="B2335">
        <v>1002658262</v>
      </c>
      <c r="C2335">
        <v>3</v>
      </c>
      <c r="D2335" t="s">
        <v>49</v>
      </c>
      <c r="E2335">
        <v>4</v>
      </c>
      <c r="F2335" t="s">
        <v>249</v>
      </c>
      <c r="G2335" t="s">
        <v>870</v>
      </c>
      <c r="H2335" t="s">
        <v>2255</v>
      </c>
      <c r="I2335" t="s">
        <v>212</v>
      </c>
      <c r="J2335" t="s">
        <v>213</v>
      </c>
      <c r="K2335" t="s">
        <v>149</v>
      </c>
      <c r="L2335" t="s">
        <v>214</v>
      </c>
      <c r="M2335" t="s">
        <v>1916</v>
      </c>
      <c r="N2335" t="s">
        <v>215</v>
      </c>
      <c r="O2335" s="57">
        <v>46323.692256944443</v>
      </c>
      <c r="P2335" s="57">
        <v>46325.416018518517</v>
      </c>
      <c r="Q2335">
        <v>69418813</v>
      </c>
      <c r="S2335">
        <v>142212130171</v>
      </c>
      <c r="T2335" t="s">
        <v>14729</v>
      </c>
      <c r="U2335" t="s">
        <v>14730</v>
      </c>
      <c r="V2335" t="s">
        <v>14731</v>
      </c>
      <c r="Z2335">
        <v>109.10856030622401</v>
      </c>
      <c r="AA2335">
        <v>-6.85746946121336</v>
      </c>
      <c r="AB2335" t="s">
        <v>14732</v>
      </c>
      <c r="AC2335" t="s">
        <v>235</v>
      </c>
      <c r="AL2335" t="s">
        <v>217</v>
      </c>
      <c r="AM2335" t="s">
        <v>14496</v>
      </c>
      <c r="AN2335" t="s">
        <v>6</v>
      </c>
      <c r="AO2335" t="s">
        <v>14733</v>
      </c>
      <c r="AP2335" s="57">
        <v>46324.625</v>
      </c>
      <c r="AQ2335" t="s">
        <v>5749</v>
      </c>
      <c r="AR2335" t="s">
        <v>12</v>
      </c>
      <c r="AS2335" t="s">
        <v>219</v>
      </c>
      <c r="AT2335" t="s">
        <v>230</v>
      </c>
      <c r="AV2335" t="s">
        <v>1626</v>
      </c>
      <c r="AW2335" t="s">
        <v>883</v>
      </c>
      <c r="AX2335" t="s">
        <v>222</v>
      </c>
      <c r="BA2335" s="57">
        <v>46324.625</v>
      </c>
      <c r="BB2335" t="s">
        <v>14496</v>
      </c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:61">
      <c r="A2336">
        <v>2335</v>
      </c>
      <c r="B2336">
        <v>1002658785</v>
      </c>
      <c r="C2336">
        <v>3</v>
      </c>
      <c r="D2336" t="s">
        <v>49</v>
      </c>
      <c r="E2336">
        <v>4</v>
      </c>
      <c r="F2336" t="s">
        <v>249</v>
      </c>
      <c r="G2336" t="s">
        <v>252</v>
      </c>
      <c r="H2336" t="s">
        <v>6373</v>
      </c>
      <c r="I2336" t="s">
        <v>212</v>
      </c>
      <c r="J2336" t="s">
        <v>213</v>
      </c>
      <c r="K2336" t="s">
        <v>149</v>
      </c>
      <c r="L2336" t="s">
        <v>214</v>
      </c>
      <c r="M2336" t="s">
        <v>224</v>
      </c>
      <c r="N2336" t="s">
        <v>215</v>
      </c>
      <c r="O2336" s="57">
        <v>46324.422731481478</v>
      </c>
      <c r="P2336" s="57">
        <v>46325.34003472222</v>
      </c>
      <c r="Q2336">
        <v>69419062</v>
      </c>
      <c r="S2336">
        <v>146282105817</v>
      </c>
      <c r="T2336" t="s">
        <v>15439</v>
      </c>
      <c r="U2336" t="s">
        <v>15440</v>
      </c>
      <c r="V2336" t="s">
        <v>15441</v>
      </c>
      <c r="Z2336">
        <v>109.1361599</v>
      </c>
      <c r="AA2336">
        <v>-6.9165634999999996</v>
      </c>
      <c r="AB2336" t="s">
        <v>15442</v>
      </c>
      <c r="AC2336" t="s">
        <v>235</v>
      </c>
      <c r="AL2336" t="s">
        <v>217</v>
      </c>
      <c r="AM2336" t="s">
        <v>15443</v>
      </c>
      <c r="AN2336" t="s">
        <v>6</v>
      </c>
      <c r="AO2336" t="s">
        <v>15051</v>
      </c>
      <c r="AP2336" s="57">
        <v>46325.333333333336</v>
      </c>
      <c r="AR2336" t="s">
        <v>18</v>
      </c>
      <c r="AS2336" t="s">
        <v>6378</v>
      </c>
      <c r="AT2336" t="s">
        <v>230</v>
      </c>
      <c r="AV2336" t="s">
        <v>226</v>
      </c>
      <c r="AW2336" t="s">
        <v>880</v>
      </c>
      <c r="AX2336" t="s">
        <v>222</v>
      </c>
      <c r="BA2336" s="57">
        <v>46325.333333333336</v>
      </c>
      <c r="BB2336" t="s">
        <v>15443</v>
      </c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:61">
      <c r="A2337">
        <v>2336</v>
      </c>
      <c r="B2337">
        <v>1002635067</v>
      </c>
      <c r="C2337">
        <v>3</v>
      </c>
      <c r="D2337" t="s">
        <v>49</v>
      </c>
      <c r="E2337">
        <v>4</v>
      </c>
      <c r="F2337" t="s">
        <v>249</v>
      </c>
      <c r="G2337" t="s">
        <v>252</v>
      </c>
      <c r="H2337" t="s">
        <v>6373</v>
      </c>
      <c r="I2337" t="s">
        <v>212</v>
      </c>
      <c r="J2337" t="s">
        <v>213</v>
      </c>
      <c r="K2337" t="s">
        <v>149</v>
      </c>
      <c r="L2337" t="s">
        <v>214</v>
      </c>
      <c r="M2337" t="s">
        <v>76</v>
      </c>
      <c r="N2337" t="s">
        <v>215</v>
      </c>
      <c r="O2337" s="57">
        <v>46308.572685185187</v>
      </c>
      <c r="P2337" s="57">
        <v>46309.518877314818</v>
      </c>
      <c r="Q2337">
        <v>69409425</v>
      </c>
      <c r="S2337">
        <v>146282105783</v>
      </c>
      <c r="T2337" t="s">
        <v>6374</v>
      </c>
      <c r="U2337" t="s">
        <v>6375</v>
      </c>
      <c r="V2337" t="s">
        <v>6376</v>
      </c>
      <c r="Z2337">
        <v>109.119255</v>
      </c>
      <c r="AA2337">
        <v>-6.9285300000000003</v>
      </c>
      <c r="AB2337" t="s">
        <v>6377</v>
      </c>
      <c r="AC2337" t="s">
        <v>235</v>
      </c>
      <c r="AL2337" t="s">
        <v>217</v>
      </c>
      <c r="AM2337" t="s">
        <v>5997</v>
      </c>
      <c r="AN2337" t="s">
        <v>6</v>
      </c>
      <c r="AO2337" t="s">
        <v>5753</v>
      </c>
      <c r="AP2337" s="57">
        <v>46309.458333333336</v>
      </c>
      <c r="AR2337" t="s">
        <v>218</v>
      </c>
      <c r="AS2337" t="s">
        <v>6378</v>
      </c>
      <c r="AT2337" t="s">
        <v>230</v>
      </c>
      <c r="AU2337">
        <v>20261014</v>
      </c>
      <c r="AV2337" t="s">
        <v>221</v>
      </c>
      <c r="AW2337" t="s">
        <v>880</v>
      </c>
      <c r="AX2337" t="s">
        <v>222</v>
      </c>
      <c r="BA2337" s="57">
        <v>46309.458333333336</v>
      </c>
      <c r="BB2337" t="s">
        <v>5997</v>
      </c>
      <c r="BC2337">
        <v>2026</v>
      </c>
      <c r="BD2337">
        <v>10</v>
      </c>
      <c r="BE2337">
        <v>14</v>
      </c>
      <c r="BF2337" s="6">
        <f t="shared" si="108"/>
        <v>46309</v>
      </c>
      <c r="BG2337">
        <f t="shared" si="109"/>
        <v>-0.45833333333575865</v>
      </c>
      <c r="BH2337" t="str">
        <f t="shared" si="110"/>
        <v>COMPLY</v>
      </c>
      <c r="BI2337" t="e">
        <f>VLOOKUP(H2337,Sheet2!$A$1:$B$270,2,FALSE)</f>
        <v>#N/A</v>
      </c>
    </row>
    <row r="2338" spans="1:61">
      <c r="A2338">
        <v>2337</v>
      </c>
      <c r="B2338">
        <v>1002635826</v>
      </c>
      <c r="C2338">
        <v>3</v>
      </c>
      <c r="D2338" t="s">
        <v>49</v>
      </c>
      <c r="E2338">
        <v>4</v>
      </c>
      <c r="F2338" t="s">
        <v>249</v>
      </c>
      <c r="G2338" t="s">
        <v>252</v>
      </c>
      <c r="H2338" t="s">
        <v>6373</v>
      </c>
      <c r="I2338" t="s">
        <v>212</v>
      </c>
      <c r="J2338" t="s">
        <v>213</v>
      </c>
      <c r="K2338" t="s">
        <v>149</v>
      </c>
      <c r="L2338" t="s">
        <v>214</v>
      </c>
      <c r="M2338" t="s">
        <v>76</v>
      </c>
      <c r="N2338" t="s">
        <v>215</v>
      </c>
      <c r="O2338" s="57">
        <v>46308.763645833336</v>
      </c>
      <c r="P2338" s="57">
        <v>46309.571180555555</v>
      </c>
      <c r="Q2338">
        <v>69409720</v>
      </c>
      <c r="S2338">
        <v>146282105782</v>
      </c>
      <c r="T2338" t="s">
        <v>6755</v>
      </c>
      <c r="U2338" t="s">
        <v>6756</v>
      </c>
      <c r="V2338" t="s">
        <v>6757</v>
      </c>
      <c r="Z2338">
        <v>109.142664</v>
      </c>
      <c r="AA2338">
        <v>-6.9336770000000003</v>
      </c>
      <c r="AB2338" t="s">
        <v>6758</v>
      </c>
      <c r="AC2338" t="s">
        <v>235</v>
      </c>
      <c r="AL2338" t="s">
        <v>217</v>
      </c>
      <c r="AM2338" t="s">
        <v>6759</v>
      </c>
      <c r="AN2338" t="s">
        <v>6</v>
      </c>
      <c r="AO2338" t="s">
        <v>6760</v>
      </c>
      <c r="AP2338" s="57">
        <v>46309.625</v>
      </c>
      <c r="AR2338" t="s">
        <v>218</v>
      </c>
      <c r="AS2338" t="s">
        <v>6378</v>
      </c>
      <c r="AT2338" t="s">
        <v>230</v>
      </c>
      <c r="AU2338">
        <v>20261014</v>
      </c>
      <c r="AV2338" t="s">
        <v>221</v>
      </c>
      <c r="AW2338" t="s">
        <v>880</v>
      </c>
      <c r="AX2338" t="s">
        <v>222</v>
      </c>
      <c r="BA2338" s="57">
        <v>46309.625</v>
      </c>
      <c r="BB2338" t="s">
        <v>6759</v>
      </c>
      <c r="BC2338">
        <v>2026</v>
      </c>
      <c r="BD2338">
        <v>10</v>
      </c>
      <c r="BE2338">
        <v>14</v>
      </c>
      <c r="BF2338" s="6">
        <f t="shared" si="108"/>
        <v>46309</v>
      </c>
      <c r="BG2338">
        <f t="shared" si="109"/>
        <v>-0.625</v>
      </c>
      <c r="BH2338" t="str">
        <f t="shared" si="110"/>
        <v>COMPLY</v>
      </c>
      <c r="BI2338" t="e">
        <f>VLOOKUP(H2338,Sheet2!$A$1:$B$270,2,FALSE)</f>
        <v>#N/A</v>
      </c>
    </row>
    <row r="2339" spans="1:61">
      <c r="A2339">
        <v>2338</v>
      </c>
      <c r="B2339">
        <v>1002636280</v>
      </c>
      <c r="C2339">
        <v>3</v>
      </c>
      <c r="D2339" t="s">
        <v>49</v>
      </c>
      <c r="E2339">
        <v>4</v>
      </c>
      <c r="F2339" t="s">
        <v>249</v>
      </c>
      <c r="G2339" t="s">
        <v>252</v>
      </c>
      <c r="H2339" t="s">
        <v>6373</v>
      </c>
      <c r="I2339" t="s">
        <v>212</v>
      </c>
      <c r="J2339" t="s">
        <v>213</v>
      </c>
      <c r="K2339" t="s">
        <v>149</v>
      </c>
      <c r="L2339" t="s">
        <v>214</v>
      </c>
      <c r="M2339" t="s">
        <v>76</v>
      </c>
      <c r="N2339" t="s">
        <v>215</v>
      </c>
      <c r="O2339" s="57">
        <v>46309.426851851851</v>
      </c>
      <c r="P2339" s="57">
        <v>46310.524108796293</v>
      </c>
      <c r="Q2339">
        <v>69409903</v>
      </c>
      <c r="S2339">
        <v>146282105784</v>
      </c>
      <c r="T2339" t="s">
        <v>7186</v>
      </c>
      <c r="U2339" t="s">
        <v>7187</v>
      </c>
      <c r="V2339" t="s">
        <v>7188</v>
      </c>
      <c r="Z2339">
        <v>109.1036276</v>
      </c>
      <c r="AA2339">
        <v>-6.9255718999999996</v>
      </c>
      <c r="AB2339" t="s">
        <v>7189</v>
      </c>
      <c r="AC2339" t="s">
        <v>235</v>
      </c>
      <c r="AL2339" t="s">
        <v>217</v>
      </c>
      <c r="AM2339" t="s">
        <v>7190</v>
      </c>
      <c r="AN2339" t="s">
        <v>6</v>
      </c>
      <c r="AO2339" t="s">
        <v>6925</v>
      </c>
      <c r="AP2339" s="57">
        <v>46310.333333333336</v>
      </c>
      <c r="AR2339" t="s">
        <v>218</v>
      </c>
      <c r="AS2339" t="s">
        <v>6378</v>
      </c>
      <c r="AT2339" t="s">
        <v>230</v>
      </c>
      <c r="AU2339">
        <v>20261015</v>
      </c>
      <c r="AV2339" t="s">
        <v>221</v>
      </c>
      <c r="AW2339" t="s">
        <v>877</v>
      </c>
      <c r="AX2339" t="s">
        <v>222</v>
      </c>
      <c r="BA2339" s="57">
        <v>46310.333333333336</v>
      </c>
      <c r="BB2339" t="s">
        <v>7190</v>
      </c>
      <c r="BC2339">
        <v>2026</v>
      </c>
      <c r="BD2339">
        <v>10</v>
      </c>
      <c r="BE2339">
        <v>15</v>
      </c>
      <c r="BF2339" s="6">
        <f t="shared" si="108"/>
        <v>46310</v>
      </c>
      <c r="BG2339">
        <f t="shared" si="109"/>
        <v>-0.33333333333575865</v>
      </c>
      <c r="BH2339" t="str">
        <f t="shared" si="110"/>
        <v>COMPLY</v>
      </c>
      <c r="BI2339" t="e">
        <f>VLOOKUP(H2339,Sheet2!$A$1:$B$270,2,FALSE)</f>
        <v>#N/A</v>
      </c>
    </row>
    <row r="2340" spans="1:61">
      <c r="A2340">
        <v>2339</v>
      </c>
      <c r="B2340">
        <v>1002641177</v>
      </c>
      <c r="C2340">
        <v>3</v>
      </c>
      <c r="D2340" t="s">
        <v>49</v>
      </c>
      <c r="E2340">
        <v>4</v>
      </c>
      <c r="F2340" t="s">
        <v>249</v>
      </c>
      <c r="G2340" t="s">
        <v>252</v>
      </c>
      <c r="H2340" t="s">
        <v>6373</v>
      </c>
      <c r="I2340" t="s">
        <v>212</v>
      </c>
      <c r="J2340" t="s">
        <v>213</v>
      </c>
      <c r="K2340" t="s">
        <v>149</v>
      </c>
      <c r="L2340" t="s">
        <v>214</v>
      </c>
      <c r="M2340" t="s">
        <v>76</v>
      </c>
      <c r="N2340" t="s">
        <v>215</v>
      </c>
      <c r="O2340" s="57">
        <v>46312.418622685182</v>
      </c>
      <c r="P2340" s="57">
        <v>46313.816400462965</v>
      </c>
      <c r="Q2340">
        <v>69411944</v>
      </c>
      <c r="S2340">
        <v>146282105790</v>
      </c>
      <c r="T2340" t="s">
        <v>9039</v>
      </c>
      <c r="U2340" t="s">
        <v>9040</v>
      </c>
      <c r="V2340" t="s">
        <v>9041</v>
      </c>
      <c r="Z2340">
        <v>109.1369991</v>
      </c>
      <c r="AA2340">
        <v>-6.9176529000000002</v>
      </c>
      <c r="AB2340" t="s">
        <v>9042</v>
      </c>
      <c r="AC2340" t="s">
        <v>235</v>
      </c>
      <c r="AL2340" t="s">
        <v>217</v>
      </c>
      <c r="AM2340" t="s">
        <v>8461</v>
      </c>
      <c r="AN2340" t="s">
        <v>6</v>
      </c>
      <c r="AO2340" t="s">
        <v>8268</v>
      </c>
      <c r="AP2340" s="57">
        <v>46313.333333333336</v>
      </c>
      <c r="AR2340" t="s">
        <v>218</v>
      </c>
      <c r="AS2340" t="s">
        <v>6378</v>
      </c>
      <c r="AT2340" t="s">
        <v>230</v>
      </c>
      <c r="AU2340">
        <v>20261018</v>
      </c>
      <c r="AV2340" t="s">
        <v>221</v>
      </c>
      <c r="AW2340" t="s">
        <v>882</v>
      </c>
      <c r="AX2340" t="s">
        <v>222</v>
      </c>
      <c r="BA2340" s="57">
        <v>46313.333333333336</v>
      </c>
      <c r="BB2340" t="s">
        <v>8461</v>
      </c>
      <c r="BC2340">
        <v>2026</v>
      </c>
      <c r="BD2340">
        <v>10</v>
      </c>
      <c r="BE2340">
        <v>18</v>
      </c>
      <c r="BF2340" s="6">
        <f t="shared" si="108"/>
        <v>46313</v>
      </c>
      <c r="BG2340">
        <f t="shared" si="109"/>
        <v>-0.33333333333575865</v>
      </c>
      <c r="BH2340" t="str">
        <f t="shared" si="110"/>
        <v>COMPLY</v>
      </c>
      <c r="BI2340" t="e">
        <f>VLOOKUP(H2340,Sheet2!$A$1:$B$270,2,FALSE)</f>
        <v>#N/A</v>
      </c>
    </row>
    <row r="2341" spans="1:61">
      <c r="A2341">
        <v>2340</v>
      </c>
      <c r="B2341">
        <v>1002643208</v>
      </c>
      <c r="C2341">
        <v>3</v>
      </c>
      <c r="D2341" t="s">
        <v>49</v>
      </c>
      <c r="E2341">
        <v>4</v>
      </c>
      <c r="F2341" t="s">
        <v>249</v>
      </c>
      <c r="G2341" t="s">
        <v>252</v>
      </c>
      <c r="H2341" t="s">
        <v>6373</v>
      </c>
      <c r="I2341" t="s">
        <v>212</v>
      </c>
      <c r="J2341" t="s">
        <v>213</v>
      </c>
      <c r="K2341" t="s">
        <v>149</v>
      </c>
      <c r="L2341" t="s">
        <v>214</v>
      </c>
      <c r="M2341" t="s">
        <v>76</v>
      </c>
      <c r="N2341" t="s">
        <v>215</v>
      </c>
      <c r="O2341" s="57">
        <v>46314.566435185188</v>
      </c>
      <c r="P2341" s="57">
        <v>46315.595833333333</v>
      </c>
      <c r="Q2341">
        <v>69412949</v>
      </c>
      <c r="S2341">
        <v>146282105795</v>
      </c>
      <c r="T2341" t="s">
        <v>9882</v>
      </c>
      <c r="U2341" t="s">
        <v>9883</v>
      </c>
      <c r="V2341" t="s">
        <v>9884</v>
      </c>
      <c r="Z2341">
        <v>109.10964629999999</v>
      </c>
      <c r="AA2341">
        <v>-6.9319661000000004</v>
      </c>
      <c r="AB2341" t="s">
        <v>9885</v>
      </c>
      <c r="AC2341" t="s">
        <v>235</v>
      </c>
      <c r="AL2341" t="s">
        <v>217</v>
      </c>
      <c r="AM2341" t="s">
        <v>9886</v>
      </c>
      <c r="AN2341" t="s">
        <v>6</v>
      </c>
      <c r="AO2341" t="s">
        <v>9870</v>
      </c>
      <c r="AP2341" s="57">
        <v>46315.458333333336</v>
      </c>
      <c r="AR2341" t="s">
        <v>218</v>
      </c>
      <c r="AS2341" t="s">
        <v>6378</v>
      </c>
      <c r="AT2341" t="s">
        <v>230</v>
      </c>
      <c r="AU2341">
        <v>20261020</v>
      </c>
      <c r="AV2341" t="s">
        <v>221</v>
      </c>
      <c r="AW2341" t="s">
        <v>877</v>
      </c>
      <c r="AX2341" t="s">
        <v>222</v>
      </c>
      <c r="BA2341" s="57">
        <v>46315.458333333336</v>
      </c>
      <c r="BB2341" t="s">
        <v>9886</v>
      </c>
      <c r="BC2341">
        <v>2026</v>
      </c>
      <c r="BD2341">
        <v>10</v>
      </c>
      <c r="BE2341">
        <v>20</v>
      </c>
      <c r="BF2341" s="6">
        <f t="shared" si="108"/>
        <v>46315</v>
      </c>
      <c r="BG2341">
        <f t="shared" si="109"/>
        <v>-0.45833333333575865</v>
      </c>
      <c r="BH2341" t="str">
        <f t="shared" si="110"/>
        <v>COMPLY</v>
      </c>
      <c r="BI2341" t="e">
        <f>VLOOKUP(H2341,Sheet2!$A$1:$B$270,2,FALSE)</f>
        <v>#N/A</v>
      </c>
    </row>
    <row r="2342" spans="1:61">
      <c r="A2342">
        <v>2341</v>
      </c>
      <c r="B2342">
        <v>1002650626</v>
      </c>
      <c r="C2342">
        <v>3</v>
      </c>
      <c r="D2342" t="s">
        <v>49</v>
      </c>
      <c r="E2342">
        <v>4</v>
      </c>
      <c r="F2342" t="s">
        <v>249</v>
      </c>
      <c r="G2342" t="s">
        <v>252</v>
      </c>
      <c r="H2342" t="s">
        <v>6373</v>
      </c>
      <c r="I2342" t="s">
        <v>212</v>
      </c>
      <c r="J2342" t="s">
        <v>213</v>
      </c>
      <c r="K2342" t="s">
        <v>149</v>
      </c>
      <c r="L2342" t="s">
        <v>214</v>
      </c>
      <c r="M2342" t="s">
        <v>76</v>
      </c>
      <c r="N2342" t="s">
        <v>215</v>
      </c>
      <c r="O2342" s="57">
        <v>46318.447731481479</v>
      </c>
      <c r="P2342" s="57">
        <v>46321.576793981483</v>
      </c>
      <c r="Q2342">
        <v>69415767</v>
      </c>
      <c r="S2342">
        <v>146282105804</v>
      </c>
      <c r="T2342" t="s">
        <v>12650</v>
      </c>
      <c r="U2342" t="s">
        <v>12651</v>
      </c>
      <c r="V2342" t="s">
        <v>12652</v>
      </c>
      <c r="Z2342">
        <v>109.1475688</v>
      </c>
      <c r="AA2342">
        <v>-6.9137890999999998</v>
      </c>
      <c r="AB2342" t="s">
        <v>12653</v>
      </c>
      <c r="AC2342" t="s">
        <v>235</v>
      </c>
      <c r="AL2342" t="s">
        <v>217</v>
      </c>
      <c r="AM2342" t="s">
        <v>12654</v>
      </c>
      <c r="AN2342" t="s">
        <v>6</v>
      </c>
      <c r="AO2342" t="s">
        <v>12031</v>
      </c>
      <c r="AP2342" s="57">
        <v>46321.333333333336</v>
      </c>
      <c r="AR2342" t="s">
        <v>218</v>
      </c>
      <c r="AS2342" t="s">
        <v>6378</v>
      </c>
      <c r="AT2342" t="s">
        <v>230</v>
      </c>
      <c r="AU2342">
        <v>20261026</v>
      </c>
      <c r="AV2342" t="s">
        <v>221</v>
      </c>
      <c r="AW2342" t="s">
        <v>877</v>
      </c>
      <c r="AX2342" t="s">
        <v>222</v>
      </c>
      <c r="BA2342" s="57">
        <v>46321.333333333336</v>
      </c>
      <c r="BB2342" t="s">
        <v>12654</v>
      </c>
      <c r="BC2342">
        <v>2026</v>
      </c>
      <c r="BD2342">
        <v>10</v>
      </c>
      <c r="BE2342">
        <v>26</v>
      </c>
      <c r="BF2342" s="6">
        <f t="shared" si="108"/>
        <v>46321</v>
      </c>
      <c r="BG2342">
        <f t="shared" si="109"/>
        <v>-0.33333333333575865</v>
      </c>
      <c r="BH2342" t="str">
        <f t="shared" si="110"/>
        <v>COMPLY</v>
      </c>
      <c r="BI2342" t="e">
        <f>VLOOKUP(H2342,Sheet2!$A$1:$B$270,2,FALSE)</f>
        <v>#N/A</v>
      </c>
    </row>
    <row r="2343" spans="1:61">
      <c r="A2343">
        <v>2342</v>
      </c>
      <c r="B2343">
        <v>1002651053</v>
      </c>
      <c r="C2343">
        <v>3</v>
      </c>
      <c r="D2343" t="s">
        <v>49</v>
      </c>
      <c r="E2343">
        <v>4</v>
      </c>
      <c r="F2343" t="s">
        <v>249</v>
      </c>
      <c r="G2343" t="s">
        <v>252</v>
      </c>
      <c r="H2343" t="s">
        <v>6373</v>
      </c>
      <c r="I2343" t="s">
        <v>212</v>
      </c>
      <c r="J2343" t="s">
        <v>213</v>
      </c>
      <c r="K2343" t="s">
        <v>149</v>
      </c>
      <c r="L2343" t="s">
        <v>214</v>
      </c>
      <c r="M2343" t="s">
        <v>76</v>
      </c>
      <c r="N2343" t="s">
        <v>215</v>
      </c>
      <c r="O2343" s="57">
        <v>46318.579062500001</v>
      </c>
      <c r="P2343" s="57">
        <v>46319.777951388889</v>
      </c>
      <c r="Q2343">
        <v>69415946</v>
      </c>
      <c r="S2343">
        <v>146282105805</v>
      </c>
      <c r="T2343" t="s">
        <v>12655</v>
      </c>
      <c r="U2343" t="s">
        <v>12656</v>
      </c>
      <c r="V2343" t="s">
        <v>12657</v>
      </c>
      <c r="Z2343">
        <v>109.1415129</v>
      </c>
      <c r="AA2343">
        <v>-6.9605752000000001</v>
      </c>
      <c r="AB2343" t="s">
        <v>12658</v>
      </c>
      <c r="AC2343" t="s">
        <v>235</v>
      </c>
      <c r="AL2343" t="s">
        <v>217</v>
      </c>
      <c r="AM2343" t="s">
        <v>12659</v>
      </c>
      <c r="AN2343" t="s">
        <v>6</v>
      </c>
      <c r="AO2343" t="s">
        <v>12660</v>
      </c>
      <c r="AP2343" s="57">
        <v>46319.458333333336</v>
      </c>
      <c r="AR2343" t="s">
        <v>218</v>
      </c>
      <c r="AS2343" t="s">
        <v>6378</v>
      </c>
      <c r="AT2343" t="s">
        <v>230</v>
      </c>
      <c r="AU2343">
        <v>20261024</v>
      </c>
      <c r="AV2343" t="s">
        <v>221</v>
      </c>
      <c r="AW2343" t="s">
        <v>877</v>
      </c>
      <c r="AX2343" t="s">
        <v>222</v>
      </c>
      <c r="BA2343" s="57">
        <v>46319.458333333336</v>
      </c>
      <c r="BB2343" t="s">
        <v>12659</v>
      </c>
      <c r="BC2343">
        <v>2026</v>
      </c>
      <c r="BD2343">
        <v>10</v>
      </c>
      <c r="BE2343">
        <v>24</v>
      </c>
      <c r="BF2343" s="6">
        <f t="shared" si="108"/>
        <v>46319</v>
      </c>
      <c r="BG2343">
        <f t="shared" si="109"/>
        <v>-0.45833333333575865</v>
      </c>
      <c r="BH2343" t="str">
        <f t="shared" si="110"/>
        <v>COMPLY</v>
      </c>
      <c r="BI2343" t="e">
        <f>VLOOKUP(H2343,Sheet2!$A$1:$B$270,2,FALSE)</f>
        <v>#N/A</v>
      </c>
    </row>
    <row r="2344" spans="1:61">
      <c r="A2344">
        <v>2343</v>
      </c>
      <c r="B2344">
        <v>1002618011</v>
      </c>
      <c r="C2344">
        <v>3</v>
      </c>
      <c r="D2344" t="s">
        <v>49</v>
      </c>
      <c r="E2344">
        <v>4</v>
      </c>
      <c r="F2344" t="s">
        <v>249</v>
      </c>
      <c r="G2344" t="s">
        <v>252</v>
      </c>
      <c r="H2344" t="s">
        <v>795</v>
      </c>
      <c r="I2344" t="s">
        <v>212</v>
      </c>
      <c r="J2344" t="s">
        <v>213</v>
      </c>
      <c r="K2344" t="s">
        <v>149</v>
      </c>
      <c r="L2344" t="s">
        <v>214</v>
      </c>
      <c r="M2344" t="s">
        <v>1400</v>
      </c>
      <c r="N2344" t="s">
        <v>215</v>
      </c>
      <c r="O2344" s="57">
        <v>46296.586504629631</v>
      </c>
      <c r="P2344" s="57">
        <v>46300.547129629631</v>
      </c>
      <c r="Q2344">
        <v>69402401</v>
      </c>
      <c r="S2344">
        <v>142206131448</v>
      </c>
      <c r="T2344" t="s">
        <v>1275</v>
      </c>
      <c r="U2344" t="s">
        <v>1276</v>
      </c>
      <c r="V2344" t="s">
        <v>1277</v>
      </c>
      <c r="Z2344">
        <v>109.150515</v>
      </c>
      <c r="AA2344">
        <v>-7.1563602999999896</v>
      </c>
      <c r="AB2344" t="s">
        <v>1278</v>
      </c>
      <c r="AC2344" t="s">
        <v>235</v>
      </c>
      <c r="AL2344" t="s">
        <v>217</v>
      </c>
      <c r="AM2344" t="s">
        <v>1279</v>
      </c>
      <c r="AN2344" t="s">
        <v>6</v>
      </c>
      <c r="AO2344" s="57">
        <v>46032.590474537035</v>
      </c>
      <c r="AP2344" s="57">
        <v>46297.458333333336</v>
      </c>
      <c r="AR2344" t="s">
        <v>14</v>
      </c>
      <c r="AS2344" t="s">
        <v>219</v>
      </c>
      <c r="AT2344" t="s">
        <v>230</v>
      </c>
      <c r="AV2344" t="s">
        <v>2959</v>
      </c>
      <c r="AW2344" t="s">
        <v>880</v>
      </c>
      <c r="AX2344" t="s">
        <v>222</v>
      </c>
      <c r="BA2344" s="57">
        <v>46297.458333333336</v>
      </c>
      <c r="BB2344" t="s">
        <v>1279</v>
      </c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:61">
      <c r="A2345">
        <v>2344</v>
      </c>
      <c r="B2345">
        <v>1002619152</v>
      </c>
      <c r="C2345">
        <v>3</v>
      </c>
      <c r="D2345" t="s">
        <v>49</v>
      </c>
      <c r="E2345">
        <v>4</v>
      </c>
      <c r="F2345" t="s">
        <v>249</v>
      </c>
      <c r="G2345" t="s">
        <v>252</v>
      </c>
      <c r="H2345" t="s">
        <v>795</v>
      </c>
      <c r="I2345" t="s">
        <v>212</v>
      </c>
      <c r="J2345" t="s">
        <v>213</v>
      </c>
      <c r="K2345" t="s">
        <v>149</v>
      </c>
      <c r="L2345" t="s">
        <v>214</v>
      </c>
      <c r="M2345" t="s">
        <v>1400</v>
      </c>
      <c r="N2345" t="s">
        <v>215</v>
      </c>
      <c r="O2345" s="57">
        <v>46297.399710648147</v>
      </c>
      <c r="P2345" s="57">
        <v>46300.655081018522</v>
      </c>
      <c r="Q2345">
        <v>69402809</v>
      </c>
      <c r="S2345">
        <v>142206131450</v>
      </c>
      <c r="T2345" t="s">
        <v>2261</v>
      </c>
      <c r="U2345" t="s">
        <v>2262</v>
      </c>
      <c r="V2345" t="s">
        <v>2263</v>
      </c>
      <c r="Z2345">
        <v>109.114648886024</v>
      </c>
      <c r="AA2345">
        <v>-7.0479969286918296</v>
      </c>
      <c r="AB2345" t="s">
        <v>2264</v>
      </c>
      <c r="AC2345" t="s">
        <v>216</v>
      </c>
      <c r="AL2345" t="s">
        <v>217</v>
      </c>
      <c r="AM2345" t="s">
        <v>2265</v>
      </c>
      <c r="AN2345" t="s">
        <v>6</v>
      </c>
      <c r="AO2345" s="57">
        <v>46063.403113425928</v>
      </c>
      <c r="AP2345" s="57">
        <v>46298.333333333336</v>
      </c>
      <c r="AQ2345" t="s">
        <v>841</v>
      </c>
      <c r="AR2345" t="s">
        <v>14</v>
      </c>
      <c r="AS2345" t="s">
        <v>219</v>
      </c>
      <c r="AT2345" t="s">
        <v>230</v>
      </c>
      <c r="AV2345" t="s">
        <v>2960</v>
      </c>
      <c r="AW2345" t="s">
        <v>876</v>
      </c>
      <c r="AX2345" t="s">
        <v>222</v>
      </c>
      <c r="BA2345" s="57">
        <v>46298.333333333336</v>
      </c>
      <c r="BB2345" t="s">
        <v>2265</v>
      </c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:61">
      <c r="A2346">
        <v>2345</v>
      </c>
      <c r="B2346">
        <v>1002623785</v>
      </c>
      <c r="C2346">
        <v>3</v>
      </c>
      <c r="D2346" t="s">
        <v>49</v>
      </c>
      <c r="E2346">
        <v>4</v>
      </c>
      <c r="F2346" t="s">
        <v>249</v>
      </c>
      <c r="G2346" t="s">
        <v>252</v>
      </c>
      <c r="H2346" t="s">
        <v>795</v>
      </c>
      <c r="I2346" t="s">
        <v>212</v>
      </c>
      <c r="J2346" t="s">
        <v>213</v>
      </c>
      <c r="K2346" t="s">
        <v>149</v>
      </c>
      <c r="L2346" t="s">
        <v>214</v>
      </c>
      <c r="M2346" t="s">
        <v>1400</v>
      </c>
      <c r="N2346" t="s">
        <v>215</v>
      </c>
      <c r="O2346" s="57">
        <v>46301.430324074077</v>
      </c>
      <c r="P2346" s="57">
        <v>46303.543414351851</v>
      </c>
      <c r="Q2346">
        <v>69404805</v>
      </c>
      <c r="S2346">
        <v>142206131463</v>
      </c>
      <c r="T2346" t="s">
        <v>3563</v>
      </c>
      <c r="U2346" t="s">
        <v>3564</v>
      </c>
      <c r="V2346" t="s">
        <v>3565</v>
      </c>
      <c r="Z2346">
        <v>108.97767399999999</v>
      </c>
      <c r="AA2346">
        <v>-7.09239</v>
      </c>
      <c r="AB2346" t="s">
        <v>3566</v>
      </c>
      <c r="AC2346" t="s">
        <v>235</v>
      </c>
      <c r="AL2346" t="s">
        <v>217</v>
      </c>
      <c r="AM2346" t="s">
        <v>3197</v>
      </c>
      <c r="AN2346" t="s">
        <v>6</v>
      </c>
      <c r="AO2346" s="57">
        <v>46183.433946759258</v>
      </c>
      <c r="AP2346" s="57">
        <v>46302.333333333336</v>
      </c>
      <c r="AR2346" t="s">
        <v>14</v>
      </c>
      <c r="AS2346" t="s">
        <v>219</v>
      </c>
      <c r="AT2346" t="s">
        <v>230</v>
      </c>
      <c r="AV2346" t="s">
        <v>4688</v>
      </c>
      <c r="AW2346" t="s">
        <v>876</v>
      </c>
      <c r="AX2346" t="s">
        <v>222</v>
      </c>
      <c r="BA2346" s="57">
        <v>46302.333333333336</v>
      </c>
      <c r="BB2346" t="s">
        <v>3197</v>
      </c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:61">
      <c r="A2347">
        <v>2346</v>
      </c>
      <c r="B2347">
        <v>1002640611</v>
      </c>
      <c r="C2347">
        <v>3</v>
      </c>
      <c r="D2347" t="s">
        <v>49</v>
      </c>
      <c r="E2347">
        <v>4</v>
      </c>
      <c r="F2347" t="s">
        <v>249</v>
      </c>
      <c r="G2347" t="s">
        <v>252</v>
      </c>
      <c r="H2347" t="s">
        <v>795</v>
      </c>
      <c r="I2347" t="s">
        <v>212</v>
      </c>
      <c r="J2347" t="s">
        <v>213</v>
      </c>
      <c r="K2347" t="s">
        <v>149</v>
      </c>
      <c r="M2347" t="s">
        <v>1400</v>
      </c>
      <c r="N2347" t="s">
        <v>215</v>
      </c>
      <c r="O2347" s="57">
        <v>46311.665092592593</v>
      </c>
      <c r="P2347" s="57">
        <v>46312.704965277779</v>
      </c>
      <c r="Q2347">
        <v>69411681</v>
      </c>
      <c r="R2347">
        <v>2838425008</v>
      </c>
      <c r="S2347">
        <v>142206131193</v>
      </c>
      <c r="T2347" t="s">
        <v>1717</v>
      </c>
      <c r="U2347" t="s">
        <v>9047</v>
      </c>
      <c r="V2347" t="s">
        <v>9048</v>
      </c>
      <c r="Z2347">
        <v>109.13361070000001</v>
      </c>
      <c r="AA2347">
        <v>-7.1725642000000001</v>
      </c>
      <c r="AB2347" t="s">
        <v>9045</v>
      </c>
      <c r="AC2347" t="s">
        <v>225</v>
      </c>
      <c r="AL2347" t="s">
        <v>217</v>
      </c>
      <c r="AM2347" t="s">
        <v>8748</v>
      </c>
      <c r="AN2347" t="s">
        <v>6</v>
      </c>
      <c r="AO2347" t="s">
        <v>9049</v>
      </c>
      <c r="AP2347" s="57">
        <v>46312.625</v>
      </c>
      <c r="AR2347" t="s">
        <v>14</v>
      </c>
      <c r="AS2347" t="s">
        <v>219</v>
      </c>
      <c r="AT2347" t="s">
        <v>230</v>
      </c>
      <c r="AV2347" t="s">
        <v>9050</v>
      </c>
      <c r="AW2347" t="s">
        <v>7885</v>
      </c>
      <c r="AX2347" t="s">
        <v>222</v>
      </c>
      <c r="BA2347" s="57">
        <v>46312.625</v>
      </c>
      <c r="BB2347" t="s">
        <v>8748</v>
      </c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:61">
      <c r="A2348">
        <v>2347</v>
      </c>
      <c r="B2348">
        <v>1002659373</v>
      </c>
      <c r="C2348">
        <v>3</v>
      </c>
      <c r="D2348" t="s">
        <v>49</v>
      </c>
      <c r="E2348">
        <v>4</v>
      </c>
      <c r="F2348" t="s">
        <v>249</v>
      </c>
      <c r="G2348" t="s">
        <v>252</v>
      </c>
      <c r="H2348" t="s">
        <v>795</v>
      </c>
      <c r="I2348" t="s">
        <v>212</v>
      </c>
      <c r="J2348" t="s">
        <v>213</v>
      </c>
      <c r="K2348" t="s">
        <v>149</v>
      </c>
      <c r="L2348" t="s">
        <v>214</v>
      </c>
      <c r="M2348" t="s">
        <v>224</v>
      </c>
      <c r="N2348" t="s">
        <v>215</v>
      </c>
      <c r="O2348" s="57">
        <v>46324.581111111111</v>
      </c>
      <c r="P2348" s="57">
        <v>46325.475138888891</v>
      </c>
      <c r="Q2348">
        <v>69419298</v>
      </c>
      <c r="S2348">
        <v>142206131439</v>
      </c>
      <c r="T2348" t="s">
        <v>15444</v>
      </c>
      <c r="U2348" t="s">
        <v>15445</v>
      </c>
      <c r="V2348" t="s">
        <v>15446</v>
      </c>
      <c r="Z2348">
        <v>109.1233988</v>
      </c>
      <c r="AA2348">
        <v>-7.2059369000000002</v>
      </c>
      <c r="AB2348" t="s">
        <v>15447</v>
      </c>
      <c r="AC2348" t="s">
        <v>235</v>
      </c>
      <c r="AL2348" t="s">
        <v>217</v>
      </c>
      <c r="AM2348" t="s">
        <v>14962</v>
      </c>
      <c r="AN2348" t="s">
        <v>6</v>
      </c>
      <c r="AO2348" t="s">
        <v>15448</v>
      </c>
      <c r="AP2348" s="57">
        <v>46325.458333333336</v>
      </c>
      <c r="AR2348" t="s">
        <v>18</v>
      </c>
      <c r="AS2348" t="s">
        <v>219</v>
      </c>
      <c r="AT2348" t="s">
        <v>230</v>
      </c>
      <c r="AV2348" t="s">
        <v>226</v>
      </c>
      <c r="AW2348" t="s">
        <v>877</v>
      </c>
      <c r="AX2348" t="s">
        <v>222</v>
      </c>
      <c r="BA2348" s="57">
        <v>46325.458333333336</v>
      </c>
      <c r="BB2348" t="s">
        <v>14962</v>
      </c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:61">
      <c r="A2349">
        <v>2348</v>
      </c>
      <c r="B2349">
        <v>1002621459</v>
      </c>
      <c r="C2349">
        <v>3</v>
      </c>
      <c r="D2349" t="s">
        <v>49</v>
      </c>
      <c r="E2349">
        <v>4</v>
      </c>
      <c r="F2349" t="s">
        <v>249</v>
      </c>
      <c r="G2349" t="s">
        <v>252</v>
      </c>
      <c r="H2349" t="s">
        <v>795</v>
      </c>
      <c r="I2349" t="s">
        <v>212</v>
      </c>
      <c r="J2349" t="s">
        <v>213</v>
      </c>
      <c r="K2349" t="s">
        <v>149</v>
      </c>
      <c r="L2349" t="s">
        <v>214</v>
      </c>
      <c r="M2349" t="s">
        <v>76</v>
      </c>
      <c r="N2349" t="s">
        <v>215</v>
      </c>
      <c r="O2349" s="57">
        <v>46299.644837962966</v>
      </c>
      <c r="P2349" s="57">
        <v>46300.535590277781</v>
      </c>
      <c r="Q2349">
        <v>69403954</v>
      </c>
      <c r="S2349">
        <v>142206131459</v>
      </c>
      <c r="T2349" t="s">
        <v>2266</v>
      </c>
      <c r="U2349" t="s">
        <v>2961</v>
      </c>
      <c r="V2349" t="s">
        <v>2267</v>
      </c>
      <c r="Z2349">
        <v>109.025111</v>
      </c>
      <c r="AA2349">
        <v>-7.0946629999999997</v>
      </c>
      <c r="AB2349" t="s">
        <v>2268</v>
      </c>
      <c r="AC2349" t="s">
        <v>235</v>
      </c>
      <c r="AL2349" t="s">
        <v>217</v>
      </c>
      <c r="AM2349" t="s">
        <v>2269</v>
      </c>
      <c r="AN2349" t="s">
        <v>6</v>
      </c>
      <c r="AO2349" s="57">
        <v>46122.65283564815</v>
      </c>
      <c r="AP2349" s="57">
        <v>46300.625</v>
      </c>
      <c r="AR2349" t="s">
        <v>218</v>
      </c>
      <c r="AS2349" t="s">
        <v>219</v>
      </c>
      <c r="AT2349" t="s">
        <v>230</v>
      </c>
      <c r="AU2349">
        <v>20261005</v>
      </c>
      <c r="AV2349" t="s">
        <v>221</v>
      </c>
      <c r="AW2349" t="s">
        <v>886</v>
      </c>
      <c r="AX2349" t="s">
        <v>222</v>
      </c>
      <c r="BA2349" s="57">
        <v>46300.625</v>
      </c>
      <c r="BB2349" t="s">
        <v>2269</v>
      </c>
      <c r="BC2349">
        <v>2026</v>
      </c>
      <c r="BD2349">
        <v>10</v>
      </c>
      <c r="BE2349">
        <v>5</v>
      </c>
      <c r="BF2349" s="6">
        <f t="shared" si="108"/>
        <v>46300</v>
      </c>
      <c r="BG2349">
        <f t="shared" si="109"/>
        <v>-0.625</v>
      </c>
      <c r="BH2349" t="str">
        <f t="shared" si="110"/>
        <v>COMPLY</v>
      </c>
      <c r="BI2349" t="e">
        <f>VLOOKUP(H2349,Sheet2!$A$1:$B$270,2,FALSE)</f>
        <v>#N/A</v>
      </c>
    </row>
    <row r="2350" spans="1:61">
      <c r="A2350">
        <v>2349</v>
      </c>
      <c r="B2350">
        <v>1002622376</v>
      </c>
      <c r="C2350">
        <v>3</v>
      </c>
      <c r="D2350" t="s">
        <v>49</v>
      </c>
      <c r="E2350">
        <v>4</v>
      </c>
      <c r="F2350" t="s">
        <v>249</v>
      </c>
      <c r="G2350" t="s">
        <v>252</v>
      </c>
      <c r="H2350" t="s">
        <v>795</v>
      </c>
      <c r="I2350" t="s">
        <v>212</v>
      </c>
      <c r="J2350" t="s">
        <v>213</v>
      </c>
      <c r="K2350" t="s">
        <v>149</v>
      </c>
      <c r="M2350" t="s">
        <v>76</v>
      </c>
      <c r="N2350" t="s">
        <v>215</v>
      </c>
      <c r="O2350" s="57">
        <v>46300.5471412037</v>
      </c>
      <c r="P2350" s="57">
        <v>46300.60832175926</v>
      </c>
      <c r="Q2350">
        <v>69402401</v>
      </c>
      <c r="S2350">
        <v>142206131460</v>
      </c>
      <c r="T2350" t="s">
        <v>1275</v>
      </c>
      <c r="U2350" t="s">
        <v>2962</v>
      </c>
      <c r="V2350" t="s">
        <v>2963</v>
      </c>
      <c r="Z2350">
        <v>109.150226</v>
      </c>
      <c r="AA2350">
        <v>-7.1547739999999997</v>
      </c>
      <c r="AB2350" t="s">
        <v>1278</v>
      </c>
      <c r="AC2350" t="s">
        <v>283</v>
      </c>
      <c r="AL2350" t="s">
        <v>217</v>
      </c>
      <c r="AM2350" t="s">
        <v>2964</v>
      </c>
      <c r="AN2350" t="s">
        <v>6</v>
      </c>
      <c r="AO2350" s="57">
        <v>46152.569618055553</v>
      </c>
      <c r="AR2350" t="s">
        <v>218</v>
      </c>
      <c r="AS2350" t="s">
        <v>219</v>
      </c>
      <c r="AT2350" t="s">
        <v>230</v>
      </c>
      <c r="AU2350">
        <v>20261005</v>
      </c>
      <c r="AV2350" t="s">
        <v>221</v>
      </c>
      <c r="AW2350" t="s">
        <v>540</v>
      </c>
      <c r="AX2350" t="s">
        <v>222</v>
      </c>
      <c r="BA2350" s="57">
        <v>46300.291666666664</v>
      </c>
      <c r="BB2350" t="s">
        <v>2964</v>
      </c>
      <c r="BC2350">
        <v>2026</v>
      </c>
      <c r="BD2350">
        <v>10</v>
      </c>
      <c r="BE2350">
        <v>5</v>
      </c>
      <c r="BF2350" s="6">
        <f t="shared" si="108"/>
        <v>46300</v>
      </c>
      <c r="BG2350">
        <f t="shared" si="109"/>
        <v>-0.29166666666424135</v>
      </c>
      <c r="BH2350" t="str">
        <f t="shared" si="110"/>
        <v>COMPLY</v>
      </c>
      <c r="BI2350" t="e">
        <f>VLOOKUP(H2350,Sheet2!$A$1:$B$270,2,FALSE)</f>
        <v>#N/A</v>
      </c>
    </row>
    <row r="2351" spans="1:61">
      <c r="A2351">
        <v>2350</v>
      </c>
      <c r="B2351">
        <v>1002622928</v>
      </c>
      <c r="C2351">
        <v>3</v>
      </c>
      <c r="D2351" t="s">
        <v>49</v>
      </c>
      <c r="E2351">
        <v>4</v>
      </c>
      <c r="F2351" t="s">
        <v>249</v>
      </c>
      <c r="G2351" t="s">
        <v>252</v>
      </c>
      <c r="H2351" t="s">
        <v>795</v>
      </c>
      <c r="I2351" t="s">
        <v>212</v>
      </c>
      <c r="J2351" t="s">
        <v>213</v>
      </c>
      <c r="K2351" t="s">
        <v>149</v>
      </c>
      <c r="M2351" t="s">
        <v>76</v>
      </c>
      <c r="N2351" t="s">
        <v>215</v>
      </c>
      <c r="O2351" s="57">
        <v>46300.655092592591</v>
      </c>
      <c r="P2351" s="57">
        <v>46300.740567129629</v>
      </c>
      <c r="Q2351">
        <v>69402809</v>
      </c>
      <c r="S2351">
        <v>142206131461</v>
      </c>
      <c r="T2351" t="s">
        <v>2261</v>
      </c>
      <c r="U2351" t="s">
        <v>2965</v>
      </c>
      <c r="V2351" t="s">
        <v>2966</v>
      </c>
      <c r="Z2351">
        <v>109.114581044543</v>
      </c>
      <c r="AA2351">
        <v>-7.0474209618124197</v>
      </c>
      <c r="AB2351" t="s">
        <v>2264</v>
      </c>
      <c r="AC2351" t="s">
        <v>216</v>
      </c>
      <c r="AL2351" t="s">
        <v>217</v>
      </c>
      <c r="AM2351" t="s">
        <v>2967</v>
      </c>
      <c r="AN2351" t="s">
        <v>6</v>
      </c>
      <c r="AO2351" s="57">
        <v>46152.684560185182</v>
      </c>
      <c r="AR2351" t="s">
        <v>218</v>
      </c>
      <c r="AS2351" t="s">
        <v>219</v>
      </c>
      <c r="AT2351" t="s">
        <v>230</v>
      </c>
      <c r="AU2351">
        <v>20261005</v>
      </c>
      <c r="AV2351" t="s">
        <v>221</v>
      </c>
      <c r="AW2351" t="s">
        <v>540</v>
      </c>
      <c r="AX2351" t="s">
        <v>222</v>
      </c>
      <c r="BA2351" s="57">
        <v>46300.291666666664</v>
      </c>
      <c r="BB2351" t="s">
        <v>2967</v>
      </c>
      <c r="BC2351">
        <v>2026</v>
      </c>
      <c r="BD2351">
        <v>10</v>
      </c>
      <c r="BE2351">
        <v>5</v>
      </c>
      <c r="BF2351" s="6">
        <f t="shared" si="108"/>
        <v>46300</v>
      </c>
      <c r="BG2351">
        <f t="shared" si="109"/>
        <v>-0.29166666666424135</v>
      </c>
      <c r="BH2351" t="str">
        <f t="shared" si="110"/>
        <v>COMPLY</v>
      </c>
      <c r="BI2351" t="e">
        <f>VLOOKUP(H2351,Sheet2!$A$1:$B$270,2,FALSE)</f>
        <v>#N/A</v>
      </c>
    </row>
    <row r="2352" spans="1:61">
      <c r="A2352">
        <v>2351</v>
      </c>
      <c r="B2352">
        <v>1002626857</v>
      </c>
      <c r="C2352">
        <v>3</v>
      </c>
      <c r="D2352" t="s">
        <v>49</v>
      </c>
      <c r="E2352">
        <v>4</v>
      </c>
      <c r="F2352" t="s">
        <v>249</v>
      </c>
      <c r="G2352" t="s">
        <v>252</v>
      </c>
      <c r="H2352" t="s">
        <v>795</v>
      </c>
      <c r="I2352" t="s">
        <v>212</v>
      </c>
      <c r="J2352" t="s">
        <v>213</v>
      </c>
      <c r="K2352" t="s">
        <v>149</v>
      </c>
      <c r="L2352" t="s">
        <v>214</v>
      </c>
      <c r="M2352" t="s">
        <v>76</v>
      </c>
      <c r="N2352" t="s">
        <v>215</v>
      </c>
      <c r="O2352" s="57">
        <v>46302.714282407411</v>
      </c>
      <c r="P2352" s="57">
        <v>46303.659108796295</v>
      </c>
      <c r="Q2352">
        <v>69406126</v>
      </c>
      <c r="S2352">
        <v>142206131464</v>
      </c>
      <c r="T2352" t="s">
        <v>4228</v>
      </c>
      <c r="U2352" t="s">
        <v>4229</v>
      </c>
      <c r="V2352" t="s">
        <v>4230</v>
      </c>
      <c r="Z2352">
        <v>109.030790962278</v>
      </c>
      <c r="AA2352">
        <v>-7.0439620733419197</v>
      </c>
      <c r="AB2352" t="s">
        <v>4231</v>
      </c>
      <c r="AC2352" t="s">
        <v>216</v>
      </c>
      <c r="AL2352" t="s">
        <v>217</v>
      </c>
      <c r="AM2352" t="s">
        <v>4232</v>
      </c>
      <c r="AN2352" t="s">
        <v>6</v>
      </c>
      <c r="AO2352" s="57">
        <v>46213.736238425925</v>
      </c>
      <c r="AP2352" s="57">
        <v>46303.625</v>
      </c>
      <c r="AR2352" t="s">
        <v>218</v>
      </c>
      <c r="AS2352" t="s">
        <v>219</v>
      </c>
      <c r="AT2352" t="s">
        <v>230</v>
      </c>
      <c r="AU2352">
        <v>20261008</v>
      </c>
      <c r="AV2352" t="s">
        <v>221</v>
      </c>
      <c r="AW2352" t="s">
        <v>880</v>
      </c>
      <c r="AX2352" t="s">
        <v>222</v>
      </c>
      <c r="BA2352" s="57">
        <v>46303.625</v>
      </c>
      <c r="BB2352" t="s">
        <v>4232</v>
      </c>
      <c r="BC2352">
        <v>2026</v>
      </c>
      <c r="BD2352">
        <v>10</v>
      </c>
      <c r="BE2352">
        <v>8</v>
      </c>
      <c r="BF2352" s="6">
        <f t="shared" si="108"/>
        <v>46303</v>
      </c>
      <c r="BG2352">
        <f t="shared" si="109"/>
        <v>-0.625</v>
      </c>
      <c r="BH2352" t="str">
        <f t="shared" si="110"/>
        <v>COMPLY</v>
      </c>
      <c r="BI2352" t="e">
        <f>VLOOKUP(H2352,Sheet2!$A$1:$B$270,2,FALSE)</f>
        <v>#N/A</v>
      </c>
    </row>
    <row r="2353" spans="1:61">
      <c r="A2353">
        <v>2352</v>
      </c>
      <c r="B2353">
        <v>1002627625</v>
      </c>
      <c r="C2353">
        <v>3</v>
      </c>
      <c r="D2353" t="s">
        <v>49</v>
      </c>
      <c r="E2353">
        <v>4</v>
      </c>
      <c r="F2353" t="s">
        <v>249</v>
      </c>
      <c r="G2353" t="s">
        <v>252</v>
      </c>
      <c r="H2353" t="s">
        <v>795</v>
      </c>
      <c r="I2353" t="s">
        <v>212</v>
      </c>
      <c r="J2353" t="s">
        <v>213</v>
      </c>
      <c r="K2353" t="s">
        <v>149</v>
      </c>
      <c r="M2353" t="s">
        <v>76</v>
      </c>
      <c r="N2353" t="s">
        <v>215</v>
      </c>
      <c r="O2353" s="57">
        <v>46303.543414351851</v>
      </c>
      <c r="P2353" s="57">
        <v>46303.815578703703</v>
      </c>
      <c r="Q2353">
        <v>69404805</v>
      </c>
      <c r="S2353">
        <v>142206131467</v>
      </c>
      <c r="T2353" t="s">
        <v>3563</v>
      </c>
      <c r="U2353" t="s">
        <v>4689</v>
      </c>
      <c r="V2353" t="s">
        <v>4690</v>
      </c>
      <c r="Z2353">
        <v>108.977649</v>
      </c>
      <c r="AA2353">
        <v>-7.0930669999999996</v>
      </c>
      <c r="AB2353" t="s">
        <v>3566</v>
      </c>
      <c r="AC2353" t="s">
        <v>283</v>
      </c>
      <c r="AL2353" t="s">
        <v>217</v>
      </c>
      <c r="AM2353" t="s">
        <v>4691</v>
      </c>
      <c r="AN2353" t="s">
        <v>6</v>
      </c>
      <c r="AO2353" s="57">
        <v>46244.569814814815</v>
      </c>
      <c r="AR2353" t="s">
        <v>218</v>
      </c>
      <c r="AS2353" t="s">
        <v>219</v>
      </c>
      <c r="AT2353" t="s">
        <v>230</v>
      </c>
      <c r="AU2353">
        <v>20261008</v>
      </c>
      <c r="AV2353" t="s">
        <v>221</v>
      </c>
      <c r="AW2353" t="s">
        <v>540</v>
      </c>
      <c r="AX2353" t="s">
        <v>222</v>
      </c>
      <c r="BA2353" s="57">
        <v>46303.291666666664</v>
      </c>
      <c r="BB2353" t="s">
        <v>4691</v>
      </c>
      <c r="BC2353">
        <v>2026</v>
      </c>
      <c r="BD2353">
        <v>10</v>
      </c>
      <c r="BE2353">
        <v>8</v>
      </c>
      <c r="BF2353" s="6">
        <f t="shared" si="108"/>
        <v>46303</v>
      </c>
      <c r="BG2353">
        <f t="shared" si="109"/>
        <v>-0.29166666666424135</v>
      </c>
      <c r="BH2353" t="str">
        <f t="shared" si="110"/>
        <v>COMPLY</v>
      </c>
      <c r="BI2353" t="e">
        <f>VLOOKUP(H2353,Sheet2!$A$1:$B$270,2,FALSE)</f>
        <v>#N/A</v>
      </c>
    </row>
    <row r="2354" spans="1:61">
      <c r="A2354">
        <v>2353</v>
      </c>
      <c r="B2354">
        <v>1002627083</v>
      </c>
      <c r="C2354">
        <v>3</v>
      </c>
      <c r="D2354" t="s">
        <v>49</v>
      </c>
      <c r="E2354">
        <v>4</v>
      </c>
      <c r="F2354" t="s">
        <v>249</v>
      </c>
      <c r="G2354" t="s">
        <v>252</v>
      </c>
      <c r="H2354" t="s">
        <v>795</v>
      </c>
      <c r="I2354" t="s">
        <v>212</v>
      </c>
      <c r="J2354" t="s">
        <v>213</v>
      </c>
      <c r="K2354" t="s">
        <v>149</v>
      </c>
      <c r="L2354" t="s">
        <v>214</v>
      </c>
      <c r="M2354" t="s">
        <v>76</v>
      </c>
      <c r="N2354" t="s">
        <v>215</v>
      </c>
      <c r="O2354" s="57">
        <v>46303.362210648149</v>
      </c>
      <c r="P2354" s="57">
        <v>46303.6403125</v>
      </c>
      <c r="Q2354">
        <v>69406218</v>
      </c>
      <c r="S2354">
        <v>142206131469</v>
      </c>
      <c r="T2354" t="s">
        <v>4233</v>
      </c>
      <c r="U2354" t="s">
        <v>4692</v>
      </c>
      <c r="V2354" t="s">
        <v>4234</v>
      </c>
      <c r="Z2354">
        <v>109.03451789170499</v>
      </c>
      <c r="AA2354">
        <v>-7.0716829434104502</v>
      </c>
      <c r="AB2354" t="s">
        <v>4235</v>
      </c>
      <c r="AC2354" t="s">
        <v>216</v>
      </c>
      <c r="AL2354" t="s">
        <v>217</v>
      </c>
      <c r="AM2354" t="s">
        <v>4236</v>
      </c>
      <c r="AN2354" t="s">
        <v>6</v>
      </c>
      <c r="AO2354" s="57">
        <v>46244.371828703705</v>
      </c>
      <c r="AP2354" s="57">
        <v>46305.333333333336</v>
      </c>
      <c r="AR2354" t="s">
        <v>218</v>
      </c>
      <c r="AS2354" t="s">
        <v>219</v>
      </c>
      <c r="AT2354" t="s">
        <v>230</v>
      </c>
      <c r="AU2354">
        <v>20261008</v>
      </c>
      <c r="AV2354" t="s">
        <v>221</v>
      </c>
      <c r="AW2354" t="s">
        <v>880</v>
      </c>
      <c r="AX2354" t="s">
        <v>222</v>
      </c>
      <c r="BA2354" s="57">
        <v>46305.333333333336</v>
      </c>
      <c r="BB2354" t="s">
        <v>4236</v>
      </c>
      <c r="BC2354">
        <v>2026</v>
      </c>
      <c r="BD2354">
        <v>10</v>
      </c>
      <c r="BE2354">
        <v>8</v>
      </c>
      <c r="BF2354" s="6">
        <f t="shared" si="108"/>
        <v>46303</v>
      </c>
      <c r="BG2354">
        <f t="shared" si="109"/>
        <v>-2.3333333333357587</v>
      </c>
      <c r="BH2354" t="str">
        <f t="shared" si="110"/>
        <v>COMPLY</v>
      </c>
      <c r="BI2354" t="e">
        <f>VLOOKUP(H2354,Sheet2!$A$1:$B$270,2,FALSE)</f>
        <v>#N/A</v>
      </c>
    </row>
    <row r="2355" spans="1:61">
      <c r="A2355">
        <v>2354</v>
      </c>
      <c r="B2355">
        <v>1002641587</v>
      </c>
      <c r="C2355">
        <v>3</v>
      </c>
      <c r="D2355" t="s">
        <v>49</v>
      </c>
      <c r="E2355">
        <v>4</v>
      </c>
      <c r="F2355" t="s">
        <v>249</v>
      </c>
      <c r="G2355" t="s">
        <v>252</v>
      </c>
      <c r="H2355" t="s">
        <v>795</v>
      </c>
      <c r="I2355" t="s">
        <v>212</v>
      </c>
      <c r="J2355" t="s">
        <v>213</v>
      </c>
      <c r="K2355" t="s">
        <v>149</v>
      </c>
      <c r="M2355" t="s">
        <v>76</v>
      </c>
      <c r="N2355" t="s">
        <v>215</v>
      </c>
      <c r="O2355" s="57">
        <v>46312.704976851855</v>
      </c>
      <c r="P2355" s="57">
        <v>46312.839687500003</v>
      </c>
      <c r="Q2355">
        <v>69411681</v>
      </c>
      <c r="R2355">
        <v>2838425008</v>
      </c>
      <c r="S2355">
        <v>142206131491</v>
      </c>
      <c r="T2355" t="s">
        <v>1717</v>
      </c>
      <c r="U2355" t="s">
        <v>9043</v>
      </c>
      <c r="V2355" t="s">
        <v>9044</v>
      </c>
      <c r="Z2355">
        <v>109.133616271164</v>
      </c>
      <c r="AA2355">
        <v>-7.1725656166016298</v>
      </c>
      <c r="AB2355" t="s">
        <v>9045</v>
      </c>
      <c r="AC2355" t="s">
        <v>225</v>
      </c>
      <c r="AL2355" t="s">
        <v>217</v>
      </c>
      <c r="AM2355" t="s">
        <v>9046</v>
      </c>
      <c r="AN2355" t="s">
        <v>6</v>
      </c>
      <c r="AO2355" t="s">
        <v>7989</v>
      </c>
      <c r="AR2355" t="s">
        <v>218</v>
      </c>
      <c r="AS2355" t="s">
        <v>219</v>
      </c>
      <c r="AT2355" t="s">
        <v>230</v>
      </c>
      <c r="AU2355">
        <v>20261017</v>
      </c>
      <c r="AV2355" t="s">
        <v>221</v>
      </c>
      <c r="AW2355" t="s">
        <v>540</v>
      </c>
      <c r="AX2355" t="s">
        <v>222</v>
      </c>
      <c r="BA2355" s="57">
        <v>46312.291666666664</v>
      </c>
      <c r="BB2355" t="s">
        <v>9046</v>
      </c>
      <c r="BC2355">
        <v>2026</v>
      </c>
      <c r="BD2355">
        <v>10</v>
      </c>
      <c r="BE2355">
        <v>17</v>
      </c>
      <c r="BF2355" s="6">
        <f t="shared" si="108"/>
        <v>46312</v>
      </c>
      <c r="BG2355">
        <f t="shared" si="109"/>
        <v>-0.29166666666424135</v>
      </c>
      <c r="BH2355" t="str">
        <f t="shared" si="110"/>
        <v>COMPLY</v>
      </c>
      <c r="BI2355" t="e">
        <f>VLOOKUP(H2355,Sheet2!$A$1:$B$270,2,FALSE)</f>
        <v>#N/A</v>
      </c>
    </row>
    <row r="2356" spans="1:61">
      <c r="A2356">
        <v>2355</v>
      </c>
      <c r="B2356">
        <v>1002643219</v>
      </c>
      <c r="C2356">
        <v>3</v>
      </c>
      <c r="D2356" t="s">
        <v>49</v>
      </c>
      <c r="E2356">
        <v>4</v>
      </c>
      <c r="F2356" t="s">
        <v>249</v>
      </c>
      <c r="G2356" t="s">
        <v>252</v>
      </c>
      <c r="H2356" t="s">
        <v>795</v>
      </c>
      <c r="I2356" t="s">
        <v>212</v>
      </c>
      <c r="J2356" t="s">
        <v>213</v>
      </c>
      <c r="K2356" t="s">
        <v>149</v>
      </c>
      <c r="L2356" t="s">
        <v>214</v>
      </c>
      <c r="M2356" t="s">
        <v>76</v>
      </c>
      <c r="N2356" t="s">
        <v>215</v>
      </c>
      <c r="O2356" s="57">
        <v>46314.567766203705</v>
      </c>
      <c r="P2356" s="57">
        <v>46315.384942129633</v>
      </c>
      <c r="Q2356">
        <v>69412966</v>
      </c>
      <c r="S2356">
        <v>142206131417</v>
      </c>
      <c r="T2356" t="s">
        <v>9887</v>
      </c>
      <c r="U2356" t="s">
        <v>9888</v>
      </c>
      <c r="V2356" t="s">
        <v>9889</v>
      </c>
      <c r="Z2356">
        <v>109.122049435973</v>
      </c>
      <c r="AA2356">
        <v>-7.1978664434148101</v>
      </c>
      <c r="AB2356" t="s">
        <v>9890</v>
      </c>
      <c r="AC2356" t="s">
        <v>216</v>
      </c>
      <c r="AL2356" t="s">
        <v>217</v>
      </c>
      <c r="AM2356" t="s">
        <v>9859</v>
      </c>
      <c r="AN2356" t="s">
        <v>6</v>
      </c>
      <c r="AO2356" t="s">
        <v>9870</v>
      </c>
      <c r="AP2356" s="57">
        <v>46315.458333333336</v>
      </c>
      <c r="AR2356" t="s">
        <v>218</v>
      </c>
      <c r="AS2356" t="s">
        <v>219</v>
      </c>
      <c r="AT2356" t="s">
        <v>230</v>
      </c>
      <c r="AU2356">
        <v>20261020</v>
      </c>
      <c r="AV2356" t="s">
        <v>221</v>
      </c>
      <c r="AW2356" t="s">
        <v>886</v>
      </c>
      <c r="AX2356" t="s">
        <v>222</v>
      </c>
      <c r="BA2356" s="57">
        <v>46315.458333333336</v>
      </c>
      <c r="BB2356" t="s">
        <v>9859</v>
      </c>
      <c r="BC2356">
        <v>2026</v>
      </c>
      <c r="BD2356">
        <v>10</v>
      </c>
      <c r="BE2356">
        <v>20</v>
      </c>
      <c r="BF2356" s="6">
        <f t="shared" si="108"/>
        <v>46315</v>
      </c>
      <c r="BG2356">
        <f t="shared" si="109"/>
        <v>-0.45833333333575865</v>
      </c>
      <c r="BH2356" t="str">
        <f t="shared" si="110"/>
        <v>COMPLY</v>
      </c>
      <c r="BI2356" t="e">
        <f>VLOOKUP(H2356,Sheet2!$A$1:$B$270,2,FALSE)</f>
        <v>#N/A</v>
      </c>
    </row>
    <row r="2357" spans="1:61">
      <c r="A2357">
        <v>2356</v>
      </c>
      <c r="B2357">
        <v>1002647010</v>
      </c>
      <c r="C2357">
        <v>3</v>
      </c>
      <c r="D2357" t="s">
        <v>49</v>
      </c>
      <c r="E2357">
        <v>4</v>
      </c>
      <c r="F2357" t="s">
        <v>249</v>
      </c>
      <c r="G2357" t="s">
        <v>252</v>
      </c>
      <c r="H2357" t="s">
        <v>795</v>
      </c>
      <c r="I2357" t="s">
        <v>212</v>
      </c>
      <c r="J2357" t="s">
        <v>213</v>
      </c>
      <c r="K2357" t="s">
        <v>149</v>
      </c>
      <c r="L2357" t="s">
        <v>214</v>
      </c>
      <c r="M2357" t="s">
        <v>76</v>
      </c>
      <c r="N2357" t="s">
        <v>215</v>
      </c>
      <c r="O2357" s="57">
        <v>46316.458229166667</v>
      </c>
      <c r="P2357" s="57">
        <v>46317.62400462963</v>
      </c>
      <c r="Q2357">
        <v>69414319</v>
      </c>
      <c r="S2357">
        <v>142206131496</v>
      </c>
      <c r="T2357" t="s">
        <v>11125</v>
      </c>
      <c r="U2357" t="s">
        <v>11126</v>
      </c>
      <c r="V2357" t="s">
        <v>11127</v>
      </c>
      <c r="Z2357">
        <v>109.12195488810499</v>
      </c>
      <c r="AA2357">
        <v>-7.1976658651052503</v>
      </c>
      <c r="AB2357" t="s">
        <v>11128</v>
      </c>
      <c r="AC2357" t="s">
        <v>216</v>
      </c>
      <c r="AL2357" t="s">
        <v>217</v>
      </c>
      <c r="AM2357" t="s">
        <v>10741</v>
      </c>
      <c r="AN2357" t="s">
        <v>6</v>
      </c>
      <c r="AO2357" t="s">
        <v>10977</v>
      </c>
      <c r="AP2357" s="57">
        <v>46317.333333333336</v>
      </c>
      <c r="AR2357" t="s">
        <v>218</v>
      </c>
      <c r="AS2357" t="s">
        <v>219</v>
      </c>
      <c r="AT2357" t="s">
        <v>230</v>
      </c>
      <c r="AU2357">
        <v>20261022</v>
      </c>
      <c r="AV2357" t="s">
        <v>221</v>
      </c>
      <c r="AW2357" t="s">
        <v>880</v>
      </c>
      <c r="AX2357" t="s">
        <v>222</v>
      </c>
      <c r="BA2357" s="57">
        <v>46317.333333333336</v>
      </c>
      <c r="BB2357" t="s">
        <v>10741</v>
      </c>
      <c r="BC2357">
        <v>2026</v>
      </c>
      <c r="BD2357">
        <v>10</v>
      </c>
      <c r="BE2357">
        <v>22</v>
      </c>
      <c r="BF2357" s="6">
        <f t="shared" si="108"/>
        <v>46317</v>
      </c>
      <c r="BG2357">
        <f t="shared" si="109"/>
        <v>-0.33333333333575865</v>
      </c>
      <c r="BH2357" t="str">
        <f t="shared" si="110"/>
        <v>COMPLY</v>
      </c>
      <c r="BI2357" t="e">
        <f>VLOOKUP(H2357,Sheet2!$A$1:$B$270,2,FALSE)</f>
        <v>#N/A</v>
      </c>
    </row>
    <row r="2358" spans="1:61">
      <c r="A2358">
        <v>2357</v>
      </c>
      <c r="B2358">
        <v>1002653915</v>
      </c>
      <c r="C2358">
        <v>3</v>
      </c>
      <c r="D2358" t="s">
        <v>49</v>
      </c>
      <c r="E2358">
        <v>4</v>
      </c>
      <c r="F2358" t="s">
        <v>249</v>
      </c>
      <c r="G2358" t="s">
        <v>252</v>
      </c>
      <c r="H2358" t="s">
        <v>795</v>
      </c>
      <c r="I2358" t="s">
        <v>212</v>
      </c>
      <c r="J2358" t="s">
        <v>213</v>
      </c>
      <c r="K2358" t="s">
        <v>149</v>
      </c>
      <c r="L2358" t="s">
        <v>214</v>
      </c>
      <c r="M2358" t="s">
        <v>76</v>
      </c>
      <c r="N2358" t="s">
        <v>215</v>
      </c>
      <c r="O2358" s="57">
        <v>46321.554016203707</v>
      </c>
      <c r="P2358" s="57">
        <v>46322.639409722222</v>
      </c>
      <c r="Q2358">
        <v>69417150</v>
      </c>
      <c r="S2358">
        <v>142206131503</v>
      </c>
      <c r="T2358" t="s">
        <v>13404</v>
      </c>
      <c r="U2358" t="s">
        <v>13405</v>
      </c>
      <c r="V2358" t="s">
        <v>13406</v>
      </c>
      <c r="Z2358">
        <v>109.1221226</v>
      </c>
      <c r="AA2358">
        <v>-7.1974058999999997</v>
      </c>
      <c r="AB2358" t="s">
        <v>13407</v>
      </c>
      <c r="AC2358" t="s">
        <v>235</v>
      </c>
      <c r="AL2358" t="s">
        <v>217</v>
      </c>
      <c r="AM2358" t="s">
        <v>13408</v>
      </c>
      <c r="AN2358" t="s">
        <v>6</v>
      </c>
      <c r="AO2358" t="s">
        <v>12996</v>
      </c>
      <c r="AP2358" s="57">
        <v>46322.458333333336</v>
      </c>
      <c r="AR2358" t="s">
        <v>218</v>
      </c>
      <c r="AS2358" t="s">
        <v>219</v>
      </c>
      <c r="AT2358" t="s">
        <v>230</v>
      </c>
      <c r="AU2358">
        <v>20261027</v>
      </c>
      <c r="AV2358" t="s">
        <v>221</v>
      </c>
      <c r="AW2358" t="s">
        <v>875</v>
      </c>
      <c r="AX2358" t="s">
        <v>222</v>
      </c>
      <c r="BA2358" s="57">
        <v>46322.458333333336</v>
      </c>
      <c r="BB2358" t="s">
        <v>13408</v>
      </c>
      <c r="BC2358">
        <v>2026</v>
      </c>
      <c r="BD2358">
        <v>10</v>
      </c>
      <c r="BE2358">
        <v>27</v>
      </c>
      <c r="BF2358" s="6">
        <f t="shared" si="108"/>
        <v>46322</v>
      </c>
      <c r="BG2358">
        <f t="shared" si="109"/>
        <v>-0.45833333333575865</v>
      </c>
      <c r="BH2358" t="str">
        <f t="shared" si="110"/>
        <v>COMPLY</v>
      </c>
      <c r="BI2358" t="e">
        <f>VLOOKUP(H2358,Sheet2!$A$1:$B$270,2,FALSE)</f>
        <v>#N/A</v>
      </c>
    </row>
    <row r="2359" spans="1:61">
      <c r="A2359">
        <v>2358</v>
      </c>
      <c r="B2359">
        <v>1002654947</v>
      </c>
      <c r="C2359">
        <v>3</v>
      </c>
      <c r="D2359" t="s">
        <v>49</v>
      </c>
      <c r="E2359">
        <v>4</v>
      </c>
      <c r="F2359" t="s">
        <v>249</v>
      </c>
      <c r="G2359" t="s">
        <v>252</v>
      </c>
      <c r="H2359" t="s">
        <v>795</v>
      </c>
      <c r="I2359" t="s">
        <v>212</v>
      </c>
      <c r="J2359" t="s">
        <v>213</v>
      </c>
      <c r="K2359" t="s">
        <v>149</v>
      </c>
      <c r="L2359" t="s">
        <v>214</v>
      </c>
      <c r="M2359" t="s">
        <v>76</v>
      </c>
      <c r="N2359" t="s">
        <v>215</v>
      </c>
      <c r="O2359" s="57">
        <v>46322.320659722223</v>
      </c>
      <c r="P2359" s="57">
        <v>46322.73333333333</v>
      </c>
      <c r="Q2359">
        <v>69417568</v>
      </c>
      <c r="S2359">
        <v>142206131505</v>
      </c>
      <c r="T2359" t="s">
        <v>14147</v>
      </c>
      <c r="U2359" t="s">
        <v>13405</v>
      </c>
      <c r="V2359" t="s">
        <v>14148</v>
      </c>
      <c r="Z2359">
        <v>109.12202797830101</v>
      </c>
      <c r="AA2359">
        <v>-7.1976778399321804</v>
      </c>
      <c r="AB2359" t="s">
        <v>14149</v>
      </c>
      <c r="AC2359" t="s">
        <v>216</v>
      </c>
      <c r="AL2359" t="s">
        <v>217</v>
      </c>
      <c r="AM2359" t="s">
        <v>14150</v>
      </c>
      <c r="AN2359" t="s">
        <v>6</v>
      </c>
      <c r="AO2359" t="s">
        <v>14151</v>
      </c>
      <c r="AP2359" s="57">
        <v>46323.333333333336</v>
      </c>
      <c r="AR2359" t="s">
        <v>218</v>
      </c>
      <c r="AS2359" t="s">
        <v>219</v>
      </c>
      <c r="AT2359" t="s">
        <v>230</v>
      </c>
      <c r="AU2359">
        <v>20261027</v>
      </c>
      <c r="AV2359" t="s">
        <v>221</v>
      </c>
      <c r="AW2359" t="s">
        <v>875</v>
      </c>
      <c r="AX2359" t="s">
        <v>222</v>
      </c>
      <c r="BA2359" s="57">
        <v>46323.333333333336</v>
      </c>
      <c r="BB2359" t="s">
        <v>14150</v>
      </c>
      <c r="BC2359">
        <v>2026</v>
      </c>
      <c r="BD2359">
        <v>10</v>
      </c>
      <c r="BE2359">
        <v>27</v>
      </c>
      <c r="BF2359" s="6">
        <f t="shared" si="108"/>
        <v>46322</v>
      </c>
      <c r="BG2359">
        <f t="shared" si="109"/>
        <v>-1.3333333333357587</v>
      </c>
      <c r="BH2359" t="str">
        <f t="shared" si="110"/>
        <v>COMPLY</v>
      </c>
      <c r="BI2359" t="e">
        <f>VLOOKUP(H2359,Sheet2!$A$1:$B$270,2,FALSE)</f>
        <v>#N/A</v>
      </c>
    </row>
    <row r="2360" spans="1:61">
      <c r="A2360">
        <v>2359</v>
      </c>
      <c r="B2360">
        <v>1002658369</v>
      </c>
      <c r="C2360">
        <v>3</v>
      </c>
      <c r="D2360" t="s">
        <v>49</v>
      </c>
      <c r="E2360">
        <v>4</v>
      </c>
      <c r="F2360" t="s">
        <v>249</v>
      </c>
      <c r="G2360" t="s">
        <v>252</v>
      </c>
      <c r="H2360" t="s">
        <v>795</v>
      </c>
      <c r="I2360" t="s">
        <v>212</v>
      </c>
      <c r="J2360" t="s">
        <v>213</v>
      </c>
      <c r="K2360" t="s">
        <v>149</v>
      </c>
      <c r="L2360" t="s">
        <v>214</v>
      </c>
      <c r="M2360" t="s">
        <v>76</v>
      </c>
      <c r="N2360" t="s">
        <v>215</v>
      </c>
      <c r="O2360" s="57">
        <v>46323.762337962966</v>
      </c>
      <c r="P2360" s="57">
        <v>46324.609247685185</v>
      </c>
      <c r="Q2360">
        <v>69418874</v>
      </c>
      <c r="S2360">
        <v>142206131435</v>
      </c>
      <c r="T2360" t="s">
        <v>14739</v>
      </c>
      <c r="U2360" t="s">
        <v>14740</v>
      </c>
      <c r="V2360" t="s">
        <v>14741</v>
      </c>
      <c r="Z2360">
        <v>109.10362619999999</v>
      </c>
      <c r="AA2360">
        <v>-7.2063679</v>
      </c>
      <c r="AB2360" t="s">
        <v>14742</v>
      </c>
      <c r="AC2360" t="s">
        <v>235</v>
      </c>
      <c r="AL2360" t="s">
        <v>217</v>
      </c>
      <c r="AM2360" t="s">
        <v>14577</v>
      </c>
      <c r="AN2360" t="s">
        <v>6</v>
      </c>
      <c r="AO2360" t="s">
        <v>14743</v>
      </c>
      <c r="AP2360" s="57">
        <v>46324.625</v>
      </c>
      <c r="AR2360" t="s">
        <v>218</v>
      </c>
      <c r="AS2360" t="s">
        <v>219</v>
      </c>
      <c r="AT2360" t="s">
        <v>230</v>
      </c>
      <c r="AU2360">
        <v>20261029</v>
      </c>
      <c r="AV2360" t="s">
        <v>221</v>
      </c>
      <c r="AW2360" t="s">
        <v>883</v>
      </c>
      <c r="AX2360" t="s">
        <v>222</v>
      </c>
      <c r="BA2360" s="57">
        <v>46324.625</v>
      </c>
      <c r="BB2360" t="s">
        <v>14577</v>
      </c>
      <c r="BC2360">
        <v>2026</v>
      </c>
      <c r="BD2360">
        <v>10</v>
      </c>
      <c r="BE2360">
        <v>29</v>
      </c>
      <c r="BF2360" s="6">
        <f t="shared" si="108"/>
        <v>46324</v>
      </c>
      <c r="BG2360">
        <f t="shared" si="109"/>
        <v>-0.625</v>
      </c>
      <c r="BH2360" t="str">
        <f t="shared" si="110"/>
        <v>COMPLY</v>
      </c>
      <c r="BI2360" t="e">
        <f>VLOOKUP(H2360,Sheet2!$A$1:$B$270,2,FALSE)</f>
        <v>#N/A</v>
      </c>
    </row>
    <row r="2361" spans="1:61">
      <c r="A2361">
        <v>2360</v>
      </c>
      <c r="B2361">
        <v>1002631021</v>
      </c>
      <c r="C2361">
        <v>3</v>
      </c>
      <c r="D2361" t="s">
        <v>49</v>
      </c>
      <c r="E2361">
        <v>4</v>
      </c>
      <c r="F2361" t="s">
        <v>249</v>
      </c>
      <c r="G2361" t="s">
        <v>252</v>
      </c>
      <c r="H2361" t="s">
        <v>5558</v>
      </c>
      <c r="I2361" t="s">
        <v>212</v>
      </c>
      <c r="J2361" t="s">
        <v>213</v>
      </c>
      <c r="K2361" t="s">
        <v>149</v>
      </c>
      <c r="L2361" t="s">
        <v>214</v>
      </c>
      <c r="M2361" t="s">
        <v>76</v>
      </c>
      <c r="N2361" t="s">
        <v>215</v>
      </c>
      <c r="O2361" s="57">
        <v>46305.624699074076</v>
      </c>
      <c r="P2361" s="57">
        <v>46307.515960648147</v>
      </c>
      <c r="Q2361">
        <v>69407975</v>
      </c>
      <c r="S2361">
        <v>142283120051</v>
      </c>
      <c r="T2361" t="s">
        <v>5559</v>
      </c>
      <c r="U2361" t="s">
        <v>5560</v>
      </c>
      <c r="V2361" t="s">
        <v>5561</v>
      </c>
      <c r="Z2361">
        <v>109.1028847</v>
      </c>
      <c r="AA2361">
        <v>-6.9646784999999998</v>
      </c>
      <c r="AB2361" t="s">
        <v>5562</v>
      </c>
      <c r="AC2361" t="s">
        <v>235</v>
      </c>
      <c r="AL2361" t="s">
        <v>217</v>
      </c>
      <c r="AM2361" t="s">
        <v>5563</v>
      </c>
      <c r="AN2361" t="s">
        <v>6</v>
      </c>
      <c r="AO2361" s="57">
        <v>46305.642407407409</v>
      </c>
      <c r="AP2361" s="57">
        <v>46306.458333333336</v>
      </c>
      <c r="AR2361" t="s">
        <v>218</v>
      </c>
      <c r="AS2361" t="s">
        <v>219</v>
      </c>
      <c r="AT2361" t="s">
        <v>230</v>
      </c>
      <c r="AU2361">
        <v>20261012</v>
      </c>
      <c r="AV2361" t="s">
        <v>221</v>
      </c>
      <c r="AW2361" t="s">
        <v>883</v>
      </c>
      <c r="AX2361" t="s">
        <v>222</v>
      </c>
      <c r="BA2361" s="57">
        <v>46306.458333333336</v>
      </c>
      <c r="BB2361" t="s">
        <v>5563</v>
      </c>
      <c r="BC2361">
        <v>2026</v>
      </c>
      <c r="BD2361">
        <v>10</v>
      </c>
      <c r="BE2361">
        <v>12</v>
      </c>
      <c r="BF2361" s="6">
        <f t="shared" si="108"/>
        <v>46307</v>
      </c>
      <c r="BG2361">
        <f t="shared" si="109"/>
        <v>0.54166666666424135</v>
      </c>
      <c r="BH2361" t="str">
        <f t="shared" si="110"/>
        <v>COMPLY</v>
      </c>
      <c r="BI2361" t="e">
        <f>VLOOKUP(H2361,Sheet2!$A$1:$B$270,2,FALSE)</f>
        <v>#N/A</v>
      </c>
    </row>
    <row r="2362" spans="1:61">
      <c r="A2362">
        <v>2361</v>
      </c>
      <c r="B2362">
        <v>1002644343</v>
      </c>
      <c r="C2362">
        <v>3</v>
      </c>
      <c r="D2362" t="s">
        <v>49</v>
      </c>
      <c r="E2362">
        <v>4</v>
      </c>
      <c r="F2362" t="s">
        <v>249</v>
      </c>
      <c r="G2362" t="s">
        <v>252</v>
      </c>
      <c r="H2362" t="s">
        <v>5558</v>
      </c>
      <c r="I2362" t="s">
        <v>212</v>
      </c>
      <c r="J2362" t="s">
        <v>213</v>
      </c>
      <c r="K2362" t="s">
        <v>149</v>
      </c>
      <c r="L2362" t="s">
        <v>214</v>
      </c>
      <c r="M2362" t="s">
        <v>76</v>
      </c>
      <c r="N2362" t="s">
        <v>215</v>
      </c>
      <c r="O2362" s="57">
        <v>46314.814282407409</v>
      </c>
      <c r="P2362" s="57">
        <v>46320.586909722224</v>
      </c>
      <c r="Q2362">
        <v>69413325</v>
      </c>
      <c r="S2362">
        <v>142283120239</v>
      </c>
      <c r="T2362" t="s">
        <v>9891</v>
      </c>
      <c r="U2362" t="s">
        <v>9892</v>
      </c>
      <c r="V2362" t="s">
        <v>9893</v>
      </c>
      <c r="Z2362">
        <v>109.118959866464</v>
      </c>
      <c r="AA2362">
        <v>-6.9781360144376796</v>
      </c>
      <c r="AB2362" t="s">
        <v>9894</v>
      </c>
      <c r="AC2362" t="s">
        <v>216</v>
      </c>
      <c r="AL2362" t="s">
        <v>217</v>
      </c>
      <c r="AM2362" t="s">
        <v>9895</v>
      </c>
      <c r="AN2362" t="s">
        <v>6</v>
      </c>
      <c r="AO2362" t="s">
        <v>9896</v>
      </c>
      <c r="AP2362" s="57">
        <v>46316.333333333336</v>
      </c>
      <c r="AR2362" t="s">
        <v>218</v>
      </c>
      <c r="AS2362" t="s">
        <v>219</v>
      </c>
      <c r="AT2362" t="s">
        <v>230</v>
      </c>
      <c r="AU2362">
        <v>20261025</v>
      </c>
      <c r="AV2362" t="s">
        <v>221</v>
      </c>
      <c r="AW2362" t="s">
        <v>880</v>
      </c>
      <c r="AX2362" t="s">
        <v>222</v>
      </c>
      <c r="BA2362" s="57">
        <v>46316.333333333336</v>
      </c>
      <c r="BB2362" t="s">
        <v>9895</v>
      </c>
      <c r="BC2362">
        <v>2026</v>
      </c>
      <c r="BD2362">
        <v>10</v>
      </c>
      <c r="BE2362">
        <v>25</v>
      </c>
      <c r="BF2362" s="6">
        <f t="shared" si="108"/>
        <v>46320</v>
      </c>
      <c r="BG2362">
        <f t="shared" si="109"/>
        <v>3.6666666666642413</v>
      </c>
      <c r="BH2362" t="str">
        <f t="shared" si="110"/>
        <v>NOT COMPLY</v>
      </c>
      <c r="BI2362" t="e">
        <f>VLOOKUP(H2362,Sheet2!$A$1:$B$270,2,FALSE)</f>
        <v>#N/A</v>
      </c>
    </row>
    <row r="2363" spans="1:61">
      <c r="A2363">
        <v>2362</v>
      </c>
      <c r="B2363">
        <v>1002650751</v>
      </c>
      <c r="C2363">
        <v>3</v>
      </c>
      <c r="D2363" t="s">
        <v>49</v>
      </c>
      <c r="E2363">
        <v>4</v>
      </c>
      <c r="F2363" t="s">
        <v>249</v>
      </c>
      <c r="G2363" t="s">
        <v>252</v>
      </c>
      <c r="H2363" t="s">
        <v>5558</v>
      </c>
      <c r="I2363" t="s">
        <v>212</v>
      </c>
      <c r="J2363" t="s">
        <v>213</v>
      </c>
      <c r="K2363" t="s">
        <v>149</v>
      </c>
      <c r="L2363" t="s">
        <v>214</v>
      </c>
      <c r="M2363" t="s">
        <v>76</v>
      </c>
      <c r="N2363" t="s">
        <v>215</v>
      </c>
      <c r="O2363" s="57">
        <v>46318.474895833337</v>
      </c>
      <c r="P2363" s="57">
        <v>46320.3909375</v>
      </c>
      <c r="Q2363">
        <v>69415802</v>
      </c>
      <c r="S2363">
        <v>142283120121</v>
      </c>
      <c r="T2363" t="s">
        <v>12661</v>
      </c>
      <c r="U2363" t="s">
        <v>12662</v>
      </c>
      <c r="V2363" t="s">
        <v>12663</v>
      </c>
      <c r="Z2363">
        <v>109.13022112101299</v>
      </c>
      <c r="AA2363">
        <v>-6.99523924447527</v>
      </c>
      <c r="AB2363" t="s">
        <v>12664</v>
      </c>
      <c r="AC2363" t="s">
        <v>216</v>
      </c>
      <c r="AL2363" t="s">
        <v>217</v>
      </c>
      <c r="AM2363" t="s">
        <v>12665</v>
      </c>
      <c r="AN2363" t="s">
        <v>6</v>
      </c>
      <c r="AO2363" t="s">
        <v>11956</v>
      </c>
      <c r="AP2363" s="57">
        <v>46319.333333333336</v>
      </c>
      <c r="AR2363" t="s">
        <v>218</v>
      </c>
      <c r="AS2363" t="s">
        <v>219</v>
      </c>
      <c r="AT2363" t="s">
        <v>230</v>
      </c>
      <c r="AU2363">
        <v>20261025</v>
      </c>
      <c r="AV2363" t="s">
        <v>221</v>
      </c>
      <c r="AW2363" t="s">
        <v>877</v>
      </c>
      <c r="AX2363" t="s">
        <v>222</v>
      </c>
      <c r="BA2363" s="57">
        <v>46319.333333333336</v>
      </c>
      <c r="BB2363" t="s">
        <v>12665</v>
      </c>
      <c r="BC2363">
        <v>2026</v>
      </c>
      <c r="BD2363">
        <v>10</v>
      </c>
      <c r="BE2363">
        <v>25</v>
      </c>
      <c r="BF2363" s="6">
        <f t="shared" si="108"/>
        <v>46320</v>
      </c>
      <c r="BG2363">
        <f t="shared" si="109"/>
        <v>0.66666666666424135</v>
      </c>
      <c r="BH2363" t="str">
        <f t="shared" si="110"/>
        <v>COMPLY</v>
      </c>
      <c r="BI2363" t="e">
        <f>VLOOKUP(H2363,Sheet2!$A$1:$B$270,2,FALSE)</f>
        <v>#N/A</v>
      </c>
    </row>
    <row r="2364" spans="1:61">
      <c r="A2364">
        <v>2363</v>
      </c>
      <c r="B2364">
        <v>1002652134</v>
      </c>
      <c r="C2364">
        <v>3</v>
      </c>
      <c r="D2364" t="s">
        <v>49</v>
      </c>
      <c r="E2364">
        <v>4</v>
      </c>
      <c r="F2364" t="s">
        <v>249</v>
      </c>
      <c r="G2364" t="s">
        <v>252</v>
      </c>
      <c r="H2364" t="s">
        <v>5558</v>
      </c>
      <c r="I2364" t="s">
        <v>212</v>
      </c>
      <c r="J2364" t="s">
        <v>213</v>
      </c>
      <c r="K2364" t="s">
        <v>149</v>
      </c>
      <c r="L2364" t="s">
        <v>214</v>
      </c>
      <c r="M2364" t="s">
        <v>76</v>
      </c>
      <c r="N2364" t="s">
        <v>215</v>
      </c>
      <c r="O2364" s="57">
        <v>46319.575578703705</v>
      </c>
      <c r="P2364" s="57">
        <v>46320.688969907409</v>
      </c>
      <c r="Q2364">
        <v>69416405</v>
      </c>
      <c r="S2364">
        <v>142283120275</v>
      </c>
      <c r="T2364" t="s">
        <v>12666</v>
      </c>
      <c r="U2364" t="s">
        <v>12667</v>
      </c>
      <c r="V2364" t="s">
        <v>12668</v>
      </c>
      <c r="Z2364">
        <v>109.12928603589501</v>
      </c>
      <c r="AA2364">
        <v>-7.0081000322828801</v>
      </c>
      <c r="AB2364" t="s">
        <v>12669</v>
      </c>
      <c r="AC2364" t="s">
        <v>216</v>
      </c>
      <c r="AL2364" t="s">
        <v>217</v>
      </c>
      <c r="AM2364" t="s">
        <v>12670</v>
      </c>
      <c r="AN2364" t="s">
        <v>6</v>
      </c>
      <c r="AO2364" t="s">
        <v>12142</v>
      </c>
      <c r="AP2364" s="57">
        <v>46320.458333333336</v>
      </c>
      <c r="AR2364" t="s">
        <v>218</v>
      </c>
      <c r="AS2364" t="s">
        <v>219</v>
      </c>
      <c r="AT2364" t="s">
        <v>230</v>
      </c>
      <c r="AU2364">
        <v>20261025</v>
      </c>
      <c r="AV2364" t="s">
        <v>221</v>
      </c>
      <c r="AW2364" t="s">
        <v>880</v>
      </c>
      <c r="AX2364" t="s">
        <v>222</v>
      </c>
      <c r="BA2364" s="57">
        <v>46320.458333333336</v>
      </c>
      <c r="BB2364" t="s">
        <v>12670</v>
      </c>
      <c r="BC2364">
        <v>2026</v>
      </c>
      <c r="BD2364">
        <v>10</v>
      </c>
      <c r="BE2364">
        <v>25</v>
      </c>
      <c r="BF2364" s="6">
        <f t="shared" si="108"/>
        <v>46320</v>
      </c>
      <c r="BG2364">
        <f t="shared" si="109"/>
        <v>-0.45833333333575865</v>
      </c>
      <c r="BH2364" t="str">
        <f t="shared" si="110"/>
        <v>COMPLY</v>
      </c>
      <c r="BI2364" t="e">
        <f>VLOOKUP(H2364,Sheet2!$A$1:$B$270,2,FALSE)</f>
        <v>#N/A</v>
      </c>
    </row>
    <row r="2365" spans="1:61">
      <c r="A2365">
        <v>2364</v>
      </c>
      <c r="B2365">
        <v>1002654508</v>
      </c>
      <c r="C2365">
        <v>3</v>
      </c>
      <c r="D2365" t="s">
        <v>49</v>
      </c>
      <c r="E2365">
        <v>4</v>
      </c>
      <c r="F2365" t="s">
        <v>249</v>
      </c>
      <c r="G2365" t="s">
        <v>252</v>
      </c>
      <c r="H2365" t="s">
        <v>5558</v>
      </c>
      <c r="I2365" t="s">
        <v>212</v>
      </c>
      <c r="J2365" t="s">
        <v>213</v>
      </c>
      <c r="K2365" t="s">
        <v>149</v>
      </c>
      <c r="L2365" t="s">
        <v>214</v>
      </c>
      <c r="M2365" t="s">
        <v>76</v>
      </c>
      <c r="N2365" t="s">
        <v>215</v>
      </c>
      <c r="O2365" s="57">
        <v>46321.650520833333</v>
      </c>
      <c r="P2365" s="57">
        <v>46322.557604166665</v>
      </c>
      <c r="Q2365">
        <v>69417370</v>
      </c>
      <c r="S2365">
        <v>142283120278</v>
      </c>
      <c r="T2365" t="s">
        <v>13409</v>
      </c>
      <c r="U2365" t="s">
        <v>13410</v>
      </c>
      <c r="V2365" t="s">
        <v>13411</v>
      </c>
      <c r="Z2365">
        <v>109.07251053376601</v>
      </c>
      <c r="AA2365">
        <v>-7.0196292438067598</v>
      </c>
      <c r="AB2365" t="s">
        <v>13412</v>
      </c>
      <c r="AC2365" t="s">
        <v>235</v>
      </c>
      <c r="AL2365" t="s">
        <v>217</v>
      </c>
      <c r="AM2365" t="s">
        <v>13413</v>
      </c>
      <c r="AN2365" t="s">
        <v>6</v>
      </c>
      <c r="AO2365" t="s">
        <v>13096</v>
      </c>
      <c r="AP2365" s="57">
        <v>46322.625</v>
      </c>
      <c r="AR2365" t="s">
        <v>218</v>
      </c>
      <c r="AS2365" t="s">
        <v>219</v>
      </c>
      <c r="AT2365" t="s">
        <v>230</v>
      </c>
      <c r="AU2365">
        <v>20261027</v>
      </c>
      <c r="AV2365" t="s">
        <v>221</v>
      </c>
      <c r="AW2365" t="s">
        <v>883</v>
      </c>
      <c r="AX2365" t="s">
        <v>222</v>
      </c>
      <c r="BA2365" s="57">
        <v>46322.625</v>
      </c>
      <c r="BB2365" t="s">
        <v>13413</v>
      </c>
      <c r="BC2365">
        <v>2026</v>
      </c>
      <c r="BD2365">
        <v>10</v>
      </c>
      <c r="BE2365">
        <v>27</v>
      </c>
      <c r="BF2365" s="6">
        <f t="shared" si="108"/>
        <v>46322</v>
      </c>
      <c r="BG2365">
        <f t="shared" si="109"/>
        <v>-0.625</v>
      </c>
      <c r="BH2365" t="str">
        <f t="shared" si="110"/>
        <v>COMPLY</v>
      </c>
      <c r="BI2365" t="e">
        <f>VLOOKUP(H2365,Sheet2!$A$1:$B$270,2,FALSE)</f>
        <v>#N/A</v>
      </c>
    </row>
    <row r="2366" spans="1:61">
      <c r="A2366">
        <v>2365</v>
      </c>
      <c r="B2366">
        <v>1002640530</v>
      </c>
      <c r="C2366">
        <v>3</v>
      </c>
      <c r="D2366" t="s">
        <v>49</v>
      </c>
      <c r="E2366">
        <v>4</v>
      </c>
      <c r="F2366" t="s">
        <v>249</v>
      </c>
      <c r="G2366" t="s">
        <v>252</v>
      </c>
      <c r="H2366" t="s">
        <v>5558</v>
      </c>
      <c r="I2366" t="s">
        <v>212</v>
      </c>
      <c r="J2366" t="s">
        <v>213</v>
      </c>
      <c r="K2366" t="s">
        <v>149</v>
      </c>
      <c r="L2366" t="s">
        <v>214</v>
      </c>
      <c r="M2366" t="s">
        <v>1625</v>
      </c>
      <c r="N2366" t="s">
        <v>215</v>
      </c>
      <c r="O2366" s="57">
        <v>46311.64571759259</v>
      </c>
      <c r="P2366" s="57">
        <v>46322.785474537035</v>
      </c>
      <c r="Q2366">
        <v>69410910</v>
      </c>
      <c r="T2366" t="s">
        <v>7823</v>
      </c>
      <c r="V2366" t="s">
        <v>7825</v>
      </c>
      <c r="Z2366">
        <v>109.134117</v>
      </c>
      <c r="AA2366">
        <v>-7.0179999999999998</v>
      </c>
      <c r="AB2366" t="s">
        <v>7826</v>
      </c>
      <c r="AC2366" t="s">
        <v>216</v>
      </c>
      <c r="AL2366" t="s">
        <v>217</v>
      </c>
      <c r="AM2366" t="s">
        <v>7827</v>
      </c>
      <c r="AN2366" t="s">
        <v>6</v>
      </c>
      <c r="AO2366" t="s">
        <v>8218</v>
      </c>
      <c r="AP2366" s="57">
        <v>46311</v>
      </c>
      <c r="AR2366" t="s">
        <v>1630</v>
      </c>
      <c r="AS2366" t="s">
        <v>219</v>
      </c>
      <c r="AT2366" t="s">
        <v>230</v>
      </c>
      <c r="AV2366" t="s">
        <v>4103</v>
      </c>
      <c r="AW2366" t="s">
        <v>877</v>
      </c>
      <c r="AX2366" t="s">
        <v>222</v>
      </c>
      <c r="BA2366" s="57">
        <v>46311.458333333336</v>
      </c>
      <c r="BB2366" t="s">
        <v>7827</v>
      </c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:61">
      <c r="A2367">
        <v>2366</v>
      </c>
      <c r="B2367">
        <v>1002638718</v>
      </c>
      <c r="C2367">
        <v>3</v>
      </c>
      <c r="D2367" t="s">
        <v>49</v>
      </c>
      <c r="E2367">
        <v>4</v>
      </c>
      <c r="F2367" t="s">
        <v>249</v>
      </c>
      <c r="G2367" t="s">
        <v>252</v>
      </c>
      <c r="H2367" t="s">
        <v>5558</v>
      </c>
      <c r="I2367" t="s">
        <v>212</v>
      </c>
      <c r="J2367" t="s">
        <v>213</v>
      </c>
      <c r="K2367" t="s">
        <v>149</v>
      </c>
      <c r="L2367" t="s">
        <v>214</v>
      </c>
      <c r="M2367" t="s">
        <v>1916</v>
      </c>
      <c r="N2367" t="s">
        <v>215</v>
      </c>
      <c r="O2367" s="57">
        <v>46310.603935185187</v>
      </c>
      <c r="P2367" s="57">
        <v>46311.646111111113</v>
      </c>
      <c r="Q2367">
        <v>69410910</v>
      </c>
      <c r="S2367">
        <v>142283120073</v>
      </c>
      <c r="T2367" t="s">
        <v>7823</v>
      </c>
      <c r="U2367" t="s">
        <v>7824</v>
      </c>
      <c r="V2367" t="s">
        <v>7825</v>
      </c>
      <c r="Z2367">
        <v>109.134104959666</v>
      </c>
      <c r="AA2367">
        <v>-7.0182471154907402</v>
      </c>
      <c r="AB2367" t="s">
        <v>7826</v>
      </c>
      <c r="AC2367" t="s">
        <v>216</v>
      </c>
      <c r="AL2367" t="s">
        <v>217</v>
      </c>
      <c r="AM2367" t="s">
        <v>7827</v>
      </c>
      <c r="AN2367" t="s">
        <v>6</v>
      </c>
      <c r="AO2367" t="s">
        <v>7415</v>
      </c>
      <c r="AP2367" s="57">
        <v>46311.458333333336</v>
      </c>
      <c r="AQ2367" t="s">
        <v>838</v>
      </c>
      <c r="AR2367" t="s">
        <v>12</v>
      </c>
      <c r="AS2367" t="s">
        <v>219</v>
      </c>
      <c r="AT2367" t="s">
        <v>230</v>
      </c>
      <c r="AV2367" t="s">
        <v>1626</v>
      </c>
      <c r="AW2367" t="s">
        <v>877</v>
      </c>
      <c r="AX2367" t="s">
        <v>222</v>
      </c>
      <c r="BA2367" s="57">
        <v>46311.458333333336</v>
      </c>
      <c r="BB2367" t="s">
        <v>7827</v>
      </c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:61">
      <c r="A2368">
        <v>2367</v>
      </c>
      <c r="B2368">
        <v>1002630592</v>
      </c>
      <c r="C2368">
        <v>3</v>
      </c>
      <c r="D2368" t="s">
        <v>55</v>
      </c>
      <c r="E2368">
        <v>5</v>
      </c>
      <c r="F2368" t="s">
        <v>260</v>
      </c>
      <c r="G2368" t="s">
        <v>128</v>
      </c>
      <c r="H2368" t="s">
        <v>304</v>
      </c>
      <c r="I2368" t="s">
        <v>212</v>
      </c>
      <c r="J2368" t="s">
        <v>213</v>
      </c>
      <c r="K2368" t="s">
        <v>149</v>
      </c>
      <c r="L2368" t="s">
        <v>214</v>
      </c>
      <c r="M2368" t="s">
        <v>1400</v>
      </c>
      <c r="N2368" t="s">
        <v>215</v>
      </c>
      <c r="O2368" s="57">
        <v>46305.303877314815</v>
      </c>
      <c r="P2368" s="57">
        <v>46307.468148148146</v>
      </c>
      <c r="Q2368">
        <v>69407679</v>
      </c>
      <c r="S2368">
        <v>152417234488</v>
      </c>
      <c r="T2368" t="s">
        <v>5567</v>
      </c>
      <c r="U2368" t="s">
        <v>5568</v>
      </c>
      <c r="V2368" t="s">
        <v>5569</v>
      </c>
      <c r="Z2368">
        <v>112.62929699999999</v>
      </c>
      <c r="AA2368">
        <v>-7.3454490000000003</v>
      </c>
      <c r="AB2368" t="s">
        <v>5570</v>
      </c>
      <c r="AC2368" t="s">
        <v>235</v>
      </c>
      <c r="AL2368" t="s">
        <v>217</v>
      </c>
      <c r="AM2368" t="s">
        <v>5238</v>
      </c>
      <c r="AN2368" t="s">
        <v>6</v>
      </c>
      <c r="AO2368" s="57">
        <v>46305.319699074076</v>
      </c>
      <c r="AP2368" s="57">
        <v>46306.333333333336</v>
      </c>
      <c r="AQ2368" t="s">
        <v>841</v>
      </c>
      <c r="AR2368" t="s">
        <v>14</v>
      </c>
      <c r="AS2368" t="s">
        <v>578</v>
      </c>
      <c r="AT2368" t="s">
        <v>220</v>
      </c>
      <c r="AV2368" t="s">
        <v>6382</v>
      </c>
      <c r="AW2368" t="s">
        <v>5571</v>
      </c>
      <c r="AX2368" t="s">
        <v>222</v>
      </c>
      <c r="BA2368" s="57">
        <v>46306.333333333336</v>
      </c>
      <c r="BB2368" t="s">
        <v>5238</v>
      </c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str">
        <f>VLOOKUP(H2368,Sheet2!$A$1:$B$270,2,FALSE)</f>
        <v>SURABAYA UTARA</v>
      </c>
    </row>
    <row r="2369" spans="1:61">
      <c r="A2369">
        <v>2368</v>
      </c>
      <c r="B2369">
        <v>1002624054</v>
      </c>
      <c r="C2369">
        <v>3</v>
      </c>
      <c r="D2369" t="s">
        <v>55</v>
      </c>
      <c r="E2369">
        <v>5</v>
      </c>
      <c r="F2369" t="s">
        <v>260</v>
      </c>
      <c r="G2369" t="s">
        <v>128</v>
      </c>
      <c r="H2369" t="s">
        <v>304</v>
      </c>
      <c r="I2369" t="s">
        <v>212</v>
      </c>
      <c r="J2369" t="s">
        <v>213</v>
      </c>
      <c r="K2369" t="s">
        <v>149</v>
      </c>
      <c r="M2369" t="s">
        <v>836</v>
      </c>
      <c r="N2369" t="s">
        <v>563</v>
      </c>
      <c r="O2369" s="57">
        <v>46301.489398148151</v>
      </c>
      <c r="P2369" s="57">
        <v>46317.626620370371</v>
      </c>
      <c r="Q2369">
        <v>69404928</v>
      </c>
      <c r="S2369">
        <v>152417234448</v>
      </c>
      <c r="T2369" t="s">
        <v>3567</v>
      </c>
      <c r="U2369" t="s">
        <v>3568</v>
      </c>
      <c r="V2369" t="s">
        <v>3569</v>
      </c>
      <c r="Z2369">
        <v>112.6595671</v>
      </c>
      <c r="AA2369">
        <v>-7.3473457</v>
      </c>
      <c r="AB2369" t="s">
        <v>3570</v>
      </c>
      <c r="AC2369" t="s">
        <v>225</v>
      </c>
      <c r="AL2369" t="s">
        <v>217</v>
      </c>
      <c r="AM2369" t="s">
        <v>3571</v>
      </c>
      <c r="AN2369" t="s">
        <v>6</v>
      </c>
      <c r="AO2369" s="57">
        <v>46183.517812500002</v>
      </c>
      <c r="AP2369" s="57">
        <v>46303.333333333336</v>
      </c>
      <c r="AQ2369" t="s">
        <v>838</v>
      </c>
      <c r="AR2369" t="s">
        <v>14</v>
      </c>
      <c r="AS2369" t="s">
        <v>578</v>
      </c>
      <c r="AT2369" t="s">
        <v>220</v>
      </c>
      <c r="AV2369" t="s">
        <v>837</v>
      </c>
      <c r="AW2369" t="s">
        <v>540</v>
      </c>
      <c r="AX2369" t="s">
        <v>222</v>
      </c>
      <c r="BA2369" s="57">
        <v>46303.333333333336</v>
      </c>
      <c r="BB2369" t="s">
        <v>3571</v>
      </c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str">
        <f>VLOOKUP(H2369,Sheet2!$A$1:$B$270,2,FALSE)</f>
        <v>SURABAYA UTARA</v>
      </c>
    </row>
    <row r="2370" spans="1:61">
      <c r="A2370">
        <v>2369</v>
      </c>
      <c r="B2370">
        <v>1002631693</v>
      </c>
      <c r="C2370">
        <v>3</v>
      </c>
      <c r="D2370" t="s">
        <v>55</v>
      </c>
      <c r="E2370">
        <v>5</v>
      </c>
      <c r="F2370" t="s">
        <v>260</v>
      </c>
      <c r="G2370" t="s">
        <v>128</v>
      </c>
      <c r="H2370" t="s">
        <v>304</v>
      </c>
      <c r="I2370" t="s">
        <v>212</v>
      </c>
      <c r="J2370" t="s">
        <v>213</v>
      </c>
      <c r="K2370" t="s">
        <v>149</v>
      </c>
      <c r="L2370" t="s">
        <v>214</v>
      </c>
      <c r="M2370" t="s">
        <v>76</v>
      </c>
      <c r="N2370" t="s">
        <v>215</v>
      </c>
      <c r="O2370" s="57">
        <v>46306.658032407409</v>
      </c>
      <c r="P2370" s="57">
        <v>46307.34574074074</v>
      </c>
      <c r="Q2370">
        <v>69408232</v>
      </c>
      <c r="S2370">
        <v>152417234498</v>
      </c>
      <c r="T2370" t="s">
        <v>4013</v>
      </c>
      <c r="U2370" t="s">
        <v>5564</v>
      </c>
      <c r="V2370" t="s">
        <v>5565</v>
      </c>
      <c r="Z2370">
        <v>112.6033829</v>
      </c>
      <c r="AA2370">
        <v>-7.3595712999999998</v>
      </c>
      <c r="AB2370" t="s">
        <v>5566</v>
      </c>
      <c r="AC2370" t="s">
        <v>235</v>
      </c>
      <c r="AL2370" t="s">
        <v>217</v>
      </c>
      <c r="AM2370" t="s">
        <v>5265</v>
      </c>
      <c r="AN2370" t="s">
        <v>6</v>
      </c>
      <c r="AO2370" s="57">
        <v>46336.663576388892</v>
      </c>
      <c r="AP2370" s="57">
        <v>46307.625</v>
      </c>
      <c r="AR2370" t="s">
        <v>218</v>
      </c>
      <c r="AS2370" t="s">
        <v>578</v>
      </c>
      <c r="AT2370" t="s">
        <v>230</v>
      </c>
      <c r="AU2370">
        <v>20261012</v>
      </c>
      <c r="AV2370" t="s">
        <v>221</v>
      </c>
      <c r="AW2370" t="s">
        <v>2229</v>
      </c>
      <c r="AX2370" t="s">
        <v>222</v>
      </c>
      <c r="BA2370" s="57">
        <v>46307.625</v>
      </c>
      <c r="BB2370" t="s">
        <v>5265</v>
      </c>
      <c r="BC2370">
        <v>2026</v>
      </c>
      <c r="BD2370">
        <v>10</v>
      </c>
      <c r="BE2370">
        <v>12</v>
      </c>
      <c r="BF2370" s="6">
        <f t="shared" ref="BF2370:BF2433" si="111">DATE(BC2370,BD2370,BE2370)</f>
        <v>46307</v>
      </c>
      <c r="BG2370">
        <f t="shared" ref="BG2370:BG2433" si="112">BF2370-BA2370</f>
        <v>-0.625</v>
      </c>
      <c r="BH2370" t="str">
        <f t="shared" ref="BH2370:BH2433" si="113">IF(BG2370=1,"COMPLY",IF(BG2370&lt;1,"COMPLY","NOT COMPLY"))</f>
        <v>COMPLY</v>
      </c>
      <c r="BI2370" t="str">
        <f>VLOOKUP(H2370,Sheet2!$A$1:$B$270,2,FALSE)</f>
        <v>SURABAYA UTARA</v>
      </c>
    </row>
    <row r="2371" spans="1:61">
      <c r="A2371">
        <v>2370</v>
      </c>
      <c r="B2371">
        <v>1002632552</v>
      </c>
      <c r="C2371">
        <v>3</v>
      </c>
      <c r="D2371" t="s">
        <v>55</v>
      </c>
      <c r="E2371">
        <v>5</v>
      </c>
      <c r="F2371" t="s">
        <v>260</v>
      </c>
      <c r="G2371" t="s">
        <v>128</v>
      </c>
      <c r="H2371" t="s">
        <v>304</v>
      </c>
      <c r="I2371" t="s">
        <v>212</v>
      </c>
      <c r="J2371" t="s">
        <v>213</v>
      </c>
      <c r="K2371" t="s">
        <v>149</v>
      </c>
      <c r="M2371" t="s">
        <v>76</v>
      </c>
      <c r="N2371" t="s">
        <v>215</v>
      </c>
      <c r="O2371" s="57">
        <v>46307.468159722222</v>
      </c>
      <c r="P2371" s="57">
        <v>46307.513043981482</v>
      </c>
      <c r="Q2371">
        <v>69407679</v>
      </c>
      <c r="S2371">
        <v>152417234238</v>
      </c>
      <c r="T2371" t="s">
        <v>5567</v>
      </c>
      <c r="U2371" t="s">
        <v>6379</v>
      </c>
      <c r="V2371" t="s">
        <v>6380</v>
      </c>
      <c r="Z2371">
        <v>112.629271741911</v>
      </c>
      <c r="AA2371">
        <v>-7.3458356395663396</v>
      </c>
      <c r="AB2371" t="s">
        <v>5570</v>
      </c>
      <c r="AC2371" t="s">
        <v>229</v>
      </c>
      <c r="AL2371" t="s">
        <v>217</v>
      </c>
      <c r="AM2371" t="s">
        <v>6381</v>
      </c>
      <c r="AN2371" t="s">
        <v>6</v>
      </c>
      <c r="AO2371" s="57">
        <v>46366.486458333333</v>
      </c>
      <c r="AR2371" t="s">
        <v>218</v>
      </c>
      <c r="AS2371" t="s">
        <v>578</v>
      </c>
      <c r="AT2371" t="s">
        <v>220</v>
      </c>
      <c r="AU2371">
        <v>20261012</v>
      </c>
      <c r="AV2371" t="s">
        <v>221</v>
      </c>
      <c r="AW2371" t="s">
        <v>2690</v>
      </c>
      <c r="AX2371" t="s">
        <v>222</v>
      </c>
      <c r="BA2371" s="57">
        <v>46307.291666666664</v>
      </c>
      <c r="BB2371" t="s">
        <v>6381</v>
      </c>
      <c r="BC2371">
        <v>2026</v>
      </c>
      <c r="BD2371">
        <v>10</v>
      </c>
      <c r="BE2371">
        <v>12</v>
      </c>
      <c r="BF2371" s="6">
        <f t="shared" si="111"/>
        <v>46307</v>
      </c>
      <c r="BG2371">
        <f t="shared" si="112"/>
        <v>-0.29166666666424135</v>
      </c>
      <c r="BH2371" t="str">
        <f t="shared" si="113"/>
        <v>COMPLY</v>
      </c>
      <c r="BI2371" t="str">
        <f>VLOOKUP(H2371,Sheet2!$A$1:$B$270,2,FALSE)</f>
        <v>SURABAYA UTARA</v>
      </c>
    </row>
    <row r="2372" spans="1:61">
      <c r="A2372">
        <v>2371</v>
      </c>
      <c r="B2372">
        <v>1002638395</v>
      </c>
      <c r="C2372">
        <v>3</v>
      </c>
      <c r="D2372" t="s">
        <v>55</v>
      </c>
      <c r="E2372">
        <v>5</v>
      </c>
      <c r="F2372" t="s">
        <v>260</v>
      </c>
      <c r="G2372" t="s">
        <v>128</v>
      </c>
      <c r="H2372" t="s">
        <v>304</v>
      </c>
      <c r="I2372" t="s">
        <v>212</v>
      </c>
      <c r="J2372" t="s">
        <v>213</v>
      </c>
      <c r="K2372" t="s">
        <v>149</v>
      </c>
      <c r="L2372" t="s">
        <v>214</v>
      </c>
      <c r="M2372" t="s">
        <v>76</v>
      </c>
      <c r="N2372" t="s">
        <v>215</v>
      </c>
      <c r="O2372" s="57">
        <v>46310.542766203704</v>
      </c>
      <c r="P2372" s="57">
        <v>46312.712951388887</v>
      </c>
      <c r="Q2372">
        <v>69410793</v>
      </c>
      <c r="S2372">
        <v>152417234546</v>
      </c>
      <c r="T2372" t="s">
        <v>7828</v>
      </c>
      <c r="U2372" t="s">
        <v>7829</v>
      </c>
      <c r="V2372" t="s">
        <v>7830</v>
      </c>
      <c r="Z2372">
        <v>112.62119319999999</v>
      </c>
      <c r="AA2372">
        <v>-7.3233753999999998</v>
      </c>
      <c r="AB2372" t="s">
        <v>7831</v>
      </c>
      <c r="AC2372" t="s">
        <v>235</v>
      </c>
      <c r="AL2372" t="s">
        <v>217</v>
      </c>
      <c r="AM2372" t="s">
        <v>7610</v>
      </c>
      <c r="AN2372" t="s">
        <v>6</v>
      </c>
      <c r="AO2372" t="s">
        <v>7487</v>
      </c>
      <c r="AP2372" s="57">
        <v>46312.333333333336</v>
      </c>
      <c r="AR2372" t="s">
        <v>218</v>
      </c>
      <c r="AS2372" t="s">
        <v>578</v>
      </c>
      <c r="AT2372" t="s">
        <v>230</v>
      </c>
      <c r="AU2372">
        <v>20261017</v>
      </c>
      <c r="AV2372" t="s">
        <v>221</v>
      </c>
      <c r="AW2372" t="s">
        <v>3944</v>
      </c>
      <c r="AX2372" t="s">
        <v>222</v>
      </c>
      <c r="BA2372" s="57">
        <v>46312.333333333336</v>
      </c>
      <c r="BB2372" t="s">
        <v>7610</v>
      </c>
      <c r="BC2372">
        <v>2026</v>
      </c>
      <c r="BD2372">
        <v>10</v>
      </c>
      <c r="BE2372">
        <v>17</v>
      </c>
      <c r="BF2372" s="6">
        <f t="shared" si="111"/>
        <v>46312</v>
      </c>
      <c r="BG2372">
        <f t="shared" si="112"/>
        <v>-0.33333333333575865</v>
      </c>
      <c r="BH2372" t="str">
        <f t="shared" si="113"/>
        <v>COMPLY</v>
      </c>
      <c r="BI2372" t="str">
        <f>VLOOKUP(H2372,Sheet2!$A$1:$B$270,2,FALSE)</f>
        <v>SURABAYA UTARA</v>
      </c>
    </row>
    <row r="2373" spans="1:61">
      <c r="A2373">
        <v>2372</v>
      </c>
      <c r="B2373">
        <v>1002644564</v>
      </c>
      <c r="C2373">
        <v>3</v>
      </c>
      <c r="D2373" t="s">
        <v>55</v>
      </c>
      <c r="E2373">
        <v>5</v>
      </c>
      <c r="F2373" t="s">
        <v>260</v>
      </c>
      <c r="G2373" t="s">
        <v>128</v>
      </c>
      <c r="H2373" t="s">
        <v>304</v>
      </c>
      <c r="I2373" t="s">
        <v>212</v>
      </c>
      <c r="J2373" t="s">
        <v>213</v>
      </c>
      <c r="K2373" t="s">
        <v>149</v>
      </c>
      <c r="L2373" t="s">
        <v>214</v>
      </c>
      <c r="M2373" t="s">
        <v>76</v>
      </c>
      <c r="N2373" t="s">
        <v>215</v>
      </c>
      <c r="O2373" s="57">
        <v>46315.370648148149</v>
      </c>
      <c r="P2373" s="57">
        <v>46315.638032407405</v>
      </c>
      <c r="Q2373">
        <v>69413413</v>
      </c>
      <c r="S2373">
        <v>152417234592</v>
      </c>
      <c r="T2373" t="s">
        <v>10516</v>
      </c>
      <c r="U2373" t="s">
        <v>10517</v>
      </c>
      <c r="V2373" t="s">
        <v>10518</v>
      </c>
      <c r="Z2373">
        <v>112.62085070000001</v>
      </c>
      <c r="AA2373">
        <v>-7.3475706000000001</v>
      </c>
      <c r="AB2373" t="s">
        <v>10519</v>
      </c>
      <c r="AC2373" t="s">
        <v>235</v>
      </c>
      <c r="AL2373" t="s">
        <v>217</v>
      </c>
      <c r="AM2373" t="s">
        <v>10345</v>
      </c>
      <c r="AN2373" t="s">
        <v>6</v>
      </c>
      <c r="AO2373" t="s">
        <v>10082</v>
      </c>
      <c r="AP2373" s="57">
        <v>46316.333333333336</v>
      </c>
      <c r="AR2373" t="s">
        <v>218</v>
      </c>
      <c r="AS2373" t="s">
        <v>578</v>
      </c>
      <c r="AT2373" t="s">
        <v>230</v>
      </c>
      <c r="AU2373">
        <v>20261020</v>
      </c>
      <c r="AV2373" t="s">
        <v>221</v>
      </c>
      <c r="AW2373" t="s">
        <v>883</v>
      </c>
      <c r="AX2373" t="s">
        <v>222</v>
      </c>
      <c r="BA2373" s="57">
        <v>46316.333333333336</v>
      </c>
      <c r="BB2373" t="s">
        <v>10345</v>
      </c>
      <c r="BC2373">
        <v>2026</v>
      </c>
      <c r="BD2373">
        <v>10</v>
      </c>
      <c r="BE2373">
        <v>20</v>
      </c>
      <c r="BF2373" s="6">
        <f t="shared" si="111"/>
        <v>46315</v>
      </c>
      <c r="BG2373">
        <f t="shared" si="112"/>
        <v>-1.3333333333357587</v>
      </c>
      <c r="BH2373" t="str">
        <f t="shared" si="113"/>
        <v>COMPLY</v>
      </c>
      <c r="BI2373" t="str">
        <f>VLOOKUP(H2373,Sheet2!$A$1:$B$270,2,FALSE)</f>
        <v>SURABAYA UTARA</v>
      </c>
    </row>
    <row r="2374" spans="1:61">
      <c r="A2374">
        <v>2373</v>
      </c>
      <c r="B2374">
        <v>1002659139</v>
      </c>
      <c r="C2374">
        <v>3</v>
      </c>
      <c r="D2374" t="s">
        <v>55</v>
      </c>
      <c r="E2374">
        <v>5</v>
      </c>
      <c r="F2374" t="s">
        <v>260</v>
      </c>
      <c r="G2374" t="s">
        <v>128</v>
      </c>
      <c r="H2374" t="s">
        <v>304</v>
      </c>
      <c r="I2374" t="s">
        <v>212</v>
      </c>
      <c r="J2374" t="s">
        <v>213</v>
      </c>
      <c r="K2374" t="s">
        <v>149</v>
      </c>
      <c r="L2374" t="s">
        <v>214</v>
      </c>
      <c r="M2374" t="s">
        <v>76</v>
      </c>
      <c r="N2374" t="s">
        <v>215</v>
      </c>
      <c r="O2374" s="57">
        <v>46324.511006944442</v>
      </c>
      <c r="P2374" s="57">
        <v>46325.378275462965</v>
      </c>
      <c r="Q2374">
        <v>69419200</v>
      </c>
      <c r="S2374">
        <v>152417234372</v>
      </c>
      <c r="T2374" t="s">
        <v>15449</v>
      </c>
      <c r="U2374" t="s">
        <v>15450</v>
      </c>
      <c r="V2374" t="s">
        <v>15451</v>
      </c>
      <c r="Z2374">
        <v>112.6428406</v>
      </c>
      <c r="AA2374">
        <v>-7.3344955999999897</v>
      </c>
      <c r="AB2374" t="s">
        <v>15452</v>
      </c>
      <c r="AC2374" t="s">
        <v>216</v>
      </c>
      <c r="AL2374" t="s">
        <v>217</v>
      </c>
      <c r="AM2374" t="s">
        <v>14927</v>
      </c>
      <c r="AN2374" t="s">
        <v>6</v>
      </c>
      <c r="AO2374" t="s">
        <v>15128</v>
      </c>
      <c r="AP2374" s="57">
        <v>46325.458333333336</v>
      </c>
      <c r="AR2374" t="s">
        <v>218</v>
      </c>
      <c r="AS2374" t="s">
        <v>578</v>
      </c>
      <c r="AT2374" t="s">
        <v>230</v>
      </c>
      <c r="AU2374">
        <v>20261030</v>
      </c>
      <c r="AV2374" t="s">
        <v>221</v>
      </c>
      <c r="AW2374" t="s">
        <v>875</v>
      </c>
      <c r="AX2374" t="s">
        <v>222</v>
      </c>
      <c r="BA2374" s="57">
        <v>46325.458333333336</v>
      </c>
      <c r="BB2374" t="s">
        <v>14927</v>
      </c>
      <c r="BC2374">
        <v>2026</v>
      </c>
      <c r="BD2374">
        <v>10</v>
      </c>
      <c r="BE2374">
        <v>30</v>
      </c>
      <c r="BF2374" s="6">
        <f t="shared" si="111"/>
        <v>46325</v>
      </c>
      <c r="BG2374">
        <f t="shared" si="112"/>
        <v>-0.45833333333575865</v>
      </c>
      <c r="BH2374" t="str">
        <f t="shared" si="113"/>
        <v>COMPLY</v>
      </c>
      <c r="BI2374" t="str">
        <f>VLOOKUP(H2374,Sheet2!$A$1:$B$270,2,FALSE)</f>
        <v>SURABAYA UTARA</v>
      </c>
    </row>
    <row r="2375" spans="1:61">
      <c r="A2375">
        <v>2374</v>
      </c>
      <c r="B2375">
        <v>1002637713</v>
      </c>
      <c r="C2375">
        <v>3</v>
      </c>
      <c r="D2375" t="s">
        <v>55</v>
      </c>
      <c r="E2375">
        <v>5</v>
      </c>
      <c r="F2375" t="s">
        <v>260</v>
      </c>
      <c r="G2375" t="s">
        <v>128</v>
      </c>
      <c r="H2375" t="s">
        <v>304</v>
      </c>
      <c r="I2375" t="s">
        <v>212</v>
      </c>
      <c r="J2375" t="s">
        <v>213</v>
      </c>
      <c r="K2375" t="s">
        <v>149</v>
      </c>
      <c r="M2375" t="s">
        <v>279</v>
      </c>
      <c r="N2375" t="s">
        <v>215</v>
      </c>
      <c r="O2375" s="57">
        <v>46310.371238425927</v>
      </c>
      <c r="P2375" s="57">
        <v>46310.5858912037</v>
      </c>
      <c r="Q2375">
        <v>69410513</v>
      </c>
      <c r="R2375">
        <v>3135926636</v>
      </c>
      <c r="S2375">
        <v>152417234543</v>
      </c>
      <c r="T2375" t="s">
        <v>7832</v>
      </c>
      <c r="U2375" t="s">
        <v>7833</v>
      </c>
      <c r="V2375" t="s">
        <v>7834</v>
      </c>
      <c r="Z2375">
        <v>112.659516797617</v>
      </c>
      <c r="AA2375">
        <v>-7.3495525655054701</v>
      </c>
      <c r="AB2375" t="s">
        <v>7835</v>
      </c>
      <c r="AC2375" t="s">
        <v>229</v>
      </c>
      <c r="AL2375" t="s">
        <v>217</v>
      </c>
      <c r="AM2375" t="s">
        <v>7627</v>
      </c>
      <c r="AN2375" t="s">
        <v>6</v>
      </c>
      <c r="AO2375" t="s">
        <v>7406</v>
      </c>
      <c r="AP2375" s="57">
        <v>46311.333333333336</v>
      </c>
      <c r="AR2375" t="s">
        <v>239</v>
      </c>
      <c r="AS2375" t="s">
        <v>578</v>
      </c>
      <c r="AT2375" t="s">
        <v>230</v>
      </c>
      <c r="AV2375" t="s">
        <v>799</v>
      </c>
      <c r="AW2375" t="s">
        <v>1585</v>
      </c>
      <c r="AX2375" t="s">
        <v>222</v>
      </c>
      <c r="BA2375" s="57">
        <v>46311.333333333336</v>
      </c>
      <c r="BB2375" t="s">
        <v>7627</v>
      </c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str">
        <f>VLOOKUP(H2375,Sheet2!$A$1:$B$270,2,FALSE)</f>
        <v>SURABAYA UTARA</v>
      </c>
    </row>
    <row r="2376" spans="1:61">
      <c r="A2376">
        <v>2375</v>
      </c>
      <c r="B2376">
        <v>1002646012</v>
      </c>
      <c r="C2376">
        <v>3</v>
      </c>
      <c r="D2376" t="s">
        <v>55</v>
      </c>
      <c r="E2376">
        <v>5</v>
      </c>
      <c r="F2376" t="s">
        <v>260</v>
      </c>
      <c r="G2376" t="s">
        <v>122</v>
      </c>
      <c r="H2376" t="s">
        <v>290</v>
      </c>
      <c r="I2376" t="s">
        <v>212</v>
      </c>
      <c r="J2376" t="s">
        <v>213</v>
      </c>
      <c r="K2376" t="s">
        <v>149</v>
      </c>
      <c r="L2376" t="s">
        <v>214</v>
      </c>
      <c r="M2376" t="s">
        <v>1400</v>
      </c>
      <c r="N2376" t="s">
        <v>215</v>
      </c>
      <c r="O2376" s="57">
        <v>46315.653981481482</v>
      </c>
      <c r="P2376" s="57">
        <v>46318.572708333333</v>
      </c>
      <c r="Q2376">
        <v>69413966</v>
      </c>
      <c r="S2376">
        <v>152446246661</v>
      </c>
      <c r="T2376" t="s">
        <v>10520</v>
      </c>
      <c r="U2376" t="s">
        <v>10521</v>
      </c>
      <c r="V2376" t="s">
        <v>10522</v>
      </c>
      <c r="Z2376">
        <v>112.49924428761</v>
      </c>
      <c r="AA2376">
        <v>-7.2210826997726496</v>
      </c>
      <c r="AB2376" t="s">
        <v>10523</v>
      </c>
      <c r="AC2376" t="s">
        <v>216</v>
      </c>
      <c r="AL2376" t="s">
        <v>217</v>
      </c>
      <c r="AM2376" t="s">
        <v>9927</v>
      </c>
      <c r="AN2376" t="s">
        <v>6</v>
      </c>
      <c r="AO2376" t="s">
        <v>10388</v>
      </c>
      <c r="AP2376" s="57">
        <v>46316.625</v>
      </c>
      <c r="AQ2376" t="s">
        <v>1495</v>
      </c>
      <c r="AR2376" t="s">
        <v>14</v>
      </c>
      <c r="AS2376" t="s">
        <v>827</v>
      </c>
      <c r="AT2376" t="s">
        <v>230</v>
      </c>
      <c r="AV2376" t="s">
        <v>12671</v>
      </c>
      <c r="AW2376" t="s">
        <v>875</v>
      </c>
      <c r="AX2376" t="s">
        <v>222</v>
      </c>
      <c r="BA2376" s="57">
        <v>46316.625</v>
      </c>
      <c r="BB2376" t="s">
        <v>9927</v>
      </c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str">
        <f>VLOOKUP(H2376,Sheet2!$A$1:$B$270,2,FALSE)</f>
        <v>GRESIK</v>
      </c>
    </row>
    <row r="2377" spans="1:61">
      <c r="A2377">
        <v>2376</v>
      </c>
      <c r="B2377">
        <v>1002646136</v>
      </c>
      <c r="C2377">
        <v>3</v>
      </c>
      <c r="D2377" t="s">
        <v>55</v>
      </c>
      <c r="E2377">
        <v>5</v>
      </c>
      <c r="F2377" t="s">
        <v>260</v>
      </c>
      <c r="G2377" t="s">
        <v>122</v>
      </c>
      <c r="H2377" t="s">
        <v>290</v>
      </c>
      <c r="I2377" t="s">
        <v>212</v>
      </c>
      <c r="J2377" t="s">
        <v>213</v>
      </c>
      <c r="K2377" t="s">
        <v>149</v>
      </c>
      <c r="L2377" t="s">
        <v>214</v>
      </c>
      <c r="M2377" t="s">
        <v>1400</v>
      </c>
      <c r="N2377" t="s">
        <v>215</v>
      </c>
      <c r="O2377" s="57">
        <v>46315.679756944446</v>
      </c>
      <c r="P2377" s="57">
        <v>46318.357361111113</v>
      </c>
      <c r="Q2377">
        <v>69414012</v>
      </c>
      <c r="S2377">
        <v>152446246663</v>
      </c>
      <c r="T2377" t="s">
        <v>10524</v>
      </c>
      <c r="U2377" t="s">
        <v>10525</v>
      </c>
      <c r="V2377" t="s">
        <v>10526</v>
      </c>
      <c r="Z2377">
        <v>112.501833625137</v>
      </c>
      <c r="AA2377">
        <v>-7.2215806269823801</v>
      </c>
      <c r="AB2377" t="s">
        <v>10527</v>
      </c>
      <c r="AC2377" t="s">
        <v>216</v>
      </c>
      <c r="AL2377" t="s">
        <v>217</v>
      </c>
      <c r="AM2377" t="s">
        <v>10528</v>
      </c>
      <c r="AN2377" t="s">
        <v>6</v>
      </c>
      <c r="AO2377" t="s">
        <v>10073</v>
      </c>
      <c r="AP2377" s="57">
        <v>46316.625</v>
      </c>
      <c r="AR2377" t="s">
        <v>14</v>
      </c>
      <c r="AS2377" t="s">
        <v>827</v>
      </c>
      <c r="AT2377" t="s">
        <v>230</v>
      </c>
      <c r="AV2377" t="s">
        <v>11711</v>
      </c>
      <c r="AW2377" t="s">
        <v>883</v>
      </c>
      <c r="AX2377" t="s">
        <v>222</v>
      </c>
      <c r="BA2377" s="57">
        <v>46316.625</v>
      </c>
      <c r="BB2377" t="s">
        <v>10528</v>
      </c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str">
        <f>VLOOKUP(H2377,Sheet2!$A$1:$B$270,2,FALSE)</f>
        <v>GRESIK</v>
      </c>
    </row>
    <row r="2378" spans="1:61">
      <c r="A2378">
        <v>2377</v>
      </c>
      <c r="B2378">
        <v>1002650345</v>
      </c>
      <c r="C2378">
        <v>3</v>
      </c>
      <c r="D2378" t="s">
        <v>55</v>
      </c>
      <c r="E2378">
        <v>5</v>
      </c>
      <c r="F2378" t="s">
        <v>260</v>
      </c>
      <c r="G2378" t="s">
        <v>122</v>
      </c>
      <c r="H2378" t="s">
        <v>290</v>
      </c>
      <c r="I2378" t="s">
        <v>212</v>
      </c>
      <c r="J2378" t="s">
        <v>213</v>
      </c>
      <c r="K2378" t="s">
        <v>149</v>
      </c>
      <c r="L2378" t="s">
        <v>214</v>
      </c>
      <c r="M2378" t="s">
        <v>1400</v>
      </c>
      <c r="N2378" t="s">
        <v>215</v>
      </c>
      <c r="O2378" s="57">
        <v>46318.39640046296</v>
      </c>
      <c r="P2378" s="57">
        <v>46318.503055555557</v>
      </c>
      <c r="Q2378">
        <v>69415637</v>
      </c>
      <c r="S2378">
        <v>152446246679</v>
      </c>
      <c r="T2378" t="s">
        <v>12672</v>
      </c>
      <c r="U2378" t="s">
        <v>10525</v>
      </c>
      <c r="V2378" t="s">
        <v>12673</v>
      </c>
      <c r="Z2378">
        <v>112.501829601824</v>
      </c>
      <c r="AA2378">
        <v>-7.2216880621066899</v>
      </c>
      <c r="AB2378" t="s">
        <v>12674</v>
      </c>
      <c r="AC2378" t="s">
        <v>216</v>
      </c>
      <c r="AL2378" t="s">
        <v>217</v>
      </c>
      <c r="AM2378" t="s">
        <v>12675</v>
      </c>
      <c r="AN2378" t="s">
        <v>6</v>
      </c>
      <c r="AO2378" t="s">
        <v>11876</v>
      </c>
      <c r="AP2378" s="57">
        <v>46319.333333333336</v>
      </c>
      <c r="AR2378" t="s">
        <v>14</v>
      </c>
      <c r="AS2378" t="s">
        <v>827</v>
      </c>
      <c r="AT2378" t="s">
        <v>230</v>
      </c>
      <c r="AV2378" t="s">
        <v>12676</v>
      </c>
      <c r="AW2378" t="s">
        <v>877</v>
      </c>
      <c r="AX2378" t="s">
        <v>222</v>
      </c>
      <c r="BA2378" s="57">
        <v>46319.333333333336</v>
      </c>
      <c r="BB2378" t="s">
        <v>12675</v>
      </c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str">
        <f>VLOOKUP(H2378,Sheet2!$A$1:$B$270,2,FALSE)</f>
        <v>GRESIK</v>
      </c>
    </row>
    <row r="2379" spans="1:61">
      <c r="A2379">
        <v>2378</v>
      </c>
      <c r="B2379">
        <v>1002649318</v>
      </c>
      <c r="C2379">
        <v>3</v>
      </c>
      <c r="D2379" t="s">
        <v>55</v>
      </c>
      <c r="E2379">
        <v>5</v>
      </c>
      <c r="F2379" t="s">
        <v>260</v>
      </c>
      <c r="G2379" t="s">
        <v>122</v>
      </c>
      <c r="H2379" t="s">
        <v>290</v>
      </c>
      <c r="I2379" t="s">
        <v>212</v>
      </c>
      <c r="J2379" t="s">
        <v>213</v>
      </c>
      <c r="K2379" t="s">
        <v>149</v>
      </c>
      <c r="M2379" t="s">
        <v>836</v>
      </c>
      <c r="N2379" t="s">
        <v>215</v>
      </c>
      <c r="O2379" s="57">
        <v>46317.60359953704</v>
      </c>
      <c r="P2379" s="57">
        <v>46317.815972222219</v>
      </c>
      <c r="Q2379">
        <v>69414012</v>
      </c>
      <c r="S2379">
        <v>152446246675</v>
      </c>
      <c r="T2379" t="s">
        <v>10524</v>
      </c>
      <c r="U2379" t="s">
        <v>11712</v>
      </c>
      <c r="V2379" t="s">
        <v>11713</v>
      </c>
      <c r="Z2379">
        <v>112.50298384532999</v>
      </c>
      <c r="AA2379">
        <v>-7.2210968824608504</v>
      </c>
      <c r="AB2379" t="s">
        <v>10527</v>
      </c>
      <c r="AC2379" t="s">
        <v>216</v>
      </c>
      <c r="AL2379" t="s">
        <v>217</v>
      </c>
      <c r="AM2379" t="s">
        <v>11714</v>
      </c>
      <c r="AN2379" t="s">
        <v>6</v>
      </c>
      <c r="AO2379" t="s">
        <v>11615</v>
      </c>
      <c r="AR2379" t="s">
        <v>14</v>
      </c>
      <c r="AS2379" t="s">
        <v>827</v>
      </c>
      <c r="AT2379" t="s">
        <v>230</v>
      </c>
      <c r="AV2379" t="s">
        <v>837</v>
      </c>
      <c r="AW2379" t="s">
        <v>861</v>
      </c>
      <c r="AX2379" t="s">
        <v>222</v>
      </c>
      <c r="BA2379" s="57">
        <v>46317.291666666664</v>
      </c>
      <c r="BB2379" t="s">
        <v>11714</v>
      </c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str">
        <f>VLOOKUP(H2379,Sheet2!$A$1:$B$270,2,FALSE)</f>
        <v>GRESIK</v>
      </c>
    </row>
    <row r="2380" spans="1:61">
      <c r="A2380">
        <v>2379</v>
      </c>
      <c r="B2380">
        <v>1002617816</v>
      </c>
      <c r="C2380">
        <v>3</v>
      </c>
      <c r="D2380" t="s">
        <v>55</v>
      </c>
      <c r="E2380">
        <v>5</v>
      </c>
      <c r="F2380" t="s">
        <v>260</v>
      </c>
      <c r="G2380" t="s">
        <v>122</v>
      </c>
      <c r="H2380" t="s">
        <v>290</v>
      </c>
      <c r="I2380" t="s">
        <v>212</v>
      </c>
      <c r="J2380" t="s">
        <v>213</v>
      </c>
      <c r="K2380" t="s">
        <v>149</v>
      </c>
      <c r="M2380" t="s">
        <v>76</v>
      </c>
      <c r="N2380" t="s">
        <v>215</v>
      </c>
      <c r="O2380" s="57">
        <v>46296.552708333336</v>
      </c>
      <c r="P2380" s="57">
        <v>46296.767199074071</v>
      </c>
      <c r="Q2380">
        <v>69395522</v>
      </c>
      <c r="S2380">
        <v>152446246558</v>
      </c>
      <c r="T2380" t="s">
        <v>897</v>
      </c>
      <c r="U2380" t="s">
        <v>1280</v>
      </c>
      <c r="V2380" t="s">
        <v>1281</v>
      </c>
      <c r="Z2380">
        <v>112.56014380000001</v>
      </c>
      <c r="AA2380">
        <v>-7.2764436999999997</v>
      </c>
      <c r="AB2380" t="s">
        <v>898</v>
      </c>
      <c r="AC2380" t="s">
        <v>216</v>
      </c>
      <c r="AL2380" t="s">
        <v>217</v>
      </c>
      <c r="AM2380" t="s">
        <v>1282</v>
      </c>
      <c r="AN2380" t="s">
        <v>6</v>
      </c>
      <c r="AO2380" s="57">
        <v>46032.559305555558</v>
      </c>
      <c r="AR2380" t="s">
        <v>218</v>
      </c>
      <c r="AS2380" t="s">
        <v>827</v>
      </c>
      <c r="AT2380" t="s">
        <v>230</v>
      </c>
      <c r="AU2380">
        <v>20261001</v>
      </c>
      <c r="AV2380" t="s">
        <v>221</v>
      </c>
      <c r="AW2380" t="s">
        <v>577</v>
      </c>
      <c r="AX2380" t="s">
        <v>222</v>
      </c>
      <c r="BA2380" s="57">
        <v>46296.291666666664</v>
      </c>
      <c r="BB2380" t="s">
        <v>1282</v>
      </c>
      <c r="BC2380">
        <v>2026</v>
      </c>
      <c r="BD2380">
        <v>10</v>
      </c>
      <c r="BE2380">
        <v>1</v>
      </c>
      <c r="BF2380" s="6">
        <f t="shared" si="111"/>
        <v>46296</v>
      </c>
      <c r="BG2380">
        <f t="shared" si="112"/>
        <v>-0.29166666666424135</v>
      </c>
      <c r="BH2380" t="str">
        <f t="shared" si="113"/>
        <v>COMPLY</v>
      </c>
      <c r="BI2380" t="str">
        <f>VLOOKUP(H2380,Sheet2!$A$1:$B$270,2,FALSE)</f>
        <v>GRESIK</v>
      </c>
    </row>
    <row r="2381" spans="1:61">
      <c r="A2381">
        <v>2380</v>
      </c>
      <c r="B2381">
        <v>1002634691</v>
      </c>
      <c r="C2381">
        <v>3</v>
      </c>
      <c r="D2381" t="s">
        <v>55</v>
      </c>
      <c r="E2381">
        <v>5</v>
      </c>
      <c r="F2381" t="s">
        <v>260</v>
      </c>
      <c r="G2381" t="s">
        <v>122</v>
      </c>
      <c r="H2381" t="s">
        <v>290</v>
      </c>
      <c r="I2381" t="s">
        <v>212</v>
      </c>
      <c r="J2381" t="s">
        <v>213</v>
      </c>
      <c r="K2381" t="s">
        <v>149</v>
      </c>
      <c r="L2381" t="s">
        <v>214</v>
      </c>
      <c r="M2381" t="s">
        <v>76</v>
      </c>
      <c r="N2381" t="s">
        <v>215</v>
      </c>
      <c r="O2381" s="57">
        <v>46308.471921296295</v>
      </c>
      <c r="P2381" s="57">
        <v>46309.832013888888</v>
      </c>
      <c r="Q2381">
        <v>69409243</v>
      </c>
      <c r="S2381">
        <v>152446246629</v>
      </c>
      <c r="T2381" t="s">
        <v>6383</v>
      </c>
      <c r="U2381" t="s">
        <v>6384</v>
      </c>
      <c r="V2381" t="s">
        <v>6385</v>
      </c>
      <c r="Z2381">
        <v>112.56474282592499</v>
      </c>
      <c r="AA2381">
        <v>-7.27231576354139</v>
      </c>
      <c r="AB2381" t="s">
        <v>6386</v>
      </c>
      <c r="AC2381" t="s">
        <v>216</v>
      </c>
      <c r="AL2381" t="s">
        <v>217</v>
      </c>
      <c r="AM2381" t="s">
        <v>5743</v>
      </c>
      <c r="AN2381" t="s">
        <v>6</v>
      </c>
      <c r="AO2381" t="s">
        <v>5744</v>
      </c>
      <c r="AP2381" s="57">
        <v>46309.333333333336</v>
      </c>
      <c r="AR2381" t="s">
        <v>218</v>
      </c>
      <c r="AS2381" t="s">
        <v>827</v>
      </c>
      <c r="AT2381" t="s">
        <v>230</v>
      </c>
      <c r="AU2381">
        <v>20261014</v>
      </c>
      <c r="AV2381" t="s">
        <v>221</v>
      </c>
      <c r="AW2381" t="s">
        <v>875</v>
      </c>
      <c r="AX2381" t="s">
        <v>222</v>
      </c>
      <c r="BA2381" s="57">
        <v>46309.333333333336</v>
      </c>
      <c r="BB2381" t="s">
        <v>5743</v>
      </c>
      <c r="BC2381">
        <v>2026</v>
      </c>
      <c r="BD2381">
        <v>10</v>
      </c>
      <c r="BE2381">
        <v>14</v>
      </c>
      <c r="BF2381" s="6">
        <f t="shared" si="111"/>
        <v>46309</v>
      </c>
      <c r="BG2381">
        <f t="shared" si="112"/>
        <v>-0.33333333333575865</v>
      </c>
      <c r="BH2381" t="str">
        <f t="shared" si="113"/>
        <v>COMPLY</v>
      </c>
      <c r="BI2381" t="str">
        <f>VLOOKUP(H2381,Sheet2!$A$1:$B$270,2,FALSE)</f>
        <v>GRESIK</v>
      </c>
    </row>
    <row r="2382" spans="1:61">
      <c r="A2382">
        <v>2381</v>
      </c>
      <c r="B2382">
        <v>1002640704</v>
      </c>
      <c r="C2382">
        <v>3</v>
      </c>
      <c r="D2382" t="s">
        <v>55</v>
      </c>
      <c r="E2382">
        <v>5</v>
      </c>
      <c r="F2382" t="s">
        <v>260</v>
      </c>
      <c r="G2382" t="s">
        <v>122</v>
      </c>
      <c r="H2382" t="s">
        <v>290</v>
      </c>
      <c r="I2382" t="s">
        <v>212</v>
      </c>
      <c r="J2382" t="s">
        <v>213</v>
      </c>
      <c r="K2382" t="s">
        <v>149</v>
      </c>
      <c r="L2382" t="s">
        <v>214</v>
      </c>
      <c r="M2382" t="s">
        <v>76</v>
      </c>
      <c r="N2382" t="s">
        <v>215</v>
      </c>
      <c r="O2382" s="57">
        <v>46311.683113425926</v>
      </c>
      <c r="P2382" s="57">
        <v>46312.8675</v>
      </c>
      <c r="Q2382">
        <v>69411737</v>
      </c>
      <c r="S2382">
        <v>152446246645</v>
      </c>
      <c r="T2382" t="s">
        <v>9051</v>
      </c>
      <c r="U2382" t="s">
        <v>9052</v>
      </c>
      <c r="V2382" t="s">
        <v>9053</v>
      </c>
      <c r="Z2382">
        <v>112.58634240000001</v>
      </c>
      <c r="AA2382">
        <v>-7.2770014999999999</v>
      </c>
      <c r="AB2382" t="s">
        <v>9054</v>
      </c>
      <c r="AC2382" t="s">
        <v>235</v>
      </c>
      <c r="AL2382" t="s">
        <v>217</v>
      </c>
      <c r="AM2382" t="s">
        <v>9055</v>
      </c>
      <c r="AN2382" t="s">
        <v>6</v>
      </c>
      <c r="AO2382" t="s">
        <v>9056</v>
      </c>
      <c r="AP2382" s="57">
        <v>46312.625</v>
      </c>
      <c r="AR2382" t="s">
        <v>218</v>
      </c>
      <c r="AS2382" t="s">
        <v>827</v>
      </c>
      <c r="AT2382" t="s">
        <v>342</v>
      </c>
      <c r="AU2382">
        <v>20261017</v>
      </c>
      <c r="AV2382" t="s">
        <v>221</v>
      </c>
      <c r="AW2382" t="s">
        <v>1899</v>
      </c>
      <c r="AX2382" t="s">
        <v>222</v>
      </c>
      <c r="BA2382" s="57">
        <v>46312.625</v>
      </c>
      <c r="BB2382" t="s">
        <v>9055</v>
      </c>
      <c r="BC2382">
        <v>2026</v>
      </c>
      <c r="BD2382">
        <v>10</v>
      </c>
      <c r="BE2382">
        <v>17</v>
      </c>
      <c r="BF2382" s="6">
        <f t="shared" si="111"/>
        <v>46312</v>
      </c>
      <c r="BG2382">
        <f t="shared" si="112"/>
        <v>-0.625</v>
      </c>
      <c r="BH2382" t="str">
        <f t="shared" si="113"/>
        <v>COMPLY</v>
      </c>
      <c r="BI2382" t="str">
        <f>VLOOKUP(H2382,Sheet2!$A$1:$B$270,2,FALSE)</f>
        <v>GRESIK</v>
      </c>
    </row>
    <row r="2383" spans="1:61">
      <c r="A2383">
        <v>2382</v>
      </c>
      <c r="B2383">
        <v>1002650835</v>
      </c>
      <c r="C2383">
        <v>3</v>
      </c>
      <c r="D2383" t="s">
        <v>55</v>
      </c>
      <c r="E2383">
        <v>5</v>
      </c>
      <c r="F2383" t="s">
        <v>260</v>
      </c>
      <c r="G2383" t="s">
        <v>122</v>
      </c>
      <c r="H2383" t="s">
        <v>290</v>
      </c>
      <c r="I2383" t="s">
        <v>212</v>
      </c>
      <c r="J2383" t="s">
        <v>213</v>
      </c>
      <c r="K2383" t="s">
        <v>149</v>
      </c>
      <c r="M2383" t="s">
        <v>76</v>
      </c>
      <c r="N2383" t="s">
        <v>215</v>
      </c>
      <c r="O2383" s="57">
        <v>46318.503067129626</v>
      </c>
      <c r="P2383" s="57">
        <v>46318.627754629626</v>
      </c>
      <c r="Q2383">
        <v>69415637</v>
      </c>
      <c r="S2383">
        <v>152446246683</v>
      </c>
      <c r="T2383" t="s">
        <v>12672</v>
      </c>
      <c r="U2383" t="s">
        <v>12677</v>
      </c>
      <c r="V2383" t="s">
        <v>12678</v>
      </c>
      <c r="Z2383">
        <v>112.49907899999999</v>
      </c>
      <c r="AA2383">
        <v>-7.2209849999999998</v>
      </c>
      <c r="AB2383" t="s">
        <v>12674</v>
      </c>
      <c r="AC2383" t="s">
        <v>216</v>
      </c>
      <c r="AL2383" t="s">
        <v>217</v>
      </c>
      <c r="AM2383" t="s">
        <v>12679</v>
      </c>
      <c r="AN2383" t="s">
        <v>6</v>
      </c>
      <c r="AO2383" t="s">
        <v>12633</v>
      </c>
      <c r="AR2383" t="s">
        <v>218</v>
      </c>
      <c r="AS2383" t="s">
        <v>827</v>
      </c>
      <c r="AT2383" t="s">
        <v>230</v>
      </c>
      <c r="AU2383">
        <v>20261023</v>
      </c>
      <c r="AV2383" t="s">
        <v>221</v>
      </c>
      <c r="AW2383" t="s">
        <v>559</v>
      </c>
      <c r="AX2383" t="s">
        <v>222</v>
      </c>
      <c r="BA2383" s="57">
        <v>46318.291666666664</v>
      </c>
      <c r="BB2383" t="s">
        <v>12679</v>
      </c>
      <c r="BC2383">
        <v>2026</v>
      </c>
      <c r="BD2383">
        <v>10</v>
      </c>
      <c r="BE2383">
        <v>23</v>
      </c>
      <c r="BF2383" s="6">
        <f t="shared" si="111"/>
        <v>46318</v>
      </c>
      <c r="BG2383">
        <f t="shared" si="112"/>
        <v>-0.29166666666424135</v>
      </c>
      <c r="BH2383" t="str">
        <f t="shared" si="113"/>
        <v>COMPLY</v>
      </c>
      <c r="BI2383" t="str">
        <f>VLOOKUP(H2383,Sheet2!$A$1:$B$270,2,FALSE)</f>
        <v>GRESIK</v>
      </c>
    </row>
    <row r="2384" spans="1:61">
      <c r="A2384">
        <v>2383</v>
      </c>
      <c r="B2384">
        <v>1002650174</v>
      </c>
      <c r="C2384">
        <v>3</v>
      </c>
      <c r="D2384" t="s">
        <v>55</v>
      </c>
      <c r="E2384">
        <v>5</v>
      </c>
      <c r="F2384" t="s">
        <v>260</v>
      </c>
      <c r="G2384" t="s">
        <v>122</v>
      </c>
      <c r="H2384" t="s">
        <v>290</v>
      </c>
      <c r="I2384" t="s">
        <v>212</v>
      </c>
      <c r="J2384" t="s">
        <v>213</v>
      </c>
      <c r="K2384" t="s">
        <v>149</v>
      </c>
      <c r="M2384" t="s">
        <v>76</v>
      </c>
      <c r="N2384" t="s">
        <v>215</v>
      </c>
      <c r="O2384" s="57">
        <v>46318.357361111113</v>
      </c>
      <c r="P2384" s="57">
        <v>46318.577870370369</v>
      </c>
      <c r="Q2384">
        <v>69414012</v>
      </c>
      <c r="S2384">
        <v>152446246676</v>
      </c>
      <c r="T2384" t="s">
        <v>10524</v>
      </c>
      <c r="U2384" t="s">
        <v>12680</v>
      </c>
      <c r="V2384" t="s">
        <v>12681</v>
      </c>
      <c r="Z2384">
        <v>112.49918889999999</v>
      </c>
      <c r="AA2384">
        <v>-7.2210625000000004</v>
      </c>
      <c r="AB2384" t="s">
        <v>10527</v>
      </c>
      <c r="AC2384" t="s">
        <v>216</v>
      </c>
      <c r="AL2384" t="s">
        <v>217</v>
      </c>
      <c r="AM2384" t="s">
        <v>11714</v>
      </c>
      <c r="AN2384" t="s">
        <v>6</v>
      </c>
      <c r="AO2384" t="s">
        <v>11984</v>
      </c>
      <c r="AR2384" t="s">
        <v>218</v>
      </c>
      <c r="AS2384" t="s">
        <v>827</v>
      </c>
      <c r="AT2384" t="s">
        <v>230</v>
      </c>
      <c r="AU2384">
        <v>20261023</v>
      </c>
      <c r="AV2384" t="s">
        <v>221</v>
      </c>
      <c r="AW2384" t="s">
        <v>861</v>
      </c>
      <c r="AX2384" t="s">
        <v>222</v>
      </c>
      <c r="BA2384" s="57">
        <v>46318.291666666664</v>
      </c>
      <c r="BB2384" t="s">
        <v>11714</v>
      </c>
      <c r="BC2384">
        <v>2026</v>
      </c>
      <c r="BD2384">
        <v>10</v>
      </c>
      <c r="BE2384">
        <v>23</v>
      </c>
      <c r="BF2384" s="6">
        <f t="shared" si="111"/>
        <v>46318</v>
      </c>
      <c r="BG2384">
        <f t="shared" si="112"/>
        <v>-0.29166666666424135</v>
      </c>
      <c r="BH2384" t="str">
        <f t="shared" si="113"/>
        <v>COMPLY</v>
      </c>
      <c r="BI2384" t="str">
        <f>VLOOKUP(H2384,Sheet2!$A$1:$B$270,2,FALSE)</f>
        <v>GRESIK</v>
      </c>
    </row>
    <row r="2385" spans="1:61">
      <c r="A2385">
        <v>2384</v>
      </c>
      <c r="B2385">
        <v>1002651017</v>
      </c>
      <c r="C2385">
        <v>3</v>
      </c>
      <c r="D2385" t="s">
        <v>55</v>
      </c>
      <c r="E2385">
        <v>5</v>
      </c>
      <c r="F2385" t="s">
        <v>260</v>
      </c>
      <c r="G2385" t="s">
        <v>122</v>
      </c>
      <c r="H2385" t="s">
        <v>290</v>
      </c>
      <c r="I2385" t="s">
        <v>212</v>
      </c>
      <c r="J2385" t="s">
        <v>213</v>
      </c>
      <c r="K2385" t="s">
        <v>149</v>
      </c>
      <c r="M2385" t="s">
        <v>76</v>
      </c>
      <c r="N2385" t="s">
        <v>215</v>
      </c>
      <c r="O2385" s="57">
        <v>46318.57271990741</v>
      </c>
      <c r="P2385" s="57">
        <v>46318.83699074074</v>
      </c>
      <c r="Q2385">
        <v>69413966</v>
      </c>
      <c r="S2385">
        <v>152446246687</v>
      </c>
      <c r="T2385" t="s">
        <v>10520</v>
      </c>
      <c r="U2385" t="s">
        <v>12677</v>
      </c>
      <c r="V2385" t="s">
        <v>12682</v>
      </c>
      <c r="Z2385">
        <v>112.499185</v>
      </c>
      <c r="AA2385">
        <v>-7.2210919999999996</v>
      </c>
      <c r="AB2385" t="s">
        <v>10523</v>
      </c>
      <c r="AC2385" t="s">
        <v>216</v>
      </c>
      <c r="AL2385" t="s">
        <v>217</v>
      </c>
      <c r="AM2385" t="s">
        <v>12683</v>
      </c>
      <c r="AN2385" t="s">
        <v>6</v>
      </c>
      <c r="AO2385" t="s">
        <v>12660</v>
      </c>
      <c r="AR2385" t="s">
        <v>218</v>
      </c>
      <c r="AS2385" t="s">
        <v>827</v>
      </c>
      <c r="AT2385" t="s">
        <v>230</v>
      </c>
      <c r="AU2385">
        <v>20261023</v>
      </c>
      <c r="AV2385" t="s">
        <v>221</v>
      </c>
      <c r="AW2385" t="s">
        <v>12684</v>
      </c>
      <c r="AX2385" t="s">
        <v>222</v>
      </c>
      <c r="BA2385" s="57">
        <v>46318.291666666664</v>
      </c>
      <c r="BB2385" t="s">
        <v>12683</v>
      </c>
      <c r="BC2385">
        <v>2026</v>
      </c>
      <c r="BD2385">
        <v>10</v>
      </c>
      <c r="BE2385">
        <v>23</v>
      </c>
      <c r="BF2385" s="6">
        <f t="shared" si="111"/>
        <v>46318</v>
      </c>
      <c r="BG2385">
        <f t="shared" si="112"/>
        <v>-0.29166666666424135</v>
      </c>
      <c r="BH2385" t="str">
        <f t="shared" si="113"/>
        <v>COMPLY</v>
      </c>
      <c r="BI2385" t="str">
        <f>VLOOKUP(H2385,Sheet2!$A$1:$B$270,2,FALSE)</f>
        <v>GRESIK</v>
      </c>
    </row>
    <row r="2386" spans="1:61">
      <c r="A2386">
        <v>2385</v>
      </c>
      <c r="B2386">
        <v>1002629849</v>
      </c>
      <c r="C2386">
        <v>3</v>
      </c>
      <c r="D2386" t="s">
        <v>55</v>
      </c>
      <c r="E2386">
        <v>5</v>
      </c>
      <c r="F2386" t="s">
        <v>260</v>
      </c>
      <c r="G2386" t="s">
        <v>122</v>
      </c>
      <c r="H2386" t="s">
        <v>319</v>
      </c>
      <c r="I2386" t="s">
        <v>212</v>
      </c>
      <c r="J2386" t="s">
        <v>213</v>
      </c>
      <c r="K2386" t="s">
        <v>149</v>
      </c>
      <c r="L2386" t="s">
        <v>214</v>
      </c>
      <c r="M2386" t="s">
        <v>836</v>
      </c>
      <c r="N2386" t="s">
        <v>215</v>
      </c>
      <c r="O2386" s="57">
        <v>46304.594918981478</v>
      </c>
      <c r="P2386" s="57">
        <v>46321.481319444443</v>
      </c>
      <c r="Q2386">
        <v>69407399</v>
      </c>
      <c r="S2386">
        <v>152445902506</v>
      </c>
      <c r="T2386" t="s">
        <v>5577</v>
      </c>
      <c r="U2386" t="s">
        <v>5578</v>
      </c>
      <c r="V2386" t="s">
        <v>5579</v>
      </c>
      <c r="Z2386">
        <v>112.53393296152301</v>
      </c>
      <c r="AA2386">
        <v>-7.1766685182855801</v>
      </c>
      <c r="AB2386" t="s">
        <v>5580</v>
      </c>
      <c r="AC2386" t="s">
        <v>216</v>
      </c>
      <c r="AL2386" t="s">
        <v>217</v>
      </c>
      <c r="AM2386" t="s">
        <v>5437</v>
      </c>
      <c r="AN2386" t="s">
        <v>6</v>
      </c>
      <c r="AO2386" s="57">
        <v>46275.600995370369</v>
      </c>
      <c r="AP2386" s="57">
        <v>46307.333333333336</v>
      </c>
      <c r="AQ2386" t="s">
        <v>841</v>
      </c>
      <c r="AR2386" t="s">
        <v>14</v>
      </c>
      <c r="AS2386" t="s">
        <v>122</v>
      </c>
      <c r="AT2386" t="s">
        <v>230</v>
      </c>
      <c r="AV2386" t="s">
        <v>837</v>
      </c>
      <c r="AW2386" t="s">
        <v>923</v>
      </c>
      <c r="AX2386" t="s">
        <v>222</v>
      </c>
      <c r="BA2386" s="57">
        <v>46307.333333333336</v>
      </c>
      <c r="BB2386" t="s">
        <v>5437</v>
      </c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str">
        <f>VLOOKUP(H2386,Sheet2!$A$1:$B$270,2,FALSE)</f>
        <v>GRESIK</v>
      </c>
    </row>
    <row r="2387" spans="1:61">
      <c r="A2387">
        <v>2386</v>
      </c>
      <c r="B2387">
        <v>1002635957</v>
      </c>
      <c r="C2387">
        <v>3</v>
      </c>
      <c r="D2387" t="s">
        <v>55</v>
      </c>
      <c r="E2387">
        <v>5</v>
      </c>
      <c r="F2387" t="s">
        <v>260</v>
      </c>
      <c r="G2387" t="s">
        <v>122</v>
      </c>
      <c r="H2387" t="s">
        <v>319</v>
      </c>
      <c r="I2387" t="s">
        <v>212</v>
      </c>
      <c r="J2387" t="s">
        <v>213</v>
      </c>
      <c r="K2387" t="s">
        <v>149</v>
      </c>
      <c r="L2387" t="s">
        <v>214</v>
      </c>
      <c r="M2387" t="s">
        <v>836</v>
      </c>
      <c r="N2387" t="s">
        <v>215</v>
      </c>
      <c r="O2387" s="57">
        <v>46309.331030092595</v>
      </c>
      <c r="P2387" s="57">
        <v>46321.477372685185</v>
      </c>
      <c r="Q2387">
        <v>69409760</v>
      </c>
      <c r="S2387">
        <v>152445902877</v>
      </c>
      <c r="T2387" t="s">
        <v>7191</v>
      </c>
      <c r="U2387" t="s">
        <v>7192</v>
      </c>
      <c r="V2387" t="s">
        <v>7193</v>
      </c>
      <c r="Z2387">
        <v>112.524116076529</v>
      </c>
      <c r="AA2387">
        <v>-7.1450105003172002</v>
      </c>
      <c r="AB2387" t="s">
        <v>7194</v>
      </c>
      <c r="AC2387" t="s">
        <v>216</v>
      </c>
      <c r="AL2387" t="s">
        <v>217</v>
      </c>
      <c r="AM2387" t="s">
        <v>7195</v>
      </c>
      <c r="AN2387" t="s">
        <v>6</v>
      </c>
      <c r="AO2387" t="s">
        <v>6806</v>
      </c>
      <c r="AP2387" s="57">
        <v>46310.333333333336</v>
      </c>
      <c r="AQ2387" t="s">
        <v>841</v>
      </c>
      <c r="AR2387" t="s">
        <v>14</v>
      </c>
      <c r="AS2387" t="s">
        <v>122</v>
      </c>
      <c r="AT2387" t="s">
        <v>230</v>
      </c>
      <c r="AV2387" t="s">
        <v>837</v>
      </c>
      <c r="AW2387" t="s">
        <v>877</v>
      </c>
      <c r="AX2387" t="s">
        <v>222</v>
      </c>
      <c r="BA2387" s="57">
        <v>46310.333333333336</v>
      </c>
      <c r="BB2387" t="s">
        <v>7195</v>
      </c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str">
        <f>VLOOKUP(H2387,Sheet2!$A$1:$B$270,2,FALSE)</f>
        <v>GRESIK</v>
      </c>
    </row>
    <row r="2388" spans="1:61">
      <c r="A2388">
        <v>2387</v>
      </c>
      <c r="B2388">
        <v>1002629909</v>
      </c>
      <c r="C2388">
        <v>3</v>
      </c>
      <c r="D2388" t="s">
        <v>55</v>
      </c>
      <c r="E2388">
        <v>5</v>
      </c>
      <c r="F2388" t="s">
        <v>260</v>
      </c>
      <c r="G2388" t="s">
        <v>122</v>
      </c>
      <c r="H2388" t="s">
        <v>319</v>
      </c>
      <c r="I2388" t="s">
        <v>212</v>
      </c>
      <c r="J2388" t="s">
        <v>213</v>
      </c>
      <c r="K2388" t="s">
        <v>149</v>
      </c>
      <c r="L2388" t="s">
        <v>214</v>
      </c>
      <c r="M2388" t="s">
        <v>76</v>
      </c>
      <c r="N2388" t="s">
        <v>215</v>
      </c>
      <c r="O2388" s="57">
        <v>46304.603877314818</v>
      </c>
      <c r="P2388" s="57">
        <v>46307.673750000002</v>
      </c>
      <c r="Q2388">
        <v>69407446</v>
      </c>
      <c r="S2388">
        <v>152445902875</v>
      </c>
      <c r="T2388" t="s">
        <v>5572</v>
      </c>
      <c r="U2388" t="s">
        <v>5573</v>
      </c>
      <c r="V2388" t="s">
        <v>5574</v>
      </c>
      <c r="Z2388">
        <v>112.53482144325901</v>
      </c>
      <c r="AA2388">
        <v>-7.1710613444766498</v>
      </c>
      <c r="AB2388" t="s">
        <v>5575</v>
      </c>
      <c r="AC2388" t="s">
        <v>216</v>
      </c>
      <c r="AL2388" t="s">
        <v>217</v>
      </c>
      <c r="AM2388" t="s">
        <v>5576</v>
      </c>
      <c r="AN2388" t="s">
        <v>6</v>
      </c>
      <c r="AO2388" s="57">
        <v>46275.611446759256</v>
      </c>
      <c r="AP2388" s="57">
        <v>46307.333333333336</v>
      </c>
      <c r="AR2388" t="s">
        <v>218</v>
      </c>
      <c r="AS2388" t="s">
        <v>122</v>
      </c>
      <c r="AT2388" t="s">
        <v>230</v>
      </c>
      <c r="AU2388">
        <v>20261012</v>
      </c>
      <c r="AV2388" t="s">
        <v>221</v>
      </c>
      <c r="AW2388" t="s">
        <v>923</v>
      </c>
      <c r="AX2388" t="s">
        <v>222</v>
      </c>
      <c r="BA2388" s="57">
        <v>46307.333333333336</v>
      </c>
      <c r="BB2388" t="s">
        <v>5576</v>
      </c>
      <c r="BC2388">
        <v>2026</v>
      </c>
      <c r="BD2388">
        <v>10</v>
      </c>
      <c r="BE2388">
        <v>12</v>
      </c>
      <c r="BF2388" s="6">
        <f t="shared" si="111"/>
        <v>46307</v>
      </c>
      <c r="BG2388">
        <f t="shared" si="112"/>
        <v>-0.33333333333575865</v>
      </c>
      <c r="BH2388" t="str">
        <f t="shared" si="113"/>
        <v>COMPLY</v>
      </c>
      <c r="BI2388" t="str">
        <f>VLOOKUP(H2388,Sheet2!$A$1:$B$270,2,FALSE)</f>
        <v>GRESIK</v>
      </c>
    </row>
    <row r="2389" spans="1:61">
      <c r="A2389">
        <v>2388</v>
      </c>
      <c r="B2389">
        <v>1002634875</v>
      </c>
      <c r="C2389">
        <v>3</v>
      </c>
      <c r="D2389" t="s">
        <v>55</v>
      </c>
      <c r="E2389">
        <v>5</v>
      </c>
      <c r="F2389" t="s">
        <v>260</v>
      </c>
      <c r="G2389" t="s">
        <v>122</v>
      </c>
      <c r="H2389" t="s">
        <v>319</v>
      </c>
      <c r="I2389" t="s">
        <v>212</v>
      </c>
      <c r="J2389" t="s">
        <v>213</v>
      </c>
      <c r="K2389" t="s">
        <v>149</v>
      </c>
      <c r="L2389" t="s">
        <v>214</v>
      </c>
      <c r="M2389" t="s">
        <v>76</v>
      </c>
      <c r="N2389" t="s">
        <v>215</v>
      </c>
      <c r="O2389" s="57">
        <v>46308.522685185184</v>
      </c>
      <c r="P2389" s="57">
        <v>46309.585613425923</v>
      </c>
      <c r="Q2389">
        <v>69409335</v>
      </c>
      <c r="S2389">
        <v>152445902876</v>
      </c>
      <c r="T2389" t="s">
        <v>5577</v>
      </c>
      <c r="U2389" t="s">
        <v>5578</v>
      </c>
      <c r="V2389" t="s">
        <v>6387</v>
      </c>
      <c r="Z2389">
        <v>112.5338998</v>
      </c>
      <c r="AA2389">
        <v>-7.1761774999999997</v>
      </c>
      <c r="AB2389" t="s">
        <v>6388</v>
      </c>
      <c r="AC2389" t="s">
        <v>216</v>
      </c>
      <c r="AL2389" t="s">
        <v>217</v>
      </c>
      <c r="AM2389" t="s">
        <v>5869</v>
      </c>
      <c r="AN2389" t="s">
        <v>6</v>
      </c>
      <c r="AO2389" t="s">
        <v>6251</v>
      </c>
      <c r="AP2389" s="57">
        <v>46309.458333333336</v>
      </c>
      <c r="AR2389" t="s">
        <v>218</v>
      </c>
      <c r="AS2389" t="s">
        <v>122</v>
      </c>
      <c r="AT2389" t="s">
        <v>230</v>
      </c>
      <c r="AU2389">
        <v>20261014</v>
      </c>
      <c r="AV2389" t="s">
        <v>221</v>
      </c>
      <c r="AW2389" t="s">
        <v>879</v>
      </c>
      <c r="AX2389" t="s">
        <v>222</v>
      </c>
      <c r="BA2389" s="57">
        <v>46309.458333333336</v>
      </c>
      <c r="BB2389" t="s">
        <v>5869</v>
      </c>
      <c r="BC2389">
        <v>2026</v>
      </c>
      <c r="BD2389">
        <v>10</v>
      </c>
      <c r="BE2389">
        <v>14</v>
      </c>
      <c r="BF2389" s="6">
        <f t="shared" si="111"/>
        <v>46309</v>
      </c>
      <c r="BG2389">
        <f t="shared" si="112"/>
        <v>-0.45833333333575865</v>
      </c>
      <c r="BH2389" t="str">
        <f t="shared" si="113"/>
        <v>COMPLY</v>
      </c>
      <c r="BI2389" t="str">
        <f>VLOOKUP(H2389,Sheet2!$A$1:$B$270,2,FALSE)</f>
        <v>GRESIK</v>
      </c>
    </row>
    <row r="2390" spans="1:61">
      <c r="A2390">
        <v>2389</v>
      </c>
      <c r="B2390">
        <v>1002639938</v>
      </c>
      <c r="C2390">
        <v>3</v>
      </c>
      <c r="D2390" t="s">
        <v>55</v>
      </c>
      <c r="E2390">
        <v>5</v>
      </c>
      <c r="F2390" t="s">
        <v>260</v>
      </c>
      <c r="G2390" t="s">
        <v>122</v>
      </c>
      <c r="H2390" t="s">
        <v>319</v>
      </c>
      <c r="I2390" t="s">
        <v>212</v>
      </c>
      <c r="J2390" t="s">
        <v>213</v>
      </c>
      <c r="K2390" t="s">
        <v>149</v>
      </c>
      <c r="L2390" t="s">
        <v>214</v>
      </c>
      <c r="M2390" t="s">
        <v>76</v>
      </c>
      <c r="N2390" t="s">
        <v>215</v>
      </c>
      <c r="O2390" s="57">
        <v>46311.478865740741</v>
      </c>
      <c r="P2390" s="57">
        <v>46312.567511574074</v>
      </c>
      <c r="Q2390">
        <v>69411386</v>
      </c>
      <c r="S2390">
        <v>152445902992</v>
      </c>
      <c r="T2390" t="s">
        <v>9057</v>
      </c>
      <c r="U2390" t="s">
        <v>9058</v>
      </c>
      <c r="V2390" t="s">
        <v>9059</v>
      </c>
      <c r="Z2390">
        <v>112.5197854</v>
      </c>
      <c r="AA2390">
        <v>-7.1162340999999998</v>
      </c>
      <c r="AB2390" t="s">
        <v>9060</v>
      </c>
      <c r="AC2390" t="s">
        <v>216</v>
      </c>
      <c r="AL2390" t="s">
        <v>217</v>
      </c>
      <c r="AM2390" t="s">
        <v>8064</v>
      </c>
      <c r="AN2390" t="s">
        <v>6</v>
      </c>
      <c r="AO2390" t="s">
        <v>8070</v>
      </c>
      <c r="AP2390" s="57">
        <v>46312.333333333336</v>
      </c>
      <c r="AR2390" t="s">
        <v>218</v>
      </c>
      <c r="AS2390" t="s">
        <v>122</v>
      </c>
      <c r="AT2390" t="s">
        <v>230</v>
      </c>
      <c r="AU2390">
        <v>20261017</v>
      </c>
      <c r="AV2390" t="s">
        <v>221</v>
      </c>
      <c r="AW2390" t="s">
        <v>875</v>
      </c>
      <c r="AX2390" t="s">
        <v>222</v>
      </c>
      <c r="BA2390" s="57">
        <v>46312.333333333336</v>
      </c>
      <c r="BB2390" t="s">
        <v>8064</v>
      </c>
      <c r="BC2390">
        <v>2026</v>
      </c>
      <c r="BD2390">
        <v>10</v>
      </c>
      <c r="BE2390">
        <v>17</v>
      </c>
      <c r="BF2390" s="6">
        <f t="shared" si="111"/>
        <v>46312</v>
      </c>
      <c r="BG2390">
        <f t="shared" si="112"/>
        <v>-0.33333333333575865</v>
      </c>
      <c r="BH2390" t="str">
        <f t="shared" si="113"/>
        <v>COMPLY</v>
      </c>
      <c r="BI2390" t="str">
        <f>VLOOKUP(H2390,Sheet2!$A$1:$B$270,2,FALSE)</f>
        <v>GRESIK</v>
      </c>
    </row>
    <row r="2391" spans="1:61">
      <c r="A2391">
        <v>2390</v>
      </c>
      <c r="B2391">
        <v>1002643492</v>
      </c>
      <c r="C2391">
        <v>3</v>
      </c>
      <c r="D2391" t="s">
        <v>55</v>
      </c>
      <c r="E2391">
        <v>5</v>
      </c>
      <c r="F2391" t="s">
        <v>260</v>
      </c>
      <c r="G2391" t="s">
        <v>122</v>
      </c>
      <c r="H2391" t="s">
        <v>319</v>
      </c>
      <c r="I2391" t="s">
        <v>212</v>
      </c>
      <c r="J2391" t="s">
        <v>213</v>
      </c>
      <c r="K2391" t="s">
        <v>149</v>
      </c>
      <c r="L2391" t="s">
        <v>214</v>
      </c>
      <c r="M2391" t="s">
        <v>76</v>
      </c>
      <c r="N2391" t="s">
        <v>215</v>
      </c>
      <c r="O2391" s="57">
        <v>46314.610127314816</v>
      </c>
      <c r="P2391" s="57">
        <v>46315.514502314814</v>
      </c>
      <c r="Q2391">
        <v>69413059</v>
      </c>
      <c r="S2391">
        <v>152445902999</v>
      </c>
      <c r="T2391" t="s">
        <v>9897</v>
      </c>
      <c r="U2391" t="s">
        <v>9898</v>
      </c>
      <c r="V2391" t="s">
        <v>9899</v>
      </c>
      <c r="Z2391">
        <v>112.56293099373499</v>
      </c>
      <c r="AA2391">
        <v>-7.1667015661078004</v>
      </c>
      <c r="AB2391" t="s">
        <v>9900</v>
      </c>
      <c r="AC2391" t="s">
        <v>216</v>
      </c>
      <c r="AL2391" t="s">
        <v>217</v>
      </c>
      <c r="AM2391" t="s">
        <v>9481</v>
      </c>
      <c r="AN2391" t="s">
        <v>6</v>
      </c>
      <c r="AO2391" t="s">
        <v>9553</v>
      </c>
      <c r="AP2391" s="57">
        <v>46315.458333333336</v>
      </c>
      <c r="AR2391" t="s">
        <v>218</v>
      </c>
      <c r="AS2391" t="s">
        <v>122</v>
      </c>
      <c r="AT2391" t="s">
        <v>230</v>
      </c>
      <c r="AU2391">
        <v>20261020</v>
      </c>
      <c r="AV2391" t="s">
        <v>221</v>
      </c>
      <c r="AW2391" t="s">
        <v>883</v>
      </c>
      <c r="AX2391" t="s">
        <v>222</v>
      </c>
      <c r="BA2391" s="57">
        <v>46315.458333333336</v>
      </c>
      <c r="BB2391" t="s">
        <v>9481</v>
      </c>
      <c r="BC2391">
        <v>2026</v>
      </c>
      <c r="BD2391">
        <v>10</v>
      </c>
      <c r="BE2391">
        <v>20</v>
      </c>
      <c r="BF2391" s="6">
        <f t="shared" si="111"/>
        <v>46315</v>
      </c>
      <c r="BG2391">
        <f t="shared" si="112"/>
        <v>-0.45833333333575865</v>
      </c>
      <c r="BH2391" t="str">
        <f t="shared" si="113"/>
        <v>COMPLY</v>
      </c>
      <c r="BI2391" t="str">
        <f>VLOOKUP(H2391,Sheet2!$A$1:$B$270,2,FALSE)</f>
        <v>GRESIK</v>
      </c>
    </row>
    <row r="2392" spans="1:61">
      <c r="A2392">
        <v>2391</v>
      </c>
      <c r="B2392">
        <v>1002647527</v>
      </c>
      <c r="C2392">
        <v>3</v>
      </c>
      <c r="D2392" t="s">
        <v>55</v>
      </c>
      <c r="E2392">
        <v>5</v>
      </c>
      <c r="F2392" t="s">
        <v>260</v>
      </c>
      <c r="G2392" t="s">
        <v>122</v>
      </c>
      <c r="H2392" t="s">
        <v>319</v>
      </c>
      <c r="I2392" t="s">
        <v>212</v>
      </c>
      <c r="J2392" t="s">
        <v>213</v>
      </c>
      <c r="K2392" t="s">
        <v>149</v>
      </c>
      <c r="L2392" t="s">
        <v>214</v>
      </c>
      <c r="M2392" t="s">
        <v>76</v>
      </c>
      <c r="N2392" t="s">
        <v>215</v>
      </c>
      <c r="O2392" s="57">
        <v>46316.589456018519</v>
      </c>
      <c r="P2392" s="57">
        <v>46317.511840277781</v>
      </c>
      <c r="Q2392">
        <v>69414552</v>
      </c>
      <c r="S2392">
        <v>152445901649</v>
      </c>
      <c r="T2392" t="s">
        <v>11129</v>
      </c>
      <c r="U2392" t="s">
        <v>11130</v>
      </c>
      <c r="V2392" t="s">
        <v>11131</v>
      </c>
      <c r="Z2392">
        <v>112.5240735</v>
      </c>
      <c r="AA2392">
        <v>-7.1562188000000004</v>
      </c>
      <c r="AB2392" t="s">
        <v>11132</v>
      </c>
      <c r="AC2392" t="s">
        <v>235</v>
      </c>
      <c r="AL2392" t="s">
        <v>217</v>
      </c>
      <c r="AM2392" t="s">
        <v>11133</v>
      </c>
      <c r="AN2392" t="s">
        <v>6</v>
      </c>
      <c r="AO2392" t="s">
        <v>10712</v>
      </c>
      <c r="AP2392" s="57">
        <v>46317.458333333336</v>
      </c>
      <c r="AR2392" t="s">
        <v>218</v>
      </c>
      <c r="AS2392" t="s">
        <v>122</v>
      </c>
      <c r="AT2392" t="s">
        <v>230</v>
      </c>
      <c r="AU2392">
        <v>20261022</v>
      </c>
      <c r="AV2392" t="s">
        <v>221</v>
      </c>
      <c r="AW2392" t="s">
        <v>881</v>
      </c>
      <c r="AX2392" t="s">
        <v>222</v>
      </c>
      <c r="BA2392" s="57">
        <v>46317.458333333336</v>
      </c>
      <c r="BB2392" t="s">
        <v>11133</v>
      </c>
      <c r="BC2392">
        <v>2026</v>
      </c>
      <c r="BD2392">
        <v>10</v>
      </c>
      <c r="BE2392">
        <v>22</v>
      </c>
      <c r="BF2392" s="6">
        <f t="shared" si="111"/>
        <v>46317</v>
      </c>
      <c r="BG2392">
        <f t="shared" si="112"/>
        <v>-0.45833333333575865</v>
      </c>
      <c r="BH2392" t="str">
        <f t="shared" si="113"/>
        <v>COMPLY</v>
      </c>
      <c r="BI2392" t="str">
        <f>VLOOKUP(H2392,Sheet2!$A$1:$B$270,2,FALSE)</f>
        <v>GRESIK</v>
      </c>
    </row>
    <row r="2393" spans="1:61">
      <c r="A2393">
        <v>2392</v>
      </c>
      <c r="B2393">
        <v>1002620964</v>
      </c>
      <c r="C2393">
        <v>3</v>
      </c>
      <c r="D2393" t="s">
        <v>55</v>
      </c>
      <c r="E2393">
        <v>5</v>
      </c>
      <c r="F2393" t="s">
        <v>260</v>
      </c>
      <c r="G2393" t="s">
        <v>122</v>
      </c>
      <c r="H2393" t="s">
        <v>345</v>
      </c>
      <c r="I2393" t="s">
        <v>212</v>
      </c>
      <c r="J2393" t="s">
        <v>213</v>
      </c>
      <c r="K2393" t="s">
        <v>149</v>
      </c>
      <c r="L2393" t="s">
        <v>214</v>
      </c>
      <c r="M2393" t="s">
        <v>1400</v>
      </c>
      <c r="N2393" t="s">
        <v>215</v>
      </c>
      <c r="O2393" s="57">
        <v>46298.544907407406</v>
      </c>
      <c r="P2393" s="57">
        <v>46300.488368055558</v>
      </c>
      <c r="Q2393">
        <v>69403582</v>
      </c>
      <c r="S2393">
        <v>152421262601</v>
      </c>
      <c r="T2393" t="s">
        <v>2270</v>
      </c>
      <c r="U2393" t="s">
        <v>2271</v>
      </c>
      <c r="V2393" t="s">
        <v>2272</v>
      </c>
      <c r="Z2393">
        <v>112.6158289</v>
      </c>
      <c r="AA2393">
        <v>-7.1516697000000002</v>
      </c>
      <c r="AB2393" t="s">
        <v>2273</v>
      </c>
      <c r="AC2393" t="s">
        <v>216</v>
      </c>
      <c r="AL2393" t="s">
        <v>217</v>
      </c>
      <c r="AM2393" t="s">
        <v>1467</v>
      </c>
      <c r="AN2393" t="s">
        <v>6</v>
      </c>
      <c r="AO2393" s="57">
        <v>46091.549074074072</v>
      </c>
      <c r="AP2393" s="57">
        <v>46299.458333333336</v>
      </c>
      <c r="AQ2393" t="s">
        <v>841</v>
      </c>
      <c r="AR2393" t="s">
        <v>14</v>
      </c>
      <c r="AS2393" t="s">
        <v>122</v>
      </c>
      <c r="AT2393" t="s">
        <v>230</v>
      </c>
      <c r="AV2393" t="s">
        <v>2968</v>
      </c>
      <c r="AW2393" t="s">
        <v>923</v>
      </c>
      <c r="AX2393" t="s">
        <v>222</v>
      </c>
      <c r="BA2393" s="57">
        <v>46299.458333333336</v>
      </c>
      <c r="BB2393" t="s">
        <v>1467</v>
      </c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str">
        <f>VLOOKUP(H2393,Sheet2!$A$1:$B$270,2,FALSE)</f>
        <v>GRESIK</v>
      </c>
    </row>
    <row r="2394" spans="1:61">
      <c r="A2394">
        <v>2393</v>
      </c>
      <c r="B2394">
        <v>1002635632</v>
      </c>
      <c r="C2394">
        <v>3</v>
      </c>
      <c r="D2394" t="s">
        <v>55</v>
      </c>
      <c r="E2394">
        <v>5</v>
      </c>
      <c r="F2394" t="s">
        <v>260</v>
      </c>
      <c r="G2394" t="s">
        <v>122</v>
      </c>
      <c r="H2394" t="s">
        <v>345</v>
      </c>
      <c r="I2394" t="s">
        <v>212</v>
      </c>
      <c r="J2394" t="s">
        <v>213</v>
      </c>
      <c r="K2394" t="s">
        <v>149</v>
      </c>
      <c r="L2394" t="s">
        <v>214</v>
      </c>
      <c r="M2394" t="s">
        <v>1400</v>
      </c>
      <c r="N2394" t="s">
        <v>215</v>
      </c>
      <c r="O2394" s="57">
        <v>46308.685115740744</v>
      </c>
      <c r="P2394" s="57">
        <v>46310.629583333335</v>
      </c>
      <c r="Q2394">
        <v>69409621</v>
      </c>
      <c r="S2394">
        <v>152421263255</v>
      </c>
      <c r="T2394" t="s">
        <v>6763</v>
      </c>
      <c r="U2394" t="s">
        <v>6764</v>
      </c>
      <c r="V2394" t="s">
        <v>6765</v>
      </c>
      <c r="Z2394">
        <v>112.6500638</v>
      </c>
      <c r="AA2394">
        <v>-7.1696409999999897</v>
      </c>
      <c r="AB2394" t="s">
        <v>6766</v>
      </c>
      <c r="AC2394" t="s">
        <v>235</v>
      </c>
      <c r="AL2394" t="s">
        <v>217</v>
      </c>
      <c r="AM2394" t="s">
        <v>6767</v>
      </c>
      <c r="AN2394" t="s">
        <v>6</v>
      </c>
      <c r="AO2394" t="s">
        <v>6768</v>
      </c>
      <c r="AP2394" s="57">
        <v>46309.625</v>
      </c>
      <c r="AQ2394" t="s">
        <v>841</v>
      </c>
      <c r="AR2394" t="s">
        <v>14</v>
      </c>
      <c r="AS2394" t="s">
        <v>122</v>
      </c>
      <c r="AT2394" t="s">
        <v>230</v>
      </c>
      <c r="AV2394" t="s">
        <v>7836</v>
      </c>
      <c r="AW2394" t="s">
        <v>236</v>
      </c>
      <c r="AX2394" t="s">
        <v>222</v>
      </c>
      <c r="BA2394" s="57">
        <v>46309.625</v>
      </c>
      <c r="BB2394" t="s">
        <v>6767</v>
      </c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str">
        <f>VLOOKUP(H2394,Sheet2!$A$1:$B$270,2,FALSE)</f>
        <v>GRESIK</v>
      </c>
    </row>
    <row r="2395" spans="1:61">
      <c r="A2395">
        <v>2394</v>
      </c>
      <c r="B2395">
        <v>1002640912</v>
      </c>
      <c r="C2395">
        <v>3</v>
      </c>
      <c r="D2395" t="s">
        <v>55</v>
      </c>
      <c r="E2395">
        <v>5</v>
      </c>
      <c r="F2395" t="s">
        <v>260</v>
      </c>
      <c r="G2395" t="s">
        <v>122</v>
      </c>
      <c r="H2395" t="s">
        <v>345</v>
      </c>
      <c r="I2395" t="s">
        <v>212</v>
      </c>
      <c r="J2395" t="s">
        <v>213</v>
      </c>
      <c r="K2395" t="s">
        <v>149</v>
      </c>
      <c r="L2395" t="s">
        <v>214</v>
      </c>
      <c r="M2395" t="s">
        <v>1400</v>
      </c>
      <c r="N2395" t="s">
        <v>215</v>
      </c>
      <c r="O2395" s="57">
        <v>46311.782418981478</v>
      </c>
      <c r="P2395" s="57">
        <v>46314.589814814812</v>
      </c>
      <c r="Q2395">
        <v>69411836</v>
      </c>
      <c r="S2395">
        <v>152421263288</v>
      </c>
      <c r="T2395" t="s">
        <v>9070</v>
      </c>
      <c r="U2395" t="s">
        <v>9071</v>
      </c>
      <c r="V2395" t="s">
        <v>9072</v>
      </c>
      <c r="Z2395">
        <v>112.65515310000001</v>
      </c>
      <c r="AA2395">
        <v>-7.1584898999999904</v>
      </c>
      <c r="AB2395" t="s">
        <v>9073</v>
      </c>
      <c r="AC2395" t="s">
        <v>216</v>
      </c>
      <c r="AL2395" t="s">
        <v>217</v>
      </c>
      <c r="AM2395" t="s">
        <v>9074</v>
      </c>
      <c r="AN2395" t="s">
        <v>6</v>
      </c>
      <c r="AO2395" t="s">
        <v>9075</v>
      </c>
      <c r="AP2395" s="57">
        <v>46312.625</v>
      </c>
      <c r="AQ2395" t="s">
        <v>1495</v>
      </c>
      <c r="AR2395" t="s">
        <v>14</v>
      </c>
      <c r="AS2395" t="s">
        <v>122</v>
      </c>
      <c r="AT2395" t="s">
        <v>230</v>
      </c>
      <c r="AV2395" t="s">
        <v>9076</v>
      </c>
      <c r="AW2395" t="s">
        <v>875</v>
      </c>
      <c r="AX2395" t="s">
        <v>222</v>
      </c>
      <c r="BA2395" s="57">
        <v>46312.625</v>
      </c>
      <c r="BB2395" t="s">
        <v>9074</v>
      </c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str">
        <f>VLOOKUP(H2395,Sheet2!$A$1:$B$270,2,FALSE)</f>
        <v>GRESIK</v>
      </c>
    </row>
    <row r="2396" spans="1:61">
      <c r="A2396">
        <v>2395</v>
      </c>
      <c r="B2396">
        <v>1002640769</v>
      </c>
      <c r="C2396">
        <v>3</v>
      </c>
      <c r="D2396" t="s">
        <v>55</v>
      </c>
      <c r="E2396">
        <v>5</v>
      </c>
      <c r="F2396" t="s">
        <v>260</v>
      </c>
      <c r="G2396" t="s">
        <v>122</v>
      </c>
      <c r="H2396" t="s">
        <v>345</v>
      </c>
      <c r="I2396" t="s">
        <v>212</v>
      </c>
      <c r="J2396" t="s">
        <v>213</v>
      </c>
      <c r="K2396" t="s">
        <v>149</v>
      </c>
      <c r="L2396" t="s">
        <v>214</v>
      </c>
      <c r="M2396" t="s">
        <v>1400</v>
      </c>
      <c r="N2396" t="s">
        <v>215</v>
      </c>
      <c r="O2396" s="57">
        <v>46311.701168981483</v>
      </c>
      <c r="P2396" s="57">
        <v>46316.495682870373</v>
      </c>
      <c r="Q2396">
        <v>69411766</v>
      </c>
      <c r="S2396">
        <v>152421262790</v>
      </c>
      <c r="T2396" t="s">
        <v>9082</v>
      </c>
      <c r="U2396" t="s">
        <v>9083</v>
      </c>
      <c r="V2396" t="s">
        <v>9084</v>
      </c>
      <c r="Z2396">
        <v>112.588529661297</v>
      </c>
      <c r="AA2396">
        <v>-7.1572007906225004</v>
      </c>
      <c r="AB2396" t="s">
        <v>9085</v>
      </c>
      <c r="AC2396" t="s">
        <v>216</v>
      </c>
      <c r="AL2396" t="s">
        <v>217</v>
      </c>
      <c r="AM2396" t="s">
        <v>8589</v>
      </c>
      <c r="AN2396" t="s">
        <v>6</v>
      </c>
      <c r="AO2396" t="s">
        <v>8334</v>
      </c>
      <c r="AP2396" s="57">
        <v>46312.625</v>
      </c>
      <c r="AQ2396" t="s">
        <v>841</v>
      </c>
      <c r="AR2396" t="s">
        <v>14</v>
      </c>
      <c r="AS2396" t="s">
        <v>122</v>
      </c>
      <c r="AT2396" t="s">
        <v>230</v>
      </c>
      <c r="AV2396" t="s">
        <v>10529</v>
      </c>
      <c r="AW2396" t="s">
        <v>880</v>
      </c>
      <c r="AX2396" t="s">
        <v>222</v>
      </c>
      <c r="BA2396" s="57">
        <v>46312.625</v>
      </c>
      <c r="BB2396" t="s">
        <v>8589</v>
      </c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str">
        <f>VLOOKUP(H2396,Sheet2!$A$1:$B$270,2,FALSE)</f>
        <v>GRESIK</v>
      </c>
    </row>
    <row r="2397" spans="1:61">
      <c r="A2397">
        <v>2396</v>
      </c>
      <c r="B2397">
        <v>1002641945</v>
      </c>
      <c r="C2397">
        <v>3</v>
      </c>
      <c r="D2397" t="s">
        <v>55</v>
      </c>
      <c r="E2397">
        <v>5</v>
      </c>
      <c r="F2397" t="s">
        <v>260</v>
      </c>
      <c r="G2397" t="s">
        <v>122</v>
      </c>
      <c r="H2397" t="s">
        <v>345</v>
      </c>
      <c r="I2397" t="s">
        <v>212</v>
      </c>
      <c r="J2397" t="s">
        <v>213</v>
      </c>
      <c r="K2397" t="s">
        <v>149</v>
      </c>
      <c r="L2397" t="s">
        <v>214</v>
      </c>
      <c r="M2397" t="s">
        <v>1400</v>
      </c>
      <c r="N2397" t="s">
        <v>215</v>
      </c>
      <c r="O2397" s="57">
        <v>46313.596921296295</v>
      </c>
      <c r="P2397" s="57">
        <v>46315.691053240742</v>
      </c>
      <c r="Q2397">
        <v>69412401</v>
      </c>
      <c r="S2397">
        <v>152421262823</v>
      </c>
      <c r="T2397" t="s">
        <v>9077</v>
      </c>
      <c r="U2397" t="s">
        <v>9078</v>
      </c>
      <c r="V2397" t="s">
        <v>9079</v>
      </c>
      <c r="Z2397">
        <v>112.62566219999999</v>
      </c>
      <c r="AA2397">
        <v>-7.1409609999999999</v>
      </c>
      <c r="AB2397" t="s">
        <v>9080</v>
      </c>
      <c r="AC2397" t="s">
        <v>235</v>
      </c>
      <c r="AL2397" t="s">
        <v>217</v>
      </c>
      <c r="AM2397" t="s">
        <v>9081</v>
      </c>
      <c r="AN2397" t="s">
        <v>6</v>
      </c>
      <c r="AO2397" t="s">
        <v>8972</v>
      </c>
      <c r="AP2397" s="57">
        <v>46314.458333333336</v>
      </c>
      <c r="AQ2397" t="s">
        <v>841</v>
      </c>
      <c r="AR2397" t="s">
        <v>14</v>
      </c>
      <c r="AS2397" t="s">
        <v>122</v>
      </c>
      <c r="AT2397" t="s">
        <v>230</v>
      </c>
      <c r="AV2397" t="s">
        <v>10530</v>
      </c>
      <c r="AW2397" t="s">
        <v>2895</v>
      </c>
      <c r="AX2397" t="s">
        <v>222</v>
      </c>
      <c r="BA2397" s="57">
        <v>46314.458333333336</v>
      </c>
      <c r="BB2397" t="s">
        <v>9081</v>
      </c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str">
        <f>VLOOKUP(H2397,Sheet2!$A$1:$B$270,2,FALSE)</f>
        <v>GRESIK</v>
      </c>
    </row>
    <row r="2398" spans="1:61">
      <c r="A2398">
        <v>2397</v>
      </c>
      <c r="B2398">
        <v>1002659406</v>
      </c>
      <c r="C2398">
        <v>3</v>
      </c>
      <c r="D2398" t="s">
        <v>55</v>
      </c>
      <c r="E2398">
        <v>5</v>
      </c>
      <c r="F2398" t="s">
        <v>260</v>
      </c>
      <c r="G2398" t="s">
        <v>122</v>
      </c>
      <c r="H2398" t="s">
        <v>345</v>
      </c>
      <c r="I2398" t="s">
        <v>212</v>
      </c>
      <c r="J2398" t="s">
        <v>213</v>
      </c>
      <c r="K2398" t="s">
        <v>149</v>
      </c>
      <c r="L2398" t="s">
        <v>214</v>
      </c>
      <c r="M2398" t="s">
        <v>224</v>
      </c>
      <c r="N2398" t="s">
        <v>215</v>
      </c>
      <c r="O2398" s="57">
        <v>46324.588078703702</v>
      </c>
      <c r="P2398" s="57">
        <v>46325.462337962963</v>
      </c>
      <c r="Q2398">
        <v>69419304</v>
      </c>
      <c r="S2398">
        <v>152421263010</v>
      </c>
      <c r="T2398" t="s">
        <v>15453</v>
      </c>
      <c r="U2398" t="s">
        <v>15454</v>
      </c>
      <c r="V2398" t="s">
        <v>15455</v>
      </c>
      <c r="Z2398">
        <v>112.636961638927</v>
      </c>
      <c r="AA2398">
        <v>-7.1684952477174502</v>
      </c>
      <c r="AB2398" t="s">
        <v>15456</v>
      </c>
      <c r="AC2398" t="s">
        <v>216</v>
      </c>
      <c r="AL2398" t="s">
        <v>217</v>
      </c>
      <c r="AM2398" t="s">
        <v>15457</v>
      </c>
      <c r="AN2398" t="s">
        <v>6</v>
      </c>
      <c r="AO2398" t="s">
        <v>15448</v>
      </c>
      <c r="AP2398" s="57">
        <v>46325.458333333336</v>
      </c>
      <c r="AR2398" t="s">
        <v>18</v>
      </c>
      <c r="AS2398" t="s">
        <v>122</v>
      </c>
      <c r="AT2398" t="s">
        <v>230</v>
      </c>
      <c r="AV2398" t="s">
        <v>226</v>
      </c>
      <c r="AW2398" t="s">
        <v>883</v>
      </c>
      <c r="AX2398" t="s">
        <v>222</v>
      </c>
      <c r="BA2398" s="57">
        <v>46325.458333333336</v>
      </c>
      <c r="BB2398" t="s">
        <v>15457</v>
      </c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str">
        <f>VLOOKUP(H2398,Sheet2!$A$1:$B$270,2,FALSE)</f>
        <v>GRESIK</v>
      </c>
    </row>
    <row r="2399" spans="1:61">
      <c r="A2399">
        <v>2398</v>
      </c>
      <c r="B2399">
        <v>1002658564</v>
      </c>
      <c r="C2399">
        <v>3</v>
      </c>
      <c r="D2399" t="s">
        <v>55</v>
      </c>
      <c r="E2399">
        <v>5</v>
      </c>
      <c r="F2399" t="s">
        <v>260</v>
      </c>
      <c r="G2399" t="s">
        <v>122</v>
      </c>
      <c r="H2399" t="s">
        <v>345</v>
      </c>
      <c r="I2399" t="s">
        <v>212</v>
      </c>
      <c r="J2399" t="s">
        <v>213</v>
      </c>
      <c r="K2399" t="s">
        <v>149</v>
      </c>
      <c r="M2399" t="s">
        <v>224</v>
      </c>
      <c r="N2399" t="s">
        <v>215</v>
      </c>
      <c r="O2399" s="57">
        <v>46324.37190972222</v>
      </c>
      <c r="P2399" s="57">
        <v>46325.460960648146</v>
      </c>
      <c r="Q2399">
        <v>69418988</v>
      </c>
      <c r="S2399">
        <v>152421263475</v>
      </c>
      <c r="T2399" t="s">
        <v>15458</v>
      </c>
      <c r="U2399" t="s">
        <v>15459</v>
      </c>
      <c r="V2399" t="s">
        <v>15460</v>
      </c>
      <c r="Z2399">
        <v>112.66064299999999</v>
      </c>
      <c r="AA2399">
        <v>-7.1688349999999996</v>
      </c>
      <c r="AB2399" t="s">
        <v>15461</v>
      </c>
      <c r="AC2399" t="s">
        <v>229</v>
      </c>
      <c r="AL2399" t="s">
        <v>217</v>
      </c>
      <c r="AM2399" t="s">
        <v>15462</v>
      </c>
      <c r="AN2399" t="s">
        <v>6</v>
      </c>
      <c r="AO2399" t="s">
        <v>15231</v>
      </c>
      <c r="AP2399" s="57">
        <v>46325.458333333336</v>
      </c>
      <c r="AR2399" t="s">
        <v>18</v>
      </c>
      <c r="AS2399" t="s">
        <v>122</v>
      </c>
      <c r="AT2399" t="s">
        <v>230</v>
      </c>
      <c r="AV2399" t="s">
        <v>226</v>
      </c>
      <c r="AW2399" t="s">
        <v>540</v>
      </c>
      <c r="AX2399" t="s">
        <v>222</v>
      </c>
      <c r="BA2399" s="57">
        <v>46325.458333333336</v>
      </c>
      <c r="BB2399" t="s">
        <v>15462</v>
      </c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str">
        <f>VLOOKUP(H2399,Sheet2!$A$1:$B$270,2,FALSE)</f>
        <v>GRESIK</v>
      </c>
    </row>
    <row r="2400" spans="1:61">
      <c r="A2400">
        <v>2399</v>
      </c>
      <c r="B2400">
        <v>1002635445</v>
      </c>
      <c r="C2400">
        <v>3</v>
      </c>
      <c r="D2400" t="s">
        <v>55</v>
      </c>
      <c r="E2400">
        <v>5</v>
      </c>
      <c r="F2400" t="s">
        <v>260</v>
      </c>
      <c r="G2400" t="s">
        <v>122</v>
      </c>
      <c r="H2400" t="s">
        <v>345</v>
      </c>
      <c r="I2400" t="s">
        <v>212</v>
      </c>
      <c r="J2400" t="s">
        <v>213</v>
      </c>
      <c r="K2400" t="s">
        <v>149</v>
      </c>
      <c r="L2400" t="s">
        <v>214</v>
      </c>
      <c r="M2400" t="s">
        <v>836</v>
      </c>
      <c r="N2400" t="s">
        <v>215</v>
      </c>
      <c r="O2400" s="57">
        <v>46308.646932870368</v>
      </c>
      <c r="P2400" s="57">
        <v>46322.581956018519</v>
      </c>
      <c r="Q2400">
        <v>69409562</v>
      </c>
      <c r="S2400">
        <v>152421263251</v>
      </c>
      <c r="T2400" t="s">
        <v>6769</v>
      </c>
      <c r="U2400" t="s">
        <v>6770</v>
      </c>
      <c r="V2400" t="s">
        <v>6771</v>
      </c>
      <c r="Z2400">
        <v>112.6487298</v>
      </c>
      <c r="AA2400">
        <v>-7.1997591999999999</v>
      </c>
      <c r="AB2400" t="s">
        <v>6772</v>
      </c>
      <c r="AC2400" t="s">
        <v>235</v>
      </c>
      <c r="AL2400" t="s">
        <v>217</v>
      </c>
      <c r="AM2400" t="s">
        <v>6773</v>
      </c>
      <c r="AN2400" t="s">
        <v>6</v>
      </c>
      <c r="AO2400" t="s">
        <v>6648</v>
      </c>
      <c r="AP2400" s="57">
        <v>46309.625</v>
      </c>
      <c r="AQ2400" t="s">
        <v>841</v>
      </c>
      <c r="AR2400" t="s">
        <v>14</v>
      </c>
      <c r="AS2400" t="s">
        <v>122</v>
      </c>
      <c r="AT2400" t="s">
        <v>230</v>
      </c>
      <c r="AV2400" t="s">
        <v>837</v>
      </c>
      <c r="AW2400" t="s">
        <v>236</v>
      </c>
      <c r="AX2400" t="s">
        <v>222</v>
      </c>
      <c r="BA2400" s="57">
        <v>46309.625</v>
      </c>
      <c r="BB2400" t="s">
        <v>6773</v>
      </c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str">
        <f>VLOOKUP(H2400,Sheet2!$A$1:$B$270,2,FALSE)</f>
        <v>GRESIK</v>
      </c>
    </row>
    <row r="2401" spans="1:61">
      <c r="A2401">
        <v>2400</v>
      </c>
      <c r="B2401">
        <v>1002619756</v>
      </c>
      <c r="C2401">
        <v>3</v>
      </c>
      <c r="D2401" t="s">
        <v>55</v>
      </c>
      <c r="E2401">
        <v>5</v>
      </c>
      <c r="F2401" t="s">
        <v>260</v>
      </c>
      <c r="G2401" t="s">
        <v>122</v>
      </c>
      <c r="H2401" t="s">
        <v>345</v>
      </c>
      <c r="I2401" t="s">
        <v>212</v>
      </c>
      <c r="J2401" t="s">
        <v>213</v>
      </c>
      <c r="K2401" t="s">
        <v>149</v>
      </c>
      <c r="L2401" t="s">
        <v>214</v>
      </c>
      <c r="M2401" t="s">
        <v>76</v>
      </c>
      <c r="N2401" t="s">
        <v>215</v>
      </c>
      <c r="O2401" s="57">
        <v>46297.555324074077</v>
      </c>
      <c r="P2401" s="57">
        <v>46298.927268518521</v>
      </c>
      <c r="Q2401">
        <v>69403037</v>
      </c>
      <c r="S2401">
        <v>152421263061</v>
      </c>
      <c r="T2401" t="s">
        <v>2274</v>
      </c>
      <c r="U2401" t="s">
        <v>2275</v>
      </c>
      <c r="V2401" t="s">
        <v>2276</v>
      </c>
      <c r="Z2401">
        <v>112.656991034746</v>
      </c>
      <c r="AA2401">
        <v>-7.1561525661912597</v>
      </c>
      <c r="AB2401" t="s">
        <v>2277</v>
      </c>
      <c r="AC2401" t="s">
        <v>216</v>
      </c>
      <c r="AL2401" t="s">
        <v>217</v>
      </c>
      <c r="AM2401" t="s">
        <v>1511</v>
      </c>
      <c r="AN2401" t="s">
        <v>6</v>
      </c>
      <c r="AO2401" s="57">
        <v>46063.559317129628</v>
      </c>
      <c r="AP2401" s="57">
        <v>46298.458333333336</v>
      </c>
      <c r="AR2401" t="s">
        <v>218</v>
      </c>
      <c r="AS2401" t="s">
        <v>122</v>
      </c>
      <c r="AT2401" t="s">
        <v>230</v>
      </c>
      <c r="AU2401">
        <v>20261003</v>
      </c>
      <c r="AV2401" t="s">
        <v>221</v>
      </c>
      <c r="AW2401" t="s">
        <v>877</v>
      </c>
      <c r="AX2401" t="s">
        <v>222</v>
      </c>
      <c r="BA2401" s="57">
        <v>46298.458333333336</v>
      </c>
      <c r="BB2401" t="s">
        <v>1511</v>
      </c>
      <c r="BC2401">
        <v>2026</v>
      </c>
      <c r="BD2401">
        <v>10</v>
      </c>
      <c r="BE2401">
        <v>3</v>
      </c>
      <c r="BF2401" s="6">
        <f t="shared" si="111"/>
        <v>46298</v>
      </c>
      <c r="BG2401">
        <f t="shared" si="112"/>
        <v>-0.45833333333575865</v>
      </c>
      <c r="BH2401" t="str">
        <f t="shared" si="113"/>
        <v>COMPLY</v>
      </c>
      <c r="BI2401" t="str">
        <f>VLOOKUP(H2401,Sheet2!$A$1:$B$270,2,FALSE)</f>
        <v>GRESIK</v>
      </c>
    </row>
    <row r="2402" spans="1:61">
      <c r="A2402">
        <v>2401</v>
      </c>
      <c r="B2402">
        <v>1002619741</v>
      </c>
      <c r="C2402">
        <v>3</v>
      </c>
      <c r="D2402" t="s">
        <v>55</v>
      </c>
      <c r="E2402">
        <v>5</v>
      </c>
      <c r="F2402" t="s">
        <v>260</v>
      </c>
      <c r="G2402" t="s">
        <v>122</v>
      </c>
      <c r="H2402" t="s">
        <v>345</v>
      </c>
      <c r="I2402" t="s">
        <v>212</v>
      </c>
      <c r="J2402" t="s">
        <v>213</v>
      </c>
      <c r="K2402" t="s">
        <v>149</v>
      </c>
      <c r="L2402" t="s">
        <v>214</v>
      </c>
      <c r="M2402" t="s">
        <v>76</v>
      </c>
      <c r="N2402" t="s">
        <v>215</v>
      </c>
      <c r="O2402" s="57">
        <v>46297.551168981481</v>
      </c>
      <c r="P2402" s="57">
        <v>46298.669444444444</v>
      </c>
      <c r="Q2402">
        <v>69403055</v>
      </c>
      <c r="S2402">
        <v>152421261490</v>
      </c>
      <c r="T2402" t="s">
        <v>2278</v>
      </c>
      <c r="U2402" t="s">
        <v>2275</v>
      </c>
      <c r="V2402" t="s">
        <v>2279</v>
      </c>
      <c r="Z2402">
        <v>112.65705406665801</v>
      </c>
      <c r="AA2402">
        <v>-7.1562443815661396</v>
      </c>
      <c r="AB2402" t="s">
        <v>2280</v>
      </c>
      <c r="AC2402" t="s">
        <v>216</v>
      </c>
      <c r="AL2402" t="s">
        <v>217</v>
      </c>
      <c r="AM2402" t="s">
        <v>1511</v>
      </c>
      <c r="AN2402" t="s">
        <v>6</v>
      </c>
      <c r="AO2402" s="57">
        <v>46063.559317129628</v>
      </c>
      <c r="AP2402" s="57">
        <v>46298.458333333336</v>
      </c>
      <c r="AR2402" t="s">
        <v>218</v>
      </c>
      <c r="AS2402" t="s">
        <v>122</v>
      </c>
      <c r="AT2402" t="s">
        <v>230</v>
      </c>
      <c r="AU2402">
        <v>20261003</v>
      </c>
      <c r="AV2402" t="s">
        <v>221</v>
      </c>
      <c r="AW2402" t="s">
        <v>877</v>
      </c>
      <c r="AX2402" t="s">
        <v>222</v>
      </c>
      <c r="BA2402" s="57">
        <v>46298.458333333336</v>
      </c>
      <c r="BB2402" t="s">
        <v>1511</v>
      </c>
      <c r="BC2402">
        <v>2026</v>
      </c>
      <c r="BD2402">
        <v>10</v>
      </c>
      <c r="BE2402">
        <v>3</v>
      </c>
      <c r="BF2402" s="6">
        <f t="shared" si="111"/>
        <v>46298</v>
      </c>
      <c r="BG2402">
        <f t="shared" si="112"/>
        <v>-0.45833333333575865</v>
      </c>
      <c r="BH2402" t="str">
        <f t="shared" si="113"/>
        <v>COMPLY</v>
      </c>
      <c r="BI2402" t="str">
        <f>VLOOKUP(H2402,Sheet2!$A$1:$B$270,2,FALSE)</f>
        <v>GRESIK</v>
      </c>
    </row>
    <row r="2403" spans="1:61">
      <c r="A2403">
        <v>2402</v>
      </c>
      <c r="B2403">
        <v>1002621549</v>
      </c>
      <c r="C2403">
        <v>3</v>
      </c>
      <c r="D2403" t="s">
        <v>55</v>
      </c>
      <c r="E2403">
        <v>5</v>
      </c>
      <c r="F2403" t="s">
        <v>260</v>
      </c>
      <c r="G2403" t="s">
        <v>122</v>
      </c>
      <c r="H2403" t="s">
        <v>345</v>
      </c>
      <c r="I2403" t="s">
        <v>212</v>
      </c>
      <c r="J2403" t="s">
        <v>213</v>
      </c>
      <c r="K2403" t="s">
        <v>149</v>
      </c>
      <c r="L2403" t="s">
        <v>214</v>
      </c>
      <c r="M2403" t="s">
        <v>76</v>
      </c>
      <c r="N2403" t="s">
        <v>215</v>
      </c>
      <c r="O2403" s="57">
        <v>46300.330324074072</v>
      </c>
      <c r="P2403" s="57">
        <v>46300.878993055558</v>
      </c>
      <c r="Q2403">
        <v>69404013</v>
      </c>
      <c r="S2403">
        <v>152421263085</v>
      </c>
      <c r="T2403" t="s">
        <v>2969</v>
      </c>
      <c r="U2403" t="s">
        <v>2970</v>
      </c>
      <c r="V2403" t="s">
        <v>2971</v>
      </c>
      <c r="Z2403">
        <v>112.65444863587599</v>
      </c>
      <c r="AA2403">
        <v>-7.1678522243173699</v>
      </c>
      <c r="AB2403" t="s">
        <v>2972</v>
      </c>
      <c r="AC2403" t="s">
        <v>216</v>
      </c>
      <c r="AL2403" t="s">
        <v>217</v>
      </c>
      <c r="AM2403" t="s">
        <v>2973</v>
      </c>
      <c r="AN2403" t="s">
        <v>6</v>
      </c>
      <c r="AO2403" s="57">
        <v>46152.361574074072</v>
      </c>
      <c r="AP2403" s="57">
        <v>46301.333333333336</v>
      </c>
      <c r="AR2403" t="s">
        <v>218</v>
      </c>
      <c r="AS2403" t="s">
        <v>122</v>
      </c>
      <c r="AT2403" t="s">
        <v>230</v>
      </c>
      <c r="AU2403">
        <v>20261005</v>
      </c>
      <c r="AV2403" t="s">
        <v>221</v>
      </c>
      <c r="AW2403" t="s">
        <v>875</v>
      </c>
      <c r="AX2403" t="s">
        <v>222</v>
      </c>
      <c r="BA2403" s="57">
        <v>46301.333333333336</v>
      </c>
      <c r="BB2403" t="s">
        <v>2973</v>
      </c>
      <c r="BC2403">
        <v>2026</v>
      </c>
      <c r="BD2403">
        <v>10</v>
      </c>
      <c r="BE2403">
        <v>5</v>
      </c>
      <c r="BF2403" s="6">
        <f t="shared" si="111"/>
        <v>46300</v>
      </c>
      <c r="BG2403">
        <f t="shared" si="112"/>
        <v>-1.3333333333357587</v>
      </c>
      <c r="BH2403" t="str">
        <f t="shared" si="113"/>
        <v>COMPLY</v>
      </c>
      <c r="BI2403" t="str">
        <f>VLOOKUP(H2403,Sheet2!$A$1:$B$270,2,FALSE)</f>
        <v>GRESIK</v>
      </c>
    </row>
    <row r="2404" spans="1:61">
      <c r="A2404">
        <v>2403</v>
      </c>
      <c r="B2404">
        <v>1002622200</v>
      </c>
      <c r="C2404">
        <v>3</v>
      </c>
      <c r="D2404" t="s">
        <v>55</v>
      </c>
      <c r="E2404">
        <v>5</v>
      </c>
      <c r="F2404" t="s">
        <v>260</v>
      </c>
      <c r="G2404" t="s">
        <v>122</v>
      </c>
      <c r="H2404" t="s">
        <v>345</v>
      </c>
      <c r="I2404" t="s">
        <v>212</v>
      </c>
      <c r="J2404" t="s">
        <v>213</v>
      </c>
      <c r="K2404" t="s">
        <v>149</v>
      </c>
      <c r="M2404" t="s">
        <v>76</v>
      </c>
      <c r="N2404" t="s">
        <v>215</v>
      </c>
      <c r="O2404" s="57">
        <v>46300.488368055558</v>
      </c>
      <c r="P2404" s="57">
        <v>46300.819224537037</v>
      </c>
      <c r="Q2404">
        <v>69403582</v>
      </c>
      <c r="S2404">
        <v>152421263096</v>
      </c>
      <c r="T2404" t="s">
        <v>2270</v>
      </c>
      <c r="U2404" t="s">
        <v>2974</v>
      </c>
      <c r="V2404" t="s">
        <v>2975</v>
      </c>
      <c r="Z2404">
        <v>112.615132</v>
      </c>
      <c r="AA2404">
        <v>-7.1530110000000002</v>
      </c>
      <c r="AB2404" t="s">
        <v>2273</v>
      </c>
      <c r="AC2404" t="s">
        <v>216</v>
      </c>
      <c r="AL2404" t="s">
        <v>217</v>
      </c>
      <c r="AM2404" t="s">
        <v>2515</v>
      </c>
      <c r="AN2404" t="s">
        <v>6</v>
      </c>
      <c r="AO2404" s="57">
        <v>46152.496620370373</v>
      </c>
      <c r="AR2404" t="s">
        <v>218</v>
      </c>
      <c r="AS2404" t="s">
        <v>122</v>
      </c>
      <c r="AT2404" t="s">
        <v>230</v>
      </c>
      <c r="AU2404">
        <v>20261005</v>
      </c>
      <c r="AV2404" t="s">
        <v>221</v>
      </c>
      <c r="AW2404" t="s">
        <v>540</v>
      </c>
      <c r="AX2404" t="s">
        <v>222</v>
      </c>
      <c r="BA2404" s="57">
        <v>46300.291666666664</v>
      </c>
      <c r="BB2404" t="s">
        <v>2515</v>
      </c>
      <c r="BC2404">
        <v>2026</v>
      </c>
      <c r="BD2404">
        <v>10</v>
      </c>
      <c r="BE2404">
        <v>5</v>
      </c>
      <c r="BF2404" s="6">
        <f t="shared" si="111"/>
        <v>46300</v>
      </c>
      <c r="BG2404">
        <f t="shared" si="112"/>
        <v>-0.29166666666424135</v>
      </c>
      <c r="BH2404" t="str">
        <f t="shared" si="113"/>
        <v>COMPLY</v>
      </c>
      <c r="BI2404" t="str">
        <f>VLOOKUP(H2404,Sheet2!$A$1:$B$270,2,FALSE)</f>
        <v>GRESIK</v>
      </c>
    </row>
    <row r="2405" spans="1:61">
      <c r="A2405">
        <v>2404</v>
      </c>
      <c r="B2405">
        <v>1002624255</v>
      </c>
      <c r="C2405">
        <v>3</v>
      </c>
      <c r="D2405" t="s">
        <v>55</v>
      </c>
      <c r="E2405">
        <v>5</v>
      </c>
      <c r="F2405" t="s">
        <v>260</v>
      </c>
      <c r="G2405" t="s">
        <v>122</v>
      </c>
      <c r="H2405" t="s">
        <v>345</v>
      </c>
      <c r="I2405" t="s">
        <v>212</v>
      </c>
      <c r="J2405" t="s">
        <v>213</v>
      </c>
      <c r="K2405" t="s">
        <v>149</v>
      </c>
      <c r="M2405" t="s">
        <v>76</v>
      </c>
      <c r="N2405" t="s">
        <v>215</v>
      </c>
      <c r="O2405" s="57">
        <v>46301.550844907404</v>
      </c>
      <c r="P2405" s="57">
        <v>46301.638935185183</v>
      </c>
      <c r="Q2405">
        <v>69401935</v>
      </c>
      <c r="S2405">
        <v>152421263115</v>
      </c>
      <c r="T2405" t="s">
        <v>3573</v>
      </c>
      <c r="U2405" t="s">
        <v>3574</v>
      </c>
      <c r="V2405" t="s">
        <v>3575</v>
      </c>
      <c r="Z2405">
        <v>112.620654</v>
      </c>
      <c r="AA2405">
        <v>-7.1771700000000003</v>
      </c>
      <c r="AB2405" t="s">
        <v>3576</v>
      </c>
      <c r="AC2405" t="s">
        <v>216</v>
      </c>
      <c r="AL2405" t="s">
        <v>217</v>
      </c>
      <c r="AM2405" t="s">
        <v>3577</v>
      </c>
      <c r="AN2405" t="s">
        <v>6</v>
      </c>
      <c r="AO2405" s="57">
        <v>46183.559259259258</v>
      </c>
      <c r="AR2405" t="s">
        <v>218</v>
      </c>
      <c r="AS2405" t="s">
        <v>122</v>
      </c>
      <c r="AT2405" t="s">
        <v>342</v>
      </c>
      <c r="AU2405">
        <v>20261006</v>
      </c>
      <c r="AV2405" t="s">
        <v>221</v>
      </c>
      <c r="AW2405" t="s">
        <v>540</v>
      </c>
      <c r="AX2405" t="s">
        <v>222</v>
      </c>
      <c r="BA2405" s="57">
        <v>46301.291666666664</v>
      </c>
      <c r="BB2405" t="s">
        <v>3577</v>
      </c>
      <c r="BC2405">
        <v>2026</v>
      </c>
      <c r="BD2405">
        <v>10</v>
      </c>
      <c r="BE2405">
        <v>6</v>
      </c>
      <c r="BF2405" s="6">
        <f t="shared" si="111"/>
        <v>46301</v>
      </c>
      <c r="BG2405">
        <f t="shared" si="112"/>
        <v>-0.29166666666424135</v>
      </c>
      <c r="BH2405" t="str">
        <f t="shared" si="113"/>
        <v>COMPLY</v>
      </c>
      <c r="BI2405" t="str">
        <f>VLOOKUP(H2405,Sheet2!$A$1:$B$270,2,FALSE)</f>
        <v>GRESIK</v>
      </c>
    </row>
    <row r="2406" spans="1:61">
      <c r="A2406">
        <v>2405</v>
      </c>
      <c r="B2406">
        <v>1002623894</v>
      </c>
      <c r="C2406">
        <v>3</v>
      </c>
      <c r="D2406" t="s">
        <v>55</v>
      </c>
      <c r="E2406">
        <v>5</v>
      </c>
      <c r="F2406" t="s">
        <v>260</v>
      </c>
      <c r="G2406" t="s">
        <v>122</v>
      </c>
      <c r="H2406" t="s">
        <v>345</v>
      </c>
      <c r="I2406" t="s">
        <v>212</v>
      </c>
      <c r="J2406" t="s">
        <v>213</v>
      </c>
      <c r="K2406" t="s">
        <v>149</v>
      </c>
      <c r="L2406" t="s">
        <v>214</v>
      </c>
      <c r="M2406" t="s">
        <v>76</v>
      </c>
      <c r="N2406" t="s">
        <v>215</v>
      </c>
      <c r="O2406" s="57">
        <v>46301.451099537036</v>
      </c>
      <c r="P2406" s="57">
        <v>46301.66814814815</v>
      </c>
      <c r="Q2406">
        <v>69404870</v>
      </c>
      <c r="S2406">
        <v>152421263118</v>
      </c>
      <c r="T2406" t="s">
        <v>3578</v>
      </c>
      <c r="U2406" t="s">
        <v>3579</v>
      </c>
      <c r="V2406" t="s">
        <v>3580</v>
      </c>
      <c r="Z2406">
        <v>112.615219987928</v>
      </c>
      <c r="AA2406">
        <v>-7.1474336807550101</v>
      </c>
      <c r="AB2406" t="s">
        <v>3581</v>
      </c>
      <c r="AC2406" t="s">
        <v>216</v>
      </c>
      <c r="AL2406" t="s">
        <v>217</v>
      </c>
      <c r="AM2406" t="s">
        <v>3582</v>
      </c>
      <c r="AN2406" t="s">
        <v>6</v>
      </c>
      <c r="AO2406" s="57">
        <v>46183.454942129632</v>
      </c>
      <c r="AP2406" s="57">
        <v>46302.333333333336</v>
      </c>
      <c r="AR2406" t="s">
        <v>218</v>
      </c>
      <c r="AS2406" t="s">
        <v>122</v>
      </c>
      <c r="AT2406" t="s">
        <v>342</v>
      </c>
      <c r="AU2406">
        <v>20261006</v>
      </c>
      <c r="AV2406" t="s">
        <v>221</v>
      </c>
      <c r="AW2406" t="s">
        <v>3395</v>
      </c>
      <c r="AX2406" t="s">
        <v>222</v>
      </c>
      <c r="BA2406" s="57">
        <v>46302.333333333336</v>
      </c>
      <c r="BB2406" t="s">
        <v>3582</v>
      </c>
      <c r="BC2406">
        <v>2026</v>
      </c>
      <c r="BD2406">
        <v>10</v>
      </c>
      <c r="BE2406">
        <v>6</v>
      </c>
      <c r="BF2406" s="6">
        <f t="shared" si="111"/>
        <v>46301</v>
      </c>
      <c r="BG2406">
        <f t="shared" si="112"/>
        <v>-1.3333333333357587</v>
      </c>
      <c r="BH2406" t="str">
        <f t="shared" si="113"/>
        <v>COMPLY</v>
      </c>
      <c r="BI2406" t="str">
        <f>VLOOKUP(H2406,Sheet2!$A$1:$B$270,2,FALSE)</f>
        <v>GRESIK</v>
      </c>
    </row>
    <row r="2407" spans="1:61">
      <c r="A2407">
        <v>2406</v>
      </c>
      <c r="B2407">
        <v>1002625836</v>
      </c>
      <c r="C2407">
        <v>3</v>
      </c>
      <c r="D2407" t="s">
        <v>55</v>
      </c>
      <c r="E2407">
        <v>5</v>
      </c>
      <c r="F2407" t="s">
        <v>260</v>
      </c>
      <c r="G2407" t="s">
        <v>122</v>
      </c>
      <c r="H2407" t="s">
        <v>345</v>
      </c>
      <c r="I2407" t="s">
        <v>212</v>
      </c>
      <c r="J2407" t="s">
        <v>213</v>
      </c>
      <c r="K2407" t="s">
        <v>149</v>
      </c>
      <c r="L2407" t="s">
        <v>214</v>
      </c>
      <c r="M2407" t="s">
        <v>76</v>
      </c>
      <c r="N2407" t="s">
        <v>215</v>
      </c>
      <c r="O2407" s="57">
        <v>46302.483113425929</v>
      </c>
      <c r="P2407" s="57">
        <v>46303.852824074071</v>
      </c>
      <c r="Q2407">
        <v>69405698</v>
      </c>
      <c r="S2407">
        <v>152421263137</v>
      </c>
      <c r="T2407" t="s">
        <v>4237</v>
      </c>
      <c r="U2407" t="s">
        <v>4238</v>
      </c>
      <c r="V2407" t="s">
        <v>4239</v>
      </c>
      <c r="Z2407">
        <v>112.63441</v>
      </c>
      <c r="AA2407">
        <v>-7.1603889999999897</v>
      </c>
      <c r="AB2407" t="s">
        <v>4240</v>
      </c>
      <c r="AC2407" t="s">
        <v>216</v>
      </c>
      <c r="AL2407" t="s">
        <v>217</v>
      </c>
      <c r="AM2407" t="s">
        <v>4241</v>
      </c>
      <c r="AN2407" t="s">
        <v>6</v>
      </c>
      <c r="AO2407" s="57">
        <v>46213.486516203702</v>
      </c>
      <c r="AP2407" s="57">
        <v>46303.333333333336</v>
      </c>
      <c r="AQ2407" t="s">
        <v>1495</v>
      </c>
      <c r="AR2407" t="s">
        <v>218</v>
      </c>
      <c r="AS2407" t="s">
        <v>122</v>
      </c>
      <c r="AT2407" t="s">
        <v>230</v>
      </c>
      <c r="AU2407">
        <v>20261008</v>
      </c>
      <c r="AV2407" t="s">
        <v>221</v>
      </c>
      <c r="AW2407" t="s">
        <v>923</v>
      </c>
      <c r="AX2407" t="s">
        <v>222</v>
      </c>
      <c r="BA2407" s="57">
        <v>46303.333333333336</v>
      </c>
      <c r="BB2407" t="s">
        <v>4241</v>
      </c>
      <c r="BC2407">
        <v>2026</v>
      </c>
      <c r="BD2407">
        <v>10</v>
      </c>
      <c r="BE2407">
        <v>8</v>
      </c>
      <c r="BF2407" s="6">
        <f t="shared" si="111"/>
        <v>46303</v>
      </c>
      <c r="BG2407">
        <f t="shared" si="112"/>
        <v>-0.33333333333575865</v>
      </c>
      <c r="BH2407" t="str">
        <f t="shared" si="113"/>
        <v>COMPLY</v>
      </c>
      <c r="BI2407" t="str">
        <f>VLOOKUP(H2407,Sheet2!$A$1:$B$270,2,FALSE)</f>
        <v>GRESIK</v>
      </c>
    </row>
    <row r="2408" spans="1:61">
      <c r="A2408">
        <v>2407</v>
      </c>
      <c r="B2408">
        <v>1002628116</v>
      </c>
      <c r="C2408">
        <v>3</v>
      </c>
      <c r="D2408" t="s">
        <v>55</v>
      </c>
      <c r="E2408">
        <v>5</v>
      </c>
      <c r="F2408" t="s">
        <v>260</v>
      </c>
      <c r="G2408" t="s">
        <v>122</v>
      </c>
      <c r="H2408" t="s">
        <v>345</v>
      </c>
      <c r="I2408" t="s">
        <v>212</v>
      </c>
      <c r="J2408" t="s">
        <v>213</v>
      </c>
      <c r="K2408" t="s">
        <v>149</v>
      </c>
      <c r="L2408" t="s">
        <v>214</v>
      </c>
      <c r="M2408" t="s">
        <v>76</v>
      </c>
      <c r="N2408" t="s">
        <v>215</v>
      </c>
      <c r="O2408" s="57">
        <v>46303.664351851854</v>
      </c>
      <c r="P2408" s="57">
        <v>46304.5468287037</v>
      </c>
      <c r="Q2408">
        <v>69406705</v>
      </c>
      <c r="S2408">
        <v>152421263163</v>
      </c>
      <c r="T2408" t="s">
        <v>4693</v>
      </c>
      <c r="U2408" t="s">
        <v>4694</v>
      </c>
      <c r="V2408" t="s">
        <v>4695</v>
      </c>
      <c r="Z2408">
        <v>112.60854296386201</v>
      </c>
      <c r="AA2408">
        <v>-7.1792139448208996</v>
      </c>
      <c r="AB2408" t="s">
        <v>4696</v>
      </c>
      <c r="AC2408" t="s">
        <v>216</v>
      </c>
      <c r="AL2408" t="s">
        <v>217</v>
      </c>
      <c r="AM2408" t="s">
        <v>4697</v>
      </c>
      <c r="AN2408" t="s">
        <v>6</v>
      </c>
      <c r="AO2408" s="57">
        <v>46244.684513888889</v>
      </c>
      <c r="AP2408" s="57">
        <v>46304.625</v>
      </c>
      <c r="AR2408" t="s">
        <v>218</v>
      </c>
      <c r="AS2408" t="s">
        <v>122</v>
      </c>
      <c r="AT2408" t="s">
        <v>230</v>
      </c>
      <c r="AU2408">
        <v>20261009</v>
      </c>
      <c r="AV2408" t="s">
        <v>221</v>
      </c>
      <c r="AW2408" t="s">
        <v>883</v>
      </c>
      <c r="AX2408" t="s">
        <v>222</v>
      </c>
      <c r="BA2408" s="57">
        <v>46304.625</v>
      </c>
      <c r="BB2408" t="s">
        <v>4697</v>
      </c>
      <c r="BC2408">
        <v>2026</v>
      </c>
      <c r="BD2408">
        <v>10</v>
      </c>
      <c r="BE2408">
        <v>9</v>
      </c>
      <c r="BF2408" s="6">
        <f t="shared" si="111"/>
        <v>46304</v>
      </c>
      <c r="BG2408">
        <f t="shared" si="112"/>
        <v>-0.625</v>
      </c>
      <c r="BH2408" t="str">
        <f t="shared" si="113"/>
        <v>COMPLY</v>
      </c>
      <c r="BI2408" t="str">
        <f>VLOOKUP(H2408,Sheet2!$A$1:$B$270,2,FALSE)</f>
        <v>GRESIK</v>
      </c>
    </row>
    <row r="2409" spans="1:61">
      <c r="A2409">
        <v>2408</v>
      </c>
      <c r="B2409">
        <v>1002632218</v>
      </c>
      <c r="C2409">
        <v>3</v>
      </c>
      <c r="D2409" t="s">
        <v>55</v>
      </c>
      <c r="E2409">
        <v>5</v>
      </c>
      <c r="F2409" t="s">
        <v>260</v>
      </c>
      <c r="G2409" t="s">
        <v>122</v>
      </c>
      <c r="H2409" t="s">
        <v>345</v>
      </c>
      <c r="I2409" t="s">
        <v>212</v>
      </c>
      <c r="J2409" t="s">
        <v>213</v>
      </c>
      <c r="K2409" t="s">
        <v>149</v>
      </c>
      <c r="M2409" t="s">
        <v>76</v>
      </c>
      <c r="N2409" t="s">
        <v>215</v>
      </c>
      <c r="O2409" s="57">
        <v>46307.413761574076</v>
      </c>
      <c r="P2409" s="57">
        <v>46310.553414351853</v>
      </c>
      <c r="Q2409">
        <v>69408394</v>
      </c>
      <c r="S2409">
        <v>152421263189</v>
      </c>
      <c r="T2409" t="s">
        <v>6170</v>
      </c>
      <c r="U2409" t="s">
        <v>6389</v>
      </c>
      <c r="V2409" t="s">
        <v>6761</v>
      </c>
      <c r="Z2409">
        <v>112.655709822475</v>
      </c>
      <c r="AA2409">
        <v>-7.1603154682792702</v>
      </c>
      <c r="AB2409" t="s">
        <v>6173</v>
      </c>
      <c r="AC2409" t="s">
        <v>225</v>
      </c>
      <c r="AL2409" t="s">
        <v>217</v>
      </c>
      <c r="AM2409" t="s">
        <v>6762</v>
      </c>
      <c r="AN2409" t="s">
        <v>6</v>
      </c>
      <c r="AO2409" s="57">
        <v>46366.434120370373</v>
      </c>
      <c r="AP2409" s="57">
        <v>46310.458333333336</v>
      </c>
      <c r="AR2409" t="s">
        <v>218</v>
      </c>
      <c r="AS2409" t="s">
        <v>122</v>
      </c>
      <c r="AT2409" t="s">
        <v>230</v>
      </c>
      <c r="AU2409">
        <v>20261015</v>
      </c>
      <c r="AV2409" t="s">
        <v>221</v>
      </c>
      <c r="AW2409" t="s">
        <v>1746</v>
      </c>
      <c r="AX2409" t="s">
        <v>222</v>
      </c>
      <c r="BA2409" s="57">
        <v>46310.458333333336</v>
      </c>
      <c r="BB2409" t="s">
        <v>6762</v>
      </c>
      <c r="BC2409">
        <v>2026</v>
      </c>
      <c r="BD2409">
        <v>10</v>
      </c>
      <c r="BE2409">
        <v>15</v>
      </c>
      <c r="BF2409" s="6">
        <f t="shared" si="111"/>
        <v>46310</v>
      </c>
      <c r="BG2409">
        <f t="shared" si="112"/>
        <v>-0.45833333333575865</v>
      </c>
      <c r="BH2409" t="str">
        <f t="shared" si="113"/>
        <v>COMPLY</v>
      </c>
      <c r="BI2409" t="str">
        <f>VLOOKUP(H2409,Sheet2!$A$1:$B$270,2,FALSE)</f>
        <v>GRESIK</v>
      </c>
    </row>
    <row r="2410" spans="1:61">
      <c r="A2410">
        <v>2409</v>
      </c>
      <c r="B2410">
        <v>1002632253</v>
      </c>
      <c r="C2410">
        <v>3</v>
      </c>
      <c r="D2410" t="s">
        <v>55</v>
      </c>
      <c r="E2410">
        <v>5</v>
      </c>
      <c r="F2410" t="s">
        <v>260</v>
      </c>
      <c r="G2410" t="s">
        <v>122</v>
      </c>
      <c r="H2410" t="s">
        <v>345</v>
      </c>
      <c r="I2410" t="s">
        <v>212</v>
      </c>
      <c r="J2410" t="s">
        <v>213</v>
      </c>
      <c r="K2410" t="s">
        <v>149</v>
      </c>
      <c r="M2410" t="s">
        <v>76</v>
      </c>
      <c r="N2410" t="s">
        <v>215</v>
      </c>
      <c r="O2410" s="57">
        <v>46307.41978009259</v>
      </c>
      <c r="P2410" s="57">
        <v>46309.679166666669</v>
      </c>
      <c r="Q2410">
        <v>69408425</v>
      </c>
      <c r="S2410">
        <v>152421263216</v>
      </c>
      <c r="T2410" t="s">
        <v>6170</v>
      </c>
      <c r="U2410" t="s">
        <v>6390</v>
      </c>
      <c r="V2410" t="s">
        <v>6391</v>
      </c>
      <c r="Z2410">
        <v>112.64058121955701</v>
      </c>
      <c r="AA2410">
        <v>-7.1902484708277603</v>
      </c>
      <c r="AB2410" t="s">
        <v>6173</v>
      </c>
      <c r="AC2410" t="s">
        <v>225</v>
      </c>
      <c r="AL2410" t="s">
        <v>217</v>
      </c>
      <c r="AM2410" t="s">
        <v>6392</v>
      </c>
      <c r="AN2410" t="s">
        <v>6</v>
      </c>
      <c r="AO2410" s="57">
        <v>46366.434120370373</v>
      </c>
      <c r="AP2410" s="57">
        <v>46310.333333333336</v>
      </c>
      <c r="AR2410" t="s">
        <v>218</v>
      </c>
      <c r="AS2410" t="s">
        <v>122</v>
      </c>
      <c r="AT2410" t="s">
        <v>230</v>
      </c>
      <c r="AU2410">
        <v>20261014</v>
      </c>
      <c r="AV2410" t="s">
        <v>221</v>
      </c>
      <c r="AW2410" t="s">
        <v>540</v>
      </c>
      <c r="AX2410" t="s">
        <v>222</v>
      </c>
      <c r="BA2410" s="57">
        <v>46310.333333333336</v>
      </c>
      <c r="BB2410" t="s">
        <v>6392</v>
      </c>
      <c r="BC2410">
        <v>2026</v>
      </c>
      <c r="BD2410">
        <v>10</v>
      </c>
      <c r="BE2410">
        <v>14</v>
      </c>
      <c r="BF2410" s="6">
        <f t="shared" si="111"/>
        <v>46309</v>
      </c>
      <c r="BG2410">
        <f t="shared" si="112"/>
        <v>-1.3333333333357587</v>
      </c>
      <c r="BH2410" t="str">
        <f t="shared" si="113"/>
        <v>COMPLY</v>
      </c>
      <c r="BI2410" t="str">
        <f>VLOOKUP(H2410,Sheet2!$A$1:$B$270,2,FALSE)</f>
        <v>GRESIK</v>
      </c>
    </row>
    <row r="2411" spans="1:61">
      <c r="A2411">
        <v>2410</v>
      </c>
      <c r="B2411">
        <v>1002634749</v>
      </c>
      <c r="C2411">
        <v>3</v>
      </c>
      <c r="D2411" t="s">
        <v>55</v>
      </c>
      <c r="E2411">
        <v>5</v>
      </c>
      <c r="F2411" t="s">
        <v>260</v>
      </c>
      <c r="G2411" t="s">
        <v>122</v>
      </c>
      <c r="H2411" t="s">
        <v>345</v>
      </c>
      <c r="I2411" t="s">
        <v>212</v>
      </c>
      <c r="J2411" t="s">
        <v>213</v>
      </c>
      <c r="K2411" t="s">
        <v>149</v>
      </c>
      <c r="L2411" t="s">
        <v>214</v>
      </c>
      <c r="M2411" t="s">
        <v>76</v>
      </c>
      <c r="N2411" t="s">
        <v>215</v>
      </c>
      <c r="O2411" s="57">
        <v>46308.48027777778</v>
      </c>
      <c r="P2411" s="57">
        <v>46309.47215277778</v>
      </c>
      <c r="Q2411">
        <v>69409271</v>
      </c>
      <c r="S2411">
        <v>152421263248</v>
      </c>
      <c r="T2411" t="s">
        <v>6393</v>
      </c>
      <c r="U2411" t="s">
        <v>6394</v>
      </c>
      <c r="V2411" t="s">
        <v>6395</v>
      </c>
      <c r="Z2411">
        <v>112.643960863351</v>
      </c>
      <c r="AA2411">
        <v>-7.1590716872721396</v>
      </c>
      <c r="AB2411" t="s">
        <v>6396</v>
      </c>
      <c r="AC2411" t="s">
        <v>216</v>
      </c>
      <c r="AL2411" t="s">
        <v>217</v>
      </c>
      <c r="AM2411" t="s">
        <v>5743</v>
      </c>
      <c r="AN2411" t="s">
        <v>6</v>
      </c>
      <c r="AO2411" t="s">
        <v>5744</v>
      </c>
      <c r="AP2411" s="57">
        <v>46309.333333333336</v>
      </c>
      <c r="AR2411" t="s">
        <v>218</v>
      </c>
      <c r="AS2411" t="s">
        <v>122</v>
      </c>
      <c r="AT2411" t="s">
        <v>230</v>
      </c>
      <c r="AU2411">
        <v>20261014</v>
      </c>
      <c r="AV2411" t="s">
        <v>221</v>
      </c>
      <c r="AW2411" t="s">
        <v>876</v>
      </c>
      <c r="AX2411" t="s">
        <v>222</v>
      </c>
      <c r="BA2411" s="57">
        <v>46309.333333333336</v>
      </c>
      <c r="BB2411" t="s">
        <v>5743</v>
      </c>
      <c r="BC2411">
        <v>2026</v>
      </c>
      <c r="BD2411">
        <v>10</v>
      </c>
      <c r="BE2411">
        <v>14</v>
      </c>
      <c r="BF2411" s="6">
        <f t="shared" si="111"/>
        <v>46309</v>
      </c>
      <c r="BG2411">
        <f t="shared" si="112"/>
        <v>-0.33333333333575865</v>
      </c>
      <c r="BH2411" t="str">
        <f t="shared" si="113"/>
        <v>COMPLY</v>
      </c>
      <c r="BI2411" t="str">
        <f>VLOOKUP(H2411,Sheet2!$A$1:$B$270,2,FALSE)</f>
        <v>GRESIK</v>
      </c>
    </row>
    <row r="2412" spans="1:61">
      <c r="A2412">
        <v>2411</v>
      </c>
      <c r="B2412">
        <v>1002634314</v>
      </c>
      <c r="C2412">
        <v>3</v>
      </c>
      <c r="D2412" t="s">
        <v>55</v>
      </c>
      <c r="E2412">
        <v>5</v>
      </c>
      <c r="F2412" t="s">
        <v>260</v>
      </c>
      <c r="G2412" t="s">
        <v>122</v>
      </c>
      <c r="H2412" t="s">
        <v>345</v>
      </c>
      <c r="I2412" t="s">
        <v>212</v>
      </c>
      <c r="J2412" t="s">
        <v>213</v>
      </c>
      <c r="K2412" t="s">
        <v>149</v>
      </c>
      <c r="M2412" t="s">
        <v>76</v>
      </c>
      <c r="N2412" t="s">
        <v>563</v>
      </c>
      <c r="O2412" s="57">
        <v>46308.417916666665</v>
      </c>
      <c r="P2412" s="57">
        <v>46308.720613425925</v>
      </c>
      <c r="Q2412">
        <v>69409151</v>
      </c>
      <c r="S2412">
        <v>152421263244</v>
      </c>
      <c r="T2412" t="s">
        <v>4698</v>
      </c>
      <c r="U2412" t="s">
        <v>4699</v>
      </c>
      <c r="V2412" t="s">
        <v>6397</v>
      </c>
      <c r="Z2412">
        <v>112.6350604</v>
      </c>
      <c r="AA2412">
        <v>-7.1899341000000003</v>
      </c>
      <c r="AB2412" t="s">
        <v>6398</v>
      </c>
      <c r="AC2412" t="s">
        <v>284</v>
      </c>
      <c r="AL2412" t="s">
        <v>217</v>
      </c>
      <c r="AM2412" t="s">
        <v>6399</v>
      </c>
      <c r="AN2412" t="s">
        <v>6</v>
      </c>
      <c r="AO2412" t="s">
        <v>5935</v>
      </c>
      <c r="AP2412" s="57">
        <v>46309.333333333336</v>
      </c>
      <c r="AR2412" t="s">
        <v>218</v>
      </c>
      <c r="AS2412" t="s">
        <v>122</v>
      </c>
      <c r="AT2412" t="s">
        <v>230</v>
      </c>
      <c r="AU2412">
        <v>20261013</v>
      </c>
      <c r="AV2412" t="s">
        <v>221</v>
      </c>
      <c r="AW2412" t="s">
        <v>540</v>
      </c>
      <c r="AX2412" t="s">
        <v>222</v>
      </c>
      <c r="BA2412" s="57">
        <v>46309.333333333336</v>
      </c>
      <c r="BB2412" t="s">
        <v>6399</v>
      </c>
      <c r="BC2412">
        <v>2026</v>
      </c>
      <c r="BD2412">
        <v>10</v>
      </c>
      <c r="BE2412">
        <v>13</v>
      </c>
      <c r="BF2412" s="6">
        <f t="shared" si="111"/>
        <v>46308</v>
      </c>
      <c r="BG2412">
        <f t="shared" si="112"/>
        <v>-1.3333333333357587</v>
      </c>
      <c r="BH2412" t="str">
        <f t="shared" si="113"/>
        <v>COMPLY</v>
      </c>
      <c r="BI2412" t="str">
        <f>VLOOKUP(H2412,Sheet2!$A$1:$B$270,2,FALSE)</f>
        <v>GRESIK</v>
      </c>
    </row>
    <row r="2413" spans="1:61">
      <c r="A2413">
        <v>2412</v>
      </c>
      <c r="B2413">
        <v>1002638838</v>
      </c>
      <c r="C2413">
        <v>3</v>
      </c>
      <c r="D2413" t="s">
        <v>55</v>
      </c>
      <c r="E2413">
        <v>5</v>
      </c>
      <c r="F2413" t="s">
        <v>260</v>
      </c>
      <c r="G2413" t="s">
        <v>122</v>
      </c>
      <c r="H2413" t="s">
        <v>345</v>
      </c>
      <c r="I2413" t="s">
        <v>212</v>
      </c>
      <c r="J2413" t="s">
        <v>213</v>
      </c>
      <c r="K2413" t="s">
        <v>149</v>
      </c>
      <c r="M2413" t="s">
        <v>76</v>
      </c>
      <c r="N2413" t="s">
        <v>215</v>
      </c>
      <c r="O2413" s="57">
        <v>46310.629583333335</v>
      </c>
      <c r="P2413" s="57">
        <v>46311.33494212963</v>
      </c>
      <c r="Q2413">
        <v>69409621</v>
      </c>
      <c r="S2413">
        <v>152421263269</v>
      </c>
      <c r="T2413" t="s">
        <v>6763</v>
      </c>
      <c r="U2413" t="s">
        <v>7837</v>
      </c>
      <c r="V2413" t="s">
        <v>7838</v>
      </c>
      <c r="Z2413">
        <v>112.64948699999999</v>
      </c>
      <c r="AA2413">
        <v>-7.1694740000000001</v>
      </c>
      <c r="AB2413" t="s">
        <v>6766</v>
      </c>
      <c r="AC2413" t="s">
        <v>229</v>
      </c>
      <c r="AL2413" t="s">
        <v>217</v>
      </c>
      <c r="AM2413" t="s">
        <v>7839</v>
      </c>
      <c r="AN2413" t="s">
        <v>6</v>
      </c>
      <c r="AO2413" t="s">
        <v>7450</v>
      </c>
      <c r="AR2413" t="s">
        <v>218</v>
      </c>
      <c r="AS2413" t="s">
        <v>122</v>
      </c>
      <c r="AT2413" t="s">
        <v>230</v>
      </c>
      <c r="AU2413">
        <v>20261016</v>
      </c>
      <c r="AV2413" t="s">
        <v>221</v>
      </c>
      <c r="AW2413" t="s">
        <v>540</v>
      </c>
      <c r="AX2413" t="s">
        <v>222</v>
      </c>
      <c r="BA2413" s="57">
        <v>46310.291666666664</v>
      </c>
      <c r="BB2413" t="s">
        <v>7839</v>
      </c>
      <c r="BC2413">
        <v>2026</v>
      </c>
      <c r="BD2413">
        <v>10</v>
      </c>
      <c r="BE2413">
        <v>16</v>
      </c>
      <c r="BF2413" s="6">
        <f t="shared" si="111"/>
        <v>46311</v>
      </c>
      <c r="BG2413">
        <f t="shared" si="112"/>
        <v>0.70833333333575865</v>
      </c>
      <c r="BH2413" t="str">
        <f t="shared" si="113"/>
        <v>COMPLY</v>
      </c>
      <c r="BI2413" t="str">
        <f>VLOOKUP(H2413,Sheet2!$A$1:$B$270,2,FALSE)</f>
        <v>GRESIK</v>
      </c>
    </row>
    <row r="2414" spans="1:61">
      <c r="A2414">
        <v>2413</v>
      </c>
      <c r="B2414">
        <v>1002640077</v>
      </c>
      <c r="C2414">
        <v>3</v>
      </c>
      <c r="D2414" t="s">
        <v>55</v>
      </c>
      <c r="E2414">
        <v>5</v>
      </c>
      <c r="F2414" t="s">
        <v>260</v>
      </c>
      <c r="G2414" t="s">
        <v>122</v>
      </c>
      <c r="H2414" t="s">
        <v>345</v>
      </c>
      <c r="I2414" t="s">
        <v>212</v>
      </c>
      <c r="J2414" t="s">
        <v>213</v>
      </c>
      <c r="K2414" t="s">
        <v>149</v>
      </c>
      <c r="L2414" t="s">
        <v>214</v>
      </c>
      <c r="M2414" t="s">
        <v>76</v>
      </c>
      <c r="N2414" t="s">
        <v>215</v>
      </c>
      <c r="O2414" s="57">
        <v>46311.547685185185</v>
      </c>
      <c r="P2414" s="57">
        <v>46312.85</v>
      </c>
      <c r="Q2414">
        <v>69411457</v>
      </c>
      <c r="S2414">
        <v>152421263282</v>
      </c>
      <c r="T2414" t="s">
        <v>9061</v>
      </c>
      <c r="U2414" t="s">
        <v>9062</v>
      </c>
      <c r="V2414" t="s">
        <v>9063</v>
      </c>
      <c r="Z2414">
        <v>112.653392851352</v>
      </c>
      <c r="AA2414">
        <v>-7.1679137656546397</v>
      </c>
      <c r="AB2414" t="s">
        <v>9064</v>
      </c>
      <c r="AC2414" t="s">
        <v>216</v>
      </c>
      <c r="AL2414" t="s">
        <v>217</v>
      </c>
      <c r="AM2414" t="s">
        <v>8138</v>
      </c>
      <c r="AN2414" t="s">
        <v>6</v>
      </c>
      <c r="AO2414" t="s">
        <v>7973</v>
      </c>
      <c r="AP2414" s="57">
        <v>46312.458333333336</v>
      </c>
      <c r="AR2414" t="s">
        <v>218</v>
      </c>
      <c r="AS2414" t="s">
        <v>122</v>
      </c>
      <c r="AT2414" t="s">
        <v>230</v>
      </c>
      <c r="AU2414">
        <v>20261017</v>
      </c>
      <c r="AV2414" t="s">
        <v>221</v>
      </c>
      <c r="AW2414" t="s">
        <v>876</v>
      </c>
      <c r="AX2414" t="s">
        <v>222</v>
      </c>
      <c r="BA2414" s="57">
        <v>46312.458333333336</v>
      </c>
      <c r="BB2414" t="s">
        <v>8138</v>
      </c>
      <c r="BC2414">
        <v>2026</v>
      </c>
      <c r="BD2414">
        <v>10</v>
      </c>
      <c r="BE2414">
        <v>17</v>
      </c>
      <c r="BF2414" s="6">
        <f t="shared" si="111"/>
        <v>46312</v>
      </c>
      <c r="BG2414">
        <f t="shared" si="112"/>
        <v>-0.45833333333575865</v>
      </c>
      <c r="BH2414" t="str">
        <f t="shared" si="113"/>
        <v>COMPLY</v>
      </c>
      <c r="BI2414" t="str">
        <f>VLOOKUP(H2414,Sheet2!$A$1:$B$270,2,FALSE)</f>
        <v>GRESIK</v>
      </c>
    </row>
    <row r="2415" spans="1:61">
      <c r="A2415">
        <v>2414</v>
      </c>
      <c r="B2415">
        <v>1002641215</v>
      </c>
      <c r="C2415">
        <v>3</v>
      </c>
      <c r="D2415" t="s">
        <v>55</v>
      </c>
      <c r="E2415">
        <v>5</v>
      </c>
      <c r="F2415" t="s">
        <v>260</v>
      </c>
      <c r="G2415" t="s">
        <v>122</v>
      </c>
      <c r="H2415" t="s">
        <v>345</v>
      </c>
      <c r="I2415" t="s">
        <v>212</v>
      </c>
      <c r="J2415" t="s">
        <v>213</v>
      </c>
      <c r="K2415" t="s">
        <v>149</v>
      </c>
      <c r="L2415" t="s">
        <v>214</v>
      </c>
      <c r="M2415" t="s">
        <v>76</v>
      </c>
      <c r="N2415" t="s">
        <v>215</v>
      </c>
      <c r="O2415" s="57">
        <v>46312.44699074074</v>
      </c>
      <c r="P2415" s="57">
        <v>46312.843969907408</v>
      </c>
      <c r="Q2415">
        <v>69411963</v>
      </c>
      <c r="S2415">
        <v>152421262808</v>
      </c>
      <c r="T2415" t="s">
        <v>9065</v>
      </c>
      <c r="U2415" t="s">
        <v>9066</v>
      </c>
      <c r="V2415" t="s">
        <v>9067</v>
      </c>
      <c r="Z2415">
        <v>112.64657434076</v>
      </c>
      <c r="AA2415">
        <v>-7.1639039143401897</v>
      </c>
      <c r="AB2415" t="s">
        <v>9068</v>
      </c>
      <c r="AC2415" t="s">
        <v>216</v>
      </c>
      <c r="AL2415" t="s">
        <v>217</v>
      </c>
      <c r="AM2415" t="s">
        <v>8027</v>
      </c>
      <c r="AN2415" t="s">
        <v>6</v>
      </c>
      <c r="AO2415" t="s">
        <v>9069</v>
      </c>
      <c r="AP2415" s="57">
        <v>46313.333333333336</v>
      </c>
      <c r="AR2415" t="s">
        <v>218</v>
      </c>
      <c r="AS2415" t="s">
        <v>122</v>
      </c>
      <c r="AT2415" t="s">
        <v>230</v>
      </c>
      <c r="AU2415">
        <v>20261017</v>
      </c>
      <c r="AV2415" t="s">
        <v>221</v>
      </c>
      <c r="AW2415" t="s">
        <v>876</v>
      </c>
      <c r="AX2415" t="s">
        <v>222</v>
      </c>
      <c r="BA2415" s="57">
        <v>46313.333333333336</v>
      </c>
      <c r="BB2415" t="s">
        <v>8027</v>
      </c>
      <c r="BC2415">
        <v>2026</v>
      </c>
      <c r="BD2415">
        <v>10</v>
      </c>
      <c r="BE2415">
        <v>17</v>
      </c>
      <c r="BF2415" s="6">
        <f t="shared" si="111"/>
        <v>46312</v>
      </c>
      <c r="BG2415">
        <f t="shared" si="112"/>
        <v>-1.3333333333357587</v>
      </c>
      <c r="BH2415" t="str">
        <f t="shared" si="113"/>
        <v>COMPLY</v>
      </c>
      <c r="BI2415" t="str">
        <f>VLOOKUP(H2415,Sheet2!$A$1:$B$270,2,FALSE)</f>
        <v>GRESIK</v>
      </c>
    </row>
    <row r="2416" spans="1:61">
      <c r="A2416">
        <v>2415</v>
      </c>
      <c r="B2416">
        <v>1002641507</v>
      </c>
      <c r="C2416">
        <v>3</v>
      </c>
      <c r="D2416" t="s">
        <v>55</v>
      </c>
      <c r="E2416">
        <v>5</v>
      </c>
      <c r="F2416" t="s">
        <v>260</v>
      </c>
      <c r="G2416" t="s">
        <v>122</v>
      </c>
      <c r="H2416" t="s">
        <v>345</v>
      </c>
      <c r="I2416" t="s">
        <v>212</v>
      </c>
      <c r="J2416" t="s">
        <v>213</v>
      </c>
      <c r="K2416" t="s">
        <v>149</v>
      </c>
      <c r="L2416" t="s">
        <v>214</v>
      </c>
      <c r="M2416" t="s">
        <v>76</v>
      </c>
      <c r="N2416" t="s">
        <v>215</v>
      </c>
      <c r="O2416" s="57">
        <v>46312.649768518517</v>
      </c>
      <c r="P2416" s="57">
        <v>46314.730879629627</v>
      </c>
      <c r="Q2416">
        <v>69412144</v>
      </c>
      <c r="S2416">
        <v>152421263302</v>
      </c>
      <c r="T2416" t="s">
        <v>9086</v>
      </c>
      <c r="U2416" t="s">
        <v>9087</v>
      </c>
      <c r="V2416" t="s">
        <v>9088</v>
      </c>
      <c r="Z2416">
        <v>112.647362910211</v>
      </c>
      <c r="AA2416">
        <v>-7.15125505410328</v>
      </c>
      <c r="AB2416" t="s">
        <v>9089</v>
      </c>
      <c r="AC2416" t="s">
        <v>216</v>
      </c>
      <c r="AL2416" t="s">
        <v>217</v>
      </c>
      <c r="AM2416" t="s">
        <v>9090</v>
      </c>
      <c r="AN2416" t="s">
        <v>6</v>
      </c>
      <c r="AO2416" t="s">
        <v>8467</v>
      </c>
      <c r="AP2416" s="57">
        <v>46314.625</v>
      </c>
      <c r="AR2416" t="s">
        <v>218</v>
      </c>
      <c r="AS2416" t="s">
        <v>122</v>
      </c>
      <c r="AT2416" t="s">
        <v>230</v>
      </c>
      <c r="AU2416">
        <v>20261019</v>
      </c>
      <c r="AV2416" t="s">
        <v>221</v>
      </c>
      <c r="AW2416" t="s">
        <v>875</v>
      </c>
      <c r="AX2416" t="s">
        <v>222</v>
      </c>
      <c r="BA2416" s="57">
        <v>46314.625</v>
      </c>
      <c r="BB2416" t="s">
        <v>9090</v>
      </c>
      <c r="BC2416">
        <v>2026</v>
      </c>
      <c r="BD2416">
        <v>10</v>
      </c>
      <c r="BE2416">
        <v>19</v>
      </c>
      <c r="BF2416" s="6">
        <f t="shared" si="111"/>
        <v>46314</v>
      </c>
      <c r="BG2416">
        <f t="shared" si="112"/>
        <v>-0.625</v>
      </c>
      <c r="BH2416" t="str">
        <f t="shared" si="113"/>
        <v>COMPLY</v>
      </c>
      <c r="BI2416" t="str">
        <f>VLOOKUP(H2416,Sheet2!$A$1:$B$270,2,FALSE)</f>
        <v>GRESIK</v>
      </c>
    </row>
    <row r="2417" spans="1:61">
      <c r="A2417">
        <v>2416</v>
      </c>
      <c r="B2417">
        <v>1002643369</v>
      </c>
      <c r="C2417">
        <v>3</v>
      </c>
      <c r="D2417" t="s">
        <v>55</v>
      </c>
      <c r="E2417">
        <v>5</v>
      </c>
      <c r="F2417" t="s">
        <v>260</v>
      </c>
      <c r="G2417" t="s">
        <v>122</v>
      </c>
      <c r="H2417" t="s">
        <v>345</v>
      </c>
      <c r="I2417" t="s">
        <v>212</v>
      </c>
      <c r="J2417" t="s">
        <v>213</v>
      </c>
      <c r="K2417" t="s">
        <v>149</v>
      </c>
      <c r="M2417" t="s">
        <v>76</v>
      </c>
      <c r="N2417" t="s">
        <v>215</v>
      </c>
      <c r="O2417" s="57">
        <v>46314.589918981481</v>
      </c>
      <c r="P2417" s="57">
        <v>46314.659722222219</v>
      </c>
      <c r="Q2417">
        <v>69411836</v>
      </c>
      <c r="S2417">
        <v>152421263314</v>
      </c>
      <c r="T2417" t="s">
        <v>9070</v>
      </c>
      <c r="U2417" t="s">
        <v>9901</v>
      </c>
      <c r="V2417" t="s">
        <v>9902</v>
      </c>
      <c r="Z2417">
        <v>112.655247</v>
      </c>
      <c r="AA2417">
        <v>-7.1579480000000002</v>
      </c>
      <c r="AB2417" t="s">
        <v>9073</v>
      </c>
      <c r="AC2417" t="s">
        <v>216</v>
      </c>
      <c r="AL2417" t="s">
        <v>217</v>
      </c>
      <c r="AM2417" t="s">
        <v>9903</v>
      </c>
      <c r="AN2417" t="s">
        <v>6</v>
      </c>
      <c r="AO2417" t="s">
        <v>9396</v>
      </c>
      <c r="AR2417" t="s">
        <v>218</v>
      </c>
      <c r="AS2417" t="s">
        <v>122</v>
      </c>
      <c r="AT2417" t="s">
        <v>230</v>
      </c>
      <c r="AU2417">
        <v>20261019</v>
      </c>
      <c r="AV2417" t="s">
        <v>221</v>
      </c>
      <c r="AW2417" t="s">
        <v>541</v>
      </c>
      <c r="AX2417" t="s">
        <v>222</v>
      </c>
      <c r="BA2417" s="57">
        <v>46314.291666666664</v>
      </c>
      <c r="BB2417" t="s">
        <v>9903</v>
      </c>
      <c r="BC2417">
        <v>2026</v>
      </c>
      <c r="BD2417">
        <v>10</v>
      </c>
      <c r="BE2417">
        <v>19</v>
      </c>
      <c r="BF2417" s="6">
        <f t="shared" si="111"/>
        <v>46314</v>
      </c>
      <c r="BG2417">
        <f t="shared" si="112"/>
        <v>-0.29166666666424135</v>
      </c>
      <c r="BH2417" t="str">
        <f t="shared" si="113"/>
        <v>COMPLY</v>
      </c>
      <c r="BI2417" t="str">
        <f>VLOOKUP(H2417,Sheet2!$A$1:$B$270,2,FALSE)</f>
        <v>GRESIK</v>
      </c>
    </row>
    <row r="2418" spans="1:61">
      <c r="A2418">
        <v>2417</v>
      </c>
      <c r="B2418">
        <v>1002642902</v>
      </c>
      <c r="C2418">
        <v>3</v>
      </c>
      <c r="D2418" t="s">
        <v>55</v>
      </c>
      <c r="E2418">
        <v>5</v>
      </c>
      <c r="F2418" t="s">
        <v>260</v>
      </c>
      <c r="G2418" t="s">
        <v>122</v>
      </c>
      <c r="H2418" t="s">
        <v>345</v>
      </c>
      <c r="I2418" t="s">
        <v>212</v>
      </c>
      <c r="J2418" t="s">
        <v>213</v>
      </c>
      <c r="K2418" t="s">
        <v>149</v>
      </c>
      <c r="L2418" t="s">
        <v>214</v>
      </c>
      <c r="M2418" t="s">
        <v>76</v>
      </c>
      <c r="N2418" t="s">
        <v>215</v>
      </c>
      <c r="O2418" s="57">
        <v>46314.483090277776</v>
      </c>
      <c r="P2418" s="57">
        <v>46314.745520833334</v>
      </c>
      <c r="Q2418">
        <v>69412793</v>
      </c>
      <c r="S2418">
        <v>152421263310</v>
      </c>
      <c r="T2418" t="s">
        <v>9904</v>
      </c>
      <c r="U2418" t="s">
        <v>9905</v>
      </c>
      <c r="V2418" t="s">
        <v>9906</v>
      </c>
      <c r="Z2418">
        <v>112.614636</v>
      </c>
      <c r="AA2418">
        <v>-7.1470019999999996</v>
      </c>
      <c r="AB2418" t="s">
        <v>9907</v>
      </c>
      <c r="AC2418" t="s">
        <v>235</v>
      </c>
      <c r="AL2418" t="s">
        <v>217</v>
      </c>
      <c r="AM2418" t="s">
        <v>9687</v>
      </c>
      <c r="AN2418" t="s">
        <v>6</v>
      </c>
      <c r="AO2418" t="s">
        <v>9806</v>
      </c>
      <c r="AP2418" s="57">
        <v>46315.333333333336</v>
      </c>
      <c r="AR2418" t="s">
        <v>218</v>
      </c>
      <c r="AS2418" t="s">
        <v>122</v>
      </c>
      <c r="AT2418" t="s">
        <v>230</v>
      </c>
      <c r="AU2418">
        <v>20261019</v>
      </c>
      <c r="AV2418" t="s">
        <v>221</v>
      </c>
      <c r="AW2418" t="s">
        <v>236</v>
      </c>
      <c r="AX2418" t="s">
        <v>222</v>
      </c>
      <c r="BA2418" s="57">
        <v>46315.333333333336</v>
      </c>
      <c r="BB2418" t="s">
        <v>9687</v>
      </c>
      <c r="BC2418">
        <v>2026</v>
      </c>
      <c r="BD2418">
        <v>10</v>
      </c>
      <c r="BE2418">
        <v>19</v>
      </c>
      <c r="BF2418" s="6">
        <f t="shared" si="111"/>
        <v>46314</v>
      </c>
      <c r="BG2418">
        <f t="shared" si="112"/>
        <v>-1.3333333333357587</v>
      </c>
      <c r="BH2418" t="str">
        <f t="shared" si="113"/>
        <v>COMPLY</v>
      </c>
      <c r="BI2418" t="str">
        <f>VLOOKUP(H2418,Sheet2!$A$1:$B$270,2,FALSE)</f>
        <v>GRESIK</v>
      </c>
    </row>
    <row r="2419" spans="1:61">
      <c r="A2419">
        <v>2418</v>
      </c>
      <c r="B2419">
        <v>1002644645</v>
      </c>
      <c r="C2419">
        <v>3</v>
      </c>
      <c r="D2419" t="s">
        <v>55</v>
      </c>
      <c r="E2419">
        <v>5</v>
      </c>
      <c r="F2419" t="s">
        <v>260</v>
      </c>
      <c r="G2419" t="s">
        <v>122</v>
      </c>
      <c r="H2419" t="s">
        <v>345</v>
      </c>
      <c r="I2419" t="s">
        <v>212</v>
      </c>
      <c r="J2419" t="s">
        <v>213</v>
      </c>
      <c r="K2419" t="s">
        <v>149</v>
      </c>
      <c r="L2419" t="s">
        <v>214</v>
      </c>
      <c r="M2419" t="s">
        <v>76</v>
      </c>
      <c r="N2419" t="s">
        <v>215</v>
      </c>
      <c r="O2419" s="57">
        <v>46315.385937500003</v>
      </c>
      <c r="P2419" s="57">
        <v>46315.908668981479</v>
      </c>
      <c r="Q2419">
        <v>69413435</v>
      </c>
      <c r="S2419">
        <v>152421263325</v>
      </c>
      <c r="T2419" t="s">
        <v>10531</v>
      </c>
      <c r="U2419" t="s">
        <v>10532</v>
      </c>
      <c r="V2419" t="s">
        <v>10533</v>
      </c>
      <c r="Z2419">
        <v>112.648862935602</v>
      </c>
      <c r="AA2419">
        <v>-7.1657661343957697</v>
      </c>
      <c r="AB2419" t="s">
        <v>10534</v>
      </c>
      <c r="AC2419" t="s">
        <v>216</v>
      </c>
      <c r="AL2419" t="s">
        <v>217</v>
      </c>
      <c r="AM2419" t="s">
        <v>10153</v>
      </c>
      <c r="AN2419" t="s">
        <v>6</v>
      </c>
      <c r="AO2419" t="s">
        <v>10075</v>
      </c>
      <c r="AP2419" s="57">
        <v>46316.333333333336</v>
      </c>
      <c r="AR2419" t="s">
        <v>218</v>
      </c>
      <c r="AS2419" t="s">
        <v>122</v>
      </c>
      <c r="AT2419" t="s">
        <v>230</v>
      </c>
      <c r="AU2419">
        <v>20261020</v>
      </c>
      <c r="AV2419" t="s">
        <v>221</v>
      </c>
      <c r="AW2419" t="s">
        <v>923</v>
      </c>
      <c r="AX2419" t="s">
        <v>222</v>
      </c>
      <c r="BA2419" s="57">
        <v>46316.333333333336</v>
      </c>
      <c r="BB2419" t="s">
        <v>10153</v>
      </c>
      <c r="BC2419">
        <v>2026</v>
      </c>
      <c r="BD2419">
        <v>10</v>
      </c>
      <c r="BE2419">
        <v>20</v>
      </c>
      <c r="BF2419" s="6">
        <f t="shared" si="111"/>
        <v>46315</v>
      </c>
      <c r="BG2419">
        <f t="shared" si="112"/>
        <v>-1.3333333333357587</v>
      </c>
      <c r="BH2419" t="str">
        <f t="shared" si="113"/>
        <v>COMPLY</v>
      </c>
      <c r="BI2419" t="str">
        <f>VLOOKUP(H2419,Sheet2!$A$1:$B$270,2,FALSE)</f>
        <v>GRESIK</v>
      </c>
    </row>
    <row r="2420" spans="1:61">
      <c r="A2420">
        <v>2419</v>
      </c>
      <c r="B2420">
        <v>1002644653</v>
      </c>
      <c r="C2420">
        <v>3</v>
      </c>
      <c r="D2420" t="s">
        <v>55</v>
      </c>
      <c r="E2420">
        <v>5</v>
      </c>
      <c r="F2420" t="s">
        <v>260</v>
      </c>
      <c r="G2420" t="s">
        <v>122</v>
      </c>
      <c r="H2420" t="s">
        <v>345</v>
      </c>
      <c r="I2420" t="s">
        <v>212</v>
      </c>
      <c r="J2420" t="s">
        <v>213</v>
      </c>
      <c r="K2420" t="s">
        <v>149</v>
      </c>
      <c r="L2420" t="s">
        <v>214</v>
      </c>
      <c r="M2420" t="s">
        <v>76</v>
      </c>
      <c r="N2420" t="s">
        <v>215</v>
      </c>
      <c r="O2420" s="57">
        <v>46315.387372685182</v>
      </c>
      <c r="P2420" s="57">
        <v>46315.782407407409</v>
      </c>
      <c r="Q2420">
        <v>69413440</v>
      </c>
      <c r="S2420">
        <v>152421263326</v>
      </c>
      <c r="T2420" t="s">
        <v>10535</v>
      </c>
      <c r="U2420" t="s">
        <v>9066</v>
      </c>
      <c r="V2420" t="s">
        <v>10536</v>
      </c>
      <c r="Z2420">
        <v>112.646685317158</v>
      </c>
      <c r="AA2420">
        <v>-7.1640110304553</v>
      </c>
      <c r="AB2420" t="s">
        <v>10537</v>
      </c>
      <c r="AC2420" t="s">
        <v>216</v>
      </c>
      <c r="AL2420" t="s">
        <v>217</v>
      </c>
      <c r="AM2420" t="s">
        <v>10153</v>
      </c>
      <c r="AN2420" t="s">
        <v>6</v>
      </c>
      <c r="AO2420" t="s">
        <v>10075</v>
      </c>
      <c r="AP2420" s="57">
        <v>46316.333333333336</v>
      </c>
      <c r="AR2420" t="s">
        <v>218</v>
      </c>
      <c r="AS2420" t="s">
        <v>122</v>
      </c>
      <c r="AT2420" t="s">
        <v>230</v>
      </c>
      <c r="AU2420">
        <v>20261020</v>
      </c>
      <c r="AV2420" t="s">
        <v>221</v>
      </c>
      <c r="AW2420" t="s">
        <v>923</v>
      </c>
      <c r="AX2420" t="s">
        <v>222</v>
      </c>
      <c r="BA2420" s="57">
        <v>46316.333333333336</v>
      </c>
      <c r="BB2420" t="s">
        <v>10153</v>
      </c>
      <c r="BC2420">
        <v>2026</v>
      </c>
      <c r="BD2420">
        <v>10</v>
      </c>
      <c r="BE2420">
        <v>20</v>
      </c>
      <c r="BF2420" s="6">
        <f t="shared" si="111"/>
        <v>46315</v>
      </c>
      <c r="BG2420">
        <f t="shared" si="112"/>
        <v>-1.3333333333357587</v>
      </c>
      <c r="BH2420" t="str">
        <f t="shared" si="113"/>
        <v>COMPLY</v>
      </c>
      <c r="BI2420" t="str">
        <f>VLOOKUP(H2420,Sheet2!$A$1:$B$270,2,FALSE)</f>
        <v>GRESIK</v>
      </c>
    </row>
    <row r="2421" spans="1:61">
      <c r="A2421">
        <v>2420</v>
      </c>
      <c r="B2421">
        <v>1002646182</v>
      </c>
      <c r="C2421">
        <v>3</v>
      </c>
      <c r="D2421" t="s">
        <v>55</v>
      </c>
      <c r="E2421">
        <v>5</v>
      </c>
      <c r="F2421" t="s">
        <v>260</v>
      </c>
      <c r="G2421" t="s">
        <v>122</v>
      </c>
      <c r="H2421" t="s">
        <v>345</v>
      </c>
      <c r="I2421" t="s">
        <v>212</v>
      </c>
      <c r="J2421" t="s">
        <v>213</v>
      </c>
      <c r="K2421" t="s">
        <v>149</v>
      </c>
      <c r="M2421" t="s">
        <v>76</v>
      </c>
      <c r="N2421" t="s">
        <v>215</v>
      </c>
      <c r="O2421" s="57">
        <v>46315.691053240742</v>
      </c>
      <c r="P2421" s="57">
        <v>46315.786157407405</v>
      </c>
      <c r="Q2421">
        <v>69412401</v>
      </c>
      <c r="S2421">
        <v>152421263334</v>
      </c>
      <c r="T2421" t="s">
        <v>9077</v>
      </c>
      <c r="U2421" t="s">
        <v>10538</v>
      </c>
      <c r="V2421" t="s">
        <v>10539</v>
      </c>
      <c r="Z2421">
        <v>112.6242</v>
      </c>
      <c r="AA2421">
        <v>-7.1409000000000002</v>
      </c>
      <c r="AB2421" t="s">
        <v>9080</v>
      </c>
      <c r="AC2421" t="s">
        <v>229</v>
      </c>
      <c r="AL2421" t="s">
        <v>217</v>
      </c>
      <c r="AM2421" t="s">
        <v>10540</v>
      </c>
      <c r="AN2421" t="s">
        <v>6</v>
      </c>
      <c r="AO2421" t="s">
        <v>10073</v>
      </c>
      <c r="AR2421" t="s">
        <v>218</v>
      </c>
      <c r="AS2421" t="s">
        <v>122</v>
      </c>
      <c r="AT2421" t="s">
        <v>230</v>
      </c>
      <c r="AU2421">
        <v>20261020</v>
      </c>
      <c r="AV2421" t="s">
        <v>221</v>
      </c>
      <c r="AW2421" t="s">
        <v>10541</v>
      </c>
      <c r="AX2421" t="s">
        <v>222</v>
      </c>
      <c r="BA2421" s="57">
        <v>46315.291666666664</v>
      </c>
      <c r="BB2421" t="s">
        <v>10540</v>
      </c>
      <c r="BC2421">
        <v>2026</v>
      </c>
      <c r="BD2421">
        <v>10</v>
      </c>
      <c r="BE2421">
        <v>20</v>
      </c>
      <c r="BF2421" s="6">
        <f t="shared" si="111"/>
        <v>46315</v>
      </c>
      <c r="BG2421">
        <f t="shared" si="112"/>
        <v>-0.29166666666424135</v>
      </c>
      <c r="BH2421" t="str">
        <f t="shared" si="113"/>
        <v>COMPLY</v>
      </c>
      <c r="BI2421" t="str">
        <f>VLOOKUP(H2421,Sheet2!$A$1:$B$270,2,FALSE)</f>
        <v>GRESIK</v>
      </c>
    </row>
    <row r="2422" spans="1:61">
      <c r="A2422">
        <v>2421</v>
      </c>
      <c r="B2422">
        <v>1002644986</v>
      </c>
      <c r="C2422">
        <v>3</v>
      </c>
      <c r="D2422" t="s">
        <v>55</v>
      </c>
      <c r="E2422">
        <v>5</v>
      </c>
      <c r="F2422" t="s">
        <v>260</v>
      </c>
      <c r="G2422" t="s">
        <v>122</v>
      </c>
      <c r="H2422" t="s">
        <v>345</v>
      </c>
      <c r="I2422" t="s">
        <v>212</v>
      </c>
      <c r="J2422" t="s">
        <v>213</v>
      </c>
      <c r="K2422" t="s">
        <v>149</v>
      </c>
      <c r="L2422" t="s">
        <v>214</v>
      </c>
      <c r="M2422" t="s">
        <v>76</v>
      </c>
      <c r="N2422" t="s">
        <v>215</v>
      </c>
      <c r="O2422" s="57">
        <v>46315.44363425926</v>
      </c>
      <c r="P2422" s="57">
        <v>46315.910914351851</v>
      </c>
      <c r="Q2422">
        <v>69413551</v>
      </c>
      <c r="S2422">
        <v>152421263328</v>
      </c>
      <c r="T2422" t="s">
        <v>4635</v>
      </c>
      <c r="U2422" t="s">
        <v>10542</v>
      </c>
      <c r="V2422" t="s">
        <v>10543</v>
      </c>
      <c r="Z2422">
        <v>112.64727379999999</v>
      </c>
      <c r="AA2422">
        <v>-7.1607745999999999</v>
      </c>
      <c r="AB2422" t="s">
        <v>10544</v>
      </c>
      <c r="AC2422" t="s">
        <v>235</v>
      </c>
      <c r="AL2422" t="s">
        <v>217</v>
      </c>
      <c r="AM2422" t="s">
        <v>10350</v>
      </c>
      <c r="AN2422" t="s">
        <v>6</v>
      </c>
      <c r="AO2422" t="s">
        <v>10063</v>
      </c>
      <c r="AP2422" s="57">
        <v>46316.333333333336</v>
      </c>
      <c r="AR2422" t="s">
        <v>218</v>
      </c>
      <c r="AS2422" t="s">
        <v>122</v>
      </c>
      <c r="AT2422" t="s">
        <v>230</v>
      </c>
      <c r="AU2422">
        <v>20261020</v>
      </c>
      <c r="AV2422" t="s">
        <v>221</v>
      </c>
      <c r="AW2422" t="s">
        <v>878</v>
      </c>
      <c r="AX2422" t="s">
        <v>222</v>
      </c>
      <c r="BA2422" s="57">
        <v>46316.333333333336</v>
      </c>
      <c r="BB2422" t="s">
        <v>10350</v>
      </c>
      <c r="BC2422">
        <v>2026</v>
      </c>
      <c r="BD2422">
        <v>10</v>
      </c>
      <c r="BE2422">
        <v>20</v>
      </c>
      <c r="BF2422" s="6">
        <f t="shared" si="111"/>
        <v>46315</v>
      </c>
      <c r="BG2422">
        <f t="shared" si="112"/>
        <v>-1.3333333333357587</v>
      </c>
      <c r="BH2422" t="str">
        <f t="shared" si="113"/>
        <v>COMPLY</v>
      </c>
      <c r="BI2422" t="str">
        <f>VLOOKUP(H2422,Sheet2!$A$1:$B$270,2,FALSE)</f>
        <v>GRESIK</v>
      </c>
    </row>
    <row r="2423" spans="1:61">
      <c r="A2423">
        <v>2422</v>
      </c>
      <c r="B2423">
        <v>1002647181</v>
      </c>
      <c r="C2423">
        <v>3</v>
      </c>
      <c r="D2423" t="s">
        <v>55</v>
      </c>
      <c r="E2423">
        <v>5</v>
      </c>
      <c r="F2423" t="s">
        <v>260</v>
      </c>
      <c r="G2423" t="s">
        <v>122</v>
      </c>
      <c r="H2423" t="s">
        <v>345</v>
      </c>
      <c r="I2423" t="s">
        <v>212</v>
      </c>
      <c r="J2423" t="s">
        <v>213</v>
      </c>
      <c r="K2423" t="s">
        <v>149</v>
      </c>
      <c r="M2423" t="s">
        <v>76</v>
      </c>
      <c r="N2423" t="s">
        <v>215</v>
      </c>
      <c r="O2423" s="57">
        <v>46316.495682870373</v>
      </c>
      <c r="P2423" s="57">
        <v>46316.672372685185</v>
      </c>
      <c r="Q2423">
        <v>69411766</v>
      </c>
      <c r="S2423">
        <v>152421263347</v>
      </c>
      <c r="T2423" t="s">
        <v>9082</v>
      </c>
      <c r="U2423" t="s">
        <v>11139</v>
      </c>
      <c r="V2423" t="s">
        <v>11140</v>
      </c>
      <c r="Z2423">
        <v>112.594984</v>
      </c>
      <c r="AA2423">
        <v>-7.1543299999999999</v>
      </c>
      <c r="AB2423" t="s">
        <v>9085</v>
      </c>
      <c r="AC2423" t="s">
        <v>216</v>
      </c>
      <c r="AL2423" t="s">
        <v>217</v>
      </c>
      <c r="AM2423" t="s">
        <v>9620</v>
      </c>
      <c r="AN2423" t="s">
        <v>6</v>
      </c>
      <c r="AO2423" t="s">
        <v>10725</v>
      </c>
      <c r="AR2423" t="s">
        <v>218</v>
      </c>
      <c r="AS2423" t="s">
        <v>122</v>
      </c>
      <c r="AT2423" t="s">
        <v>230</v>
      </c>
      <c r="AU2423">
        <v>20261021</v>
      </c>
      <c r="AV2423" t="s">
        <v>221</v>
      </c>
      <c r="AW2423" t="s">
        <v>540</v>
      </c>
      <c r="AX2423" t="s">
        <v>222</v>
      </c>
      <c r="BA2423" s="57">
        <v>46316.291666666664</v>
      </c>
      <c r="BB2423" t="s">
        <v>9620</v>
      </c>
      <c r="BC2423">
        <v>2026</v>
      </c>
      <c r="BD2423">
        <v>10</v>
      </c>
      <c r="BE2423">
        <v>21</v>
      </c>
      <c r="BF2423" s="6">
        <f t="shared" si="111"/>
        <v>46316</v>
      </c>
      <c r="BG2423">
        <f t="shared" si="112"/>
        <v>-0.29166666666424135</v>
      </c>
      <c r="BH2423" t="str">
        <f t="shared" si="113"/>
        <v>COMPLY</v>
      </c>
      <c r="BI2423" t="str">
        <f>VLOOKUP(H2423,Sheet2!$A$1:$B$270,2,FALSE)</f>
        <v>GRESIK</v>
      </c>
    </row>
    <row r="2424" spans="1:61">
      <c r="A2424">
        <v>2423</v>
      </c>
      <c r="B2424">
        <v>1002647317</v>
      </c>
      <c r="C2424">
        <v>3</v>
      </c>
      <c r="D2424" t="s">
        <v>55</v>
      </c>
      <c r="E2424">
        <v>5</v>
      </c>
      <c r="F2424" t="s">
        <v>260</v>
      </c>
      <c r="G2424" t="s">
        <v>122</v>
      </c>
      <c r="H2424" t="s">
        <v>345</v>
      </c>
      <c r="I2424" t="s">
        <v>212</v>
      </c>
      <c r="J2424" t="s">
        <v>213</v>
      </c>
      <c r="K2424" t="s">
        <v>149</v>
      </c>
      <c r="L2424" t="s">
        <v>214</v>
      </c>
      <c r="M2424" t="s">
        <v>76</v>
      </c>
      <c r="N2424" t="s">
        <v>215</v>
      </c>
      <c r="O2424" s="57">
        <v>46316.546400462961</v>
      </c>
      <c r="P2424" s="57">
        <v>46317.544606481482</v>
      </c>
      <c r="Q2424">
        <v>69414463</v>
      </c>
      <c r="S2424">
        <v>152421262852</v>
      </c>
      <c r="T2424" t="s">
        <v>11141</v>
      </c>
      <c r="U2424" t="s">
        <v>11142</v>
      </c>
      <c r="V2424" t="s">
        <v>11143</v>
      </c>
      <c r="Z2424">
        <v>112.6167519</v>
      </c>
      <c r="AA2424">
        <v>-7.1392804999999999</v>
      </c>
      <c r="AB2424" t="s">
        <v>11144</v>
      </c>
      <c r="AC2424" t="s">
        <v>216</v>
      </c>
      <c r="AL2424" t="s">
        <v>217</v>
      </c>
      <c r="AM2424" t="s">
        <v>10724</v>
      </c>
      <c r="AN2424" t="s">
        <v>6</v>
      </c>
      <c r="AO2424" t="s">
        <v>10746</v>
      </c>
      <c r="AP2424" s="57">
        <v>46317.458333333336</v>
      </c>
      <c r="AR2424" t="s">
        <v>218</v>
      </c>
      <c r="AS2424" t="s">
        <v>122</v>
      </c>
      <c r="AT2424" t="s">
        <v>230</v>
      </c>
      <c r="AU2424">
        <v>20261022</v>
      </c>
      <c r="AV2424" t="s">
        <v>221</v>
      </c>
      <c r="AW2424" t="s">
        <v>877</v>
      </c>
      <c r="AX2424" t="s">
        <v>222</v>
      </c>
      <c r="BA2424" s="57">
        <v>46317.458333333336</v>
      </c>
      <c r="BB2424" t="s">
        <v>10724</v>
      </c>
      <c r="BC2424">
        <v>2026</v>
      </c>
      <c r="BD2424">
        <v>10</v>
      </c>
      <c r="BE2424">
        <v>22</v>
      </c>
      <c r="BF2424" s="6">
        <f t="shared" si="111"/>
        <v>46317</v>
      </c>
      <c r="BG2424">
        <f t="shared" si="112"/>
        <v>-0.45833333333575865</v>
      </c>
      <c r="BH2424" t="str">
        <f t="shared" si="113"/>
        <v>COMPLY</v>
      </c>
      <c r="BI2424" t="str">
        <f>VLOOKUP(H2424,Sheet2!$A$1:$B$270,2,FALSE)</f>
        <v>GRESIK</v>
      </c>
    </row>
    <row r="2425" spans="1:61">
      <c r="A2425">
        <v>2424</v>
      </c>
      <c r="B2425">
        <v>1002647330</v>
      </c>
      <c r="C2425">
        <v>3</v>
      </c>
      <c r="D2425" t="s">
        <v>55</v>
      </c>
      <c r="E2425">
        <v>5</v>
      </c>
      <c r="F2425" t="s">
        <v>260</v>
      </c>
      <c r="G2425" t="s">
        <v>122</v>
      </c>
      <c r="H2425" t="s">
        <v>345</v>
      </c>
      <c r="I2425" t="s">
        <v>212</v>
      </c>
      <c r="J2425" t="s">
        <v>213</v>
      </c>
      <c r="K2425" t="s">
        <v>149</v>
      </c>
      <c r="L2425" t="s">
        <v>826</v>
      </c>
      <c r="M2425" t="s">
        <v>76</v>
      </c>
      <c r="N2425" t="s">
        <v>215</v>
      </c>
      <c r="O2425" s="57">
        <v>46316.549826388888</v>
      </c>
      <c r="P2425" s="57">
        <v>46317.671817129631</v>
      </c>
      <c r="Q2425">
        <v>69414478</v>
      </c>
      <c r="R2425">
        <v>3135947887</v>
      </c>
      <c r="S2425">
        <v>152421263350</v>
      </c>
      <c r="T2425" t="s">
        <v>11134</v>
      </c>
      <c r="U2425" t="s">
        <v>11135</v>
      </c>
      <c r="V2425" t="s">
        <v>11136</v>
      </c>
      <c r="Z2425">
        <v>112.646615</v>
      </c>
      <c r="AA2425">
        <v>-7.1637219999999999</v>
      </c>
      <c r="AB2425" t="s">
        <v>11137</v>
      </c>
      <c r="AC2425" t="s">
        <v>216</v>
      </c>
      <c r="AL2425" t="s">
        <v>217</v>
      </c>
      <c r="AM2425" t="s">
        <v>11138</v>
      </c>
      <c r="AN2425" t="s">
        <v>6</v>
      </c>
      <c r="AO2425" t="s">
        <v>10824</v>
      </c>
      <c r="AP2425" s="57">
        <v>46317.458333333336</v>
      </c>
      <c r="AR2425" t="s">
        <v>218</v>
      </c>
      <c r="AS2425" t="s">
        <v>122</v>
      </c>
      <c r="AT2425" t="s">
        <v>230</v>
      </c>
      <c r="AU2425">
        <v>20261022</v>
      </c>
      <c r="AV2425" t="s">
        <v>221</v>
      </c>
      <c r="AW2425" t="s">
        <v>1681</v>
      </c>
      <c r="AX2425" t="s">
        <v>222</v>
      </c>
      <c r="BA2425" s="57">
        <v>46317.458333333336</v>
      </c>
      <c r="BB2425" t="s">
        <v>11138</v>
      </c>
      <c r="BC2425">
        <v>2026</v>
      </c>
      <c r="BD2425">
        <v>10</v>
      </c>
      <c r="BE2425">
        <v>22</v>
      </c>
      <c r="BF2425" s="6">
        <f t="shared" si="111"/>
        <v>46317</v>
      </c>
      <c r="BG2425">
        <f t="shared" si="112"/>
        <v>-0.45833333333575865</v>
      </c>
      <c r="BH2425" t="str">
        <f t="shared" si="113"/>
        <v>COMPLY</v>
      </c>
      <c r="BI2425" t="str">
        <f>VLOOKUP(H2425,Sheet2!$A$1:$B$270,2,FALSE)</f>
        <v>GRESIK</v>
      </c>
    </row>
    <row r="2426" spans="1:61">
      <c r="A2426">
        <v>2425</v>
      </c>
      <c r="B2426">
        <v>1002650117</v>
      </c>
      <c r="C2426">
        <v>3</v>
      </c>
      <c r="D2426" t="s">
        <v>55</v>
      </c>
      <c r="E2426">
        <v>5</v>
      </c>
      <c r="F2426" t="s">
        <v>260</v>
      </c>
      <c r="G2426" t="s">
        <v>122</v>
      </c>
      <c r="H2426" t="s">
        <v>345</v>
      </c>
      <c r="I2426" t="s">
        <v>212</v>
      </c>
      <c r="J2426" t="s">
        <v>213</v>
      </c>
      <c r="K2426" t="s">
        <v>149</v>
      </c>
      <c r="L2426" t="s">
        <v>214</v>
      </c>
      <c r="M2426" t="s">
        <v>76</v>
      </c>
      <c r="N2426" t="s">
        <v>215</v>
      </c>
      <c r="O2426" s="57">
        <v>46318.321342592593</v>
      </c>
      <c r="P2426" s="57">
        <v>46318.636446759258</v>
      </c>
      <c r="Q2426">
        <v>69415544</v>
      </c>
      <c r="S2426">
        <v>152421263380</v>
      </c>
      <c r="T2426" t="s">
        <v>12685</v>
      </c>
      <c r="U2426" t="s">
        <v>12686</v>
      </c>
      <c r="V2426" t="s">
        <v>12687</v>
      </c>
      <c r="Z2426">
        <v>112.6446882</v>
      </c>
      <c r="AA2426">
        <v>-7.1651645999999998</v>
      </c>
      <c r="AB2426" t="s">
        <v>12688</v>
      </c>
      <c r="AC2426" t="s">
        <v>216</v>
      </c>
      <c r="AL2426" t="s">
        <v>217</v>
      </c>
      <c r="AM2426" t="s">
        <v>11525</v>
      </c>
      <c r="AN2426" t="s">
        <v>6</v>
      </c>
      <c r="AO2426" t="s">
        <v>12689</v>
      </c>
      <c r="AP2426" s="57">
        <v>46319.333333333336</v>
      </c>
      <c r="AR2426" t="s">
        <v>218</v>
      </c>
      <c r="AS2426" t="s">
        <v>122</v>
      </c>
      <c r="AT2426" t="s">
        <v>230</v>
      </c>
      <c r="AU2426">
        <v>20261023</v>
      </c>
      <c r="AV2426" t="s">
        <v>221</v>
      </c>
      <c r="AW2426" t="s">
        <v>875</v>
      </c>
      <c r="AX2426" t="s">
        <v>222</v>
      </c>
      <c r="BA2426" s="57">
        <v>46319.333333333336</v>
      </c>
      <c r="BB2426" t="s">
        <v>11525</v>
      </c>
      <c r="BC2426">
        <v>2026</v>
      </c>
      <c r="BD2426">
        <v>10</v>
      </c>
      <c r="BE2426">
        <v>23</v>
      </c>
      <c r="BF2426" s="6">
        <f t="shared" si="111"/>
        <v>46318</v>
      </c>
      <c r="BG2426">
        <f t="shared" si="112"/>
        <v>-1.3333333333357587</v>
      </c>
      <c r="BH2426" t="str">
        <f t="shared" si="113"/>
        <v>COMPLY</v>
      </c>
      <c r="BI2426" t="str">
        <f>VLOOKUP(H2426,Sheet2!$A$1:$B$270,2,FALSE)</f>
        <v>GRESIK</v>
      </c>
    </row>
    <row r="2427" spans="1:61">
      <c r="A2427">
        <v>2426</v>
      </c>
      <c r="B2427">
        <v>1002652908</v>
      </c>
      <c r="C2427">
        <v>3</v>
      </c>
      <c r="D2427" t="s">
        <v>55</v>
      </c>
      <c r="E2427">
        <v>5</v>
      </c>
      <c r="F2427" t="s">
        <v>260</v>
      </c>
      <c r="G2427" t="s">
        <v>122</v>
      </c>
      <c r="H2427" t="s">
        <v>345</v>
      </c>
      <c r="I2427" t="s">
        <v>212</v>
      </c>
      <c r="J2427" t="s">
        <v>213</v>
      </c>
      <c r="K2427" t="s">
        <v>149</v>
      </c>
      <c r="L2427" t="s">
        <v>214</v>
      </c>
      <c r="M2427" t="s">
        <v>76</v>
      </c>
      <c r="N2427" t="s">
        <v>215</v>
      </c>
      <c r="O2427" s="57">
        <v>46321.373495370368</v>
      </c>
      <c r="P2427" s="57">
        <v>46321.63921296296</v>
      </c>
      <c r="Q2427">
        <v>69416831</v>
      </c>
      <c r="S2427">
        <v>152420259572</v>
      </c>
      <c r="T2427" t="s">
        <v>13414</v>
      </c>
      <c r="U2427" t="s">
        <v>13415</v>
      </c>
      <c r="V2427" t="s">
        <v>13416</v>
      </c>
      <c r="Z2427">
        <v>112.613043040037</v>
      </c>
      <c r="AA2427">
        <v>-7.1354720134507401</v>
      </c>
      <c r="AB2427" t="s">
        <v>13417</v>
      </c>
      <c r="AC2427" t="s">
        <v>216</v>
      </c>
      <c r="AL2427" t="s">
        <v>217</v>
      </c>
      <c r="AM2427" t="s">
        <v>13418</v>
      </c>
      <c r="AN2427" t="s">
        <v>6</v>
      </c>
      <c r="AO2427" t="s">
        <v>13419</v>
      </c>
      <c r="AP2427" s="57">
        <v>46322.333333333336</v>
      </c>
      <c r="AQ2427" t="s">
        <v>1495</v>
      </c>
      <c r="AR2427" t="s">
        <v>218</v>
      </c>
      <c r="AS2427" t="s">
        <v>122</v>
      </c>
      <c r="AT2427" t="s">
        <v>230</v>
      </c>
      <c r="AU2427">
        <v>20261026</v>
      </c>
      <c r="AV2427" t="s">
        <v>221</v>
      </c>
      <c r="AW2427" t="s">
        <v>877</v>
      </c>
      <c r="AX2427" t="s">
        <v>222</v>
      </c>
      <c r="BA2427" s="57">
        <v>46322.333333333336</v>
      </c>
      <c r="BB2427" t="s">
        <v>13418</v>
      </c>
      <c r="BC2427">
        <v>2026</v>
      </c>
      <c r="BD2427">
        <v>10</v>
      </c>
      <c r="BE2427">
        <v>26</v>
      </c>
      <c r="BF2427" s="6">
        <f t="shared" si="111"/>
        <v>46321</v>
      </c>
      <c r="BG2427">
        <f t="shared" si="112"/>
        <v>-1.3333333333357587</v>
      </c>
      <c r="BH2427" t="str">
        <f t="shared" si="113"/>
        <v>COMPLY</v>
      </c>
      <c r="BI2427" t="str">
        <f>VLOOKUP(H2427,Sheet2!$A$1:$B$270,2,FALSE)</f>
        <v>GRESIK</v>
      </c>
    </row>
    <row r="2428" spans="1:61">
      <c r="A2428">
        <v>2427</v>
      </c>
      <c r="B2428">
        <v>1002654279</v>
      </c>
      <c r="C2428">
        <v>3</v>
      </c>
      <c r="D2428" t="s">
        <v>55</v>
      </c>
      <c r="E2428">
        <v>5</v>
      </c>
      <c r="F2428" t="s">
        <v>260</v>
      </c>
      <c r="G2428" t="s">
        <v>122</v>
      </c>
      <c r="H2428" t="s">
        <v>345</v>
      </c>
      <c r="I2428" t="s">
        <v>212</v>
      </c>
      <c r="J2428" t="s">
        <v>213</v>
      </c>
      <c r="K2428" t="s">
        <v>149</v>
      </c>
      <c r="M2428" t="s">
        <v>76</v>
      </c>
      <c r="N2428" t="s">
        <v>563</v>
      </c>
      <c r="O2428" s="57">
        <v>46321.610532407409</v>
      </c>
      <c r="P2428" s="57">
        <v>46323.745405092595</v>
      </c>
      <c r="Q2428">
        <v>69417224</v>
      </c>
      <c r="R2428">
        <v>3135947343</v>
      </c>
      <c r="S2428">
        <v>152421263422</v>
      </c>
      <c r="T2428" t="s">
        <v>13420</v>
      </c>
      <c r="U2428" t="s">
        <v>13421</v>
      </c>
      <c r="V2428" t="s">
        <v>14152</v>
      </c>
      <c r="Z2428">
        <v>112.65279700000001</v>
      </c>
      <c r="AA2428">
        <v>-7.1708762999999998</v>
      </c>
      <c r="AB2428" t="s">
        <v>13422</v>
      </c>
      <c r="AC2428" t="s">
        <v>225</v>
      </c>
      <c r="AL2428" t="s">
        <v>217</v>
      </c>
      <c r="AM2428" t="s">
        <v>13767</v>
      </c>
      <c r="AN2428" t="s">
        <v>6</v>
      </c>
      <c r="AO2428" t="s">
        <v>13046</v>
      </c>
      <c r="AP2428" s="57">
        <v>46323.458333333336</v>
      </c>
      <c r="AR2428" t="s">
        <v>218</v>
      </c>
      <c r="AS2428" t="s">
        <v>122</v>
      </c>
      <c r="AT2428" t="s">
        <v>230</v>
      </c>
      <c r="AU2428">
        <v>20261028</v>
      </c>
      <c r="AV2428" t="s">
        <v>221</v>
      </c>
      <c r="AW2428" t="s">
        <v>1746</v>
      </c>
      <c r="AX2428" t="s">
        <v>222</v>
      </c>
      <c r="BA2428" s="57">
        <v>46323.458333333336</v>
      </c>
      <c r="BB2428" t="s">
        <v>13767</v>
      </c>
      <c r="BC2428">
        <v>2026</v>
      </c>
      <c r="BD2428">
        <v>10</v>
      </c>
      <c r="BE2428">
        <v>28</v>
      </c>
      <c r="BF2428" s="6">
        <f t="shared" si="111"/>
        <v>46323</v>
      </c>
      <c r="BG2428">
        <f t="shared" si="112"/>
        <v>-0.45833333333575865</v>
      </c>
      <c r="BH2428" t="str">
        <f t="shared" si="113"/>
        <v>COMPLY</v>
      </c>
      <c r="BI2428" t="str">
        <f>VLOOKUP(H2428,Sheet2!$A$1:$B$270,2,FALSE)</f>
        <v>GRESIK</v>
      </c>
    </row>
    <row r="2429" spans="1:61">
      <c r="A2429">
        <v>2428</v>
      </c>
      <c r="B2429">
        <v>1002658556</v>
      </c>
      <c r="C2429">
        <v>3</v>
      </c>
      <c r="D2429" t="s">
        <v>55</v>
      </c>
      <c r="E2429">
        <v>5</v>
      </c>
      <c r="F2429" t="s">
        <v>260</v>
      </c>
      <c r="G2429" t="s">
        <v>122</v>
      </c>
      <c r="H2429" t="s">
        <v>345</v>
      </c>
      <c r="I2429" t="s">
        <v>212</v>
      </c>
      <c r="J2429" t="s">
        <v>213</v>
      </c>
      <c r="K2429" t="s">
        <v>149</v>
      </c>
      <c r="M2429" t="s">
        <v>76</v>
      </c>
      <c r="N2429" t="s">
        <v>215</v>
      </c>
      <c r="O2429" s="57">
        <v>46324.369155092594</v>
      </c>
      <c r="P2429" s="57">
        <v>46324.744733796295</v>
      </c>
      <c r="Q2429">
        <v>69411292</v>
      </c>
      <c r="S2429">
        <v>152421263474</v>
      </c>
      <c r="T2429" t="s">
        <v>15463</v>
      </c>
      <c r="U2429" t="s">
        <v>15464</v>
      </c>
      <c r="V2429" t="s">
        <v>15465</v>
      </c>
      <c r="Z2429">
        <v>112.589065933868</v>
      </c>
      <c r="AA2429">
        <v>-7.1080769978595404</v>
      </c>
      <c r="AB2429" t="s">
        <v>15466</v>
      </c>
      <c r="AC2429" t="s">
        <v>284</v>
      </c>
      <c r="AL2429" t="s">
        <v>217</v>
      </c>
      <c r="AM2429" t="s">
        <v>15467</v>
      </c>
      <c r="AN2429" t="s">
        <v>6</v>
      </c>
      <c r="AO2429" t="s">
        <v>15468</v>
      </c>
      <c r="AP2429" s="57">
        <v>46325.458333333336</v>
      </c>
      <c r="AR2429" t="s">
        <v>218</v>
      </c>
      <c r="AS2429" t="s">
        <v>122</v>
      </c>
      <c r="AT2429" t="s">
        <v>230</v>
      </c>
      <c r="AU2429">
        <v>20261029</v>
      </c>
      <c r="AV2429" t="s">
        <v>221</v>
      </c>
      <c r="AW2429" t="s">
        <v>539</v>
      </c>
      <c r="AX2429" t="s">
        <v>222</v>
      </c>
      <c r="BA2429" s="57">
        <v>46325.458333333336</v>
      </c>
      <c r="BB2429" t="s">
        <v>15467</v>
      </c>
      <c r="BC2429">
        <v>2026</v>
      </c>
      <c r="BD2429">
        <v>10</v>
      </c>
      <c r="BE2429">
        <v>29</v>
      </c>
      <c r="BF2429" s="6">
        <f t="shared" si="111"/>
        <v>46324</v>
      </c>
      <c r="BG2429">
        <f t="shared" si="112"/>
        <v>-1.4583333333357587</v>
      </c>
      <c r="BH2429" t="str">
        <f t="shared" si="113"/>
        <v>COMPLY</v>
      </c>
      <c r="BI2429" t="str">
        <f>VLOOKUP(H2429,Sheet2!$A$1:$B$270,2,FALSE)</f>
        <v>GRESIK</v>
      </c>
    </row>
    <row r="2430" spans="1:61">
      <c r="A2430">
        <v>2429</v>
      </c>
      <c r="B2430">
        <v>1002652241</v>
      </c>
      <c r="C2430">
        <v>3</v>
      </c>
      <c r="D2430" t="s">
        <v>55</v>
      </c>
      <c r="E2430">
        <v>5</v>
      </c>
      <c r="F2430" t="s">
        <v>260</v>
      </c>
      <c r="G2430" t="s">
        <v>122</v>
      </c>
      <c r="H2430" t="s">
        <v>345</v>
      </c>
      <c r="I2430" t="s">
        <v>212</v>
      </c>
      <c r="J2430" t="s">
        <v>213</v>
      </c>
      <c r="K2430" t="s">
        <v>149</v>
      </c>
      <c r="L2430" t="s">
        <v>214</v>
      </c>
      <c r="M2430" t="s">
        <v>279</v>
      </c>
      <c r="N2430" t="s">
        <v>215</v>
      </c>
      <c r="O2430" s="57">
        <v>46319.644270833334</v>
      </c>
      <c r="P2430" s="57">
        <v>46320.509502314817</v>
      </c>
      <c r="Q2430">
        <v>69416462</v>
      </c>
      <c r="S2430">
        <v>152421262933</v>
      </c>
      <c r="T2430" t="s">
        <v>12690</v>
      </c>
      <c r="U2430" t="s">
        <v>12691</v>
      </c>
      <c r="V2430" t="s">
        <v>12692</v>
      </c>
      <c r="Z2430">
        <v>112.612381875514</v>
      </c>
      <c r="AA2430">
        <v>-7.1266858638512103</v>
      </c>
      <c r="AB2430" t="s">
        <v>12693</v>
      </c>
      <c r="AC2430" t="s">
        <v>216</v>
      </c>
      <c r="AL2430" t="s">
        <v>217</v>
      </c>
      <c r="AM2430" t="s">
        <v>12694</v>
      </c>
      <c r="AN2430" t="s">
        <v>6</v>
      </c>
      <c r="AO2430" t="s">
        <v>11900</v>
      </c>
      <c r="AP2430" s="57">
        <v>46320.625</v>
      </c>
      <c r="AR2430" t="s">
        <v>239</v>
      </c>
      <c r="AS2430" t="s">
        <v>122</v>
      </c>
      <c r="AT2430" t="s">
        <v>230</v>
      </c>
      <c r="AV2430" t="s">
        <v>3301</v>
      </c>
      <c r="AW2430" t="s">
        <v>876</v>
      </c>
      <c r="AX2430" t="s">
        <v>222</v>
      </c>
      <c r="BA2430" s="57">
        <v>46320.625</v>
      </c>
      <c r="BB2430" t="s">
        <v>12694</v>
      </c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str">
        <f>VLOOKUP(H2430,Sheet2!$A$1:$B$270,2,FALSE)</f>
        <v>GRESIK</v>
      </c>
    </row>
    <row r="2431" spans="1:61">
      <c r="A2431">
        <v>2430</v>
      </c>
      <c r="B2431">
        <v>1002652304</v>
      </c>
      <c r="C2431">
        <v>3</v>
      </c>
      <c r="D2431" t="s">
        <v>55</v>
      </c>
      <c r="E2431">
        <v>5</v>
      </c>
      <c r="F2431" t="s">
        <v>260</v>
      </c>
      <c r="G2431" t="s">
        <v>122</v>
      </c>
      <c r="H2431" t="s">
        <v>345</v>
      </c>
      <c r="I2431" t="s">
        <v>212</v>
      </c>
      <c r="J2431" t="s">
        <v>213</v>
      </c>
      <c r="K2431" t="s">
        <v>149</v>
      </c>
      <c r="L2431" t="s">
        <v>214</v>
      </c>
      <c r="M2431" t="s">
        <v>279</v>
      </c>
      <c r="N2431" t="s">
        <v>215</v>
      </c>
      <c r="O2431" s="57">
        <v>46319.688078703701</v>
      </c>
      <c r="P2431" s="57">
        <v>46320.59</v>
      </c>
      <c r="Q2431">
        <v>69416495</v>
      </c>
      <c r="S2431">
        <v>152421263406</v>
      </c>
      <c r="T2431" t="s">
        <v>12695</v>
      </c>
      <c r="U2431" t="s">
        <v>12696</v>
      </c>
      <c r="V2431" t="s">
        <v>12697</v>
      </c>
      <c r="Z2431">
        <v>112.644973976619</v>
      </c>
      <c r="AA2431">
        <v>-7.2101365096426502</v>
      </c>
      <c r="AB2431" t="s">
        <v>12698</v>
      </c>
      <c r="AC2431" t="s">
        <v>235</v>
      </c>
      <c r="AL2431" t="s">
        <v>217</v>
      </c>
      <c r="AM2431" t="s">
        <v>11899</v>
      </c>
      <c r="AN2431" t="s">
        <v>6</v>
      </c>
      <c r="AO2431" t="s">
        <v>12699</v>
      </c>
      <c r="AP2431" s="57">
        <v>46320.625</v>
      </c>
      <c r="AR2431" t="s">
        <v>239</v>
      </c>
      <c r="AS2431" t="s">
        <v>122</v>
      </c>
      <c r="AT2431" t="s">
        <v>230</v>
      </c>
      <c r="AV2431" t="s">
        <v>3301</v>
      </c>
      <c r="AW2431" t="s">
        <v>876</v>
      </c>
      <c r="AX2431" t="s">
        <v>222</v>
      </c>
      <c r="BA2431" s="57">
        <v>46320.625</v>
      </c>
      <c r="BB2431" t="s">
        <v>11899</v>
      </c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str">
        <f>VLOOKUP(H2431,Sheet2!$A$1:$B$270,2,FALSE)</f>
        <v>GRESIK</v>
      </c>
    </row>
    <row r="2432" spans="1:61">
      <c r="A2432">
        <v>2431</v>
      </c>
      <c r="B2432">
        <v>1002658831</v>
      </c>
      <c r="C2432">
        <v>3</v>
      </c>
      <c r="D2432" t="s">
        <v>55</v>
      </c>
      <c r="E2432">
        <v>5</v>
      </c>
      <c r="F2432" t="s">
        <v>260</v>
      </c>
      <c r="G2432" t="s">
        <v>122</v>
      </c>
      <c r="H2432" t="s">
        <v>345</v>
      </c>
      <c r="I2432" t="s">
        <v>212</v>
      </c>
      <c r="J2432" t="s">
        <v>213</v>
      </c>
      <c r="K2432" t="s">
        <v>149</v>
      </c>
      <c r="M2432" t="s">
        <v>1617</v>
      </c>
      <c r="N2432" t="s">
        <v>563</v>
      </c>
      <c r="O2432" s="57">
        <v>46324.436782407407</v>
      </c>
      <c r="P2432" s="57">
        <v>46324.801134259258</v>
      </c>
      <c r="Q2432">
        <v>66525052</v>
      </c>
      <c r="S2432">
        <v>152421263478</v>
      </c>
      <c r="T2432" t="s">
        <v>1652</v>
      </c>
      <c r="U2432" t="s">
        <v>15469</v>
      </c>
      <c r="Z2432">
        <v>112.649853216607</v>
      </c>
      <c r="AA2432">
        <v>-7.1694465783043704</v>
      </c>
      <c r="AB2432" t="s">
        <v>15470</v>
      </c>
      <c r="AC2432" t="s">
        <v>225</v>
      </c>
      <c r="AO2432" t="s">
        <v>15471</v>
      </c>
      <c r="AR2432" t="s">
        <v>5</v>
      </c>
      <c r="AS2432" t="s">
        <v>122</v>
      </c>
      <c r="AT2432" t="s">
        <v>230</v>
      </c>
      <c r="AV2432" t="s">
        <v>15472</v>
      </c>
      <c r="AW2432" t="s">
        <v>1746</v>
      </c>
      <c r="AX2432" t="s">
        <v>222</v>
      </c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str">
        <f>VLOOKUP(H2432,Sheet2!$A$1:$B$270,2,FALSE)</f>
        <v>GRESIK</v>
      </c>
    </row>
    <row r="2433" spans="1:61">
      <c r="A2433">
        <v>2432</v>
      </c>
      <c r="B2433">
        <v>1002658550</v>
      </c>
      <c r="C2433">
        <v>3</v>
      </c>
      <c r="D2433" t="s">
        <v>55</v>
      </c>
      <c r="E2433">
        <v>5</v>
      </c>
      <c r="F2433" t="s">
        <v>260</v>
      </c>
      <c r="G2433" t="s">
        <v>122</v>
      </c>
      <c r="H2433" t="s">
        <v>345</v>
      </c>
      <c r="I2433" t="s">
        <v>212</v>
      </c>
      <c r="J2433" t="s">
        <v>213</v>
      </c>
      <c r="K2433" t="s">
        <v>149</v>
      </c>
      <c r="M2433" t="s">
        <v>11681</v>
      </c>
      <c r="N2433" t="s">
        <v>215</v>
      </c>
      <c r="O2433" s="57">
        <v>46324.365856481483</v>
      </c>
      <c r="P2433" s="57">
        <v>46324.366805555554</v>
      </c>
      <c r="Q2433">
        <v>69418976</v>
      </c>
      <c r="S2433">
        <v>152421262999</v>
      </c>
      <c r="T2433" t="s">
        <v>9107</v>
      </c>
      <c r="U2433" t="s">
        <v>15464</v>
      </c>
      <c r="Z2433">
        <v>112.587583</v>
      </c>
      <c r="AA2433">
        <v>-7.1090499999999999</v>
      </c>
      <c r="AB2433" t="s">
        <v>15466</v>
      </c>
      <c r="AC2433" t="s">
        <v>229</v>
      </c>
      <c r="AO2433" t="s">
        <v>15468</v>
      </c>
      <c r="AR2433" t="s">
        <v>325</v>
      </c>
      <c r="AS2433" t="s">
        <v>122</v>
      </c>
      <c r="AT2433" t="s">
        <v>230</v>
      </c>
      <c r="AV2433" t="s">
        <v>11685</v>
      </c>
      <c r="AW2433" t="s">
        <v>577</v>
      </c>
      <c r="AX2433" t="s">
        <v>222</v>
      </c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str">
        <f>VLOOKUP(H2433,Sheet2!$A$1:$B$270,2,FALSE)</f>
        <v>GRESIK</v>
      </c>
    </row>
    <row r="2434" spans="1:61">
      <c r="A2434">
        <v>2433</v>
      </c>
      <c r="B2434">
        <v>1002628325</v>
      </c>
      <c r="C2434">
        <v>3</v>
      </c>
      <c r="D2434" t="s">
        <v>55</v>
      </c>
      <c r="E2434">
        <v>5</v>
      </c>
      <c r="F2434" t="s">
        <v>260</v>
      </c>
      <c r="G2434" t="s">
        <v>122</v>
      </c>
      <c r="H2434" t="s">
        <v>345</v>
      </c>
      <c r="I2434" t="s">
        <v>212</v>
      </c>
      <c r="J2434" t="s">
        <v>213</v>
      </c>
      <c r="K2434" t="s">
        <v>149</v>
      </c>
      <c r="M2434" t="s">
        <v>1625</v>
      </c>
      <c r="N2434" t="s">
        <v>563</v>
      </c>
      <c r="O2434" s="57">
        <v>46303.691886574074</v>
      </c>
      <c r="P2434" s="57">
        <v>46307.083564814813</v>
      </c>
      <c r="Q2434">
        <v>69406772</v>
      </c>
      <c r="S2434">
        <v>152421263165</v>
      </c>
      <c r="T2434" t="s">
        <v>4698</v>
      </c>
      <c r="U2434" t="s">
        <v>4699</v>
      </c>
      <c r="Z2434">
        <v>112.61816</v>
      </c>
      <c r="AA2434">
        <v>-7.176539</v>
      </c>
      <c r="AB2434" t="s">
        <v>4700</v>
      </c>
      <c r="AC2434" t="s">
        <v>284</v>
      </c>
      <c r="AO2434" s="57">
        <v>46244.694594907407</v>
      </c>
      <c r="AR2434" t="s">
        <v>1630</v>
      </c>
      <c r="AS2434" t="s">
        <v>122</v>
      </c>
      <c r="AT2434" t="s">
        <v>230</v>
      </c>
      <c r="AV2434" t="s">
        <v>3016</v>
      </c>
      <c r="AW2434" t="s">
        <v>540</v>
      </c>
      <c r="AX2434" t="s">
        <v>222</v>
      </c>
      <c r="AZ2434" t="s">
        <v>3016</v>
      </c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str">
        <f>VLOOKUP(H2434,Sheet2!$A$1:$B$270,2,FALSE)</f>
        <v>GRESIK</v>
      </c>
    </row>
    <row r="2435" spans="1:61">
      <c r="A2435">
        <v>2434</v>
      </c>
      <c r="B2435">
        <v>1002625436</v>
      </c>
      <c r="C2435">
        <v>3</v>
      </c>
      <c r="D2435" t="s">
        <v>55</v>
      </c>
      <c r="E2435">
        <v>5</v>
      </c>
      <c r="F2435" t="s">
        <v>260</v>
      </c>
      <c r="G2435" t="s">
        <v>122</v>
      </c>
      <c r="H2435" t="s">
        <v>451</v>
      </c>
      <c r="I2435" t="s">
        <v>212</v>
      </c>
      <c r="J2435" t="s">
        <v>213</v>
      </c>
      <c r="K2435" t="s">
        <v>149</v>
      </c>
      <c r="L2435" t="s">
        <v>214</v>
      </c>
      <c r="M2435" t="s">
        <v>1400</v>
      </c>
      <c r="N2435" t="s">
        <v>215</v>
      </c>
      <c r="O2435" s="57">
        <v>46302.394143518519</v>
      </c>
      <c r="P2435" s="57">
        <v>46304.667824074073</v>
      </c>
      <c r="Q2435">
        <v>69405483</v>
      </c>
      <c r="S2435">
        <v>152442203155</v>
      </c>
      <c r="T2435" t="s">
        <v>4242</v>
      </c>
      <c r="U2435" t="s">
        <v>4243</v>
      </c>
      <c r="V2435" t="s">
        <v>4244</v>
      </c>
      <c r="Z2435">
        <v>112.56360650000001</v>
      </c>
      <c r="AA2435">
        <v>-7.2918309999999904</v>
      </c>
      <c r="AB2435" t="s">
        <v>4245</v>
      </c>
      <c r="AC2435" t="s">
        <v>216</v>
      </c>
      <c r="AL2435" t="s">
        <v>217</v>
      </c>
      <c r="AM2435" t="s">
        <v>4246</v>
      </c>
      <c r="AN2435" t="s">
        <v>6</v>
      </c>
      <c r="AO2435" s="57">
        <v>46213.402939814812</v>
      </c>
      <c r="AP2435" s="57">
        <v>46303.333333333336</v>
      </c>
      <c r="AQ2435" t="s">
        <v>841</v>
      </c>
      <c r="AR2435" t="s">
        <v>14</v>
      </c>
      <c r="AS2435" t="s">
        <v>827</v>
      </c>
      <c r="AT2435" t="s">
        <v>230</v>
      </c>
      <c r="AV2435" t="s">
        <v>5582</v>
      </c>
      <c r="AW2435" t="s">
        <v>883</v>
      </c>
      <c r="AX2435" t="s">
        <v>222</v>
      </c>
      <c r="BA2435" s="57">
        <v>46303.333333333336</v>
      </c>
      <c r="BB2435" t="s">
        <v>4246</v>
      </c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str">
        <f>VLOOKUP(H2435,Sheet2!$A$1:$B$270,2,FALSE)</f>
        <v>GRESIK</v>
      </c>
    </row>
    <row r="2436" spans="1:61">
      <c r="A2436">
        <v>2435</v>
      </c>
      <c r="B2436">
        <v>1002625430</v>
      </c>
      <c r="C2436">
        <v>3</v>
      </c>
      <c r="D2436" t="s">
        <v>55</v>
      </c>
      <c r="E2436">
        <v>5</v>
      </c>
      <c r="F2436" t="s">
        <v>260</v>
      </c>
      <c r="G2436" t="s">
        <v>122</v>
      </c>
      <c r="H2436" t="s">
        <v>451</v>
      </c>
      <c r="I2436" t="s">
        <v>212</v>
      </c>
      <c r="J2436" t="s">
        <v>213</v>
      </c>
      <c r="K2436" t="s">
        <v>149</v>
      </c>
      <c r="L2436" t="s">
        <v>214</v>
      </c>
      <c r="M2436" t="s">
        <v>836</v>
      </c>
      <c r="N2436" t="s">
        <v>215</v>
      </c>
      <c r="O2436" s="57">
        <v>46302.394571759258</v>
      </c>
      <c r="P2436" s="57">
        <v>46303.428773148145</v>
      </c>
      <c r="Q2436">
        <v>69405483</v>
      </c>
      <c r="S2436">
        <v>152442203155</v>
      </c>
      <c r="T2436" t="s">
        <v>4242</v>
      </c>
      <c r="U2436" t="s">
        <v>4243</v>
      </c>
      <c r="V2436" t="s">
        <v>4244</v>
      </c>
      <c r="Z2436">
        <v>112.56360650000001</v>
      </c>
      <c r="AA2436">
        <v>-7.2918309999999904</v>
      </c>
      <c r="AB2436" t="s">
        <v>4245</v>
      </c>
      <c r="AC2436" t="s">
        <v>216</v>
      </c>
      <c r="AL2436" t="s">
        <v>217</v>
      </c>
      <c r="AM2436" t="s">
        <v>4246</v>
      </c>
      <c r="AN2436" t="s">
        <v>6</v>
      </c>
      <c r="AO2436" s="57">
        <v>46213.402939814812</v>
      </c>
      <c r="AP2436" s="57">
        <v>46303.333333333336</v>
      </c>
      <c r="AQ2436" t="s">
        <v>841</v>
      </c>
      <c r="AR2436" t="s">
        <v>14</v>
      </c>
      <c r="AS2436" t="s">
        <v>827</v>
      </c>
      <c r="AT2436" t="s">
        <v>230</v>
      </c>
      <c r="AV2436" t="s">
        <v>837</v>
      </c>
      <c r="AW2436" t="s">
        <v>883</v>
      </c>
      <c r="AX2436" t="s">
        <v>222</v>
      </c>
      <c r="BA2436" s="57">
        <v>46303.333333333336</v>
      </c>
      <c r="BB2436" t="s">
        <v>4246</v>
      </c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str">
        <f>VLOOKUP(H2436,Sheet2!$A$1:$B$270,2,FALSE)</f>
        <v>GRESIK</v>
      </c>
    </row>
    <row r="2437" spans="1:61">
      <c r="A2437">
        <v>2436</v>
      </c>
      <c r="B2437">
        <v>1002628306</v>
      </c>
      <c r="C2437">
        <v>3</v>
      </c>
      <c r="D2437" t="s">
        <v>55</v>
      </c>
      <c r="E2437">
        <v>5</v>
      </c>
      <c r="F2437" t="s">
        <v>260</v>
      </c>
      <c r="G2437" t="s">
        <v>122</v>
      </c>
      <c r="H2437" t="s">
        <v>451</v>
      </c>
      <c r="I2437" t="s">
        <v>212</v>
      </c>
      <c r="J2437" t="s">
        <v>213</v>
      </c>
      <c r="K2437" t="s">
        <v>149</v>
      </c>
      <c r="M2437" t="s">
        <v>836</v>
      </c>
      <c r="N2437" t="s">
        <v>215</v>
      </c>
      <c r="O2437" s="57">
        <v>46303.687280092592</v>
      </c>
      <c r="P2437" s="57">
        <v>46304.664143518516</v>
      </c>
      <c r="Q2437">
        <v>69405483</v>
      </c>
      <c r="S2437">
        <v>152442203157</v>
      </c>
      <c r="T2437" t="s">
        <v>4242</v>
      </c>
      <c r="U2437" t="s">
        <v>4701</v>
      </c>
      <c r="V2437" t="s">
        <v>4702</v>
      </c>
      <c r="Z2437">
        <v>112.56349059999999</v>
      </c>
      <c r="AA2437">
        <v>-7.2918238000000004</v>
      </c>
      <c r="AB2437" t="s">
        <v>4245</v>
      </c>
      <c r="AC2437" t="s">
        <v>216</v>
      </c>
      <c r="AL2437" t="s">
        <v>217</v>
      </c>
      <c r="AM2437" t="s">
        <v>4703</v>
      </c>
      <c r="AN2437" t="s">
        <v>6</v>
      </c>
      <c r="AO2437" s="57">
        <v>46244.694594907407</v>
      </c>
      <c r="AQ2437" t="s">
        <v>1495</v>
      </c>
      <c r="AR2437" t="s">
        <v>14</v>
      </c>
      <c r="AS2437" t="s">
        <v>827</v>
      </c>
      <c r="AT2437" t="s">
        <v>230</v>
      </c>
      <c r="AV2437" t="s">
        <v>837</v>
      </c>
      <c r="AW2437" t="s">
        <v>539</v>
      </c>
      <c r="AX2437" t="s">
        <v>222</v>
      </c>
      <c r="BA2437" s="57">
        <v>46303.291666666664</v>
      </c>
      <c r="BB2437" t="s">
        <v>4703</v>
      </c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str">
        <f>VLOOKUP(H2437,Sheet2!$A$1:$B$270,2,FALSE)</f>
        <v>GRESIK</v>
      </c>
    </row>
    <row r="2438" spans="1:61">
      <c r="A2438">
        <v>2437</v>
      </c>
      <c r="B2438">
        <v>1002622726</v>
      </c>
      <c r="C2438">
        <v>3</v>
      </c>
      <c r="D2438" t="s">
        <v>55</v>
      </c>
      <c r="E2438">
        <v>5</v>
      </c>
      <c r="F2438" t="s">
        <v>260</v>
      </c>
      <c r="G2438" t="s">
        <v>122</v>
      </c>
      <c r="H2438" t="s">
        <v>451</v>
      </c>
      <c r="I2438" t="s">
        <v>212</v>
      </c>
      <c r="J2438" t="s">
        <v>213</v>
      </c>
      <c r="K2438" t="s">
        <v>149</v>
      </c>
      <c r="L2438" t="s">
        <v>214</v>
      </c>
      <c r="M2438" t="s">
        <v>76</v>
      </c>
      <c r="N2438" t="s">
        <v>215</v>
      </c>
      <c r="O2438" s="57">
        <v>46300.617812500001</v>
      </c>
      <c r="P2438" s="57">
        <v>46301.574293981481</v>
      </c>
      <c r="Q2438">
        <v>69404422</v>
      </c>
      <c r="S2438">
        <v>152442202249</v>
      </c>
      <c r="T2438" t="s">
        <v>2976</v>
      </c>
      <c r="U2438" t="s">
        <v>2977</v>
      </c>
      <c r="V2438" t="s">
        <v>2978</v>
      </c>
      <c r="Z2438">
        <v>112.588024</v>
      </c>
      <c r="AA2438">
        <v>-7.2939790000000002</v>
      </c>
      <c r="AB2438" t="s">
        <v>2979</v>
      </c>
      <c r="AC2438" t="s">
        <v>235</v>
      </c>
      <c r="AL2438" t="s">
        <v>217</v>
      </c>
      <c r="AM2438" t="s">
        <v>2958</v>
      </c>
      <c r="AN2438" t="s">
        <v>6</v>
      </c>
      <c r="AO2438" s="57">
        <v>46152.632743055554</v>
      </c>
      <c r="AP2438" s="57">
        <v>46301.458333333336</v>
      </c>
      <c r="AR2438" t="s">
        <v>218</v>
      </c>
      <c r="AS2438" t="s">
        <v>827</v>
      </c>
      <c r="AT2438" t="s">
        <v>230</v>
      </c>
      <c r="AU2438">
        <v>20261006</v>
      </c>
      <c r="AV2438" t="s">
        <v>221</v>
      </c>
      <c r="AW2438" t="s">
        <v>2980</v>
      </c>
      <c r="AX2438" t="s">
        <v>222</v>
      </c>
      <c r="BA2438" s="57">
        <v>46301.458333333336</v>
      </c>
      <c r="BB2438" t="s">
        <v>2958</v>
      </c>
      <c r="BC2438">
        <v>2026</v>
      </c>
      <c r="BD2438">
        <v>10</v>
      </c>
      <c r="BE2438">
        <v>6</v>
      </c>
      <c r="BF2438" s="6">
        <f t="shared" si="114"/>
        <v>46301</v>
      </c>
      <c r="BG2438">
        <f t="shared" si="115"/>
        <v>-0.45833333333575865</v>
      </c>
      <c r="BH2438" t="str">
        <f t="shared" si="116"/>
        <v>COMPLY</v>
      </c>
      <c r="BI2438" t="str">
        <f>VLOOKUP(H2438,Sheet2!$A$1:$B$270,2,FALSE)</f>
        <v>GRESIK</v>
      </c>
    </row>
    <row r="2439" spans="1:61">
      <c r="A2439">
        <v>2438</v>
      </c>
      <c r="B2439">
        <v>1002627873</v>
      </c>
      <c r="C2439">
        <v>3</v>
      </c>
      <c r="D2439" t="s">
        <v>55</v>
      </c>
      <c r="E2439">
        <v>5</v>
      </c>
      <c r="F2439" t="s">
        <v>260</v>
      </c>
      <c r="G2439" t="s">
        <v>122</v>
      </c>
      <c r="H2439" t="s">
        <v>451</v>
      </c>
      <c r="I2439" t="s">
        <v>212</v>
      </c>
      <c r="J2439" t="s">
        <v>213</v>
      </c>
      <c r="K2439" t="s">
        <v>149</v>
      </c>
      <c r="L2439" t="s">
        <v>214</v>
      </c>
      <c r="M2439" t="s">
        <v>76</v>
      </c>
      <c r="N2439" t="s">
        <v>215</v>
      </c>
      <c r="O2439" s="57">
        <v>46303.601157407407</v>
      </c>
      <c r="P2439" s="57">
        <v>46304.745474537034</v>
      </c>
      <c r="Q2439">
        <v>69406560</v>
      </c>
      <c r="S2439">
        <v>152442202394</v>
      </c>
      <c r="T2439" t="s">
        <v>4704</v>
      </c>
      <c r="U2439" t="s">
        <v>4705</v>
      </c>
      <c r="V2439" t="s">
        <v>4706</v>
      </c>
      <c r="Z2439">
        <v>112.621968</v>
      </c>
      <c r="AA2439">
        <v>-7.3020230000000002</v>
      </c>
      <c r="AB2439" t="s">
        <v>4707</v>
      </c>
      <c r="AC2439" t="s">
        <v>235</v>
      </c>
      <c r="AL2439" t="s">
        <v>217</v>
      </c>
      <c r="AM2439" t="s">
        <v>4535</v>
      </c>
      <c r="AN2439" t="s">
        <v>6</v>
      </c>
      <c r="AO2439" s="57">
        <v>46244.611331018517</v>
      </c>
      <c r="AP2439" s="57">
        <v>46304.458333333336</v>
      </c>
      <c r="AR2439" t="s">
        <v>218</v>
      </c>
      <c r="AS2439" t="s">
        <v>827</v>
      </c>
      <c r="AT2439" t="s">
        <v>230</v>
      </c>
      <c r="AU2439">
        <v>20261009</v>
      </c>
      <c r="AV2439" t="s">
        <v>221</v>
      </c>
      <c r="AW2439" t="s">
        <v>875</v>
      </c>
      <c r="AX2439" t="s">
        <v>222</v>
      </c>
      <c r="BA2439" s="57">
        <v>46304.458333333336</v>
      </c>
      <c r="BB2439" t="s">
        <v>4535</v>
      </c>
      <c r="BC2439">
        <v>2026</v>
      </c>
      <c r="BD2439">
        <v>10</v>
      </c>
      <c r="BE2439">
        <v>9</v>
      </c>
      <c r="BF2439" s="6">
        <f t="shared" si="114"/>
        <v>46304</v>
      </c>
      <c r="BG2439">
        <f t="shared" si="115"/>
        <v>-0.45833333333575865</v>
      </c>
      <c r="BH2439" t="str">
        <f t="shared" si="116"/>
        <v>COMPLY</v>
      </c>
      <c r="BI2439" t="str">
        <f>VLOOKUP(H2439,Sheet2!$A$1:$B$270,2,FALSE)</f>
        <v>GRESIK</v>
      </c>
    </row>
    <row r="2440" spans="1:61">
      <c r="A2440">
        <v>2439</v>
      </c>
      <c r="B2440">
        <v>1002630283</v>
      </c>
      <c r="C2440">
        <v>3</v>
      </c>
      <c r="D2440" t="s">
        <v>55</v>
      </c>
      <c r="E2440">
        <v>5</v>
      </c>
      <c r="F2440" t="s">
        <v>260</v>
      </c>
      <c r="G2440" t="s">
        <v>122</v>
      </c>
      <c r="H2440" t="s">
        <v>451</v>
      </c>
      <c r="I2440" t="s">
        <v>212</v>
      </c>
      <c r="J2440" t="s">
        <v>213</v>
      </c>
      <c r="K2440" t="s">
        <v>149</v>
      </c>
      <c r="M2440" t="s">
        <v>76</v>
      </c>
      <c r="N2440" t="s">
        <v>215</v>
      </c>
      <c r="O2440" s="57">
        <v>46304.667824074073</v>
      </c>
      <c r="P2440" s="57">
        <v>46304.862337962964</v>
      </c>
      <c r="Q2440">
        <v>69405483</v>
      </c>
      <c r="S2440">
        <v>152442203161</v>
      </c>
      <c r="T2440" t="s">
        <v>4242</v>
      </c>
      <c r="U2440" t="s">
        <v>4701</v>
      </c>
      <c r="V2440" t="s">
        <v>5581</v>
      </c>
      <c r="Z2440">
        <v>112.56349059999999</v>
      </c>
      <c r="AA2440">
        <v>-7.2918238000000004</v>
      </c>
      <c r="AB2440" t="s">
        <v>4245</v>
      </c>
      <c r="AC2440" t="s">
        <v>216</v>
      </c>
      <c r="AL2440" t="s">
        <v>217</v>
      </c>
      <c r="AM2440" t="s">
        <v>4703</v>
      </c>
      <c r="AN2440" t="s">
        <v>6</v>
      </c>
      <c r="AO2440" s="57">
        <v>46275.725983796299</v>
      </c>
      <c r="AR2440" t="s">
        <v>218</v>
      </c>
      <c r="AS2440" t="s">
        <v>827</v>
      </c>
      <c r="AT2440" t="s">
        <v>230</v>
      </c>
      <c r="AU2440">
        <v>20261009</v>
      </c>
      <c r="AV2440" t="s">
        <v>221</v>
      </c>
      <c r="AW2440" t="s">
        <v>539</v>
      </c>
      <c r="AX2440" t="s">
        <v>222</v>
      </c>
      <c r="BA2440" s="57">
        <v>46304.291666666664</v>
      </c>
      <c r="BB2440" t="s">
        <v>4703</v>
      </c>
      <c r="BC2440">
        <v>2026</v>
      </c>
      <c r="BD2440">
        <v>10</v>
      </c>
      <c r="BE2440">
        <v>9</v>
      </c>
      <c r="BF2440" s="6">
        <f t="shared" si="114"/>
        <v>46304</v>
      </c>
      <c r="BG2440">
        <f t="shared" si="115"/>
        <v>-0.29166666666424135</v>
      </c>
      <c r="BH2440" t="str">
        <f t="shared" si="116"/>
        <v>COMPLY</v>
      </c>
      <c r="BI2440" t="str">
        <f>VLOOKUP(H2440,Sheet2!$A$1:$B$270,2,FALSE)</f>
        <v>GRESIK</v>
      </c>
    </row>
    <row r="2441" spans="1:61">
      <c r="A2441">
        <v>2440</v>
      </c>
      <c r="B2441">
        <v>1002643774</v>
      </c>
      <c r="C2441">
        <v>3</v>
      </c>
      <c r="D2441" t="s">
        <v>55</v>
      </c>
      <c r="E2441">
        <v>5</v>
      </c>
      <c r="F2441" t="s">
        <v>260</v>
      </c>
      <c r="G2441" t="s">
        <v>122</v>
      </c>
      <c r="H2441" t="s">
        <v>451</v>
      </c>
      <c r="I2441" t="s">
        <v>212</v>
      </c>
      <c r="J2441" t="s">
        <v>213</v>
      </c>
      <c r="K2441" t="s">
        <v>149</v>
      </c>
      <c r="L2441" t="s">
        <v>214</v>
      </c>
      <c r="M2441" t="s">
        <v>76</v>
      </c>
      <c r="N2441" t="s">
        <v>215</v>
      </c>
      <c r="O2441" s="57">
        <v>46314.649062500001</v>
      </c>
      <c r="P2441" s="57">
        <v>46315.596539351849</v>
      </c>
      <c r="Q2441">
        <v>69413148</v>
      </c>
      <c r="S2441">
        <v>152442202123</v>
      </c>
      <c r="T2441" t="s">
        <v>9908</v>
      </c>
      <c r="U2441" t="s">
        <v>9909</v>
      </c>
      <c r="V2441" t="s">
        <v>9910</v>
      </c>
      <c r="Z2441">
        <v>112.5989021</v>
      </c>
      <c r="AA2441">
        <v>-7.2958065999999997</v>
      </c>
      <c r="AB2441" t="s">
        <v>9911</v>
      </c>
      <c r="AC2441" t="s">
        <v>235</v>
      </c>
      <c r="AL2441" t="s">
        <v>217</v>
      </c>
      <c r="AM2441" t="s">
        <v>9912</v>
      </c>
      <c r="AN2441" t="s">
        <v>6</v>
      </c>
      <c r="AO2441" t="s">
        <v>9428</v>
      </c>
      <c r="AP2441" s="57">
        <v>46315.625</v>
      </c>
      <c r="AR2441" t="s">
        <v>218</v>
      </c>
      <c r="AS2441" t="s">
        <v>827</v>
      </c>
      <c r="AT2441" t="s">
        <v>342</v>
      </c>
      <c r="AU2441">
        <v>20261020</v>
      </c>
      <c r="AV2441" t="s">
        <v>221</v>
      </c>
      <c r="AW2441" t="s">
        <v>885</v>
      </c>
      <c r="AX2441" t="s">
        <v>222</v>
      </c>
      <c r="BA2441" s="57">
        <v>46315.625</v>
      </c>
      <c r="BB2441" t="s">
        <v>9912</v>
      </c>
      <c r="BC2441">
        <v>2026</v>
      </c>
      <c r="BD2441">
        <v>10</v>
      </c>
      <c r="BE2441">
        <v>20</v>
      </c>
      <c r="BF2441" s="6">
        <f t="shared" si="114"/>
        <v>46315</v>
      </c>
      <c r="BG2441">
        <f t="shared" si="115"/>
        <v>-0.625</v>
      </c>
      <c r="BH2441" t="str">
        <f t="shared" si="116"/>
        <v>COMPLY</v>
      </c>
      <c r="BI2441" t="str">
        <f>VLOOKUP(H2441,Sheet2!$A$1:$B$270,2,FALSE)</f>
        <v>GRESIK</v>
      </c>
    </row>
    <row r="2442" spans="1:61">
      <c r="A2442">
        <v>2441</v>
      </c>
      <c r="B2442">
        <v>1002623832</v>
      </c>
      <c r="C2442">
        <v>3</v>
      </c>
      <c r="D2442" t="s">
        <v>55</v>
      </c>
      <c r="E2442">
        <v>5</v>
      </c>
      <c r="F2442" t="s">
        <v>260</v>
      </c>
      <c r="G2442" t="s">
        <v>122</v>
      </c>
      <c r="H2442" t="s">
        <v>451</v>
      </c>
      <c r="I2442" t="s">
        <v>212</v>
      </c>
      <c r="J2442" t="s">
        <v>213</v>
      </c>
      <c r="K2442" t="s">
        <v>149</v>
      </c>
      <c r="M2442" t="s">
        <v>279</v>
      </c>
      <c r="N2442" t="s">
        <v>215</v>
      </c>
      <c r="O2442" s="57">
        <v>46301.437824074077</v>
      </c>
      <c r="P2442" s="57">
        <v>46301.638842592591</v>
      </c>
      <c r="Q2442">
        <v>69404816</v>
      </c>
      <c r="S2442">
        <v>152442203011</v>
      </c>
      <c r="T2442" t="s">
        <v>3583</v>
      </c>
      <c r="U2442" t="s">
        <v>3584</v>
      </c>
      <c r="V2442" t="s">
        <v>3585</v>
      </c>
      <c r="Z2442">
        <v>112.6169384</v>
      </c>
      <c r="AA2442">
        <v>-7.3047352999999999</v>
      </c>
      <c r="AB2442" t="s">
        <v>3586</v>
      </c>
      <c r="AC2442" t="s">
        <v>284</v>
      </c>
      <c r="AL2442" t="s">
        <v>217</v>
      </c>
      <c r="AM2442" t="s">
        <v>3587</v>
      </c>
      <c r="AN2442" t="s">
        <v>6</v>
      </c>
      <c r="AO2442" s="57">
        <v>46183.444699074076</v>
      </c>
      <c r="AP2442" s="57">
        <v>46302.333333333336</v>
      </c>
      <c r="AR2442" t="s">
        <v>239</v>
      </c>
      <c r="AS2442" t="s">
        <v>827</v>
      </c>
      <c r="AT2442" t="s">
        <v>230</v>
      </c>
      <c r="AV2442" t="s">
        <v>3572</v>
      </c>
      <c r="AW2442" t="s">
        <v>540</v>
      </c>
      <c r="AX2442" t="s">
        <v>222</v>
      </c>
      <c r="BA2442" s="57">
        <v>46302.333333333336</v>
      </c>
      <c r="BB2442" t="s">
        <v>3587</v>
      </c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str">
        <f>VLOOKUP(H2442,Sheet2!$A$1:$B$270,2,FALSE)</f>
        <v>GRESIK</v>
      </c>
    </row>
    <row r="2443" spans="1:61">
      <c r="A2443">
        <v>2442</v>
      </c>
      <c r="B2443">
        <v>1002627224</v>
      </c>
      <c r="C2443">
        <v>3</v>
      </c>
      <c r="D2443" t="s">
        <v>55</v>
      </c>
      <c r="E2443">
        <v>5</v>
      </c>
      <c r="F2443" t="s">
        <v>260</v>
      </c>
      <c r="G2443" t="s">
        <v>122</v>
      </c>
      <c r="H2443" t="s">
        <v>472</v>
      </c>
      <c r="I2443" t="s">
        <v>212</v>
      </c>
      <c r="J2443" t="s">
        <v>213</v>
      </c>
      <c r="K2443" t="s">
        <v>149</v>
      </c>
      <c r="M2443" t="s">
        <v>1400</v>
      </c>
      <c r="N2443" t="s">
        <v>215</v>
      </c>
      <c r="O2443" s="57">
        <v>46303.396701388891</v>
      </c>
      <c r="P2443" s="57">
        <v>46311.349363425928</v>
      </c>
      <c r="Q2443">
        <v>69406255</v>
      </c>
      <c r="S2443">
        <v>152453208877</v>
      </c>
      <c r="T2443" t="s">
        <v>4247</v>
      </c>
      <c r="U2443" t="s">
        <v>4248</v>
      </c>
      <c r="V2443" t="s">
        <v>4708</v>
      </c>
      <c r="Z2443">
        <v>112.7108005</v>
      </c>
      <c r="AA2443">
        <v>-5.8065635999999996</v>
      </c>
      <c r="AB2443" t="s">
        <v>4249</v>
      </c>
      <c r="AC2443" t="s">
        <v>229</v>
      </c>
      <c r="AL2443" t="s">
        <v>217</v>
      </c>
      <c r="AM2443" t="s">
        <v>4709</v>
      </c>
      <c r="AN2443" t="s">
        <v>6</v>
      </c>
      <c r="AO2443" s="57">
        <v>46244.403275462966</v>
      </c>
      <c r="AP2443" s="57">
        <v>46304.625</v>
      </c>
      <c r="AQ2443" t="s">
        <v>841</v>
      </c>
      <c r="AR2443" t="s">
        <v>14</v>
      </c>
      <c r="AS2443" t="s">
        <v>122</v>
      </c>
      <c r="AT2443" t="s">
        <v>230</v>
      </c>
      <c r="AV2443" t="s">
        <v>9100</v>
      </c>
      <c r="AW2443" t="s">
        <v>539</v>
      </c>
      <c r="AX2443" t="s">
        <v>222</v>
      </c>
      <c r="BA2443" s="57">
        <v>46304.625</v>
      </c>
      <c r="BB2443" t="s">
        <v>4709</v>
      </c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str">
        <f>VLOOKUP(H2443,Sheet2!$A$1:$B$270,2,FALSE)</f>
        <v>GRESIK</v>
      </c>
    </row>
    <row r="2444" spans="1:61">
      <c r="A2444">
        <v>2443</v>
      </c>
      <c r="B2444">
        <v>1002628108</v>
      </c>
      <c r="C2444">
        <v>3</v>
      </c>
      <c r="D2444" t="s">
        <v>55</v>
      </c>
      <c r="E2444">
        <v>5</v>
      </c>
      <c r="F2444" t="s">
        <v>260</v>
      </c>
      <c r="G2444" t="s">
        <v>122</v>
      </c>
      <c r="H2444" t="s">
        <v>472</v>
      </c>
      <c r="I2444" t="s">
        <v>212</v>
      </c>
      <c r="J2444" t="s">
        <v>213</v>
      </c>
      <c r="K2444" t="s">
        <v>149</v>
      </c>
      <c r="M2444" t="s">
        <v>1400</v>
      </c>
      <c r="N2444" t="s">
        <v>215</v>
      </c>
      <c r="O2444" s="57">
        <v>46303.666701388887</v>
      </c>
      <c r="P2444" s="57">
        <v>46310.643206018518</v>
      </c>
      <c r="Q2444">
        <v>69406694</v>
      </c>
      <c r="S2444">
        <v>152453208880</v>
      </c>
      <c r="T2444" t="s">
        <v>4710</v>
      </c>
      <c r="U2444" t="s">
        <v>4711</v>
      </c>
      <c r="V2444" t="s">
        <v>4712</v>
      </c>
      <c r="Z2444">
        <v>112.6716764</v>
      </c>
      <c r="AA2444">
        <v>-5.8195825000000001</v>
      </c>
      <c r="AB2444" t="s">
        <v>4713</v>
      </c>
      <c r="AC2444" t="s">
        <v>229</v>
      </c>
      <c r="AL2444" t="s">
        <v>217</v>
      </c>
      <c r="AM2444" t="s">
        <v>4714</v>
      </c>
      <c r="AN2444" t="s">
        <v>6</v>
      </c>
      <c r="AO2444" s="57">
        <v>46244.684513888889</v>
      </c>
      <c r="AP2444" s="57">
        <v>46305.333333333336</v>
      </c>
      <c r="AQ2444" t="s">
        <v>841</v>
      </c>
      <c r="AR2444" t="s">
        <v>14</v>
      </c>
      <c r="AS2444" t="s">
        <v>122</v>
      </c>
      <c r="AT2444" t="s">
        <v>230</v>
      </c>
      <c r="AV2444" t="s">
        <v>7840</v>
      </c>
      <c r="AW2444" t="s">
        <v>541</v>
      </c>
      <c r="AX2444" t="s">
        <v>222</v>
      </c>
      <c r="BA2444" s="57">
        <v>46305.333333333336</v>
      </c>
      <c r="BB2444" t="s">
        <v>4714</v>
      </c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str">
        <f>VLOOKUP(H2444,Sheet2!$A$1:$B$270,2,FALSE)</f>
        <v>GRESIK</v>
      </c>
    </row>
    <row r="2445" spans="1:61">
      <c r="A2445">
        <v>2444</v>
      </c>
      <c r="B2445">
        <v>1002617352</v>
      </c>
      <c r="C2445">
        <v>3</v>
      </c>
      <c r="D2445" t="s">
        <v>55</v>
      </c>
      <c r="E2445">
        <v>5</v>
      </c>
      <c r="F2445" t="s">
        <v>260</v>
      </c>
      <c r="G2445" t="s">
        <v>122</v>
      </c>
      <c r="H2445" t="s">
        <v>472</v>
      </c>
      <c r="I2445" t="s">
        <v>212</v>
      </c>
      <c r="J2445" t="s">
        <v>213</v>
      </c>
      <c r="K2445" t="s">
        <v>149</v>
      </c>
      <c r="M2445" t="s">
        <v>76</v>
      </c>
      <c r="N2445" t="s">
        <v>215</v>
      </c>
      <c r="O2445" s="57">
        <v>46296.44462962963</v>
      </c>
      <c r="P2445" s="57">
        <v>46296.565462962964</v>
      </c>
      <c r="Q2445">
        <v>69379599</v>
      </c>
      <c r="S2445">
        <v>152453208697</v>
      </c>
      <c r="T2445" t="s">
        <v>1283</v>
      </c>
      <c r="U2445" t="s">
        <v>915</v>
      </c>
      <c r="V2445" t="s">
        <v>1284</v>
      </c>
      <c r="Z2445">
        <v>112.71185159683201</v>
      </c>
      <c r="AA2445">
        <v>-5.83253487701701</v>
      </c>
      <c r="AB2445" t="s">
        <v>1285</v>
      </c>
      <c r="AC2445" t="s">
        <v>216</v>
      </c>
      <c r="AL2445" t="s">
        <v>217</v>
      </c>
      <c r="AM2445" t="s">
        <v>1286</v>
      </c>
      <c r="AN2445" t="s">
        <v>6</v>
      </c>
      <c r="AO2445" s="57">
        <v>46032.486342592594</v>
      </c>
      <c r="AR2445" t="s">
        <v>218</v>
      </c>
      <c r="AS2445" t="s">
        <v>122</v>
      </c>
      <c r="AT2445" t="s">
        <v>230</v>
      </c>
      <c r="AU2445">
        <v>20261001</v>
      </c>
      <c r="AV2445" t="s">
        <v>221</v>
      </c>
      <c r="AW2445" t="s">
        <v>541</v>
      </c>
      <c r="AX2445" t="s">
        <v>222</v>
      </c>
      <c r="BA2445" s="57">
        <v>46296.291666666664</v>
      </c>
      <c r="BB2445" t="s">
        <v>1286</v>
      </c>
      <c r="BC2445">
        <v>2026</v>
      </c>
      <c r="BD2445">
        <v>10</v>
      </c>
      <c r="BE2445">
        <v>1</v>
      </c>
      <c r="BF2445" s="6">
        <f t="shared" si="114"/>
        <v>46296</v>
      </c>
      <c r="BG2445">
        <f t="shared" si="115"/>
        <v>-0.29166666666424135</v>
      </c>
      <c r="BH2445" t="str">
        <f t="shared" si="116"/>
        <v>COMPLY</v>
      </c>
      <c r="BI2445" t="str">
        <f>VLOOKUP(H2445,Sheet2!$A$1:$B$270,2,FALSE)</f>
        <v>GRESIK</v>
      </c>
    </row>
    <row r="2446" spans="1:61">
      <c r="A2446">
        <v>2445</v>
      </c>
      <c r="B2446">
        <v>1002638907</v>
      </c>
      <c r="C2446">
        <v>3</v>
      </c>
      <c r="D2446" t="s">
        <v>55</v>
      </c>
      <c r="E2446">
        <v>5</v>
      </c>
      <c r="F2446" t="s">
        <v>260</v>
      </c>
      <c r="G2446" t="s">
        <v>122</v>
      </c>
      <c r="H2446" t="s">
        <v>472</v>
      </c>
      <c r="I2446" t="s">
        <v>212</v>
      </c>
      <c r="J2446" t="s">
        <v>213</v>
      </c>
      <c r="K2446" t="s">
        <v>149</v>
      </c>
      <c r="M2446" t="s">
        <v>76</v>
      </c>
      <c r="N2446" t="s">
        <v>215</v>
      </c>
      <c r="O2446" s="57">
        <v>46310.643206018518</v>
      </c>
      <c r="P2446" s="57">
        <v>46311.337175925924</v>
      </c>
      <c r="Q2446">
        <v>69406694</v>
      </c>
      <c r="S2446">
        <v>152453209235</v>
      </c>
      <c r="T2446" t="s">
        <v>4710</v>
      </c>
      <c r="U2446" t="s">
        <v>4711</v>
      </c>
      <c r="V2446" t="s">
        <v>7841</v>
      </c>
      <c r="Z2446">
        <v>112.671791692537</v>
      </c>
      <c r="AA2446">
        <v>-5.8196349324457497</v>
      </c>
      <c r="AB2446" t="s">
        <v>4713</v>
      </c>
      <c r="AC2446" t="s">
        <v>229</v>
      </c>
      <c r="AL2446" t="s">
        <v>217</v>
      </c>
      <c r="AM2446" t="s">
        <v>7842</v>
      </c>
      <c r="AN2446" t="s">
        <v>6</v>
      </c>
      <c r="AO2446" t="s">
        <v>7372</v>
      </c>
      <c r="AR2446" t="s">
        <v>218</v>
      </c>
      <c r="AS2446" t="s">
        <v>122</v>
      </c>
      <c r="AT2446" t="s">
        <v>230</v>
      </c>
      <c r="AU2446">
        <v>20261016</v>
      </c>
      <c r="AV2446" t="s">
        <v>221</v>
      </c>
      <c r="AW2446" t="s">
        <v>539</v>
      </c>
      <c r="AX2446" t="s">
        <v>222</v>
      </c>
      <c r="BA2446" s="57">
        <v>46310.291666666664</v>
      </c>
      <c r="BB2446" t="s">
        <v>7842</v>
      </c>
      <c r="BC2446">
        <v>2026</v>
      </c>
      <c r="BD2446">
        <v>10</v>
      </c>
      <c r="BE2446">
        <v>16</v>
      </c>
      <c r="BF2446" s="6">
        <f t="shared" si="114"/>
        <v>46311</v>
      </c>
      <c r="BG2446">
        <f t="shared" si="115"/>
        <v>0.70833333333575865</v>
      </c>
      <c r="BH2446" t="str">
        <f t="shared" si="116"/>
        <v>COMPLY</v>
      </c>
      <c r="BI2446" t="str">
        <f>VLOOKUP(H2446,Sheet2!$A$1:$B$270,2,FALSE)</f>
        <v>GRESIK</v>
      </c>
    </row>
    <row r="2447" spans="1:61">
      <c r="A2447">
        <v>2446</v>
      </c>
      <c r="B2447">
        <v>1002639327</v>
      </c>
      <c r="C2447">
        <v>3</v>
      </c>
      <c r="D2447" t="s">
        <v>55</v>
      </c>
      <c r="E2447">
        <v>5</v>
      </c>
      <c r="F2447" t="s">
        <v>260</v>
      </c>
      <c r="G2447" t="s">
        <v>122</v>
      </c>
      <c r="H2447" t="s">
        <v>472</v>
      </c>
      <c r="I2447" t="s">
        <v>212</v>
      </c>
      <c r="J2447" t="s">
        <v>213</v>
      </c>
      <c r="K2447" t="s">
        <v>149</v>
      </c>
      <c r="M2447" t="s">
        <v>76</v>
      </c>
      <c r="N2447" t="s">
        <v>215</v>
      </c>
      <c r="O2447" s="57">
        <v>46311.349363425928</v>
      </c>
      <c r="P2447" s="57">
        <v>46311.704039351855</v>
      </c>
      <c r="Q2447">
        <v>69406255</v>
      </c>
      <c r="S2447">
        <v>152453209236</v>
      </c>
      <c r="T2447" t="s">
        <v>4247</v>
      </c>
      <c r="U2447" t="s">
        <v>4248</v>
      </c>
      <c r="V2447" t="s">
        <v>9091</v>
      </c>
      <c r="Z2447">
        <v>112.72788041004</v>
      </c>
      <c r="AA2447">
        <v>-5.8068223217542796</v>
      </c>
      <c r="AB2447" t="s">
        <v>4249</v>
      </c>
      <c r="AC2447" t="s">
        <v>229</v>
      </c>
      <c r="AL2447" t="s">
        <v>217</v>
      </c>
      <c r="AM2447" t="s">
        <v>9092</v>
      </c>
      <c r="AN2447" t="s">
        <v>6</v>
      </c>
      <c r="AO2447" t="s">
        <v>9093</v>
      </c>
      <c r="AR2447" t="s">
        <v>218</v>
      </c>
      <c r="AS2447" t="s">
        <v>122</v>
      </c>
      <c r="AT2447" t="s">
        <v>230</v>
      </c>
      <c r="AU2447">
        <v>20261016</v>
      </c>
      <c r="AV2447" t="s">
        <v>221</v>
      </c>
      <c r="AW2447" t="s">
        <v>577</v>
      </c>
      <c r="AX2447" t="s">
        <v>222</v>
      </c>
      <c r="BA2447" s="57">
        <v>46311.291666666664</v>
      </c>
      <c r="BB2447" t="s">
        <v>9092</v>
      </c>
      <c r="BC2447">
        <v>2026</v>
      </c>
      <c r="BD2447">
        <v>10</v>
      </c>
      <c r="BE2447">
        <v>16</v>
      </c>
      <c r="BF2447" s="6">
        <f t="shared" si="114"/>
        <v>46311</v>
      </c>
      <c r="BG2447">
        <f t="shared" si="115"/>
        <v>-0.29166666666424135</v>
      </c>
      <c r="BH2447" t="str">
        <f t="shared" si="116"/>
        <v>COMPLY</v>
      </c>
      <c r="BI2447" t="str">
        <f>VLOOKUP(H2447,Sheet2!$A$1:$B$270,2,FALSE)</f>
        <v>GRESIK</v>
      </c>
    </row>
    <row r="2448" spans="1:61">
      <c r="A2448">
        <v>2447</v>
      </c>
      <c r="B2448">
        <v>1002641290</v>
      </c>
      <c r="C2448">
        <v>3</v>
      </c>
      <c r="D2448" t="s">
        <v>55</v>
      </c>
      <c r="E2448">
        <v>5</v>
      </c>
      <c r="F2448" t="s">
        <v>260</v>
      </c>
      <c r="G2448" t="s">
        <v>122</v>
      </c>
      <c r="H2448" t="s">
        <v>472</v>
      </c>
      <c r="I2448" t="s">
        <v>212</v>
      </c>
      <c r="J2448" t="s">
        <v>213</v>
      </c>
      <c r="K2448" t="s">
        <v>149</v>
      </c>
      <c r="M2448" t="s">
        <v>76</v>
      </c>
      <c r="N2448" t="s">
        <v>215</v>
      </c>
      <c r="O2448" s="57">
        <v>46312.496689814812</v>
      </c>
      <c r="P2448" s="57">
        <v>46312.869479166664</v>
      </c>
      <c r="Q2448">
        <v>69388741</v>
      </c>
      <c r="S2448">
        <v>152453209239</v>
      </c>
      <c r="T2448" t="s">
        <v>9094</v>
      </c>
      <c r="U2448" t="s">
        <v>9095</v>
      </c>
      <c r="V2448" t="s">
        <v>9096</v>
      </c>
      <c r="Z2448">
        <v>112.657661</v>
      </c>
      <c r="AA2448">
        <v>-5.8500569999999996</v>
      </c>
      <c r="AB2448" t="s">
        <v>9097</v>
      </c>
      <c r="AC2448" t="s">
        <v>216</v>
      </c>
      <c r="AL2448" t="s">
        <v>217</v>
      </c>
      <c r="AM2448" t="s">
        <v>9098</v>
      </c>
      <c r="AN2448" t="s">
        <v>6</v>
      </c>
      <c r="AO2448" t="s">
        <v>9099</v>
      </c>
      <c r="AR2448" t="s">
        <v>218</v>
      </c>
      <c r="AS2448" t="s">
        <v>122</v>
      </c>
      <c r="AT2448" t="s">
        <v>230</v>
      </c>
      <c r="AU2448">
        <v>20261017</v>
      </c>
      <c r="AV2448" t="s">
        <v>221</v>
      </c>
      <c r="AW2448" t="s">
        <v>540</v>
      </c>
      <c r="AX2448" t="s">
        <v>222</v>
      </c>
      <c r="BA2448" s="57">
        <v>46312.291666666664</v>
      </c>
      <c r="BB2448" t="s">
        <v>9098</v>
      </c>
      <c r="BC2448">
        <v>2026</v>
      </c>
      <c r="BD2448">
        <v>10</v>
      </c>
      <c r="BE2448">
        <v>17</v>
      </c>
      <c r="BF2448" s="6">
        <f t="shared" si="114"/>
        <v>46312</v>
      </c>
      <c r="BG2448">
        <f t="shared" si="115"/>
        <v>-0.29166666666424135</v>
      </c>
      <c r="BH2448" t="str">
        <f t="shared" si="116"/>
        <v>COMPLY</v>
      </c>
      <c r="BI2448" t="str">
        <f>VLOOKUP(H2448,Sheet2!$A$1:$B$270,2,FALSE)</f>
        <v>GRESIK</v>
      </c>
    </row>
    <row r="2449" spans="1:61">
      <c r="A2449">
        <v>2448</v>
      </c>
      <c r="B2449">
        <v>1002621551</v>
      </c>
      <c r="C2449">
        <v>3</v>
      </c>
      <c r="D2449" t="s">
        <v>55</v>
      </c>
      <c r="E2449">
        <v>5</v>
      </c>
      <c r="F2449" t="s">
        <v>260</v>
      </c>
      <c r="G2449" t="s">
        <v>122</v>
      </c>
      <c r="H2449" t="s">
        <v>346</v>
      </c>
      <c r="I2449" t="s">
        <v>212</v>
      </c>
      <c r="J2449" t="s">
        <v>213</v>
      </c>
      <c r="K2449" t="s">
        <v>149</v>
      </c>
      <c r="L2449" t="s">
        <v>214</v>
      </c>
      <c r="M2449" t="s">
        <v>1400</v>
      </c>
      <c r="N2449" t="s">
        <v>215</v>
      </c>
      <c r="O2449" s="57">
        <v>46300.331018518518</v>
      </c>
      <c r="P2449" s="57">
        <v>46303.694456018522</v>
      </c>
      <c r="Q2449">
        <v>69404014</v>
      </c>
      <c r="S2449">
        <v>152451212260</v>
      </c>
      <c r="T2449" t="s">
        <v>2986</v>
      </c>
      <c r="U2449" t="s">
        <v>2987</v>
      </c>
      <c r="V2449" t="s">
        <v>2988</v>
      </c>
      <c r="Z2449">
        <v>112.488891</v>
      </c>
      <c r="AA2449">
        <v>-6.9034129999999996</v>
      </c>
      <c r="AB2449" t="s">
        <v>2989</v>
      </c>
      <c r="AC2449" t="s">
        <v>235</v>
      </c>
      <c r="AL2449" t="s">
        <v>217</v>
      </c>
      <c r="AM2449" t="s">
        <v>2543</v>
      </c>
      <c r="AN2449" t="s">
        <v>6</v>
      </c>
      <c r="AO2449" s="57">
        <v>46152.361574074072</v>
      </c>
      <c r="AP2449" s="57">
        <v>46301.333333333336</v>
      </c>
      <c r="AQ2449" t="s">
        <v>841</v>
      </c>
      <c r="AR2449" t="s">
        <v>14</v>
      </c>
      <c r="AS2449" t="s">
        <v>122</v>
      </c>
      <c r="AT2449" t="s">
        <v>230</v>
      </c>
      <c r="AV2449" t="s">
        <v>4715</v>
      </c>
      <c r="AW2449" t="s">
        <v>875</v>
      </c>
      <c r="AX2449" t="s">
        <v>222</v>
      </c>
      <c r="BA2449" s="57">
        <v>46301.333333333336</v>
      </c>
      <c r="BB2449" t="s">
        <v>2543</v>
      </c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str">
        <f>VLOOKUP(H2449,Sheet2!$A$1:$B$270,2,FALSE)</f>
        <v>GRESIK</v>
      </c>
    </row>
    <row r="2450" spans="1:61">
      <c r="A2450">
        <v>2449</v>
      </c>
      <c r="B2450">
        <v>1002622475</v>
      </c>
      <c r="C2450">
        <v>3</v>
      </c>
      <c r="D2450" t="s">
        <v>55</v>
      </c>
      <c r="E2450">
        <v>5</v>
      </c>
      <c r="F2450" t="s">
        <v>260</v>
      </c>
      <c r="G2450" t="s">
        <v>122</v>
      </c>
      <c r="H2450" t="s">
        <v>346</v>
      </c>
      <c r="I2450" t="s">
        <v>212</v>
      </c>
      <c r="J2450" t="s">
        <v>213</v>
      </c>
      <c r="K2450" t="s">
        <v>149</v>
      </c>
      <c r="L2450" t="s">
        <v>214</v>
      </c>
      <c r="M2450" t="s">
        <v>1400</v>
      </c>
      <c r="N2450" t="s">
        <v>215</v>
      </c>
      <c r="O2450" s="57">
        <v>46300.569837962961</v>
      </c>
      <c r="P2450" s="57">
        <v>46302.563287037039</v>
      </c>
      <c r="Q2450">
        <v>69404368</v>
      </c>
      <c r="S2450">
        <v>152451212263</v>
      </c>
      <c r="T2450" t="s">
        <v>2990</v>
      </c>
      <c r="U2450" t="s">
        <v>2991</v>
      </c>
      <c r="V2450" t="s">
        <v>2992</v>
      </c>
      <c r="Z2450">
        <v>112.56409138441001</v>
      </c>
      <c r="AA2450">
        <v>-6.9887922448420801</v>
      </c>
      <c r="AB2450" t="s">
        <v>2993</v>
      </c>
      <c r="AC2450" t="s">
        <v>216</v>
      </c>
      <c r="AL2450" t="s">
        <v>217</v>
      </c>
      <c r="AM2450" t="s">
        <v>2994</v>
      </c>
      <c r="AN2450" t="s">
        <v>6</v>
      </c>
      <c r="AO2450" s="57">
        <v>46152.601203703707</v>
      </c>
      <c r="AP2450" s="57">
        <v>46301.458333333336</v>
      </c>
      <c r="AQ2450" t="s">
        <v>841</v>
      </c>
      <c r="AR2450" t="s">
        <v>14</v>
      </c>
      <c r="AS2450" t="s">
        <v>122</v>
      </c>
      <c r="AT2450" t="s">
        <v>230</v>
      </c>
      <c r="AV2450" t="s">
        <v>3588</v>
      </c>
      <c r="AW2450" t="s">
        <v>875</v>
      </c>
      <c r="AX2450" t="s">
        <v>222</v>
      </c>
      <c r="BA2450" s="57">
        <v>46301.458333333336</v>
      </c>
      <c r="BB2450" t="s">
        <v>2994</v>
      </c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str">
        <f>VLOOKUP(H2450,Sheet2!$A$1:$B$270,2,FALSE)</f>
        <v>GRESIK</v>
      </c>
    </row>
    <row r="2451" spans="1:61">
      <c r="A2451">
        <v>2450</v>
      </c>
      <c r="B2451">
        <v>1002622683</v>
      </c>
      <c r="C2451">
        <v>3</v>
      </c>
      <c r="D2451" t="s">
        <v>55</v>
      </c>
      <c r="E2451">
        <v>5</v>
      </c>
      <c r="F2451" t="s">
        <v>260</v>
      </c>
      <c r="G2451" t="s">
        <v>122</v>
      </c>
      <c r="H2451" t="s">
        <v>346</v>
      </c>
      <c r="I2451" t="s">
        <v>212</v>
      </c>
      <c r="J2451" t="s">
        <v>213</v>
      </c>
      <c r="K2451" t="s">
        <v>149</v>
      </c>
      <c r="L2451" t="s">
        <v>214</v>
      </c>
      <c r="M2451" t="s">
        <v>1400</v>
      </c>
      <c r="N2451" t="s">
        <v>215</v>
      </c>
      <c r="O2451" s="57">
        <v>46300.605949074074</v>
      </c>
      <c r="P2451" s="57">
        <v>46302.396249999998</v>
      </c>
      <c r="Q2451">
        <v>69404437</v>
      </c>
      <c r="S2451">
        <v>152451212264</v>
      </c>
      <c r="T2451" t="s">
        <v>2981</v>
      </c>
      <c r="U2451" t="s">
        <v>2982</v>
      </c>
      <c r="V2451" t="s">
        <v>2983</v>
      </c>
      <c r="Z2451">
        <v>112.564478963613</v>
      </c>
      <c r="AA2451">
        <v>-6.98964483927484</v>
      </c>
      <c r="AB2451" t="s">
        <v>2984</v>
      </c>
      <c r="AC2451" t="s">
        <v>216</v>
      </c>
      <c r="AL2451" t="s">
        <v>217</v>
      </c>
      <c r="AM2451" t="s">
        <v>2985</v>
      </c>
      <c r="AN2451" t="s">
        <v>6</v>
      </c>
      <c r="AO2451" s="57">
        <v>46152.611331018517</v>
      </c>
      <c r="AP2451" s="57">
        <v>46301.458333333336</v>
      </c>
      <c r="AQ2451" t="s">
        <v>841</v>
      </c>
      <c r="AR2451" t="s">
        <v>14</v>
      </c>
      <c r="AS2451" t="s">
        <v>122</v>
      </c>
      <c r="AT2451" t="s">
        <v>230</v>
      </c>
      <c r="AV2451" t="s">
        <v>3589</v>
      </c>
      <c r="AW2451" t="s">
        <v>875</v>
      </c>
      <c r="AX2451" t="s">
        <v>222</v>
      </c>
      <c r="BA2451" s="57">
        <v>46301.458333333336</v>
      </c>
      <c r="BB2451" t="s">
        <v>2985</v>
      </c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str">
        <f>VLOOKUP(H2451,Sheet2!$A$1:$B$270,2,FALSE)</f>
        <v>GRESIK</v>
      </c>
    </row>
    <row r="2452" spans="1:61">
      <c r="A2452">
        <v>2451</v>
      </c>
      <c r="B2452">
        <v>1002636233</v>
      </c>
      <c r="C2452">
        <v>3</v>
      </c>
      <c r="D2452" t="s">
        <v>55</v>
      </c>
      <c r="E2452">
        <v>5</v>
      </c>
      <c r="F2452" t="s">
        <v>260</v>
      </c>
      <c r="G2452" t="s">
        <v>122</v>
      </c>
      <c r="H2452" t="s">
        <v>346</v>
      </c>
      <c r="I2452" t="s">
        <v>212</v>
      </c>
      <c r="J2452" t="s">
        <v>213</v>
      </c>
      <c r="K2452" t="s">
        <v>149</v>
      </c>
      <c r="M2452" t="s">
        <v>1400</v>
      </c>
      <c r="N2452" t="s">
        <v>563</v>
      </c>
      <c r="O2452" s="57">
        <v>46309.416226851848</v>
      </c>
      <c r="P2452" s="57">
        <v>46312.371481481481</v>
      </c>
      <c r="Q2452">
        <v>69409894</v>
      </c>
      <c r="S2452">
        <v>152451212285</v>
      </c>
      <c r="T2452" t="s">
        <v>6946</v>
      </c>
      <c r="U2452" t="s">
        <v>7198</v>
      </c>
      <c r="V2452" t="s">
        <v>7843</v>
      </c>
      <c r="Z2452">
        <v>112.5370199</v>
      </c>
      <c r="AA2452">
        <v>-6.9764311000000001</v>
      </c>
      <c r="AB2452" t="s">
        <v>7199</v>
      </c>
      <c r="AC2452" t="s">
        <v>284</v>
      </c>
      <c r="AL2452" t="s">
        <v>217</v>
      </c>
      <c r="AM2452" t="s">
        <v>7844</v>
      </c>
      <c r="AN2452" t="s">
        <v>6</v>
      </c>
      <c r="AO2452" t="s">
        <v>6861</v>
      </c>
      <c r="AP2452" s="57">
        <v>46311.333333333336</v>
      </c>
      <c r="AR2452" t="s">
        <v>14</v>
      </c>
      <c r="AS2452" t="s">
        <v>122</v>
      </c>
      <c r="AT2452" t="s">
        <v>230</v>
      </c>
      <c r="AV2452" t="s">
        <v>9106</v>
      </c>
      <c r="AW2452" t="s">
        <v>559</v>
      </c>
      <c r="AX2452" t="s">
        <v>222</v>
      </c>
      <c r="BA2452" s="57">
        <v>46311.333333333336</v>
      </c>
      <c r="BB2452" t="s">
        <v>7844</v>
      </c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str">
        <f>VLOOKUP(H2452,Sheet2!$A$1:$B$270,2,FALSE)</f>
        <v>GRESIK</v>
      </c>
    </row>
    <row r="2453" spans="1:61">
      <c r="A2453">
        <v>2452</v>
      </c>
      <c r="B2453">
        <v>1002653879</v>
      </c>
      <c r="C2453">
        <v>3</v>
      </c>
      <c r="D2453" t="s">
        <v>55</v>
      </c>
      <c r="E2453">
        <v>5</v>
      </c>
      <c r="F2453" t="s">
        <v>260</v>
      </c>
      <c r="G2453" t="s">
        <v>122</v>
      </c>
      <c r="H2453" t="s">
        <v>346</v>
      </c>
      <c r="I2453" t="s">
        <v>212</v>
      </c>
      <c r="J2453" t="s">
        <v>213</v>
      </c>
      <c r="K2453" t="s">
        <v>149</v>
      </c>
      <c r="L2453" t="s">
        <v>214</v>
      </c>
      <c r="M2453" t="s">
        <v>1400</v>
      </c>
      <c r="N2453" t="s">
        <v>215</v>
      </c>
      <c r="O2453" s="57">
        <v>46321.547789351855</v>
      </c>
      <c r="P2453" s="57">
        <v>46323.633333333331</v>
      </c>
      <c r="Q2453">
        <v>69417124</v>
      </c>
      <c r="S2453">
        <v>152451212312</v>
      </c>
      <c r="T2453" t="s">
        <v>13429</v>
      </c>
      <c r="U2453" t="s">
        <v>13430</v>
      </c>
      <c r="V2453" t="s">
        <v>13431</v>
      </c>
      <c r="Z2453">
        <v>112.53975800000001</v>
      </c>
      <c r="AA2453">
        <v>-7.0423087000000004</v>
      </c>
      <c r="AB2453" t="s">
        <v>13432</v>
      </c>
      <c r="AC2453" t="s">
        <v>216</v>
      </c>
      <c r="AL2453" t="s">
        <v>217</v>
      </c>
      <c r="AM2453" t="s">
        <v>13433</v>
      </c>
      <c r="AN2453" t="s">
        <v>6</v>
      </c>
      <c r="AO2453" t="s">
        <v>13197</v>
      </c>
      <c r="AP2453" s="57">
        <v>46322.458333333336</v>
      </c>
      <c r="AR2453" t="s">
        <v>14</v>
      </c>
      <c r="AS2453" t="s">
        <v>122</v>
      </c>
      <c r="AT2453" t="s">
        <v>230</v>
      </c>
      <c r="AV2453" t="s">
        <v>14744</v>
      </c>
      <c r="AW2453" t="s">
        <v>877</v>
      </c>
      <c r="AX2453" t="s">
        <v>222</v>
      </c>
      <c r="BA2453" s="57">
        <v>46322.458333333336</v>
      </c>
      <c r="BB2453" t="s">
        <v>13433</v>
      </c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str">
        <f>VLOOKUP(H2453,Sheet2!$A$1:$B$270,2,FALSE)</f>
        <v>GRESIK</v>
      </c>
    </row>
    <row r="2454" spans="1:61">
      <c r="A2454">
        <v>2453</v>
      </c>
      <c r="B2454">
        <v>1002655960</v>
      </c>
      <c r="C2454">
        <v>3</v>
      </c>
      <c r="D2454" t="s">
        <v>55</v>
      </c>
      <c r="E2454">
        <v>5</v>
      </c>
      <c r="F2454" t="s">
        <v>260</v>
      </c>
      <c r="G2454" t="s">
        <v>122</v>
      </c>
      <c r="H2454" t="s">
        <v>346</v>
      </c>
      <c r="I2454" t="s">
        <v>212</v>
      </c>
      <c r="J2454" t="s">
        <v>213</v>
      </c>
      <c r="K2454" t="s">
        <v>149</v>
      </c>
      <c r="L2454" t="s">
        <v>214</v>
      </c>
      <c r="M2454" t="s">
        <v>542</v>
      </c>
      <c r="N2454" t="s">
        <v>215</v>
      </c>
      <c r="O2454" s="57">
        <v>46322.563738425924</v>
      </c>
      <c r="P2454" s="57">
        <v>46322.563750000001</v>
      </c>
      <c r="Q2454">
        <v>69412519</v>
      </c>
      <c r="T2454" t="s">
        <v>9913</v>
      </c>
      <c r="V2454" t="s">
        <v>9915</v>
      </c>
      <c r="Z2454">
        <v>112.455184</v>
      </c>
      <c r="AA2454">
        <v>-6.9156829999999996</v>
      </c>
      <c r="AB2454" t="s">
        <v>9916</v>
      </c>
      <c r="AC2454" t="s">
        <v>235</v>
      </c>
      <c r="AL2454" t="s">
        <v>217</v>
      </c>
      <c r="AM2454" t="s">
        <v>9864</v>
      </c>
      <c r="AN2454" t="s">
        <v>6</v>
      </c>
      <c r="AO2454" t="s">
        <v>13778</v>
      </c>
      <c r="AP2454" s="57">
        <v>46315</v>
      </c>
      <c r="AR2454" t="s">
        <v>543</v>
      </c>
      <c r="AS2454" t="s">
        <v>122</v>
      </c>
      <c r="AT2454" t="s">
        <v>230</v>
      </c>
      <c r="AV2454" t="s">
        <v>14153</v>
      </c>
      <c r="AW2454" t="s">
        <v>880</v>
      </c>
      <c r="AX2454" t="s">
        <v>222</v>
      </c>
      <c r="BA2454" s="57">
        <v>46315.333333333336</v>
      </c>
      <c r="BB2454" t="s">
        <v>9864</v>
      </c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str">
        <f>VLOOKUP(H2454,Sheet2!$A$1:$B$270,2,FALSE)</f>
        <v>GRESIK</v>
      </c>
    </row>
    <row r="2455" spans="1:61">
      <c r="A2455">
        <v>2454</v>
      </c>
      <c r="B2455">
        <v>1002619716</v>
      </c>
      <c r="C2455">
        <v>3</v>
      </c>
      <c r="D2455" t="s">
        <v>55</v>
      </c>
      <c r="E2455">
        <v>5</v>
      </c>
      <c r="F2455" t="s">
        <v>260</v>
      </c>
      <c r="G2455" t="s">
        <v>122</v>
      </c>
      <c r="H2455" t="s">
        <v>346</v>
      </c>
      <c r="I2455" t="s">
        <v>212</v>
      </c>
      <c r="J2455" t="s">
        <v>213</v>
      </c>
      <c r="K2455" t="s">
        <v>149</v>
      </c>
      <c r="L2455" t="s">
        <v>214</v>
      </c>
      <c r="M2455" t="s">
        <v>836</v>
      </c>
      <c r="N2455" t="s">
        <v>215</v>
      </c>
      <c r="O2455" s="57">
        <v>46297.544907407406</v>
      </c>
      <c r="P2455" s="57">
        <v>46303.428900462961</v>
      </c>
      <c r="Q2455">
        <v>69403032</v>
      </c>
      <c r="S2455">
        <v>152451212250</v>
      </c>
      <c r="T2455" t="s">
        <v>2281</v>
      </c>
      <c r="U2455" t="s">
        <v>2282</v>
      </c>
      <c r="V2455" t="s">
        <v>2283</v>
      </c>
      <c r="Z2455">
        <v>112.5073397</v>
      </c>
      <c r="AA2455">
        <v>-7.0084664999999999</v>
      </c>
      <c r="AB2455" t="s">
        <v>2284</v>
      </c>
      <c r="AC2455" t="s">
        <v>216</v>
      </c>
      <c r="AL2455" t="s">
        <v>217</v>
      </c>
      <c r="AM2455" t="s">
        <v>1511</v>
      </c>
      <c r="AN2455" t="s">
        <v>6</v>
      </c>
      <c r="AO2455" s="57">
        <v>46063.549375000002</v>
      </c>
      <c r="AP2455" s="57">
        <v>46298.458333333336</v>
      </c>
      <c r="AQ2455" t="s">
        <v>841</v>
      </c>
      <c r="AR2455" t="s">
        <v>14</v>
      </c>
      <c r="AS2455" t="s">
        <v>122</v>
      </c>
      <c r="AT2455" t="s">
        <v>230</v>
      </c>
      <c r="AV2455" t="s">
        <v>837</v>
      </c>
      <c r="AW2455" t="s">
        <v>877</v>
      </c>
      <c r="AX2455" t="s">
        <v>222</v>
      </c>
      <c r="BA2455" s="57">
        <v>46298.458333333336</v>
      </c>
      <c r="BB2455" t="s">
        <v>1511</v>
      </c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str">
        <f>VLOOKUP(H2455,Sheet2!$A$1:$B$270,2,FALSE)</f>
        <v>GRESIK</v>
      </c>
    </row>
    <row r="2456" spans="1:61">
      <c r="A2456">
        <v>2455</v>
      </c>
      <c r="B2456">
        <v>1002642176</v>
      </c>
      <c r="C2456">
        <v>3</v>
      </c>
      <c r="D2456" t="s">
        <v>55</v>
      </c>
      <c r="E2456">
        <v>5</v>
      </c>
      <c r="F2456" t="s">
        <v>260</v>
      </c>
      <c r="G2456" t="s">
        <v>122</v>
      </c>
      <c r="H2456" t="s">
        <v>346</v>
      </c>
      <c r="I2456" t="s">
        <v>212</v>
      </c>
      <c r="J2456" t="s">
        <v>213</v>
      </c>
      <c r="K2456" t="s">
        <v>149</v>
      </c>
      <c r="L2456" t="s">
        <v>214</v>
      </c>
      <c r="M2456" t="s">
        <v>836</v>
      </c>
      <c r="N2456" t="s">
        <v>215</v>
      </c>
      <c r="O2456" s="57">
        <v>46314.344837962963</v>
      </c>
      <c r="P2456" s="57">
        <v>46325.357222222221</v>
      </c>
      <c r="Q2456">
        <v>69412519</v>
      </c>
      <c r="S2456">
        <v>152451212298</v>
      </c>
      <c r="T2456" t="s">
        <v>9913</v>
      </c>
      <c r="U2456" t="s">
        <v>9914</v>
      </c>
      <c r="V2456" t="s">
        <v>9915</v>
      </c>
      <c r="Z2456">
        <v>112.455184</v>
      </c>
      <c r="AA2456">
        <v>-6.9156829999999996</v>
      </c>
      <c r="AB2456" t="s">
        <v>9916</v>
      </c>
      <c r="AC2456" t="s">
        <v>235</v>
      </c>
      <c r="AL2456" t="s">
        <v>217</v>
      </c>
      <c r="AM2456" t="s">
        <v>9864</v>
      </c>
      <c r="AN2456" t="s">
        <v>6</v>
      </c>
      <c r="AO2456" t="s">
        <v>9917</v>
      </c>
      <c r="AP2456" s="57">
        <v>46315.333333333336</v>
      </c>
      <c r="AQ2456" t="s">
        <v>841</v>
      </c>
      <c r="AR2456" t="s">
        <v>14</v>
      </c>
      <c r="AS2456" t="s">
        <v>122</v>
      </c>
      <c r="AT2456" t="s">
        <v>230</v>
      </c>
      <c r="AV2456" t="s">
        <v>837</v>
      </c>
      <c r="AW2456" t="s">
        <v>880</v>
      </c>
      <c r="AX2456" t="s">
        <v>222</v>
      </c>
      <c r="BA2456" s="57">
        <v>46315.333333333336</v>
      </c>
      <c r="BB2456" t="s">
        <v>9864</v>
      </c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str">
        <f>VLOOKUP(H2456,Sheet2!$A$1:$B$270,2,FALSE)</f>
        <v>GRESIK</v>
      </c>
    </row>
    <row r="2457" spans="1:61">
      <c r="A2457">
        <v>2456</v>
      </c>
      <c r="B2457">
        <v>1002657808</v>
      </c>
      <c r="C2457">
        <v>3</v>
      </c>
      <c r="D2457" t="s">
        <v>55</v>
      </c>
      <c r="E2457">
        <v>5</v>
      </c>
      <c r="F2457" t="s">
        <v>260</v>
      </c>
      <c r="G2457" t="s">
        <v>122</v>
      </c>
      <c r="H2457" t="s">
        <v>346</v>
      </c>
      <c r="I2457" t="s">
        <v>212</v>
      </c>
      <c r="J2457" t="s">
        <v>213</v>
      </c>
      <c r="K2457" t="s">
        <v>149</v>
      </c>
      <c r="L2457" t="s">
        <v>214</v>
      </c>
      <c r="M2457" t="s">
        <v>836</v>
      </c>
      <c r="N2457" t="s">
        <v>215</v>
      </c>
      <c r="O2457" s="57">
        <v>46323.588009259256</v>
      </c>
      <c r="P2457" s="57">
        <v>46325.462071759262</v>
      </c>
      <c r="Q2457">
        <v>69418648</v>
      </c>
      <c r="S2457">
        <v>152451212317</v>
      </c>
      <c r="T2457" t="s">
        <v>14748</v>
      </c>
      <c r="U2457" t="s">
        <v>14749</v>
      </c>
      <c r="V2457" t="s">
        <v>14750</v>
      </c>
      <c r="Z2457">
        <v>112.52787061491</v>
      </c>
      <c r="AA2457">
        <v>-7.0347881768469502</v>
      </c>
      <c r="AB2457" t="s">
        <v>14751</v>
      </c>
      <c r="AC2457" t="s">
        <v>235</v>
      </c>
      <c r="AL2457" t="s">
        <v>217</v>
      </c>
      <c r="AM2457" t="s">
        <v>14752</v>
      </c>
      <c r="AN2457" t="s">
        <v>6</v>
      </c>
      <c r="AO2457" t="s">
        <v>14515</v>
      </c>
      <c r="AP2457" s="57">
        <v>46324.458333333336</v>
      </c>
      <c r="AQ2457" t="s">
        <v>841</v>
      </c>
      <c r="AR2457" t="s">
        <v>14</v>
      </c>
      <c r="AS2457" t="s">
        <v>122</v>
      </c>
      <c r="AT2457" t="s">
        <v>230</v>
      </c>
      <c r="AV2457" t="s">
        <v>837</v>
      </c>
      <c r="AW2457" t="s">
        <v>878</v>
      </c>
      <c r="AX2457" t="s">
        <v>222</v>
      </c>
      <c r="BA2457" s="57">
        <v>46324.458333333336</v>
      </c>
      <c r="BB2457" t="s">
        <v>14752</v>
      </c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str">
        <f>VLOOKUP(H2457,Sheet2!$A$1:$B$270,2,FALSE)</f>
        <v>GRESIK</v>
      </c>
    </row>
    <row r="2458" spans="1:61">
      <c r="A2458">
        <v>2457</v>
      </c>
      <c r="B2458">
        <v>1002621109</v>
      </c>
      <c r="C2458">
        <v>3</v>
      </c>
      <c r="D2458" t="s">
        <v>55</v>
      </c>
      <c r="E2458">
        <v>5</v>
      </c>
      <c r="F2458" t="s">
        <v>260</v>
      </c>
      <c r="G2458" t="s">
        <v>122</v>
      </c>
      <c r="H2458" t="s">
        <v>346</v>
      </c>
      <c r="I2458" t="s">
        <v>212</v>
      </c>
      <c r="J2458" t="s">
        <v>213</v>
      </c>
      <c r="K2458" t="s">
        <v>149</v>
      </c>
      <c r="L2458" t="s">
        <v>214</v>
      </c>
      <c r="M2458" t="s">
        <v>76</v>
      </c>
      <c r="N2458" t="s">
        <v>215</v>
      </c>
      <c r="O2458" s="57">
        <v>46298.664305555554</v>
      </c>
      <c r="P2458" s="57">
        <v>46299.725486111114</v>
      </c>
      <c r="Q2458">
        <v>69403715</v>
      </c>
      <c r="S2458">
        <v>152451212256</v>
      </c>
      <c r="T2458" t="s">
        <v>2285</v>
      </c>
      <c r="U2458" t="s">
        <v>2286</v>
      </c>
      <c r="V2458" t="s">
        <v>2287</v>
      </c>
      <c r="Z2458">
        <v>112.429598</v>
      </c>
      <c r="AA2458">
        <v>-6.9670620000000003</v>
      </c>
      <c r="AB2458" t="s">
        <v>2288</v>
      </c>
      <c r="AC2458" t="s">
        <v>235</v>
      </c>
      <c r="AL2458" t="s">
        <v>217</v>
      </c>
      <c r="AM2458" t="s">
        <v>2289</v>
      </c>
      <c r="AN2458" t="s">
        <v>6</v>
      </c>
      <c r="AO2458" s="57">
        <v>46091.684004629627</v>
      </c>
      <c r="AP2458" s="57">
        <v>46299.625</v>
      </c>
      <c r="AR2458" t="s">
        <v>218</v>
      </c>
      <c r="AS2458" t="s">
        <v>122</v>
      </c>
      <c r="AT2458" t="s">
        <v>230</v>
      </c>
      <c r="AU2458">
        <v>20261004</v>
      </c>
      <c r="AV2458" t="s">
        <v>221</v>
      </c>
      <c r="AW2458" t="s">
        <v>883</v>
      </c>
      <c r="AX2458" t="s">
        <v>222</v>
      </c>
      <c r="BA2458" s="57">
        <v>46299.625</v>
      </c>
      <c r="BB2458" t="s">
        <v>2289</v>
      </c>
      <c r="BC2458">
        <v>2026</v>
      </c>
      <c r="BD2458">
        <v>10</v>
      </c>
      <c r="BE2458">
        <v>4</v>
      </c>
      <c r="BF2458" s="6">
        <f t="shared" si="114"/>
        <v>46299</v>
      </c>
      <c r="BG2458">
        <f t="shared" si="115"/>
        <v>-0.625</v>
      </c>
      <c r="BH2458" t="str">
        <f t="shared" si="116"/>
        <v>COMPLY</v>
      </c>
      <c r="BI2458" t="str">
        <f>VLOOKUP(H2458,Sheet2!$A$1:$B$270,2,FALSE)</f>
        <v>GRESIK</v>
      </c>
    </row>
    <row r="2459" spans="1:61">
      <c r="A2459">
        <v>2458</v>
      </c>
      <c r="B2459">
        <v>1002626133</v>
      </c>
      <c r="C2459">
        <v>3</v>
      </c>
      <c r="D2459" t="s">
        <v>55</v>
      </c>
      <c r="E2459">
        <v>5</v>
      </c>
      <c r="F2459" t="s">
        <v>260</v>
      </c>
      <c r="G2459" t="s">
        <v>122</v>
      </c>
      <c r="H2459" t="s">
        <v>346</v>
      </c>
      <c r="I2459" t="s">
        <v>212</v>
      </c>
      <c r="J2459" t="s">
        <v>213</v>
      </c>
      <c r="K2459" t="s">
        <v>149</v>
      </c>
      <c r="M2459" t="s">
        <v>76</v>
      </c>
      <c r="N2459" t="s">
        <v>215</v>
      </c>
      <c r="O2459" s="57">
        <v>46302.563298611109</v>
      </c>
      <c r="P2459" s="57">
        <v>46302.73914351852</v>
      </c>
      <c r="Q2459">
        <v>69404368</v>
      </c>
      <c r="S2459">
        <v>152451212267</v>
      </c>
      <c r="T2459" t="s">
        <v>2990</v>
      </c>
      <c r="U2459" t="s">
        <v>4250</v>
      </c>
      <c r="V2459" t="s">
        <v>4251</v>
      </c>
      <c r="Z2459">
        <v>112.563985</v>
      </c>
      <c r="AA2459">
        <v>-6.9890699999999999</v>
      </c>
      <c r="AB2459" t="s">
        <v>2993</v>
      </c>
      <c r="AC2459" t="s">
        <v>216</v>
      </c>
      <c r="AL2459" t="s">
        <v>217</v>
      </c>
      <c r="AM2459" t="s">
        <v>4252</v>
      </c>
      <c r="AN2459" t="s">
        <v>6</v>
      </c>
      <c r="AO2459" s="57">
        <v>46213.56962962963</v>
      </c>
      <c r="AR2459" t="s">
        <v>218</v>
      </c>
      <c r="AS2459" t="s">
        <v>122</v>
      </c>
      <c r="AT2459" t="s">
        <v>230</v>
      </c>
      <c r="AU2459">
        <v>20261007</v>
      </c>
      <c r="AV2459" t="s">
        <v>221</v>
      </c>
      <c r="AW2459" t="s">
        <v>577</v>
      </c>
      <c r="AX2459" t="s">
        <v>222</v>
      </c>
      <c r="BA2459" s="57">
        <v>46302.291666666664</v>
      </c>
      <c r="BB2459" t="s">
        <v>4252</v>
      </c>
      <c r="BC2459">
        <v>2026</v>
      </c>
      <c r="BD2459">
        <v>10</v>
      </c>
      <c r="BE2459">
        <v>7</v>
      </c>
      <c r="BF2459" s="6">
        <f t="shared" si="114"/>
        <v>46302</v>
      </c>
      <c r="BG2459">
        <f t="shared" si="115"/>
        <v>-0.29166666666424135</v>
      </c>
      <c r="BH2459" t="str">
        <f t="shared" si="116"/>
        <v>COMPLY</v>
      </c>
      <c r="BI2459" t="str">
        <f>VLOOKUP(H2459,Sheet2!$A$1:$B$270,2,FALSE)</f>
        <v>GRESIK</v>
      </c>
    </row>
    <row r="2460" spans="1:61">
      <c r="A2460">
        <v>2459</v>
      </c>
      <c r="B2460">
        <v>1002625438</v>
      </c>
      <c r="C2460">
        <v>3</v>
      </c>
      <c r="D2460" t="s">
        <v>55</v>
      </c>
      <c r="E2460">
        <v>5</v>
      </c>
      <c r="F2460" t="s">
        <v>260</v>
      </c>
      <c r="G2460" t="s">
        <v>122</v>
      </c>
      <c r="H2460" t="s">
        <v>346</v>
      </c>
      <c r="I2460" t="s">
        <v>212</v>
      </c>
      <c r="J2460" t="s">
        <v>213</v>
      </c>
      <c r="K2460" t="s">
        <v>149</v>
      </c>
      <c r="M2460" t="s">
        <v>76</v>
      </c>
      <c r="N2460" t="s">
        <v>215</v>
      </c>
      <c r="O2460" s="57">
        <v>46302.396261574075</v>
      </c>
      <c r="P2460" s="57">
        <v>46302.625648148147</v>
      </c>
      <c r="Q2460">
        <v>69404437</v>
      </c>
      <c r="S2460">
        <v>152451212269</v>
      </c>
      <c r="T2460" t="s">
        <v>2981</v>
      </c>
      <c r="U2460" t="s">
        <v>4250</v>
      </c>
      <c r="V2460" t="s">
        <v>4253</v>
      </c>
      <c r="Z2460">
        <v>112.564224</v>
      </c>
      <c r="AA2460">
        <v>-6.9891540000000001</v>
      </c>
      <c r="AB2460" t="s">
        <v>2984</v>
      </c>
      <c r="AC2460" t="s">
        <v>216</v>
      </c>
      <c r="AL2460" t="s">
        <v>217</v>
      </c>
      <c r="AM2460" t="s">
        <v>4254</v>
      </c>
      <c r="AN2460" t="s">
        <v>6</v>
      </c>
      <c r="AO2460" s="57">
        <v>46213.402939814812</v>
      </c>
      <c r="AR2460" t="s">
        <v>218</v>
      </c>
      <c r="AS2460" t="s">
        <v>122</v>
      </c>
      <c r="AT2460" t="s">
        <v>230</v>
      </c>
      <c r="AU2460">
        <v>20261007</v>
      </c>
      <c r="AV2460" t="s">
        <v>221</v>
      </c>
      <c r="AW2460" t="s">
        <v>851</v>
      </c>
      <c r="AX2460" t="s">
        <v>222</v>
      </c>
      <c r="BA2460" s="57">
        <v>46302.291666666664</v>
      </c>
      <c r="BB2460" t="s">
        <v>4254</v>
      </c>
      <c r="BC2460">
        <v>2026</v>
      </c>
      <c r="BD2460">
        <v>10</v>
      </c>
      <c r="BE2460">
        <v>7</v>
      </c>
      <c r="BF2460" s="6">
        <f t="shared" si="114"/>
        <v>46302</v>
      </c>
      <c r="BG2460">
        <f t="shared" si="115"/>
        <v>-0.29166666666424135</v>
      </c>
      <c r="BH2460" t="str">
        <f t="shared" si="116"/>
        <v>COMPLY</v>
      </c>
      <c r="BI2460" t="str">
        <f>VLOOKUP(H2460,Sheet2!$A$1:$B$270,2,FALSE)</f>
        <v>GRESIK</v>
      </c>
    </row>
    <row r="2461" spans="1:61">
      <c r="A2461">
        <v>2460</v>
      </c>
      <c r="B2461">
        <v>1002628360</v>
      </c>
      <c r="C2461">
        <v>3</v>
      </c>
      <c r="D2461" t="s">
        <v>55</v>
      </c>
      <c r="E2461">
        <v>5</v>
      </c>
      <c r="F2461" t="s">
        <v>260</v>
      </c>
      <c r="G2461" t="s">
        <v>122</v>
      </c>
      <c r="H2461" t="s">
        <v>346</v>
      </c>
      <c r="I2461" t="s">
        <v>212</v>
      </c>
      <c r="J2461" t="s">
        <v>213</v>
      </c>
      <c r="K2461" t="s">
        <v>149</v>
      </c>
      <c r="M2461" t="s">
        <v>76</v>
      </c>
      <c r="N2461" t="s">
        <v>215</v>
      </c>
      <c r="O2461" s="57">
        <v>46303.694467592592</v>
      </c>
      <c r="P2461" s="57">
        <v>46303.803912037038</v>
      </c>
      <c r="Q2461">
        <v>69404014</v>
      </c>
      <c r="S2461">
        <v>152451212274</v>
      </c>
      <c r="T2461" t="s">
        <v>2986</v>
      </c>
      <c r="U2461" t="s">
        <v>4716</v>
      </c>
      <c r="V2461" t="s">
        <v>4717</v>
      </c>
      <c r="Z2461">
        <v>112.488789</v>
      </c>
      <c r="AA2461">
        <v>-6.9032910000000003</v>
      </c>
      <c r="AB2461" t="s">
        <v>2989</v>
      </c>
      <c r="AC2461" t="s">
        <v>229</v>
      </c>
      <c r="AL2461" t="s">
        <v>217</v>
      </c>
      <c r="AM2461" t="s">
        <v>3743</v>
      </c>
      <c r="AN2461" t="s">
        <v>6</v>
      </c>
      <c r="AO2461" s="57">
        <v>46244.72587962963</v>
      </c>
      <c r="AR2461" t="s">
        <v>218</v>
      </c>
      <c r="AS2461" t="s">
        <v>122</v>
      </c>
      <c r="AT2461" t="s">
        <v>230</v>
      </c>
      <c r="AU2461">
        <v>20261008</v>
      </c>
      <c r="AV2461" t="s">
        <v>221</v>
      </c>
      <c r="AW2461" t="s">
        <v>539</v>
      </c>
      <c r="AX2461" t="s">
        <v>222</v>
      </c>
      <c r="BA2461" s="57">
        <v>46303.291666666664</v>
      </c>
      <c r="BB2461" t="s">
        <v>3743</v>
      </c>
      <c r="BC2461">
        <v>2026</v>
      </c>
      <c r="BD2461">
        <v>10</v>
      </c>
      <c r="BE2461">
        <v>8</v>
      </c>
      <c r="BF2461" s="6">
        <f t="shared" si="114"/>
        <v>46303</v>
      </c>
      <c r="BG2461">
        <f t="shared" si="115"/>
        <v>-0.29166666666424135</v>
      </c>
      <c r="BH2461" t="str">
        <f t="shared" si="116"/>
        <v>COMPLY</v>
      </c>
      <c r="BI2461" t="str">
        <f>VLOOKUP(H2461,Sheet2!$A$1:$B$270,2,FALSE)</f>
        <v>GRESIK</v>
      </c>
    </row>
    <row r="2462" spans="1:61">
      <c r="A2462">
        <v>2461</v>
      </c>
      <c r="B2462">
        <v>1002641091</v>
      </c>
      <c r="C2462">
        <v>3</v>
      </c>
      <c r="D2462" t="s">
        <v>55</v>
      </c>
      <c r="E2462">
        <v>5</v>
      </c>
      <c r="F2462" t="s">
        <v>260</v>
      </c>
      <c r="G2462" t="s">
        <v>122</v>
      </c>
      <c r="H2462" t="s">
        <v>346</v>
      </c>
      <c r="I2462" t="s">
        <v>212</v>
      </c>
      <c r="J2462" t="s">
        <v>213</v>
      </c>
      <c r="K2462" t="s">
        <v>149</v>
      </c>
      <c r="M2462" t="s">
        <v>76</v>
      </c>
      <c r="N2462" t="s">
        <v>563</v>
      </c>
      <c r="O2462" s="57">
        <v>46312.371493055558</v>
      </c>
      <c r="P2462" s="57">
        <v>46312.582662037035</v>
      </c>
      <c r="Q2462">
        <v>69409894</v>
      </c>
      <c r="S2462">
        <v>152451212293</v>
      </c>
      <c r="T2462" t="s">
        <v>6946</v>
      </c>
      <c r="U2462" t="s">
        <v>9101</v>
      </c>
      <c r="V2462" t="s">
        <v>9102</v>
      </c>
      <c r="Z2462">
        <v>112.537094863978</v>
      </c>
      <c r="AA2462">
        <v>-6.9767693429815596</v>
      </c>
      <c r="AB2462" t="s">
        <v>7199</v>
      </c>
      <c r="AC2462" t="s">
        <v>284</v>
      </c>
      <c r="AL2462" t="s">
        <v>217</v>
      </c>
      <c r="AM2462" t="s">
        <v>9103</v>
      </c>
      <c r="AN2462" t="s">
        <v>6</v>
      </c>
      <c r="AO2462" t="s">
        <v>9104</v>
      </c>
      <c r="AR2462" t="s">
        <v>218</v>
      </c>
      <c r="AS2462" t="s">
        <v>122</v>
      </c>
      <c r="AT2462" t="s">
        <v>230</v>
      </c>
      <c r="AU2462">
        <v>20261017</v>
      </c>
      <c r="AV2462" t="s">
        <v>221</v>
      </c>
      <c r="AW2462" t="s">
        <v>9105</v>
      </c>
      <c r="AX2462" t="s">
        <v>222</v>
      </c>
      <c r="BA2462" s="57">
        <v>46312.291666666664</v>
      </c>
      <c r="BB2462" t="s">
        <v>9103</v>
      </c>
      <c r="BC2462">
        <v>2026</v>
      </c>
      <c r="BD2462">
        <v>10</v>
      </c>
      <c r="BE2462">
        <v>17</v>
      </c>
      <c r="BF2462" s="6">
        <f t="shared" si="114"/>
        <v>46312</v>
      </c>
      <c r="BG2462">
        <f t="shared" si="115"/>
        <v>-0.29166666666424135</v>
      </c>
      <c r="BH2462" t="str">
        <f t="shared" si="116"/>
        <v>COMPLY</v>
      </c>
      <c r="BI2462" t="str">
        <f>VLOOKUP(H2462,Sheet2!$A$1:$B$270,2,FALSE)</f>
        <v>GRESIK</v>
      </c>
    </row>
    <row r="2463" spans="1:61">
      <c r="A2463">
        <v>2462</v>
      </c>
      <c r="B2463">
        <v>1002645510</v>
      </c>
      <c r="C2463">
        <v>3</v>
      </c>
      <c r="D2463" t="s">
        <v>55</v>
      </c>
      <c r="E2463">
        <v>5</v>
      </c>
      <c r="F2463" t="s">
        <v>260</v>
      </c>
      <c r="G2463" t="s">
        <v>122</v>
      </c>
      <c r="H2463" t="s">
        <v>346</v>
      </c>
      <c r="I2463" t="s">
        <v>212</v>
      </c>
      <c r="J2463" t="s">
        <v>213</v>
      </c>
      <c r="K2463" t="s">
        <v>149</v>
      </c>
      <c r="L2463" t="s">
        <v>214</v>
      </c>
      <c r="M2463" t="s">
        <v>76</v>
      </c>
      <c r="N2463" t="s">
        <v>215</v>
      </c>
      <c r="O2463" s="57">
        <v>46315.56925925926</v>
      </c>
      <c r="P2463" s="57">
        <v>46316.650856481479</v>
      </c>
      <c r="Q2463">
        <v>69413796</v>
      </c>
      <c r="S2463">
        <v>152451212307</v>
      </c>
      <c r="T2463" t="s">
        <v>10556</v>
      </c>
      <c r="U2463" t="s">
        <v>10546</v>
      </c>
      <c r="V2463" t="s">
        <v>10557</v>
      </c>
      <c r="Z2463">
        <v>112.529934123158</v>
      </c>
      <c r="AA2463">
        <v>-6.9123938927400896</v>
      </c>
      <c r="AB2463" t="s">
        <v>10558</v>
      </c>
      <c r="AC2463" t="s">
        <v>216</v>
      </c>
      <c r="AL2463" t="s">
        <v>217</v>
      </c>
      <c r="AM2463" t="s">
        <v>10559</v>
      </c>
      <c r="AN2463" t="s">
        <v>6</v>
      </c>
      <c r="AO2463" t="s">
        <v>10550</v>
      </c>
      <c r="AP2463" s="57">
        <v>46316.458333333336</v>
      </c>
      <c r="AR2463" t="s">
        <v>218</v>
      </c>
      <c r="AS2463" t="s">
        <v>122</v>
      </c>
      <c r="AT2463" t="s">
        <v>230</v>
      </c>
      <c r="AU2463">
        <v>20261021</v>
      </c>
      <c r="AV2463" t="s">
        <v>221</v>
      </c>
      <c r="AW2463" t="s">
        <v>877</v>
      </c>
      <c r="AX2463" t="s">
        <v>222</v>
      </c>
      <c r="BA2463" s="57">
        <v>46316.458333333336</v>
      </c>
      <c r="BB2463" t="s">
        <v>10559</v>
      </c>
      <c r="BC2463">
        <v>2026</v>
      </c>
      <c r="BD2463">
        <v>10</v>
      </c>
      <c r="BE2463">
        <v>21</v>
      </c>
      <c r="BF2463" s="6">
        <f t="shared" si="114"/>
        <v>46316</v>
      </c>
      <c r="BG2463">
        <f t="shared" si="115"/>
        <v>-0.45833333333575865</v>
      </c>
      <c r="BH2463" t="str">
        <f t="shared" si="116"/>
        <v>COMPLY</v>
      </c>
      <c r="BI2463" t="str">
        <f>VLOOKUP(H2463,Sheet2!$A$1:$B$270,2,FALSE)</f>
        <v>GRESIK</v>
      </c>
    </row>
    <row r="2464" spans="1:61">
      <c r="A2464">
        <v>2463</v>
      </c>
      <c r="B2464">
        <v>1002645529</v>
      </c>
      <c r="C2464">
        <v>3</v>
      </c>
      <c r="D2464" t="s">
        <v>55</v>
      </c>
      <c r="E2464">
        <v>5</v>
      </c>
      <c r="F2464" t="s">
        <v>260</v>
      </c>
      <c r="G2464" t="s">
        <v>122</v>
      </c>
      <c r="H2464" t="s">
        <v>346</v>
      </c>
      <c r="I2464" t="s">
        <v>212</v>
      </c>
      <c r="J2464" t="s">
        <v>213</v>
      </c>
      <c r="K2464" t="s">
        <v>149</v>
      </c>
      <c r="L2464" t="s">
        <v>214</v>
      </c>
      <c r="M2464" t="s">
        <v>76</v>
      </c>
      <c r="N2464" t="s">
        <v>215</v>
      </c>
      <c r="O2464" s="57">
        <v>46315.573425925926</v>
      </c>
      <c r="P2464" s="57">
        <v>46316.601458333331</v>
      </c>
      <c r="Q2464">
        <v>69413798</v>
      </c>
      <c r="S2464">
        <v>152451212308</v>
      </c>
      <c r="T2464" t="s">
        <v>10545</v>
      </c>
      <c r="U2464" t="s">
        <v>10546</v>
      </c>
      <c r="V2464" t="s">
        <v>10547</v>
      </c>
      <c r="Z2464">
        <v>112.5300118</v>
      </c>
      <c r="AA2464">
        <v>-6.9124849999999904</v>
      </c>
      <c r="AB2464" t="s">
        <v>10548</v>
      </c>
      <c r="AC2464" t="s">
        <v>216</v>
      </c>
      <c r="AL2464" t="s">
        <v>217</v>
      </c>
      <c r="AM2464" t="s">
        <v>10549</v>
      </c>
      <c r="AN2464" t="s">
        <v>6</v>
      </c>
      <c r="AO2464" t="s">
        <v>10550</v>
      </c>
      <c r="AP2464" s="57">
        <v>46316.458333333336</v>
      </c>
      <c r="AR2464" t="s">
        <v>218</v>
      </c>
      <c r="AS2464" t="s">
        <v>122</v>
      </c>
      <c r="AT2464" t="s">
        <v>230</v>
      </c>
      <c r="AU2464">
        <v>20261021</v>
      </c>
      <c r="AV2464" t="s">
        <v>221</v>
      </c>
      <c r="AW2464" t="s">
        <v>923</v>
      </c>
      <c r="AX2464" t="s">
        <v>222</v>
      </c>
      <c r="BA2464" s="57">
        <v>46316.458333333336</v>
      </c>
      <c r="BB2464" t="s">
        <v>10549</v>
      </c>
      <c r="BC2464">
        <v>2026</v>
      </c>
      <c r="BD2464">
        <v>10</v>
      </c>
      <c r="BE2464">
        <v>21</v>
      </c>
      <c r="BF2464" s="6">
        <f t="shared" si="114"/>
        <v>46316</v>
      </c>
      <c r="BG2464">
        <f t="shared" si="115"/>
        <v>-0.45833333333575865</v>
      </c>
      <c r="BH2464" t="str">
        <f t="shared" si="116"/>
        <v>COMPLY</v>
      </c>
      <c r="BI2464" t="str">
        <f>VLOOKUP(H2464,Sheet2!$A$1:$B$270,2,FALSE)</f>
        <v>GRESIK</v>
      </c>
    </row>
    <row r="2465" spans="1:61">
      <c r="A2465">
        <v>2464</v>
      </c>
      <c r="B2465">
        <v>1002645319</v>
      </c>
      <c r="C2465">
        <v>3</v>
      </c>
      <c r="D2465" t="s">
        <v>55</v>
      </c>
      <c r="E2465">
        <v>5</v>
      </c>
      <c r="F2465" t="s">
        <v>260</v>
      </c>
      <c r="G2465" t="s">
        <v>122</v>
      </c>
      <c r="H2465" t="s">
        <v>346</v>
      </c>
      <c r="I2465" t="s">
        <v>212</v>
      </c>
      <c r="J2465" t="s">
        <v>213</v>
      </c>
      <c r="K2465" t="s">
        <v>149</v>
      </c>
      <c r="L2465" t="s">
        <v>826</v>
      </c>
      <c r="M2465" t="s">
        <v>76</v>
      </c>
      <c r="N2465" t="s">
        <v>215</v>
      </c>
      <c r="O2465" s="57">
        <v>46315.516493055555</v>
      </c>
      <c r="P2465" s="57">
        <v>46316.644004629627</v>
      </c>
      <c r="Q2465">
        <v>69413725</v>
      </c>
      <c r="R2465">
        <v>3135949012</v>
      </c>
      <c r="S2465">
        <v>152451212306</v>
      </c>
      <c r="T2465" t="s">
        <v>10551</v>
      </c>
      <c r="U2465" t="s">
        <v>10552</v>
      </c>
      <c r="V2465" t="s">
        <v>10553</v>
      </c>
      <c r="Z2465">
        <v>112.5256052</v>
      </c>
      <c r="AA2465">
        <v>-6.9709303999999896</v>
      </c>
      <c r="AB2465" t="s">
        <v>10554</v>
      </c>
      <c r="AC2465" t="s">
        <v>235</v>
      </c>
      <c r="AL2465" t="s">
        <v>217</v>
      </c>
      <c r="AM2465" t="s">
        <v>10339</v>
      </c>
      <c r="AN2465" t="s">
        <v>6</v>
      </c>
      <c r="AO2465" t="s">
        <v>10108</v>
      </c>
      <c r="AP2465" s="57">
        <v>46316.458333333336</v>
      </c>
      <c r="AR2465" t="s">
        <v>218</v>
      </c>
      <c r="AS2465" t="s">
        <v>122</v>
      </c>
      <c r="AT2465" t="s">
        <v>230</v>
      </c>
      <c r="AU2465">
        <v>20261021</v>
      </c>
      <c r="AV2465" t="s">
        <v>221</v>
      </c>
      <c r="AW2465" t="s">
        <v>10555</v>
      </c>
      <c r="AX2465" t="s">
        <v>222</v>
      </c>
      <c r="BA2465" s="57">
        <v>46316.458333333336</v>
      </c>
      <c r="BB2465" t="s">
        <v>10339</v>
      </c>
      <c r="BC2465">
        <v>2026</v>
      </c>
      <c r="BD2465">
        <v>10</v>
      </c>
      <c r="BE2465">
        <v>21</v>
      </c>
      <c r="BF2465" s="6">
        <f t="shared" si="114"/>
        <v>46316</v>
      </c>
      <c r="BG2465">
        <f t="shared" si="115"/>
        <v>-0.45833333333575865</v>
      </c>
      <c r="BH2465" t="str">
        <f t="shared" si="116"/>
        <v>COMPLY</v>
      </c>
      <c r="BI2465" t="str">
        <f>VLOOKUP(H2465,Sheet2!$A$1:$B$270,2,FALSE)</f>
        <v>GRESIK</v>
      </c>
    </row>
    <row r="2466" spans="1:61">
      <c r="A2466">
        <v>2465</v>
      </c>
      <c r="B2466">
        <v>1002653218</v>
      </c>
      <c r="C2466">
        <v>3</v>
      </c>
      <c r="D2466" t="s">
        <v>55</v>
      </c>
      <c r="E2466">
        <v>5</v>
      </c>
      <c r="F2466" t="s">
        <v>260</v>
      </c>
      <c r="G2466" t="s">
        <v>122</v>
      </c>
      <c r="H2466" t="s">
        <v>346</v>
      </c>
      <c r="I2466" t="s">
        <v>212</v>
      </c>
      <c r="J2466" t="s">
        <v>213</v>
      </c>
      <c r="K2466" t="s">
        <v>149</v>
      </c>
      <c r="L2466" t="s">
        <v>214</v>
      </c>
      <c r="M2466" t="s">
        <v>76</v>
      </c>
      <c r="N2466" t="s">
        <v>215</v>
      </c>
      <c r="O2466" s="57">
        <v>46321.433900462966</v>
      </c>
      <c r="P2466" s="57">
        <v>46324.393807870372</v>
      </c>
      <c r="Q2466">
        <v>69416926</v>
      </c>
      <c r="S2466">
        <v>152451212218</v>
      </c>
      <c r="T2466" t="s">
        <v>13423</v>
      </c>
      <c r="U2466" t="s">
        <v>13424</v>
      </c>
      <c r="V2466" t="s">
        <v>13425</v>
      </c>
      <c r="Z2466">
        <v>112.531077</v>
      </c>
      <c r="AA2466">
        <v>-6.9126519999999996</v>
      </c>
      <c r="AB2466" t="s">
        <v>13426</v>
      </c>
      <c r="AC2466" t="s">
        <v>235</v>
      </c>
      <c r="AL2466" t="s">
        <v>217</v>
      </c>
      <c r="AM2466" t="s">
        <v>13427</v>
      </c>
      <c r="AN2466" t="s">
        <v>6</v>
      </c>
      <c r="AO2466" t="s">
        <v>13428</v>
      </c>
      <c r="AP2466" s="57">
        <v>46322.333333333336</v>
      </c>
      <c r="AQ2466" t="s">
        <v>1495</v>
      </c>
      <c r="AR2466" t="s">
        <v>218</v>
      </c>
      <c r="AS2466" t="s">
        <v>122</v>
      </c>
      <c r="AT2466" t="s">
        <v>342</v>
      </c>
      <c r="AU2466">
        <v>20261029</v>
      </c>
      <c r="AV2466" t="s">
        <v>221</v>
      </c>
      <c r="AW2466" t="s">
        <v>1528</v>
      </c>
      <c r="AX2466" t="s">
        <v>222</v>
      </c>
      <c r="BA2466" s="57">
        <v>46322.333333333336</v>
      </c>
      <c r="BB2466" t="s">
        <v>13427</v>
      </c>
      <c r="BC2466">
        <v>2026</v>
      </c>
      <c r="BD2466">
        <v>10</v>
      </c>
      <c r="BE2466">
        <v>29</v>
      </c>
      <c r="BF2466" s="6">
        <f t="shared" si="114"/>
        <v>46324</v>
      </c>
      <c r="BG2466">
        <f t="shared" si="115"/>
        <v>1.6666666666642413</v>
      </c>
      <c r="BH2466" t="str">
        <f t="shared" si="116"/>
        <v>NOT COMPLY</v>
      </c>
      <c r="BI2466" t="str">
        <f>VLOOKUP(H2466,Sheet2!$A$1:$B$270,2,FALSE)</f>
        <v>GRESIK</v>
      </c>
    </row>
    <row r="2467" spans="1:61">
      <c r="A2467">
        <v>2466</v>
      </c>
      <c r="B2467">
        <v>1002658027</v>
      </c>
      <c r="C2467">
        <v>3</v>
      </c>
      <c r="D2467" t="s">
        <v>55</v>
      </c>
      <c r="E2467">
        <v>5</v>
      </c>
      <c r="F2467" t="s">
        <v>260</v>
      </c>
      <c r="G2467" t="s">
        <v>122</v>
      </c>
      <c r="H2467" t="s">
        <v>346</v>
      </c>
      <c r="I2467" t="s">
        <v>212</v>
      </c>
      <c r="J2467" t="s">
        <v>213</v>
      </c>
      <c r="K2467" t="s">
        <v>149</v>
      </c>
      <c r="M2467" t="s">
        <v>76</v>
      </c>
      <c r="N2467" t="s">
        <v>215</v>
      </c>
      <c r="O2467" s="57">
        <v>46323.633344907408</v>
      </c>
      <c r="P2467" s="57">
        <v>46323.829236111109</v>
      </c>
      <c r="Q2467">
        <v>69417124</v>
      </c>
      <c r="S2467">
        <v>152451212318</v>
      </c>
      <c r="T2467" t="s">
        <v>13429</v>
      </c>
      <c r="U2467" t="s">
        <v>14745</v>
      </c>
      <c r="V2467" t="s">
        <v>14746</v>
      </c>
      <c r="Z2467">
        <v>112.56322299999999</v>
      </c>
      <c r="AA2467">
        <v>-7.0516439999999996</v>
      </c>
      <c r="AB2467" t="s">
        <v>13432</v>
      </c>
      <c r="AC2467" t="s">
        <v>216</v>
      </c>
      <c r="AL2467" t="s">
        <v>217</v>
      </c>
      <c r="AM2467" t="s">
        <v>14747</v>
      </c>
      <c r="AN2467" t="s">
        <v>6</v>
      </c>
      <c r="AO2467" t="s">
        <v>14688</v>
      </c>
      <c r="AR2467" t="s">
        <v>218</v>
      </c>
      <c r="AS2467" t="s">
        <v>122</v>
      </c>
      <c r="AT2467" t="s">
        <v>230</v>
      </c>
      <c r="AU2467">
        <v>20261028</v>
      </c>
      <c r="AV2467" t="s">
        <v>221</v>
      </c>
      <c r="AW2467" t="s">
        <v>539</v>
      </c>
      <c r="AX2467" t="s">
        <v>222</v>
      </c>
      <c r="BA2467" s="57">
        <v>46323.291666666664</v>
      </c>
      <c r="BB2467" t="s">
        <v>14747</v>
      </c>
      <c r="BC2467">
        <v>2026</v>
      </c>
      <c r="BD2467">
        <v>10</v>
      </c>
      <c r="BE2467">
        <v>28</v>
      </c>
      <c r="BF2467" s="6">
        <f t="shared" si="114"/>
        <v>46323</v>
      </c>
      <c r="BG2467">
        <f t="shared" si="115"/>
        <v>-0.29166666666424135</v>
      </c>
      <c r="BH2467" t="str">
        <f t="shared" si="116"/>
        <v>COMPLY</v>
      </c>
      <c r="BI2467" t="str">
        <f>VLOOKUP(H2467,Sheet2!$A$1:$B$270,2,FALSE)</f>
        <v>GRESIK</v>
      </c>
    </row>
    <row r="2468" spans="1:61">
      <c r="A2468">
        <v>2467</v>
      </c>
      <c r="B2468">
        <v>1002644635</v>
      </c>
      <c r="C2468">
        <v>3</v>
      </c>
      <c r="D2468" t="s">
        <v>55</v>
      </c>
      <c r="E2468">
        <v>5</v>
      </c>
      <c r="F2468" t="s">
        <v>260</v>
      </c>
      <c r="G2468" t="s">
        <v>122</v>
      </c>
      <c r="H2468" t="s">
        <v>346</v>
      </c>
      <c r="I2468" t="s">
        <v>212</v>
      </c>
      <c r="J2468" t="s">
        <v>213</v>
      </c>
      <c r="K2468" t="s">
        <v>149</v>
      </c>
      <c r="M2468" t="s">
        <v>2112</v>
      </c>
      <c r="N2468" t="s">
        <v>215</v>
      </c>
      <c r="O2468" s="57">
        <v>46315.384386574071</v>
      </c>
      <c r="P2468" s="57">
        <v>46315.495891203704</v>
      </c>
      <c r="Q2468">
        <v>69411292</v>
      </c>
      <c r="T2468" t="s">
        <v>9107</v>
      </c>
      <c r="V2468" t="s">
        <v>9109</v>
      </c>
      <c r="Z2468">
        <v>112.58853999999999</v>
      </c>
      <c r="AA2468">
        <v>-7.1077430000000001</v>
      </c>
      <c r="AB2468" t="s">
        <v>9110</v>
      </c>
      <c r="AC2468" t="s">
        <v>284</v>
      </c>
      <c r="AL2468" t="s">
        <v>217</v>
      </c>
      <c r="AM2468" t="s">
        <v>9111</v>
      </c>
      <c r="AN2468" t="s">
        <v>6</v>
      </c>
      <c r="AO2468" t="s">
        <v>10075</v>
      </c>
      <c r="AP2468" s="57">
        <v>46312</v>
      </c>
      <c r="AR2468" t="s">
        <v>543</v>
      </c>
      <c r="AS2468" t="s">
        <v>122</v>
      </c>
      <c r="AT2468" t="s">
        <v>230</v>
      </c>
      <c r="AV2468" t="s">
        <v>2117</v>
      </c>
      <c r="AW2468" t="s">
        <v>577</v>
      </c>
      <c r="AX2468" t="s">
        <v>222</v>
      </c>
      <c r="BA2468" s="57">
        <v>46312.625</v>
      </c>
      <c r="BB2468" t="s">
        <v>9111</v>
      </c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str">
        <f>VLOOKUP(H2468,Sheet2!$A$1:$B$270,2,FALSE)</f>
        <v>GRESIK</v>
      </c>
    </row>
    <row r="2469" spans="1:61">
      <c r="A2469">
        <v>2468</v>
      </c>
      <c r="B2469">
        <v>1002639779</v>
      </c>
      <c r="C2469">
        <v>3</v>
      </c>
      <c r="D2469" t="s">
        <v>55</v>
      </c>
      <c r="E2469">
        <v>5</v>
      </c>
      <c r="F2469" t="s">
        <v>260</v>
      </c>
      <c r="G2469" t="s">
        <v>122</v>
      </c>
      <c r="H2469" t="s">
        <v>346</v>
      </c>
      <c r="I2469" t="s">
        <v>212</v>
      </c>
      <c r="J2469" t="s">
        <v>213</v>
      </c>
      <c r="K2469" t="s">
        <v>149</v>
      </c>
      <c r="M2469" t="s">
        <v>1916</v>
      </c>
      <c r="N2469" t="s">
        <v>215</v>
      </c>
      <c r="O2469" s="57">
        <v>46311.451099537036</v>
      </c>
      <c r="P2469" s="57">
        <v>46315.385046296295</v>
      </c>
      <c r="Q2469">
        <v>69411292</v>
      </c>
      <c r="S2469">
        <v>152451212283</v>
      </c>
      <c r="T2469" t="s">
        <v>9107</v>
      </c>
      <c r="U2469" t="s">
        <v>9108</v>
      </c>
      <c r="V2469" t="s">
        <v>9109</v>
      </c>
      <c r="Z2469">
        <v>112.5914963</v>
      </c>
      <c r="AA2469">
        <v>-7.1065526999999999</v>
      </c>
      <c r="AB2469" t="s">
        <v>9110</v>
      </c>
      <c r="AC2469" t="s">
        <v>284</v>
      </c>
      <c r="AL2469" t="s">
        <v>217</v>
      </c>
      <c r="AM2469" t="s">
        <v>9111</v>
      </c>
      <c r="AN2469" t="s">
        <v>6</v>
      </c>
      <c r="AO2469" t="s">
        <v>8040</v>
      </c>
      <c r="AP2469" s="57">
        <v>46312.625</v>
      </c>
      <c r="AQ2469" t="s">
        <v>838</v>
      </c>
      <c r="AR2469" t="s">
        <v>12</v>
      </c>
      <c r="AS2469" t="s">
        <v>122</v>
      </c>
      <c r="AT2469" t="s">
        <v>230</v>
      </c>
      <c r="AV2469" t="s">
        <v>1626</v>
      </c>
      <c r="AW2469" t="s">
        <v>577</v>
      </c>
      <c r="AX2469" t="s">
        <v>222</v>
      </c>
      <c r="BA2469" s="57">
        <v>46312.625</v>
      </c>
      <c r="BB2469" t="s">
        <v>9111</v>
      </c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str">
        <f>VLOOKUP(H2469,Sheet2!$A$1:$B$270,2,FALSE)</f>
        <v>GRESIK</v>
      </c>
    </row>
    <row r="2470" spans="1:61">
      <c r="A2470">
        <v>2469</v>
      </c>
      <c r="B2470">
        <v>1002618083</v>
      </c>
      <c r="C2470">
        <v>3</v>
      </c>
      <c r="D2470" t="s">
        <v>55</v>
      </c>
      <c r="E2470">
        <v>5</v>
      </c>
      <c r="F2470" t="s">
        <v>260</v>
      </c>
      <c r="G2470" t="s">
        <v>125</v>
      </c>
      <c r="H2470" t="s">
        <v>323</v>
      </c>
      <c r="I2470" t="s">
        <v>212</v>
      </c>
      <c r="J2470" t="s">
        <v>213</v>
      </c>
      <c r="K2470" t="s">
        <v>149</v>
      </c>
      <c r="M2470" t="s">
        <v>1400</v>
      </c>
      <c r="N2470" t="s">
        <v>215</v>
      </c>
      <c r="O2470" s="57">
        <v>46296.599189814813</v>
      </c>
      <c r="P2470" s="57">
        <v>46300.636331018519</v>
      </c>
      <c r="Q2470">
        <v>69402452</v>
      </c>
      <c r="S2470">
        <v>152441211669</v>
      </c>
      <c r="T2470" t="s">
        <v>1287</v>
      </c>
      <c r="U2470" t="s">
        <v>1288</v>
      </c>
      <c r="V2470" t="s">
        <v>1289</v>
      </c>
      <c r="Z2470">
        <v>112.2702089</v>
      </c>
      <c r="AA2470">
        <v>-7.3003412000000001</v>
      </c>
      <c r="AB2470" t="s">
        <v>1290</v>
      </c>
      <c r="AC2470" t="s">
        <v>229</v>
      </c>
      <c r="AL2470" t="s">
        <v>217</v>
      </c>
      <c r="AM2470" t="s">
        <v>1291</v>
      </c>
      <c r="AN2470" t="s">
        <v>6</v>
      </c>
      <c r="AO2470" s="57">
        <v>46032.611296296294</v>
      </c>
      <c r="AP2470" s="57">
        <v>46297.625</v>
      </c>
      <c r="AQ2470" t="s">
        <v>838</v>
      </c>
      <c r="AR2470" t="s">
        <v>14</v>
      </c>
      <c r="AS2470" t="s">
        <v>219</v>
      </c>
      <c r="AT2470" t="s">
        <v>230</v>
      </c>
      <c r="AV2470" t="s">
        <v>2995</v>
      </c>
      <c r="AW2470" t="s">
        <v>541</v>
      </c>
      <c r="AX2470" t="s">
        <v>222</v>
      </c>
      <c r="BA2470" s="57">
        <v>46297.625</v>
      </c>
      <c r="BB2470" t="s">
        <v>1291</v>
      </c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str">
        <f>VLOOKUP(H2470,Sheet2!$A$1:$B$270,2,FALSE)</f>
        <v>GRESIK</v>
      </c>
    </row>
    <row r="2471" spans="1:61">
      <c r="A2471">
        <v>2470</v>
      </c>
      <c r="B2471">
        <v>1002647285</v>
      </c>
      <c r="C2471">
        <v>3</v>
      </c>
      <c r="D2471" t="s">
        <v>55</v>
      </c>
      <c r="E2471">
        <v>5</v>
      </c>
      <c r="F2471" t="s">
        <v>260</v>
      </c>
      <c r="G2471" t="s">
        <v>125</v>
      </c>
      <c r="H2471" t="s">
        <v>323</v>
      </c>
      <c r="I2471" t="s">
        <v>212</v>
      </c>
      <c r="J2471" t="s">
        <v>213</v>
      </c>
      <c r="K2471" t="s">
        <v>149</v>
      </c>
      <c r="M2471" t="s">
        <v>1400</v>
      </c>
      <c r="N2471" t="s">
        <v>215</v>
      </c>
      <c r="O2471" s="57">
        <v>46316.535787037035</v>
      </c>
      <c r="P2471" s="57">
        <v>46318.673692129632</v>
      </c>
      <c r="Q2471">
        <v>69414452</v>
      </c>
      <c r="S2471">
        <v>152441211162</v>
      </c>
      <c r="T2471" t="s">
        <v>11151</v>
      </c>
      <c r="U2471" t="s">
        <v>11152</v>
      </c>
      <c r="V2471" t="s">
        <v>11153</v>
      </c>
      <c r="Z2471">
        <v>112.1983449</v>
      </c>
      <c r="AA2471">
        <v>-7.1701237999999998</v>
      </c>
      <c r="AB2471" t="s">
        <v>11154</v>
      </c>
      <c r="AC2471" t="s">
        <v>229</v>
      </c>
      <c r="AL2471" t="s">
        <v>217</v>
      </c>
      <c r="AM2471" t="s">
        <v>11155</v>
      </c>
      <c r="AN2471" t="s">
        <v>6</v>
      </c>
      <c r="AO2471" t="s">
        <v>11156</v>
      </c>
      <c r="AP2471" s="57">
        <v>46317.625</v>
      </c>
      <c r="AQ2471" t="s">
        <v>838</v>
      </c>
      <c r="AR2471" t="s">
        <v>14</v>
      </c>
      <c r="AS2471" t="s">
        <v>219</v>
      </c>
      <c r="AT2471" t="s">
        <v>230</v>
      </c>
      <c r="AV2471" t="s">
        <v>12700</v>
      </c>
      <c r="AW2471" t="s">
        <v>4432</v>
      </c>
      <c r="AX2471" t="s">
        <v>222</v>
      </c>
      <c r="BA2471" s="57">
        <v>46317.625</v>
      </c>
      <c r="BB2471" t="s">
        <v>11155</v>
      </c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str">
        <f>VLOOKUP(H2471,Sheet2!$A$1:$B$270,2,FALSE)</f>
        <v>GRESIK</v>
      </c>
    </row>
    <row r="2472" spans="1:61">
      <c r="A2472">
        <v>2471</v>
      </c>
      <c r="B2472">
        <v>1002655985</v>
      </c>
      <c r="C2472">
        <v>3</v>
      </c>
      <c r="D2472" t="s">
        <v>55</v>
      </c>
      <c r="E2472">
        <v>5</v>
      </c>
      <c r="F2472" t="s">
        <v>260</v>
      </c>
      <c r="G2472" t="s">
        <v>125</v>
      </c>
      <c r="H2472" t="s">
        <v>323</v>
      </c>
      <c r="I2472" t="s">
        <v>212</v>
      </c>
      <c r="J2472" t="s">
        <v>213</v>
      </c>
      <c r="K2472" t="s">
        <v>149</v>
      </c>
      <c r="M2472" t="s">
        <v>542</v>
      </c>
      <c r="N2472" t="s">
        <v>215</v>
      </c>
      <c r="O2472" s="57">
        <v>46322.567245370374</v>
      </c>
      <c r="P2472" s="57">
        <v>46322.567256944443</v>
      </c>
      <c r="Q2472">
        <v>69410058</v>
      </c>
      <c r="T2472" t="s">
        <v>7208</v>
      </c>
      <c r="V2472" t="s">
        <v>7845</v>
      </c>
      <c r="Z2472">
        <v>112.142971</v>
      </c>
      <c r="AA2472">
        <v>-7.1277249999999999</v>
      </c>
      <c r="AB2472" t="s">
        <v>7210</v>
      </c>
      <c r="AC2472" t="s">
        <v>229</v>
      </c>
      <c r="AL2472" t="s">
        <v>217</v>
      </c>
      <c r="AM2472" t="s">
        <v>7846</v>
      </c>
      <c r="AN2472" t="s">
        <v>6</v>
      </c>
      <c r="AO2472" t="s">
        <v>13778</v>
      </c>
      <c r="AP2472" s="57">
        <v>46312</v>
      </c>
      <c r="AR2472" t="s">
        <v>543</v>
      </c>
      <c r="AS2472" t="s">
        <v>219</v>
      </c>
      <c r="AT2472" t="s">
        <v>230</v>
      </c>
      <c r="AV2472" t="s">
        <v>14154</v>
      </c>
      <c r="AW2472" t="s">
        <v>540</v>
      </c>
      <c r="AX2472" t="s">
        <v>222</v>
      </c>
      <c r="BA2472" s="57">
        <v>46312.416666666664</v>
      </c>
      <c r="BB2472" t="s">
        <v>7846</v>
      </c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str">
        <f>VLOOKUP(H2472,Sheet2!$A$1:$B$270,2,FALSE)</f>
        <v>GRESIK</v>
      </c>
    </row>
    <row r="2473" spans="1:61">
      <c r="A2473">
        <v>2472</v>
      </c>
      <c r="B2473">
        <v>1002625399</v>
      </c>
      <c r="C2473">
        <v>3</v>
      </c>
      <c r="D2473" t="s">
        <v>55</v>
      </c>
      <c r="E2473">
        <v>5</v>
      </c>
      <c r="F2473" t="s">
        <v>260</v>
      </c>
      <c r="G2473" t="s">
        <v>125</v>
      </c>
      <c r="H2473" t="s">
        <v>323</v>
      </c>
      <c r="I2473" t="s">
        <v>212</v>
      </c>
      <c r="J2473" t="s">
        <v>213</v>
      </c>
      <c r="K2473" t="s">
        <v>149</v>
      </c>
      <c r="M2473" t="s">
        <v>836</v>
      </c>
      <c r="N2473" t="s">
        <v>215</v>
      </c>
      <c r="O2473" s="57">
        <v>46302.387592592589</v>
      </c>
      <c r="P2473" s="57">
        <v>46314.609768518516</v>
      </c>
      <c r="Q2473">
        <v>69405486</v>
      </c>
      <c r="S2473">
        <v>152441211321</v>
      </c>
      <c r="T2473" t="s">
        <v>4255</v>
      </c>
      <c r="U2473" t="s">
        <v>4256</v>
      </c>
      <c r="V2473" t="s">
        <v>4257</v>
      </c>
      <c r="Z2473">
        <v>112.2235337</v>
      </c>
      <c r="AA2473">
        <v>-7.3343007</v>
      </c>
      <c r="AB2473" t="s">
        <v>4258</v>
      </c>
      <c r="AC2473" t="s">
        <v>229</v>
      </c>
      <c r="AL2473" t="s">
        <v>217</v>
      </c>
      <c r="AM2473" t="s">
        <v>4259</v>
      </c>
      <c r="AN2473" t="s">
        <v>6</v>
      </c>
      <c r="AO2473" s="57">
        <v>46213.392731481479</v>
      </c>
      <c r="AP2473" s="57">
        <v>46303.416666666664</v>
      </c>
      <c r="AQ2473" t="s">
        <v>838</v>
      </c>
      <c r="AR2473" t="s">
        <v>14</v>
      </c>
      <c r="AS2473" t="s">
        <v>219</v>
      </c>
      <c r="AT2473" t="s">
        <v>230</v>
      </c>
      <c r="AV2473" t="s">
        <v>837</v>
      </c>
      <c r="AW2473" t="s">
        <v>2451</v>
      </c>
      <c r="AX2473" t="s">
        <v>222</v>
      </c>
      <c r="BA2473" s="57">
        <v>46303.416666666664</v>
      </c>
      <c r="BB2473" t="s">
        <v>4259</v>
      </c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str">
        <f>VLOOKUP(H2473,Sheet2!$A$1:$B$270,2,FALSE)</f>
        <v>GRESIK</v>
      </c>
    </row>
    <row r="2474" spans="1:61">
      <c r="A2474">
        <v>2473</v>
      </c>
      <c r="B2474">
        <v>1002622039</v>
      </c>
      <c r="C2474">
        <v>3</v>
      </c>
      <c r="D2474" t="s">
        <v>55</v>
      </c>
      <c r="E2474">
        <v>5</v>
      </c>
      <c r="F2474" t="s">
        <v>260</v>
      </c>
      <c r="G2474" t="s">
        <v>125</v>
      </c>
      <c r="H2474" t="s">
        <v>323</v>
      </c>
      <c r="I2474" t="s">
        <v>212</v>
      </c>
      <c r="J2474" t="s">
        <v>213</v>
      </c>
      <c r="K2474" t="s">
        <v>149</v>
      </c>
      <c r="L2474" t="s">
        <v>214</v>
      </c>
      <c r="M2474" t="s">
        <v>76</v>
      </c>
      <c r="N2474" t="s">
        <v>215</v>
      </c>
      <c r="O2474" s="57">
        <v>46300.451793981483</v>
      </c>
      <c r="P2474" s="57">
        <v>46301.643923611111</v>
      </c>
      <c r="Q2474">
        <v>69404193</v>
      </c>
      <c r="S2474">
        <v>152441211843</v>
      </c>
      <c r="T2474" t="s">
        <v>2998</v>
      </c>
      <c r="U2474" t="s">
        <v>2999</v>
      </c>
      <c r="V2474" t="s">
        <v>3000</v>
      </c>
      <c r="Z2474">
        <v>112.163363</v>
      </c>
      <c r="AA2474">
        <v>-7.1239169999999996</v>
      </c>
      <c r="AB2474" t="s">
        <v>3001</v>
      </c>
      <c r="AC2474" t="s">
        <v>235</v>
      </c>
      <c r="AL2474" t="s">
        <v>217</v>
      </c>
      <c r="AM2474" t="s">
        <v>3002</v>
      </c>
      <c r="AN2474" t="s">
        <v>6</v>
      </c>
      <c r="AO2474" s="57">
        <v>46152.486157407409</v>
      </c>
      <c r="AP2474" s="57">
        <v>46301.416666666664</v>
      </c>
      <c r="AR2474" t="s">
        <v>218</v>
      </c>
      <c r="AS2474" t="s">
        <v>219</v>
      </c>
      <c r="AT2474" t="s">
        <v>230</v>
      </c>
      <c r="AU2474">
        <v>20261006</v>
      </c>
      <c r="AV2474" t="s">
        <v>221</v>
      </c>
      <c r="AW2474" t="s">
        <v>877</v>
      </c>
      <c r="AX2474" t="s">
        <v>222</v>
      </c>
      <c r="BA2474" s="57">
        <v>46301.416666666664</v>
      </c>
      <c r="BB2474" t="s">
        <v>3002</v>
      </c>
      <c r="BC2474">
        <v>2026</v>
      </c>
      <c r="BD2474">
        <v>10</v>
      </c>
      <c r="BE2474">
        <v>6</v>
      </c>
      <c r="BF2474" s="6">
        <f t="shared" si="114"/>
        <v>46301</v>
      </c>
      <c r="BG2474">
        <f t="shared" si="115"/>
        <v>-0.41666666666424135</v>
      </c>
      <c r="BH2474" t="str">
        <f t="shared" si="116"/>
        <v>COMPLY</v>
      </c>
      <c r="BI2474" t="str">
        <f>VLOOKUP(H2474,Sheet2!$A$1:$B$270,2,FALSE)</f>
        <v>GRESIK</v>
      </c>
    </row>
    <row r="2475" spans="1:61">
      <c r="A2475">
        <v>2474</v>
      </c>
      <c r="B2475">
        <v>1002622810</v>
      </c>
      <c r="C2475">
        <v>3</v>
      </c>
      <c r="D2475" t="s">
        <v>55</v>
      </c>
      <c r="E2475">
        <v>5</v>
      </c>
      <c r="F2475" t="s">
        <v>260</v>
      </c>
      <c r="G2475" t="s">
        <v>125</v>
      </c>
      <c r="H2475" t="s">
        <v>323</v>
      </c>
      <c r="I2475" t="s">
        <v>212</v>
      </c>
      <c r="J2475" t="s">
        <v>213</v>
      </c>
      <c r="K2475" t="s">
        <v>149</v>
      </c>
      <c r="M2475" t="s">
        <v>76</v>
      </c>
      <c r="N2475" t="s">
        <v>215</v>
      </c>
      <c r="O2475" s="57">
        <v>46300.636331018519</v>
      </c>
      <c r="P2475" s="57">
        <v>46300.669814814813</v>
      </c>
      <c r="Q2475">
        <v>69402452</v>
      </c>
      <c r="S2475">
        <v>152441211844</v>
      </c>
      <c r="T2475" t="s">
        <v>1287</v>
      </c>
      <c r="U2475" t="s">
        <v>1288</v>
      </c>
      <c r="V2475" t="s">
        <v>2996</v>
      </c>
      <c r="Z2475">
        <v>112.270158</v>
      </c>
      <c r="AA2475">
        <v>-7.300332</v>
      </c>
      <c r="AB2475" t="s">
        <v>1290</v>
      </c>
      <c r="AC2475" t="s">
        <v>229</v>
      </c>
      <c r="AL2475" t="s">
        <v>217</v>
      </c>
      <c r="AM2475" t="s">
        <v>2997</v>
      </c>
      <c r="AN2475" t="s">
        <v>6</v>
      </c>
      <c r="AO2475" s="57">
        <v>46152.642523148148</v>
      </c>
      <c r="AR2475" t="s">
        <v>218</v>
      </c>
      <c r="AS2475" t="s">
        <v>219</v>
      </c>
      <c r="AT2475" t="s">
        <v>230</v>
      </c>
      <c r="AU2475">
        <v>20261005</v>
      </c>
      <c r="AV2475" t="s">
        <v>221</v>
      </c>
      <c r="AW2475" t="s">
        <v>861</v>
      </c>
      <c r="AX2475" t="s">
        <v>222</v>
      </c>
      <c r="BA2475" s="57">
        <v>46300.291666666664</v>
      </c>
      <c r="BB2475" t="s">
        <v>2997</v>
      </c>
      <c r="BC2475">
        <v>2026</v>
      </c>
      <c r="BD2475">
        <v>10</v>
      </c>
      <c r="BE2475">
        <v>5</v>
      </c>
      <c r="BF2475" s="6">
        <f t="shared" si="114"/>
        <v>46300</v>
      </c>
      <c r="BG2475">
        <f t="shared" si="115"/>
        <v>-0.29166666666424135</v>
      </c>
      <c r="BH2475" t="str">
        <f t="shared" si="116"/>
        <v>COMPLY</v>
      </c>
      <c r="BI2475" t="str">
        <f>VLOOKUP(H2475,Sheet2!$A$1:$B$270,2,FALSE)</f>
        <v>GRESIK</v>
      </c>
    </row>
    <row r="2476" spans="1:61">
      <c r="A2476">
        <v>2475</v>
      </c>
      <c r="B2476">
        <v>1002630681</v>
      </c>
      <c r="C2476">
        <v>3</v>
      </c>
      <c r="D2476" t="s">
        <v>55</v>
      </c>
      <c r="E2476">
        <v>5</v>
      </c>
      <c r="F2476" t="s">
        <v>260</v>
      </c>
      <c r="G2476" t="s">
        <v>125</v>
      </c>
      <c r="H2476" t="s">
        <v>323</v>
      </c>
      <c r="I2476" t="s">
        <v>212</v>
      </c>
      <c r="J2476" t="s">
        <v>213</v>
      </c>
      <c r="K2476" t="s">
        <v>149</v>
      </c>
      <c r="M2476" t="s">
        <v>76</v>
      </c>
      <c r="N2476" t="s">
        <v>215</v>
      </c>
      <c r="O2476" s="57">
        <v>46305.411273148151</v>
      </c>
      <c r="P2476" s="57">
        <v>46306.567106481481</v>
      </c>
      <c r="Q2476">
        <v>69407768</v>
      </c>
      <c r="S2476">
        <v>152441211328</v>
      </c>
      <c r="T2476" t="s">
        <v>5583</v>
      </c>
      <c r="U2476" t="s">
        <v>5584</v>
      </c>
      <c r="V2476" t="s">
        <v>5585</v>
      </c>
      <c r="Z2476">
        <v>112.1342753</v>
      </c>
      <c r="AA2476">
        <v>-7.2776645000000002</v>
      </c>
      <c r="AB2476" t="s">
        <v>5586</v>
      </c>
      <c r="AC2476" t="s">
        <v>229</v>
      </c>
      <c r="AL2476" t="s">
        <v>217</v>
      </c>
      <c r="AM2476" t="s">
        <v>5587</v>
      </c>
      <c r="AN2476" t="s">
        <v>6</v>
      </c>
      <c r="AO2476" s="57">
        <v>46305.413564814815</v>
      </c>
      <c r="AP2476" s="57">
        <v>46306.416666666664</v>
      </c>
      <c r="AR2476" t="s">
        <v>218</v>
      </c>
      <c r="AS2476" t="s">
        <v>219</v>
      </c>
      <c r="AT2476" t="s">
        <v>230</v>
      </c>
      <c r="AU2476">
        <v>20261011</v>
      </c>
      <c r="AV2476" t="s">
        <v>221</v>
      </c>
      <c r="AW2476" t="s">
        <v>540</v>
      </c>
      <c r="AX2476" t="s">
        <v>222</v>
      </c>
      <c r="BA2476" s="57">
        <v>46306.416666666664</v>
      </c>
      <c r="BB2476" t="s">
        <v>5587</v>
      </c>
      <c r="BC2476">
        <v>2026</v>
      </c>
      <c r="BD2476">
        <v>10</v>
      </c>
      <c r="BE2476">
        <v>11</v>
      </c>
      <c r="BF2476" s="6">
        <f t="shared" si="114"/>
        <v>46306</v>
      </c>
      <c r="BG2476">
        <f t="shared" si="115"/>
        <v>-0.41666666666424135</v>
      </c>
      <c r="BH2476" t="str">
        <f t="shared" si="116"/>
        <v>COMPLY</v>
      </c>
      <c r="BI2476" t="str">
        <f>VLOOKUP(H2476,Sheet2!$A$1:$B$270,2,FALSE)</f>
        <v>GRESIK</v>
      </c>
    </row>
    <row r="2477" spans="1:61">
      <c r="A2477">
        <v>2476</v>
      </c>
      <c r="B2477">
        <v>1002633035</v>
      </c>
      <c r="C2477">
        <v>3</v>
      </c>
      <c r="D2477" t="s">
        <v>55</v>
      </c>
      <c r="E2477">
        <v>5</v>
      </c>
      <c r="F2477" t="s">
        <v>260</v>
      </c>
      <c r="G2477" t="s">
        <v>125</v>
      </c>
      <c r="H2477" t="s">
        <v>323</v>
      </c>
      <c r="I2477" t="s">
        <v>212</v>
      </c>
      <c r="J2477" t="s">
        <v>213</v>
      </c>
      <c r="K2477" t="s">
        <v>149</v>
      </c>
      <c r="M2477" t="s">
        <v>76</v>
      </c>
      <c r="N2477" t="s">
        <v>215</v>
      </c>
      <c r="O2477" s="57">
        <v>46307.58084490741</v>
      </c>
      <c r="P2477" s="57">
        <v>46309.876886574071</v>
      </c>
      <c r="Q2477">
        <v>69408662</v>
      </c>
      <c r="S2477">
        <v>152441211493</v>
      </c>
      <c r="T2477" t="s">
        <v>6410</v>
      </c>
      <c r="U2477" t="s">
        <v>6411</v>
      </c>
      <c r="V2477" t="s">
        <v>6774</v>
      </c>
      <c r="Z2477">
        <v>112.2332612</v>
      </c>
      <c r="AA2477">
        <v>-7.184704</v>
      </c>
      <c r="AB2477" t="s">
        <v>6412</v>
      </c>
      <c r="AC2477" t="s">
        <v>229</v>
      </c>
      <c r="AL2477" t="s">
        <v>217</v>
      </c>
      <c r="AM2477" t="s">
        <v>6775</v>
      </c>
      <c r="AN2477" t="s">
        <v>6</v>
      </c>
      <c r="AO2477" s="57">
        <v>46366.584814814814</v>
      </c>
      <c r="AP2477" s="57">
        <v>46310.416666666664</v>
      </c>
      <c r="AR2477" t="s">
        <v>218</v>
      </c>
      <c r="AS2477" t="s">
        <v>219</v>
      </c>
      <c r="AT2477" t="s">
        <v>230</v>
      </c>
      <c r="AU2477">
        <v>20261014</v>
      </c>
      <c r="AV2477" t="s">
        <v>221</v>
      </c>
      <c r="AW2477" t="s">
        <v>2451</v>
      </c>
      <c r="AX2477" t="s">
        <v>222</v>
      </c>
      <c r="BA2477" s="57">
        <v>46310.416666666664</v>
      </c>
      <c r="BB2477" t="s">
        <v>6775</v>
      </c>
      <c r="BC2477">
        <v>2026</v>
      </c>
      <c r="BD2477">
        <v>10</v>
      </c>
      <c r="BE2477">
        <v>14</v>
      </c>
      <c r="BF2477" s="6">
        <f t="shared" si="114"/>
        <v>46309</v>
      </c>
      <c r="BG2477">
        <f t="shared" si="115"/>
        <v>-1.4166666666642413</v>
      </c>
      <c r="BH2477" t="str">
        <f t="shared" si="116"/>
        <v>COMPLY</v>
      </c>
      <c r="BI2477" t="str">
        <f>VLOOKUP(H2477,Sheet2!$A$1:$B$270,2,FALSE)</f>
        <v>GRESIK</v>
      </c>
    </row>
    <row r="2478" spans="1:61">
      <c r="A2478">
        <v>2477</v>
      </c>
      <c r="B2478">
        <v>1002632662</v>
      </c>
      <c r="C2478">
        <v>3</v>
      </c>
      <c r="D2478" t="s">
        <v>55</v>
      </c>
      <c r="E2478">
        <v>5</v>
      </c>
      <c r="F2478" t="s">
        <v>260</v>
      </c>
      <c r="G2478" t="s">
        <v>125</v>
      </c>
      <c r="H2478" t="s">
        <v>323</v>
      </c>
      <c r="I2478" t="s">
        <v>212</v>
      </c>
      <c r="J2478" t="s">
        <v>213</v>
      </c>
      <c r="K2478" t="s">
        <v>149</v>
      </c>
      <c r="M2478" t="s">
        <v>76</v>
      </c>
      <c r="N2478" t="s">
        <v>215</v>
      </c>
      <c r="O2478" s="57">
        <v>46307.489085648151</v>
      </c>
      <c r="P2478" s="57">
        <v>46308.511944444443</v>
      </c>
      <c r="Q2478">
        <v>69408547</v>
      </c>
      <c r="S2478">
        <v>152441211302</v>
      </c>
      <c r="T2478" t="s">
        <v>6400</v>
      </c>
      <c r="U2478" t="s">
        <v>6401</v>
      </c>
      <c r="V2478" t="s">
        <v>6402</v>
      </c>
      <c r="Z2478">
        <v>112.17273040000001</v>
      </c>
      <c r="AA2478">
        <v>-7.2012036999999998</v>
      </c>
      <c r="AB2478" t="s">
        <v>6403</v>
      </c>
      <c r="AC2478" t="s">
        <v>229</v>
      </c>
      <c r="AL2478" t="s">
        <v>217</v>
      </c>
      <c r="AM2478" t="s">
        <v>6404</v>
      </c>
      <c r="AN2478" t="s">
        <v>6</v>
      </c>
      <c r="AO2478" s="57">
        <v>46366.517546296294</v>
      </c>
      <c r="AP2478" s="57">
        <v>46308.416666666664</v>
      </c>
      <c r="AR2478" t="s">
        <v>218</v>
      </c>
      <c r="AS2478" t="s">
        <v>219</v>
      </c>
      <c r="AT2478" t="s">
        <v>220</v>
      </c>
      <c r="AU2478">
        <v>20261013</v>
      </c>
      <c r="AV2478" t="s">
        <v>221</v>
      </c>
      <c r="AW2478" t="s">
        <v>540</v>
      </c>
      <c r="AX2478" t="s">
        <v>222</v>
      </c>
      <c r="BA2478" s="57">
        <v>46308.416666666664</v>
      </c>
      <c r="BB2478" t="s">
        <v>6404</v>
      </c>
      <c r="BC2478">
        <v>2026</v>
      </c>
      <c r="BD2478">
        <v>10</v>
      </c>
      <c r="BE2478">
        <v>13</v>
      </c>
      <c r="BF2478" s="6">
        <f t="shared" si="114"/>
        <v>46308</v>
      </c>
      <c r="BG2478">
        <f t="shared" si="115"/>
        <v>-0.41666666666424135</v>
      </c>
      <c r="BH2478" t="str">
        <f t="shared" si="116"/>
        <v>COMPLY</v>
      </c>
      <c r="BI2478" t="str">
        <f>VLOOKUP(H2478,Sheet2!$A$1:$B$270,2,FALSE)</f>
        <v>GRESIK</v>
      </c>
    </row>
    <row r="2479" spans="1:61">
      <c r="A2479">
        <v>2478</v>
      </c>
      <c r="B2479">
        <v>1002634011</v>
      </c>
      <c r="C2479">
        <v>3</v>
      </c>
      <c r="D2479" t="s">
        <v>55</v>
      </c>
      <c r="E2479">
        <v>5</v>
      </c>
      <c r="F2479" t="s">
        <v>260</v>
      </c>
      <c r="G2479" t="s">
        <v>125</v>
      </c>
      <c r="H2479" t="s">
        <v>323</v>
      </c>
      <c r="I2479" t="s">
        <v>212</v>
      </c>
      <c r="J2479" t="s">
        <v>213</v>
      </c>
      <c r="K2479" t="s">
        <v>149</v>
      </c>
      <c r="M2479" t="s">
        <v>76</v>
      </c>
      <c r="N2479" t="s">
        <v>215</v>
      </c>
      <c r="O2479" s="57">
        <v>46308.359988425924</v>
      </c>
      <c r="P2479" s="57">
        <v>46309.830451388887</v>
      </c>
      <c r="Q2479">
        <v>69409035</v>
      </c>
      <c r="S2479">
        <v>152441211494</v>
      </c>
      <c r="T2479" t="s">
        <v>6405</v>
      </c>
      <c r="U2479" t="s">
        <v>6406</v>
      </c>
      <c r="V2479" t="s">
        <v>6407</v>
      </c>
      <c r="Z2479">
        <v>112.21517299999999</v>
      </c>
      <c r="AA2479">
        <v>-7.3108117999999997</v>
      </c>
      <c r="AB2479" t="s">
        <v>6408</v>
      </c>
      <c r="AC2479" t="s">
        <v>229</v>
      </c>
      <c r="AL2479" t="s">
        <v>217</v>
      </c>
      <c r="AM2479" t="s">
        <v>6409</v>
      </c>
      <c r="AN2479" t="s">
        <v>6</v>
      </c>
      <c r="AO2479" t="s">
        <v>5971</v>
      </c>
      <c r="AP2479" s="57">
        <v>46309.416666666664</v>
      </c>
      <c r="AR2479" t="s">
        <v>218</v>
      </c>
      <c r="AS2479" t="s">
        <v>219</v>
      </c>
      <c r="AT2479" t="s">
        <v>230</v>
      </c>
      <c r="AU2479">
        <v>20261014</v>
      </c>
      <c r="AV2479" t="s">
        <v>221</v>
      </c>
      <c r="AW2479" t="s">
        <v>541</v>
      </c>
      <c r="AX2479" t="s">
        <v>222</v>
      </c>
      <c r="BA2479" s="57">
        <v>46309.416666666664</v>
      </c>
      <c r="BB2479" t="s">
        <v>6409</v>
      </c>
      <c r="BC2479">
        <v>2026</v>
      </c>
      <c r="BD2479">
        <v>10</v>
      </c>
      <c r="BE2479">
        <v>14</v>
      </c>
      <c r="BF2479" s="6">
        <f t="shared" si="114"/>
        <v>46309</v>
      </c>
      <c r="BG2479">
        <f t="shared" si="115"/>
        <v>-0.41666666666424135</v>
      </c>
      <c r="BH2479" t="str">
        <f t="shared" si="116"/>
        <v>COMPLY</v>
      </c>
      <c r="BI2479" t="str">
        <f>VLOOKUP(H2479,Sheet2!$A$1:$B$270,2,FALSE)</f>
        <v>GRESIK</v>
      </c>
    </row>
    <row r="2480" spans="1:61">
      <c r="A2480">
        <v>2479</v>
      </c>
      <c r="B2480">
        <v>1002636482</v>
      </c>
      <c r="C2480">
        <v>3</v>
      </c>
      <c r="D2480" t="s">
        <v>55</v>
      </c>
      <c r="E2480">
        <v>5</v>
      </c>
      <c r="F2480" t="s">
        <v>260</v>
      </c>
      <c r="G2480" t="s">
        <v>125</v>
      </c>
      <c r="H2480" t="s">
        <v>323</v>
      </c>
      <c r="I2480" t="s">
        <v>212</v>
      </c>
      <c r="J2480" t="s">
        <v>213</v>
      </c>
      <c r="K2480" t="s">
        <v>149</v>
      </c>
      <c r="L2480" t="s">
        <v>214</v>
      </c>
      <c r="M2480" t="s">
        <v>76</v>
      </c>
      <c r="N2480" t="s">
        <v>215</v>
      </c>
      <c r="O2480" s="57">
        <v>46309.470613425925</v>
      </c>
      <c r="P2480" s="57">
        <v>46310.660393518519</v>
      </c>
      <c r="Q2480">
        <v>69409983</v>
      </c>
      <c r="S2480">
        <v>152441211501</v>
      </c>
      <c r="T2480" t="s">
        <v>7203</v>
      </c>
      <c r="U2480" t="s">
        <v>7204</v>
      </c>
      <c r="V2480" t="s">
        <v>7205</v>
      </c>
      <c r="Z2480">
        <v>112.124786</v>
      </c>
      <c r="AA2480">
        <v>-7.3503249999999998</v>
      </c>
      <c r="AB2480" t="s">
        <v>7206</v>
      </c>
      <c r="AC2480" t="s">
        <v>235</v>
      </c>
      <c r="AL2480" t="s">
        <v>217</v>
      </c>
      <c r="AM2480" t="s">
        <v>7207</v>
      </c>
      <c r="AN2480" t="s">
        <v>6</v>
      </c>
      <c r="AO2480" t="s">
        <v>7136</v>
      </c>
      <c r="AP2480" s="57">
        <v>46310.416666666664</v>
      </c>
      <c r="AR2480" t="s">
        <v>218</v>
      </c>
      <c r="AS2480" t="s">
        <v>219</v>
      </c>
      <c r="AT2480" t="s">
        <v>230</v>
      </c>
      <c r="AU2480">
        <v>20261015</v>
      </c>
      <c r="AV2480" t="s">
        <v>221</v>
      </c>
      <c r="AW2480" t="s">
        <v>877</v>
      </c>
      <c r="AX2480" t="s">
        <v>222</v>
      </c>
      <c r="BA2480" s="57">
        <v>46310.416666666664</v>
      </c>
      <c r="BB2480" t="s">
        <v>7207</v>
      </c>
      <c r="BC2480">
        <v>2026</v>
      </c>
      <c r="BD2480">
        <v>10</v>
      </c>
      <c r="BE2480">
        <v>15</v>
      </c>
      <c r="BF2480" s="6">
        <f t="shared" si="114"/>
        <v>46310</v>
      </c>
      <c r="BG2480">
        <f t="shared" si="115"/>
        <v>-0.41666666666424135</v>
      </c>
      <c r="BH2480" t="str">
        <f t="shared" si="116"/>
        <v>COMPLY</v>
      </c>
      <c r="BI2480" t="str">
        <f>VLOOKUP(H2480,Sheet2!$A$1:$B$270,2,FALSE)</f>
        <v>GRESIK</v>
      </c>
    </row>
    <row r="2481" spans="1:61">
      <c r="A2481">
        <v>2480</v>
      </c>
      <c r="B2481">
        <v>1002644667</v>
      </c>
      <c r="C2481">
        <v>3</v>
      </c>
      <c r="D2481" t="s">
        <v>55</v>
      </c>
      <c r="E2481">
        <v>5</v>
      </c>
      <c r="F2481" t="s">
        <v>260</v>
      </c>
      <c r="G2481" t="s">
        <v>125</v>
      </c>
      <c r="H2481" t="s">
        <v>323</v>
      </c>
      <c r="I2481" t="s">
        <v>212</v>
      </c>
      <c r="J2481" t="s">
        <v>213</v>
      </c>
      <c r="K2481" t="s">
        <v>149</v>
      </c>
      <c r="L2481" t="s">
        <v>214</v>
      </c>
      <c r="M2481" t="s">
        <v>76</v>
      </c>
      <c r="N2481" t="s">
        <v>215</v>
      </c>
      <c r="O2481" s="57">
        <v>46315.390173611115</v>
      </c>
      <c r="P2481" s="57">
        <v>46315.907789351855</v>
      </c>
      <c r="Q2481">
        <v>69413453</v>
      </c>
      <c r="S2481">
        <v>152441211852</v>
      </c>
      <c r="T2481" t="s">
        <v>10560</v>
      </c>
      <c r="U2481" t="s">
        <v>6406</v>
      </c>
      <c r="V2481" t="s">
        <v>10561</v>
      </c>
      <c r="Z2481">
        <v>112.215751</v>
      </c>
      <c r="AA2481">
        <v>-7.3116180000000002</v>
      </c>
      <c r="AB2481" t="s">
        <v>10562</v>
      </c>
      <c r="AC2481" t="s">
        <v>235</v>
      </c>
      <c r="AL2481" t="s">
        <v>217</v>
      </c>
      <c r="AM2481" t="s">
        <v>10563</v>
      </c>
      <c r="AN2481" t="s">
        <v>6</v>
      </c>
      <c r="AO2481" t="s">
        <v>10075</v>
      </c>
      <c r="AP2481" s="57">
        <v>46316.416666666664</v>
      </c>
      <c r="AR2481" t="s">
        <v>218</v>
      </c>
      <c r="AS2481" t="s">
        <v>219</v>
      </c>
      <c r="AT2481" t="s">
        <v>342</v>
      </c>
      <c r="AU2481">
        <v>20261020</v>
      </c>
      <c r="AV2481" t="s">
        <v>221</v>
      </c>
      <c r="AW2481" t="s">
        <v>1528</v>
      </c>
      <c r="AX2481" t="s">
        <v>222</v>
      </c>
      <c r="BA2481" s="57">
        <v>46316.416666666664</v>
      </c>
      <c r="BB2481" t="s">
        <v>10563</v>
      </c>
      <c r="BC2481">
        <v>2026</v>
      </c>
      <c r="BD2481">
        <v>10</v>
      </c>
      <c r="BE2481">
        <v>20</v>
      </c>
      <c r="BF2481" s="6">
        <f t="shared" si="114"/>
        <v>46315</v>
      </c>
      <c r="BG2481">
        <f t="shared" si="115"/>
        <v>-1.4166666666642413</v>
      </c>
      <c r="BH2481" t="str">
        <f t="shared" si="116"/>
        <v>COMPLY</v>
      </c>
      <c r="BI2481" t="str">
        <f>VLOOKUP(H2481,Sheet2!$A$1:$B$270,2,FALSE)</f>
        <v>GRESIK</v>
      </c>
    </row>
    <row r="2482" spans="1:61">
      <c r="A2482">
        <v>2481</v>
      </c>
      <c r="B2482">
        <v>1002644657</v>
      </c>
      <c r="C2482">
        <v>3</v>
      </c>
      <c r="D2482" t="s">
        <v>55</v>
      </c>
      <c r="E2482">
        <v>5</v>
      </c>
      <c r="F2482" t="s">
        <v>260</v>
      </c>
      <c r="G2482" t="s">
        <v>125</v>
      </c>
      <c r="H2482" t="s">
        <v>323</v>
      </c>
      <c r="I2482" t="s">
        <v>212</v>
      </c>
      <c r="J2482" t="s">
        <v>213</v>
      </c>
      <c r="K2482" t="s">
        <v>149</v>
      </c>
      <c r="L2482" t="s">
        <v>214</v>
      </c>
      <c r="M2482" t="s">
        <v>76</v>
      </c>
      <c r="N2482" t="s">
        <v>215</v>
      </c>
      <c r="O2482" s="57">
        <v>46315.388067129628</v>
      </c>
      <c r="P2482" s="57">
        <v>46315.90797453704</v>
      </c>
      <c r="Q2482">
        <v>69413465</v>
      </c>
      <c r="S2482">
        <v>152441211851</v>
      </c>
      <c r="T2482" t="s">
        <v>10564</v>
      </c>
      <c r="U2482" t="s">
        <v>10565</v>
      </c>
      <c r="V2482" t="s">
        <v>10566</v>
      </c>
      <c r="Z2482">
        <v>112.216769</v>
      </c>
      <c r="AA2482">
        <v>-7.2873510000000001</v>
      </c>
      <c r="AB2482" t="s">
        <v>10567</v>
      </c>
      <c r="AC2482" t="s">
        <v>235</v>
      </c>
      <c r="AL2482" t="s">
        <v>217</v>
      </c>
      <c r="AM2482" t="s">
        <v>10563</v>
      </c>
      <c r="AN2482" t="s">
        <v>6</v>
      </c>
      <c r="AO2482" t="s">
        <v>10075</v>
      </c>
      <c r="AP2482" s="57">
        <v>46316.416666666664</v>
      </c>
      <c r="AR2482" t="s">
        <v>218</v>
      </c>
      <c r="AS2482" t="s">
        <v>219</v>
      </c>
      <c r="AT2482" t="s">
        <v>342</v>
      </c>
      <c r="AU2482">
        <v>20261020</v>
      </c>
      <c r="AV2482" t="s">
        <v>221</v>
      </c>
      <c r="AW2482" t="s">
        <v>1528</v>
      </c>
      <c r="AX2482" t="s">
        <v>222</v>
      </c>
      <c r="BA2482" s="57">
        <v>46316.416666666664</v>
      </c>
      <c r="BB2482" t="s">
        <v>10563</v>
      </c>
      <c r="BC2482">
        <v>2026</v>
      </c>
      <c r="BD2482">
        <v>10</v>
      </c>
      <c r="BE2482">
        <v>20</v>
      </c>
      <c r="BF2482" s="6">
        <f t="shared" si="114"/>
        <v>46315</v>
      </c>
      <c r="BG2482">
        <f t="shared" si="115"/>
        <v>-1.4166666666642413</v>
      </c>
      <c r="BH2482" t="str">
        <f t="shared" si="116"/>
        <v>COMPLY</v>
      </c>
      <c r="BI2482" t="str">
        <f>VLOOKUP(H2482,Sheet2!$A$1:$B$270,2,FALSE)</f>
        <v>GRESIK</v>
      </c>
    </row>
    <row r="2483" spans="1:61">
      <c r="A2483">
        <v>2482</v>
      </c>
      <c r="B2483">
        <v>1002644677</v>
      </c>
      <c r="C2483">
        <v>3</v>
      </c>
      <c r="D2483" t="s">
        <v>55</v>
      </c>
      <c r="E2483">
        <v>5</v>
      </c>
      <c r="F2483" t="s">
        <v>260</v>
      </c>
      <c r="G2483" t="s">
        <v>125</v>
      </c>
      <c r="H2483" t="s">
        <v>323</v>
      </c>
      <c r="I2483" t="s">
        <v>212</v>
      </c>
      <c r="J2483" t="s">
        <v>213</v>
      </c>
      <c r="K2483" t="s">
        <v>149</v>
      </c>
      <c r="L2483" t="s">
        <v>214</v>
      </c>
      <c r="M2483" t="s">
        <v>76</v>
      </c>
      <c r="N2483" t="s">
        <v>215</v>
      </c>
      <c r="O2483" s="57">
        <v>46315.391562500001</v>
      </c>
      <c r="P2483" s="57">
        <v>46315.826354166667</v>
      </c>
      <c r="Q2483">
        <v>69413457</v>
      </c>
      <c r="S2483">
        <v>152441211853</v>
      </c>
      <c r="T2483" t="s">
        <v>10568</v>
      </c>
      <c r="U2483" t="s">
        <v>10565</v>
      </c>
      <c r="V2483" t="s">
        <v>10569</v>
      </c>
      <c r="Z2483">
        <v>112.216769</v>
      </c>
      <c r="AA2483">
        <v>-7.2873510000000001</v>
      </c>
      <c r="AB2483" t="s">
        <v>10570</v>
      </c>
      <c r="AC2483" t="s">
        <v>235</v>
      </c>
      <c r="AL2483" t="s">
        <v>217</v>
      </c>
      <c r="AM2483" t="s">
        <v>10563</v>
      </c>
      <c r="AN2483" t="s">
        <v>6</v>
      </c>
      <c r="AO2483" t="s">
        <v>10075</v>
      </c>
      <c r="AP2483" s="57">
        <v>46316.416666666664</v>
      </c>
      <c r="AR2483" t="s">
        <v>218</v>
      </c>
      <c r="AS2483" t="s">
        <v>219</v>
      </c>
      <c r="AT2483" t="s">
        <v>342</v>
      </c>
      <c r="AU2483">
        <v>20261020</v>
      </c>
      <c r="AV2483" t="s">
        <v>221</v>
      </c>
      <c r="AW2483" t="s">
        <v>1528</v>
      </c>
      <c r="AX2483" t="s">
        <v>222</v>
      </c>
      <c r="BA2483" s="57">
        <v>46316.416666666664</v>
      </c>
      <c r="BB2483" t="s">
        <v>10563</v>
      </c>
      <c r="BC2483">
        <v>2026</v>
      </c>
      <c r="BD2483">
        <v>10</v>
      </c>
      <c r="BE2483">
        <v>20</v>
      </c>
      <c r="BF2483" s="6">
        <f t="shared" si="114"/>
        <v>46315</v>
      </c>
      <c r="BG2483">
        <f t="shared" si="115"/>
        <v>-1.4166666666642413</v>
      </c>
      <c r="BH2483" t="str">
        <f t="shared" si="116"/>
        <v>COMPLY</v>
      </c>
      <c r="BI2483" t="str">
        <f>VLOOKUP(H2483,Sheet2!$A$1:$B$270,2,FALSE)</f>
        <v>GRESIK</v>
      </c>
    </row>
    <row r="2484" spans="1:61">
      <c r="A2484">
        <v>2483</v>
      </c>
      <c r="B2484">
        <v>1002644697</v>
      </c>
      <c r="C2484">
        <v>3</v>
      </c>
      <c r="D2484" t="s">
        <v>55</v>
      </c>
      <c r="E2484">
        <v>5</v>
      </c>
      <c r="F2484" t="s">
        <v>260</v>
      </c>
      <c r="G2484" t="s">
        <v>125</v>
      </c>
      <c r="H2484" t="s">
        <v>323</v>
      </c>
      <c r="I2484" t="s">
        <v>212</v>
      </c>
      <c r="J2484" t="s">
        <v>213</v>
      </c>
      <c r="K2484" t="s">
        <v>149</v>
      </c>
      <c r="L2484" t="s">
        <v>214</v>
      </c>
      <c r="M2484" t="s">
        <v>76</v>
      </c>
      <c r="N2484" t="s">
        <v>215</v>
      </c>
      <c r="O2484" s="57">
        <v>46315.394317129627</v>
      </c>
      <c r="P2484" s="57">
        <v>46315.842939814815</v>
      </c>
      <c r="Q2484">
        <v>69413469</v>
      </c>
      <c r="S2484">
        <v>152441211854</v>
      </c>
      <c r="T2484" t="s">
        <v>10571</v>
      </c>
      <c r="U2484" t="s">
        <v>10572</v>
      </c>
      <c r="V2484" t="s">
        <v>10573</v>
      </c>
      <c r="Z2484">
        <v>112.216264</v>
      </c>
      <c r="AA2484">
        <v>-7.2934369999999999</v>
      </c>
      <c r="AB2484" t="s">
        <v>10574</v>
      </c>
      <c r="AC2484" t="s">
        <v>235</v>
      </c>
      <c r="AL2484" t="s">
        <v>217</v>
      </c>
      <c r="AM2484" t="s">
        <v>10563</v>
      </c>
      <c r="AN2484" t="s">
        <v>6</v>
      </c>
      <c r="AO2484" t="s">
        <v>10075</v>
      </c>
      <c r="AP2484" s="57">
        <v>46316.416666666664</v>
      </c>
      <c r="AR2484" t="s">
        <v>218</v>
      </c>
      <c r="AS2484" t="s">
        <v>219</v>
      </c>
      <c r="AT2484" t="s">
        <v>342</v>
      </c>
      <c r="AU2484">
        <v>20261020</v>
      </c>
      <c r="AV2484" t="s">
        <v>221</v>
      </c>
      <c r="AW2484" t="s">
        <v>1528</v>
      </c>
      <c r="AX2484" t="s">
        <v>222</v>
      </c>
      <c r="BA2484" s="57">
        <v>46316.416666666664</v>
      </c>
      <c r="BB2484" t="s">
        <v>10563</v>
      </c>
      <c r="BC2484">
        <v>2026</v>
      </c>
      <c r="BD2484">
        <v>10</v>
      </c>
      <c r="BE2484">
        <v>20</v>
      </c>
      <c r="BF2484" s="6">
        <f t="shared" si="114"/>
        <v>46315</v>
      </c>
      <c r="BG2484">
        <f t="shared" si="115"/>
        <v>-1.4166666666642413</v>
      </c>
      <c r="BH2484" t="str">
        <f t="shared" si="116"/>
        <v>COMPLY</v>
      </c>
      <c r="BI2484" t="str">
        <f>VLOOKUP(H2484,Sheet2!$A$1:$B$270,2,FALSE)</f>
        <v>GRESIK</v>
      </c>
    </row>
    <row r="2485" spans="1:61">
      <c r="A2485">
        <v>2484</v>
      </c>
      <c r="B2485">
        <v>1002644470</v>
      </c>
      <c r="C2485">
        <v>3</v>
      </c>
      <c r="D2485" t="s">
        <v>55</v>
      </c>
      <c r="E2485">
        <v>5</v>
      </c>
      <c r="F2485" t="s">
        <v>260</v>
      </c>
      <c r="G2485" t="s">
        <v>125</v>
      </c>
      <c r="H2485" t="s">
        <v>323</v>
      </c>
      <c r="I2485" t="s">
        <v>212</v>
      </c>
      <c r="J2485" t="s">
        <v>213</v>
      </c>
      <c r="K2485" t="s">
        <v>149</v>
      </c>
      <c r="L2485" t="s">
        <v>214</v>
      </c>
      <c r="M2485" t="s">
        <v>76</v>
      </c>
      <c r="N2485" t="s">
        <v>215</v>
      </c>
      <c r="O2485" s="57">
        <v>46315.34851851852</v>
      </c>
      <c r="P2485" s="57">
        <v>46315.841817129629</v>
      </c>
      <c r="Q2485">
        <v>69413374</v>
      </c>
      <c r="S2485">
        <v>152441211849</v>
      </c>
      <c r="T2485" t="s">
        <v>10575</v>
      </c>
      <c r="U2485" t="s">
        <v>10576</v>
      </c>
      <c r="V2485" t="s">
        <v>10577</v>
      </c>
      <c r="Z2485">
        <v>112.216458</v>
      </c>
      <c r="AA2485">
        <v>-7.2853079999999997</v>
      </c>
      <c r="AB2485" t="s">
        <v>10578</v>
      </c>
      <c r="AC2485" t="s">
        <v>235</v>
      </c>
      <c r="AL2485" t="s">
        <v>217</v>
      </c>
      <c r="AM2485" t="s">
        <v>10579</v>
      </c>
      <c r="AN2485" t="s">
        <v>6</v>
      </c>
      <c r="AO2485" t="s">
        <v>10112</v>
      </c>
      <c r="AP2485" s="57">
        <v>46316.416666666664</v>
      </c>
      <c r="AR2485" t="s">
        <v>218</v>
      </c>
      <c r="AS2485" t="s">
        <v>219</v>
      </c>
      <c r="AT2485" t="s">
        <v>342</v>
      </c>
      <c r="AU2485">
        <v>20261020</v>
      </c>
      <c r="AV2485" t="s">
        <v>221</v>
      </c>
      <c r="AW2485" t="s">
        <v>1528</v>
      </c>
      <c r="AX2485" t="s">
        <v>222</v>
      </c>
      <c r="BA2485" s="57">
        <v>46316.416666666664</v>
      </c>
      <c r="BB2485" t="s">
        <v>10579</v>
      </c>
      <c r="BC2485">
        <v>2026</v>
      </c>
      <c r="BD2485">
        <v>10</v>
      </c>
      <c r="BE2485">
        <v>20</v>
      </c>
      <c r="BF2485" s="6">
        <f t="shared" si="114"/>
        <v>46315</v>
      </c>
      <c r="BG2485">
        <f t="shared" si="115"/>
        <v>-1.4166666666642413</v>
      </c>
      <c r="BH2485" t="str">
        <f t="shared" si="116"/>
        <v>COMPLY</v>
      </c>
      <c r="BI2485" t="str">
        <f>VLOOKUP(H2485,Sheet2!$A$1:$B$270,2,FALSE)</f>
        <v>GRESIK</v>
      </c>
    </row>
    <row r="2486" spans="1:61">
      <c r="A2486">
        <v>2485</v>
      </c>
      <c r="B2486">
        <v>1002647223</v>
      </c>
      <c r="C2486">
        <v>3</v>
      </c>
      <c r="D2486" t="s">
        <v>55</v>
      </c>
      <c r="E2486">
        <v>5</v>
      </c>
      <c r="F2486" t="s">
        <v>260</v>
      </c>
      <c r="G2486" t="s">
        <v>125</v>
      </c>
      <c r="H2486" t="s">
        <v>323</v>
      </c>
      <c r="I2486" t="s">
        <v>212</v>
      </c>
      <c r="J2486" t="s">
        <v>213</v>
      </c>
      <c r="K2486" t="s">
        <v>149</v>
      </c>
      <c r="M2486" t="s">
        <v>76</v>
      </c>
      <c r="N2486" t="s">
        <v>215</v>
      </c>
      <c r="O2486" s="57">
        <v>46316.510138888887</v>
      </c>
      <c r="P2486" s="57">
        <v>46317.896909722222</v>
      </c>
      <c r="Q2486">
        <v>69414426</v>
      </c>
      <c r="S2486">
        <v>152441211161</v>
      </c>
      <c r="T2486" t="s">
        <v>11145</v>
      </c>
      <c r="U2486" t="s">
        <v>11146</v>
      </c>
      <c r="V2486" t="s">
        <v>11147</v>
      </c>
      <c r="Z2486">
        <v>112.4091245</v>
      </c>
      <c r="AA2486">
        <v>-7.1009102000000004</v>
      </c>
      <c r="AB2486" t="s">
        <v>11148</v>
      </c>
      <c r="AC2486" t="s">
        <v>229</v>
      </c>
      <c r="AL2486" t="s">
        <v>217</v>
      </c>
      <c r="AM2486" t="s">
        <v>11149</v>
      </c>
      <c r="AN2486" t="s">
        <v>6</v>
      </c>
      <c r="AO2486" t="s">
        <v>10835</v>
      </c>
      <c r="AP2486" s="57">
        <v>46317.416666666664</v>
      </c>
      <c r="AR2486" t="s">
        <v>218</v>
      </c>
      <c r="AS2486" t="s">
        <v>219</v>
      </c>
      <c r="AT2486" t="s">
        <v>230</v>
      </c>
      <c r="AU2486">
        <v>20261022</v>
      </c>
      <c r="AV2486" t="s">
        <v>221</v>
      </c>
      <c r="AW2486" t="s">
        <v>11150</v>
      </c>
      <c r="AX2486" t="s">
        <v>222</v>
      </c>
      <c r="BA2486" s="57">
        <v>46317.416666666664</v>
      </c>
      <c r="BB2486" t="s">
        <v>11149</v>
      </c>
      <c r="BC2486">
        <v>2026</v>
      </c>
      <c r="BD2486">
        <v>10</v>
      </c>
      <c r="BE2486">
        <v>22</v>
      </c>
      <c r="BF2486" s="6">
        <f t="shared" si="114"/>
        <v>46317</v>
      </c>
      <c r="BG2486">
        <f t="shared" si="115"/>
        <v>-0.41666666666424135</v>
      </c>
      <c r="BH2486" t="str">
        <f t="shared" si="116"/>
        <v>COMPLY</v>
      </c>
      <c r="BI2486" t="str">
        <f>VLOOKUP(H2486,Sheet2!$A$1:$B$270,2,FALSE)</f>
        <v>GRESIK</v>
      </c>
    </row>
    <row r="2487" spans="1:61">
      <c r="A2487">
        <v>2486</v>
      </c>
      <c r="B2487">
        <v>1002651561</v>
      </c>
      <c r="C2487">
        <v>3</v>
      </c>
      <c r="D2487" t="s">
        <v>55</v>
      </c>
      <c r="E2487">
        <v>5</v>
      </c>
      <c r="F2487" t="s">
        <v>260</v>
      </c>
      <c r="G2487" t="s">
        <v>125</v>
      </c>
      <c r="H2487" t="s">
        <v>323</v>
      </c>
      <c r="I2487" t="s">
        <v>212</v>
      </c>
      <c r="J2487" t="s">
        <v>213</v>
      </c>
      <c r="K2487" t="s">
        <v>149</v>
      </c>
      <c r="M2487" t="s">
        <v>76</v>
      </c>
      <c r="N2487" t="s">
        <v>215</v>
      </c>
      <c r="O2487" s="57">
        <v>46318.673692129632</v>
      </c>
      <c r="P2487" s="57">
        <v>46318.761863425927</v>
      </c>
      <c r="Q2487">
        <v>69414452</v>
      </c>
      <c r="S2487">
        <v>152441211333</v>
      </c>
      <c r="T2487" t="s">
        <v>11151</v>
      </c>
      <c r="U2487" t="s">
        <v>11152</v>
      </c>
      <c r="V2487" t="s">
        <v>12701</v>
      </c>
      <c r="Z2487">
        <v>112.198627</v>
      </c>
      <c r="AA2487">
        <v>-7.170185</v>
      </c>
      <c r="AB2487" t="s">
        <v>11154</v>
      </c>
      <c r="AC2487" t="s">
        <v>229</v>
      </c>
      <c r="AL2487" t="s">
        <v>217</v>
      </c>
      <c r="AM2487" t="s">
        <v>12702</v>
      </c>
      <c r="AN2487" t="s">
        <v>6</v>
      </c>
      <c r="AO2487" t="s">
        <v>12056</v>
      </c>
      <c r="AR2487" t="s">
        <v>218</v>
      </c>
      <c r="AS2487" t="s">
        <v>219</v>
      </c>
      <c r="AT2487" t="s">
        <v>230</v>
      </c>
      <c r="AU2487">
        <v>20261023</v>
      </c>
      <c r="AV2487" t="s">
        <v>221</v>
      </c>
      <c r="AW2487" t="s">
        <v>577</v>
      </c>
      <c r="AX2487" t="s">
        <v>222</v>
      </c>
      <c r="BA2487" s="57">
        <v>46318.291666666664</v>
      </c>
      <c r="BB2487" t="s">
        <v>12702</v>
      </c>
      <c r="BC2487">
        <v>2026</v>
      </c>
      <c r="BD2487">
        <v>10</v>
      </c>
      <c r="BE2487">
        <v>23</v>
      </c>
      <c r="BF2487" s="6">
        <f t="shared" si="114"/>
        <v>46318</v>
      </c>
      <c r="BG2487">
        <f t="shared" si="115"/>
        <v>-0.29166666666424135</v>
      </c>
      <c r="BH2487" t="str">
        <f t="shared" si="116"/>
        <v>COMPLY</v>
      </c>
      <c r="BI2487" t="str">
        <f>VLOOKUP(H2487,Sheet2!$A$1:$B$270,2,FALSE)</f>
        <v>GRESIK</v>
      </c>
    </row>
    <row r="2488" spans="1:61">
      <c r="A2488">
        <v>2487</v>
      </c>
      <c r="B2488">
        <v>1002652024</v>
      </c>
      <c r="C2488">
        <v>3</v>
      </c>
      <c r="D2488" t="s">
        <v>55</v>
      </c>
      <c r="E2488">
        <v>5</v>
      </c>
      <c r="F2488" t="s">
        <v>260</v>
      </c>
      <c r="G2488" t="s">
        <v>125</v>
      </c>
      <c r="H2488" t="s">
        <v>323</v>
      </c>
      <c r="I2488" t="s">
        <v>212</v>
      </c>
      <c r="J2488" t="s">
        <v>213</v>
      </c>
      <c r="K2488" t="s">
        <v>149</v>
      </c>
      <c r="L2488" t="s">
        <v>214</v>
      </c>
      <c r="M2488" t="s">
        <v>76</v>
      </c>
      <c r="N2488" t="s">
        <v>215</v>
      </c>
      <c r="O2488" s="57">
        <v>46319.508206018516</v>
      </c>
      <c r="P2488" s="57">
        <v>46320.620266203703</v>
      </c>
      <c r="Q2488">
        <v>69416291</v>
      </c>
      <c r="S2488">
        <v>152441211335</v>
      </c>
      <c r="T2488" t="s">
        <v>12703</v>
      </c>
      <c r="U2488" t="s">
        <v>12704</v>
      </c>
      <c r="V2488" t="s">
        <v>12705</v>
      </c>
      <c r="Z2488">
        <v>112.287486</v>
      </c>
      <c r="AA2488">
        <v>-7.1585400000000003</v>
      </c>
      <c r="AB2488" t="s">
        <v>12706</v>
      </c>
      <c r="AC2488" t="s">
        <v>235</v>
      </c>
      <c r="AL2488" t="s">
        <v>217</v>
      </c>
      <c r="AM2488" t="s">
        <v>12707</v>
      </c>
      <c r="AN2488" t="s">
        <v>6</v>
      </c>
      <c r="AO2488" t="s">
        <v>12708</v>
      </c>
      <c r="AP2488" s="57">
        <v>46320.416666666664</v>
      </c>
      <c r="AR2488" t="s">
        <v>218</v>
      </c>
      <c r="AS2488" t="s">
        <v>219</v>
      </c>
      <c r="AT2488" t="s">
        <v>230</v>
      </c>
      <c r="AU2488">
        <v>20261025</v>
      </c>
      <c r="AV2488" t="s">
        <v>221</v>
      </c>
      <c r="AW2488" t="s">
        <v>877</v>
      </c>
      <c r="AX2488" t="s">
        <v>222</v>
      </c>
      <c r="BA2488" s="57">
        <v>46320.416666666664</v>
      </c>
      <c r="BB2488" t="s">
        <v>12707</v>
      </c>
      <c r="BC2488">
        <v>2026</v>
      </c>
      <c r="BD2488">
        <v>10</v>
      </c>
      <c r="BE2488">
        <v>25</v>
      </c>
      <c r="BF2488" s="6">
        <f t="shared" si="114"/>
        <v>46320</v>
      </c>
      <c r="BG2488">
        <f t="shared" si="115"/>
        <v>-0.41666666666424135</v>
      </c>
      <c r="BH2488" t="str">
        <f t="shared" si="116"/>
        <v>COMPLY</v>
      </c>
      <c r="BI2488" t="str">
        <f>VLOOKUP(H2488,Sheet2!$A$1:$B$270,2,FALSE)</f>
        <v>GRESIK</v>
      </c>
    </row>
    <row r="2489" spans="1:61">
      <c r="A2489">
        <v>2488</v>
      </c>
      <c r="B2489">
        <v>1002656089</v>
      </c>
      <c r="C2489">
        <v>3</v>
      </c>
      <c r="D2489" t="s">
        <v>55</v>
      </c>
      <c r="E2489">
        <v>5</v>
      </c>
      <c r="F2489" t="s">
        <v>260</v>
      </c>
      <c r="G2489" t="s">
        <v>125</v>
      </c>
      <c r="H2489" t="s">
        <v>323</v>
      </c>
      <c r="I2489" t="s">
        <v>212</v>
      </c>
      <c r="J2489" t="s">
        <v>213</v>
      </c>
      <c r="K2489" t="s">
        <v>149</v>
      </c>
      <c r="L2489" t="s">
        <v>214</v>
      </c>
      <c r="M2489" t="s">
        <v>76</v>
      </c>
      <c r="N2489" t="s">
        <v>215</v>
      </c>
      <c r="O2489" s="57">
        <v>46322.58390046296</v>
      </c>
      <c r="P2489" s="57">
        <v>46323.866597222222</v>
      </c>
      <c r="Q2489">
        <v>69418026</v>
      </c>
      <c r="S2489">
        <v>152441211338</v>
      </c>
      <c r="T2489" t="s">
        <v>14155</v>
      </c>
      <c r="U2489" t="s">
        <v>14156</v>
      </c>
      <c r="V2489" t="s">
        <v>14157</v>
      </c>
      <c r="Z2489">
        <v>112.14641645550699</v>
      </c>
      <c r="AA2489">
        <v>-7.2426543857237702</v>
      </c>
      <c r="AB2489" t="s">
        <v>14158</v>
      </c>
      <c r="AC2489" t="s">
        <v>216</v>
      </c>
      <c r="AL2489" t="s">
        <v>217</v>
      </c>
      <c r="AM2489" t="s">
        <v>14159</v>
      </c>
      <c r="AN2489" t="s">
        <v>6</v>
      </c>
      <c r="AO2489" t="s">
        <v>13600</v>
      </c>
      <c r="AP2489" s="57">
        <v>46323.416666666664</v>
      </c>
      <c r="AR2489" t="s">
        <v>218</v>
      </c>
      <c r="AS2489" t="s">
        <v>219</v>
      </c>
      <c r="AT2489" t="s">
        <v>230</v>
      </c>
      <c r="AU2489">
        <v>20261028</v>
      </c>
      <c r="AV2489" t="s">
        <v>221</v>
      </c>
      <c r="AW2489" t="s">
        <v>882</v>
      </c>
      <c r="AX2489" t="s">
        <v>222</v>
      </c>
      <c r="BA2489" s="57">
        <v>46323.416666666664</v>
      </c>
      <c r="BB2489" t="s">
        <v>14159</v>
      </c>
      <c r="BC2489">
        <v>2026</v>
      </c>
      <c r="BD2489">
        <v>10</v>
      </c>
      <c r="BE2489">
        <v>28</v>
      </c>
      <c r="BF2489" s="6">
        <f t="shared" si="114"/>
        <v>46323</v>
      </c>
      <c r="BG2489">
        <f t="shared" si="115"/>
        <v>-0.41666666666424135</v>
      </c>
      <c r="BH2489" t="str">
        <f t="shared" si="116"/>
        <v>COMPLY</v>
      </c>
      <c r="BI2489" t="str">
        <f>VLOOKUP(H2489,Sheet2!$A$1:$B$270,2,FALSE)</f>
        <v>GRESIK</v>
      </c>
    </row>
    <row r="2490" spans="1:61">
      <c r="A2490">
        <v>2489</v>
      </c>
      <c r="B2490">
        <v>1002630624</v>
      </c>
      <c r="C2490">
        <v>3</v>
      </c>
      <c r="D2490" t="s">
        <v>55</v>
      </c>
      <c r="E2490">
        <v>5</v>
      </c>
      <c r="F2490" t="s">
        <v>260</v>
      </c>
      <c r="G2490" t="s">
        <v>125</v>
      </c>
      <c r="H2490" t="s">
        <v>323</v>
      </c>
      <c r="I2490" t="s">
        <v>212</v>
      </c>
      <c r="J2490" t="s">
        <v>213</v>
      </c>
      <c r="K2490" t="s">
        <v>149</v>
      </c>
      <c r="M2490" t="s">
        <v>1625</v>
      </c>
      <c r="N2490" t="s">
        <v>215</v>
      </c>
      <c r="O2490" s="57">
        <v>46305.368449074071</v>
      </c>
      <c r="P2490" s="57">
        <v>46307.515567129631</v>
      </c>
      <c r="Q2490">
        <v>69407715</v>
      </c>
      <c r="S2490">
        <v>152441211327</v>
      </c>
      <c r="T2490" t="s">
        <v>5588</v>
      </c>
      <c r="U2490" t="s">
        <v>5589</v>
      </c>
      <c r="Z2490">
        <v>112.2162991</v>
      </c>
      <c r="AA2490">
        <v>-7.2880756</v>
      </c>
      <c r="AB2490" t="s">
        <v>5590</v>
      </c>
      <c r="AC2490" t="s">
        <v>229</v>
      </c>
      <c r="AO2490" s="57">
        <v>46305.371967592589</v>
      </c>
      <c r="AR2490" t="s">
        <v>1630</v>
      </c>
      <c r="AS2490" t="s">
        <v>219</v>
      </c>
      <c r="AT2490" t="s">
        <v>230</v>
      </c>
      <c r="AV2490" t="s">
        <v>4103</v>
      </c>
      <c r="AW2490" t="s">
        <v>540</v>
      </c>
      <c r="AX2490" t="s">
        <v>222</v>
      </c>
      <c r="AZ2490" t="s">
        <v>4103</v>
      </c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str">
        <f>VLOOKUP(H2490,Sheet2!$A$1:$B$270,2,FALSE)</f>
        <v>GRESIK</v>
      </c>
    </row>
    <row r="2491" spans="1:61">
      <c r="A2491">
        <v>2490</v>
      </c>
      <c r="B2491">
        <v>1002636191</v>
      </c>
      <c r="C2491">
        <v>3</v>
      </c>
      <c r="D2491" t="s">
        <v>55</v>
      </c>
      <c r="E2491">
        <v>5</v>
      </c>
      <c r="F2491" t="s">
        <v>260</v>
      </c>
      <c r="G2491" t="s">
        <v>125</v>
      </c>
      <c r="H2491" t="s">
        <v>323</v>
      </c>
      <c r="I2491" t="s">
        <v>212</v>
      </c>
      <c r="J2491" t="s">
        <v>213</v>
      </c>
      <c r="K2491" t="s">
        <v>149</v>
      </c>
      <c r="M2491" t="s">
        <v>1625</v>
      </c>
      <c r="N2491" t="s">
        <v>215</v>
      </c>
      <c r="O2491" s="57">
        <v>46309.408368055556</v>
      </c>
      <c r="P2491" s="57">
        <v>46311.617442129631</v>
      </c>
      <c r="Q2491">
        <v>69409870</v>
      </c>
      <c r="S2491">
        <v>152441211499</v>
      </c>
      <c r="T2491" t="s">
        <v>7200</v>
      </c>
      <c r="U2491" t="s">
        <v>7201</v>
      </c>
      <c r="Z2491">
        <v>112.14302139999999</v>
      </c>
      <c r="AA2491">
        <v>-7.1274360999999997</v>
      </c>
      <c r="AB2491" t="s">
        <v>7202</v>
      </c>
      <c r="AC2491" t="s">
        <v>229</v>
      </c>
      <c r="AO2491" t="s">
        <v>6868</v>
      </c>
      <c r="AR2491" t="s">
        <v>1630</v>
      </c>
      <c r="AS2491" t="s">
        <v>219</v>
      </c>
      <c r="AT2491" t="s">
        <v>230</v>
      </c>
      <c r="AV2491" t="s">
        <v>4103</v>
      </c>
      <c r="AW2491" t="s">
        <v>539</v>
      </c>
      <c r="AX2491" t="s">
        <v>222</v>
      </c>
      <c r="AZ2491" t="s">
        <v>4103</v>
      </c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str">
        <f>VLOOKUP(H2491,Sheet2!$A$1:$B$270,2,FALSE)</f>
        <v>GRESIK</v>
      </c>
    </row>
    <row r="2492" spans="1:61">
      <c r="A2492">
        <v>2491</v>
      </c>
      <c r="B2492">
        <v>1002646055</v>
      </c>
      <c r="C2492">
        <v>3</v>
      </c>
      <c r="D2492" t="s">
        <v>55</v>
      </c>
      <c r="E2492">
        <v>5</v>
      </c>
      <c r="F2492" t="s">
        <v>260</v>
      </c>
      <c r="G2492" t="s">
        <v>125</v>
      </c>
      <c r="H2492" t="s">
        <v>323</v>
      </c>
      <c r="I2492" t="s">
        <v>212</v>
      </c>
      <c r="J2492" t="s">
        <v>213</v>
      </c>
      <c r="K2492" t="s">
        <v>149</v>
      </c>
      <c r="M2492" t="s">
        <v>1625</v>
      </c>
      <c r="N2492" t="s">
        <v>215</v>
      </c>
      <c r="O2492" s="57">
        <v>46315.663530092592</v>
      </c>
      <c r="P2492" s="57">
        <v>46316.414444444446</v>
      </c>
      <c r="Q2492">
        <v>69413990</v>
      </c>
      <c r="S2492">
        <v>152441211856</v>
      </c>
      <c r="T2492" t="s">
        <v>10580</v>
      </c>
      <c r="U2492" t="s">
        <v>10581</v>
      </c>
      <c r="Z2492">
        <v>112.2167623</v>
      </c>
      <c r="AA2492">
        <v>-7.1689976</v>
      </c>
      <c r="AB2492" t="s">
        <v>10582</v>
      </c>
      <c r="AC2492" t="s">
        <v>229</v>
      </c>
      <c r="AO2492" t="s">
        <v>10124</v>
      </c>
      <c r="AR2492" t="s">
        <v>1630</v>
      </c>
      <c r="AS2492" t="s">
        <v>219</v>
      </c>
      <c r="AT2492" t="s">
        <v>230</v>
      </c>
      <c r="AV2492" t="s">
        <v>4103</v>
      </c>
      <c r="AW2492" t="s">
        <v>540</v>
      </c>
      <c r="AX2492" t="s">
        <v>222</v>
      </c>
      <c r="AZ2492" t="s">
        <v>4103</v>
      </c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str">
        <f>VLOOKUP(H2492,Sheet2!$A$1:$B$270,2,FALSE)</f>
        <v>GRESIK</v>
      </c>
    </row>
    <row r="2493" spans="1:61">
      <c r="A2493">
        <v>2492</v>
      </c>
      <c r="B2493">
        <v>1002644484</v>
      </c>
      <c r="C2493">
        <v>3</v>
      </c>
      <c r="D2493" t="s">
        <v>55</v>
      </c>
      <c r="E2493">
        <v>5</v>
      </c>
      <c r="F2493" t="s">
        <v>260</v>
      </c>
      <c r="G2493" t="s">
        <v>125</v>
      </c>
      <c r="H2493" t="s">
        <v>323</v>
      </c>
      <c r="I2493" t="s">
        <v>212</v>
      </c>
      <c r="J2493" t="s">
        <v>213</v>
      </c>
      <c r="K2493" t="s">
        <v>149</v>
      </c>
      <c r="M2493" t="s">
        <v>1625</v>
      </c>
      <c r="N2493" t="s">
        <v>215</v>
      </c>
      <c r="O2493" s="57">
        <v>46315.354189814818</v>
      </c>
      <c r="P2493" s="57">
        <v>46316.417511574073</v>
      </c>
      <c r="Q2493">
        <v>69413382</v>
      </c>
      <c r="S2493">
        <v>152441211850</v>
      </c>
      <c r="T2493" t="s">
        <v>10583</v>
      </c>
      <c r="U2493" t="s">
        <v>10581</v>
      </c>
      <c r="Z2493">
        <v>112.41558809999999</v>
      </c>
      <c r="AA2493">
        <v>-7.1204410999999999</v>
      </c>
      <c r="AB2493" t="s">
        <v>10584</v>
      </c>
      <c r="AC2493" t="s">
        <v>229</v>
      </c>
      <c r="AO2493" t="s">
        <v>10112</v>
      </c>
      <c r="AR2493" t="s">
        <v>1630</v>
      </c>
      <c r="AS2493" t="s">
        <v>219</v>
      </c>
      <c r="AT2493" t="s">
        <v>230</v>
      </c>
      <c r="AV2493" t="s">
        <v>4103</v>
      </c>
      <c r="AW2493" t="s">
        <v>540</v>
      </c>
      <c r="AX2493" t="s">
        <v>222</v>
      </c>
      <c r="AZ2493" t="s">
        <v>4103</v>
      </c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str">
        <f>VLOOKUP(H2493,Sheet2!$A$1:$B$270,2,FALSE)</f>
        <v>GRESIK</v>
      </c>
    </row>
    <row r="2494" spans="1:61">
      <c r="A2494">
        <v>2493</v>
      </c>
      <c r="B2494">
        <v>1002646676</v>
      </c>
      <c r="C2494">
        <v>3</v>
      </c>
      <c r="D2494" t="s">
        <v>55</v>
      </c>
      <c r="E2494">
        <v>5</v>
      </c>
      <c r="F2494" t="s">
        <v>260</v>
      </c>
      <c r="G2494" t="s">
        <v>125</v>
      </c>
      <c r="H2494" t="s">
        <v>323</v>
      </c>
      <c r="I2494" t="s">
        <v>212</v>
      </c>
      <c r="J2494" t="s">
        <v>213</v>
      </c>
      <c r="K2494" t="s">
        <v>149</v>
      </c>
      <c r="M2494" t="s">
        <v>1625</v>
      </c>
      <c r="N2494" t="s">
        <v>215</v>
      </c>
      <c r="O2494" s="57">
        <v>46316.392384259256</v>
      </c>
      <c r="P2494" s="57">
        <v>46322.821863425925</v>
      </c>
      <c r="Q2494">
        <v>69414217</v>
      </c>
      <c r="S2494">
        <v>152441211857</v>
      </c>
      <c r="T2494" t="s">
        <v>7592</v>
      </c>
      <c r="U2494" t="s">
        <v>10581</v>
      </c>
      <c r="Z2494">
        <v>112.3281935</v>
      </c>
      <c r="AA2494">
        <v>-7.1229317999999999</v>
      </c>
      <c r="AB2494" t="s">
        <v>11157</v>
      </c>
      <c r="AC2494" t="s">
        <v>229</v>
      </c>
      <c r="AO2494" t="s">
        <v>10985</v>
      </c>
      <c r="AR2494" t="s">
        <v>1630</v>
      </c>
      <c r="AS2494" t="s">
        <v>219</v>
      </c>
      <c r="AT2494" t="s">
        <v>230</v>
      </c>
      <c r="AV2494" t="s">
        <v>4103</v>
      </c>
      <c r="AW2494" t="s">
        <v>540</v>
      </c>
      <c r="AX2494" t="s">
        <v>222</v>
      </c>
      <c r="AZ2494" t="s">
        <v>4103</v>
      </c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str">
        <f>VLOOKUP(H2494,Sheet2!$A$1:$B$270,2,FALSE)</f>
        <v>GRESIK</v>
      </c>
    </row>
    <row r="2495" spans="1:61">
      <c r="A2495">
        <v>2494</v>
      </c>
      <c r="B2495">
        <v>1002636607</v>
      </c>
      <c r="C2495">
        <v>3</v>
      </c>
      <c r="D2495" t="s">
        <v>55</v>
      </c>
      <c r="E2495">
        <v>5</v>
      </c>
      <c r="F2495" t="s">
        <v>260</v>
      </c>
      <c r="G2495" t="s">
        <v>125</v>
      </c>
      <c r="H2495" t="s">
        <v>323</v>
      </c>
      <c r="I2495" t="s">
        <v>212</v>
      </c>
      <c r="J2495" t="s">
        <v>213</v>
      </c>
      <c r="K2495" t="s">
        <v>149</v>
      </c>
      <c r="M2495" t="s">
        <v>1916</v>
      </c>
      <c r="N2495" t="s">
        <v>215</v>
      </c>
      <c r="O2495" s="57">
        <v>46309.504201388889</v>
      </c>
      <c r="P2495" s="57">
        <v>46322.567800925928</v>
      </c>
      <c r="Q2495">
        <v>69410058</v>
      </c>
      <c r="S2495">
        <v>152441211502</v>
      </c>
      <c r="T2495" t="s">
        <v>7208</v>
      </c>
      <c r="U2495" t="s">
        <v>7209</v>
      </c>
      <c r="V2495" t="s">
        <v>7845</v>
      </c>
      <c r="Z2495">
        <v>112.14302139999999</v>
      </c>
      <c r="AA2495">
        <v>-7.1274360999999997</v>
      </c>
      <c r="AB2495" t="s">
        <v>7210</v>
      </c>
      <c r="AC2495" t="s">
        <v>229</v>
      </c>
      <c r="AL2495" t="s">
        <v>217</v>
      </c>
      <c r="AM2495" t="s">
        <v>7846</v>
      </c>
      <c r="AN2495" t="s">
        <v>6</v>
      </c>
      <c r="AO2495" t="s">
        <v>6834</v>
      </c>
      <c r="AP2495" s="57">
        <v>46312.416666666664</v>
      </c>
      <c r="AQ2495" t="s">
        <v>838</v>
      </c>
      <c r="AR2495" t="s">
        <v>12</v>
      </c>
      <c r="AS2495" t="s">
        <v>219</v>
      </c>
      <c r="AT2495" t="s">
        <v>230</v>
      </c>
      <c r="AV2495" t="s">
        <v>1626</v>
      </c>
      <c r="AW2495" t="s">
        <v>540</v>
      </c>
      <c r="AX2495" t="s">
        <v>222</v>
      </c>
      <c r="BA2495" s="57">
        <v>46312.416666666664</v>
      </c>
      <c r="BB2495" t="s">
        <v>7846</v>
      </c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str">
        <f>VLOOKUP(H2495,Sheet2!$A$1:$B$270,2,FALSE)</f>
        <v>GRESIK</v>
      </c>
    </row>
    <row r="2496" spans="1:61">
      <c r="A2496">
        <v>2495</v>
      </c>
      <c r="B2496">
        <v>1002617657</v>
      </c>
      <c r="C2496">
        <v>3</v>
      </c>
      <c r="D2496" t="s">
        <v>55</v>
      </c>
      <c r="E2496">
        <v>5</v>
      </c>
      <c r="F2496" t="s">
        <v>260</v>
      </c>
      <c r="G2496" t="s">
        <v>125</v>
      </c>
      <c r="H2496" t="s">
        <v>405</v>
      </c>
      <c r="I2496" t="s">
        <v>212</v>
      </c>
      <c r="J2496" t="s">
        <v>213</v>
      </c>
      <c r="K2496" t="s">
        <v>149</v>
      </c>
      <c r="L2496" t="s">
        <v>214</v>
      </c>
      <c r="M2496" t="s">
        <v>836</v>
      </c>
      <c r="N2496" t="s">
        <v>215</v>
      </c>
      <c r="O2496" s="57">
        <v>46296.491365740738</v>
      </c>
      <c r="P2496" s="57">
        <v>46314.611273148148</v>
      </c>
      <c r="Q2496">
        <v>69402283</v>
      </c>
      <c r="S2496">
        <v>152448204121</v>
      </c>
      <c r="T2496" t="s">
        <v>1292</v>
      </c>
      <c r="U2496" t="s">
        <v>1293</v>
      </c>
      <c r="V2496" t="s">
        <v>1294</v>
      </c>
      <c r="Z2496">
        <v>112.357741</v>
      </c>
      <c r="AA2496">
        <v>-6.8665966999999997</v>
      </c>
      <c r="AB2496" t="s">
        <v>1295</v>
      </c>
      <c r="AC2496" t="s">
        <v>235</v>
      </c>
      <c r="AL2496" t="s">
        <v>217</v>
      </c>
      <c r="AM2496" t="s">
        <v>1296</v>
      </c>
      <c r="AN2496" t="s">
        <v>6</v>
      </c>
      <c r="AO2496" s="57">
        <v>46032.517557870371</v>
      </c>
      <c r="AP2496" s="57">
        <v>46297.416666666664</v>
      </c>
      <c r="AQ2496" t="s">
        <v>838</v>
      </c>
      <c r="AR2496" t="s">
        <v>14</v>
      </c>
      <c r="AS2496" t="s">
        <v>219</v>
      </c>
      <c r="AT2496" t="s">
        <v>230</v>
      </c>
      <c r="AV2496" t="s">
        <v>837</v>
      </c>
      <c r="AW2496" t="s">
        <v>886</v>
      </c>
      <c r="AX2496" t="s">
        <v>222</v>
      </c>
      <c r="BA2496" s="57">
        <v>46297.416666666664</v>
      </c>
      <c r="BB2496" t="s">
        <v>1296</v>
      </c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str">
        <f>VLOOKUP(H2496,Sheet2!$A$1:$B$270,2,FALSE)</f>
        <v>GRESIK</v>
      </c>
    </row>
    <row r="2497" spans="1:61">
      <c r="A2497">
        <v>2496</v>
      </c>
      <c r="B2497">
        <v>1002621212</v>
      </c>
      <c r="C2497">
        <v>3</v>
      </c>
      <c r="D2497" t="s">
        <v>55</v>
      </c>
      <c r="E2497">
        <v>5</v>
      </c>
      <c r="F2497" t="s">
        <v>260</v>
      </c>
      <c r="G2497" t="s">
        <v>125</v>
      </c>
      <c r="H2497" t="s">
        <v>405</v>
      </c>
      <c r="I2497" t="s">
        <v>212</v>
      </c>
      <c r="J2497" t="s">
        <v>213</v>
      </c>
      <c r="K2497" t="s">
        <v>149</v>
      </c>
      <c r="L2497" t="s">
        <v>214</v>
      </c>
      <c r="M2497" t="s">
        <v>76</v>
      </c>
      <c r="N2497" t="s">
        <v>215</v>
      </c>
      <c r="O2497" s="57">
        <v>46298.817824074074</v>
      </c>
      <c r="P2497" s="57">
        <v>46300.619398148148</v>
      </c>
      <c r="Q2497">
        <v>69403778</v>
      </c>
      <c r="S2497">
        <v>152448204125</v>
      </c>
      <c r="T2497" t="s">
        <v>2294</v>
      </c>
      <c r="U2497" t="s">
        <v>1293</v>
      </c>
      <c r="V2497" t="s">
        <v>2295</v>
      </c>
      <c r="Z2497">
        <v>112.35696</v>
      </c>
      <c r="AA2497">
        <v>-6.8674280000000003</v>
      </c>
      <c r="AB2497" t="s">
        <v>2296</v>
      </c>
      <c r="AC2497" t="s">
        <v>235</v>
      </c>
      <c r="AL2497" t="s">
        <v>217</v>
      </c>
      <c r="AM2497" t="s">
        <v>2297</v>
      </c>
      <c r="AN2497" t="s">
        <v>6</v>
      </c>
      <c r="AO2497" s="57">
        <v>46091.819525462961</v>
      </c>
      <c r="AP2497" s="57">
        <v>46300.416666666664</v>
      </c>
      <c r="AR2497" t="s">
        <v>218</v>
      </c>
      <c r="AS2497" t="s">
        <v>219</v>
      </c>
      <c r="AT2497" t="s">
        <v>230</v>
      </c>
      <c r="AU2497">
        <v>20261005</v>
      </c>
      <c r="AV2497" t="s">
        <v>221</v>
      </c>
      <c r="AW2497" t="s">
        <v>875</v>
      </c>
      <c r="AX2497" t="s">
        <v>222</v>
      </c>
      <c r="BA2497" s="57">
        <v>46300.416666666664</v>
      </c>
      <c r="BB2497" t="s">
        <v>2297</v>
      </c>
      <c r="BC2497">
        <v>2026</v>
      </c>
      <c r="BD2497">
        <v>10</v>
      </c>
      <c r="BE2497">
        <v>5</v>
      </c>
      <c r="BF2497" s="6">
        <f t="shared" si="114"/>
        <v>46300</v>
      </c>
      <c r="BG2497">
        <f t="shared" si="115"/>
        <v>-0.41666666666424135</v>
      </c>
      <c r="BH2497" t="str">
        <f t="shared" si="116"/>
        <v>COMPLY</v>
      </c>
      <c r="BI2497" t="str">
        <f>VLOOKUP(H2497,Sheet2!$A$1:$B$270,2,FALSE)</f>
        <v>GRESIK</v>
      </c>
    </row>
    <row r="2498" spans="1:61">
      <c r="A2498">
        <v>2497</v>
      </c>
      <c r="B2498">
        <v>1002621184</v>
      </c>
      <c r="C2498">
        <v>3</v>
      </c>
      <c r="D2498" t="s">
        <v>55</v>
      </c>
      <c r="E2498">
        <v>5</v>
      </c>
      <c r="F2498" t="s">
        <v>260</v>
      </c>
      <c r="G2498" t="s">
        <v>125</v>
      </c>
      <c r="H2498" t="s">
        <v>405</v>
      </c>
      <c r="I2498" t="s">
        <v>212</v>
      </c>
      <c r="J2498" t="s">
        <v>213</v>
      </c>
      <c r="K2498" t="s">
        <v>149</v>
      </c>
      <c r="L2498" t="s">
        <v>214</v>
      </c>
      <c r="M2498" t="s">
        <v>76</v>
      </c>
      <c r="N2498" t="s">
        <v>215</v>
      </c>
      <c r="O2498" s="57">
        <v>46298.757337962961</v>
      </c>
      <c r="P2498" s="57">
        <v>46299.864108796297</v>
      </c>
      <c r="Q2498">
        <v>69403752</v>
      </c>
      <c r="S2498">
        <v>152448204124</v>
      </c>
      <c r="T2498" t="s">
        <v>2290</v>
      </c>
      <c r="U2498" t="s">
        <v>2291</v>
      </c>
      <c r="V2498" t="s">
        <v>2292</v>
      </c>
      <c r="Z2498">
        <v>112.352554</v>
      </c>
      <c r="AA2498">
        <v>-6.8694839999999999</v>
      </c>
      <c r="AB2498" t="s">
        <v>2293</v>
      </c>
      <c r="AC2498" t="s">
        <v>235</v>
      </c>
      <c r="AL2498" t="s">
        <v>217</v>
      </c>
      <c r="AM2498" t="s">
        <v>1425</v>
      </c>
      <c r="AN2498" t="s">
        <v>6</v>
      </c>
      <c r="AO2498" s="57">
        <v>46091.778020833335</v>
      </c>
      <c r="AP2498" s="57">
        <v>46299.625</v>
      </c>
      <c r="AR2498" t="s">
        <v>218</v>
      </c>
      <c r="AS2498" t="s">
        <v>219</v>
      </c>
      <c r="AT2498" t="s">
        <v>230</v>
      </c>
      <c r="AU2498">
        <v>20261004</v>
      </c>
      <c r="AV2498" t="s">
        <v>221</v>
      </c>
      <c r="AW2498" t="s">
        <v>877</v>
      </c>
      <c r="AX2498" t="s">
        <v>222</v>
      </c>
      <c r="BA2498" s="57">
        <v>46299.625</v>
      </c>
      <c r="BB2498" t="s">
        <v>1425</v>
      </c>
      <c r="BC2498">
        <v>2026</v>
      </c>
      <c r="BD2498">
        <v>10</v>
      </c>
      <c r="BE2498">
        <v>4</v>
      </c>
      <c r="BF2498" s="6">
        <f t="shared" ref="BF2498:BF2561" si="117">DATE(BC2498,BD2498,BE2498)</f>
        <v>46299</v>
      </c>
      <c r="BG2498">
        <f t="shared" ref="BG2498:BG2561" si="118">BF2498-BA2498</f>
        <v>-0.625</v>
      </c>
      <c r="BH2498" t="str">
        <f t="shared" ref="BH2498:BH2561" si="119">IF(BG2498=1,"COMPLY",IF(BG2498&lt;1,"COMPLY","NOT COMPLY"))</f>
        <v>COMPLY</v>
      </c>
      <c r="BI2498" t="str">
        <f>VLOOKUP(H2498,Sheet2!$A$1:$B$270,2,FALSE)</f>
        <v>GRESIK</v>
      </c>
    </row>
    <row r="2499" spans="1:61">
      <c r="A2499">
        <v>2498</v>
      </c>
      <c r="B2499">
        <v>1002630918</v>
      </c>
      <c r="C2499">
        <v>3</v>
      </c>
      <c r="D2499" t="s">
        <v>55</v>
      </c>
      <c r="E2499">
        <v>5</v>
      </c>
      <c r="F2499" t="s">
        <v>260</v>
      </c>
      <c r="G2499" t="s">
        <v>125</v>
      </c>
      <c r="H2499" t="s">
        <v>405</v>
      </c>
      <c r="I2499" t="s">
        <v>212</v>
      </c>
      <c r="J2499" t="s">
        <v>213</v>
      </c>
      <c r="K2499" t="s">
        <v>149</v>
      </c>
      <c r="L2499" t="s">
        <v>214</v>
      </c>
      <c r="M2499" t="s">
        <v>76</v>
      </c>
      <c r="N2499" t="s">
        <v>215</v>
      </c>
      <c r="O2499" s="57">
        <v>46305.56013888889</v>
      </c>
      <c r="P2499" s="57">
        <v>46306.538912037038</v>
      </c>
      <c r="Q2499">
        <v>69407906</v>
      </c>
      <c r="S2499">
        <v>152448204268</v>
      </c>
      <c r="T2499" t="s">
        <v>5591</v>
      </c>
      <c r="U2499" t="s">
        <v>5592</v>
      </c>
      <c r="V2499" t="s">
        <v>5593</v>
      </c>
      <c r="Z2499">
        <v>112.3455745</v>
      </c>
      <c r="AA2499">
        <v>-6.8701717000000002</v>
      </c>
      <c r="AB2499" t="s">
        <v>5594</v>
      </c>
      <c r="AC2499" t="s">
        <v>235</v>
      </c>
      <c r="AL2499" t="s">
        <v>217</v>
      </c>
      <c r="AM2499" t="s">
        <v>5595</v>
      </c>
      <c r="AN2499" t="s">
        <v>6</v>
      </c>
      <c r="AO2499" s="57">
        <v>46305.570069444446</v>
      </c>
      <c r="AP2499" s="57">
        <v>46306.416666666664</v>
      </c>
      <c r="AR2499" t="s">
        <v>218</v>
      </c>
      <c r="AS2499" t="s">
        <v>219</v>
      </c>
      <c r="AT2499" t="s">
        <v>230</v>
      </c>
      <c r="AU2499">
        <v>20261011</v>
      </c>
      <c r="AV2499" t="s">
        <v>221</v>
      </c>
      <c r="AW2499" t="s">
        <v>880</v>
      </c>
      <c r="AX2499" t="s">
        <v>222</v>
      </c>
      <c r="BA2499" s="57">
        <v>46306.416666666664</v>
      </c>
      <c r="BB2499" t="s">
        <v>5595</v>
      </c>
      <c r="BC2499">
        <v>2026</v>
      </c>
      <c r="BD2499">
        <v>10</v>
      </c>
      <c r="BE2499">
        <v>11</v>
      </c>
      <c r="BF2499" s="6">
        <f t="shared" si="117"/>
        <v>46306</v>
      </c>
      <c r="BG2499">
        <f t="shared" si="118"/>
        <v>-0.41666666666424135</v>
      </c>
      <c r="BH2499" t="str">
        <f t="shared" si="119"/>
        <v>COMPLY</v>
      </c>
      <c r="BI2499" t="str">
        <f>VLOOKUP(H2499,Sheet2!$A$1:$B$270,2,FALSE)</f>
        <v>GRESIK</v>
      </c>
    </row>
    <row r="2500" spans="1:61">
      <c r="A2500">
        <v>2499</v>
      </c>
      <c r="B2500">
        <v>1002639351</v>
      </c>
      <c r="C2500">
        <v>3</v>
      </c>
      <c r="D2500" t="s">
        <v>55</v>
      </c>
      <c r="E2500">
        <v>5</v>
      </c>
      <c r="F2500" t="s">
        <v>260</v>
      </c>
      <c r="G2500" t="s">
        <v>125</v>
      </c>
      <c r="H2500" t="s">
        <v>405</v>
      </c>
      <c r="I2500" t="s">
        <v>212</v>
      </c>
      <c r="J2500" t="s">
        <v>213</v>
      </c>
      <c r="K2500" t="s">
        <v>149</v>
      </c>
      <c r="M2500" t="s">
        <v>76</v>
      </c>
      <c r="N2500" t="s">
        <v>215</v>
      </c>
      <c r="O2500" s="57">
        <v>46311.356481481482</v>
      </c>
      <c r="P2500" s="57">
        <v>46312.849780092591</v>
      </c>
      <c r="Q2500">
        <v>69411115</v>
      </c>
      <c r="S2500">
        <v>152448204414</v>
      </c>
      <c r="T2500" t="s">
        <v>9112</v>
      </c>
      <c r="U2500" t="s">
        <v>9113</v>
      </c>
      <c r="V2500" t="s">
        <v>9114</v>
      </c>
      <c r="Z2500">
        <v>112.3481359</v>
      </c>
      <c r="AA2500">
        <v>-6.8699522999999996</v>
      </c>
      <c r="AB2500" t="s">
        <v>9115</v>
      </c>
      <c r="AC2500" t="s">
        <v>229</v>
      </c>
      <c r="AL2500" t="s">
        <v>217</v>
      </c>
      <c r="AM2500" t="s">
        <v>9116</v>
      </c>
      <c r="AN2500" t="s">
        <v>6</v>
      </c>
      <c r="AO2500" t="s">
        <v>8110</v>
      </c>
      <c r="AP2500" s="57">
        <v>46312.625</v>
      </c>
      <c r="AR2500" t="s">
        <v>218</v>
      </c>
      <c r="AS2500" t="s">
        <v>219</v>
      </c>
      <c r="AT2500" t="s">
        <v>230</v>
      </c>
      <c r="AU2500">
        <v>20261017</v>
      </c>
      <c r="AV2500" t="s">
        <v>221</v>
      </c>
      <c r="AW2500" t="s">
        <v>540</v>
      </c>
      <c r="AX2500" t="s">
        <v>222</v>
      </c>
      <c r="BA2500" s="57">
        <v>46312.625</v>
      </c>
      <c r="BB2500" t="s">
        <v>9116</v>
      </c>
      <c r="BC2500">
        <v>2026</v>
      </c>
      <c r="BD2500">
        <v>10</v>
      </c>
      <c r="BE2500">
        <v>17</v>
      </c>
      <c r="BF2500" s="6">
        <f t="shared" si="117"/>
        <v>46312</v>
      </c>
      <c r="BG2500">
        <f t="shared" si="118"/>
        <v>-0.625</v>
      </c>
      <c r="BH2500" t="str">
        <f t="shared" si="119"/>
        <v>COMPLY</v>
      </c>
      <c r="BI2500" t="str">
        <f>VLOOKUP(H2500,Sheet2!$A$1:$B$270,2,FALSE)</f>
        <v>GRESIK</v>
      </c>
    </row>
    <row r="2501" spans="1:61">
      <c r="A2501">
        <v>2500</v>
      </c>
      <c r="B2501">
        <v>1002641979</v>
      </c>
      <c r="C2501">
        <v>3</v>
      </c>
      <c r="D2501" t="s">
        <v>55</v>
      </c>
      <c r="E2501">
        <v>5</v>
      </c>
      <c r="F2501" t="s">
        <v>260</v>
      </c>
      <c r="G2501" t="s">
        <v>125</v>
      </c>
      <c r="H2501" t="s">
        <v>405</v>
      </c>
      <c r="I2501" t="s">
        <v>212</v>
      </c>
      <c r="J2501" t="s">
        <v>213</v>
      </c>
      <c r="K2501" t="s">
        <v>149</v>
      </c>
      <c r="L2501" t="s">
        <v>214</v>
      </c>
      <c r="M2501" t="s">
        <v>76</v>
      </c>
      <c r="N2501" t="s">
        <v>215</v>
      </c>
      <c r="O2501" s="57">
        <v>46313.647673611114</v>
      </c>
      <c r="P2501" s="57">
        <v>46315.497708333336</v>
      </c>
      <c r="Q2501">
        <v>69412417</v>
      </c>
      <c r="S2501">
        <v>152448204563</v>
      </c>
      <c r="T2501" t="s">
        <v>9117</v>
      </c>
      <c r="U2501" t="s">
        <v>9118</v>
      </c>
      <c r="V2501" t="s">
        <v>9119</v>
      </c>
      <c r="Z2501">
        <v>112.245858</v>
      </c>
      <c r="AA2501">
        <v>-6.8818979999999996</v>
      </c>
      <c r="AB2501" t="s">
        <v>9120</v>
      </c>
      <c r="AC2501" t="s">
        <v>235</v>
      </c>
      <c r="AL2501" t="s">
        <v>217</v>
      </c>
      <c r="AM2501" t="s">
        <v>9121</v>
      </c>
      <c r="AN2501" t="s">
        <v>6</v>
      </c>
      <c r="AO2501" t="s">
        <v>8997</v>
      </c>
      <c r="AP2501" s="57">
        <v>46314.625</v>
      </c>
      <c r="AQ2501" t="s">
        <v>841</v>
      </c>
      <c r="AR2501" t="s">
        <v>218</v>
      </c>
      <c r="AS2501" t="s">
        <v>219</v>
      </c>
      <c r="AT2501" t="s">
        <v>342</v>
      </c>
      <c r="AU2501">
        <v>20261020</v>
      </c>
      <c r="AV2501" t="s">
        <v>221</v>
      </c>
      <c r="AW2501" t="s">
        <v>5802</v>
      </c>
      <c r="AX2501" t="s">
        <v>222</v>
      </c>
      <c r="BA2501" s="57">
        <v>46314.625</v>
      </c>
      <c r="BB2501" t="s">
        <v>9121</v>
      </c>
      <c r="BC2501">
        <v>2026</v>
      </c>
      <c r="BD2501">
        <v>10</v>
      </c>
      <c r="BE2501">
        <v>20</v>
      </c>
      <c r="BF2501" s="6">
        <f t="shared" si="117"/>
        <v>46315</v>
      </c>
      <c r="BG2501">
        <f t="shared" si="118"/>
        <v>0.375</v>
      </c>
      <c r="BH2501" t="str">
        <f t="shared" si="119"/>
        <v>COMPLY</v>
      </c>
      <c r="BI2501" t="str">
        <f>VLOOKUP(H2501,Sheet2!$A$1:$B$270,2,FALSE)</f>
        <v>GRESIK</v>
      </c>
    </row>
    <row r="2502" spans="1:61">
      <c r="A2502">
        <v>2501</v>
      </c>
      <c r="B2502">
        <v>1002655343</v>
      </c>
      <c r="C2502">
        <v>3</v>
      </c>
      <c r="D2502" t="s">
        <v>55</v>
      </c>
      <c r="E2502">
        <v>5</v>
      </c>
      <c r="F2502" t="s">
        <v>260</v>
      </c>
      <c r="G2502" t="s">
        <v>125</v>
      </c>
      <c r="H2502" t="s">
        <v>405</v>
      </c>
      <c r="I2502" t="s">
        <v>212</v>
      </c>
      <c r="J2502" t="s">
        <v>213</v>
      </c>
      <c r="K2502" t="s">
        <v>149</v>
      </c>
      <c r="L2502" t="s">
        <v>214</v>
      </c>
      <c r="M2502" t="s">
        <v>76</v>
      </c>
      <c r="N2502" t="s">
        <v>215</v>
      </c>
      <c r="O2502" s="57">
        <v>46322.419386574074</v>
      </c>
      <c r="P2502" s="57">
        <v>46323.725324074076</v>
      </c>
      <c r="Q2502">
        <v>69417684</v>
      </c>
      <c r="S2502">
        <v>152448205499</v>
      </c>
      <c r="T2502" t="s">
        <v>14160</v>
      </c>
      <c r="U2502" t="s">
        <v>14161</v>
      </c>
      <c r="V2502" t="s">
        <v>14162</v>
      </c>
      <c r="Z2502">
        <v>112.35601699999999</v>
      </c>
      <c r="AA2502">
        <v>-6.9624670000000002</v>
      </c>
      <c r="AB2502" t="s">
        <v>14163</v>
      </c>
      <c r="AC2502" t="s">
        <v>235</v>
      </c>
      <c r="AL2502" t="s">
        <v>217</v>
      </c>
      <c r="AM2502" t="s">
        <v>14164</v>
      </c>
      <c r="AN2502" t="s">
        <v>6</v>
      </c>
      <c r="AO2502" t="s">
        <v>13724</v>
      </c>
      <c r="AP2502" s="57">
        <v>46323.416666666664</v>
      </c>
      <c r="AR2502" t="s">
        <v>218</v>
      </c>
      <c r="AS2502" t="s">
        <v>219</v>
      </c>
      <c r="AT2502" t="s">
        <v>230</v>
      </c>
      <c r="AU2502">
        <v>20261028</v>
      </c>
      <c r="AV2502" t="s">
        <v>221</v>
      </c>
      <c r="AW2502" t="s">
        <v>880</v>
      </c>
      <c r="AX2502" t="s">
        <v>222</v>
      </c>
      <c r="BA2502" s="57">
        <v>46323.416666666664</v>
      </c>
      <c r="BB2502" t="s">
        <v>14164</v>
      </c>
      <c r="BC2502">
        <v>2026</v>
      </c>
      <c r="BD2502">
        <v>10</v>
      </c>
      <c r="BE2502">
        <v>28</v>
      </c>
      <c r="BF2502" s="6">
        <f t="shared" si="117"/>
        <v>46323</v>
      </c>
      <c r="BG2502">
        <f t="shared" si="118"/>
        <v>-0.41666666666424135</v>
      </c>
      <c r="BH2502" t="str">
        <f t="shared" si="119"/>
        <v>COMPLY</v>
      </c>
      <c r="BI2502" t="str">
        <f>VLOOKUP(H2502,Sheet2!$A$1:$B$270,2,FALSE)</f>
        <v>GRESIK</v>
      </c>
    </row>
    <row r="2503" spans="1:61">
      <c r="A2503">
        <v>2502</v>
      </c>
      <c r="B2503">
        <v>1002658419</v>
      </c>
      <c r="C2503">
        <v>3</v>
      </c>
      <c r="D2503" t="s">
        <v>55</v>
      </c>
      <c r="E2503">
        <v>5</v>
      </c>
      <c r="F2503" t="s">
        <v>260</v>
      </c>
      <c r="G2503" t="s">
        <v>125</v>
      </c>
      <c r="H2503" t="s">
        <v>405</v>
      </c>
      <c r="I2503" t="s">
        <v>212</v>
      </c>
      <c r="J2503" t="s">
        <v>213</v>
      </c>
      <c r="K2503" t="s">
        <v>149</v>
      </c>
      <c r="L2503" t="s">
        <v>214</v>
      </c>
      <c r="M2503" t="s">
        <v>76</v>
      </c>
      <c r="N2503" t="s">
        <v>215</v>
      </c>
      <c r="O2503" s="57">
        <v>46323.812314814815</v>
      </c>
      <c r="P2503" s="57">
        <v>46324.640787037039</v>
      </c>
      <c r="Q2503">
        <v>69418896</v>
      </c>
      <c r="S2503">
        <v>152448204870</v>
      </c>
      <c r="T2503" t="s">
        <v>14753</v>
      </c>
      <c r="U2503" t="s">
        <v>14754</v>
      </c>
      <c r="V2503" t="s">
        <v>14755</v>
      </c>
      <c r="Z2503">
        <v>112.38573700000001</v>
      </c>
      <c r="AA2503">
        <v>-6.8829000000000002</v>
      </c>
      <c r="AB2503" t="s">
        <v>14756</v>
      </c>
      <c r="AC2503" t="s">
        <v>235</v>
      </c>
      <c r="AL2503" t="s">
        <v>217</v>
      </c>
      <c r="AM2503" t="s">
        <v>14757</v>
      </c>
      <c r="AN2503" t="s">
        <v>6</v>
      </c>
      <c r="AO2503" t="s">
        <v>14371</v>
      </c>
      <c r="AP2503" s="57">
        <v>46325.416666666664</v>
      </c>
      <c r="AR2503" t="s">
        <v>218</v>
      </c>
      <c r="AS2503" t="s">
        <v>219</v>
      </c>
      <c r="AT2503" t="s">
        <v>230</v>
      </c>
      <c r="AU2503">
        <v>20261029</v>
      </c>
      <c r="AV2503" t="s">
        <v>221</v>
      </c>
      <c r="AW2503" t="s">
        <v>877</v>
      </c>
      <c r="AX2503" t="s">
        <v>222</v>
      </c>
      <c r="BA2503" s="57">
        <v>46325.416666666664</v>
      </c>
      <c r="BB2503" t="s">
        <v>14757</v>
      </c>
      <c r="BC2503">
        <v>2026</v>
      </c>
      <c r="BD2503">
        <v>10</v>
      </c>
      <c r="BE2503">
        <v>29</v>
      </c>
      <c r="BF2503" s="6">
        <f t="shared" si="117"/>
        <v>46324</v>
      </c>
      <c r="BG2503">
        <f t="shared" si="118"/>
        <v>-1.4166666666642413</v>
      </c>
      <c r="BH2503" t="str">
        <f t="shared" si="119"/>
        <v>COMPLY</v>
      </c>
      <c r="BI2503" t="str">
        <f>VLOOKUP(H2503,Sheet2!$A$1:$B$270,2,FALSE)</f>
        <v>GRESIK</v>
      </c>
    </row>
    <row r="2504" spans="1:61">
      <c r="A2504">
        <v>2503</v>
      </c>
      <c r="B2504">
        <v>1002658954</v>
      </c>
      <c r="C2504">
        <v>3</v>
      </c>
      <c r="D2504" t="s">
        <v>55</v>
      </c>
      <c r="E2504">
        <v>5</v>
      </c>
      <c r="F2504" t="s">
        <v>260</v>
      </c>
      <c r="G2504" t="s">
        <v>125</v>
      </c>
      <c r="H2504" t="s">
        <v>405</v>
      </c>
      <c r="I2504" t="s">
        <v>212</v>
      </c>
      <c r="J2504" t="s">
        <v>213</v>
      </c>
      <c r="K2504" t="s">
        <v>149</v>
      </c>
      <c r="M2504" t="s">
        <v>238</v>
      </c>
      <c r="N2504" t="s">
        <v>215</v>
      </c>
      <c r="O2504" s="57">
        <v>46324.471516203703</v>
      </c>
      <c r="P2504" s="57">
        <v>46324.506967592592</v>
      </c>
      <c r="Q2504">
        <v>69419166</v>
      </c>
      <c r="S2504">
        <v>152448204874</v>
      </c>
      <c r="T2504" t="s">
        <v>15473</v>
      </c>
      <c r="U2504" t="s">
        <v>15474</v>
      </c>
      <c r="V2504" t="s">
        <v>15475</v>
      </c>
      <c r="Z2504">
        <v>112.3811558</v>
      </c>
      <c r="AA2504">
        <v>-6.8780780000000004</v>
      </c>
      <c r="AB2504" t="s">
        <v>15476</v>
      </c>
      <c r="AC2504" t="s">
        <v>229</v>
      </c>
      <c r="AL2504" t="s">
        <v>217</v>
      </c>
      <c r="AM2504" t="s">
        <v>15477</v>
      </c>
      <c r="AN2504" t="s">
        <v>6</v>
      </c>
      <c r="AO2504" t="s">
        <v>15207</v>
      </c>
      <c r="AP2504" s="57">
        <v>46326.458333333336</v>
      </c>
      <c r="AR2504" t="s">
        <v>239</v>
      </c>
      <c r="AS2504" t="s">
        <v>219</v>
      </c>
      <c r="AT2504" t="s">
        <v>230</v>
      </c>
      <c r="AV2504" t="s">
        <v>238</v>
      </c>
      <c r="AW2504" t="s">
        <v>4338</v>
      </c>
      <c r="AX2504" t="s">
        <v>222</v>
      </c>
      <c r="BA2504" s="57">
        <v>46326.458333333336</v>
      </c>
      <c r="BB2504" t="s">
        <v>15477</v>
      </c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str">
        <f>VLOOKUP(H2504,Sheet2!$A$1:$B$270,2,FALSE)</f>
        <v>GRESIK</v>
      </c>
    </row>
    <row r="2505" spans="1:61">
      <c r="A2505">
        <v>2504</v>
      </c>
      <c r="B2505">
        <v>1002639409</v>
      </c>
      <c r="C2505">
        <v>3</v>
      </c>
      <c r="D2505" t="s">
        <v>55</v>
      </c>
      <c r="E2505">
        <v>5</v>
      </c>
      <c r="F2505" t="s">
        <v>260</v>
      </c>
      <c r="G2505" t="s">
        <v>125</v>
      </c>
      <c r="H2505" t="s">
        <v>405</v>
      </c>
      <c r="I2505" t="s">
        <v>212</v>
      </c>
      <c r="J2505" t="s">
        <v>213</v>
      </c>
      <c r="K2505" t="s">
        <v>149</v>
      </c>
      <c r="M2505" t="s">
        <v>1625</v>
      </c>
      <c r="N2505" t="s">
        <v>215</v>
      </c>
      <c r="O2505" s="57">
        <v>46311.374490740738</v>
      </c>
      <c r="P2505" s="57">
        <v>46316.4221875</v>
      </c>
      <c r="Q2505">
        <v>69411124</v>
      </c>
      <c r="S2505">
        <v>152448204416</v>
      </c>
      <c r="T2505" t="s">
        <v>9122</v>
      </c>
      <c r="U2505" t="s">
        <v>9123</v>
      </c>
      <c r="Z2505">
        <v>112.246292</v>
      </c>
      <c r="AA2505">
        <v>-6.8823419000000001</v>
      </c>
      <c r="AB2505" t="s">
        <v>9124</v>
      </c>
      <c r="AC2505" t="s">
        <v>229</v>
      </c>
      <c r="AO2505" t="s">
        <v>8307</v>
      </c>
      <c r="AR2505" t="s">
        <v>1630</v>
      </c>
      <c r="AS2505" t="s">
        <v>219</v>
      </c>
      <c r="AT2505" t="s">
        <v>342</v>
      </c>
      <c r="AV2505" t="s">
        <v>4103</v>
      </c>
      <c r="AW2505" t="s">
        <v>540</v>
      </c>
      <c r="AX2505" t="s">
        <v>222</v>
      </c>
      <c r="AZ2505" t="s">
        <v>4103</v>
      </c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str">
        <f>VLOOKUP(H2505,Sheet2!$A$1:$B$270,2,FALSE)</f>
        <v>GRESIK</v>
      </c>
    </row>
    <row r="2506" spans="1:61">
      <c r="A2506">
        <v>2505</v>
      </c>
      <c r="B2506">
        <v>1002650382</v>
      </c>
      <c r="C2506">
        <v>3</v>
      </c>
      <c r="D2506" t="s">
        <v>55</v>
      </c>
      <c r="E2506">
        <v>5</v>
      </c>
      <c r="F2506" t="s">
        <v>260</v>
      </c>
      <c r="G2506" t="s">
        <v>125</v>
      </c>
      <c r="H2506" t="s">
        <v>405</v>
      </c>
      <c r="I2506" t="s">
        <v>212</v>
      </c>
      <c r="J2506" t="s">
        <v>213</v>
      </c>
      <c r="K2506" t="s">
        <v>149</v>
      </c>
      <c r="M2506" t="s">
        <v>1625</v>
      </c>
      <c r="N2506" t="s">
        <v>215</v>
      </c>
      <c r="O2506" s="57">
        <v>46318.405752314815</v>
      </c>
      <c r="P2506" s="57">
        <v>46322.083518518521</v>
      </c>
      <c r="Q2506">
        <v>69415669</v>
      </c>
      <c r="S2506">
        <v>152448203702</v>
      </c>
      <c r="T2506" t="s">
        <v>12709</v>
      </c>
      <c r="U2506" t="s">
        <v>12710</v>
      </c>
      <c r="Z2506">
        <v>112.38749999999899</v>
      </c>
      <c r="AA2506">
        <v>-6.8902025013974502</v>
      </c>
      <c r="AB2506" t="s">
        <v>12711</v>
      </c>
      <c r="AC2506" t="s">
        <v>229</v>
      </c>
      <c r="AO2506" t="s">
        <v>12040</v>
      </c>
      <c r="AR2506" t="s">
        <v>1630</v>
      </c>
      <c r="AS2506" t="s">
        <v>219</v>
      </c>
      <c r="AT2506" t="s">
        <v>1961</v>
      </c>
      <c r="AV2506" t="s">
        <v>3016</v>
      </c>
      <c r="AW2506" t="s">
        <v>9261</v>
      </c>
      <c r="AX2506" t="s">
        <v>222</v>
      </c>
      <c r="AZ2506" t="s">
        <v>3016</v>
      </c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str">
        <f>VLOOKUP(H2506,Sheet2!$A$1:$B$270,2,FALSE)</f>
        <v>GRESIK</v>
      </c>
    </row>
    <row r="2507" spans="1:61">
      <c r="A2507">
        <v>2506</v>
      </c>
      <c r="B2507">
        <v>1002625131</v>
      </c>
      <c r="C2507">
        <v>3</v>
      </c>
      <c r="D2507" t="s">
        <v>55</v>
      </c>
      <c r="E2507">
        <v>5</v>
      </c>
      <c r="F2507" t="s">
        <v>260</v>
      </c>
      <c r="G2507" t="s">
        <v>125</v>
      </c>
      <c r="H2507" t="s">
        <v>403</v>
      </c>
      <c r="I2507" t="s">
        <v>212</v>
      </c>
      <c r="J2507" t="s">
        <v>213</v>
      </c>
      <c r="K2507" t="s">
        <v>149</v>
      </c>
      <c r="L2507" t="s">
        <v>214</v>
      </c>
      <c r="M2507" t="s">
        <v>1400</v>
      </c>
      <c r="N2507" t="s">
        <v>215</v>
      </c>
      <c r="O2507" s="57">
        <v>46301.740694444445</v>
      </c>
      <c r="P2507" s="57">
        <v>46324.573125000003</v>
      </c>
      <c r="Q2507">
        <v>69405385</v>
      </c>
      <c r="S2507">
        <v>152433910168</v>
      </c>
      <c r="T2507" t="s">
        <v>3590</v>
      </c>
      <c r="U2507" t="s">
        <v>3591</v>
      </c>
      <c r="V2507" t="s">
        <v>3595</v>
      </c>
      <c r="Z2507">
        <v>112.3743056</v>
      </c>
      <c r="AA2507">
        <v>-7.2401111</v>
      </c>
      <c r="AB2507" t="s">
        <v>3596</v>
      </c>
      <c r="AC2507" t="s">
        <v>235</v>
      </c>
      <c r="AL2507" t="s">
        <v>217</v>
      </c>
      <c r="AM2507" t="s">
        <v>3594</v>
      </c>
      <c r="AN2507" t="s">
        <v>6</v>
      </c>
      <c r="AO2507" s="57">
        <v>46183.746932870374</v>
      </c>
      <c r="AP2507" s="57">
        <v>46302.625</v>
      </c>
      <c r="AQ2507" t="s">
        <v>838</v>
      </c>
      <c r="AR2507" t="s">
        <v>14</v>
      </c>
      <c r="AS2507" t="s">
        <v>125</v>
      </c>
      <c r="AT2507" t="s">
        <v>230</v>
      </c>
      <c r="AV2507" t="s">
        <v>15478</v>
      </c>
      <c r="AW2507" t="s">
        <v>879</v>
      </c>
      <c r="AX2507" t="s">
        <v>222</v>
      </c>
      <c r="BA2507" s="57">
        <v>46302.625</v>
      </c>
      <c r="BB2507" t="s">
        <v>3594</v>
      </c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str">
        <f>VLOOKUP(H2507,Sheet2!$A$1:$B$270,2,FALSE)</f>
        <v>GRESIK</v>
      </c>
    </row>
    <row r="2508" spans="1:61">
      <c r="A2508">
        <v>2507</v>
      </c>
      <c r="B2508">
        <v>1002637020</v>
      </c>
      <c r="C2508">
        <v>3</v>
      </c>
      <c r="D2508" t="s">
        <v>55</v>
      </c>
      <c r="E2508">
        <v>5</v>
      </c>
      <c r="F2508" t="s">
        <v>260</v>
      </c>
      <c r="G2508" t="s">
        <v>125</v>
      </c>
      <c r="H2508" t="s">
        <v>403</v>
      </c>
      <c r="I2508" t="s">
        <v>212</v>
      </c>
      <c r="J2508" t="s">
        <v>213</v>
      </c>
      <c r="K2508" t="s">
        <v>149</v>
      </c>
      <c r="M2508" t="s">
        <v>1400</v>
      </c>
      <c r="N2508" t="s">
        <v>215</v>
      </c>
      <c r="O2508" s="57">
        <v>46309.618067129632</v>
      </c>
      <c r="P2508" s="57">
        <v>46312.569166666668</v>
      </c>
      <c r="Q2508">
        <v>69410240</v>
      </c>
      <c r="S2508">
        <v>152433910299</v>
      </c>
      <c r="T2508" t="s">
        <v>7216</v>
      </c>
      <c r="U2508" t="s">
        <v>7217</v>
      </c>
      <c r="V2508" t="s">
        <v>7218</v>
      </c>
      <c r="Z2508">
        <v>112.4031458</v>
      </c>
      <c r="AA2508">
        <v>-7.1196114000000001</v>
      </c>
      <c r="AB2508" t="s">
        <v>7219</v>
      </c>
      <c r="AC2508" t="s">
        <v>229</v>
      </c>
      <c r="AL2508" t="s">
        <v>217</v>
      </c>
      <c r="AM2508" t="s">
        <v>7220</v>
      </c>
      <c r="AN2508" t="s">
        <v>6</v>
      </c>
      <c r="AO2508" t="s">
        <v>6837</v>
      </c>
      <c r="AP2508" s="57">
        <v>46310.625</v>
      </c>
      <c r="AR2508" t="s">
        <v>14</v>
      </c>
      <c r="AS2508" t="s">
        <v>125</v>
      </c>
      <c r="AT2508" t="s">
        <v>230</v>
      </c>
      <c r="AV2508" t="s">
        <v>9133</v>
      </c>
      <c r="AW2508" t="s">
        <v>559</v>
      </c>
      <c r="AX2508" t="s">
        <v>222</v>
      </c>
      <c r="BA2508" s="57">
        <v>46310.625</v>
      </c>
      <c r="BB2508" t="s">
        <v>7220</v>
      </c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str">
        <f>VLOOKUP(H2508,Sheet2!$A$1:$B$270,2,FALSE)</f>
        <v>GRESIK</v>
      </c>
    </row>
    <row r="2509" spans="1:61">
      <c r="A2509">
        <v>2508</v>
      </c>
      <c r="B2509">
        <v>1002630636</v>
      </c>
      <c r="C2509">
        <v>3</v>
      </c>
      <c r="D2509" t="s">
        <v>55</v>
      </c>
      <c r="E2509">
        <v>5</v>
      </c>
      <c r="F2509" t="s">
        <v>260</v>
      </c>
      <c r="G2509" t="s">
        <v>125</v>
      </c>
      <c r="H2509" t="s">
        <v>403</v>
      </c>
      <c r="I2509" t="s">
        <v>212</v>
      </c>
      <c r="J2509" t="s">
        <v>213</v>
      </c>
      <c r="K2509" t="s">
        <v>149</v>
      </c>
      <c r="L2509" t="s">
        <v>214</v>
      </c>
      <c r="M2509" t="s">
        <v>836</v>
      </c>
      <c r="N2509" t="s">
        <v>215</v>
      </c>
      <c r="O2509" s="57">
        <v>46305.379571759258</v>
      </c>
      <c r="P2509" s="57">
        <v>46314.611967592595</v>
      </c>
      <c r="Q2509">
        <v>69407719</v>
      </c>
      <c r="S2509">
        <v>152433910280</v>
      </c>
      <c r="T2509" t="s">
        <v>5596</v>
      </c>
      <c r="U2509" t="s">
        <v>3004</v>
      </c>
      <c r="V2509" t="s">
        <v>5597</v>
      </c>
      <c r="Z2509">
        <v>112.475617</v>
      </c>
      <c r="AA2509">
        <v>-7.1278139999999999</v>
      </c>
      <c r="AB2509" t="s">
        <v>5598</v>
      </c>
      <c r="AC2509" t="s">
        <v>235</v>
      </c>
      <c r="AL2509" t="s">
        <v>217</v>
      </c>
      <c r="AM2509" t="s">
        <v>5599</v>
      </c>
      <c r="AN2509" t="s">
        <v>6</v>
      </c>
      <c r="AO2509" s="57">
        <v>46305.402870370373</v>
      </c>
      <c r="AP2509" s="57">
        <v>46306.416666666664</v>
      </c>
      <c r="AQ2509" t="s">
        <v>838</v>
      </c>
      <c r="AR2509" t="s">
        <v>14</v>
      </c>
      <c r="AS2509" t="s">
        <v>125</v>
      </c>
      <c r="AT2509" t="s">
        <v>230</v>
      </c>
      <c r="AV2509" t="s">
        <v>837</v>
      </c>
      <c r="AW2509" t="s">
        <v>877</v>
      </c>
      <c r="AX2509" t="s">
        <v>222</v>
      </c>
      <c r="BA2509" s="57">
        <v>46306.416666666664</v>
      </c>
      <c r="BB2509" t="s">
        <v>5599</v>
      </c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str">
        <f>VLOOKUP(H2509,Sheet2!$A$1:$B$270,2,FALSE)</f>
        <v>GRESIK</v>
      </c>
    </row>
    <row r="2510" spans="1:61">
      <c r="A2510">
        <v>2509</v>
      </c>
      <c r="B2510">
        <v>1002633249</v>
      </c>
      <c r="C2510">
        <v>3</v>
      </c>
      <c r="D2510" t="s">
        <v>55</v>
      </c>
      <c r="E2510">
        <v>5</v>
      </c>
      <c r="F2510" t="s">
        <v>260</v>
      </c>
      <c r="G2510" t="s">
        <v>125</v>
      </c>
      <c r="H2510" t="s">
        <v>403</v>
      </c>
      <c r="I2510" t="s">
        <v>212</v>
      </c>
      <c r="J2510" t="s">
        <v>213</v>
      </c>
      <c r="K2510" t="s">
        <v>149</v>
      </c>
      <c r="L2510" t="s">
        <v>214</v>
      </c>
      <c r="M2510" t="s">
        <v>836</v>
      </c>
      <c r="N2510" t="s">
        <v>215</v>
      </c>
      <c r="O2510" s="57">
        <v>46307.617696759262</v>
      </c>
      <c r="P2510" s="57">
        <v>46324.570787037039</v>
      </c>
      <c r="Q2510">
        <v>69405385</v>
      </c>
      <c r="S2510">
        <v>152433910357</v>
      </c>
      <c r="T2510" t="s">
        <v>3590</v>
      </c>
      <c r="U2510" t="s">
        <v>14758</v>
      </c>
      <c r="V2510" t="s">
        <v>3595</v>
      </c>
      <c r="Z2510">
        <v>112.37282999999999</v>
      </c>
      <c r="AA2510">
        <v>-7.2394369999999997</v>
      </c>
      <c r="AB2510" t="s">
        <v>3596</v>
      </c>
      <c r="AC2510" t="s">
        <v>235</v>
      </c>
      <c r="AL2510" t="s">
        <v>217</v>
      </c>
      <c r="AM2510" t="s">
        <v>14759</v>
      </c>
      <c r="AN2510" t="s">
        <v>6</v>
      </c>
      <c r="AO2510" s="57">
        <v>46366.642951388887</v>
      </c>
      <c r="AP2510" s="57">
        <v>46324</v>
      </c>
      <c r="AR2510" t="s">
        <v>14</v>
      </c>
      <c r="AS2510" t="s">
        <v>125</v>
      </c>
      <c r="AT2510" t="s">
        <v>230</v>
      </c>
      <c r="AV2510" t="s">
        <v>837</v>
      </c>
      <c r="AW2510" t="s">
        <v>879</v>
      </c>
      <c r="AX2510" t="s">
        <v>222</v>
      </c>
      <c r="BA2510" s="57">
        <v>46324.416666666664</v>
      </c>
      <c r="BB2510" t="s">
        <v>14759</v>
      </c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str">
        <f>VLOOKUP(H2510,Sheet2!$A$1:$B$270,2,FALSE)</f>
        <v>GRESIK</v>
      </c>
    </row>
    <row r="2511" spans="1:61">
      <c r="A2511">
        <v>2510</v>
      </c>
      <c r="B2511">
        <v>1002620721</v>
      </c>
      <c r="C2511">
        <v>3</v>
      </c>
      <c r="D2511" t="s">
        <v>55</v>
      </c>
      <c r="E2511">
        <v>5</v>
      </c>
      <c r="F2511" t="s">
        <v>260</v>
      </c>
      <c r="G2511" t="s">
        <v>125</v>
      </c>
      <c r="H2511" t="s">
        <v>403</v>
      </c>
      <c r="I2511" t="s">
        <v>212</v>
      </c>
      <c r="J2511" t="s">
        <v>213</v>
      </c>
      <c r="K2511" t="s">
        <v>149</v>
      </c>
      <c r="L2511" t="s">
        <v>214</v>
      </c>
      <c r="M2511" t="s">
        <v>76</v>
      </c>
      <c r="N2511" t="s">
        <v>215</v>
      </c>
      <c r="O2511" s="57">
        <v>46298.339282407411</v>
      </c>
      <c r="P2511" s="57">
        <v>46298.678252314814</v>
      </c>
      <c r="Q2511">
        <v>69403433</v>
      </c>
      <c r="S2511">
        <v>152433910146</v>
      </c>
      <c r="T2511" t="s">
        <v>2298</v>
      </c>
      <c r="U2511" t="s">
        <v>2299</v>
      </c>
      <c r="V2511" t="s">
        <v>2300</v>
      </c>
      <c r="Z2511">
        <v>112.41707599999999</v>
      </c>
      <c r="AA2511">
        <v>-7.1212439999999999</v>
      </c>
      <c r="AB2511" t="s">
        <v>2301</v>
      </c>
      <c r="AC2511" t="s">
        <v>235</v>
      </c>
      <c r="AL2511" t="s">
        <v>217</v>
      </c>
      <c r="AM2511" t="s">
        <v>2302</v>
      </c>
      <c r="AN2511" t="s">
        <v>6</v>
      </c>
      <c r="AO2511" s="57">
        <v>46091.340624999997</v>
      </c>
      <c r="AP2511" s="57">
        <v>46299.416666666664</v>
      </c>
      <c r="AR2511" t="s">
        <v>218</v>
      </c>
      <c r="AS2511" t="s">
        <v>125</v>
      </c>
      <c r="AT2511" t="s">
        <v>230</v>
      </c>
      <c r="AU2511">
        <v>20261003</v>
      </c>
      <c r="AV2511" t="s">
        <v>221</v>
      </c>
      <c r="AW2511" t="s">
        <v>877</v>
      </c>
      <c r="AX2511" t="s">
        <v>222</v>
      </c>
      <c r="BA2511" s="57">
        <v>46299.416666666664</v>
      </c>
      <c r="BB2511" t="s">
        <v>2302</v>
      </c>
      <c r="BC2511">
        <v>2026</v>
      </c>
      <c r="BD2511">
        <v>10</v>
      </c>
      <c r="BE2511">
        <v>3</v>
      </c>
      <c r="BF2511" s="6">
        <f t="shared" si="117"/>
        <v>46298</v>
      </c>
      <c r="BG2511">
        <f t="shared" si="118"/>
        <v>-1.4166666666642413</v>
      </c>
      <c r="BH2511" t="str">
        <f t="shared" si="119"/>
        <v>COMPLY</v>
      </c>
      <c r="BI2511" t="str">
        <f>VLOOKUP(H2511,Sheet2!$A$1:$B$270,2,FALSE)</f>
        <v>GRESIK</v>
      </c>
    </row>
    <row r="2512" spans="1:61">
      <c r="A2512">
        <v>2511</v>
      </c>
      <c r="B2512">
        <v>1002621048</v>
      </c>
      <c r="C2512">
        <v>3</v>
      </c>
      <c r="D2512" t="s">
        <v>55</v>
      </c>
      <c r="E2512">
        <v>5</v>
      </c>
      <c r="F2512" t="s">
        <v>260</v>
      </c>
      <c r="G2512" t="s">
        <v>125</v>
      </c>
      <c r="H2512" t="s">
        <v>403</v>
      </c>
      <c r="I2512" t="s">
        <v>212</v>
      </c>
      <c r="J2512" t="s">
        <v>213</v>
      </c>
      <c r="K2512" t="s">
        <v>149</v>
      </c>
      <c r="L2512" t="s">
        <v>214</v>
      </c>
      <c r="M2512" t="s">
        <v>76</v>
      </c>
      <c r="N2512" t="s">
        <v>215</v>
      </c>
      <c r="O2512" s="57">
        <v>46298.605254629627</v>
      </c>
      <c r="P2512" s="57">
        <v>46299.655821759261</v>
      </c>
      <c r="Q2512">
        <v>69403665</v>
      </c>
      <c r="S2512">
        <v>152433910259</v>
      </c>
      <c r="T2512" t="s">
        <v>2303</v>
      </c>
      <c r="U2512" t="s">
        <v>2304</v>
      </c>
      <c r="V2512" t="s">
        <v>2305</v>
      </c>
      <c r="Z2512">
        <v>112.4429966</v>
      </c>
      <c r="AA2512">
        <v>-7.1163000999999904</v>
      </c>
      <c r="AB2512" t="s">
        <v>2306</v>
      </c>
      <c r="AC2512" t="s">
        <v>216</v>
      </c>
      <c r="AL2512" t="s">
        <v>217</v>
      </c>
      <c r="AM2512" t="s">
        <v>2307</v>
      </c>
      <c r="AN2512" t="s">
        <v>6</v>
      </c>
      <c r="AO2512" s="57">
        <v>46091.610972222225</v>
      </c>
      <c r="AP2512" s="57">
        <v>46299.458333333336</v>
      </c>
      <c r="AR2512" t="s">
        <v>218</v>
      </c>
      <c r="AS2512" t="s">
        <v>125</v>
      </c>
      <c r="AT2512" t="s">
        <v>230</v>
      </c>
      <c r="AU2512">
        <v>20261004</v>
      </c>
      <c r="AV2512" t="s">
        <v>221</v>
      </c>
      <c r="AW2512" t="s">
        <v>875</v>
      </c>
      <c r="AX2512" t="s">
        <v>222</v>
      </c>
      <c r="BA2512" s="57">
        <v>46299.458333333336</v>
      </c>
      <c r="BB2512" t="s">
        <v>2307</v>
      </c>
      <c r="BC2512">
        <v>2026</v>
      </c>
      <c r="BD2512">
        <v>10</v>
      </c>
      <c r="BE2512">
        <v>4</v>
      </c>
      <c r="BF2512" s="6">
        <f t="shared" si="117"/>
        <v>46299</v>
      </c>
      <c r="BG2512">
        <f t="shared" si="118"/>
        <v>-0.45833333333575865</v>
      </c>
      <c r="BH2512" t="str">
        <f t="shared" si="119"/>
        <v>COMPLY</v>
      </c>
      <c r="BI2512" t="str">
        <f>VLOOKUP(H2512,Sheet2!$A$1:$B$270,2,FALSE)</f>
        <v>GRESIK</v>
      </c>
    </row>
    <row r="2513" spans="1:61">
      <c r="A2513">
        <v>2512</v>
      </c>
      <c r="B2513">
        <v>1002620908</v>
      </c>
      <c r="C2513">
        <v>3</v>
      </c>
      <c r="D2513" t="s">
        <v>55</v>
      </c>
      <c r="E2513">
        <v>5</v>
      </c>
      <c r="F2513" t="s">
        <v>260</v>
      </c>
      <c r="G2513" t="s">
        <v>125</v>
      </c>
      <c r="H2513" t="s">
        <v>403</v>
      </c>
      <c r="I2513" t="s">
        <v>212</v>
      </c>
      <c r="J2513" t="s">
        <v>213</v>
      </c>
      <c r="K2513" t="s">
        <v>149</v>
      </c>
      <c r="L2513" t="s">
        <v>214</v>
      </c>
      <c r="M2513" t="s">
        <v>76</v>
      </c>
      <c r="N2513" t="s">
        <v>215</v>
      </c>
      <c r="O2513" s="57">
        <v>46298.499768518515</v>
      </c>
      <c r="P2513" s="57">
        <v>46299.654629629629</v>
      </c>
      <c r="Q2513">
        <v>69403557</v>
      </c>
      <c r="S2513">
        <v>152433910148</v>
      </c>
      <c r="T2513" t="s">
        <v>2308</v>
      </c>
      <c r="U2513" t="s">
        <v>2309</v>
      </c>
      <c r="V2513" t="s">
        <v>2310</v>
      </c>
      <c r="Z2513">
        <v>112.459167055785</v>
      </c>
      <c r="AA2513">
        <v>-7.0725699891390503</v>
      </c>
      <c r="AB2513" t="s">
        <v>2311</v>
      </c>
      <c r="AC2513" t="s">
        <v>216</v>
      </c>
      <c r="AL2513" t="s">
        <v>217</v>
      </c>
      <c r="AM2513" t="s">
        <v>2302</v>
      </c>
      <c r="AN2513" t="s">
        <v>6</v>
      </c>
      <c r="AO2513" s="57">
        <v>46091.517858796295</v>
      </c>
      <c r="AP2513" s="57">
        <v>46299.416666666664</v>
      </c>
      <c r="AR2513" t="s">
        <v>218</v>
      </c>
      <c r="AS2513" t="s">
        <v>125</v>
      </c>
      <c r="AT2513" t="s">
        <v>230</v>
      </c>
      <c r="AU2513">
        <v>20261004</v>
      </c>
      <c r="AV2513" t="s">
        <v>221</v>
      </c>
      <c r="AW2513" t="s">
        <v>876</v>
      </c>
      <c r="AX2513" t="s">
        <v>222</v>
      </c>
      <c r="BA2513" s="57">
        <v>46299.416666666664</v>
      </c>
      <c r="BB2513" t="s">
        <v>2302</v>
      </c>
      <c r="BC2513">
        <v>2026</v>
      </c>
      <c r="BD2513">
        <v>10</v>
      </c>
      <c r="BE2513">
        <v>4</v>
      </c>
      <c r="BF2513" s="6">
        <f t="shared" si="117"/>
        <v>46299</v>
      </c>
      <c r="BG2513">
        <f t="shared" si="118"/>
        <v>-0.41666666666424135</v>
      </c>
      <c r="BH2513" t="str">
        <f t="shared" si="119"/>
        <v>COMPLY</v>
      </c>
      <c r="BI2513" t="str">
        <f>VLOOKUP(H2513,Sheet2!$A$1:$B$270,2,FALSE)</f>
        <v>GRESIK</v>
      </c>
    </row>
    <row r="2514" spans="1:61">
      <c r="A2514">
        <v>2513</v>
      </c>
      <c r="B2514">
        <v>1002625133</v>
      </c>
      <c r="C2514">
        <v>3</v>
      </c>
      <c r="D2514" t="s">
        <v>55</v>
      </c>
      <c r="E2514">
        <v>5</v>
      </c>
      <c r="F2514" t="s">
        <v>260</v>
      </c>
      <c r="G2514" t="s">
        <v>125</v>
      </c>
      <c r="H2514" t="s">
        <v>403</v>
      </c>
      <c r="I2514" t="s">
        <v>212</v>
      </c>
      <c r="J2514" t="s">
        <v>213</v>
      </c>
      <c r="K2514" t="s">
        <v>149</v>
      </c>
      <c r="L2514" t="s">
        <v>214</v>
      </c>
      <c r="M2514" t="s">
        <v>76</v>
      </c>
      <c r="N2514" t="s">
        <v>215</v>
      </c>
      <c r="O2514" s="57">
        <v>46301.741423611114</v>
      </c>
      <c r="P2514" s="57">
        <v>46302.649965277778</v>
      </c>
      <c r="Q2514">
        <v>69405386</v>
      </c>
      <c r="S2514">
        <v>152433910269</v>
      </c>
      <c r="T2514" t="s">
        <v>3590</v>
      </c>
      <c r="U2514" t="s">
        <v>3591</v>
      </c>
      <c r="V2514" t="s">
        <v>3592</v>
      </c>
      <c r="Z2514">
        <v>112.3743056</v>
      </c>
      <c r="AA2514">
        <v>-7.2401111</v>
      </c>
      <c r="AB2514" t="s">
        <v>3593</v>
      </c>
      <c r="AC2514" t="s">
        <v>235</v>
      </c>
      <c r="AL2514" t="s">
        <v>217</v>
      </c>
      <c r="AM2514" t="s">
        <v>3594</v>
      </c>
      <c r="AN2514" t="s">
        <v>6</v>
      </c>
      <c r="AO2514" s="57">
        <v>46183.746932870374</v>
      </c>
      <c r="AP2514" s="57">
        <v>46302.625</v>
      </c>
      <c r="AR2514" t="s">
        <v>218</v>
      </c>
      <c r="AS2514" t="s">
        <v>125</v>
      </c>
      <c r="AT2514" t="s">
        <v>230</v>
      </c>
      <c r="AU2514">
        <v>20261007</v>
      </c>
      <c r="AV2514" t="s">
        <v>221</v>
      </c>
      <c r="AW2514" t="s">
        <v>879</v>
      </c>
      <c r="AX2514" t="s">
        <v>222</v>
      </c>
      <c r="BA2514" s="57">
        <v>46302.625</v>
      </c>
      <c r="BB2514" t="s">
        <v>3594</v>
      </c>
      <c r="BC2514">
        <v>2026</v>
      </c>
      <c r="BD2514">
        <v>10</v>
      </c>
      <c r="BE2514">
        <v>7</v>
      </c>
      <c r="BF2514" s="6">
        <f t="shared" si="117"/>
        <v>46302</v>
      </c>
      <c r="BG2514">
        <f t="shared" si="118"/>
        <v>-0.625</v>
      </c>
      <c r="BH2514" t="str">
        <f t="shared" si="119"/>
        <v>COMPLY</v>
      </c>
      <c r="BI2514" t="str">
        <f>VLOOKUP(H2514,Sheet2!$A$1:$B$270,2,FALSE)</f>
        <v>GRESIK</v>
      </c>
    </row>
    <row r="2515" spans="1:61">
      <c r="A2515">
        <v>2514</v>
      </c>
      <c r="B2515">
        <v>1002634723</v>
      </c>
      <c r="C2515">
        <v>3</v>
      </c>
      <c r="D2515" t="s">
        <v>55</v>
      </c>
      <c r="E2515">
        <v>5</v>
      </c>
      <c r="F2515" t="s">
        <v>260</v>
      </c>
      <c r="G2515" t="s">
        <v>125</v>
      </c>
      <c r="H2515" t="s">
        <v>403</v>
      </c>
      <c r="I2515" t="s">
        <v>212</v>
      </c>
      <c r="J2515" t="s">
        <v>213</v>
      </c>
      <c r="K2515" t="s">
        <v>149</v>
      </c>
      <c r="L2515" t="s">
        <v>214</v>
      </c>
      <c r="M2515" t="s">
        <v>76</v>
      </c>
      <c r="N2515" t="s">
        <v>215</v>
      </c>
      <c r="O2515" s="57">
        <v>46308.476145833331</v>
      </c>
      <c r="P2515" s="57">
        <v>46309.829282407409</v>
      </c>
      <c r="Q2515">
        <v>69409265</v>
      </c>
      <c r="S2515">
        <v>152433910291</v>
      </c>
      <c r="T2515" t="s">
        <v>6413</v>
      </c>
      <c r="U2515" t="s">
        <v>6414</v>
      </c>
      <c r="V2515" t="s">
        <v>6415</v>
      </c>
      <c r="Z2515">
        <v>112.402838</v>
      </c>
      <c r="AA2515">
        <v>-7.119694</v>
      </c>
      <c r="AB2515" t="s">
        <v>6416</v>
      </c>
      <c r="AC2515" t="s">
        <v>235</v>
      </c>
      <c r="AL2515" t="s">
        <v>217</v>
      </c>
      <c r="AM2515" t="s">
        <v>6417</v>
      </c>
      <c r="AN2515" t="s">
        <v>6</v>
      </c>
      <c r="AO2515" t="s">
        <v>5744</v>
      </c>
      <c r="AP2515" s="57">
        <v>46309.416666666664</v>
      </c>
      <c r="AR2515" t="s">
        <v>218</v>
      </c>
      <c r="AS2515" t="s">
        <v>125</v>
      </c>
      <c r="AT2515" t="s">
        <v>230</v>
      </c>
      <c r="AU2515">
        <v>20261014</v>
      </c>
      <c r="AV2515" t="s">
        <v>221</v>
      </c>
      <c r="AW2515" t="s">
        <v>882</v>
      </c>
      <c r="AX2515" t="s">
        <v>222</v>
      </c>
      <c r="BA2515" s="57">
        <v>46309.416666666664</v>
      </c>
      <c r="BB2515" t="s">
        <v>6417</v>
      </c>
      <c r="BC2515">
        <v>2026</v>
      </c>
      <c r="BD2515">
        <v>10</v>
      </c>
      <c r="BE2515">
        <v>14</v>
      </c>
      <c r="BF2515" s="6">
        <f t="shared" si="117"/>
        <v>46309</v>
      </c>
      <c r="BG2515">
        <f t="shared" si="118"/>
        <v>-0.41666666666424135</v>
      </c>
      <c r="BH2515" t="str">
        <f t="shared" si="119"/>
        <v>COMPLY</v>
      </c>
      <c r="BI2515" t="str">
        <f>VLOOKUP(H2515,Sheet2!$A$1:$B$270,2,FALSE)</f>
        <v>GRESIK</v>
      </c>
    </row>
    <row r="2516" spans="1:61">
      <c r="A2516">
        <v>2515</v>
      </c>
      <c r="B2516">
        <v>1002637234</v>
      </c>
      <c r="C2516">
        <v>3</v>
      </c>
      <c r="D2516" t="s">
        <v>55</v>
      </c>
      <c r="E2516">
        <v>5</v>
      </c>
      <c r="F2516" t="s">
        <v>260</v>
      </c>
      <c r="G2516" t="s">
        <v>125</v>
      </c>
      <c r="H2516" t="s">
        <v>403</v>
      </c>
      <c r="I2516" t="s">
        <v>212</v>
      </c>
      <c r="J2516" t="s">
        <v>213</v>
      </c>
      <c r="K2516" t="s">
        <v>149</v>
      </c>
      <c r="L2516" t="s">
        <v>214</v>
      </c>
      <c r="M2516" t="s">
        <v>76</v>
      </c>
      <c r="N2516" t="s">
        <v>215</v>
      </c>
      <c r="O2516" s="57">
        <v>46309.670613425929</v>
      </c>
      <c r="P2516" s="57">
        <v>46310.940844907411</v>
      </c>
      <c r="Q2516">
        <v>69410307</v>
      </c>
      <c r="S2516">
        <v>152433910301</v>
      </c>
      <c r="T2516" t="s">
        <v>7211</v>
      </c>
      <c r="U2516" t="s">
        <v>7212</v>
      </c>
      <c r="V2516" t="s">
        <v>7213</v>
      </c>
      <c r="Z2516">
        <v>112.411014027893</v>
      </c>
      <c r="AA2516">
        <v>-7.1192319763032001</v>
      </c>
      <c r="AB2516" t="s">
        <v>7214</v>
      </c>
      <c r="AC2516" t="s">
        <v>216</v>
      </c>
      <c r="AL2516" t="s">
        <v>217</v>
      </c>
      <c r="AM2516" t="s">
        <v>7215</v>
      </c>
      <c r="AN2516" t="s">
        <v>6</v>
      </c>
      <c r="AO2516" t="s">
        <v>6835</v>
      </c>
      <c r="AP2516" s="57">
        <v>46310.625</v>
      </c>
      <c r="AR2516" t="s">
        <v>218</v>
      </c>
      <c r="AS2516" t="s">
        <v>125</v>
      </c>
      <c r="AT2516" t="s">
        <v>342</v>
      </c>
      <c r="AU2516">
        <v>20261015</v>
      </c>
      <c r="AV2516" t="s">
        <v>221</v>
      </c>
      <c r="AW2516" t="s">
        <v>1899</v>
      </c>
      <c r="AX2516" t="s">
        <v>222</v>
      </c>
      <c r="BA2516" s="57">
        <v>46310.625</v>
      </c>
      <c r="BB2516" t="s">
        <v>7215</v>
      </c>
      <c r="BC2516">
        <v>2026</v>
      </c>
      <c r="BD2516">
        <v>10</v>
      </c>
      <c r="BE2516">
        <v>15</v>
      </c>
      <c r="BF2516" s="6">
        <f t="shared" si="117"/>
        <v>46310</v>
      </c>
      <c r="BG2516">
        <f t="shared" si="118"/>
        <v>-0.625</v>
      </c>
      <c r="BH2516" t="str">
        <f t="shared" si="119"/>
        <v>COMPLY</v>
      </c>
      <c r="BI2516" t="str">
        <f>VLOOKUP(H2516,Sheet2!$A$1:$B$270,2,FALSE)</f>
        <v>GRESIK</v>
      </c>
    </row>
    <row r="2517" spans="1:61">
      <c r="A2517">
        <v>2516</v>
      </c>
      <c r="B2517">
        <v>1002640478</v>
      </c>
      <c r="C2517">
        <v>3</v>
      </c>
      <c r="D2517" t="s">
        <v>55</v>
      </c>
      <c r="E2517">
        <v>5</v>
      </c>
      <c r="F2517" t="s">
        <v>260</v>
      </c>
      <c r="G2517" t="s">
        <v>125</v>
      </c>
      <c r="H2517" t="s">
        <v>403</v>
      </c>
      <c r="I2517" t="s">
        <v>212</v>
      </c>
      <c r="J2517" t="s">
        <v>213</v>
      </c>
      <c r="K2517" t="s">
        <v>149</v>
      </c>
      <c r="L2517" t="s">
        <v>214</v>
      </c>
      <c r="M2517" t="s">
        <v>76</v>
      </c>
      <c r="N2517" t="s">
        <v>215</v>
      </c>
      <c r="O2517" s="57">
        <v>46311.631030092591</v>
      </c>
      <c r="P2517" s="57">
        <v>46312.846990740742</v>
      </c>
      <c r="Q2517">
        <v>69411638</v>
      </c>
      <c r="S2517">
        <v>152433910309</v>
      </c>
      <c r="T2517" t="s">
        <v>9125</v>
      </c>
      <c r="U2517" t="s">
        <v>9126</v>
      </c>
      <c r="V2517" t="s">
        <v>9127</v>
      </c>
      <c r="Z2517">
        <v>112.4083680287</v>
      </c>
      <c r="AA2517">
        <v>-7.1138310342792996</v>
      </c>
      <c r="AB2517" t="s">
        <v>9128</v>
      </c>
      <c r="AC2517" t="s">
        <v>216</v>
      </c>
      <c r="AL2517" t="s">
        <v>217</v>
      </c>
      <c r="AM2517" t="s">
        <v>9129</v>
      </c>
      <c r="AN2517" t="s">
        <v>6</v>
      </c>
      <c r="AO2517" t="s">
        <v>8139</v>
      </c>
      <c r="AP2517" s="57">
        <v>46312.625</v>
      </c>
      <c r="AR2517" t="s">
        <v>218</v>
      </c>
      <c r="AS2517" t="s">
        <v>125</v>
      </c>
      <c r="AT2517" t="s">
        <v>230</v>
      </c>
      <c r="AU2517">
        <v>20261017</v>
      </c>
      <c r="AV2517" t="s">
        <v>221</v>
      </c>
      <c r="AW2517" t="s">
        <v>923</v>
      </c>
      <c r="AX2517" t="s">
        <v>222</v>
      </c>
      <c r="BA2517" s="57">
        <v>46312.625</v>
      </c>
      <c r="BB2517" t="s">
        <v>9129</v>
      </c>
      <c r="BC2517">
        <v>2026</v>
      </c>
      <c r="BD2517">
        <v>10</v>
      </c>
      <c r="BE2517">
        <v>17</v>
      </c>
      <c r="BF2517" s="6">
        <f t="shared" si="117"/>
        <v>46312</v>
      </c>
      <c r="BG2517">
        <f t="shared" si="118"/>
        <v>-0.625</v>
      </c>
      <c r="BH2517" t="str">
        <f t="shared" si="119"/>
        <v>COMPLY</v>
      </c>
      <c r="BI2517" t="str">
        <f>VLOOKUP(H2517,Sheet2!$A$1:$B$270,2,FALSE)</f>
        <v>GRESIK</v>
      </c>
    </row>
    <row r="2518" spans="1:61">
      <c r="A2518">
        <v>2517</v>
      </c>
      <c r="B2518">
        <v>1002641393</v>
      </c>
      <c r="C2518">
        <v>3</v>
      </c>
      <c r="D2518" t="s">
        <v>55</v>
      </c>
      <c r="E2518">
        <v>5</v>
      </c>
      <c r="F2518" t="s">
        <v>260</v>
      </c>
      <c r="G2518" t="s">
        <v>125</v>
      </c>
      <c r="H2518" t="s">
        <v>403</v>
      </c>
      <c r="I2518" t="s">
        <v>212</v>
      </c>
      <c r="J2518" t="s">
        <v>213</v>
      </c>
      <c r="K2518" t="s">
        <v>149</v>
      </c>
      <c r="M2518" t="s">
        <v>76</v>
      </c>
      <c r="N2518" t="s">
        <v>215</v>
      </c>
      <c r="O2518" s="57">
        <v>46312.569166666668</v>
      </c>
      <c r="P2518" s="57">
        <v>46312.693715277775</v>
      </c>
      <c r="Q2518">
        <v>69410240</v>
      </c>
      <c r="S2518">
        <v>152433910311</v>
      </c>
      <c r="T2518" t="s">
        <v>7216</v>
      </c>
      <c r="U2518" t="s">
        <v>9130</v>
      </c>
      <c r="V2518" t="s">
        <v>9131</v>
      </c>
      <c r="Z2518">
        <v>112.401418270486</v>
      </c>
      <c r="AA2518">
        <v>-7.1218498816089904</v>
      </c>
      <c r="AB2518" t="s">
        <v>7219</v>
      </c>
      <c r="AC2518" t="s">
        <v>229</v>
      </c>
      <c r="AL2518" t="s">
        <v>217</v>
      </c>
      <c r="AM2518" t="s">
        <v>9132</v>
      </c>
      <c r="AN2518" t="s">
        <v>6</v>
      </c>
      <c r="AO2518" t="s">
        <v>8262</v>
      </c>
      <c r="AR2518" t="s">
        <v>218</v>
      </c>
      <c r="AS2518" t="s">
        <v>125</v>
      </c>
      <c r="AT2518" t="s">
        <v>230</v>
      </c>
      <c r="AU2518">
        <v>20261017</v>
      </c>
      <c r="AV2518" t="s">
        <v>221</v>
      </c>
      <c r="AW2518" t="s">
        <v>2451</v>
      </c>
      <c r="AX2518" t="s">
        <v>222</v>
      </c>
      <c r="BA2518" s="57">
        <v>46312.291666666664</v>
      </c>
      <c r="BB2518" t="s">
        <v>9132</v>
      </c>
      <c r="BC2518">
        <v>2026</v>
      </c>
      <c r="BD2518">
        <v>10</v>
      </c>
      <c r="BE2518">
        <v>17</v>
      </c>
      <c r="BF2518" s="6">
        <f t="shared" si="117"/>
        <v>46312</v>
      </c>
      <c r="BG2518">
        <f t="shared" si="118"/>
        <v>-0.29166666666424135</v>
      </c>
      <c r="BH2518" t="str">
        <f t="shared" si="119"/>
        <v>COMPLY</v>
      </c>
      <c r="BI2518" t="str">
        <f>VLOOKUP(H2518,Sheet2!$A$1:$B$270,2,FALSE)</f>
        <v>GRESIK</v>
      </c>
    </row>
    <row r="2519" spans="1:61">
      <c r="A2519">
        <v>2518</v>
      </c>
      <c r="B2519">
        <v>1002645961</v>
      </c>
      <c r="C2519">
        <v>3</v>
      </c>
      <c r="D2519" t="s">
        <v>55</v>
      </c>
      <c r="E2519">
        <v>5</v>
      </c>
      <c r="F2519" t="s">
        <v>260</v>
      </c>
      <c r="G2519" t="s">
        <v>125</v>
      </c>
      <c r="H2519" t="s">
        <v>403</v>
      </c>
      <c r="I2519" t="s">
        <v>212</v>
      </c>
      <c r="J2519" t="s">
        <v>213</v>
      </c>
      <c r="K2519" t="s">
        <v>149</v>
      </c>
      <c r="L2519" t="s">
        <v>214</v>
      </c>
      <c r="M2519" t="s">
        <v>76</v>
      </c>
      <c r="N2519" t="s">
        <v>215</v>
      </c>
      <c r="O2519" s="57">
        <v>46315.644259259258</v>
      </c>
      <c r="P2519" s="57">
        <v>46316.78266203704</v>
      </c>
      <c r="Q2519">
        <v>69413953</v>
      </c>
      <c r="S2519">
        <v>152433910321</v>
      </c>
      <c r="T2519" t="s">
        <v>10585</v>
      </c>
      <c r="U2519" t="s">
        <v>10586</v>
      </c>
      <c r="V2519" t="s">
        <v>10587</v>
      </c>
      <c r="Z2519">
        <v>112.41644717752899</v>
      </c>
      <c r="AA2519">
        <v>-7.1157606623567604</v>
      </c>
      <c r="AB2519" t="s">
        <v>10588</v>
      </c>
      <c r="AC2519" t="s">
        <v>216</v>
      </c>
      <c r="AL2519" t="s">
        <v>217</v>
      </c>
      <c r="AM2519" t="s">
        <v>10589</v>
      </c>
      <c r="AN2519" t="s">
        <v>6</v>
      </c>
      <c r="AO2519" t="s">
        <v>10118</v>
      </c>
      <c r="AP2519" s="57">
        <v>46316.625</v>
      </c>
      <c r="AR2519" t="s">
        <v>218</v>
      </c>
      <c r="AS2519" t="s">
        <v>125</v>
      </c>
      <c r="AT2519" t="s">
        <v>230</v>
      </c>
      <c r="AU2519">
        <v>20261021</v>
      </c>
      <c r="AV2519" t="s">
        <v>221</v>
      </c>
      <c r="AW2519" t="s">
        <v>877</v>
      </c>
      <c r="AX2519" t="s">
        <v>222</v>
      </c>
      <c r="BA2519" s="57">
        <v>46316.625</v>
      </c>
      <c r="BB2519" t="s">
        <v>10589</v>
      </c>
      <c r="BC2519">
        <v>2026</v>
      </c>
      <c r="BD2519">
        <v>10</v>
      </c>
      <c r="BE2519">
        <v>21</v>
      </c>
      <c r="BF2519" s="6">
        <f t="shared" si="117"/>
        <v>46316</v>
      </c>
      <c r="BG2519">
        <f t="shared" si="118"/>
        <v>-0.625</v>
      </c>
      <c r="BH2519" t="str">
        <f t="shared" si="119"/>
        <v>COMPLY</v>
      </c>
      <c r="BI2519" t="str">
        <f>VLOOKUP(H2519,Sheet2!$A$1:$B$270,2,FALSE)</f>
        <v>GRESIK</v>
      </c>
    </row>
    <row r="2520" spans="1:61">
      <c r="A2520">
        <v>2519</v>
      </c>
      <c r="B2520">
        <v>1002647068</v>
      </c>
      <c r="C2520">
        <v>3</v>
      </c>
      <c r="D2520" t="s">
        <v>55</v>
      </c>
      <c r="E2520">
        <v>5</v>
      </c>
      <c r="F2520" t="s">
        <v>260</v>
      </c>
      <c r="G2520" t="s">
        <v>125</v>
      </c>
      <c r="H2520" t="s">
        <v>403</v>
      </c>
      <c r="I2520" t="s">
        <v>212</v>
      </c>
      <c r="J2520" t="s">
        <v>213</v>
      </c>
      <c r="K2520" t="s">
        <v>149</v>
      </c>
      <c r="M2520" t="s">
        <v>76</v>
      </c>
      <c r="N2520" t="s">
        <v>215</v>
      </c>
      <c r="O2520" s="57">
        <v>46316.472303240742</v>
      </c>
      <c r="P2520" s="57">
        <v>46317.619444444441</v>
      </c>
      <c r="Q2520">
        <v>69414336</v>
      </c>
      <c r="S2520">
        <v>152433910324</v>
      </c>
      <c r="T2520" t="s">
        <v>11163</v>
      </c>
      <c r="U2520" t="s">
        <v>11164</v>
      </c>
      <c r="V2520" t="s">
        <v>11165</v>
      </c>
      <c r="Z2520">
        <v>112.4029274</v>
      </c>
      <c r="AA2520">
        <v>-7.1250960000000001</v>
      </c>
      <c r="AB2520" t="s">
        <v>11166</v>
      </c>
      <c r="AC2520" t="s">
        <v>229</v>
      </c>
      <c r="AL2520" t="s">
        <v>217</v>
      </c>
      <c r="AM2520" t="s">
        <v>11167</v>
      </c>
      <c r="AN2520" t="s">
        <v>6</v>
      </c>
      <c r="AO2520" t="s">
        <v>10977</v>
      </c>
      <c r="AP2520" s="57">
        <v>46317.625</v>
      </c>
      <c r="AR2520" t="s">
        <v>218</v>
      </c>
      <c r="AS2520" t="s">
        <v>125</v>
      </c>
      <c r="AT2520" t="s">
        <v>230</v>
      </c>
      <c r="AU2520">
        <v>20261022</v>
      </c>
      <c r="AV2520" t="s">
        <v>221</v>
      </c>
      <c r="AW2520" t="s">
        <v>540</v>
      </c>
      <c r="AX2520" t="s">
        <v>222</v>
      </c>
      <c r="BA2520" s="57">
        <v>46317.625</v>
      </c>
      <c r="BB2520" t="s">
        <v>11167</v>
      </c>
      <c r="BC2520">
        <v>2026</v>
      </c>
      <c r="BD2520">
        <v>10</v>
      </c>
      <c r="BE2520">
        <v>22</v>
      </c>
      <c r="BF2520" s="6">
        <f t="shared" si="117"/>
        <v>46317</v>
      </c>
      <c r="BG2520">
        <f t="shared" si="118"/>
        <v>-0.625</v>
      </c>
      <c r="BH2520" t="str">
        <f t="shared" si="119"/>
        <v>COMPLY</v>
      </c>
      <c r="BI2520" t="str">
        <f>VLOOKUP(H2520,Sheet2!$A$1:$B$270,2,FALSE)</f>
        <v>GRESIK</v>
      </c>
    </row>
    <row r="2521" spans="1:61">
      <c r="A2521">
        <v>2520</v>
      </c>
      <c r="B2521">
        <v>1002647075</v>
      </c>
      <c r="C2521">
        <v>3</v>
      </c>
      <c r="D2521" t="s">
        <v>55</v>
      </c>
      <c r="E2521">
        <v>5</v>
      </c>
      <c r="F2521" t="s">
        <v>260</v>
      </c>
      <c r="G2521" t="s">
        <v>125</v>
      </c>
      <c r="H2521" t="s">
        <v>403</v>
      </c>
      <c r="I2521" t="s">
        <v>212</v>
      </c>
      <c r="J2521" t="s">
        <v>213</v>
      </c>
      <c r="K2521" t="s">
        <v>149</v>
      </c>
      <c r="M2521" t="s">
        <v>76</v>
      </c>
      <c r="N2521" t="s">
        <v>215</v>
      </c>
      <c r="O2521" s="57">
        <v>46316.475092592591</v>
      </c>
      <c r="P2521" s="57">
        <v>46317.782418981478</v>
      </c>
      <c r="Q2521">
        <v>69414337</v>
      </c>
      <c r="S2521">
        <v>152433910325</v>
      </c>
      <c r="T2521" t="s">
        <v>11168</v>
      </c>
      <c r="U2521" t="s">
        <v>11169</v>
      </c>
      <c r="V2521" t="s">
        <v>11170</v>
      </c>
      <c r="Z2521">
        <v>112.3932238</v>
      </c>
      <c r="AA2521">
        <v>-7.1256095000000004</v>
      </c>
      <c r="AB2521" t="s">
        <v>11171</v>
      </c>
      <c r="AC2521" t="s">
        <v>229</v>
      </c>
      <c r="AL2521" t="s">
        <v>217</v>
      </c>
      <c r="AM2521" t="s">
        <v>11172</v>
      </c>
      <c r="AN2521" t="s">
        <v>6</v>
      </c>
      <c r="AO2521" t="s">
        <v>10977</v>
      </c>
      <c r="AP2521" s="57">
        <v>46317.625</v>
      </c>
      <c r="AR2521" t="s">
        <v>218</v>
      </c>
      <c r="AS2521" t="s">
        <v>125</v>
      </c>
      <c r="AT2521" t="s">
        <v>230</v>
      </c>
      <c r="AU2521">
        <v>20261022</v>
      </c>
      <c r="AV2521" t="s">
        <v>221</v>
      </c>
      <c r="AW2521" t="s">
        <v>540</v>
      </c>
      <c r="AX2521" t="s">
        <v>222</v>
      </c>
      <c r="BA2521" s="57">
        <v>46317.625</v>
      </c>
      <c r="BB2521" t="s">
        <v>11172</v>
      </c>
      <c r="BC2521">
        <v>2026</v>
      </c>
      <c r="BD2521">
        <v>10</v>
      </c>
      <c r="BE2521">
        <v>22</v>
      </c>
      <c r="BF2521" s="6">
        <f t="shared" si="117"/>
        <v>46317</v>
      </c>
      <c r="BG2521">
        <f t="shared" si="118"/>
        <v>-0.625</v>
      </c>
      <c r="BH2521" t="str">
        <f t="shared" si="119"/>
        <v>COMPLY</v>
      </c>
      <c r="BI2521" t="str">
        <f>VLOOKUP(H2521,Sheet2!$A$1:$B$270,2,FALSE)</f>
        <v>GRESIK</v>
      </c>
    </row>
    <row r="2522" spans="1:61">
      <c r="A2522">
        <v>2521</v>
      </c>
      <c r="B2522">
        <v>1002647159</v>
      </c>
      <c r="C2522">
        <v>3</v>
      </c>
      <c r="D2522" t="s">
        <v>55</v>
      </c>
      <c r="E2522">
        <v>5</v>
      </c>
      <c r="F2522" t="s">
        <v>260</v>
      </c>
      <c r="G2522" t="s">
        <v>125</v>
      </c>
      <c r="H2522" t="s">
        <v>403</v>
      </c>
      <c r="I2522" t="s">
        <v>212</v>
      </c>
      <c r="J2522" t="s">
        <v>213</v>
      </c>
      <c r="K2522" t="s">
        <v>149</v>
      </c>
      <c r="M2522" t="s">
        <v>76</v>
      </c>
      <c r="N2522" t="s">
        <v>215</v>
      </c>
      <c r="O2522" s="57">
        <v>46316.4921875</v>
      </c>
      <c r="P2522" s="57">
        <v>46317.635381944441</v>
      </c>
      <c r="Q2522">
        <v>69414393</v>
      </c>
      <c r="S2522">
        <v>152433910327</v>
      </c>
      <c r="T2522" t="s">
        <v>11158</v>
      </c>
      <c r="U2522" t="s">
        <v>11159</v>
      </c>
      <c r="V2522" t="s">
        <v>11160</v>
      </c>
      <c r="Z2522">
        <v>112.417278</v>
      </c>
      <c r="AA2522">
        <v>-7.1136705999999998</v>
      </c>
      <c r="AB2522" t="s">
        <v>11161</v>
      </c>
      <c r="AC2522" t="s">
        <v>229</v>
      </c>
      <c r="AL2522" t="s">
        <v>217</v>
      </c>
      <c r="AM2522" t="s">
        <v>11162</v>
      </c>
      <c r="AN2522" t="s">
        <v>6</v>
      </c>
      <c r="AO2522" t="s">
        <v>10725</v>
      </c>
      <c r="AP2522" s="57">
        <v>46317.625</v>
      </c>
      <c r="AR2522" t="s">
        <v>218</v>
      </c>
      <c r="AS2522" t="s">
        <v>125</v>
      </c>
      <c r="AT2522" t="s">
        <v>230</v>
      </c>
      <c r="AU2522">
        <v>20261022</v>
      </c>
      <c r="AV2522" t="s">
        <v>221</v>
      </c>
      <c r="AW2522" t="s">
        <v>540</v>
      </c>
      <c r="AX2522" t="s">
        <v>222</v>
      </c>
      <c r="BA2522" s="57">
        <v>46317.625</v>
      </c>
      <c r="BB2522" t="s">
        <v>11162</v>
      </c>
      <c r="BC2522">
        <v>2026</v>
      </c>
      <c r="BD2522">
        <v>10</v>
      </c>
      <c r="BE2522">
        <v>22</v>
      </c>
      <c r="BF2522" s="6">
        <f t="shared" si="117"/>
        <v>46317</v>
      </c>
      <c r="BG2522">
        <f t="shared" si="118"/>
        <v>-0.625</v>
      </c>
      <c r="BH2522" t="str">
        <f t="shared" si="119"/>
        <v>COMPLY</v>
      </c>
      <c r="BI2522" t="str">
        <f>VLOOKUP(H2522,Sheet2!$A$1:$B$270,2,FALSE)</f>
        <v>GRESIK</v>
      </c>
    </row>
    <row r="2523" spans="1:61">
      <c r="A2523">
        <v>2522</v>
      </c>
      <c r="B2523">
        <v>1002655411</v>
      </c>
      <c r="C2523">
        <v>3</v>
      </c>
      <c r="D2523" t="s">
        <v>55</v>
      </c>
      <c r="E2523">
        <v>5</v>
      </c>
      <c r="F2523" t="s">
        <v>260</v>
      </c>
      <c r="G2523" t="s">
        <v>125</v>
      </c>
      <c r="H2523" t="s">
        <v>403</v>
      </c>
      <c r="I2523" t="s">
        <v>212</v>
      </c>
      <c r="J2523" t="s">
        <v>213</v>
      </c>
      <c r="K2523" t="s">
        <v>149</v>
      </c>
      <c r="L2523" t="s">
        <v>214</v>
      </c>
      <c r="M2523" t="s">
        <v>76</v>
      </c>
      <c r="N2523" t="s">
        <v>215</v>
      </c>
      <c r="O2523" s="57">
        <v>46322.431064814817</v>
      </c>
      <c r="P2523" s="57">
        <v>46322.743136574078</v>
      </c>
      <c r="Q2523">
        <v>69417742</v>
      </c>
      <c r="S2523">
        <v>152433910348</v>
      </c>
      <c r="T2523" t="s">
        <v>14165</v>
      </c>
      <c r="U2523" t="s">
        <v>14166</v>
      </c>
      <c r="V2523" t="s">
        <v>14167</v>
      </c>
      <c r="Z2523">
        <v>112.372482419013</v>
      </c>
      <c r="AA2523">
        <v>-7.1017636883448096</v>
      </c>
      <c r="AB2523" t="s">
        <v>14168</v>
      </c>
      <c r="AC2523" t="s">
        <v>216</v>
      </c>
      <c r="AL2523" t="s">
        <v>217</v>
      </c>
      <c r="AM2523" t="s">
        <v>14169</v>
      </c>
      <c r="AN2523" t="s">
        <v>6</v>
      </c>
      <c r="AO2523" t="s">
        <v>13893</v>
      </c>
      <c r="AP2523" s="57">
        <v>46323.416666666664</v>
      </c>
      <c r="AR2523" t="s">
        <v>218</v>
      </c>
      <c r="AS2523" t="s">
        <v>125</v>
      </c>
      <c r="AT2523" t="s">
        <v>230</v>
      </c>
      <c r="AU2523">
        <v>20261027</v>
      </c>
      <c r="AV2523" t="s">
        <v>221</v>
      </c>
      <c r="AW2523" t="s">
        <v>883</v>
      </c>
      <c r="AX2523" t="s">
        <v>222</v>
      </c>
      <c r="BA2523" s="57">
        <v>46323.416666666664</v>
      </c>
      <c r="BB2523" t="s">
        <v>14169</v>
      </c>
      <c r="BC2523">
        <v>2026</v>
      </c>
      <c r="BD2523">
        <v>10</v>
      </c>
      <c r="BE2523">
        <v>27</v>
      </c>
      <c r="BF2523" s="6">
        <f t="shared" si="117"/>
        <v>46322</v>
      </c>
      <c r="BG2523">
        <f t="shared" si="118"/>
        <v>-1.4166666666642413</v>
      </c>
      <c r="BH2523" t="str">
        <f t="shared" si="119"/>
        <v>COMPLY</v>
      </c>
      <c r="BI2523" t="str">
        <f>VLOOKUP(H2523,Sheet2!$A$1:$B$270,2,FALSE)</f>
        <v>GRESIK</v>
      </c>
    </row>
    <row r="2524" spans="1:61">
      <c r="A2524">
        <v>2523</v>
      </c>
      <c r="B2524">
        <v>1002659326</v>
      </c>
      <c r="C2524">
        <v>3</v>
      </c>
      <c r="D2524" t="s">
        <v>55</v>
      </c>
      <c r="E2524">
        <v>5</v>
      </c>
      <c r="F2524" t="s">
        <v>260</v>
      </c>
      <c r="G2524" t="s">
        <v>125</v>
      </c>
      <c r="H2524" t="s">
        <v>403</v>
      </c>
      <c r="I2524" t="s">
        <v>212</v>
      </c>
      <c r="J2524" t="s">
        <v>213</v>
      </c>
      <c r="K2524" t="s">
        <v>149</v>
      </c>
      <c r="M2524" t="s">
        <v>76</v>
      </c>
      <c r="N2524" t="s">
        <v>215</v>
      </c>
      <c r="O2524" s="57">
        <v>46324.573136574072</v>
      </c>
      <c r="P2524" s="57">
        <v>46325.28533564815</v>
      </c>
      <c r="Q2524">
        <v>69405385</v>
      </c>
      <c r="S2524">
        <v>152433910367</v>
      </c>
      <c r="T2524" t="s">
        <v>3590</v>
      </c>
      <c r="U2524" t="s">
        <v>15479</v>
      </c>
      <c r="V2524" t="s">
        <v>15480</v>
      </c>
      <c r="Z2524">
        <v>112.37324599999999</v>
      </c>
      <c r="AA2524">
        <v>-7.2394309999999997</v>
      </c>
      <c r="AB2524" t="s">
        <v>3596</v>
      </c>
      <c r="AC2524" t="s">
        <v>229</v>
      </c>
      <c r="AL2524" t="s">
        <v>217</v>
      </c>
      <c r="AM2524" t="s">
        <v>14759</v>
      </c>
      <c r="AN2524" t="s">
        <v>6</v>
      </c>
      <c r="AO2524" t="s">
        <v>15438</v>
      </c>
      <c r="AR2524" t="s">
        <v>218</v>
      </c>
      <c r="AS2524" t="s">
        <v>125</v>
      </c>
      <c r="AT2524" t="s">
        <v>230</v>
      </c>
      <c r="AU2524">
        <v>20261030</v>
      </c>
      <c r="AV2524" t="s">
        <v>221</v>
      </c>
      <c r="AW2524" t="s">
        <v>540</v>
      </c>
      <c r="AX2524" t="s">
        <v>222</v>
      </c>
      <c r="BA2524" s="57">
        <v>46324.291666666664</v>
      </c>
      <c r="BB2524" t="s">
        <v>14759</v>
      </c>
      <c r="BC2524">
        <v>2026</v>
      </c>
      <c r="BD2524">
        <v>10</v>
      </c>
      <c r="BE2524">
        <v>30</v>
      </c>
      <c r="BF2524" s="6">
        <f t="shared" si="117"/>
        <v>46325</v>
      </c>
      <c r="BG2524">
        <f t="shared" si="118"/>
        <v>0.70833333333575865</v>
      </c>
      <c r="BH2524" t="str">
        <f t="shared" si="119"/>
        <v>COMPLY</v>
      </c>
      <c r="BI2524" t="str">
        <f>VLOOKUP(H2524,Sheet2!$A$1:$B$270,2,FALSE)</f>
        <v>GRESIK</v>
      </c>
    </row>
    <row r="2525" spans="1:61">
      <c r="A2525">
        <v>2524</v>
      </c>
      <c r="B2525">
        <v>1002621696</v>
      </c>
      <c r="C2525">
        <v>3</v>
      </c>
      <c r="D2525" t="s">
        <v>55</v>
      </c>
      <c r="E2525">
        <v>5</v>
      </c>
      <c r="F2525" t="s">
        <v>260</v>
      </c>
      <c r="G2525" t="s">
        <v>125</v>
      </c>
      <c r="H2525" t="s">
        <v>403</v>
      </c>
      <c r="I2525" t="s">
        <v>212</v>
      </c>
      <c r="J2525" t="s">
        <v>213</v>
      </c>
      <c r="K2525" t="s">
        <v>149</v>
      </c>
      <c r="L2525" t="s">
        <v>214</v>
      </c>
      <c r="M2525" t="s">
        <v>279</v>
      </c>
      <c r="N2525" t="s">
        <v>215</v>
      </c>
      <c r="O2525" s="57">
        <v>46300.383738425924</v>
      </c>
      <c r="P2525" s="57">
        <v>46301.377442129633</v>
      </c>
      <c r="Q2525">
        <v>69404053</v>
      </c>
      <c r="S2525">
        <v>152433910263</v>
      </c>
      <c r="T2525" t="s">
        <v>3003</v>
      </c>
      <c r="U2525" t="s">
        <v>3004</v>
      </c>
      <c r="V2525" t="s">
        <v>3005</v>
      </c>
      <c r="Z2525">
        <v>112.476389</v>
      </c>
      <c r="AA2525">
        <v>-7.1283450000000004</v>
      </c>
      <c r="AB2525" t="s">
        <v>3006</v>
      </c>
      <c r="AC2525" t="s">
        <v>235</v>
      </c>
      <c r="AL2525" t="s">
        <v>217</v>
      </c>
      <c r="AM2525" t="s">
        <v>3007</v>
      </c>
      <c r="AN2525" t="s">
        <v>6</v>
      </c>
      <c r="AO2525" s="57">
        <v>46152.392511574071</v>
      </c>
      <c r="AP2525" s="57">
        <v>46301.416666666664</v>
      </c>
      <c r="AR2525" t="s">
        <v>239</v>
      </c>
      <c r="AS2525" t="s">
        <v>125</v>
      </c>
      <c r="AT2525" t="s">
        <v>230</v>
      </c>
      <c r="AV2525" t="s">
        <v>3008</v>
      </c>
      <c r="AW2525" t="s">
        <v>886</v>
      </c>
      <c r="AX2525" t="s">
        <v>222</v>
      </c>
      <c r="BA2525" s="57">
        <v>46301.416666666664</v>
      </c>
      <c r="BB2525" t="s">
        <v>3007</v>
      </c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str">
        <f>VLOOKUP(H2525,Sheet2!$A$1:$B$270,2,FALSE)</f>
        <v>GRESIK</v>
      </c>
    </row>
    <row r="2526" spans="1:61">
      <c r="A2526">
        <v>2525</v>
      </c>
      <c r="B2526">
        <v>1002621687</v>
      </c>
      <c r="C2526">
        <v>3</v>
      </c>
      <c r="D2526" t="s">
        <v>55</v>
      </c>
      <c r="E2526">
        <v>5</v>
      </c>
      <c r="F2526" t="s">
        <v>260</v>
      </c>
      <c r="G2526" t="s">
        <v>125</v>
      </c>
      <c r="H2526" t="s">
        <v>403</v>
      </c>
      <c r="I2526" t="s">
        <v>212</v>
      </c>
      <c r="J2526" t="s">
        <v>213</v>
      </c>
      <c r="K2526" t="s">
        <v>149</v>
      </c>
      <c r="L2526" t="s">
        <v>214</v>
      </c>
      <c r="M2526" t="s">
        <v>279</v>
      </c>
      <c r="N2526" t="s">
        <v>215</v>
      </c>
      <c r="O2526" s="57">
        <v>46300.383171296293</v>
      </c>
      <c r="P2526" s="57">
        <v>46301.378101851849</v>
      </c>
      <c r="Q2526">
        <v>69404053</v>
      </c>
      <c r="S2526">
        <v>152433910263</v>
      </c>
      <c r="T2526" t="s">
        <v>3003</v>
      </c>
      <c r="U2526" t="s">
        <v>3004</v>
      </c>
      <c r="V2526" t="s">
        <v>3005</v>
      </c>
      <c r="Z2526">
        <v>112.476389</v>
      </c>
      <c r="AA2526">
        <v>-7.1283450000000004</v>
      </c>
      <c r="AB2526" t="s">
        <v>3006</v>
      </c>
      <c r="AC2526" t="s">
        <v>235</v>
      </c>
      <c r="AL2526" t="s">
        <v>217</v>
      </c>
      <c r="AM2526" t="s">
        <v>3007</v>
      </c>
      <c r="AN2526" t="s">
        <v>6</v>
      </c>
      <c r="AO2526" s="57">
        <v>46152.392511574071</v>
      </c>
      <c r="AP2526" s="57">
        <v>46301.416666666664</v>
      </c>
      <c r="AR2526" t="s">
        <v>239</v>
      </c>
      <c r="AS2526" t="s">
        <v>125</v>
      </c>
      <c r="AT2526" t="s">
        <v>230</v>
      </c>
      <c r="AV2526" t="s">
        <v>3008</v>
      </c>
      <c r="AW2526" t="s">
        <v>886</v>
      </c>
      <c r="AX2526" t="s">
        <v>222</v>
      </c>
      <c r="BA2526" s="57">
        <v>46301.416666666664</v>
      </c>
      <c r="BB2526" t="s">
        <v>3007</v>
      </c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str">
        <f>VLOOKUP(H2526,Sheet2!$A$1:$B$270,2,FALSE)</f>
        <v>GRESIK</v>
      </c>
    </row>
    <row r="2527" spans="1:61">
      <c r="A2527">
        <v>2526</v>
      </c>
      <c r="B2527">
        <v>1002636600</v>
      </c>
      <c r="C2527">
        <v>3</v>
      </c>
      <c r="D2527" t="s">
        <v>55</v>
      </c>
      <c r="E2527">
        <v>5</v>
      </c>
      <c r="F2527" t="s">
        <v>260</v>
      </c>
      <c r="G2527" t="s">
        <v>125</v>
      </c>
      <c r="H2527" t="s">
        <v>403</v>
      </c>
      <c r="I2527" t="s">
        <v>212</v>
      </c>
      <c r="J2527" t="s">
        <v>213</v>
      </c>
      <c r="K2527" t="s">
        <v>149</v>
      </c>
      <c r="M2527" t="s">
        <v>1625</v>
      </c>
      <c r="N2527" t="s">
        <v>215</v>
      </c>
      <c r="O2527" s="57">
        <v>46309.502592592595</v>
      </c>
      <c r="P2527" s="57">
        <v>46313.083553240744</v>
      </c>
      <c r="Q2527">
        <v>69410056</v>
      </c>
      <c r="S2527">
        <v>152433910297</v>
      </c>
      <c r="T2527" t="s">
        <v>7211</v>
      </c>
      <c r="U2527" t="s">
        <v>7221</v>
      </c>
      <c r="Z2527">
        <v>112.4110163</v>
      </c>
      <c r="AA2527">
        <v>-7.1195706000000003</v>
      </c>
      <c r="AB2527" t="s">
        <v>7222</v>
      </c>
      <c r="AC2527" t="s">
        <v>229</v>
      </c>
      <c r="AO2527" t="s">
        <v>7223</v>
      </c>
      <c r="AR2527" t="s">
        <v>1630</v>
      </c>
      <c r="AS2527" t="s">
        <v>125</v>
      </c>
      <c r="AT2527" t="s">
        <v>342</v>
      </c>
      <c r="AV2527" t="s">
        <v>3016</v>
      </c>
      <c r="AW2527" t="s">
        <v>7224</v>
      </c>
      <c r="AX2527" t="s">
        <v>222</v>
      </c>
      <c r="AZ2527" t="s">
        <v>3016</v>
      </c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str">
        <f>VLOOKUP(H2527,Sheet2!$A$1:$B$270,2,FALSE)</f>
        <v>GRESIK</v>
      </c>
    </row>
    <row r="2528" spans="1:61">
      <c r="A2528">
        <v>2527</v>
      </c>
      <c r="B2528">
        <v>1002631938</v>
      </c>
      <c r="C2528">
        <v>3</v>
      </c>
      <c r="D2528" t="s">
        <v>55</v>
      </c>
      <c r="E2528">
        <v>5</v>
      </c>
      <c r="F2528" t="s">
        <v>260</v>
      </c>
      <c r="G2528" t="s">
        <v>125</v>
      </c>
      <c r="H2528" t="s">
        <v>347</v>
      </c>
      <c r="I2528" t="s">
        <v>212</v>
      </c>
      <c r="J2528" t="s">
        <v>213</v>
      </c>
      <c r="K2528" t="s">
        <v>149</v>
      </c>
      <c r="M2528" t="s">
        <v>76</v>
      </c>
      <c r="N2528" t="s">
        <v>215</v>
      </c>
      <c r="O2528" s="57">
        <v>46307.35800925926</v>
      </c>
      <c r="P2528" s="57">
        <v>46308.823125000003</v>
      </c>
      <c r="Q2528">
        <v>69408327</v>
      </c>
      <c r="S2528">
        <v>152457205916</v>
      </c>
      <c r="T2528" t="s">
        <v>6418</v>
      </c>
      <c r="U2528" t="s">
        <v>6419</v>
      </c>
      <c r="V2528" t="s">
        <v>6420</v>
      </c>
      <c r="Z2528">
        <v>112.3126546</v>
      </c>
      <c r="AA2528">
        <v>-7.0624995000000004</v>
      </c>
      <c r="AB2528" t="s">
        <v>6421</v>
      </c>
      <c r="AC2528" t="s">
        <v>229</v>
      </c>
      <c r="AL2528" t="s">
        <v>217</v>
      </c>
      <c r="AM2528" t="s">
        <v>6422</v>
      </c>
      <c r="AN2528" t="s">
        <v>6</v>
      </c>
      <c r="AO2528" s="57">
        <v>46366.361354166664</v>
      </c>
      <c r="AP2528" s="57">
        <v>46308.625</v>
      </c>
      <c r="AR2528" t="s">
        <v>218</v>
      </c>
      <c r="AS2528" t="s">
        <v>219</v>
      </c>
      <c r="AT2528" t="s">
        <v>230</v>
      </c>
      <c r="AU2528">
        <v>20261013</v>
      </c>
      <c r="AV2528" t="s">
        <v>221</v>
      </c>
      <c r="AW2528" t="s">
        <v>559</v>
      </c>
      <c r="AX2528" t="s">
        <v>222</v>
      </c>
      <c r="BA2528" s="57">
        <v>46308.625</v>
      </c>
      <c r="BB2528" t="s">
        <v>6422</v>
      </c>
      <c r="BC2528">
        <v>2026</v>
      </c>
      <c r="BD2528">
        <v>10</v>
      </c>
      <c r="BE2528">
        <v>13</v>
      </c>
      <c r="BF2528" s="6">
        <f t="shared" si="117"/>
        <v>46308</v>
      </c>
      <c r="BG2528">
        <f t="shared" si="118"/>
        <v>-0.625</v>
      </c>
      <c r="BH2528" t="str">
        <f t="shared" si="119"/>
        <v>COMPLY</v>
      </c>
      <c r="BI2528" t="str">
        <f>VLOOKUP(H2528,Sheet2!$A$1:$B$270,2,FALSE)</f>
        <v>GRESIK</v>
      </c>
    </row>
    <row r="2529" spans="1:61">
      <c r="A2529">
        <v>2528</v>
      </c>
      <c r="B2529">
        <v>1002631975</v>
      </c>
      <c r="C2529">
        <v>3</v>
      </c>
      <c r="D2529" t="s">
        <v>55</v>
      </c>
      <c r="E2529">
        <v>5</v>
      </c>
      <c r="F2529" t="s">
        <v>260</v>
      </c>
      <c r="G2529" t="s">
        <v>125</v>
      </c>
      <c r="H2529" t="s">
        <v>347</v>
      </c>
      <c r="I2529" t="s">
        <v>212</v>
      </c>
      <c r="J2529" t="s">
        <v>213</v>
      </c>
      <c r="K2529" t="s">
        <v>149</v>
      </c>
      <c r="M2529" t="s">
        <v>76</v>
      </c>
      <c r="N2529" t="s">
        <v>215</v>
      </c>
      <c r="O2529" s="57">
        <v>46307.366770833331</v>
      </c>
      <c r="P2529" s="57">
        <v>46308.823935185188</v>
      </c>
      <c r="Q2529">
        <v>69408345</v>
      </c>
      <c r="S2529">
        <v>152457205917</v>
      </c>
      <c r="T2529" t="s">
        <v>6418</v>
      </c>
      <c r="U2529" t="s">
        <v>6423</v>
      </c>
      <c r="V2529" t="s">
        <v>6424</v>
      </c>
      <c r="Z2529">
        <v>112.3126546</v>
      </c>
      <c r="AA2529">
        <v>-7.0624995000000004</v>
      </c>
      <c r="AB2529" t="s">
        <v>6421</v>
      </c>
      <c r="AC2529" t="s">
        <v>229</v>
      </c>
      <c r="AL2529" t="s">
        <v>217</v>
      </c>
      <c r="AM2529" t="s">
        <v>6425</v>
      </c>
      <c r="AN2529" t="s">
        <v>6</v>
      </c>
      <c r="AO2529" s="57">
        <v>46366.371493055558</v>
      </c>
      <c r="AP2529" s="57">
        <v>46309.416666666664</v>
      </c>
      <c r="AR2529" t="s">
        <v>218</v>
      </c>
      <c r="AS2529" t="s">
        <v>219</v>
      </c>
      <c r="AT2529" t="s">
        <v>230</v>
      </c>
      <c r="AU2529">
        <v>20261013</v>
      </c>
      <c r="AV2529" t="s">
        <v>221</v>
      </c>
      <c r="AW2529" t="s">
        <v>539</v>
      </c>
      <c r="AX2529" t="s">
        <v>222</v>
      </c>
      <c r="BA2529" s="57">
        <v>46309.416666666664</v>
      </c>
      <c r="BB2529" t="s">
        <v>6425</v>
      </c>
      <c r="BC2529">
        <v>2026</v>
      </c>
      <c r="BD2529">
        <v>10</v>
      </c>
      <c r="BE2529">
        <v>13</v>
      </c>
      <c r="BF2529" s="6">
        <f t="shared" si="117"/>
        <v>46308</v>
      </c>
      <c r="BG2529">
        <f t="shared" si="118"/>
        <v>-1.4166666666642413</v>
      </c>
      <c r="BH2529" t="str">
        <f t="shared" si="119"/>
        <v>COMPLY</v>
      </c>
      <c r="BI2529" t="str">
        <f>VLOOKUP(H2529,Sheet2!$A$1:$B$270,2,FALSE)</f>
        <v>GRESIK</v>
      </c>
    </row>
    <row r="2530" spans="1:61">
      <c r="A2530">
        <v>2529</v>
      </c>
      <c r="B2530">
        <v>1002637155</v>
      </c>
      <c r="C2530">
        <v>3</v>
      </c>
      <c r="D2530" t="s">
        <v>55</v>
      </c>
      <c r="E2530">
        <v>5</v>
      </c>
      <c r="F2530" t="s">
        <v>260</v>
      </c>
      <c r="G2530" t="s">
        <v>125</v>
      </c>
      <c r="H2530" t="s">
        <v>347</v>
      </c>
      <c r="I2530" t="s">
        <v>212</v>
      </c>
      <c r="J2530" t="s">
        <v>213</v>
      </c>
      <c r="K2530" t="s">
        <v>149</v>
      </c>
      <c r="M2530" t="s">
        <v>76</v>
      </c>
      <c r="N2530" t="s">
        <v>215</v>
      </c>
      <c r="O2530" s="57">
        <v>46309.648298611108</v>
      </c>
      <c r="P2530" s="57">
        <v>46310.583229166667</v>
      </c>
      <c r="Q2530">
        <v>69410274</v>
      </c>
      <c r="S2530">
        <v>152457206191</v>
      </c>
      <c r="T2530" t="s">
        <v>7225</v>
      </c>
      <c r="U2530" t="s">
        <v>7226</v>
      </c>
      <c r="V2530" t="s">
        <v>7227</v>
      </c>
      <c r="Z2530">
        <v>112.32483569999999</v>
      </c>
      <c r="AA2530">
        <v>-7.0946604000000004</v>
      </c>
      <c r="AB2530" t="s">
        <v>7228</v>
      </c>
      <c r="AC2530" t="s">
        <v>229</v>
      </c>
      <c r="AM2530" t="s">
        <v>7229</v>
      </c>
      <c r="AO2530" t="s">
        <v>6895</v>
      </c>
      <c r="AQ2530" t="s">
        <v>841</v>
      </c>
      <c r="AR2530" t="s">
        <v>218</v>
      </c>
      <c r="AS2530" t="s">
        <v>219</v>
      </c>
      <c r="AT2530" t="s">
        <v>230</v>
      </c>
      <c r="AU2530">
        <v>20261015</v>
      </c>
      <c r="AV2530" t="s">
        <v>221</v>
      </c>
      <c r="AW2530" t="s">
        <v>540</v>
      </c>
      <c r="AX2530" t="s">
        <v>222</v>
      </c>
      <c r="BB2530" t="s">
        <v>7229</v>
      </c>
      <c r="BC2530">
        <v>2026</v>
      </c>
      <c r="BD2530">
        <v>10</v>
      </c>
      <c r="BE2530">
        <v>15</v>
      </c>
      <c r="BF2530" s="6">
        <f t="shared" si="117"/>
        <v>46310</v>
      </c>
      <c r="BG2530">
        <f t="shared" si="118"/>
        <v>46310</v>
      </c>
      <c r="BH2530" t="str">
        <f t="shared" si="119"/>
        <v>NOT COMPLY</v>
      </c>
      <c r="BI2530" t="str">
        <f>VLOOKUP(H2530,Sheet2!$A$1:$B$270,2,FALSE)</f>
        <v>GRESIK</v>
      </c>
    </row>
    <row r="2531" spans="1:61">
      <c r="A2531">
        <v>2530</v>
      </c>
      <c r="B2531">
        <v>1002626494</v>
      </c>
      <c r="C2531">
        <v>3</v>
      </c>
      <c r="D2531" t="s">
        <v>38</v>
      </c>
      <c r="E2531">
        <v>5</v>
      </c>
      <c r="F2531" t="s">
        <v>92</v>
      </c>
      <c r="G2531" t="s">
        <v>89</v>
      </c>
      <c r="H2531" t="s">
        <v>397</v>
      </c>
      <c r="I2531" t="s">
        <v>212</v>
      </c>
      <c r="J2531" t="s">
        <v>213</v>
      </c>
      <c r="K2531" t="s">
        <v>149</v>
      </c>
      <c r="M2531" t="s">
        <v>76</v>
      </c>
      <c r="N2531" t="s">
        <v>215</v>
      </c>
      <c r="O2531" s="57">
        <v>46302.633703703701</v>
      </c>
      <c r="P2531" s="57">
        <v>46303.827175925922</v>
      </c>
      <c r="Q2531">
        <v>69405984</v>
      </c>
      <c r="S2531">
        <v>152609258958</v>
      </c>
      <c r="T2531" t="s">
        <v>4260</v>
      </c>
      <c r="U2531" t="s">
        <v>4261</v>
      </c>
      <c r="V2531" t="s">
        <v>4262</v>
      </c>
      <c r="Z2531">
        <v>111.85586290000001</v>
      </c>
      <c r="AA2531">
        <v>-7.2369995999999999</v>
      </c>
      <c r="AB2531" t="s">
        <v>4263</v>
      </c>
      <c r="AC2531" t="s">
        <v>229</v>
      </c>
      <c r="AL2531" t="s">
        <v>217</v>
      </c>
      <c r="AM2531" t="s">
        <v>4264</v>
      </c>
      <c r="AN2531" t="s">
        <v>6</v>
      </c>
      <c r="AO2531" s="57">
        <v>46213.642511574071</v>
      </c>
      <c r="AP2531" s="57">
        <v>46303.625</v>
      </c>
      <c r="AR2531" t="s">
        <v>218</v>
      </c>
      <c r="AS2531" t="s">
        <v>219</v>
      </c>
      <c r="AT2531" t="s">
        <v>230</v>
      </c>
      <c r="AU2531">
        <v>20261008</v>
      </c>
      <c r="AV2531" t="s">
        <v>221</v>
      </c>
      <c r="AW2531" t="s">
        <v>1570</v>
      </c>
      <c r="AX2531" t="s">
        <v>222</v>
      </c>
      <c r="BA2531" s="57">
        <v>46303.625</v>
      </c>
      <c r="BB2531" t="s">
        <v>4264</v>
      </c>
      <c r="BC2531">
        <v>2026</v>
      </c>
      <c r="BD2531">
        <v>10</v>
      </c>
      <c r="BE2531">
        <v>8</v>
      </c>
      <c r="BF2531" s="6">
        <f t="shared" si="117"/>
        <v>46303</v>
      </c>
      <c r="BG2531">
        <f t="shared" si="118"/>
        <v>-0.625</v>
      </c>
      <c r="BH2531" t="str">
        <f t="shared" si="119"/>
        <v>COMPLY</v>
      </c>
      <c r="BI2531" t="str">
        <f>VLOOKUP(H2531,Sheet2!$A$1:$B$270,2,FALSE)</f>
        <v>BOJONEGORO</v>
      </c>
    </row>
    <row r="2532" spans="1:61">
      <c r="A2532">
        <v>2531</v>
      </c>
      <c r="B2532">
        <v>1002628371</v>
      </c>
      <c r="C2532">
        <v>3</v>
      </c>
      <c r="D2532" t="s">
        <v>38</v>
      </c>
      <c r="E2532">
        <v>5</v>
      </c>
      <c r="F2532" t="s">
        <v>92</v>
      </c>
      <c r="G2532" t="s">
        <v>89</v>
      </c>
      <c r="H2532" t="s">
        <v>397</v>
      </c>
      <c r="I2532" t="s">
        <v>212</v>
      </c>
      <c r="J2532" t="s">
        <v>213</v>
      </c>
      <c r="K2532" t="s">
        <v>149</v>
      </c>
      <c r="L2532" t="s">
        <v>214</v>
      </c>
      <c r="M2532" t="s">
        <v>76</v>
      </c>
      <c r="N2532" t="s">
        <v>215</v>
      </c>
      <c r="O2532" s="57">
        <v>46303.695543981485</v>
      </c>
      <c r="P2532" s="57">
        <v>46304.60564814815</v>
      </c>
      <c r="Q2532">
        <v>69406776</v>
      </c>
      <c r="S2532">
        <v>152609258722</v>
      </c>
      <c r="T2532" t="s">
        <v>4718</v>
      </c>
      <c r="U2532" t="s">
        <v>4719</v>
      </c>
      <c r="V2532" t="s">
        <v>4720</v>
      </c>
      <c r="Z2532">
        <v>111.94636</v>
      </c>
      <c r="AA2532">
        <v>-7.1968310000000004</v>
      </c>
      <c r="AB2532" t="s">
        <v>4721</v>
      </c>
      <c r="AC2532" t="s">
        <v>235</v>
      </c>
      <c r="AL2532" t="s">
        <v>217</v>
      </c>
      <c r="AM2532" t="s">
        <v>4722</v>
      </c>
      <c r="AN2532" t="s">
        <v>6</v>
      </c>
      <c r="AO2532" s="57">
        <v>46244.72587962963</v>
      </c>
      <c r="AP2532" s="57">
        <v>46304.625</v>
      </c>
      <c r="AR2532" t="s">
        <v>218</v>
      </c>
      <c r="AS2532" t="s">
        <v>219</v>
      </c>
      <c r="AT2532" t="s">
        <v>342</v>
      </c>
      <c r="AU2532">
        <v>20261009</v>
      </c>
      <c r="AV2532" t="s">
        <v>221</v>
      </c>
      <c r="AW2532" t="s">
        <v>3395</v>
      </c>
      <c r="AX2532" t="s">
        <v>222</v>
      </c>
      <c r="BA2532" s="57">
        <v>46304.625</v>
      </c>
      <c r="BB2532" t="s">
        <v>4722</v>
      </c>
      <c r="BC2532">
        <v>2026</v>
      </c>
      <c r="BD2532">
        <v>10</v>
      </c>
      <c r="BE2532">
        <v>9</v>
      </c>
      <c r="BF2532" s="6">
        <f t="shared" si="117"/>
        <v>46304</v>
      </c>
      <c r="BG2532">
        <f t="shared" si="118"/>
        <v>-0.625</v>
      </c>
      <c r="BH2532" t="str">
        <f t="shared" si="119"/>
        <v>COMPLY</v>
      </c>
      <c r="BI2532" t="str">
        <f>VLOOKUP(H2532,Sheet2!$A$1:$B$270,2,FALSE)</f>
        <v>BOJONEGORO</v>
      </c>
    </row>
    <row r="2533" spans="1:61">
      <c r="A2533">
        <v>2532</v>
      </c>
      <c r="B2533">
        <v>1002629534</v>
      </c>
      <c r="C2533">
        <v>3</v>
      </c>
      <c r="D2533" t="s">
        <v>38</v>
      </c>
      <c r="E2533">
        <v>5</v>
      </c>
      <c r="F2533" t="s">
        <v>92</v>
      </c>
      <c r="G2533" t="s">
        <v>89</v>
      </c>
      <c r="H2533" t="s">
        <v>397</v>
      </c>
      <c r="I2533" t="s">
        <v>212</v>
      </c>
      <c r="J2533" t="s">
        <v>213</v>
      </c>
      <c r="K2533" t="s">
        <v>149</v>
      </c>
      <c r="L2533" t="s">
        <v>214</v>
      </c>
      <c r="M2533" t="s">
        <v>76</v>
      </c>
      <c r="N2533" t="s">
        <v>215</v>
      </c>
      <c r="O2533" s="57">
        <v>46304.495532407411</v>
      </c>
      <c r="P2533" s="57">
        <v>46305.508726851855</v>
      </c>
      <c r="Q2533">
        <v>69407275</v>
      </c>
      <c r="S2533">
        <v>152609258973</v>
      </c>
      <c r="T2533" t="s">
        <v>5600</v>
      </c>
      <c r="U2533" t="s">
        <v>5601</v>
      </c>
      <c r="V2533" t="s">
        <v>5602</v>
      </c>
      <c r="Z2533">
        <v>111.845419156764</v>
      </c>
      <c r="AA2533">
        <v>-7.1175002988126597</v>
      </c>
      <c r="AB2533" t="s">
        <v>5603</v>
      </c>
      <c r="AC2533" t="s">
        <v>235</v>
      </c>
      <c r="AL2533" t="s">
        <v>217</v>
      </c>
      <c r="AM2533" t="s">
        <v>5576</v>
      </c>
      <c r="AN2533" t="s">
        <v>6</v>
      </c>
      <c r="AO2533" s="57">
        <v>46275.496678240743</v>
      </c>
      <c r="AP2533" s="57">
        <v>46307.333333333336</v>
      </c>
      <c r="AR2533" t="s">
        <v>218</v>
      </c>
      <c r="AS2533" t="s">
        <v>219</v>
      </c>
      <c r="AT2533" t="s">
        <v>230</v>
      </c>
      <c r="AU2533">
        <v>20261010</v>
      </c>
      <c r="AV2533" t="s">
        <v>221</v>
      </c>
      <c r="AW2533" t="s">
        <v>875</v>
      </c>
      <c r="AX2533" t="s">
        <v>222</v>
      </c>
      <c r="BA2533" s="57">
        <v>46307.333333333336</v>
      </c>
      <c r="BB2533" t="s">
        <v>5576</v>
      </c>
      <c r="BC2533">
        <v>2026</v>
      </c>
      <c r="BD2533">
        <v>10</v>
      </c>
      <c r="BE2533">
        <v>10</v>
      </c>
      <c r="BF2533" s="6">
        <f t="shared" si="117"/>
        <v>46305</v>
      </c>
      <c r="BG2533">
        <f t="shared" si="118"/>
        <v>-2.3333333333357587</v>
      </c>
      <c r="BH2533" t="str">
        <f t="shared" si="119"/>
        <v>COMPLY</v>
      </c>
      <c r="BI2533" t="str">
        <f>VLOOKUP(H2533,Sheet2!$A$1:$B$270,2,FALSE)</f>
        <v>BOJONEGORO</v>
      </c>
    </row>
    <row r="2534" spans="1:61">
      <c r="A2534">
        <v>2533</v>
      </c>
      <c r="B2534">
        <v>1002629514</v>
      </c>
      <c r="C2534">
        <v>3</v>
      </c>
      <c r="D2534" t="s">
        <v>38</v>
      </c>
      <c r="E2534">
        <v>5</v>
      </c>
      <c r="F2534" t="s">
        <v>92</v>
      </c>
      <c r="G2534" t="s">
        <v>89</v>
      </c>
      <c r="H2534" t="s">
        <v>397</v>
      </c>
      <c r="I2534" t="s">
        <v>212</v>
      </c>
      <c r="J2534" t="s">
        <v>213</v>
      </c>
      <c r="K2534" t="s">
        <v>149</v>
      </c>
      <c r="L2534" t="s">
        <v>214</v>
      </c>
      <c r="M2534" t="s">
        <v>76</v>
      </c>
      <c r="N2534" t="s">
        <v>215</v>
      </c>
      <c r="O2534" s="57">
        <v>46304.489282407405</v>
      </c>
      <c r="P2534" s="57">
        <v>46305.602222222224</v>
      </c>
      <c r="Q2534">
        <v>69407237</v>
      </c>
      <c r="S2534">
        <v>152609258972</v>
      </c>
      <c r="T2534" t="s">
        <v>5604</v>
      </c>
      <c r="U2534" t="s">
        <v>5601</v>
      </c>
      <c r="V2534" t="s">
        <v>5605</v>
      </c>
      <c r="Z2534">
        <v>111.845598742357</v>
      </c>
      <c r="AA2534">
        <v>-7.1178176471286996</v>
      </c>
      <c r="AB2534" t="s">
        <v>5606</v>
      </c>
      <c r="AC2534" t="s">
        <v>235</v>
      </c>
      <c r="AL2534" t="s">
        <v>217</v>
      </c>
      <c r="AM2534" t="s">
        <v>5607</v>
      </c>
      <c r="AN2534" t="s">
        <v>6</v>
      </c>
      <c r="AO2534" s="57">
        <v>46275.496678240743</v>
      </c>
      <c r="AP2534" s="57">
        <v>46305.333333333336</v>
      </c>
      <c r="AR2534" t="s">
        <v>218</v>
      </c>
      <c r="AS2534" t="s">
        <v>219</v>
      </c>
      <c r="AT2534" t="s">
        <v>230</v>
      </c>
      <c r="AU2534">
        <v>20261010</v>
      </c>
      <c r="AV2534" t="s">
        <v>221</v>
      </c>
      <c r="AW2534" t="s">
        <v>923</v>
      </c>
      <c r="AX2534" t="s">
        <v>222</v>
      </c>
      <c r="BA2534" s="57">
        <v>46305.333333333336</v>
      </c>
      <c r="BB2534" t="s">
        <v>5607</v>
      </c>
      <c r="BC2534">
        <v>2026</v>
      </c>
      <c r="BD2534">
        <v>10</v>
      </c>
      <c r="BE2534">
        <v>10</v>
      </c>
      <c r="BF2534" s="6">
        <f t="shared" si="117"/>
        <v>46305</v>
      </c>
      <c r="BG2534">
        <f t="shared" si="118"/>
        <v>-0.33333333333575865</v>
      </c>
      <c r="BH2534" t="str">
        <f t="shared" si="119"/>
        <v>COMPLY</v>
      </c>
      <c r="BI2534" t="str">
        <f>VLOOKUP(H2534,Sheet2!$A$1:$B$270,2,FALSE)</f>
        <v>BOJONEGORO</v>
      </c>
    </row>
    <row r="2535" spans="1:61">
      <c r="A2535">
        <v>2534</v>
      </c>
      <c r="B2535">
        <v>1002630193</v>
      </c>
      <c r="C2535">
        <v>3</v>
      </c>
      <c r="D2535" t="s">
        <v>38</v>
      </c>
      <c r="E2535">
        <v>5</v>
      </c>
      <c r="F2535" t="s">
        <v>92</v>
      </c>
      <c r="G2535" t="s">
        <v>89</v>
      </c>
      <c r="H2535" t="s">
        <v>397</v>
      </c>
      <c r="I2535" t="s">
        <v>212</v>
      </c>
      <c r="J2535" t="s">
        <v>213</v>
      </c>
      <c r="K2535" t="s">
        <v>149</v>
      </c>
      <c r="L2535" t="s">
        <v>214</v>
      </c>
      <c r="M2535" t="s">
        <v>76</v>
      </c>
      <c r="N2535" t="s">
        <v>215</v>
      </c>
      <c r="O2535" s="57">
        <v>46304.649039351854</v>
      </c>
      <c r="P2535" s="57">
        <v>46305.544444444444</v>
      </c>
      <c r="Q2535">
        <v>69407534</v>
      </c>
      <c r="S2535">
        <v>152609258978</v>
      </c>
      <c r="T2535" t="s">
        <v>5608</v>
      </c>
      <c r="U2535" t="s">
        <v>5601</v>
      </c>
      <c r="V2535" t="s">
        <v>5609</v>
      </c>
      <c r="Z2535">
        <v>111.845611127384</v>
      </c>
      <c r="AA2535">
        <v>-7.1178265921754598</v>
      </c>
      <c r="AB2535" t="s">
        <v>5610</v>
      </c>
      <c r="AC2535" t="s">
        <v>235</v>
      </c>
      <c r="AL2535" t="s">
        <v>217</v>
      </c>
      <c r="AM2535" t="s">
        <v>5611</v>
      </c>
      <c r="AN2535" t="s">
        <v>6</v>
      </c>
      <c r="AO2535" s="57">
        <v>46275.653252314813</v>
      </c>
      <c r="AP2535" s="57">
        <v>46305.625</v>
      </c>
      <c r="AR2535" t="s">
        <v>218</v>
      </c>
      <c r="AS2535" t="s">
        <v>219</v>
      </c>
      <c r="AT2535" t="s">
        <v>230</v>
      </c>
      <c r="AU2535">
        <v>20261010</v>
      </c>
      <c r="AV2535" t="s">
        <v>221</v>
      </c>
      <c r="AW2535" t="s">
        <v>923</v>
      </c>
      <c r="AX2535" t="s">
        <v>222</v>
      </c>
      <c r="BA2535" s="57">
        <v>46305.625</v>
      </c>
      <c r="BB2535" t="s">
        <v>5611</v>
      </c>
      <c r="BC2535">
        <v>2026</v>
      </c>
      <c r="BD2535">
        <v>10</v>
      </c>
      <c r="BE2535">
        <v>10</v>
      </c>
      <c r="BF2535" s="6">
        <f t="shared" si="117"/>
        <v>46305</v>
      </c>
      <c r="BG2535">
        <f t="shared" si="118"/>
        <v>-0.625</v>
      </c>
      <c r="BH2535" t="str">
        <f t="shared" si="119"/>
        <v>COMPLY</v>
      </c>
      <c r="BI2535" t="str">
        <f>VLOOKUP(H2535,Sheet2!$A$1:$B$270,2,FALSE)</f>
        <v>BOJONEGORO</v>
      </c>
    </row>
    <row r="2536" spans="1:61">
      <c r="A2536">
        <v>2535</v>
      </c>
      <c r="B2536">
        <v>1002631288</v>
      </c>
      <c r="C2536">
        <v>3</v>
      </c>
      <c r="D2536" t="s">
        <v>38</v>
      </c>
      <c r="E2536">
        <v>5</v>
      </c>
      <c r="F2536" t="s">
        <v>92</v>
      </c>
      <c r="G2536" t="s">
        <v>89</v>
      </c>
      <c r="H2536" t="s">
        <v>397</v>
      </c>
      <c r="I2536" t="s">
        <v>212</v>
      </c>
      <c r="J2536" t="s">
        <v>213</v>
      </c>
      <c r="K2536" t="s">
        <v>149</v>
      </c>
      <c r="L2536" t="s">
        <v>214</v>
      </c>
      <c r="M2536" t="s">
        <v>76</v>
      </c>
      <c r="N2536" t="s">
        <v>215</v>
      </c>
      <c r="O2536" s="57">
        <v>46305.810127314813</v>
      </c>
      <c r="P2536" s="57">
        <v>46307.856145833335</v>
      </c>
      <c r="Q2536">
        <v>69408060</v>
      </c>
      <c r="S2536">
        <v>152609258985</v>
      </c>
      <c r="T2536" t="s">
        <v>5612</v>
      </c>
      <c r="U2536" t="s">
        <v>5613</v>
      </c>
      <c r="V2536" t="s">
        <v>5614</v>
      </c>
      <c r="Z2536">
        <v>111.873261</v>
      </c>
      <c r="AA2536">
        <v>-7.152399</v>
      </c>
      <c r="AB2536" t="s">
        <v>5615</v>
      </c>
      <c r="AC2536" t="s">
        <v>235</v>
      </c>
      <c r="AL2536" t="s">
        <v>217</v>
      </c>
      <c r="AM2536" t="s">
        <v>5616</v>
      </c>
      <c r="AN2536" t="s">
        <v>6</v>
      </c>
      <c r="AO2536" s="57">
        <v>46305.819351851853</v>
      </c>
      <c r="AP2536" s="57">
        <v>46307.333333333336</v>
      </c>
      <c r="AR2536" t="s">
        <v>218</v>
      </c>
      <c r="AS2536" t="s">
        <v>219</v>
      </c>
      <c r="AT2536" t="s">
        <v>230</v>
      </c>
      <c r="AU2536">
        <v>20261012</v>
      </c>
      <c r="AV2536" t="s">
        <v>221</v>
      </c>
      <c r="AW2536" t="s">
        <v>876</v>
      </c>
      <c r="AX2536" t="s">
        <v>222</v>
      </c>
      <c r="BA2536" s="57">
        <v>46307.333333333336</v>
      </c>
      <c r="BB2536" t="s">
        <v>5616</v>
      </c>
      <c r="BC2536">
        <v>2026</v>
      </c>
      <c r="BD2536">
        <v>10</v>
      </c>
      <c r="BE2536">
        <v>12</v>
      </c>
      <c r="BF2536" s="6">
        <f t="shared" si="117"/>
        <v>46307</v>
      </c>
      <c r="BG2536">
        <f t="shared" si="118"/>
        <v>-0.33333333333575865</v>
      </c>
      <c r="BH2536" t="str">
        <f t="shared" si="119"/>
        <v>COMPLY</v>
      </c>
      <c r="BI2536" t="str">
        <f>VLOOKUP(H2536,Sheet2!$A$1:$B$270,2,FALSE)</f>
        <v>BOJONEGORO</v>
      </c>
    </row>
    <row r="2537" spans="1:61">
      <c r="A2537">
        <v>2536</v>
      </c>
      <c r="B2537">
        <v>1002636541</v>
      </c>
      <c r="C2537">
        <v>3</v>
      </c>
      <c r="D2537" t="s">
        <v>38</v>
      </c>
      <c r="E2537">
        <v>5</v>
      </c>
      <c r="F2537" t="s">
        <v>92</v>
      </c>
      <c r="G2537" t="s">
        <v>89</v>
      </c>
      <c r="H2537" t="s">
        <v>397</v>
      </c>
      <c r="I2537" t="s">
        <v>212</v>
      </c>
      <c r="J2537" t="s">
        <v>213</v>
      </c>
      <c r="K2537" t="s">
        <v>149</v>
      </c>
      <c r="L2537" t="s">
        <v>214</v>
      </c>
      <c r="M2537" t="s">
        <v>76</v>
      </c>
      <c r="N2537" t="s">
        <v>215</v>
      </c>
      <c r="O2537" s="57">
        <v>46309.484432870369</v>
      </c>
      <c r="P2537" s="57">
        <v>46309.882905092592</v>
      </c>
      <c r="Q2537">
        <v>69410021</v>
      </c>
      <c r="S2537">
        <v>152609259008</v>
      </c>
      <c r="T2537" t="s">
        <v>7230</v>
      </c>
      <c r="U2537" t="s">
        <v>7231</v>
      </c>
      <c r="V2537" t="s">
        <v>7232</v>
      </c>
      <c r="Z2537">
        <v>111.88497580000001</v>
      </c>
      <c r="AA2537">
        <v>-7.1533254999999896</v>
      </c>
      <c r="AB2537" t="s">
        <v>7233</v>
      </c>
      <c r="AC2537" t="s">
        <v>849</v>
      </c>
      <c r="AL2537" t="s">
        <v>217</v>
      </c>
      <c r="AM2537" t="s">
        <v>7087</v>
      </c>
      <c r="AN2537" t="s">
        <v>6</v>
      </c>
      <c r="AO2537" t="s">
        <v>6914</v>
      </c>
      <c r="AP2537" s="57">
        <v>46310.333333333336</v>
      </c>
      <c r="AR2537" t="s">
        <v>218</v>
      </c>
      <c r="AS2537" t="s">
        <v>219</v>
      </c>
      <c r="AT2537" t="s">
        <v>342</v>
      </c>
      <c r="AU2537">
        <v>20261014</v>
      </c>
      <c r="AV2537" t="s">
        <v>221</v>
      </c>
      <c r="AW2537" t="s">
        <v>901</v>
      </c>
      <c r="AX2537" t="s">
        <v>222</v>
      </c>
      <c r="BA2537" s="57">
        <v>46310.333333333336</v>
      </c>
      <c r="BB2537" t="s">
        <v>7087</v>
      </c>
      <c r="BC2537">
        <v>2026</v>
      </c>
      <c r="BD2537">
        <v>10</v>
      </c>
      <c r="BE2537">
        <v>14</v>
      </c>
      <c r="BF2537" s="6">
        <f t="shared" si="117"/>
        <v>46309</v>
      </c>
      <c r="BG2537">
        <f t="shared" si="118"/>
        <v>-1.3333333333357587</v>
      </c>
      <c r="BH2537" t="str">
        <f t="shared" si="119"/>
        <v>COMPLY</v>
      </c>
      <c r="BI2537" t="str">
        <f>VLOOKUP(H2537,Sheet2!$A$1:$B$270,2,FALSE)</f>
        <v>BOJONEGORO</v>
      </c>
    </row>
    <row r="2538" spans="1:61">
      <c r="A2538">
        <v>2537</v>
      </c>
      <c r="B2538">
        <v>1002636580</v>
      </c>
      <c r="C2538">
        <v>3</v>
      </c>
      <c r="D2538" t="s">
        <v>38</v>
      </c>
      <c r="E2538">
        <v>5</v>
      </c>
      <c r="F2538" t="s">
        <v>92</v>
      </c>
      <c r="G2538" t="s">
        <v>89</v>
      </c>
      <c r="H2538" t="s">
        <v>397</v>
      </c>
      <c r="I2538" t="s">
        <v>212</v>
      </c>
      <c r="J2538" t="s">
        <v>213</v>
      </c>
      <c r="K2538" t="s">
        <v>149</v>
      </c>
      <c r="L2538" t="s">
        <v>214</v>
      </c>
      <c r="M2538" t="s">
        <v>76</v>
      </c>
      <c r="N2538" t="s">
        <v>215</v>
      </c>
      <c r="O2538" s="57">
        <v>46309.49490740741</v>
      </c>
      <c r="P2538" s="57">
        <v>46309.741215277776</v>
      </c>
      <c r="Q2538">
        <v>69410050</v>
      </c>
      <c r="S2538">
        <v>152609259009</v>
      </c>
      <c r="T2538" t="s">
        <v>7234</v>
      </c>
      <c r="U2538" t="s">
        <v>7235</v>
      </c>
      <c r="V2538" t="s">
        <v>7236</v>
      </c>
      <c r="Z2538">
        <v>111.89208538378099</v>
      </c>
      <c r="AA2538">
        <v>-7.1528708729753498</v>
      </c>
      <c r="AB2538" t="s">
        <v>7237</v>
      </c>
      <c r="AC2538" t="s">
        <v>235</v>
      </c>
      <c r="AL2538" t="s">
        <v>217</v>
      </c>
      <c r="AM2538" t="s">
        <v>7238</v>
      </c>
      <c r="AN2538" t="s">
        <v>6</v>
      </c>
      <c r="AO2538" t="s">
        <v>6973</v>
      </c>
      <c r="AP2538" s="57">
        <v>46312.333333333336</v>
      </c>
      <c r="AR2538" t="s">
        <v>218</v>
      </c>
      <c r="AS2538" t="s">
        <v>219</v>
      </c>
      <c r="AT2538" t="s">
        <v>230</v>
      </c>
      <c r="AU2538">
        <v>20261014</v>
      </c>
      <c r="AV2538" t="s">
        <v>221</v>
      </c>
      <c r="AW2538" t="s">
        <v>876</v>
      </c>
      <c r="AX2538" t="s">
        <v>222</v>
      </c>
      <c r="BA2538" s="57">
        <v>46312.333333333336</v>
      </c>
      <c r="BB2538" t="s">
        <v>7238</v>
      </c>
      <c r="BC2538">
        <v>2026</v>
      </c>
      <c r="BD2538">
        <v>10</v>
      </c>
      <c r="BE2538">
        <v>14</v>
      </c>
      <c r="BF2538" s="6">
        <f t="shared" si="117"/>
        <v>46309</v>
      </c>
      <c r="BG2538">
        <f t="shared" si="118"/>
        <v>-3.3333333333357587</v>
      </c>
      <c r="BH2538" t="str">
        <f t="shared" si="119"/>
        <v>COMPLY</v>
      </c>
      <c r="BI2538" t="str">
        <f>VLOOKUP(H2538,Sheet2!$A$1:$B$270,2,FALSE)</f>
        <v>BOJONEGORO</v>
      </c>
    </row>
    <row r="2539" spans="1:61">
      <c r="A2539">
        <v>2538</v>
      </c>
      <c r="B2539">
        <v>1002637481</v>
      </c>
      <c r="C2539">
        <v>3</v>
      </c>
      <c r="D2539" t="s">
        <v>38</v>
      </c>
      <c r="E2539">
        <v>5</v>
      </c>
      <c r="F2539" t="s">
        <v>92</v>
      </c>
      <c r="G2539" t="s">
        <v>89</v>
      </c>
      <c r="H2539" t="s">
        <v>397</v>
      </c>
      <c r="I2539" t="s">
        <v>212</v>
      </c>
      <c r="J2539" t="s">
        <v>213</v>
      </c>
      <c r="K2539" t="s">
        <v>149</v>
      </c>
      <c r="L2539" t="s">
        <v>214</v>
      </c>
      <c r="M2539" t="s">
        <v>76</v>
      </c>
      <c r="N2539" t="s">
        <v>215</v>
      </c>
      <c r="O2539" s="57">
        <v>46309.768472222226</v>
      </c>
      <c r="P2539" s="57">
        <v>46310.706770833334</v>
      </c>
      <c r="Q2539">
        <v>69410427</v>
      </c>
      <c r="S2539">
        <v>152609259013</v>
      </c>
      <c r="T2539" t="s">
        <v>7241</v>
      </c>
      <c r="U2539" t="s">
        <v>7242</v>
      </c>
      <c r="V2539" t="s">
        <v>7243</v>
      </c>
      <c r="Z2539">
        <v>111.893823</v>
      </c>
      <c r="AA2539">
        <v>-7.1528150000000004</v>
      </c>
      <c r="AB2539" t="s">
        <v>7244</v>
      </c>
      <c r="AC2539" t="s">
        <v>235</v>
      </c>
      <c r="AL2539" t="s">
        <v>217</v>
      </c>
      <c r="AM2539" t="s">
        <v>7245</v>
      </c>
      <c r="AN2539" t="s">
        <v>6</v>
      </c>
      <c r="AO2539" t="s">
        <v>7246</v>
      </c>
      <c r="AP2539" s="57">
        <v>46310.625</v>
      </c>
      <c r="AR2539" t="s">
        <v>218</v>
      </c>
      <c r="AS2539" t="s">
        <v>219</v>
      </c>
      <c r="AT2539" t="s">
        <v>230</v>
      </c>
      <c r="AU2539">
        <v>20261015</v>
      </c>
      <c r="AV2539" t="s">
        <v>221</v>
      </c>
      <c r="AW2539" t="s">
        <v>883</v>
      </c>
      <c r="AX2539" t="s">
        <v>222</v>
      </c>
      <c r="BA2539" s="57">
        <v>46310.625</v>
      </c>
      <c r="BB2539" t="s">
        <v>7245</v>
      </c>
      <c r="BC2539">
        <v>2026</v>
      </c>
      <c r="BD2539">
        <v>10</v>
      </c>
      <c r="BE2539">
        <v>15</v>
      </c>
      <c r="BF2539" s="6">
        <f t="shared" si="117"/>
        <v>46310</v>
      </c>
      <c r="BG2539">
        <f t="shared" si="118"/>
        <v>-0.625</v>
      </c>
      <c r="BH2539" t="str">
        <f t="shared" si="119"/>
        <v>COMPLY</v>
      </c>
      <c r="BI2539" t="str">
        <f>VLOOKUP(H2539,Sheet2!$A$1:$B$270,2,FALSE)</f>
        <v>BOJONEGORO</v>
      </c>
    </row>
    <row r="2540" spans="1:61">
      <c r="A2540">
        <v>2539</v>
      </c>
      <c r="B2540">
        <v>1002636802</v>
      </c>
      <c r="C2540">
        <v>3</v>
      </c>
      <c r="D2540" t="s">
        <v>38</v>
      </c>
      <c r="E2540">
        <v>5</v>
      </c>
      <c r="F2540" t="s">
        <v>92</v>
      </c>
      <c r="G2540" t="s">
        <v>89</v>
      </c>
      <c r="H2540" t="s">
        <v>397</v>
      </c>
      <c r="I2540" t="s">
        <v>212</v>
      </c>
      <c r="J2540" t="s">
        <v>213</v>
      </c>
      <c r="K2540" t="s">
        <v>149</v>
      </c>
      <c r="L2540" t="s">
        <v>214</v>
      </c>
      <c r="M2540" t="s">
        <v>76</v>
      </c>
      <c r="N2540" t="s">
        <v>215</v>
      </c>
      <c r="O2540" s="57">
        <v>46309.564293981479</v>
      </c>
      <c r="P2540" s="57">
        <v>46311.416388888887</v>
      </c>
      <c r="Q2540">
        <v>69410160</v>
      </c>
      <c r="S2540">
        <v>152609254049</v>
      </c>
      <c r="T2540" t="s">
        <v>7247</v>
      </c>
      <c r="U2540" t="s">
        <v>7248</v>
      </c>
      <c r="V2540" t="s">
        <v>7249</v>
      </c>
      <c r="Z2540">
        <v>111.8879309</v>
      </c>
      <c r="AA2540">
        <v>-7.1454968999999897</v>
      </c>
      <c r="AB2540" t="s">
        <v>7250</v>
      </c>
      <c r="AC2540" t="s">
        <v>216</v>
      </c>
      <c r="AL2540" t="s">
        <v>217</v>
      </c>
      <c r="AM2540" t="s">
        <v>7251</v>
      </c>
      <c r="AN2540" t="s">
        <v>6</v>
      </c>
      <c r="AO2540" t="s">
        <v>6842</v>
      </c>
      <c r="AP2540" s="57">
        <v>46310.458333333336</v>
      </c>
      <c r="AR2540" t="s">
        <v>218</v>
      </c>
      <c r="AS2540" t="s">
        <v>219</v>
      </c>
      <c r="AT2540" t="s">
        <v>230</v>
      </c>
      <c r="AU2540">
        <v>20261016</v>
      </c>
      <c r="AV2540" t="s">
        <v>221</v>
      </c>
      <c r="AW2540" t="s">
        <v>875</v>
      </c>
      <c r="AX2540" t="s">
        <v>222</v>
      </c>
      <c r="BA2540" s="57">
        <v>46310.458333333336</v>
      </c>
      <c r="BB2540" t="s">
        <v>7251</v>
      </c>
      <c r="BC2540">
        <v>2026</v>
      </c>
      <c r="BD2540">
        <v>10</v>
      </c>
      <c r="BE2540">
        <v>16</v>
      </c>
      <c r="BF2540" s="6">
        <f t="shared" si="117"/>
        <v>46311</v>
      </c>
      <c r="BG2540">
        <f t="shared" si="118"/>
        <v>0.54166666666424135</v>
      </c>
      <c r="BH2540" t="str">
        <f t="shared" si="119"/>
        <v>COMPLY</v>
      </c>
      <c r="BI2540" t="str">
        <f>VLOOKUP(H2540,Sheet2!$A$1:$B$270,2,FALSE)</f>
        <v>BOJONEGORO</v>
      </c>
    </row>
    <row r="2541" spans="1:61">
      <c r="A2541">
        <v>2540</v>
      </c>
      <c r="B2541">
        <v>1002639904</v>
      </c>
      <c r="C2541">
        <v>3</v>
      </c>
      <c r="D2541" t="s">
        <v>38</v>
      </c>
      <c r="E2541">
        <v>5</v>
      </c>
      <c r="F2541" t="s">
        <v>92</v>
      </c>
      <c r="G2541" t="s">
        <v>89</v>
      </c>
      <c r="H2541" t="s">
        <v>397</v>
      </c>
      <c r="I2541" t="s">
        <v>212</v>
      </c>
      <c r="J2541" t="s">
        <v>213</v>
      </c>
      <c r="K2541" t="s">
        <v>149</v>
      </c>
      <c r="L2541" t="s">
        <v>214</v>
      </c>
      <c r="M2541" t="s">
        <v>76</v>
      </c>
      <c r="N2541" t="s">
        <v>215</v>
      </c>
      <c r="O2541" s="57">
        <v>46311.474027777775</v>
      </c>
      <c r="P2541" s="57">
        <v>46311.862662037034</v>
      </c>
      <c r="Q2541">
        <v>69411356</v>
      </c>
      <c r="S2541">
        <v>152609259037</v>
      </c>
      <c r="T2541" t="s">
        <v>9134</v>
      </c>
      <c r="U2541" t="s">
        <v>9135</v>
      </c>
      <c r="V2541" t="s">
        <v>9136</v>
      </c>
      <c r="Z2541">
        <v>111.88401260000001</v>
      </c>
      <c r="AA2541">
        <v>-7.1538614999999997</v>
      </c>
      <c r="AB2541" t="s">
        <v>9137</v>
      </c>
      <c r="AC2541" t="s">
        <v>235</v>
      </c>
      <c r="AL2541" t="s">
        <v>217</v>
      </c>
      <c r="AM2541" t="s">
        <v>9138</v>
      </c>
      <c r="AN2541" t="s">
        <v>6</v>
      </c>
      <c r="AO2541" t="s">
        <v>8145</v>
      </c>
      <c r="AP2541" s="57">
        <v>46312.458333333336</v>
      </c>
      <c r="AR2541" t="s">
        <v>218</v>
      </c>
      <c r="AS2541" t="s">
        <v>219</v>
      </c>
      <c r="AT2541" t="s">
        <v>342</v>
      </c>
      <c r="AU2541">
        <v>20261016</v>
      </c>
      <c r="AV2541" t="s">
        <v>221</v>
      </c>
      <c r="AW2541" t="s">
        <v>821</v>
      </c>
      <c r="AX2541" t="s">
        <v>222</v>
      </c>
      <c r="BA2541" s="57">
        <v>46312.458333333336</v>
      </c>
      <c r="BB2541" t="s">
        <v>9138</v>
      </c>
      <c r="BC2541">
        <v>2026</v>
      </c>
      <c r="BD2541">
        <v>10</v>
      </c>
      <c r="BE2541">
        <v>16</v>
      </c>
      <c r="BF2541" s="6">
        <f t="shared" si="117"/>
        <v>46311</v>
      </c>
      <c r="BG2541">
        <f t="shared" si="118"/>
        <v>-1.4583333333357587</v>
      </c>
      <c r="BH2541" t="str">
        <f t="shared" si="119"/>
        <v>COMPLY</v>
      </c>
      <c r="BI2541" t="str">
        <f>VLOOKUP(H2541,Sheet2!$A$1:$B$270,2,FALSE)</f>
        <v>BOJONEGORO</v>
      </c>
    </row>
    <row r="2542" spans="1:61">
      <c r="A2542">
        <v>2541</v>
      </c>
      <c r="B2542">
        <v>1002647121</v>
      </c>
      <c r="C2542">
        <v>3</v>
      </c>
      <c r="D2542" t="s">
        <v>38</v>
      </c>
      <c r="E2542">
        <v>5</v>
      </c>
      <c r="F2542" t="s">
        <v>92</v>
      </c>
      <c r="G2542" t="s">
        <v>89</v>
      </c>
      <c r="H2542" t="s">
        <v>397</v>
      </c>
      <c r="I2542" t="s">
        <v>212</v>
      </c>
      <c r="J2542" t="s">
        <v>213</v>
      </c>
      <c r="K2542" t="s">
        <v>149</v>
      </c>
      <c r="L2542" t="s">
        <v>214</v>
      </c>
      <c r="M2542" t="s">
        <v>76</v>
      </c>
      <c r="N2542" t="s">
        <v>215</v>
      </c>
      <c r="O2542" s="57">
        <v>46316.481770833336</v>
      </c>
      <c r="P2542" s="57">
        <v>46318.463252314818</v>
      </c>
      <c r="Q2542">
        <v>69414388</v>
      </c>
      <c r="S2542">
        <v>152609258833</v>
      </c>
      <c r="T2542" t="s">
        <v>11173</v>
      </c>
      <c r="U2542" t="s">
        <v>11174</v>
      </c>
      <c r="V2542" t="s">
        <v>11175</v>
      </c>
      <c r="Z2542">
        <v>111.849594</v>
      </c>
      <c r="AA2542">
        <v>-7.2460019999999998</v>
      </c>
      <c r="AB2542" t="s">
        <v>11176</v>
      </c>
      <c r="AC2542" t="s">
        <v>235</v>
      </c>
      <c r="AL2542" t="s">
        <v>217</v>
      </c>
      <c r="AM2542" t="s">
        <v>11177</v>
      </c>
      <c r="AN2542" t="s">
        <v>6</v>
      </c>
      <c r="AO2542" t="s">
        <v>11102</v>
      </c>
      <c r="AP2542" s="57">
        <v>46317.625</v>
      </c>
      <c r="AR2542" t="s">
        <v>218</v>
      </c>
      <c r="AS2542" t="s">
        <v>219</v>
      </c>
      <c r="AT2542" t="s">
        <v>230</v>
      </c>
      <c r="AU2542">
        <v>20261023</v>
      </c>
      <c r="AV2542" t="s">
        <v>221</v>
      </c>
      <c r="AW2542" t="s">
        <v>880</v>
      </c>
      <c r="AX2542" t="s">
        <v>222</v>
      </c>
      <c r="BA2542" s="57">
        <v>46317.625</v>
      </c>
      <c r="BB2542" t="s">
        <v>11177</v>
      </c>
      <c r="BC2542">
        <v>2026</v>
      </c>
      <c r="BD2542">
        <v>10</v>
      </c>
      <c r="BE2542">
        <v>23</v>
      </c>
      <c r="BF2542" s="6">
        <f t="shared" si="117"/>
        <v>46318</v>
      </c>
      <c r="BG2542">
        <f t="shared" si="118"/>
        <v>0.375</v>
      </c>
      <c r="BH2542" t="str">
        <f t="shared" si="119"/>
        <v>COMPLY</v>
      </c>
      <c r="BI2542" t="str">
        <f>VLOOKUP(H2542,Sheet2!$A$1:$B$270,2,FALSE)</f>
        <v>BOJONEGORO</v>
      </c>
    </row>
    <row r="2543" spans="1:61">
      <c r="A2543">
        <v>2542</v>
      </c>
      <c r="B2543">
        <v>1002647587</v>
      </c>
      <c r="C2543">
        <v>3</v>
      </c>
      <c r="D2543" t="s">
        <v>38</v>
      </c>
      <c r="E2543">
        <v>5</v>
      </c>
      <c r="F2543" t="s">
        <v>92</v>
      </c>
      <c r="G2543" t="s">
        <v>89</v>
      </c>
      <c r="H2543" t="s">
        <v>397</v>
      </c>
      <c r="I2543" t="s">
        <v>212</v>
      </c>
      <c r="J2543" t="s">
        <v>213</v>
      </c>
      <c r="K2543" t="s">
        <v>149</v>
      </c>
      <c r="L2543" t="s">
        <v>214</v>
      </c>
      <c r="M2543" t="s">
        <v>76</v>
      </c>
      <c r="N2543" t="s">
        <v>215</v>
      </c>
      <c r="O2543" s="57">
        <v>46316.598483796297</v>
      </c>
      <c r="P2543" s="57">
        <v>46318.56453703704</v>
      </c>
      <c r="Q2543">
        <v>69414562</v>
      </c>
      <c r="S2543">
        <v>152609259086</v>
      </c>
      <c r="T2543" t="s">
        <v>11178</v>
      </c>
      <c r="U2543" t="s">
        <v>11179</v>
      </c>
      <c r="V2543" t="s">
        <v>11180</v>
      </c>
      <c r="Z2543">
        <v>111.88281430000001</v>
      </c>
      <c r="AA2543">
        <v>-7.1497852999999996</v>
      </c>
      <c r="AB2543" t="s">
        <v>11181</v>
      </c>
      <c r="AC2543" t="s">
        <v>235</v>
      </c>
      <c r="AL2543" t="s">
        <v>217</v>
      </c>
      <c r="AM2543" t="s">
        <v>11182</v>
      </c>
      <c r="AN2543" t="s">
        <v>6</v>
      </c>
      <c r="AO2543" t="s">
        <v>10709</v>
      </c>
      <c r="AP2543" s="57">
        <v>46317.625</v>
      </c>
      <c r="AR2543" t="s">
        <v>218</v>
      </c>
      <c r="AS2543" t="s">
        <v>219</v>
      </c>
      <c r="AT2543" t="s">
        <v>230</v>
      </c>
      <c r="AU2543">
        <v>20261023</v>
      </c>
      <c r="AV2543" t="s">
        <v>221</v>
      </c>
      <c r="AW2543" t="s">
        <v>879</v>
      </c>
      <c r="AX2543" t="s">
        <v>222</v>
      </c>
      <c r="BA2543" s="57">
        <v>46317.625</v>
      </c>
      <c r="BB2543" t="s">
        <v>11182</v>
      </c>
      <c r="BC2543">
        <v>2026</v>
      </c>
      <c r="BD2543">
        <v>10</v>
      </c>
      <c r="BE2543">
        <v>23</v>
      </c>
      <c r="BF2543" s="6">
        <f t="shared" si="117"/>
        <v>46318</v>
      </c>
      <c r="BG2543">
        <f t="shared" si="118"/>
        <v>0.375</v>
      </c>
      <c r="BH2543" t="str">
        <f t="shared" si="119"/>
        <v>COMPLY</v>
      </c>
      <c r="BI2543" t="str">
        <f>VLOOKUP(H2543,Sheet2!$A$1:$B$270,2,FALSE)</f>
        <v>BOJONEGORO</v>
      </c>
    </row>
    <row r="2544" spans="1:61">
      <c r="A2544">
        <v>2543</v>
      </c>
      <c r="B2544">
        <v>1002658276</v>
      </c>
      <c r="C2544">
        <v>3</v>
      </c>
      <c r="D2544" t="s">
        <v>38</v>
      </c>
      <c r="E2544">
        <v>5</v>
      </c>
      <c r="F2544" t="s">
        <v>92</v>
      </c>
      <c r="G2544" t="s">
        <v>89</v>
      </c>
      <c r="H2544" t="s">
        <v>397</v>
      </c>
      <c r="I2544" t="s">
        <v>212</v>
      </c>
      <c r="J2544" t="s">
        <v>213</v>
      </c>
      <c r="K2544" t="s">
        <v>149</v>
      </c>
      <c r="L2544" t="s">
        <v>214</v>
      </c>
      <c r="M2544" t="s">
        <v>76</v>
      </c>
      <c r="N2544" t="s">
        <v>215</v>
      </c>
      <c r="O2544" s="57">
        <v>46323.697731481479</v>
      </c>
      <c r="P2544" s="57">
        <v>46324.550196759257</v>
      </c>
      <c r="Q2544">
        <v>69418825</v>
      </c>
      <c r="S2544">
        <v>152609259149</v>
      </c>
      <c r="T2544" t="s">
        <v>14760</v>
      </c>
      <c r="U2544" t="s">
        <v>14761</v>
      </c>
      <c r="V2544" t="s">
        <v>14762</v>
      </c>
      <c r="Z2544">
        <v>111.8786655</v>
      </c>
      <c r="AA2544">
        <v>-7.1580651999999896</v>
      </c>
      <c r="AB2544" t="s">
        <v>14763</v>
      </c>
      <c r="AC2544" t="s">
        <v>235</v>
      </c>
      <c r="AL2544" t="s">
        <v>217</v>
      </c>
      <c r="AM2544" t="s">
        <v>14764</v>
      </c>
      <c r="AN2544" t="s">
        <v>6</v>
      </c>
      <c r="AO2544" t="s">
        <v>14533</v>
      </c>
      <c r="AP2544" s="57">
        <v>46326.333333333336</v>
      </c>
      <c r="AR2544" t="s">
        <v>218</v>
      </c>
      <c r="AS2544" t="s">
        <v>219</v>
      </c>
      <c r="AT2544" t="s">
        <v>220</v>
      </c>
      <c r="AU2544">
        <v>20261029</v>
      </c>
      <c r="AV2544" t="s">
        <v>221</v>
      </c>
      <c r="AW2544" t="s">
        <v>1670</v>
      </c>
      <c r="AX2544" t="s">
        <v>222</v>
      </c>
      <c r="BA2544" s="57">
        <v>46326.333333333336</v>
      </c>
      <c r="BB2544" t="s">
        <v>14764</v>
      </c>
      <c r="BC2544">
        <v>2026</v>
      </c>
      <c r="BD2544">
        <v>10</v>
      </c>
      <c r="BE2544">
        <v>29</v>
      </c>
      <c r="BF2544" s="6">
        <f t="shared" si="117"/>
        <v>46324</v>
      </c>
      <c r="BG2544">
        <f t="shared" si="118"/>
        <v>-2.3333333333357587</v>
      </c>
      <c r="BH2544" t="str">
        <f t="shared" si="119"/>
        <v>COMPLY</v>
      </c>
      <c r="BI2544" t="str">
        <f>VLOOKUP(H2544,Sheet2!$A$1:$B$270,2,FALSE)</f>
        <v>BOJONEGORO</v>
      </c>
    </row>
    <row r="2545" spans="1:61">
      <c r="A2545">
        <v>2544</v>
      </c>
      <c r="B2545">
        <v>1002636452</v>
      </c>
      <c r="C2545">
        <v>3</v>
      </c>
      <c r="D2545" t="s">
        <v>38</v>
      </c>
      <c r="E2545">
        <v>5</v>
      </c>
      <c r="F2545" t="s">
        <v>92</v>
      </c>
      <c r="G2545" t="s">
        <v>89</v>
      </c>
      <c r="H2545" t="s">
        <v>397</v>
      </c>
      <c r="I2545" t="s">
        <v>212</v>
      </c>
      <c r="J2545" t="s">
        <v>213</v>
      </c>
      <c r="K2545" t="s">
        <v>149</v>
      </c>
      <c r="M2545" t="s">
        <v>1625</v>
      </c>
      <c r="N2545" t="s">
        <v>215</v>
      </c>
      <c r="O2545" s="57">
        <v>46309.465185185189</v>
      </c>
      <c r="P2545" s="57">
        <v>46310.636736111112</v>
      </c>
      <c r="Q2545">
        <v>69409976</v>
      </c>
      <c r="S2545">
        <v>152609259005</v>
      </c>
      <c r="T2545" t="s">
        <v>7847</v>
      </c>
      <c r="U2545" t="s">
        <v>7239</v>
      </c>
      <c r="Z2545">
        <v>111.88425959999999</v>
      </c>
      <c r="AA2545">
        <v>-7.1537414000000004</v>
      </c>
      <c r="AB2545" t="s">
        <v>7240</v>
      </c>
      <c r="AC2545" t="s">
        <v>229</v>
      </c>
      <c r="AO2545" t="s">
        <v>7136</v>
      </c>
      <c r="AR2545" t="s">
        <v>1630</v>
      </c>
      <c r="AS2545" t="s">
        <v>219</v>
      </c>
      <c r="AT2545" t="s">
        <v>220</v>
      </c>
      <c r="AV2545" t="s">
        <v>4441</v>
      </c>
      <c r="AW2545" t="s">
        <v>576</v>
      </c>
      <c r="AX2545" t="s">
        <v>222</v>
      </c>
      <c r="AZ2545" t="s">
        <v>4441</v>
      </c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str">
        <f>VLOOKUP(H2545,Sheet2!$A$1:$B$270,2,FALSE)</f>
        <v>BOJONEGORO</v>
      </c>
    </row>
    <row r="2546" spans="1:61">
      <c r="A2546">
        <v>2545</v>
      </c>
      <c r="B2546">
        <v>1002650166</v>
      </c>
      <c r="C2546">
        <v>3</v>
      </c>
      <c r="D2546" t="s">
        <v>38</v>
      </c>
      <c r="E2546">
        <v>5</v>
      </c>
      <c r="F2546" t="s">
        <v>92</v>
      </c>
      <c r="G2546" t="s">
        <v>89</v>
      </c>
      <c r="H2546" t="s">
        <v>397</v>
      </c>
      <c r="I2546" t="s">
        <v>212</v>
      </c>
      <c r="J2546" t="s">
        <v>213</v>
      </c>
      <c r="K2546" t="s">
        <v>149</v>
      </c>
      <c r="L2546" t="s">
        <v>214</v>
      </c>
      <c r="M2546" t="s">
        <v>1625</v>
      </c>
      <c r="N2546" t="s">
        <v>215</v>
      </c>
      <c r="O2546" s="57">
        <v>46318.354745370372</v>
      </c>
      <c r="P2546" s="57">
        <v>46318.662083333336</v>
      </c>
      <c r="Q2546">
        <v>69415579</v>
      </c>
      <c r="S2546">
        <v>152609259101</v>
      </c>
      <c r="T2546" t="s">
        <v>12712</v>
      </c>
      <c r="U2546" t="s">
        <v>12713</v>
      </c>
      <c r="V2546" t="s">
        <v>12714</v>
      </c>
      <c r="Z2546">
        <v>111.848156</v>
      </c>
      <c r="AA2546">
        <v>-7.0746890000000002</v>
      </c>
      <c r="AB2546" t="s">
        <v>12715</v>
      </c>
      <c r="AC2546" t="s">
        <v>235</v>
      </c>
      <c r="AL2546" t="s">
        <v>217</v>
      </c>
      <c r="AM2546" t="s">
        <v>12716</v>
      </c>
      <c r="AN2546" t="s">
        <v>6</v>
      </c>
      <c r="AO2546" t="s">
        <v>11984</v>
      </c>
      <c r="AP2546" s="57">
        <v>46319.458333333336</v>
      </c>
      <c r="AR2546" t="s">
        <v>1630</v>
      </c>
      <c r="AS2546" t="s">
        <v>219</v>
      </c>
      <c r="AT2546" t="s">
        <v>230</v>
      </c>
      <c r="AV2546" t="s">
        <v>5489</v>
      </c>
      <c r="AW2546" t="s">
        <v>880</v>
      </c>
      <c r="AX2546" t="s">
        <v>222</v>
      </c>
      <c r="BA2546" s="57">
        <v>46319.458333333336</v>
      </c>
      <c r="BB2546" t="s">
        <v>12716</v>
      </c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str">
        <f>VLOOKUP(H2546,Sheet2!$A$1:$B$270,2,FALSE)</f>
        <v>BOJONEGORO</v>
      </c>
    </row>
    <row r="2547" spans="1:61">
      <c r="A2547">
        <v>2546</v>
      </c>
      <c r="B2547">
        <v>1002641999</v>
      </c>
      <c r="C2547">
        <v>3</v>
      </c>
      <c r="D2547" t="s">
        <v>38</v>
      </c>
      <c r="E2547">
        <v>5</v>
      </c>
      <c r="F2547" t="s">
        <v>92</v>
      </c>
      <c r="G2547" t="s">
        <v>89</v>
      </c>
      <c r="H2547" t="s">
        <v>265</v>
      </c>
      <c r="I2547" t="s">
        <v>212</v>
      </c>
      <c r="J2547" t="s">
        <v>213</v>
      </c>
      <c r="K2547" t="s">
        <v>149</v>
      </c>
      <c r="L2547" t="s">
        <v>214</v>
      </c>
      <c r="M2547" t="s">
        <v>76</v>
      </c>
      <c r="N2547" t="s">
        <v>215</v>
      </c>
      <c r="O2547" s="57">
        <v>46313.672615740739</v>
      </c>
      <c r="P2547" s="57">
        <v>46314.719872685186</v>
      </c>
      <c r="Q2547">
        <v>69412451</v>
      </c>
      <c r="S2547">
        <v>152643209253</v>
      </c>
      <c r="T2547" t="s">
        <v>9139</v>
      </c>
      <c r="U2547" t="s">
        <v>9140</v>
      </c>
      <c r="V2547" t="s">
        <v>9141</v>
      </c>
      <c r="Z2547">
        <v>111.827046705276</v>
      </c>
      <c r="AA2547">
        <v>-7.1343773016298497</v>
      </c>
      <c r="AB2547" t="s">
        <v>9142</v>
      </c>
      <c r="AC2547" t="s">
        <v>235</v>
      </c>
      <c r="AL2547" t="s">
        <v>217</v>
      </c>
      <c r="AM2547" t="s">
        <v>9143</v>
      </c>
      <c r="AN2547" t="s">
        <v>6</v>
      </c>
      <c r="AO2547" t="s">
        <v>9144</v>
      </c>
      <c r="AP2547" s="57">
        <v>46315.333333333336</v>
      </c>
      <c r="AR2547" t="s">
        <v>218</v>
      </c>
      <c r="AS2547" t="s">
        <v>822</v>
      </c>
      <c r="AT2547" t="s">
        <v>230</v>
      </c>
      <c r="AU2547">
        <v>20261019</v>
      </c>
      <c r="AV2547" t="s">
        <v>221</v>
      </c>
      <c r="AW2547" t="s">
        <v>923</v>
      </c>
      <c r="AX2547" t="s">
        <v>222</v>
      </c>
      <c r="BA2547" s="57">
        <v>46315.333333333336</v>
      </c>
      <c r="BB2547" t="s">
        <v>9143</v>
      </c>
      <c r="BC2547">
        <v>2026</v>
      </c>
      <c r="BD2547">
        <v>10</v>
      </c>
      <c r="BE2547">
        <v>19</v>
      </c>
      <c r="BF2547" s="6">
        <f t="shared" si="117"/>
        <v>46314</v>
      </c>
      <c r="BG2547">
        <f t="shared" si="118"/>
        <v>-1.3333333333357587</v>
      </c>
      <c r="BH2547" t="str">
        <f t="shared" si="119"/>
        <v>COMPLY</v>
      </c>
      <c r="BI2547" t="str">
        <f>VLOOKUP(H2547,Sheet2!$A$1:$B$270,2,FALSE)</f>
        <v>BOJONEGORO</v>
      </c>
    </row>
    <row r="2548" spans="1:61">
      <c r="A2548">
        <v>2547</v>
      </c>
      <c r="B2548">
        <v>1002649893</v>
      </c>
      <c r="C2548">
        <v>3</v>
      </c>
      <c r="D2548" t="s">
        <v>38</v>
      </c>
      <c r="E2548">
        <v>5</v>
      </c>
      <c r="F2548" t="s">
        <v>92</v>
      </c>
      <c r="G2548" t="s">
        <v>89</v>
      </c>
      <c r="H2548" t="s">
        <v>265</v>
      </c>
      <c r="I2548" t="s">
        <v>212</v>
      </c>
      <c r="J2548" t="s">
        <v>213</v>
      </c>
      <c r="K2548" t="s">
        <v>149</v>
      </c>
      <c r="L2548" t="s">
        <v>214</v>
      </c>
      <c r="M2548" t="s">
        <v>76</v>
      </c>
      <c r="N2548" t="s">
        <v>215</v>
      </c>
      <c r="O2548" s="57">
        <v>46317.699872685182</v>
      </c>
      <c r="P2548" s="57">
        <v>46318.811261574076</v>
      </c>
      <c r="Q2548">
        <v>69415449</v>
      </c>
      <c r="S2548">
        <v>152643206717</v>
      </c>
      <c r="T2548" t="s">
        <v>11715</v>
      </c>
      <c r="U2548" t="s">
        <v>11716</v>
      </c>
      <c r="V2548" t="s">
        <v>11717</v>
      </c>
      <c r="Z2548">
        <v>111.764531050023</v>
      </c>
      <c r="AA2548">
        <v>-7.14214234605081</v>
      </c>
      <c r="AB2548" t="s">
        <v>11718</v>
      </c>
      <c r="AC2548" t="s">
        <v>235</v>
      </c>
      <c r="AL2548" t="s">
        <v>217</v>
      </c>
      <c r="AM2548" t="s">
        <v>11719</v>
      </c>
      <c r="AN2548" t="s">
        <v>6</v>
      </c>
      <c r="AO2548" t="s">
        <v>11377</v>
      </c>
      <c r="AP2548" s="57">
        <v>46319.458333333336</v>
      </c>
      <c r="AR2548" t="s">
        <v>218</v>
      </c>
      <c r="AS2548" t="s">
        <v>822</v>
      </c>
      <c r="AT2548" t="s">
        <v>230</v>
      </c>
      <c r="AU2548">
        <v>20261023</v>
      </c>
      <c r="AV2548" t="s">
        <v>221</v>
      </c>
      <c r="AW2548" t="s">
        <v>881</v>
      </c>
      <c r="AX2548" t="s">
        <v>222</v>
      </c>
      <c r="BA2548" s="57">
        <v>46319.458333333336</v>
      </c>
      <c r="BB2548" t="s">
        <v>11719</v>
      </c>
      <c r="BC2548">
        <v>2026</v>
      </c>
      <c r="BD2548">
        <v>10</v>
      </c>
      <c r="BE2548">
        <v>23</v>
      </c>
      <c r="BF2548" s="6">
        <f t="shared" si="117"/>
        <v>46318</v>
      </c>
      <c r="BG2548">
        <f t="shared" si="118"/>
        <v>-1.4583333333357587</v>
      </c>
      <c r="BH2548" t="str">
        <f t="shared" si="119"/>
        <v>COMPLY</v>
      </c>
      <c r="BI2548" t="str">
        <f>VLOOKUP(H2548,Sheet2!$A$1:$B$270,2,FALSE)</f>
        <v>BOJONEGORO</v>
      </c>
    </row>
    <row r="2549" spans="1:61">
      <c r="A2549">
        <v>2548</v>
      </c>
      <c r="B2549">
        <v>1002659197</v>
      </c>
      <c r="C2549">
        <v>3</v>
      </c>
      <c r="D2549" t="s">
        <v>38</v>
      </c>
      <c r="E2549">
        <v>5</v>
      </c>
      <c r="F2549" t="s">
        <v>92</v>
      </c>
      <c r="G2549" t="s">
        <v>89</v>
      </c>
      <c r="H2549" t="s">
        <v>265</v>
      </c>
      <c r="I2549" t="s">
        <v>212</v>
      </c>
      <c r="J2549" t="s">
        <v>213</v>
      </c>
      <c r="K2549" t="s">
        <v>149</v>
      </c>
      <c r="L2549" t="s">
        <v>214</v>
      </c>
      <c r="M2549" t="s">
        <v>255</v>
      </c>
      <c r="N2549" t="s">
        <v>215</v>
      </c>
      <c r="O2549" s="57">
        <v>46324.531840277778</v>
      </c>
      <c r="P2549" s="57">
        <v>46325.408634259256</v>
      </c>
      <c r="Q2549">
        <v>69419248</v>
      </c>
      <c r="S2549">
        <v>152643206721</v>
      </c>
      <c r="T2549" t="s">
        <v>15481</v>
      </c>
      <c r="U2549" t="s">
        <v>15482</v>
      </c>
      <c r="V2549" t="s">
        <v>15483</v>
      </c>
      <c r="Z2549">
        <v>111.76809799999999</v>
      </c>
      <c r="AA2549">
        <v>-7.13042</v>
      </c>
      <c r="AB2549" t="s">
        <v>15484</v>
      </c>
      <c r="AC2549" t="s">
        <v>235</v>
      </c>
      <c r="AL2549" t="s">
        <v>217</v>
      </c>
      <c r="AM2549" t="s">
        <v>15485</v>
      </c>
      <c r="AN2549" t="s">
        <v>6</v>
      </c>
      <c r="AO2549" t="s">
        <v>14975</v>
      </c>
      <c r="AP2549" s="57">
        <v>46325.458333333336</v>
      </c>
      <c r="AR2549" t="s">
        <v>256</v>
      </c>
      <c r="AS2549" t="s">
        <v>822</v>
      </c>
      <c r="AT2549" t="s">
        <v>230</v>
      </c>
      <c r="AV2549" t="s">
        <v>257</v>
      </c>
      <c r="AW2549" t="s">
        <v>881</v>
      </c>
      <c r="AX2549" t="s">
        <v>222</v>
      </c>
      <c r="BA2549" s="57">
        <v>46325.458333333336</v>
      </c>
      <c r="BB2549" t="s">
        <v>15485</v>
      </c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str">
        <f>VLOOKUP(H2549,Sheet2!$A$1:$B$270,2,FALSE)</f>
        <v>BOJONEGORO</v>
      </c>
    </row>
    <row r="2550" spans="1:61">
      <c r="A2550">
        <v>2549</v>
      </c>
      <c r="B2550">
        <v>1002643889</v>
      </c>
      <c r="C2550">
        <v>3</v>
      </c>
      <c r="D2550" t="s">
        <v>38</v>
      </c>
      <c r="E2550">
        <v>5</v>
      </c>
      <c r="F2550" t="s">
        <v>92</v>
      </c>
      <c r="G2550" t="s">
        <v>89</v>
      </c>
      <c r="H2550" t="s">
        <v>358</v>
      </c>
      <c r="I2550" t="s">
        <v>212</v>
      </c>
      <c r="J2550" t="s">
        <v>213</v>
      </c>
      <c r="K2550" t="s">
        <v>149</v>
      </c>
      <c r="L2550" t="s">
        <v>214</v>
      </c>
      <c r="M2550" t="s">
        <v>1400</v>
      </c>
      <c r="N2550" t="s">
        <v>215</v>
      </c>
      <c r="O2550" s="57">
        <v>46314.662199074075</v>
      </c>
      <c r="P2550" s="57">
        <v>46317.625891203701</v>
      </c>
      <c r="Q2550">
        <v>69413174</v>
      </c>
      <c r="S2550">
        <v>152644204421</v>
      </c>
      <c r="T2550" t="s">
        <v>9918</v>
      </c>
      <c r="U2550" t="s">
        <v>9919</v>
      </c>
      <c r="V2550" t="s">
        <v>9920</v>
      </c>
      <c r="Z2550">
        <v>111.71561</v>
      </c>
      <c r="AA2550">
        <v>-7.1717839999999997</v>
      </c>
      <c r="AB2550" t="s">
        <v>9921</v>
      </c>
      <c r="AC2550" t="s">
        <v>235</v>
      </c>
      <c r="AL2550" t="s">
        <v>217</v>
      </c>
      <c r="AM2550" t="s">
        <v>9922</v>
      </c>
      <c r="AN2550" t="s">
        <v>6</v>
      </c>
      <c r="AO2550" t="s">
        <v>9708</v>
      </c>
      <c r="AP2550" s="57">
        <v>46316.625</v>
      </c>
      <c r="AR2550" t="s">
        <v>14</v>
      </c>
      <c r="AS2550" t="s">
        <v>822</v>
      </c>
      <c r="AT2550" t="s">
        <v>230</v>
      </c>
      <c r="AV2550" t="s">
        <v>11720</v>
      </c>
      <c r="AW2550" t="s">
        <v>875</v>
      </c>
      <c r="AX2550" t="s">
        <v>222</v>
      </c>
      <c r="BA2550" s="57">
        <v>46316.625</v>
      </c>
      <c r="BB2550" t="s">
        <v>9922</v>
      </c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str">
        <f>VLOOKUP(H2550,Sheet2!$A$1:$B$270,2,FALSE)</f>
        <v>BOJONEGORO</v>
      </c>
    </row>
    <row r="2551" spans="1:61">
      <c r="A2551">
        <v>2550</v>
      </c>
      <c r="B2551">
        <v>1002653272</v>
      </c>
      <c r="C2551">
        <v>3</v>
      </c>
      <c r="D2551" t="s">
        <v>38</v>
      </c>
      <c r="E2551">
        <v>5</v>
      </c>
      <c r="F2551" t="s">
        <v>92</v>
      </c>
      <c r="G2551" t="s">
        <v>89</v>
      </c>
      <c r="H2551" t="s">
        <v>358</v>
      </c>
      <c r="I2551" t="s">
        <v>212</v>
      </c>
      <c r="J2551" t="s">
        <v>213</v>
      </c>
      <c r="K2551" t="s">
        <v>149</v>
      </c>
      <c r="L2551" t="s">
        <v>214</v>
      </c>
      <c r="M2551" t="s">
        <v>1400</v>
      </c>
      <c r="N2551" t="s">
        <v>215</v>
      </c>
      <c r="O2551" s="57">
        <v>46321.445706018516</v>
      </c>
      <c r="P2551" s="57">
        <v>46323.576203703706</v>
      </c>
      <c r="Q2551">
        <v>69416945</v>
      </c>
      <c r="S2551">
        <v>152644205875</v>
      </c>
      <c r="T2551" t="s">
        <v>13434</v>
      </c>
      <c r="U2551" t="s">
        <v>13435</v>
      </c>
      <c r="V2551" t="s">
        <v>13436</v>
      </c>
      <c r="Z2551">
        <v>111.637476999999</v>
      </c>
      <c r="AA2551">
        <v>-7.1621104999999998</v>
      </c>
      <c r="AB2551" t="s">
        <v>13437</v>
      </c>
      <c r="AC2551" t="s">
        <v>235</v>
      </c>
      <c r="AL2551" t="s">
        <v>217</v>
      </c>
      <c r="AM2551" t="s">
        <v>13427</v>
      </c>
      <c r="AN2551" t="s">
        <v>6</v>
      </c>
      <c r="AO2551" t="s">
        <v>13153</v>
      </c>
      <c r="AP2551" s="57">
        <v>46322.333333333336</v>
      </c>
      <c r="AQ2551" t="s">
        <v>1495</v>
      </c>
      <c r="AR2551" t="s">
        <v>14</v>
      </c>
      <c r="AS2551" t="s">
        <v>822</v>
      </c>
      <c r="AT2551" t="s">
        <v>220</v>
      </c>
      <c r="AV2551" t="s">
        <v>14765</v>
      </c>
      <c r="AW2551" t="s">
        <v>1670</v>
      </c>
      <c r="AX2551" t="s">
        <v>222</v>
      </c>
      <c r="BA2551" s="57">
        <v>46322.333333333336</v>
      </c>
      <c r="BB2551" t="s">
        <v>13427</v>
      </c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str">
        <f>VLOOKUP(H2551,Sheet2!$A$1:$B$270,2,FALSE)</f>
        <v>BOJONEGORO</v>
      </c>
    </row>
    <row r="2552" spans="1:61">
      <c r="A2552">
        <v>2551</v>
      </c>
      <c r="B2552">
        <v>1002659577</v>
      </c>
      <c r="C2552">
        <v>3</v>
      </c>
      <c r="D2552" t="s">
        <v>38</v>
      </c>
      <c r="E2552">
        <v>5</v>
      </c>
      <c r="F2552" t="s">
        <v>92</v>
      </c>
      <c r="G2552" t="s">
        <v>89</v>
      </c>
      <c r="H2552" t="s">
        <v>358</v>
      </c>
      <c r="I2552" t="s">
        <v>212</v>
      </c>
      <c r="J2552" t="s">
        <v>213</v>
      </c>
      <c r="K2552" t="s">
        <v>149</v>
      </c>
      <c r="L2552" t="s">
        <v>214</v>
      </c>
      <c r="M2552" t="s">
        <v>224</v>
      </c>
      <c r="N2552" t="s">
        <v>215</v>
      </c>
      <c r="O2552" s="57">
        <v>46324.620648148149</v>
      </c>
      <c r="P2552" s="57">
        <v>46324.623310185183</v>
      </c>
      <c r="Q2552">
        <v>69419373</v>
      </c>
      <c r="S2552">
        <v>152644206061</v>
      </c>
      <c r="T2552" t="s">
        <v>15486</v>
      </c>
      <c r="U2552" t="s">
        <v>15487</v>
      </c>
      <c r="V2552" t="s">
        <v>15488</v>
      </c>
      <c r="Z2552">
        <v>111.63144469999899</v>
      </c>
      <c r="AA2552">
        <v>-7.1354530999999897</v>
      </c>
      <c r="AB2552" t="s">
        <v>15489</v>
      </c>
      <c r="AC2552" t="s">
        <v>235</v>
      </c>
      <c r="AL2552" t="s">
        <v>217</v>
      </c>
      <c r="AM2552" t="s">
        <v>15490</v>
      </c>
      <c r="AN2552" t="s">
        <v>6</v>
      </c>
      <c r="AO2552" t="s">
        <v>14963</v>
      </c>
      <c r="AR2552" t="s">
        <v>18</v>
      </c>
      <c r="AS2552" t="s">
        <v>822</v>
      </c>
      <c r="AT2552" t="s">
        <v>220</v>
      </c>
      <c r="AV2552" t="s">
        <v>226</v>
      </c>
      <c r="AW2552" t="s">
        <v>869</v>
      </c>
      <c r="AX2552" t="s">
        <v>222</v>
      </c>
      <c r="BA2552" s="57">
        <v>46325.625</v>
      </c>
      <c r="BB2552" t="s">
        <v>15490</v>
      </c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str">
        <f>VLOOKUP(H2552,Sheet2!$A$1:$B$270,2,FALSE)</f>
        <v>BOJONEGORO</v>
      </c>
    </row>
    <row r="2553" spans="1:61">
      <c r="A2553">
        <v>2552</v>
      </c>
      <c r="B2553">
        <v>1002616866</v>
      </c>
      <c r="C2553">
        <v>3</v>
      </c>
      <c r="D2553" t="s">
        <v>38</v>
      </c>
      <c r="E2553">
        <v>5</v>
      </c>
      <c r="F2553" t="s">
        <v>92</v>
      </c>
      <c r="G2553" t="s">
        <v>89</v>
      </c>
      <c r="H2553" t="s">
        <v>358</v>
      </c>
      <c r="I2553" t="s">
        <v>212</v>
      </c>
      <c r="J2553" t="s">
        <v>213</v>
      </c>
      <c r="K2553" t="s">
        <v>149</v>
      </c>
      <c r="M2553" t="s">
        <v>76</v>
      </c>
      <c r="N2553" t="s">
        <v>215</v>
      </c>
      <c r="O2553" s="57">
        <v>46296.348449074074</v>
      </c>
      <c r="P2553" s="57">
        <v>46296.564571759256</v>
      </c>
      <c r="Q2553">
        <v>69389383</v>
      </c>
      <c r="S2553">
        <v>152644205147</v>
      </c>
      <c r="T2553" t="s">
        <v>888</v>
      </c>
      <c r="U2553" t="s">
        <v>926</v>
      </c>
      <c r="V2553" t="s">
        <v>1297</v>
      </c>
      <c r="Z2553">
        <v>111.616111</v>
      </c>
      <c r="AA2553">
        <v>-7.268052</v>
      </c>
      <c r="AB2553" t="s">
        <v>889</v>
      </c>
      <c r="AC2553" t="s">
        <v>229</v>
      </c>
      <c r="AL2553" t="s">
        <v>217</v>
      </c>
      <c r="AM2553" t="s">
        <v>936</v>
      </c>
      <c r="AN2553" t="s">
        <v>6</v>
      </c>
      <c r="AO2553" s="57">
        <v>46032.351168981484</v>
      </c>
      <c r="AR2553" t="s">
        <v>218</v>
      </c>
      <c r="AS2553" t="s">
        <v>822</v>
      </c>
      <c r="AT2553" t="s">
        <v>230</v>
      </c>
      <c r="AU2553">
        <v>20261001</v>
      </c>
      <c r="AV2553" t="s">
        <v>221</v>
      </c>
      <c r="AW2553" t="s">
        <v>559</v>
      </c>
      <c r="AX2553" t="s">
        <v>222</v>
      </c>
      <c r="BA2553" s="57">
        <v>46296.291666666664</v>
      </c>
      <c r="BB2553" t="s">
        <v>936</v>
      </c>
      <c r="BC2553">
        <v>2026</v>
      </c>
      <c r="BD2553">
        <v>10</v>
      </c>
      <c r="BE2553">
        <v>1</v>
      </c>
      <c r="BF2553" s="6">
        <f t="shared" si="117"/>
        <v>46296</v>
      </c>
      <c r="BG2553">
        <f t="shared" si="118"/>
        <v>-0.29166666666424135</v>
      </c>
      <c r="BH2553" t="str">
        <f t="shared" si="119"/>
        <v>COMPLY</v>
      </c>
      <c r="BI2553" t="str">
        <f>VLOOKUP(H2553,Sheet2!$A$1:$B$270,2,FALSE)</f>
        <v>BOJONEGORO</v>
      </c>
    </row>
    <row r="2554" spans="1:61">
      <c r="A2554">
        <v>2553</v>
      </c>
      <c r="B2554">
        <v>1002619889</v>
      </c>
      <c r="C2554">
        <v>3</v>
      </c>
      <c r="D2554" t="s">
        <v>38</v>
      </c>
      <c r="E2554">
        <v>5</v>
      </c>
      <c r="F2554" t="s">
        <v>92</v>
      </c>
      <c r="G2554" t="s">
        <v>89</v>
      </c>
      <c r="H2554" t="s">
        <v>358</v>
      </c>
      <c r="I2554" t="s">
        <v>212</v>
      </c>
      <c r="J2554" t="s">
        <v>213</v>
      </c>
      <c r="K2554" t="s">
        <v>149</v>
      </c>
      <c r="L2554" t="s">
        <v>214</v>
      </c>
      <c r="M2554" t="s">
        <v>76</v>
      </c>
      <c r="N2554" t="s">
        <v>215</v>
      </c>
      <c r="O2554" s="57">
        <v>46297.582418981481</v>
      </c>
      <c r="P2554" s="57">
        <v>46297.761770833335</v>
      </c>
      <c r="Q2554">
        <v>69403109</v>
      </c>
      <c r="S2554">
        <v>152644205152</v>
      </c>
      <c r="T2554" t="s">
        <v>2312</v>
      </c>
      <c r="U2554" t="s">
        <v>2313</v>
      </c>
      <c r="V2554" t="s">
        <v>2314</v>
      </c>
      <c r="Z2554">
        <v>111.5951649</v>
      </c>
      <c r="AA2554">
        <v>-7.295852</v>
      </c>
      <c r="AB2554" t="s">
        <v>2315</v>
      </c>
      <c r="AC2554" t="s">
        <v>235</v>
      </c>
      <c r="AL2554" t="s">
        <v>217</v>
      </c>
      <c r="AM2554" t="s">
        <v>2316</v>
      </c>
      <c r="AN2554" t="s">
        <v>6</v>
      </c>
      <c r="AO2554" s="57">
        <v>46063.61105324074</v>
      </c>
      <c r="AP2554" s="57">
        <v>46298.458333333336</v>
      </c>
      <c r="AR2554" t="s">
        <v>218</v>
      </c>
      <c r="AS2554" t="s">
        <v>822</v>
      </c>
      <c r="AT2554" t="s">
        <v>230</v>
      </c>
      <c r="AU2554">
        <v>20261002</v>
      </c>
      <c r="AV2554" t="s">
        <v>221</v>
      </c>
      <c r="AW2554" t="s">
        <v>879</v>
      </c>
      <c r="AX2554" t="s">
        <v>222</v>
      </c>
      <c r="BA2554" s="57">
        <v>46298.458333333336</v>
      </c>
      <c r="BB2554" t="s">
        <v>2316</v>
      </c>
      <c r="BC2554">
        <v>2026</v>
      </c>
      <c r="BD2554">
        <v>10</v>
      </c>
      <c r="BE2554">
        <v>2</v>
      </c>
      <c r="BF2554" s="6">
        <f t="shared" si="117"/>
        <v>46297</v>
      </c>
      <c r="BG2554">
        <f t="shared" si="118"/>
        <v>-1.4583333333357587</v>
      </c>
      <c r="BH2554" t="str">
        <f t="shared" si="119"/>
        <v>COMPLY</v>
      </c>
      <c r="BI2554" t="str">
        <f>VLOOKUP(H2554,Sheet2!$A$1:$B$270,2,FALSE)</f>
        <v>BOJONEGORO</v>
      </c>
    </row>
    <row r="2555" spans="1:61">
      <c r="A2555">
        <v>2554</v>
      </c>
      <c r="B2555">
        <v>1002625966</v>
      </c>
      <c r="C2555">
        <v>3</v>
      </c>
      <c r="D2555" t="s">
        <v>38</v>
      </c>
      <c r="E2555">
        <v>5</v>
      </c>
      <c r="F2555" t="s">
        <v>92</v>
      </c>
      <c r="G2555" t="s">
        <v>89</v>
      </c>
      <c r="H2555" t="s">
        <v>358</v>
      </c>
      <c r="I2555" t="s">
        <v>212</v>
      </c>
      <c r="J2555" t="s">
        <v>213</v>
      </c>
      <c r="K2555" t="s">
        <v>149</v>
      </c>
      <c r="L2555" t="s">
        <v>214</v>
      </c>
      <c r="M2555" t="s">
        <v>76</v>
      </c>
      <c r="N2555" t="s">
        <v>215</v>
      </c>
      <c r="O2555" s="57">
        <v>46302.516388888886</v>
      </c>
      <c r="P2555" s="57">
        <v>46302.791898148149</v>
      </c>
      <c r="Q2555">
        <v>69405786</v>
      </c>
      <c r="S2555">
        <v>152644205332</v>
      </c>
      <c r="T2555" t="s">
        <v>4265</v>
      </c>
      <c r="U2555" t="s">
        <v>2313</v>
      </c>
      <c r="V2555" t="s">
        <v>4266</v>
      </c>
      <c r="Z2555">
        <v>111.593763</v>
      </c>
      <c r="AA2555">
        <v>-7.295064</v>
      </c>
      <c r="AB2555" t="s">
        <v>4267</v>
      </c>
      <c r="AC2555" t="s">
        <v>235</v>
      </c>
      <c r="AL2555" t="s">
        <v>217</v>
      </c>
      <c r="AM2555" t="s">
        <v>4268</v>
      </c>
      <c r="AN2555" t="s">
        <v>6</v>
      </c>
      <c r="AO2555" s="57">
        <v>46213.517812500002</v>
      </c>
      <c r="AP2555" s="57">
        <v>46304.458333333336</v>
      </c>
      <c r="AR2555" t="s">
        <v>218</v>
      </c>
      <c r="AS2555" t="s">
        <v>822</v>
      </c>
      <c r="AT2555" t="s">
        <v>230</v>
      </c>
      <c r="AU2555">
        <v>20261007</v>
      </c>
      <c r="AV2555" t="s">
        <v>221</v>
      </c>
      <c r="AW2555" t="s">
        <v>879</v>
      </c>
      <c r="AX2555" t="s">
        <v>222</v>
      </c>
      <c r="BA2555" s="57">
        <v>46304.458333333336</v>
      </c>
      <c r="BB2555" t="s">
        <v>4268</v>
      </c>
      <c r="BC2555">
        <v>2026</v>
      </c>
      <c r="BD2555">
        <v>10</v>
      </c>
      <c r="BE2555">
        <v>7</v>
      </c>
      <c r="BF2555" s="6">
        <f t="shared" si="117"/>
        <v>46302</v>
      </c>
      <c r="BG2555">
        <f t="shared" si="118"/>
        <v>-2.4583333333357587</v>
      </c>
      <c r="BH2555" t="str">
        <f t="shared" si="119"/>
        <v>COMPLY</v>
      </c>
      <c r="BI2555" t="str">
        <f>VLOOKUP(H2555,Sheet2!$A$1:$B$270,2,FALSE)</f>
        <v>BOJONEGORO</v>
      </c>
    </row>
    <row r="2556" spans="1:61">
      <c r="A2556">
        <v>2555</v>
      </c>
      <c r="B2556">
        <v>1002644163</v>
      </c>
      <c r="C2556">
        <v>3</v>
      </c>
      <c r="D2556" t="s">
        <v>38</v>
      </c>
      <c r="E2556">
        <v>5</v>
      </c>
      <c r="F2556" t="s">
        <v>92</v>
      </c>
      <c r="G2556" t="s">
        <v>89</v>
      </c>
      <c r="H2556" t="s">
        <v>358</v>
      </c>
      <c r="I2556" t="s">
        <v>212</v>
      </c>
      <c r="J2556" t="s">
        <v>213</v>
      </c>
      <c r="K2556" t="s">
        <v>149</v>
      </c>
      <c r="L2556" t="s">
        <v>214</v>
      </c>
      <c r="M2556" t="s">
        <v>76</v>
      </c>
      <c r="N2556" t="s">
        <v>215</v>
      </c>
      <c r="O2556" s="57">
        <v>46314.710185185184</v>
      </c>
      <c r="P2556" s="57">
        <v>46315.880266203705</v>
      </c>
      <c r="Q2556">
        <v>69413276</v>
      </c>
      <c r="S2556">
        <v>152644205690</v>
      </c>
      <c r="T2556" t="s">
        <v>9923</v>
      </c>
      <c r="U2556" t="s">
        <v>9924</v>
      </c>
      <c r="V2556" t="s">
        <v>9925</v>
      </c>
      <c r="Z2556">
        <v>111.54414653777999</v>
      </c>
      <c r="AA2556">
        <v>-7.2689068151090597</v>
      </c>
      <c r="AB2556" t="s">
        <v>9926</v>
      </c>
      <c r="AC2556" t="s">
        <v>235</v>
      </c>
      <c r="AL2556" t="s">
        <v>217</v>
      </c>
      <c r="AM2556" t="s">
        <v>9927</v>
      </c>
      <c r="AN2556" t="s">
        <v>6</v>
      </c>
      <c r="AO2556" t="s">
        <v>9391</v>
      </c>
      <c r="AP2556" s="57">
        <v>46316.625</v>
      </c>
      <c r="AR2556" t="s">
        <v>218</v>
      </c>
      <c r="AS2556" t="s">
        <v>822</v>
      </c>
      <c r="AT2556" t="s">
        <v>230</v>
      </c>
      <c r="AU2556">
        <v>20261020</v>
      </c>
      <c r="AV2556" t="s">
        <v>221</v>
      </c>
      <c r="AW2556" t="s">
        <v>875</v>
      </c>
      <c r="AX2556" t="s">
        <v>222</v>
      </c>
      <c r="BA2556" s="57">
        <v>46316.625</v>
      </c>
      <c r="BB2556" t="s">
        <v>9927</v>
      </c>
      <c r="BC2556">
        <v>2026</v>
      </c>
      <c r="BD2556">
        <v>10</v>
      </c>
      <c r="BE2556">
        <v>20</v>
      </c>
      <c r="BF2556" s="6">
        <f t="shared" si="117"/>
        <v>46315</v>
      </c>
      <c r="BG2556">
        <f t="shared" si="118"/>
        <v>-1.625</v>
      </c>
      <c r="BH2556" t="str">
        <f t="shared" si="119"/>
        <v>COMPLY</v>
      </c>
      <c r="BI2556" t="str">
        <f>VLOOKUP(H2556,Sheet2!$A$1:$B$270,2,FALSE)</f>
        <v>BOJONEGORO</v>
      </c>
    </row>
    <row r="2557" spans="1:61">
      <c r="A2557">
        <v>2556</v>
      </c>
      <c r="B2557">
        <v>1002647234</v>
      </c>
      <c r="C2557">
        <v>3</v>
      </c>
      <c r="D2557" t="s">
        <v>38</v>
      </c>
      <c r="E2557">
        <v>5</v>
      </c>
      <c r="F2557" t="s">
        <v>92</v>
      </c>
      <c r="G2557" t="s">
        <v>89</v>
      </c>
      <c r="H2557" t="s">
        <v>358</v>
      </c>
      <c r="I2557" t="s">
        <v>212</v>
      </c>
      <c r="J2557" t="s">
        <v>213</v>
      </c>
      <c r="K2557" t="s">
        <v>149</v>
      </c>
      <c r="L2557" t="s">
        <v>214</v>
      </c>
      <c r="M2557" t="s">
        <v>76</v>
      </c>
      <c r="N2557" t="s">
        <v>215</v>
      </c>
      <c r="O2557" s="57">
        <v>46316.512395833335</v>
      </c>
      <c r="P2557" s="57">
        <v>46316.850057870368</v>
      </c>
      <c r="Q2557">
        <v>69414436</v>
      </c>
      <c r="S2557">
        <v>152644205693</v>
      </c>
      <c r="T2557" t="s">
        <v>11183</v>
      </c>
      <c r="U2557" t="s">
        <v>11184</v>
      </c>
      <c r="V2557" t="s">
        <v>11185</v>
      </c>
      <c r="Z2557">
        <v>111.57339334487899</v>
      </c>
      <c r="AA2557">
        <v>-7.2149987633284898</v>
      </c>
      <c r="AB2557" t="s">
        <v>11186</v>
      </c>
      <c r="AC2557" t="s">
        <v>235</v>
      </c>
      <c r="AL2557" t="s">
        <v>217</v>
      </c>
      <c r="AM2557" t="s">
        <v>11187</v>
      </c>
      <c r="AN2557" t="s">
        <v>6</v>
      </c>
      <c r="AO2557" t="s">
        <v>10835</v>
      </c>
      <c r="AP2557" s="57">
        <v>46317.625</v>
      </c>
      <c r="AR2557" t="s">
        <v>218</v>
      </c>
      <c r="AS2557" t="s">
        <v>822</v>
      </c>
      <c r="AT2557" t="s">
        <v>230</v>
      </c>
      <c r="AU2557">
        <v>20261021</v>
      </c>
      <c r="AV2557" t="s">
        <v>221</v>
      </c>
      <c r="AW2557" t="s">
        <v>875</v>
      </c>
      <c r="AX2557" t="s">
        <v>222</v>
      </c>
      <c r="BA2557" s="57">
        <v>46317.625</v>
      </c>
      <c r="BB2557" t="s">
        <v>11187</v>
      </c>
      <c r="BC2557">
        <v>2026</v>
      </c>
      <c r="BD2557">
        <v>10</v>
      </c>
      <c r="BE2557">
        <v>21</v>
      </c>
      <c r="BF2557" s="6">
        <f t="shared" si="117"/>
        <v>46316</v>
      </c>
      <c r="BG2557">
        <f t="shared" si="118"/>
        <v>-1.625</v>
      </c>
      <c r="BH2557" t="str">
        <f t="shared" si="119"/>
        <v>COMPLY</v>
      </c>
      <c r="BI2557" t="str">
        <f>VLOOKUP(H2557,Sheet2!$A$1:$B$270,2,FALSE)</f>
        <v>BOJONEGORO</v>
      </c>
    </row>
    <row r="2558" spans="1:61">
      <c r="A2558">
        <v>2557</v>
      </c>
      <c r="B2558">
        <v>1002649485</v>
      </c>
      <c r="C2558">
        <v>3</v>
      </c>
      <c r="D2558" t="s">
        <v>38</v>
      </c>
      <c r="E2558">
        <v>5</v>
      </c>
      <c r="F2558" t="s">
        <v>92</v>
      </c>
      <c r="G2558" t="s">
        <v>89</v>
      </c>
      <c r="H2558" t="s">
        <v>358</v>
      </c>
      <c r="I2558" t="s">
        <v>212</v>
      </c>
      <c r="J2558" t="s">
        <v>213</v>
      </c>
      <c r="K2558" t="s">
        <v>149</v>
      </c>
      <c r="M2558" t="s">
        <v>76</v>
      </c>
      <c r="N2558" t="s">
        <v>215</v>
      </c>
      <c r="O2558" s="57">
        <v>46317.625902777778</v>
      </c>
      <c r="P2558" s="57">
        <v>46317.760960648149</v>
      </c>
      <c r="Q2558">
        <v>69413174</v>
      </c>
      <c r="S2558">
        <v>152644205698</v>
      </c>
      <c r="T2558" t="s">
        <v>9918</v>
      </c>
      <c r="U2558" t="s">
        <v>11721</v>
      </c>
      <c r="V2558" t="s">
        <v>11722</v>
      </c>
      <c r="Z2558">
        <v>111.715778</v>
      </c>
      <c r="AA2558">
        <v>-7.1717240000000002</v>
      </c>
      <c r="AB2558" t="s">
        <v>9921</v>
      </c>
      <c r="AC2558" t="s">
        <v>229</v>
      </c>
      <c r="AL2558" t="s">
        <v>217</v>
      </c>
      <c r="AM2558" t="s">
        <v>11723</v>
      </c>
      <c r="AN2558" t="s">
        <v>6</v>
      </c>
      <c r="AO2558" t="s">
        <v>11393</v>
      </c>
      <c r="AR2558" t="s">
        <v>218</v>
      </c>
      <c r="AS2558" t="s">
        <v>822</v>
      </c>
      <c r="AT2558" t="s">
        <v>230</v>
      </c>
      <c r="AU2558">
        <v>20261022</v>
      </c>
      <c r="AV2558" t="s">
        <v>221</v>
      </c>
      <c r="AW2558" t="s">
        <v>1473</v>
      </c>
      <c r="AX2558" t="s">
        <v>222</v>
      </c>
      <c r="BA2558" s="57">
        <v>46317.291666666664</v>
      </c>
      <c r="BB2558" t="s">
        <v>11723</v>
      </c>
      <c r="BC2558">
        <v>2026</v>
      </c>
      <c r="BD2558">
        <v>10</v>
      </c>
      <c r="BE2558">
        <v>22</v>
      </c>
      <c r="BF2558" s="6">
        <f t="shared" si="117"/>
        <v>46317</v>
      </c>
      <c r="BG2558">
        <f t="shared" si="118"/>
        <v>-0.29166666666424135</v>
      </c>
      <c r="BH2558" t="str">
        <f t="shared" si="119"/>
        <v>COMPLY</v>
      </c>
      <c r="BI2558" t="str">
        <f>VLOOKUP(H2558,Sheet2!$A$1:$B$270,2,FALSE)</f>
        <v>BOJONEGORO</v>
      </c>
    </row>
    <row r="2559" spans="1:61">
      <c r="A2559">
        <v>2558</v>
      </c>
      <c r="B2559">
        <v>1002657753</v>
      </c>
      <c r="C2559">
        <v>3</v>
      </c>
      <c r="D2559" t="s">
        <v>38</v>
      </c>
      <c r="E2559">
        <v>5</v>
      </c>
      <c r="F2559" t="s">
        <v>92</v>
      </c>
      <c r="G2559" t="s">
        <v>89</v>
      </c>
      <c r="H2559" t="s">
        <v>358</v>
      </c>
      <c r="I2559" t="s">
        <v>212</v>
      </c>
      <c r="J2559" t="s">
        <v>213</v>
      </c>
      <c r="K2559" t="s">
        <v>149</v>
      </c>
      <c r="M2559" t="s">
        <v>76</v>
      </c>
      <c r="N2559" t="s">
        <v>215</v>
      </c>
      <c r="O2559" s="57">
        <v>46323.576215277775</v>
      </c>
      <c r="P2559" s="57">
        <v>46323.734722222223</v>
      </c>
      <c r="Q2559">
        <v>69416945</v>
      </c>
      <c r="S2559">
        <v>152644205881</v>
      </c>
      <c r="T2559" t="s">
        <v>13434</v>
      </c>
      <c r="U2559" t="s">
        <v>14766</v>
      </c>
      <c r="V2559" t="s">
        <v>14767</v>
      </c>
      <c r="Z2559">
        <v>111.637348</v>
      </c>
      <c r="AA2559">
        <v>-7.1628360000000004</v>
      </c>
      <c r="AB2559" t="s">
        <v>13437</v>
      </c>
      <c r="AC2559" t="s">
        <v>229</v>
      </c>
      <c r="AL2559" t="s">
        <v>217</v>
      </c>
      <c r="AM2559" t="s">
        <v>14768</v>
      </c>
      <c r="AN2559" t="s">
        <v>6</v>
      </c>
      <c r="AO2559" t="s">
        <v>14769</v>
      </c>
      <c r="AR2559" t="s">
        <v>218</v>
      </c>
      <c r="AS2559" t="s">
        <v>822</v>
      </c>
      <c r="AT2559" t="s">
        <v>220</v>
      </c>
      <c r="AU2559">
        <v>20261028</v>
      </c>
      <c r="AV2559" t="s">
        <v>221</v>
      </c>
      <c r="AW2559" t="s">
        <v>540</v>
      </c>
      <c r="AX2559" t="s">
        <v>222</v>
      </c>
      <c r="BA2559" s="57">
        <v>46323.291666666664</v>
      </c>
      <c r="BB2559" t="s">
        <v>14768</v>
      </c>
      <c r="BC2559">
        <v>2026</v>
      </c>
      <c r="BD2559">
        <v>10</v>
      </c>
      <c r="BE2559">
        <v>28</v>
      </c>
      <c r="BF2559" s="6">
        <f t="shared" si="117"/>
        <v>46323</v>
      </c>
      <c r="BG2559">
        <f t="shared" si="118"/>
        <v>-0.29166666666424135</v>
      </c>
      <c r="BH2559" t="str">
        <f t="shared" si="119"/>
        <v>COMPLY</v>
      </c>
      <c r="BI2559" t="str">
        <f>VLOOKUP(H2559,Sheet2!$A$1:$B$270,2,FALSE)</f>
        <v>BOJONEGORO</v>
      </c>
    </row>
    <row r="2560" spans="1:61">
      <c r="A2560">
        <v>2559</v>
      </c>
      <c r="B2560">
        <v>1002657756</v>
      </c>
      <c r="C2560">
        <v>3</v>
      </c>
      <c r="D2560" t="s">
        <v>38</v>
      </c>
      <c r="E2560">
        <v>5</v>
      </c>
      <c r="F2560" t="s">
        <v>92</v>
      </c>
      <c r="G2560" t="s">
        <v>89</v>
      </c>
      <c r="H2560" t="s">
        <v>358</v>
      </c>
      <c r="I2560" t="s">
        <v>212</v>
      </c>
      <c r="J2560" t="s">
        <v>213</v>
      </c>
      <c r="K2560" t="s">
        <v>149</v>
      </c>
      <c r="L2560" t="s">
        <v>214</v>
      </c>
      <c r="M2560" t="s">
        <v>279</v>
      </c>
      <c r="N2560" t="s">
        <v>215</v>
      </c>
      <c r="O2560" s="57">
        <v>46323.574895833335</v>
      </c>
      <c r="P2560" s="57">
        <v>46323.839988425927</v>
      </c>
      <c r="Q2560">
        <v>69418599</v>
      </c>
      <c r="S2560">
        <v>152644205880</v>
      </c>
      <c r="T2560" t="s">
        <v>14770</v>
      </c>
      <c r="U2560" t="s">
        <v>14771</v>
      </c>
      <c r="V2560" t="s">
        <v>14772</v>
      </c>
      <c r="Z2560">
        <v>111.66190400000001</v>
      </c>
      <c r="AA2560">
        <v>-7.1739899999999999</v>
      </c>
      <c r="AB2560" t="s">
        <v>14773</v>
      </c>
      <c r="AC2560" t="s">
        <v>235</v>
      </c>
      <c r="AL2560" t="s">
        <v>217</v>
      </c>
      <c r="AM2560" t="s">
        <v>14774</v>
      </c>
      <c r="AN2560" t="s">
        <v>6</v>
      </c>
      <c r="AO2560" t="s">
        <v>14769</v>
      </c>
      <c r="AP2560" s="57">
        <v>46324.458333333336</v>
      </c>
      <c r="AR2560" t="s">
        <v>239</v>
      </c>
      <c r="AS2560" t="s">
        <v>822</v>
      </c>
      <c r="AT2560" t="s">
        <v>230</v>
      </c>
      <c r="AV2560" t="s">
        <v>14175</v>
      </c>
      <c r="AW2560" t="s">
        <v>880</v>
      </c>
      <c r="AX2560" t="s">
        <v>222</v>
      </c>
      <c r="BA2560" s="57">
        <v>46324.458333333336</v>
      </c>
      <c r="BB2560" t="s">
        <v>14774</v>
      </c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str">
        <f>VLOOKUP(H2560,Sheet2!$A$1:$B$270,2,FALSE)</f>
        <v>BOJONEGORO</v>
      </c>
    </row>
    <row r="2561" spans="1:61">
      <c r="A2561">
        <v>2560</v>
      </c>
      <c r="B2561">
        <v>1002659925</v>
      </c>
      <c r="C2561">
        <v>3</v>
      </c>
      <c r="D2561" t="s">
        <v>38</v>
      </c>
      <c r="E2561">
        <v>5</v>
      </c>
      <c r="F2561" t="s">
        <v>92</v>
      </c>
      <c r="G2561" t="s">
        <v>89</v>
      </c>
      <c r="H2561" t="s">
        <v>358</v>
      </c>
      <c r="I2561" t="s">
        <v>212</v>
      </c>
      <c r="J2561" t="s">
        <v>213</v>
      </c>
      <c r="K2561" t="s">
        <v>149</v>
      </c>
      <c r="L2561" t="s">
        <v>214</v>
      </c>
      <c r="M2561" t="s">
        <v>238</v>
      </c>
      <c r="N2561" t="s">
        <v>215</v>
      </c>
      <c r="O2561" s="57">
        <v>46324.716481481482</v>
      </c>
      <c r="P2561" s="57">
        <v>46324.718124999999</v>
      </c>
      <c r="Q2561">
        <v>69419527</v>
      </c>
      <c r="S2561">
        <v>152644206062</v>
      </c>
      <c r="T2561" t="s">
        <v>15491</v>
      </c>
      <c r="U2561" t="s">
        <v>15492</v>
      </c>
      <c r="V2561" t="s">
        <v>15493</v>
      </c>
      <c r="Z2561">
        <v>111.628895290195</v>
      </c>
      <c r="AA2561">
        <v>-7.15884847080968</v>
      </c>
      <c r="AB2561" t="s">
        <v>15494</v>
      </c>
      <c r="AC2561" t="s">
        <v>235</v>
      </c>
      <c r="AL2561" t="s">
        <v>217</v>
      </c>
      <c r="AM2561" t="s">
        <v>15495</v>
      </c>
      <c r="AN2561" t="s">
        <v>6</v>
      </c>
      <c r="AO2561" t="s">
        <v>15496</v>
      </c>
      <c r="AP2561" s="57">
        <v>46325.625</v>
      </c>
      <c r="AR2561" t="s">
        <v>239</v>
      </c>
      <c r="AS2561" t="s">
        <v>822</v>
      </c>
      <c r="AT2561" t="s">
        <v>220</v>
      </c>
      <c r="AV2561" t="s">
        <v>238</v>
      </c>
      <c r="AW2561" t="s">
        <v>4757</v>
      </c>
      <c r="AX2561" t="s">
        <v>222</v>
      </c>
      <c r="BA2561" s="57">
        <v>46325.625</v>
      </c>
      <c r="BB2561" t="s">
        <v>15495</v>
      </c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str">
        <f>VLOOKUP(H2561,Sheet2!$A$1:$B$270,2,FALSE)</f>
        <v>BOJONEGORO</v>
      </c>
    </row>
    <row r="2562" spans="1:61">
      <c r="A2562">
        <v>2561</v>
      </c>
      <c r="B2562">
        <v>1002659928</v>
      </c>
      <c r="C2562">
        <v>3</v>
      </c>
      <c r="D2562" t="s">
        <v>38</v>
      </c>
      <c r="E2562">
        <v>5</v>
      </c>
      <c r="F2562" t="s">
        <v>92</v>
      </c>
      <c r="G2562" t="s">
        <v>89</v>
      </c>
      <c r="H2562" t="s">
        <v>358</v>
      </c>
      <c r="I2562" t="s">
        <v>212</v>
      </c>
      <c r="J2562" t="s">
        <v>213</v>
      </c>
      <c r="K2562" t="s">
        <v>149</v>
      </c>
      <c r="L2562" t="s">
        <v>214</v>
      </c>
      <c r="M2562" t="s">
        <v>238</v>
      </c>
      <c r="N2562" t="s">
        <v>215</v>
      </c>
      <c r="O2562" s="57">
        <v>46324.717233796298</v>
      </c>
      <c r="P2562" s="57">
        <v>46324.718124999999</v>
      </c>
      <c r="Q2562">
        <v>69419529</v>
      </c>
      <c r="S2562">
        <v>152644206063</v>
      </c>
      <c r="T2562" t="s">
        <v>15497</v>
      </c>
      <c r="U2562" t="s">
        <v>15492</v>
      </c>
      <c r="V2562" t="s">
        <v>15498</v>
      </c>
      <c r="Z2562">
        <v>111.628895290195</v>
      </c>
      <c r="AA2562">
        <v>-7.15884847080968</v>
      </c>
      <c r="AB2562" t="s">
        <v>15499</v>
      </c>
      <c r="AC2562" t="s">
        <v>235</v>
      </c>
      <c r="AL2562" t="s">
        <v>217</v>
      </c>
      <c r="AM2562" t="s">
        <v>15495</v>
      </c>
      <c r="AN2562" t="s">
        <v>6</v>
      </c>
      <c r="AO2562" t="s">
        <v>15496</v>
      </c>
      <c r="AP2562" s="57">
        <v>46325.625</v>
      </c>
      <c r="AR2562" t="s">
        <v>239</v>
      </c>
      <c r="AS2562" t="s">
        <v>822</v>
      </c>
      <c r="AT2562" t="s">
        <v>220</v>
      </c>
      <c r="AV2562" t="s">
        <v>238</v>
      </c>
      <c r="AW2562" t="s">
        <v>4757</v>
      </c>
      <c r="AX2562" t="s">
        <v>222</v>
      </c>
      <c r="BA2562" s="57">
        <v>46325.625</v>
      </c>
      <c r="BB2562" t="s">
        <v>15495</v>
      </c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str">
        <f>VLOOKUP(H2562,Sheet2!$A$1:$B$270,2,FALSE)</f>
        <v>BOJONEGORO</v>
      </c>
    </row>
    <row r="2563" spans="1:61">
      <c r="A2563">
        <v>2562</v>
      </c>
      <c r="B2563">
        <v>1002617935</v>
      </c>
      <c r="C2563">
        <v>3</v>
      </c>
      <c r="D2563" t="s">
        <v>38</v>
      </c>
      <c r="E2563">
        <v>5</v>
      </c>
      <c r="F2563" t="s">
        <v>92</v>
      </c>
      <c r="G2563" t="s">
        <v>89</v>
      </c>
      <c r="H2563" t="s">
        <v>395</v>
      </c>
      <c r="I2563" t="s">
        <v>212</v>
      </c>
      <c r="J2563" t="s">
        <v>213</v>
      </c>
      <c r="K2563" t="s">
        <v>149</v>
      </c>
      <c r="L2563" t="s">
        <v>214</v>
      </c>
      <c r="M2563" t="s">
        <v>1400</v>
      </c>
      <c r="N2563" t="s">
        <v>215</v>
      </c>
      <c r="O2563" s="57">
        <v>46296.57471064815</v>
      </c>
      <c r="P2563" s="57">
        <v>46300.34715277778</v>
      </c>
      <c r="Q2563">
        <v>69402382</v>
      </c>
      <c r="S2563">
        <v>152642208838</v>
      </c>
      <c r="T2563" t="s">
        <v>1298</v>
      </c>
      <c r="U2563" t="s">
        <v>1299</v>
      </c>
      <c r="V2563" t="s">
        <v>1300</v>
      </c>
      <c r="Z2563">
        <v>112.04554980971299</v>
      </c>
      <c r="AA2563">
        <v>-7.3014816862188603</v>
      </c>
      <c r="AB2563" t="s">
        <v>1301</v>
      </c>
      <c r="AC2563" t="s">
        <v>235</v>
      </c>
      <c r="AL2563" t="s">
        <v>217</v>
      </c>
      <c r="AM2563" t="s">
        <v>981</v>
      </c>
      <c r="AN2563" t="s">
        <v>6</v>
      </c>
      <c r="AO2563" s="57">
        <v>46032.579872685186</v>
      </c>
      <c r="AP2563" s="57">
        <v>46297.625</v>
      </c>
      <c r="AR2563" t="s">
        <v>14</v>
      </c>
      <c r="AS2563" t="s">
        <v>822</v>
      </c>
      <c r="AT2563" t="s">
        <v>220</v>
      </c>
      <c r="AV2563" t="s">
        <v>2317</v>
      </c>
      <c r="AW2563" t="s">
        <v>1302</v>
      </c>
      <c r="AX2563" t="s">
        <v>222</v>
      </c>
      <c r="BA2563" s="57">
        <v>46297.625</v>
      </c>
      <c r="BB2563" t="s">
        <v>981</v>
      </c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str">
        <f>VLOOKUP(H2563,Sheet2!$A$1:$B$270,2,FALSE)</f>
        <v>BOJONEGORO</v>
      </c>
    </row>
    <row r="2564" spans="1:61">
      <c r="A2564">
        <v>2563</v>
      </c>
      <c r="B2564">
        <v>1002618689</v>
      </c>
      <c r="C2564">
        <v>3</v>
      </c>
      <c r="D2564" t="s">
        <v>38</v>
      </c>
      <c r="E2564">
        <v>5</v>
      </c>
      <c r="F2564" t="s">
        <v>92</v>
      </c>
      <c r="G2564" t="s">
        <v>89</v>
      </c>
      <c r="H2564" t="s">
        <v>395</v>
      </c>
      <c r="I2564" t="s">
        <v>212</v>
      </c>
      <c r="J2564" t="s">
        <v>213</v>
      </c>
      <c r="K2564" t="s">
        <v>149</v>
      </c>
      <c r="L2564" t="s">
        <v>214</v>
      </c>
      <c r="M2564" t="s">
        <v>1400</v>
      </c>
      <c r="N2564" t="s">
        <v>215</v>
      </c>
      <c r="O2564" s="57">
        <v>46296.712199074071</v>
      </c>
      <c r="P2564" s="57">
        <v>46300.459236111114</v>
      </c>
      <c r="Q2564">
        <v>69402583</v>
      </c>
      <c r="S2564">
        <v>152642208839</v>
      </c>
      <c r="T2564" t="s">
        <v>1298</v>
      </c>
      <c r="U2564" t="s">
        <v>1299</v>
      </c>
      <c r="V2564" t="s">
        <v>1303</v>
      </c>
      <c r="Z2564">
        <v>112.045515559278</v>
      </c>
      <c r="AA2564">
        <v>-7.3014879263283801</v>
      </c>
      <c r="AB2564" t="s">
        <v>1304</v>
      </c>
      <c r="AC2564" t="s">
        <v>235</v>
      </c>
      <c r="AL2564" t="s">
        <v>217</v>
      </c>
      <c r="AM2564" t="s">
        <v>1305</v>
      </c>
      <c r="AN2564" t="s">
        <v>6</v>
      </c>
      <c r="AO2564" s="57">
        <v>46032.726099537038</v>
      </c>
      <c r="AP2564" s="57">
        <v>46297.625</v>
      </c>
      <c r="AR2564" t="s">
        <v>14</v>
      </c>
      <c r="AS2564" t="s">
        <v>822</v>
      </c>
      <c r="AT2564" t="s">
        <v>220</v>
      </c>
      <c r="AV2564" t="s">
        <v>3009</v>
      </c>
      <c r="AW2564" t="s">
        <v>1302</v>
      </c>
      <c r="AX2564" t="s">
        <v>222</v>
      </c>
      <c r="BA2564" s="57">
        <v>46297.625</v>
      </c>
      <c r="BB2564" t="s">
        <v>1305</v>
      </c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str">
        <f>VLOOKUP(H2564,Sheet2!$A$1:$B$270,2,FALSE)</f>
        <v>BOJONEGORO</v>
      </c>
    </row>
    <row r="2565" spans="1:61">
      <c r="A2565">
        <v>2564</v>
      </c>
      <c r="B2565">
        <v>1002626340</v>
      </c>
      <c r="C2565">
        <v>3</v>
      </c>
      <c r="D2565" t="s">
        <v>38</v>
      </c>
      <c r="E2565">
        <v>5</v>
      </c>
      <c r="F2565" t="s">
        <v>92</v>
      </c>
      <c r="G2565" t="s">
        <v>89</v>
      </c>
      <c r="H2565" t="s">
        <v>395</v>
      </c>
      <c r="I2565" t="s">
        <v>212</v>
      </c>
      <c r="J2565" t="s">
        <v>213</v>
      </c>
      <c r="K2565" t="s">
        <v>149</v>
      </c>
      <c r="L2565" t="s">
        <v>214</v>
      </c>
      <c r="M2565" t="s">
        <v>1400</v>
      </c>
      <c r="N2565" t="s">
        <v>215</v>
      </c>
      <c r="O2565" s="57">
        <v>46302.598321759258</v>
      </c>
      <c r="P2565" s="57">
        <v>46309.365023148152</v>
      </c>
      <c r="Q2565">
        <v>69405929</v>
      </c>
      <c r="S2565">
        <v>152642209016</v>
      </c>
      <c r="T2565" t="s">
        <v>4269</v>
      </c>
      <c r="U2565" t="s">
        <v>4270</v>
      </c>
      <c r="V2565" t="s">
        <v>4271</v>
      </c>
      <c r="Z2565">
        <v>111.962536</v>
      </c>
      <c r="AA2565">
        <v>-7.1918920000000002</v>
      </c>
      <c r="AB2565" t="s">
        <v>4272</v>
      </c>
      <c r="AC2565" t="s">
        <v>235</v>
      </c>
      <c r="AL2565" t="s">
        <v>217</v>
      </c>
      <c r="AM2565" t="s">
        <v>3703</v>
      </c>
      <c r="AN2565" t="s">
        <v>6</v>
      </c>
      <c r="AO2565" s="57">
        <v>46213.601053240738</v>
      </c>
      <c r="AP2565" s="57">
        <v>46303.458333333336</v>
      </c>
      <c r="AQ2565" t="s">
        <v>1495</v>
      </c>
      <c r="AR2565" t="s">
        <v>14</v>
      </c>
      <c r="AS2565" t="s">
        <v>822</v>
      </c>
      <c r="AT2565" t="s">
        <v>230</v>
      </c>
      <c r="AV2565" t="s">
        <v>6776</v>
      </c>
      <c r="AW2565" t="s">
        <v>883</v>
      </c>
      <c r="AX2565" t="s">
        <v>222</v>
      </c>
      <c r="BA2565" s="57">
        <v>46303.458333333336</v>
      </c>
      <c r="BB2565" t="s">
        <v>3703</v>
      </c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str">
        <f>VLOOKUP(H2565,Sheet2!$A$1:$B$270,2,FALSE)</f>
        <v>BOJONEGORO</v>
      </c>
    </row>
    <row r="2566" spans="1:61">
      <c r="A2566">
        <v>2565</v>
      </c>
      <c r="B2566">
        <v>1002647312</v>
      </c>
      <c r="C2566">
        <v>3</v>
      </c>
      <c r="D2566" t="s">
        <v>38</v>
      </c>
      <c r="E2566">
        <v>5</v>
      </c>
      <c r="F2566" t="s">
        <v>92</v>
      </c>
      <c r="G2566" t="s">
        <v>89</v>
      </c>
      <c r="H2566" t="s">
        <v>395</v>
      </c>
      <c r="I2566" t="s">
        <v>212</v>
      </c>
      <c r="J2566" t="s">
        <v>213</v>
      </c>
      <c r="K2566" t="s">
        <v>149</v>
      </c>
      <c r="L2566" t="s">
        <v>214</v>
      </c>
      <c r="M2566" t="s">
        <v>1400</v>
      </c>
      <c r="N2566" t="s">
        <v>215</v>
      </c>
      <c r="O2566" s="57">
        <v>46316.545671296299</v>
      </c>
      <c r="P2566" s="57">
        <v>46319.564641203702</v>
      </c>
      <c r="Q2566">
        <v>69414462</v>
      </c>
      <c r="S2566">
        <v>152642209024</v>
      </c>
      <c r="T2566" t="s">
        <v>11188</v>
      </c>
      <c r="U2566" t="s">
        <v>11189</v>
      </c>
      <c r="V2566" t="s">
        <v>11190</v>
      </c>
      <c r="Z2566">
        <v>111.9653632</v>
      </c>
      <c r="AA2566">
        <v>-7.2258597</v>
      </c>
      <c r="AB2566" t="s">
        <v>11191</v>
      </c>
      <c r="AC2566" t="s">
        <v>235</v>
      </c>
      <c r="AL2566" t="s">
        <v>217</v>
      </c>
      <c r="AM2566" t="s">
        <v>11192</v>
      </c>
      <c r="AN2566" t="s">
        <v>6</v>
      </c>
      <c r="AO2566" t="s">
        <v>10746</v>
      </c>
      <c r="AP2566" s="57">
        <v>46317.458333333336</v>
      </c>
      <c r="AQ2566" t="s">
        <v>1495</v>
      </c>
      <c r="AR2566" t="s">
        <v>14</v>
      </c>
      <c r="AS2566" t="s">
        <v>822</v>
      </c>
      <c r="AT2566" t="s">
        <v>220</v>
      </c>
      <c r="AV2566" t="s">
        <v>12717</v>
      </c>
      <c r="AW2566" t="s">
        <v>869</v>
      </c>
      <c r="AX2566" t="s">
        <v>222</v>
      </c>
      <c r="BA2566" s="57">
        <v>46317.458333333336</v>
      </c>
      <c r="BB2566" t="s">
        <v>11192</v>
      </c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str">
        <f>VLOOKUP(H2566,Sheet2!$A$1:$B$270,2,FALSE)</f>
        <v>BOJONEGORO</v>
      </c>
    </row>
    <row r="2567" spans="1:61">
      <c r="A2567">
        <v>2566</v>
      </c>
      <c r="B2567">
        <v>1002647596</v>
      </c>
      <c r="C2567">
        <v>3</v>
      </c>
      <c r="D2567" t="s">
        <v>38</v>
      </c>
      <c r="E2567">
        <v>5</v>
      </c>
      <c r="F2567" t="s">
        <v>92</v>
      </c>
      <c r="G2567" t="s">
        <v>89</v>
      </c>
      <c r="H2567" t="s">
        <v>395</v>
      </c>
      <c r="I2567" t="s">
        <v>212</v>
      </c>
      <c r="J2567" t="s">
        <v>213</v>
      </c>
      <c r="K2567" t="s">
        <v>149</v>
      </c>
      <c r="L2567" t="s">
        <v>214</v>
      </c>
      <c r="M2567" t="s">
        <v>1400</v>
      </c>
      <c r="N2567" t="s">
        <v>215</v>
      </c>
      <c r="O2567" s="57">
        <v>46316.599895833337</v>
      </c>
      <c r="P2567" s="57">
        <v>46318.582754629628</v>
      </c>
      <c r="Q2567">
        <v>69414571</v>
      </c>
      <c r="S2567">
        <v>152642209196</v>
      </c>
      <c r="T2567" t="s">
        <v>11193</v>
      </c>
      <c r="U2567" t="s">
        <v>11194</v>
      </c>
      <c r="V2567" t="s">
        <v>11195</v>
      </c>
      <c r="Z2567">
        <v>111.974294399999</v>
      </c>
      <c r="AA2567">
        <v>-7.3288113999999904</v>
      </c>
      <c r="AB2567" t="s">
        <v>11196</v>
      </c>
      <c r="AC2567" t="s">
        <v>235</v>
      </c>
      <c r="AL2567" t="s">
        <v>217</v>
      </c>
      <c r="AM2567" t="s">
        <v>11138</v>
      </c>
      <c r="AN2567" t="s">
        <v>6</v>
      </c>
      <c r="AO2567" t="s">
        <v>10709</v>
      </c>
      <c r="AP2567" s="57">
        <v>46317.458333333336</v>
      </c>
      <c r="AQ2567" t="s">
        <v>1495</v>
      </c>
      <c r="AR2567" t="s">
        <v>14</v>
      </c>
      <c r="AS2567" t="s">
        <v>822</v>
      </c>
      <c r="AT2567" t="s">
        <v>220</v>
      </c>
      <c r="AV2567" t="s">
        <v>12718</v>
      </c>
      <c r="AW2567" t="s">
        <v>869</v>
      </c>
      <c r="AX2567" t="s">
        <v>222</v>
      </c>
      <c r="BA2567" s="57">
        <v>46317.458333333336</v>
      </c>
      <c r="BB2567" t="s">
        <v>11138</v>
      </c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str">
        <f>VLOOKUP(H2567,Sheet2!$A$1:$B$270,2,FALSE)</f>
        <v>BOJONEGORO</v>
      </c>
    </row>
    <row r="2568" spans="1:61">
      <c r="A2568">
        <v>2567</v>
      </c>
      <c r="B2568">
        <v>1002652037</v>
      </c>
      <c r="C2568">
        <v>3</v>
      </c>
      <c r="D2568" t="s">
        <v>38</v>
      </c>
      <c r="E2568">
        <v>5</v>
      </c>
      <c r="F2568" t="s">
        <v>92</v>
      </c>
      <c r="G2568" t="s">
        <v>89</v>
      </c>
      <c r="H2568" t="s">
        <v>395</v>
      </c>
      <c r="I2568" t="s">
        <v>212</v>
      </c>
      <c r="J2568" t="s">
        <v>213</v>
      </c>
      <c r="K2568" t="s">
        <v>149</v>
      </c>
      <c r="M2568" t="s">
        <v>836</v>
      </c>
      <c r="N2568" t="s">
        <v>215</v>
      </c>
      <c r="O2568" s="57">
        <v>46319.51662037037</v>
      </c>
      <c r="P2568" s="57">
        <v>46319.562245370369</v>
      </c>
      <c r="Q2568">
        <v>69414462</v>
      </c>
      <c r="S2568">
        <v>152642209204</v>
      </c>
      <c r="T2568" t="s">
        <v>11188</v>
      </c>
      <c r="U2568" t="s">
        <v>12723</v>
      </c>
      <c r="V2568" t="s">
        <v>12724</v>
      </c>
      <c r="Z2568">
        <v>111.965146634978</v>
      </c>
      <c r="AA2568">
        <v>-7.2259885640062897</v>
      </c>
      <c r="AB2568" t="s">
        <v>11191</v>
      </c>
      <c r="AC2568" t="s">
        <v>229</v>
      </c>
      <c r="AL2568" t="s">
        <v>217</v>
      </c>
      <c r="AM2568" t="s">
        <v>12725</v>
      </c>
      <c r="AN2568" t="s">
        <v>6</v>
      </c>
      <c r="AO2568" t="s">
        <v>12708</v>
      </c>
      <c r="AR2568" t="s">
        <v>14</v>
      </c>
      <c r="AS2568" t="s">
        <v>822</v>
      </c>
      <c r="AT2568" t="s">
        <v>220</v>
      </c>
      <c r="AV2568" t="s">
        <v>837</v>
      </c>
      <c r="AW2568" t="s">
        <v>12726</v>
      </c>
      <c r="AX2568" t="s">
        <v>222</v>
      </c>
      <c r="BA2568" s="57">
        <v>46319.291666666664</v>
      </c>
      <c r="BB2568" t="s">
        <v>12725</v>
      </c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str">
        <f>VLOOKUP(H2568,Sheet2!$A$1:$B$270,2,FALSE)</f>
        <v>BOJONEGORO</v>
      </c>
    </row>
    <row r="2569" spans="1:61">
      <c r="A2569">
        <v>2568</v>
      </c>
      <c r="B2569">
        <v>1002620679</v>
      </c>
      <c r="C2569">
        <v>3</v>
      </c>
      <c r="D2569" t="s">
        <v>38</v>
      </c>
      <c r="E2569">
        <v>5</v>
      </c>
      <c r="F2569" t="s">
        <v>92</v>
      </c>
      <c r="G2569" t="s">
        <v>89</v>
      </c>
      <c r="H2569" t="s">
        <v>395</v>
      </c>
      <c r="I2569" t="s">
        <v>212</v>
      </c>
      <c r="J2569" t="s">
        <v>213</v>
      </c>
      <c r="K2569" t="s">
        <v>149</v>
      </c>
      <c r="L2569" t="s">
        <v>214</v>
      </c>
      <c r="M2569" t="s">
        <v>76</v>
      </c>
      <c r="N2569" t="s">
        <v>215</v>
      </c>
      <c r="O2569" s="57">
        <v>46297.817812499998</v>
      </c>
      <c r="P2569" s="57">
        <v>46299.804861111108</v>
      </c>
      <c r="Q2569">
        <v>69403416</v>
      </c>
      <c r="S2569">
        <v>152642208842</v>
      </c>
      <c r="T2569" t="s">
        <v>2318</v>
      </c>
      <c r="U2569" t="s">
        <v>2319</v>
      </c>
      <c r="V2569" t="s">
        <v>2320</v>
      </c>
      <c r="Z2569">
        <v>111.99835617095199</v>
      </c>
      <c r="AA2569">
        <v>-7.1778876769172797</v>
      </c>
      <c r="AB2569" t="s">
        <v>2321</v>
      </c>
      <c r="AC2569" t="s">
        <v>235</v>
      </c>
      <c r="AL2569" t="s">
        <v>217</v>
      </c>
      <c r="AM2569" t="s">
        <v>2203</v>
      </c>
      <c r="AN2569" t="s">
        <v>6</v>
      </c>
      <c r="AO2569" s="57">
        <v>46063.819363425922</v>
      </c>
      <c r="AP2569" s="57">
        <v>46299.333333333336</v>
      </c>
      <c r="AR2569" t="s">
        <v>218</v>
      </c>
      <c r="AS2569" t="s">
        <v>822</v>
      </c>
      <c r="AT2569" t="s">
        <v>342</v>
      </c>
      <c r="AU2569">
        <v>20261004</v>
      </c>
      <c r="AV2569" t="s">
        <v>221</v>
      </c>
      <c r="AW2569" t="s">
        <v>2322</v>
      </c>
      <c r="AX2569" t="s">
        <v>222</v>
      </c>
      <c r="BA2569" s="57">
        <v>46299.333333333336</v>
      </c>
      <c r="BB2569" t="s">
        <v>2203</v>
      </c>
      <c r="BC2569">
        <v>2026</v>
      </c>
      <c r="BD2569">
        <v>10</v>
      </c>
      <c r="BE2569">
        <v>4</v>
      </c>
      <c r="BF2569" s="6">
        <f t="shared" si="120"/>
        <v>46299</v>
      </c>
      <c r="BG2569">
        <f t="shared" si="121"/>
        <v>-0.33333333333575865</v>
      </c>
      <c r="BH2569" t="str">
        <f t="shared" si="122"/>
        <v>COMPLY</v>
      </c>
      <c r="BI2569" t="str">
        <f>VLOOKUP(H2569,Sheet2!$A$1:$B$270,2,FALSE)</f>
        <v>BOJONEGORO</v>
      </c>
    </row>
    <row r="2570" spans="1:61">
      <c r="A2570">
        <v>2569</v>
      </c>
      <c r="B2570">
        <v>1002621574</v>
      </c>
      <c r="C2570">
        <v>3</v>
      </c>
      <c r="D2570" t="s">
        <v>38</v>
      </c>
      <c r="E2570">
        <v>5</v>
      </c>
      <c r="F2570" t="s">
        <v>92</v>
      </c>
      <c r="G2570" t="s">
        <v>89</v>
      </c>
      <c r="H2570" t="s">
        <v>395</v>
      </c>
      <c r="I2570" t="s">
        <v>212</v>
      </c>
      <c r="J2570" t="s">
        <v>213</v>
      </c>
      <c r="K2570" t="s">
        <v>149</v>
      </c>
      <c r="M2570" t="s">
        <v>76</v>
      </c>
      <c r="N2570" t="s">
        <v>215</v>
      </c>
      <c r="O2570" s="57">
        <v>46300.34716435185</v>
      </c>
      <c r="P2570" s="57">
        <v>46300.703958333332</v>
      </c>
      <c r="Q2570">
        <v>69402382</v>
      </c>
      <c r="S2570">
        <v>152642208843</v>
      </c>
      <c r="T2570" t="s">
        <v>1298</v>
      </c>
      <c r="U2570" t="s">
        <v>3010</v>
      </c>
      <c r="V2570" t="s">
        <v>3011</v>
      </c>
      <c r="Z2570">
        <v>112.02802800000001</v>
      </c>
      <c r="AA2570">
        <v>-7.3017859999999999</v>
      </c>
      <c r="AB2570" t="s">
        <v>1301</v>
      </c>
      <c r="AC2570" t="s">
        <v>229</v>
      </c>
      <c r="AL2570" t="s">
        <v>217</v>
      </c>
      <c r="AM2570" t="s">
        <v>3012</v>
      </c>
      <c r="AN2570" t="s">
        <v>6</v>
      </c>
      <c r="AO2570" s="57">
        <v>46152.361574074072</v>
      </c>
      <c r="AR2570" t="s">
        <v>218</v>
      </c>
      <c r="AS2570" t="s">
        <v>822</v>
      </c>
      <c r="AT2570" t="s">
        <v>220</v>
      </c>
      <c r="AU2570">
        <v>20261005</v>
      </c>
      <c r="AV2570" t="s">
        <v>221</v>
      </c>
      <c r="AW2570" t="s">
        <v>540</v>
      </c>
      <c r="AX2570" t="s">
        <v>222</v>
      </c>
      <c r="BA2570" s="57">
        <v>46300.291666666664</v>
      </c>
      <c r="BB2570" t="s">
        <v>3012</v>
      </c>
      <c r="BC2570">
        <v>2026</v>
      </c>
      <c r="BD2570">
        <v>10</v>
      </c>
      <c r="BE2570">
        <v>5</v>
      </c>
      <c r="BF2570" s="6">
        <f t="shared" si="120"/>
        <v>46300</v>
      </c>
      <c r="BG2570">
        <f t="shared" si="121"/>
        <v>-0.29166666666424135</v>
      </c>
      <c r="BH2570" t="str">
        <f t="shared" si="122"/>
        <v>COMPLY</v>
      </c>
      <c r="BI2570" t="str">
        <f>VLOOKUP(H2570,Sheet2!$A$1:$B$270,2,FALSE)</f>
        <v>BOJONEGORO</v>
      </c>
    </row>
    <row r="2571" spans="1:61">
      <c r="A2571">
        <v>2570</v>
      </c>
      <c r="B2571">
        <v>1002622068</v>
      </c>
      <c r="C2571">
        <v>3</v>
      </c>
      <c r="D2571" t="s">
        <v>38</v>
      </c>
      <c r="E2571">
        <v>5</v>
      </c>
      <c r="F2571" t="s">
        <v>92</v>
      </c>
      <c r="G2571" t="s">
        <v>89</v>
      </c>
      <c r="H2571" t="s">
        <v>395</v>
      </c>
      <c r="I2571" t="s">
        <v>212</v>
      </c>
      <c r="J2571" t="s">
        <v>213</v>
      </c>
      <c r="K2571" t="s">
        <v>149</v>
      </c>
      <c r="M2571" t="s">
        <v>76</v>
      </c>
      <c r="N2571" t="s">
        <v>215</v>
      </c>
      <c r="O2571" s="57">
        <v>46300.459236111114</v>
      </c>
      <c r="P2571" s="57">
        <v>46300.819340277776</v>
      </c>
      <c r="Q2571">
        <v>69402583</v>
      </c>
      <c r="S2571">
        <v>152642208844</v>
      </c>
      <c r="T2571" t="s">
        <v>1298</v>
      </c>
      <c r="U2571" t="s">
        <v>3010</v>
      </c>
      <c r="V2571" t="s">
        <v>3013</v>
      </c>
      <c r="Z2571">
        <v>112.02802800000001</v>
      </c>
      <c r="AA2571">
        <v>-7.3017859999999999</v>
      </c>
      <c r="AB2571" t="s">
        <v>1304</v>
      </c>
      <c r="AC2571" t="s">
        <v>229</v>
      </c>
      <c r="AL2571" t="s">
        <v>217</v>
      </c>
      <c r="AM2571" t="s">
        <v>3014</v>
      </c>
      <c r="AN2571" t="s">
        <v>6</v>
      </c>
      <c r="AO2571" s="57">
        <v>46152.486157407409</v>
      </c>
      <c r="AR2571" t="s">
        <v>218</v>
      </c>
      <c r="AS2571" t="s">
        <v>822</v>
      </c>
      <c r="AT2571" t="s">
        <v>220</v>
      </c>
      <c r="AU2571">
        <v>20261005</v>
      </c>
      <c r="AV2571" t="s">
        <v>221</v>
      </c>
      <c r="AW2571" t="s">
        <v>3015</v>
      </c>
      <c r="AX2571" t="s">
        <v>222</v>
      </c>
      <c r="BA2571" s="57">
        <v>46300.291666666664</v>
      </c>
      <c r="BB2571" t="s">
        <v>3014</v>
      </c>
      <c r="BC2571">
        <v>2026</v>
      </c>
      <c r="BD2571">
        <v>10</v>
      </c>
      <c r="BE2571">
        <v>5</v>
      </c>
      <c r="BF2571" s="6">
        <f t="shared" si="120"/>
        <v>46300</v>
      </c>
      <c r="BG2571">
        <f t="shared" si="121"/>
        <v>-0.29166666666424135</v>
      </c>
      <c r="BH2571" t="str">
        <f t="shared" si="122"/>
        <v>COMPLY</v>
      </c>
      <c r="BI2571" t="str">
        <f>VLOOKUP(H2571,Sheet2!$A$1:$B$270,2,FALSE)</f>
        <v>BOJONEGORO</v>
      </c>
    </row>
    <row r="2572" spans="1:61">
      <c r="A2572">
        <v>2571</v>
      </c>
      <c r="B2572">
        <v>1002636031</v>
      </c>
      <c r="C2572">
        <v>3</v>
      </c>
      <c r="D2572" t="s">
        <v>38</v>
      </c>
      <c r="E2572">
        <v>5</v>
      </c>
      <c r="F2572" t="s">
        <v>92</v>
      </c>
      <c r="G2572" t="s">
        <v>89</v>
      </c>
      <c r="H2572" t="s">
        <v>395</v>
      </c>
      <c r="I2572" t="s">
        <v>212</v>
      </c>
      <c r="J2572" t="s">
        <v>213</v>
      </c>
      <c r="K2572" t="s">
        <v>149</v>
      </c>
      <c r="M2572" t="s">
        <v>76</v>
      </c>
      <c r="N2572" t="s">
        <v>215</v>
      </c>
      <c r="O2572" s="57">
        <v>46309.365023148152</v>
      </c>
      <c r="P2572" s="57">
        <v>46309.566192129627</v>
      </c>
      <c r="Q2572">
        <v>69405929</v>
      </c>
      <c r="S2572">
        <v>152642209021</v>
      </c>
      <c r="T2572" t="s">
        <v>4269</v>
      </c>
      <c r="U2572" t="s">
        <v>7252</v>
      </c>
      <c r="V2572" t="s">
        <v>7253</v>
      </c>
      <c r="Z2572">
        <v>111.963708</v>
      </c>
      <c r="AA2572">
        <v>-7.1915310000000003</v>
      </c>
      <c r="AB2572" t="s">
        <v>4272</v>
      </c>
      <c r="AC2572" t="s">
        <v>229</v>
      </c>
      <c r="AL2572" t="s">
        <v>217</v>
      </c>
      <c r="AM2572" t="s">
        <v>7254</v>
      </c>
      <c r="AN2572" t="s">
        <v>6</v>
      </c>
      <c r="AO2572" t="s">
        <v>6839</v>
      </c>
      <c r="AR2572" t="s">
        <v>218</v>
      </c>
      <c r="AS2572" t="s">
        <v>822</v>
      </c>
      <c r="AT2572" t="s">
        <v>230</v>
      </c>
      <c r="AU2572">
        <v>20261014</v>
      </c>
      <c r="AV2572" t="s">
        <v>221</v>
      </c>
      <c r="AW2572" t="s">
        <v>1828</v>
      </c>
      <c r="AX2572" t="s">
        <v>222</v>
      </c>
      <c r="BA2572" s="57">
        <v>46309.291666666664</v>
      </c>
      <c r="BB2572" t="s">
        <v>7254</v>
      </c>
      <c r="BC2572">
        <v>2026</v>
      </c>
      <c r="BD2572">
        <v>10</v>
      </c>
      <c r="BE2572">
        <v>14</v>
      </c>
      <c r="BF2572" s="6">
        <f t="shared" si="120"/>
        <v>46309</v>
      </c>
      <c r="BG2572">
        <f t="shared" si="121"/>
        <v>-0.29166666666424135</v>
      </c>
      <c r="BH2572" t="str">
        <f t="shared" si="122"/>
        <v>COMPLY</v>
      </c>
      <c r="BI2572" t="str">
        <f>VLOOKUP(H2572,Sheet2!$A$1:$B$270,2,FALSE)</f>
        <v>BOJONEGORO</v>
      </c>
    </row>
    <row r="2573" spans="1:61">
      <c r="A2573">
        <v>2572</v>
      </c>
      <c r="B2573">
        <v>1002651787</v>
      </c>
      <c r="C2573">
        <v>3</v>
      </c>
      <c r="D2573" t="s">
        <v>38</v>
      </c>
      <c r="E2573">
        <v>5</v>
      </c>
      <c r="F2573" t="s">
        <v>92</v>
      </c>
      <c r="G2573" t="s">
        <v>89</v>
      </c>
      <c r="H2573" t="s">
        <v>395</v>
      </c>
      <c r="I2573" t="s">
        <v>212</v>
      </c>
      <c r="J2573" t="s">
        <v>213</v>
      </c>
      <c r="K2573" t="s">
        <v>149</v>
      </c>
      <c r="L2573" t="s">
        <v>214</v>
      </c>
      <c r="M2573" t="s">
        <v>76</v>
      </c>
      <c r="N2573" t="s">
        <v>215</v>
      </c>
      <c r="O2573" s="57">
        <v>46318.774814814817</v>
      </c>
      <c r="P2573" s="57">
        <v>46321.618564814817</v>
      </c>
      <c r="Q2573">
        <v>69416177</v>
      </c>
      <c r="S2573">
        <v>152642209202</v>
      </c>
      <c r="T2573" t="s">
        <v>12719</v>
      </c>
      <c r="U2573" t="s">
        <v>12720</v>
      </c>
      <c r="V2573" t="s">
        <v>12721</v>
      </c>
      <c r="Z2573">
        <v>112.000210299999</v>
      </c>
      <c r="AA2573">
        <v>-7.1782539999999999</v>
      </c>
      <c r="AB2573" t="s">
        <v>12722</v>
      </c>
      <c r="AC2573" t="s">
        <v>235</v>
      </c>
      <c r="AL2573" t="s">
        <v>217</v>
      </c>
      <c r="AM2573" t="s">
        <v>12359</v>
      </c>
      <c r="AN2573" t="s">
        <v>6</v>
      </c>
      <c r="AO2573" t="s">
        <v>12118</v>
      </c>
      <c r="AP2573" s="57">
        <v>46321.333333333336</v>
      </c>
      <c r="AR2573" t="s">
        <v>218</v>
      </c>
      <c r="AS2573" t="s">
        <v>822</v>
      </c>
      <c r="AT2573" t="s">
        <v>230</v>
      </c>
      <c r="AU2573">
        <v>20261026</v>
      </c>
      <c r="AV2573" t="s">
        <v>221</v>
      </c>
      <c r="AW2573" t="s">
        <v>883</v>
      </c>
      <c r="AX2573" t="s">
        <v>222</v>
      </c>
      <c r="BA2573" s="57">
        <v>46321.333333333336</v>
      </c>
      <c r="BB2573" t="s">
        <v>12359</v>
      </c>
      <c r="BC2573">
        <v>2026</v>
      </c>
      <c r="BD2573">
        <v>10</v>
      </c>
      <c r="BE2573">
        <v>26</v>
      </c>
      <c r="BF2573" s="6">
        <f t="shared" si="120"/>
        <v>46321</v>
      </c>
      <c r="BG2573">
        <f t="shared" si="121"/>
        <v>-0.33333333333575865</v>
      </c>
      <c r="BH2573" t="str">
        <f t="shared" si="122"/>
        <v>COMPLY</v>
      </c>
      <c r="BI2573" t="str">
        <f>VLOOKUP(H2573,Sheet2!$A$1:$B$270,2,FALSE)</f>
        <v>BOJONEGORO</v>
      </c>
    </row>
    <row r="2574" spans="1:61">
      <c r="A2574">
        <v>2573</v>
      </c>
      <c r="B2574">
        <v>1002651065</v>
      </c>
      <c r="C2574">
        <v>3</v>
      </c>
      <c r="D2574" t="s">
        <v>38</v>
      </c>
      <c r="E2574">
        <v>5</v>
      </c>
      <c r="F2574" t="s">
        <v>92</v>
      </c>
      <c r="G2574" t="s">
        <v>89</v>
      </c>
      <c r="H2574" t="s">
        <v>395</v>
      </c>
      <c r="I2574" t="s">
        <v>212</v>
      </c>
      <c r="J2574" t="s">
        <v>213</v>
      </c>
      <c r="K2574" t="s">
        <v>149</v>
      </c>
      <c r="M2574" t="s">
        <v>76</v>
      </c>
      <c r="N2574" t="s">
        <v>215</v>
      </c>
      <c r="O2574" s="57">
        <v>46318.582766203705</v>
      </c>
      <c r="P2574" s="57">
        <v>46318.721932870372</v>
      </c>
      <c r="Q2574">
        <v>69414571</v>
      </c>
      <c r="S2574">
        <v>152642209201</v>
      </c>
      <c r="T2574" t="s">
        <v>11193</v>
      </c>
      <c r="U2574" t="s">
        <v>12727</v>
      </c>
      <c r="V2574" t="s">
        <v>12728</v>
      </c>
      <c r="Z2574">
        <v>111.975443</v>
      </c>
      <c r="AA2574">
        <v>-7.3287519999999997</v>
      </c>
      <c r="AB2574" t="s">
        <v>11196</v>
      </c>
      <c r="AC2574" t="s">
        <v>229</v>
      </c>
      <c r="AL2574" t="s">
        <v>217</v>
      </c>
      <c r="AM2574" t="s">
        <v>12729</v>
      </c>
      <c r="AN2574" t="s">
        <v>6</v>
      </c>
      <c r="AO2574" t="s">
        <v>11853</v>
      </c>
      <c r="AR2574" t="s">
        <v>218</v>
      </c>
      <c r="AS2574" t="s">
        <v>822</v>
      </c>
      <c r="AT2574" t="s">
        <v>220</v>
      </c>
      <c r="AU2574">
        <v>20261023</v>
      </c>
      <c r="AV2574" t="s">
        <v>221</v>
      </c>
      <c r="AW2574" t="s">
        <v>12726</v>
      </c>
      <c r="AX2574" t="s">
        <v>222</v>
      </c>
      <c r="BA2574" s="57">
        <v>46318.291666666664</v>
      </c>
      <c r="BB2574" t="s">
        <v>12729</v>
      </c>
      <c r="BC2574">
        <v>2026</v>
      </c>
      <c r="BD2574">
        <v>10</v>
      </c>
      <c r="BE2574">
        <v>23</v>
      </c>
      <c r="BF2574" s="6">
        <f t="shared" si="120"/>
        <v>46318</v>
      </c>
      <c r="BG2574">
        <f t="shared" si="121"/>
        <v>-0.29166666666424135</v>
      </c>
      <c r="BH2574" t="str">
        <f t="shared" si="122"/>
        <v>COMPLY</v>
      </c>
      <c r="BI2574" t="str">
        <f>VLOOKUP(H2574,Sheet2!$A$1:$B$270,2,FALSE)</f>
        <v>BOJONEGORO</v>
      </c>
    </row>
    <row r="2575" spans="1:61">
      <c r="A2575">
        <v>2574</v>
      </c>
      <c r="B2575">
        <v>1002652111</v>
      </c>
      <c r="C2575">
        <v>3</v>
      </c>
      <c r="D2575" t="s">
        <v>38</v>
      </c>
      <c r="E2575">
        <v>5</v>
      </c>
      <c r="F2575" t="s">
        <v>92</v>
      </c>
      <c r="G2575" t="s">
        <v>89</v>
      </c>
      <c r="H2575" t="s">
        <v>395</v>
      </c>
      <c r="I2575" t="s">
        <v>212</v>
      </c>
      <c r="J2575" t="s">
        <v>213</v>
      </c>
      <c r="K2575" t="s">
        <v>149</v>
      </c>
      <c r="M2575" t="s">
        <v>76</v>
      </c>
      <c r="N2575" t="s">
        <v>215</v>
      </c>
      <c r="O2575" s="57">
        <v>46319.564652777779</v>
      </c>
      <c r="P2575" s="57">
        <v>46319.83116898148</v>
      </c>
      <c r="Q2575">
        <v>69414462</v>
      </c>
      <c r="S2575">
        <v>152642209206</v>
      </c>
      <c r="T2575" t="s">
        <v>11188</v>
      </c>
      <c r="U2575" t="s">
        <v>12723</v>
      </c>
      <c r="V2575" t="s">
        <v>12730</v>
      </c>
      <c r="Z2575">
        <v>111.965146634978</v>
      </c>
      <c r="AA2575">
        <v>-7.2259885640062897</v>
      </c>
      <c r="AB2575" t="s">
        <v>11191</v>
      </c>
      <c r="AC2575" t="s">
        <v>229</v>
      </c>
      <c r="AL2575" t="s">
        <v>217</v>
      </c>
      <c r="AM2575" t="s">
        <v>12725</v>
      </c>
      <c r="AN2575" t="s">
        <v>6</v>
      </c>
      <c r="AO2575" t="s">
        <v>11990</v>
      </c>
      <c r="AR2575" t="s">
        <v>218</v>
      </c>
      <c r="AS2575" t="s">
        <v>822</v>
      </c>
      <c r="AT2575" t="s">
        <v>220</v>
      </c>
      <c r="AU2575">
        <v>20261024</v>
      </c>
      <c r="AV2575" t="s">
        <v>221</v>
      </c>
      <c r="AW2575" t="s">
        <v>540</v>
      </c>
      <c r="AX2575" t="s">
        <v>222</v>
      </c>
      <c r="BA2575" s="57">
        <v>46319.291666666664</v>
      </c>
      <c r="BB2575" t="s">
        <v>12725</v>
      </c>
      <c r="BC2575">
        <v>2026</v>
      </c>
      <c r="BD2575">
        <v>10</v>
      </c>
      <c r="BE2575">
        <v>24</v>
      </c>
      <c r="BF2575" s="6">
        <f t="shared" si="120"/>
        <v>46319</v>
      </c>
      <c r="BG2575">
        <f t="shared" si="121"/>
        <v>-0.29166666666424135</v>
      </c>
      <c r="BH2575" t="str">
        <f t="shared" si="122"/>
        <v>COMPLY</v>
      </c>
      <c r="BI2575" t="str">
        <f>VLOOKUP(H2575,Sheet2!$A$1:$B$270,2,FALSE)</f>
        <v>BOJONEGORO</v>
      </c>
    </row>
    <row r="2576" spans="1:61">
      <c r="A2576">
        <v>2575</v>
      </c>
      <c r="B2576">
        <v>1002652054</v>
      </c>
      <c r="C2576">
        <v>3</v>
      </c>
      <c r="D2576" t="s">
        <v>38</v>
      </c>
      <c r="E2576">
        <v>5</v>
      </c>
      <c r="F2576" t="s">
        <v>92</v>
      </c>
      <c r="G2576" t="s">
        <v>89</v>
      </c>
      <c r="H2576" t="s">
        <v>395</v>
      </c>
      <c r="I2576" t="s">
        <v>212</v>
      </c>
      <c r="J2576" t="s">
        <v>213</v>
      </c>
      <c r="K2576" t="s">
        <v>149</v>
      </c>
      <c r="L2576" t="s">
        <v>214</v>
      </c>
      <c r="M2576" t="s">
        <v>76</v>
      </c>
      <c r="N2576" t="s">
        <v>215</v>
      </c>
      <c r="O2576" s="57">
        <v>46319.523425925923</v>
      </c>
      <c r="P2576" s="57">
        <v>46320.608356481483</v>
      </c>
      <c r="Q2576">
        <v>69416301</v>
      </c>
      <c r="S2576">
        <v>152642209205</v>
      </c>
      <c r="T2576" t="s">
        <v>12731</v>
      </c>
      <c r="U2576" t="s">
        <v>12732</v>
      </c>
      <c r="V2576" t="s">
        <v>12733</v>
      </c>
      <c r="Z2576">
        <v>112.04630299999999</v>
      </c>
      <c r="AA2576">
        <v>-7.3066149999999999</v>
      </c>
      <c r="AB2576" t="s">
        <v>12734</v>
      </c>
      <c r="AC2576" t="s">
        <v>235</v>
      </c>
      <c r="AL2576" t="s">
        <v>217</v>
      </c>
      <c r="AM2576" t="s">
        <v>12735</v>
      </c>
      <c r="AN2576" t="s">
        <v>6</v>
      </c>
      <c r="AO2576" t="s">
        <v>11888</v>
      </c>
      <c r="AP2576" s="57">
        <v>46320.458333333336</v>
      </c>
      <c r="AR2576" t="s">
        <v>218</v>
      </c>
      <c r="AS2576" t="s">
        <v>822</v>
      </c>
      <c r="AT2576" t="s">
        <v>230</v>
      </c>
      <c r="AU2576">
        <v>20261025</v>
      </c>
      <c r="AV2576" t="s">
        <v>221</v>
      </c>
      <c r="AW2576" t="s">
        <v>877</v>
      </c>
      <c r="AX2576" t="s">
        <v>222</v>
      </c>
      <c r="BA2576" s="57">
        <v>46320.458333333336</v>
      </c>
      <c r="BB2576" t="s">
        <v>12735</v>
      </c>
      <c r="BC2576">
        <v>2026</v>
      </c>
      <c r="BD2576">
        <v>10</v>
      </c>
      <c r="BE2576">
        <v>25</v>
      </c>
      <c r="BF2576" s="6">
        <f t="shared" si="120"/>
        <v>46320</v>
      </c>
      <c r="BG2576">
        <f t="shared" si="121"/>
        <v>-0.45833333333575865</v>
      </c>
      <c r="BH2576" t="str">
        <f t="shared" si="122"/>
        <v>COMPLY</v>
      </c>
      <c r="BI2576" t="str">
        <f>VLOOKUP(H2576,Sheet2!$A$1:$B$270,2,FALSE)</f>
        <v>BOJONEGORO</v>
      </c>
    </row>
    <row r="2577" spans="1:61">
      <c r="A2577">
        <v>2576</v>
      </c>
      <c r="B2577">
        <v>1002626525</v>
      </c>
      <c r="C2577">
        <v>3</v>
      </c>
      <c r="D2577" t="s">
        <v>38</v>
      </c>
      <c r="E2577">
        <v>5</v>
      </c>
      <c r="F2577" t="s">
        <v>92</v>
      </c>
      <c r="G2577" t="s">
        <v>97</v>
      </c>
      <c r="H2577" t="s">
        <v>340</v>
      </c>
      <c r="I2577" t="s">
        <v>212</v>
      </c>
      <c r="J2577" t="s">
        <v>213</v>
      </c>
      <c r="K2577" t="s">
        <v>149</v>
      </c>
      <c r="L2577" t="s">
        <v>214</v>
      </c>
      <c r="M2577" t="s">
        <v>542</v>
      </c>
      <c r="N2577" t="s">
        <v>215</v>
      </c>
      <c r="O2577" s="57">
        <v>46302.63721064815</v>
      </c>
      <c r="P2577" s="57">
        <v>46303.417557870373</v>
      </c>
      <c r="Q2577">
        <v>69405960</v>
      </c>
      <c r="S2577">
        <v>152648207781</v>
      </c>
      <c r="T2577" t="s">
        <v>4273</v>
      </c>
      <c r="U2577" t="s">
        <v>4274</v>
      </c>
      <c r="V2577" t="s">
        <v>4275</v>
      </c>
      <c r="Z2577">
        <v>111.74903746694299</v>
      </c>
      <c r="AA2577">
        <v>-6.7739336457855703</v>
      </c>
      <c r="AB2577" t="s">
        <v>4276</v>
      </c>
      <c r="AC2577" t="s">
        <v>216</v>
      </c>
      <c r="AL2577" t="s">
        <v>217</v>
      </c>
      <c r="AM2577" t="s">
        <v>4277</v>
      </c>
      <c r="AN2577" t="s">
        <v>6</v>
      </c>
      <c r="AO2577" s="57">
        <v>46213.642511574071</v>
      </c>
      <c r="AP2577" s="57">
        <v>46303.625</v>
      </c>
      <c r="AR2577" t="s">
        <v>543</v>
      </c>
      <c r="AS2577" t="s">
        <v>844</v>
      </c>
      <c r="AT2577" t="s">
        <v>230</v>
      </c>
      <c r="AV2577" t="s">
        <v>2635</v>
      </c>
      <c r="AW2577" t="s">
        <v>886</v>
      </c>
      <c r="AX2577" t="s">
        <v>222</v>
      </c>
      <c r="BA2577" s="57">
        <v>46303.625</v>
      </c>
      <c r="BB2577" t="s">
        <v>4277</v>
      </c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str">
        <f>VLOOKUP(H2577,Sheet2!$A$1:$B$270,2,FALSE)</f>
        <v>BOJONEGORO</v>
      </c>
    </row>
    <row r="2578" spans="1:61">
      <c r="A2578">
        <v>2577</v>
      </c>
      <c r="B2578">
        <v>1002618507</v>
      </c>
      <c r="C2578">
        <v>3</v>
      </c>
      <c r="D2578" t="s">
        <v>38</v>
      </c>
      <c r="E2578">
        <v>5</v>
      </c>
      <c r="F2578" t="s">
        <v>92</v>
      </c>
      <c r="G2578" t="s">
        <v>97</v>
      </c>
      <c r="H2578" t="s">
        <v>340</v>
      </c>
      <c r="I2578" t="s">
        <v>212</v>
      </c>
      <c r="J2578" t="s">
        <v>213</v>
      </c>
      <c r="K2578" t="s">
        <v>149</v>
      </c>
      <c r="L2578" t="s">
        <v>214</v>
      </c>
      <c r="M2578" t="s">
        <v>76</v>
      </c>
      <c r="N2578" t="s">
        <v>215</v>
      </c>
      <c r="O2578" s="57">
        <v>46296.671979166669</v>
      </c>
      <c r="P2578" s="57">
        <v>46297.869259259256</v>
      </c>
      <c r="Q2578">
        <v>69402589</v>
      </c>
      <c r="S2578">
        <v>152648207777</v>
      </c>
      <c r="T2578" t="s">
        <v>1306</v>
      </c>
      <c r="U2578" t="s">
        <v>1307</v>
      </c>
      <c r="V2578" t="s">
        <v>1308</v>
      </c>
      <c r="Z2578">
        <v>111.68781199999999</v>
      </c>
      <c r="AA2578">
        <v>-6.7522900000000003</v>
      </c>
      <c r="AB2578" t="s">
        <v>1309</v>
      </c>
      <c r="AC2578" t="s">
        <v>235</v>
      </c>
      <c r="AL2578" t="s">
        <v>217</v>
      </c>
      <c r="AM2578" t="s">
        <v>981</v>
      </c>
      <c r="AN2578" t="s">
        <v>6</v>
      </c>
      <c r="AO2578" s="57">
        <v>46032.694421296299</v>
      </c>
      <c r="AP2578" s="57">
        <v>46297.625</v>
      </c>
      <c r="AR2578" t="s">
        <v>218</v>
      </c>
      <c r="AS2578" t="s">
        <v>844</v>
      </c>
      <c r="AT2578" t="s">
        <v>230</v>
      </c>
      <c r="AU2578">
        <v>20261002</v>
      </c>
      <c r="AV2578" t="s">
        <v>221</v>
      </c>
      <c r="AW2578" t="s">
        <v>923</v>
      </c>
      <c r="AX2578" t="s">
        <v>222</v>
      </c>
      <c r="BA2578" s="57">
        <v>46297.625</v>
      </c>
      <c r="BB2578" t="s">
        <v>981</v>
      </c>
      <c r="BC2578">
        <v>2026</v>
      </c>
      <c r="BD2578">
        <v>10</v>
      </c>
      <c r="BE2578">
        <v>2</v>
      </c>
      <c r="BF2578" s="6">
        <f t="shared" si="120"/>
        <v>46297</v>
      </c>
      <c r="BG2578">
        <f t="shared" si="121"/>
        <v>-0.625</v>
      </c>
      <c r="BH2578" t="str">
        <f t="shared" si="122"/>
        <v>COMPLY</v>
      </c>
      <c r="BI2578" t="str">
        <f>VLOOKUP(H2578,Sheet2!$A$1:$B$270,2,FALSE)</f>
        <v>BOJONEGORO</v>
      </c>
    </row>
    <row r="2579" spans="1:61">
      <c r="A2579">
        <v>2578</v>
      </c>
      <c r="B2579">
        <v>1002620249</v>
      </c>
      <c r="C2579">
        <v>3</v>
      </c>
      <c r="D2579" t="s">
        <v>38</v>
      </c>
      <c r="E2579">
        <v>5</v>
      </c>
      <c r="F2579" t="s">
        <v>92</v>
      </c>
      <c r="G2579" t="s">
        <v>97</v>
      </c>
      <c r="H2579" t="s">
        <v>340</v>
      </c>
      <c r="I2579" t="s">
        <v>212</v>
      </c>
      <c r="J2579" t="s">
        <v>213</v>
      </c>
      <c r="K2579" t="s">
        <v>149</v>
      </c>
      <c r="M2579" t="s">
        <v>76</v>
      </c>
      <c r="N2579" t="s">
        <v>215</v>
      </c>
      <c r="O2579" s="57">
        <v>46297.642881944441</v>
      </c>
      <c r="P2579" s="57">
        <v>46297.731145833335</v>
      </c>
      <c r="Q2579">
        <v>69401833</v>
      </c>
      <c r="S2579">
        <v>152648207776</v>
      </c>
      <c r="T2579" t="s">
        <v>2323</v>
      </c>
      <c r="U2579" t="s">
        <v>2324</v>
      </c>
      <c r="V2579" t="s">
        <v>2325</v>
      </c>
      <c r="Z2579">
        <v>111.712479</v>
      </c>
      <c r="AA2579">
        <v>-6.7675400000000003</v>
      </c>
      <c r="AB2579" t="s">
        <v>2326</v>
      </c>
      <c r="AC2579" t="s">
        <v>229</v>
      </c>
      <c r="AL2579" t="s">
        <v>217</v>
      </c>
      <c r="AM2579" t="s">
        <v>2327</v>
      </c>
      <c r="AN2579" t="s">
        <v>6</v>
      </c>
      <c r="AO2579" s="57">
        <v>46063.652951388889</v>
      </c>
      <c r="AR2579" t="s">
        <v>218</v>
      </c>
      <c r="AS2579" t="s">
        <v>844</v>
      </c>
      <c r="AT2579" t="s">
        <v>230</v>
      </c>
      <c r="AU2579">
        <v>20261002</v>
      </c>
      <c r="AV2579" t="s">
        <v>221</v>
      </c>
      <c r="AW2579" t="s">
        <v>541</v>
      </c>
      <c r="AX2579" t="s">
        <v>222</v>
      </c>
      <c r="BA2579" s="57">
        <v>46297.291666666664</v>
      </c>
      <c r="BB2579" t="s">
        <v>2327</v>
      </c>
      <c r="BC2579">
        <v>2026</v>
      </c>
      <c r="BD2579">
        <v>10</v>
      </c>
      <c r="BE2579">
        <v>2</v>
      </c>
      <c r="BF2579" s="6">
        <f t="shared" si="120"/>
        <v>46297</v>
      </c>
      <c r="BG2579">
        <f t="shared" si="121"/>
        <v>-0.29166666666424135</v>
      </c>
      <c r="BH2579" t="str">
        <f t="shared" si="122"/>
        <v>COMPLY</v>
      </c>
      <c r="BI2579" t="str">
        <f>VLOOKUP(H2579,Sheet2!$A$1:$B$270,2,FALSE)</f>
        <v>BOJONEGORO</v>
      </c>
    </row>
    <row r="2580" spans="1:61">
      <c r="A2580">
        <v>2579</v>
      </c>
      <c r="B2580">
        <v>1002627792</v>
      </c>
      <c r="C2580">
        <v>3</v>
      </c>
      <c r="D2580" t="s">
        <v>38</v>
      </c>
      <c r="E2580">
        <v>5</v>
      </c>
      <c r="F2580" t="s">
        <v>92</v>
      </c>
      <c r="G2580" t="s">
        <v>97</v>
      </c>
      <c r="H2580" t="s">
        <v>340</v>
      </c>
      <c r="I2580" t="s">
        <v>212</v>
      </c>
      <c r="J2580" t="s">
        <v>213</v>
      </c>
      <c r="K2580" t="s">
        <v>149</v>
      </c>
      <c r="M2580" t="s">
        <v>76</v>
      </c>
      <c r="N2580" t="s">
        <v>215</v>
      </c>
      <c r="O2580" s="57">
        <v>46303.584791666668</v>
      </c>
      <c r="P2580" s="57">
        <v>46303.682199074072</v>
      </c>
      <c r="Q2580">
        <v>69405069</v>
      </c>
      <c r="S2580">
        <v>152648207782</v>
      </c>
      <c r="T2580" t="s">
        <v>3597</v>
      </c>
      <c r="U2580" t="s">
        <v>4723</v>
      </c>
      <c r="V2580" t="s">
        <v>4724</v>
      </c>
      <c r="Z2580">
        <v>111.816287</v>
      </c>
      <c r="AA2580">
        <v>-6.8285830000000001</v>
      </c>
      <c r="AB2580" t="s">
        <v>3600</v>
      </c>
      <c r="AC2580" t="s">
        <v>229</v>
      </c>
      <c r="AL2580" t="s">
        <v>217</v>
      </c>
      <c r="AM2580" t="s">
        <v>4725</v>
      </c>
      <c r="AN2580" t="s">
        <v>6</v>
      </c>
      <c r="AO2580" s="57">
        <v>46244.59065972222</v>
      </c>
      <c r="AR2580" t="s">
        <v>218</v>
      </c>
      <c r="AS2580" t="s">
        <v>844</v>
      </c>
      <c r="AT2580" t="s">
        <v>220</v>
      </c>
      <c r="AU2580">
        <v>20261008</v>
      </c>
      <c r="AV2580" t="s">
        <v>221</v>
      </c>
      <c r="AW2580" t="s">
        <v>540</v>
      </c>
      <c r="AX2580" t="s">
        <v>222</v>
      </c>
      <c r="BA2580" s="57">
        <v>46303.291666666664</v>
      </c>
      <c r="BB2580" t="s">
        <v>4725</v>
      </c>
      <c r="BC2580">
        <v>2026</v>
      </c>
      <c r="BD2580">
        <v>10</v>
      </c>
      <c r="BE2580">
        <v>8</v>
      </c>
      <c r="BF2580" s="6">
        <f t="shared" si="120"/>
        <v>46303</v>
      </c>
      <c r="BG2580">
        <f t="shared" si="121"/>
        <v>-0.29166666666424135</v>
      </c>
      <c r="BH2580" t="str">
        <f t="shared" si="122"/>
        <v>COMPLY</v>
      </c>
      <c r="BI2580" t="str">
        <f>VLOOKUP(H2580,Sheet2!$A$1:$B$270,2,FALSE)</f>
        <v>BOJONEGORO</v>
      </c>
    </row>
    <row r="2581" spans="1:61">
      <c r="A2581">
        <v>2580</v>
      </c>
      <c r="B2581">
        <v>1002628115</v>
      </c>
      <c r="C2581">
        <v>3</v>
      </c>
      <c r="D2581" t="s">
        <v>38</v>
      </c>
      <c r="E2581">
        <v>5</v>
      </c>
      <c r="F2581" t="s">
        <v>92</v>
      </c>
      <c r="G2581" t="s">
        <v>97</v>
      </c>
      <c r="H2581" t="s">
        <v>340</v>
      </c>
      <c r="I2581" t="s">
        <v>212</v>
      </c>
      <c r="J2581" t="s">
        <v>213</v>
      </c>
      <c r="K2581" t="s">
        <v>149</v>
      </c>
      <c r="L2581" t="s">
        <v>214</v>
      </c>
      <c r="M2581" t="s">
        <v>76</v>
      </c>
      <c r="N2581" t="s">
        <v>215</v>
      </c>
      <c r="O2581" s="57">
        <v>46303.664363425924</v>
      </c>
      <c r="P2581" s="57">
        <v>46304.686666666668</v>
      </c>
      <c r="Q2581">
        <v>69406707</v>
      </c>
      <c r="S2581">
        <v>152648207783</v>
      </c>
      <c r="T2581" t="s">
        <v>2036</v>
      </c>
      <c r="U2581" t="s">
        <v>4726</v>
      </c>
      <c r="V2581" t="s">
        <v>4727</v>
      </c>
      <c r="Z2581">
        <v>111.816296186485</v>
      </c>
      <c r="AA2581">
        <v>-6.8285639433293301</v>
      </c>
      <c r="AB2581" t="s">
        <v>4728</v>
      </c>
      <c r="AC2581" t="s">
        <v>235</v>
      </c>
      <c r="AL2581" t="s">
        <v>217</v>
      </c>
      <c r="AM2581" t="s">
        <v>4729</v>
      </c>
      <c r="AN2581" t="s">
        <v>6</v>
      </c>
      <c r="AO2581" s="57">
        <v>46244.684513888889</v>
      </c>
      <c r="AP2581" s="57">
        <v>46304.625</v>
      </c>
      <c r="AR2581" t="s">
        <v>218</v>
      </c>
      <c r="AS2581" t="s">
        <v>844</v>
      </c>
      <c r="AT2581" t="s">
        <v>220</v>
      </c>
      <c r="AU2581">
        <v>20261009</v>
      </c>
      <c r="AV2581" t="s">
        <v>221</v>
      </c>
      <c r="AW2581" t="s">
        <v>1302</v>
      </c>
      <c r="AX2581" t="s">
        <v>222</v>
      </c>
      <c r="BA2581" s="57">
        <v>46304.625</v>
      </c>
      <c r="BB2581" t="s">
        <v>4729</v>
      </c>
      <c r="BC2581">
        <v>2026</v>
      </c>
      <c r="BD2581">
        <v>10</v>
      </c>
      <c r="BE2581">
        <v>9</v>
      </c>
      <c r="BF2581" s="6">
        <f t="shared" si="120"/>
        <v>46304</v>
      </c>
      <c r="BG2581">
        <f t="shared" si="121"/>
        <v>-0.625</v>
      </c>
      <c r="BH2581" t="str">
        <f t="shared" si="122"/>
        <v>COMPLY</v>
      </c>
      <c r="BI2581" t="str">
        <f>VLOOKUP(H2581,Sheet2!$A$1:$B$270,2,FALSE)</f>
        <v>BOJONEGORO</v>
      </c>
    </row>
    <row r="2582" spans="1:61">
      <c r="A2582">
        <v>2581</v>
      </c>
      <c r="B2582">
        <v>1002637296</v>
      </c>
      <c r="C2582">
        <v>3</v>
      </c>
      <c r="D2582" t="s">
        <v>38</v>
      </c>
      <c r="E2582">
        <v>5</v>
      </c>
      <c r="F2582" t="s">
        <v>92</v>
      </c>
      <c r="G2582" t="s">
        <v>97</v>
      </c>
      <c r="H2582" t="s">
        <v>388</v>
      </c>
      <c r="I2582" t="s">
        <v>212</v>
      </c>
      <c r="J2582" t="s">
        <v>213</v>
      </c>
      <c r="K2582" t="s">
        <v>149</v>
      </c>
      <c r="L2582" t="s">
        <v>214</v>
      </c>
      <c r="M2582" t="s">
        <v>76</v>
      </c>
      <c r="N2582" t="s">
        <v>215</v>
      </c>
      <c r="O2582" s="57">
        <v>46309.68304398148</v>
      </c>
      <c r="P2582" s="57">
        <v>46310.494502314818</v>
      </c>
      <c r="Q2582">
        <v>69410343</v>
      </c>
      <c r="S2582">
        <v>152645203511</v>
      </c>
      <c r="T2582" t="s">
        <v>7255</v>
      </c>
      <c r="U2582" t="s">
        <v>7256</v>
      </c>
      <c r="V2582" t="s">
        <v>7257</v>
      </c>
      <c r="Z2582">
        <v>111.7151978</v>
      </c>
      <c r="AA2582">
        <v>-6.9736659999999997</v>
      </c>
      <c r="AB2582" t="s">
        <v>7258</v>
      </c>
      <c r="AC2582" t="s">
        <v>235</v>
      </c>
      <c r="AL2582" t="s">
        <v>217</v>
      </c>
      <c r="AM2582" t="s">
        <v>7259</v>
      </c>
      <c r="AN2582" t="s">
        <v>6</v>
      </c>
      <c r="AO2582" t="s">
        <v>6810</v>
      </c>
      <c r="AP2582" s="57">
        <v>46310.625</v>
      </c>
      <c r="AR2582" t="s">
        <v>218</v>
      </c>
      <c r="AS2582" t="s">
        <v>844</v>
      </c>
      <c r="AT2582" t="s">
        <v>342</v>
      </c>
      <c r="AU2582">
        <v>20261015</v>
      </c>
      <c r="AV2582" t="s">
        <v>221</v>
      </c>
      <c r="AW2582" t="s">
        <v>2322</v>
      </c>
      <c r="AX2582" t="s">
        <v>222</v>
      </c>
      <c r="BA2582" s="57">
        <v>46310.625</v>
      </c>
      <c r="BB2582" t="s">
        <v>7259</v>
      </c>
      <c r="BC2582">
        <v>2026</v>
      </c>
      <c r="BD2582">
        <v>10</v>
      </c>
      <c r="BE2582">
        <v>15</v>
      </c>
      <c r="BF2582" s="6">
        <f t="shared" si="120"/>
        <v>46310</v>
      </c>
      <c r="BG2582">
        <f t="shared" si="121"/>
        <v>-0.625</v>
      </c>
      <c r="BH2582" t="str">
        <f t="shared" si="122"/>
        <v>COMPLY</v>
      </c>
      <c r="BI2582" t="str">
        <f>VLOOKUP(H2582,Sheet2!$A$1:$B$270,2,FALSE)</f>
        <v>BOJONEGORO</v>
      </c>
    </row>
    <row r="2583" spans="1:61">
      <c r="A2583">
        <v>2582</v>
      </c>
      <c r="B2583">
        <v>1002622521</v>
      </c>
      <c r="C2583">
        <v>3</v>
      </c>
      <c r="D2583" t="s">
        <v>38</v>
      </c>
      <c r="E2583">
        <v>5</v>
      </c>
      <c r="F2583" t="s">
        <v>92</v>
      </c>
      <c r="G2583" t="s">
        <v>97</v>
      </c>
      <c r="H2583" t="s">
        <v>388</v>
      </c>
      <c r="I2583" t="s">
        <v>212</v>
      </c>
      <c r="J2583" t="s">
        <v>213</v>
      </c>
      <c r="K2583" t="s">
        <v>149</v>
      </c>
      <c r="L2583" t="s">
        <v>214</v>
      </c>
      <c r="M2583" t="s">
        <v>2112</v>
      </c>
      <c r="N2583" t="s">
        <v>215</v>
      </c>
      <c r="O2583" s="57">
        <v>46300.578101851854</v>
      </c>
      <c r="P2583" s="57">
        <v>46300.62159722222</v>
      </c>
      <c r="Q2583">
        <v>69402092</v>
      </c>
      <c r="T2583" t="s">
        <v>1310</v>
      </c>
      <c r="V2583" t="s">
        <v>1312</v>
      </c>
      <c r="Z2583">
        <v>111.79942</v>
      </c>
      <c r="AA2583">
        <v>-7.0246399999999998</v>
      </c>
      <c r="AB2583" t="s">
        <v>1313</v>
      </c>
      <c r="AC2583" t="s">
        <v>235</v>
      </c>
      <c r="AL2583" t="s">
        <v>217</v>
      </c>
      <c r="AM2583" t="s">
        <v>1314</v>
      </c>
      <c r="AN2583" t="s">
        <v>6</v>
      </c>
      <c r="AO2583" s="57">
        <v>46152.601203703707</v>
      </c>
      <c r="AP2583" s="57">
        <v>46297</v>
      </c>
      <c r="AR2583" t="s">
        <v>543</v>
      </c>
      <c r="AS2583" t="s">
        <v>844</v>
      </c>
      <c r="AT2583" t="s">
        <v>230</v>
      </c>
      <c r="AV2583" t="s">
        <v>2117</v>
      </c>
      <c r="AW2583" t="s">
        <v>882</v>
      </c>
      <c r="AX2583" t="s">
        <v>222</v>
      </c>
      <c r="BA2583" s="57">
        <v>46297.333333333336</v>
      </c>
      <c r="BB2583" t="s">
        <v>1314</v>
      </c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str">
        <f>VLOOKUP(H2583,Sheet2!$A$1:$B$270,2,FALSE)</f>
        <v>BOJONEGORO</v>
      </c>
    </row>
    <row r="2584" spans="1:61">
      <c r="A2584">
        <v>2583</v>
      </c>
      <c r="B2584">
        <v>1002617098</v>
      </c>
      <c r="C2584">
        <v>3</v>
      </c>
      <c r="D2584" t="s">
        <v>38</v>
      </c>
      <c r="E2584">
        <v>5</v>
      </c>
      <c r="F2584" t="s">
        <v>92</v>
      </c>
      <c r="G2584" t="s">
        <v>97</v>
      </c>
      <c r="H2584" t="s">
        <v>388</v>
      </c>
      <c r="I2584" t="s">
        <v>212</v>
      </c>
      <c r="J2584" t="s">
        <v>213</v>
      </c>
      <c r="K2584" t="s">
        <v>149</v>
      </c>
      <c r="L2584" t="s">
        <v>214</v>
      </c>
      <c r="M2584" t="s">
        <v>1916</v>
      </c>
      <c r="N2584" t="s">
        <v>215</v>
      </c>
      <c r="O2584" s="57">
        <v>46296.397013888891</v>
      </c>
      <c r="P2584" s="57">
        <v>46300.578796296293</v>
      </c>
      <c r="Q2584">
        <v>69402092</v>
      </c>
      <c r="S2584">
        <v>152645203155</v>
      </c>
      <c r="T2584" t="s">
        <v>1310</v>
      </c>
      <c r="U2584" t="s">
        <v>1311</v>
      </c>
      <c r="V2584" t="s">
        <v>1312</v>
      </c>
      <c r="Z2584">
        <v>111.79942200000001</v>
      </c>
      <c r="AA2584">
        <v>-7.0242979999999999</v>
      </c>
      <c r="AB2584" t="s">
        <v>1313</v>
      </c>
      <c r="AC2584" t="s">
        <v>235</v>
      </c>
      <c r="AL2584" t="s">
        <v>217</v>
      </c>
      <c r="AM2584" t="s">
        <v>1314</v>
      </c>
      <c r="AN2584" t="s">
        <v>6</v>
      </c>
      <c r="AO2584" s="57">
        <v>46032.413738425923</v>
      </c>
      <c r="AP2584" s="57">
        <v>46297.333333333336</v>
      </c>
      <c r="AQ2584" t="s">
        <v>838</v>
      </c>
      <c r="AR2584" t="s">
        <v>12</v>
      </c>
      <c r="AS2584" t="s">
        <v>844</v>
      </c>
      <c r="AT2584" t="s">
        <v>230</v>
      </c>
      <c r="AV2584" t="s">
        <v>1626</v>
      </c>
      <c r="AW2584" t="s">
        <v>882</v>
      </c>
      <c r="AX2584" t="s">
        <v>222</v>
      </c>
      <c r="BA2584" s="57">
        <v>46297.333333333336</v>
      </c>
      <c r="BB2584" t="s">
        <v>1314</v>
      </c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str">
        <f>VLOOKUP(H2584,Sheet2!$A$1:$B$270,2,FALSE)</f>
        <v>BOJONEGORO</v>
      </c>
    </row>
    <row r="2585" spans="1:61">
      <c r="A2585">
        <v>2584</v>
      </c>
      <c r="B2585">
        <v>1002624365</v>
      </c>
      <c r="C2585">
        <v>3</v>
      </c>
      <c r="D2585" t="s">
        <v>38</v>
      </c>
      <c r="E2585">
        <v>5</v>
      </c>
      <c r="F2585" t="s">
        <v>92</v>
      </c>
      <c r="G2585" t="s">
        <v>97</v>
      </c>
      <c r="H2585" t="s">
        <v>508</v>
      </c>
      <c r="I2585" t="s">
        <v>212</v>
      </c>
      <c r="J2585" t="s">
        <v>213</v>
      </c>
      <c r="K2585" t="s">
        <v>149</v>
      </c>
      <c r="L2585" t="s">
        <v>214</v>
      </c>
      <c r="M2585" t="s">
        <v>1400</v>
      </c>
      <c r="N2585" t="s">
        <v>215</v>
      </c>
      <c r="O2585" s="57">
        <v>46301.569849537038</v>
      </c>
      <c r="P2585" s="57">
        <v>46303.584780092591</v>
      </c>
      <c r="Q2585">
        <v>69405069</v>
      </c>
      <c r="S2585">
        <v>152649201761</v>
      </c>
      <c r="T2585" t="s">
        <v>3597</v>
      </c>
      <c r="U2585" t="s">
        <v>3598</v>
      </c>
      <c r="V2585" t="s">
        <v>3599</v>
      </c>
      <c r="Z2585">
        <v>111.803967330463</v>
      </c>
      <c r="AA2585">
        <v>-6.8600011957564302</v>
      </c>
      <c r="AB2585" t="s">
        <v>3600</v>
      </c>
      <c r="AC2585" t="s">
        <v>235</v>
      </c>
      <c r="AL2585" t="s">
        <v>217</v>
      </c>
      <c r="AM2585" t="s">
        <v>3435</v>
      </c>
      <c r="AN2585" t="s">
        <v>6</v>
      </c>
      <c r="AO2585" s="57">
        <v>46183.601145833331</v>
      </c>
      <c r="AP2585" s="57">
        <v>46302.458333333336</v>
      </c>
      <c r="AQ2585" t="s">
        <v>841</v>
      </c>
      <c r="AR2585" t="s">
        <v>14</v>
      </c>
      <c r="AS2585" t="s">
        <v>844</v>
      </c>
      <c r="AT2585" t="s">
        <v>220</v>
      </c>
      <c r="AV2585" t="s">
        <v>4730</v>
      </c>
      <c r="AW2585" t="s">
        <v>1302</v>
      </c>
      <c r="AX2585" t="s">
        <v>222</v>
      </c>
      <c r="BA2585" s="57">
        <v>46302.458333333336</v>
      </c>
      <c r="BB2585" t="s">
        <v>3435</v>
      </c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str">
        <f>VLOOKUP(H2585,Sheet2!$A$1:$B$270,2,FALSE)</f>
        <v>BOJONEGORO</v>
      </c>
    </row>
    <row r="2586" spans="1:61">
      <c r="A2586">
        <v>2585</v>
      </c>
      <c r="B2586">
        <v>1002623571</v>
      </c>
      <c r="C2586">
        <v>3</v>
      </c>
      <c r="D2586" t="s">
        <v>38</v>
      </c>
      <c r="E2586">
        <v>5</v>
      </c>
      <c r="F2586" t="s">
        <v>92</v>
      </c>
      <c r="G2586" t="s">
        <v>97</v>
      </c>
      <c r="H2586" t="s">
        <v>508</v>
      </c>
      <c r="I2586" t="s">
        <v>212</v>
      </c>
      <c r="J2586" t="s">
        <v>213</v>
      </c>
      <c r="K2586" t="s">
        <v>149</v>
      </c>
      <c r="L2586" t="s">
        <v>214</v>
      </c>
      <c r="M2586" t="s">
        <v>1400</v>
      </c>
      <c r="N2586" t="s">
        <v>215</v>
      </c>
      <c r="O2586" s="57">
        <v>46301.388599537036</v>
      </c>
      <c r="P2586" s="57">
        <v>46303.576412037037</v>
      </c>
      <c r="Q2586">
        <v>69404737</v>
      </c>
      <c r="S2586">
        <v>152649201760</v>
      </c>
      <c r="T2586" t="s">
        <v>3601</v>
      </c>
      <c r="U2586" t="s">
        <v>3598</v>
      </c>
      <c r="V2586" t="s">
        <v>3602</v>
      </c>
      <c r="Z2586">
        <v>111.803969170377</v>
      </c>
      <c r="AA2586">
        <v>-6.8599973565457404</v>
      </c>
      <c r="AB2586" t="s">
        <v>3603</v>
      </c>
      <c r="AC2586" t="s">
        <v>235</v>
      </c>
      <c r="AL2586" t="s">
        <v>217</v>
      </c>
      <c r="AM2586" t="s">
        <v>3197</v>
      </c>
      <c r="AN2586" t="s">
        <v>6</v>
      </c>
      <c r="AO2586" s="57">
        <v>46183.392407407409</v>
      </c>
      <c r="AP2586" s="57">
        <v>46302.333333333336</v>
      </c>
      <c r="AQ2586" t="s">
        <v>841</v>
      </c>
      <c r="AR2586" t="s">
        <v>14</v>
      </c>
      <c r="AS2586" t="s">
        <v>844</v>
      </c>
      <c r="AT2586" t="s">
        <v>220</v>
      </c>
      <c r="AV2586" t="s">
        <v>4731</v>
      </c>
      <c r="AW2586" t="s">
        <v>1302</v>
      </c>
      <c r="AX2586" t="s">
        <v>222</v>
      </c>
      <c r="BA2586" s="57">
        <v>46302.333333333336</v>
      </c>
      <c r="BB2586" t="s">
        <v>3197</v>
      </c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str">
        <f>VLOOKUP(H2586,Sheet2!$A$1:$B$270,2,FALSE)</f>
        <v>BOJONEGORO</v>
      </c>
    </row>
    <row r="2587" spans="1:61">
      <c r="A2587">
        <v>2586</v>
      </c>
      <c r="B2587">
        <v>1002646460</v>
      </c>
      <c r="C2587">
        <v>3</v>
      </c>
      <c r="D2587" t="s">
        <v>38</v>
      </c>
      <c r="E2587">
        <v>5</v>
      </c>
      <c r="F2587" t="s">
        <v>92</v>
      </c>
      <c r="G2587" t="s">
        <v>97</v>
      </c>
      <c r="H2587" t="s">
        <v>508</v>
      </c>
      <c r="I2587" t="s">
        <v>212</v>
      </c>
      <c r="J2587" t="s">
        <v>213</v>
      </c>
      <c r="K2587" t="s">
        <v>149</v>
      </c>
      <c r="L2587" t="s">
        <v>214</v>
      </c>
      <c r="M2587" t="s">
        <v>542</v>
      </c>
      <c r="N2587" t="s">
        <v>215</v>
      </c>
      <c r="O2587" s="57">
        <v>46316.337592592594</v>
      </c>
      <c r="P2587" s="57">
        <v>46316.337592592594</v>
      </c>
      <c r="Q2587">
        <v>69412962</v>
      </c>
      <c r="T2587" t="s">
        <v>9928</v>
      </c>
      <c r="V2587" t="s">
        <v>9930</v>
      </c>
      <c r="Z2587">
        <v>111.887685</v>
      </c>
      <c r="AA2587">
        <v>-6.9524229999999996</v>
      </c>
      <c r="AB2587" t="s">
        <v>9931</v>
      </c>
      <c r="AC2587" t="s">
        <v>216</v>
      </c>
      <c r="AL2587" t="s">
        <v>217</v>
      </c>
      <c r="AM2587" t="s">
        <v>9625</v>
      </c>
      <c r="AN2587" t="s">
        <v>6</v>
      </c>
      <c r="AO2587" t="s">
        <v>10896</v>
      </c>
      <c r="AP2587" s="57">
        <v>46315</v>
      </c>
      <c r="AR2587" t="s">
        <v>543</v>
      </c>
      <c r="AS2587" t="s">
        <v>844</v>
      </c>
      <c r="AT2587" t="s">
        <v>230</v>
      </c>
      <c r="AV2587" t="s">
        <v>11197</v>
      </c>
      <c r="AW2587" t="s">
        <v>875</v>
      </c>
      <c r="AX2587" t="s">
        <v>222</v>
      </c>
      <c r="BA2587" s="57">
        <v>46315.458333333336</v>
      </c>
      <c r="BB2587" t="s">
        <v>9625</v>
      </c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str">
        <f>VLOOKUP(H2587,Sheet2!$A$1:$B$270,2,FALSE)</f>
        <v>BOJONEGORO</v>
      </c>
    </row>
    <row r="2588" spans="1:61">
      <c r="A2588">
        <v>2587</v>
      </c>
      <c r="B2588">
        <v>1002627740</v>
      </c>
      <c r="C2588">
        <v>3</v>
      </c>
      <c r="D2588" t="s">
        <v>38</v>
      </c>
      <c r="E2588">
        <v>5</v>
      </c>
      <c r="F2588" t="s">
        <v>92</v>
      </c>
      <c r="G2588" t="s">
        <v>97</v>
      </c>
      <c r="H2588" t="s">
        <v>508</v>
      </c>
      <c r="I2588" t="s">
        <v>212</v>
      </c>
      <c r="J2588" t="s">
        <v>213</v>
      </c>
      <c r="K2588" t="s">
        <v>149</v>
      </c>
      <c r="M2588" t="s">
        <v>76</v>
      </c>
      <c r="N2588" t="s">
        <v>215</v>
      </c>
      <c r="O2588" s="57">
        <v>46303.576423611114</v>
      </c>
      <c r="P2588" s="57">
        <v>46303.745023148149</v>
      </c>
      <c r="Q2588">
        <v>69404737</v>
      </c>
      <c r="S2588">
        <v>152649201941</v>
      </c>
      <c r="T2588" t="s">
        <v>3601</v>
      </c>
      <c r="U2588" t="s">
        <v>4732</v>
      </c>
      <c r="V2588" t="s">
        <v>4733</v>
      </c>
      <c r="Z2588">
        <v>111.80378399999999</v>
      </c>
      <c r="AA2588">
        <v>-6.859864</v>
      </c>
      <c r="AB2588" t="s">
        <v>3603</v>
      </c>
      <c r="AC2588" t="s">
        <v>229</v>
      </c>
      <c r="AL2588" t="s">
        <v>217</v>
      </c>
      <c r="AM2588" t="s">
        <v>4691</v>
      </c>
      <c r="AN2588" t="s">
        <v>6</v>
      </c>
      <c r="AO2588" s="57">
        <v>46244.59065972222</v>
      </c>
      <c r="AR2588" t="s">
        <v>218</v>
      </c>
      <c r="AS2588" t="s">
        <v>844</v>
      </c>
      <c r="AT2588" t="s">
        <v>220</v>
      </c>
      <c r="AU2588">
        <v>20261008</v>
      </c>
      <c r="AV2588" t="s">
        <v>221</v>
      </c>
      <c r="AW2588" t="s">
        <v>540</v>
      </c>
      <c r="AX2588" t="s">
        <v>222</v>
      </c>
      <c r="BA2588" s="57">
        <v>46303.291666666664</v>
      </c>
      <c r="BB2588" t="s">
        <v>4691</v>
      </c>
      <c r="BC2588">
        <v>2026</v>
      </c>
      <c r="BD2588">
        <v>10</v>
      </c>
      <c r="BE2588">
        <v>8</v>
      </c>
      <c r="BF2588" s="6">
        <f t="shared" si="120"/>
        <v>46303</v>
      </c>
      <c r="BG2588">
        <f t="shared" si="121"/>
        <v>-0.29166666666424135</v>
      </c>
      <c r="BH2588" t="str">
        <f t="shared" si="122"/>
        <v>COMPLY</v>
      </c>
      <c r="BI2588" t="str">
        <f>VLOOKUP(H2588,Sheet2!$A$1:$B$270,2,FALSE)</f>
        <v>BOJONEGORO</v>
      </c>
    </row>
    <row r="2589" spans="1:61">
      <c r="A2589">
        <v>2588</v>
      </c>
      <c r="B2589">
        <v>1002628978</v>
      </c>
      <c r="C2589">
        <v>3</v>
      </c>
      <c r="D2589" t="s">
        <v>38</v>
      </c>
      <c r="E2589">
        <v>5</v>
      </c>
      <c r="F2589" t="s">
        <v>92</v>
      </c>
      <c r="G2589" t="s">
        <v>97</v>
      </c>
      <c r="H2589" t="s">
        <v>508</v>
      </c>
      <c r="I2589" t="s">
        <v>212</v>
      </c>
      <c r="J2589" t="s">
        <v>213</v>
      </c>
      <c r="K2589" t="s">
        <v>149</v>
      </c>
      <c r="L2589" t="s">
        <v>214</v>
      </c>
      <c r="M2589" t="s">
        <v>76</v>
      </c>
      <c r="N2589" t="s">
        <v>215</v>
      </c>
      <c r="O2589" s="57">
        <v>46304.399768518517</v>
      </c>
      <c r="P2589" s="57">
        <v>46305.84070601852</v>
      </c>
      <c r="Q2589">
        <v>69407074</v>
      </c>
      <c r="S2589">
        <v>152649201025</v>
      </c>
      <c r="T2589" t="s">
        <v>5617</v>
      </c>
      <c r="U2589" t="s">
        <v>5618</v>
      </c>
      <c r="V2589" t="s">
        <v>5619</v>
      </c>
      <c r="Z2589">
        <v>111.803948039112</v>
      </c>
      <c r="AA2589">
        <v>-6.8600629813232699</v>
      </c>
      <c r="AB2589" t="s">
        <v>5620</v>
      </c>
      <c r="AC2589" t="s">
        <v>235</v>
      </c>
      <c r="AL2589" t="s">
        <v>217</v>
      </c>
      <c r="AM2589" t="s">
        <v>5621</v>
      </c>
      <c r="AN2589" t="s">
        <v>6</v>
      </c>
      <c r="AO2589" s="57">
        <v>46275.402615740742</v>
      </c>
      <c r="AP2589" s="57">
        <v>46305.333333333336</v>
      </c>
      <c r="AR2589" t="s">
        <v>218</v>
      </c>
      <c r="AS2589" t="s">
        <v>844</v>
      </c>
      <c r="AT2589" t="s">
        <v>220</v>
      </c>
      <c r="AU2589">
        <v>20261010</v>
      </c>
      <c r="AV2589" t="s">
        <v>221</v>
      </c>
      <c r="AW2589" t="s">
        <v>1302</v>
      </c>
      <c r="AX2589" t="s">
        <v>222</v>
      </c>
      <c r="BA2589" s="57">
        <v>46305.333333333336</v>
      </c>
      <c r="BB2589" t="s">
        <v>5621</v>
      </c>
      <c r="BC2589">
        <v>2026</v>
      </c>
      <c r="BD2589">
        <v>10</v>
      </c>
      <c r="BE2589">
        <v>10</v>
      </c>
      <c r="BF2589" s="6">
        <f t="shared" si="120"/>
        <v>46305</v>
      </c>
      <c r="BG2589">
        <f t="shared" si="121"/>
        <v>-0.33333333333575865</v>
      </c>
      <c r="BH2589" t="str">
        <f t="shared" si="122"/>
        <v>COMPLY</v>
      </c>
      <c r="BI2589" t="str">
        <f>VLOOKUP(H2589,Sheet2!$A$1:$B$270,2,FALSE)</f>
        <v>BOJONEGORO</v>
      </c>
    </row>
    <row r="2590" spans="1:61">
      <c r="A2590">
        <v>2589</v>
      </c>
      <c r="B2590">
        <v>1002640027</v>
      </c>
      <c r="C2590">
        <v>3</v>
      </c>
      <c r="D2590" t="s">
        <v>38</v>
      </c>
      <c r="E2590">
        <v>5</v>
      </c>
      <c r="F2590" t="s">
        <v>92</v>
      </c>
      <c r="G2590" t="s">
        <v>97</v>
      </c>
      <c r="H2590" t="s">
        <v>508</v>
      </c>
      <c r="I2590" t="s">
        <v>212</v>
      </c>
      <c r="J2590" t="s">
        <v>213</v>
      </c>
      <c r="K2590" t="s">
        <v>149</v>
      </c>
      <c r="L2590" t="s">
        <v>214</v>
      </c>
      <c r="M2590" t="s">
        <v>76</v>
      </c>
      <c r="N2590" t="s">
        <v>215</v>
      </c>
      <c r="O2590" s="57">
        <v>46311.52615740741</v>
      </c>
      <c r="P2590" s="57">
        <v>46312.546030092592</v>
      </c>
      <c r="Q2590">
        <v>69411422</v>
      </c>
      <c r="S2590">
        <v>152649201573</v>
      </c>
      <c r="T2590" t="s">
        <v>9145</v>
      </c>
      <c r="U2590" t="s">
        <v>9146</v>
      </c>
      <c r="V2590" t="s">
        <v>9147</v>
      </c>
      <c r="Z2590">
        <v>111.80489703088099</v>
      </c>
      <c r="AA2590">
        <v>-6.8600458820046297</v>
      </c>
      <c r="AB2590" t="s">
        <v>9148</v>
      </c>
      <c r="AC2590" t="s">
        <v>235</v>
      </c>
      <c r="AL2590" t="s">
        <v>217</v>
      </c>
      <c r="AM2590" t="s">
        <v>8138</v>
      </c>
      <c r="AN2590" t="s">
        <v>6</v>
      </c>
      <c r="AO2590" t="s">
        <v>8293</v>
      </c>
      <c r="AP2590" s="57">
        <v>46312.458333333336</v>
      </c>
      <c r="AR2590" t="s">
        <v>218</v>
      </c>
      <c r="AS2590" t="s">
        <v>844</v>
      </c>
      <c r="AT2590" t="s">
        <v>230</v>
      </c>
      <c r="AU2590">
        <v>20261017</v>
      </c>
      <c r="AV2590" t="s">
        <v>221</v>
      </c>
      <c r="AW2590" t="s">
        <v>876</v>
      </c>
      <c r="AX2590" t="s">
        <v>222</v>
      </c>
      <c r="BA2590" s="57">
        <v>46312.458333333336</v>
      </c>
      <c r="BB2590" t="s">
        <v>8138</v>
      </c>
      <c r="BC2590">
        <v>2026</v>
      </c>
      <c r="BD2590">
        <v>10</v>
      </c>
      <c r="BE2590">
        <v>17</v>
      </c>
      <c r="BF2590" s="6">
        <f t="shared" si="120"/>
        <v>46312</v>
      </c>
      <c r="BG2590">
        <f t="shared" si="121"/>
        <v>-0.45833333333575865</v>
      </c>
      <c r="BH2590" t="str">
        <f t="shared" si="122"/>
        <v>COMPLY</v>
      </c>
      <c r="BI2590" t="str">
        <f>VLOOKUP(H2590,Sheet2!$A$1:$B$270,2,FALSE)</f>
        <v>BOJONEGORO</v>
      </c>
    </row>
    <row r="2591" spans="1:61">
      <c r="A2591">
        <v>2590</v>
      </c>
      <c r="B2591">
        <v>1002653451</v>
      </c>
      <c r="C2591">
        <v>3</v>
      </c>
      <c r="D2591" t="s">
        <v>38</v>
      </c>
      <c r="E2591">
        <v>5</v>
      </c>
      <c r="F2591" t="s">
        <v>92</v>
      </c>
      <c r="G2591" t="s">
        <v>97</v>
      </c>
      <c r="H2591" t="s">
        <v>508</v>
      </c>
      <c r="I2591" t="s">
        <v>212</v>
      </c>
      <c r="J2591" t="s">
        <v>213</v>
      </c>
      <c r="K2591" t="s">
        <v>149</v>
      </c>
      <c r="M2591" t="s">
        <v>76</v>
      </c>
      <c r="N2591" t="s">
        <v>215</v>
      </c>
      <c r="O2591" s="57">
        <v>46321.486527777779</v>
      </c>
      <c r="P2591" s="57">
        <v>46322.468877314815</v>
      </c>
      <c r="Q2591">
        <v>69416985</v>
      </c>
      <c r="S2591">
        <v>152649201216</v>
      </c>
      <c r="T2591" t="s">
        <v>13438</v>
      </c>
      <c r="U2591" t="s">
        <v>13439</v>
      </c>
      <c r="V2591" t="s">
        <v>13440</v>
      </c>
      <c r="Z2591">
        <v>111.88973821851</v>
      </c>
      <c r="AA2591">
        <v>-6.95387113223269</v>
      </c>
      <c r="AB2591" t="s">
        <v>13441</v>
      </c>
      <c r="AC2591" t="s">
        <v>229</v>
      </c>
      <c r="AL2591" t="s">
        <v>217</v>
      </c>
      <c r="AM2591" t="s">
        <v>13442</v>
      </c>
      <c r="AN2591" t="s">
        <v>6</v>
      </c>
      <c r="AO2591" t="s">
        <v>13262</v>
      </c>
      <c r="AP2591" s="57">
        <v>46322.625</v>
      </c>
      <c r="AR2591" t="s">
        <v>218</v>
      </c>
      <c r="AS2591" t="s">
        <v>844</v>
      </c>
      <c r="AT2591" t="s">
        <v>230</v>
      </c>
      <c r="AU2591">
        <v>20261027</v>
      </c>
      <c r="AV2591" t="s">
        <v>221</v>
      </c>
      <c r="AW2591" t="s">
        <v>577</v>
      </c>
      <c r="AX2591" t="s">
        <v>222</v>
      </c>
      <c r="BA2591" s="57">
        <v>46322.625</v>
      </c>
      <c r="BB2591" t="s">
        <v>13442</v>
      </c>
      <c r="BC2591">
        <v>2026</v>
      </c>
      <c r="BD2591">
        <v>10</v>
      </c>
      <c r="BE2591">
        <v>27</v>
      </c>
      <c r="BF2591" s="6">
        <f t="shared" si="120"/>
        <v>46322</v>
      </c>
      <c r="BG2591">
        <f t="shared" si="121"/>
        <v>-0.625</v>
      </c>
      <c r="BH2591" t="str">
        <f t="shared" si="122"/>
        <v>COMPLY</v>
      </c>
      <c r="BI2591" t="str">
        <f>VLOOKUP(H2591,Sheet2!$A$1:$B$270,2,FALSE)</f>
        <v>BOJONEGORO</v>
      </c>
    </row>
    <row r="2592" spans="1:61">
      <c r="A2592">
        <v>2591</v>
      </c>
      <c r="B2592">
        <v>1002646457</v>
      </c>
      <c r="C2592">
        <v>3</v>
      </c>
      <c r="D2592" t="s">
        <v>38</v>
      </c>
      <c r="E2592">
        <v>5</v>
      </c>
      <c r="F2592" t="s">
        <v>92</v>
      </c>
      <c r="G2592" t="s">
        <v>97</v>
      </c>
      <c r="H2592" t="s">
        <v>508</v>
      </c>
      <c r="I2592" t="s">
        <v>212</v>
      </c>
      <c r="J2592" t="s">
        <v>213</v>
      </c>
      <c r="K2592" t="s">
        <v>149</v>
      </c>
      <c r="L2592" t="s">
        <v>214</v>
      </c>
      <c r="M2592" t="s">
        <v>2112</v>
      </c>
      <c r="N2592" t="s">
        <v>215</v>
      </c>
      <c r="O2592" s="57">
        <v>46316.335219907407</v>
      </c>
      <c r="P2592" s="57">
        <v>46316.443773148145</v>
      </c>
      <c r="Q2592">
        <v>69412859</v>
      </c>
      <c r="T2592" t="s">
        <v>9928</v>
      </c>
      <c r="V2592" t="s">
        <v>9932</v>
      </c>
      <c r="Z2592">
        <v>111.88768</v>
      </c>
      <c r="AA2592">
        <v>-6.9524229999999996</v>
      </c>
      <c r="AB2592" t="s">
        <v>9933</v>
      </c>
      <c r="AC2592" t="s">
        <v>216</v>
      </c>
      <c r="AL2592" t="s">
        <v>217</v>
      </c>
      <c r="AM2592" t="s">
        <v>9934</v>
      </c>
      <c r="AN2592" t="s">
        <v>6</v>
      </c>
      <c r="AO2592" t="s">
        <v>10896</v>
      </c>
      <c r="AP2592" s="57">
        <v>46315</v>
      </c>
      <c r="AR2592" t="s">
        <v>543</v>
      </c>
      <c r="AS2592" t="s">
        <v>844</v>
      </c>
      <c r="AT2592" t="s">
        <v>230</v>
      </c>
      <c r="AV2592" t="s">
        <v>2117</v>
      </c>
      <c r="AW2592" t="s">
        <v>875</v>
      </c>
      <c r="AX2592" t="s">
        <v>222</v>
      </c>
      <c r="BA2592" s="57">
        <v>46315.458333333336</v>
      </c>
      <c r="BB2592" t="s">
        <v>9934</v>
      </c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str">
        <f>VLOOKUP(H2592,Sheet2!$A$1:$B$270,2,FALSE)</f>
        <v>BOJONEGORO</v>
      </c>
    </row>
    <row r="2593" spans="1:61">
      <c r="A2593">
        <v>2592</v>
      </c>
      <c r="B2593">
        <v>1002643361</v>
      </c>
      <c r="C2593">
        <v>3</v>
      </c>
      <c r="D2593" t="s">
        <v>38</v>
      </c>
      <c r="E2593">
        <v>5</v>
      </c>
      <c r="F2593" t="s">
        <v>92</v>
      </c>
      <c r="G2593" t="s">
        <v>97</v>
      </c>
      <c r="H2593" t="s">
        <v>508</v>
      </c>
      <c r="I2593" t="s">
        <v>212</v>
      </c>
      <c r="J2593" t="s">
        <v>213</v>
      </c>
      <c r="K2593" t="s">
        <v>149</v>
      </c>
      <c r="L2593" t="s">
        <v>214</v>
      </c>
      <c r="M2593" t="s">
        <v>1916</v>
      </c>
      <c r="N2593" t="s">
        <v>215</v>
      </c>
      <c r="O2593" s="57">
        <v>46314.587268518517</v>
      </c>
      <c r="P2593" s="57">
        <v>46316.338252314818</v>
      </c>
      <c r="Q2593">
        <v>69412962</v>
      </c>
      <c r="S2593">
        <v>152649201577</v>
      </c>
      <c r="T2593" t="s">
        <v>9928</v>
      </c>
      <c r="U2593" t="s">
        <v>9929</v>
      </c>
      <c r="V2593" t="s">
        <v>9930</v>
      </c>
      <c r="Z2593">
        <v>111.88744012266299</v>
      </c>
      <c r="AA2593">
        <v>-6.9523488706596703</v>
      </c>
      <c r="AB2593" t="s">
        <v>9931</v>
      </c>
      <c r="AC2593" t="s">
        <v>216</v>
      </c>
      <c r="AL2593" t="s">
        <v>217</v>
      </c>
      <c r="AM2593" t="s">
        <v>9625</v>
      </c>
      <c r="AN2593" t="s">
        <v>6</v>
      </c>
      <c r="AO2593" t="s">
        <v>9396</v>
      </c>
      <c r="AP2593" s="57">
        <v>46315.458333333336</v>
      </c>
      <c r="AQ2593" t="s">
        <v>838</v>
      </c>
      <c r="AR2593" t="s">
        <v>12</v>
      </c>
      <c r="AS2593" t="s">
        <v>844</v>
      </c>
      <c r="AT2593" t="s">
        <v>230</v>
      </c>
      <c r="AV2593" t="s">
        <v>1626</v>
      </c>
      <c r="AW2593" t="s">
        <v>875</v>
      </c>
      <c r="AX2593" t="s">
        <v>222</v>
      </c>
      <c r="BA2593" s="57">
        <v>46315.458333333336</v>
      </c>
      <c r="BB2593" t="s">
        <v>9625</v>
      </c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str">
        <f>VLOOKUP(H2593,Sheet2!$A$1:$B$270,2,FALSE)</f>
        <v>BOJONEGORO</v>
      </c>
    </row>
    <row r="2594" spans="1:61">
      <c r="A2594">
        <v>2593</v>
      </c>
      <c r="B2594">
        <v>1002643020</v>
      </c>
      <c r="C2594">
        <v>3</v>
      </c>
      <c r="D2594" t="s">
        <v>38</v>
      </c>
      <c r="E2594">
        <v>5</v>
      </c>
      <c r="F2594" t="s">
        <v>92</v>
      </c>
      <c r="G2594" t="s">
        <v>97</v>
      </c>
      <c r="H2594" t="s">
        <v>508</v>
      </c>
      <c r="I2594" t="s">
        <v>212</v>
      </c>
      <c r="J2594" t="s">
        <v>213</v>
      </c>
      <c r="K2594" t="s">
        <v>149</v>
      </c>
      <c r="L2594" t="s">
        <v>214</v>
      </c>
      <c r="M2594" t="s">
        <v>1916</v>
      </c>
      <c r="N2594" t="s">
        <v>215</v>
      </c>
      <c r="O2594" s="57">
        <v>46314.519849537035</v>
      </c>
      <c r="P2594" s="57">
        <v>46316.335682870369</v>
      </c>
      <c r="Q2594">
        <v>69412859</v>
      </c>
      <c r="S2594">
        <v>152649201576</v>
      </c>
      <c r="T2594" t="s">
        <v>9928</v>
      </c>
      <c r="U2594" t="s">
        <v>9929</v>
      </c>
      <c r="V2594" t="s">
        <v>9932</v>
      </c>
      <c r="Z2594">
        <v>111.88744012266299</v>
      </c>
      <c r="AA2594">
        <v>-6.9523488706596703</v>
      </c>
      <c r="AB2594" t="s">
        <v>9933</v>
      </c>
      <c r="AC2594" t="s">
        <v>216</v>
      </c>
      <c r="AL2594" t="s">
        <v>217</v>
      </c>
      <c r="AM2594" t="s">
        <v>9934</v>
      </c>
      <c r="AN2594" t="s">
        <v>6</v>
      </c>
      <c r="AO2594" t="s">
        <v>9764</v>
      </c>
      <c r="AP2594" s="57">
        <v>46315.458333333336</v>
      </c>
      <c r="AQ2594" t="s">
        <v>838</v>
      </c>
      <c r="AR2594" t="s">
        <v>12</v>
      </c>
      <c r="AS2594" t="s">
        <v>844</v>
      </c>
      <c r="AT2594" t="s">
        <v>230</v>
      </c>
      <c r="AV2594" t="s">
        <v>1626</v>
      </c>
      <c r="AW2594" t="s">
        <v>875</v>
      </c>
      <c r="AX2594" t="s">
        <v>222</v>
      </c>
      <c r="BA2594" s="57">
        <v>46315.458333333336</v>
      </c>
      <c r="BB2594" t="s">
        <v>9934</v>
      </c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str">
        <f>VLOOKUP(H2594,Sheet2!$A$1:$B$270,2,FALSE)</f>
        <v>BOJONEGORO</v>
      </c>
    </row>
    <row r="2595" spans="1:61">
      <c r="A2595">
        <v>2594</v>
      </c>
      <c r="B2595">
        <v>1002626272</v>
      </c>
      <c r="C2595">
        <v>3</v>
      </c>
      <c r="D2595" t="s">
        <v>38</v>
      </c>
      <c r="E2595">
        <v>5</v>
      </c>
      <c r="F2595" t="s">
        <v>92</v>
      </c>
      <c r="G2595" t="s">
        <v>97</v>
      </c>
      <c r="H2595" t="s">
        <v>297</v>
      </c>
      <c r="I2595" t="s">
        <v>212</v>
      </c>
      <c r="J2595" t="s">
        <v>213</v>
      </c>
      <c r="K2595" t="s">
        <v>149</v>
      </c>
      <c r="M2595" t="s">
        <v>76</v>
      </c>
      <c r="N2595" t="s">
        <v>215</v>
      </c>
      <c r="O2595" s="57">
        <v>46302.586770833332</v>
      </c>
      <c r="P2595" s="57">
        <v>46304.699988425928</v>
      </c>
      <c r="Q2595">
        <v>69405907</v>
      </c>
      <c r="S2595">
        <v>152647206564</v>
      </c>
      <c r="T2595" t="s">
        <v>4734</v>
      </c>
      <c r="U2595" t="s">
        <v>4278</v>
      </c>
      <c r="V2595" t="s">
        <v>4735</v>
      </c>
      <c r="Z2595">
        <v>112.00614988814699</v>
      </c>
      <c r="AA2595">
        <v>-6.8275325235104098</v>
      </c>
      <c r="AB2595" t="s">
        <v>4279</v>
      </c>
      <c r="AC2595" t="s">
        <v>284</v>
      </c>
      <c r="AL2595" t="s">
        <v>217</v>
      </c>
      <c r="AM2595" t="s">
        <v>4736</v>
      </c>
      <c r="AN2595" t="s">
        <v>6</v>
      </c>
      <c r="AO2595" s="57">
        <v>46213.59065972222</v>
      </c>
      <c r="AP2595" s="57">
        <v>46305.458333333336</v>
      </c>
      <c r="AR2595" t="s">
        <v>218</v>
      </c>
      <c r="AS2595" t="s">
        <v>844</v>
      </c>
      <c r="AT2595" t="s">
        <v>230</v>
      </c>
      <c r="AU2595">
        <v>20261009</v>
      </c>
      <c r="AV2595" t="s">
        <v>221</v>
      </c>
      <c r="AW2595" t="s">
        <v>541</v>
      </c>
      <c r="AX2595" t="s">
        <v>222</v>
      </c>
      <c r="BA2595" s="57">
        <v>46305.458333333336</v>
      </c>
      <c r="BB2595" t="s">
        <v>4736</v>
      </c>
      <c r="BC2595">
        <v>2026</v>
      </c>
      <c r="BD2595">
        <v>10</v>
      </c>
      <c r="BE2595">
        <v>9</v>
      </c>
      <c r="BF2595" s="6">
        <f t="shared" si="120"/>
        <v>46304</v>
      </c>
      <c r="BG2595">
        <f t="shared" si="121"/>
        <v>-1.4583333333357587</v>
      </c>
      <c r="BH2595" t="str">
        <f t="shared" si="122"/>
        <v>COMPLY</v>
      </c>
      <c r="BI2595" t="str">
        <f>VLOOKUP(H2595,Sheet2!$A$1:$B$270,2,FALSE)</f>
        <v>BOJONEGORO</v>
      </c>
    </row>
    <row r="2596" spans="1:61">
      <c r="A2596">
        <v>2595</v>
      </c>
      <c r="B2596">
        <v>1002633818</v>
      </c>
      <c r="C2596">
        <v>3</v>
      </c>
      <c r="D2596" t="s">
        <v>38</v>
      </c>
      <c r="E2596">
        <v>5</v>
      </c>
      <c r="F2596" t="s">
        <v>92</v>
      </c>
      <c r="G2596" t="s">
        <v>97</v>
      </c>
      <c r="H2596" t="s">
        <v>297</v>
      </c>
      <c r="I2596" t="s">
        <v>212</v>
      </c>
      <c r="J2596" t="s">
        <v>213</v>
      </c>
      <c r="K2596" t="s">
        <v>149</v>
      </c>
      <c r="L2596" t="s">
        <v>214</v>
      </c>
      <c r="M2596" t="s">
        <v>76</v>
      </c>
      <c r="N2596" t="s">
        <v>215</v>
      </c>
      <c r="O2596" s="57">
        <v>46307.785127314812</v>
      </c>
      <c r="P2596" s="57">
        <v>46308.429270833331</v>
      </c>
      <c r="Q2596">
        <v>69408975</v>
      </c>
      <c r="S2596">
        <v>152647206569</v>
      </c>
      <c r="T2596" t="s">
        <v>6426</v>
      </c>
      <c r="U2596" t="s">
        <v>6427</v>
      </c>
      <c r="V2596" t="s">
        <v>6428</v>
      </c>
      <c r="Z2596">
        <v>111.985862241467</v>
      </c>
      <c r="AA2596">
        <v>-6.8788866213091504</v>
      </c>
      <c r="AB2596" t="s">
        <v>6429</v>
      </c>
      <c r="AC2596" t="s">
        <v>235</v>
      </c>
      <c r="AL2596" t="s">
        <v>217</v>
      </c>
      <c r="AM2596" t="s">
        <v>5874</v>
      </c>
      <c r="AN2596" t="s">
        <v>6</v>
      </c>
      <c r="AO2596" s="57">
        <v>46366.78837962963</v>
      </c>
      <c r="AP2596" s="57">
        <v>46308.625</v>
      </c>
      <c r="AR2596" t="s">
        <v>218</v>
      </c>
      <c r="AS2596" t="s">
        <v>844</v>
      </c>
      <c r="AT2596" t="s">
        <v>230</v>
      </c>
      <c r="AU2596">
        <v>20261013</v>
      </c>
      <c r="AV2596" t="s">
        <v>221</v>
      </c>
      <c r="AW2596" t="s">
        <v>877</v>
      </c>
      <c r="AX2596" t="s">
        <v>222</v>
      </c>
      <c r="BA2596" s="57">
        <v>46308.625</v>
      </c>
      <c r="BB2596" t="s">
        <v>5874</v>
      </c>
      <c r="BC2596">
        <v>2026</v>
      </c>
      <c r="BD2596">
        <v>10</v>
      </c>
      <c r="BE2596">
        <v>13</v>
      </c>
      <c r="BF2596" s="6">
        <f t="shared" si="120"/>
        <v>46308</v>
      </c>
      <c r="BG2596">
        <f t="shared" si="121"/>
        <v>-0.625</v>
      </c>
      <c r="BH2596" t="str">
        <f t="shared" si="122"/>
        <v>COMPLY</v>
      </c>
      <c r="BI2596" t="str">
        <f>VLOOKUP(H2596,Sheet2!$A$1:$B$270,2,FALSE)</f>
        <v>BOJONEGORO</v>
      </c>
    </row>
    <row r="2597" spans="1:61">
      <c r="A2597">
        <v>2596</v>
      </c>
      <c r="B2597">
        <v>1002642192</v>
      </c>
      <c r="C2597">
        <v>3</v>
      </c>
      <c r="D2597" t="s">
        <v>38</v>
      </c>
      <c r="E2597">
        <v>5</v>
      </c>
      <c r="F2597" t="s">
        <v>92</v>
      </c>
      <c r="G2597" t="s">
        <v>97</v>
      </c>
      <c r="H2597" t="s">
        <v>297</v>
      </c>
      <c r="I2597" t="s">
        <v>212</v>
      </c>
      <c r="J2597" t="s">
        <v>213</v>
      </c>
      <c r="K2597" t="s">
        <v>149</v>
      </c>
      <c r="M2597" t="s">
        <v>76</v>
      </c>
      <c r="N2597" t="s">
        <v>215</v>
      </c>
      <c r="O2597" s="57">
        <v>46314.351863425924</v>
      </c>
      <c r="P2597" s="57">
        <v>46315.656307870369</v>
      </c>
      <c r="Q2597">
        <v>69412566</v>
      </c>
      <c r="S2597">
        <v>152647206508</v>
      </c>
      <c r="T2597" t="s">
        <v>9935</v>
      </c>
      <c r="U2597" t="s">
        <v>9936</v>
      </c>
      <c r="V2597" t="s">
        <v>9937</v>
      </c>
      <c r="Z2597">
        <v>111.94917220000001</v>
      </c>
      <c r="AA2597">
        <v>-6.8382320999999999</v>
      </c>
      <c r="AB2597" t="s">
        <v>9938</v>
      </c>
      <c r="AC2597" t="s">
        <v>229</v>
      </c>
      <c r="AL2597" t="s">
        <v>217</v>
      </c>
      <c r="AM2597" t="s">
        <v>9939</v>
      </c>
      <c r="AN2597" t="s">
        <v>6</v>
      </c>
      <c r="AO2597" t="s">
        <v>9940</v>
      </c>
      <c r="AP2597" s="57">
        <v>46315.458333333336</v>
      </c>
      <c r="AR2597" t="s">
        <v>218</v>
      </c>
      <c r="AS2597" t="s">
        <v>844</v>
      </c>
      <c r="AT2597" t="s">
        <v>230</v>
      </c>
      <c r="AU2597">
        <v>20261020</v>
      </c>
      <c r="AV2597" t="s">
        <v>221</v>
      </c>
      <c r="AW2597" t="s">
        <v>540</v>
      </c>
      <c r="AX2597" t="s">
        <v>222</v>
      </c>
      <c r="BA2597" s="57">
        <v>46315.458333333336</v>
      </c>
      <c r="BB2597" t="s">
        <v>9939</v>
      </c>
      <c r="BC2597">
        <v>2026</v>
      </c>
      <c r="BD2597">
        <v>10</v>
      </c>
      <c r="BE2597">
        <v>20</v>
      </c>
      <c r="BF2597" s="6">
        <f t="shared" si="120"/>
        <v>46315</v>
      </c>
      <c r="BG2597">
        <f t="shared" si="121"/>
        <v>-0.45833333333575865</v>
      </c>
      <c r="BH2597" t="str">
        <f t="shared" si="122"/>
        <v>COMPLY</v>
      </c>
      <c r="BI2597" t="str">
        <f>VLOOKUP(H2597,Sheet2!$A$1:$B$270,2,FALSE)</f>
        <v>BOJONEGORO</v>
      </c>
    </row>
    <row r="2598" spans="1:61">
      <c r="A2598">
        <v>2597</v>
      </c>
      <c r="B2598">
        <v>1002624815</v>
      </c>
      <c r="C2598">
        <v>3</v>
      </c>
      <c r="D2598" t="s">
        <v>38</v>
      </c>
      <c r="E2598">
        <v>5</v>
      </c>
      <c r="F2598" t="s">
        <v>92</v>
      </c>
      <c r="G2598" t="s">
        <v>97</v>
      </c>
      <c r="H2598" t="s">
        <v>297</v>
      </c>
      <c r="I2598" t="s">
        <v>212</v>
      </c>
      <c r="J2598" t="s">
        <v>213</v>
      </c>
      <c r="K2598" t="s">
        <v>149</v>
      </c>
      <c r="L2598" t="s">
        <v>214</v>
      </c>
      <c r="M2598" t="s">
        <v>1916</v>
      </c>
      <c r="N2598" t="s">
        <v>215</v>
      </c>
      <c r="O2598" s="57">
        <v>46301.653252314813</v>
      </c>
      <c r="P2598" s="57">
        <v>46304.376261574071</v>
      </c>
      <c r="Q2598">
        <v>69405265</v>
      </c>
      <c r="S2598">
        <v>152647206563</v>
      </c>
      <c r="T2598" t="s">
        <v>3604</v>
      </c>
      <c r="U2598" t="s">
        <v>3605</v>
      </c>
      <c r="V2598" t="s">
        <v>3606</v>
      </c>
      <c r="Z2598">
        <v>112.002631270227</v>
      </c>
      <c r="AA2598">
        <v>-6.8304083520787504</v>
      </c>
      <c r="AB2598" t="s">
        <v>3607</v>
      </c>
      <c r="AC2598" t="s">
        <v>235</v>
      </c>
      <c r="AL2598" t="s">
        <v>217</v>
      </c>
      <c r="AM2598" t="s">
        <v>3608</v>
      </c>
      <c r="AN2598" t="s">
        <v>6</v>
      </c>
      <c r="AO2598" s="57">
        <v>46183.663668981484</v>
      </c>
      <c r="AP2598" s="57">
        <v>46303.333333333336</v>
      </c>
      <c r="AQ2598" t="s">
        <v>841</v>
      </c>
      <c r="AR2598" t="s">
        <v>12</v>
      </c>
      <c r="AS2598" t="s">
        <v>844</v>
      </c>
      <c r="AT2598" t="s">
        <v>220</v>
      </c>
      <c r="AV2598" t="s">
        <v>1626</v>
      </c>
      <c r="AW2598" t="s">
        <v>3609</v>
      </c>
      <c r="AX2598" t="s">
        <v>222</v>
      </c>
      <c r="BA2598" s="57">
        <v>46303.333333333336</v>
      </c>
      <c r="BB2598" t="s">
        <v>3608</v>
      </c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str">
        <f>VLOOKUP(H2598,Sheet2!$A$1:$B$270,2,FALSE)</f>
        <v>BOJONEGORO</v>
      </c>
    </row>
    <row r="2599" spans="1:61">
      <c r="A2599">
        <v>2598</v>
      </c>
      <c r="B2599">
        <v>1002651755</v>
      </c>
      <c r="C2599">
        <v>3</v>
      </c>
      <c r="D2599" t="s">
        <v>38</v>
      </c>
      <c r="E2599">
        <v>5</v>
      </c>
      <c r="F2599" t="s">
        <v>92</v>
      </c>
      <c r="G2599" t="s">
        <v>97</v>
      </c>
      <c r="H2599" t="s">
        <v>461</v>
      </c>
      <c r="I2599" t="s">
        <v>212</v>
      </c>
      <c r="J2599" t="s">
        <v>213</v>
      </c>
      <c r="K2599" t="s">
        <v>149</v>
      </c>
      <c r="L2599" t="s">
        <v>214</v>
      </c>
      <c r="M2599" t="s">
        <v>836</v>
      </c>
      <c r="N2599" t="s">
        <v>215</v>
      </c>
      <c r="O2599" s="57">
        <v>46318.75199074074</v>
      </c>
      <c r="P2599" s="57">
        <v>46325.356921296298</v>
      </c>
      <c r="Q2599">
        <v>69416159</v>
      </c>
      <c r="S2599">
        <v>152646206456</v>
      </c>
      <c r="T2599" t="s">
        <v>12736</v>
      </c>
      <c r="U2599" t="s">
        <v>12737</v>
      </c>
      <c r="V2599" t="s">
        <v>12738</v>
      </c>
      <c r="Z2599">
        <v>112.127081398409</v>
      </c>
      <c r="AA2599">
        <v>-7.0840894641340899</v>
      </c>
      <c r="AB2599" t="s">
        <v>12739</v>
      </c>
      <c r="AC2599" t="s">
        <v>235</v>
      </c>
      <c r="AL2599" t="s">
        <v>217</v>
      </c>
      <c r="AM2599" t="s">
        <v>12740</v>
      </c>
      <c r="AN2599" t="s">
        <v>6</v>
      </c>
      <c r="AO2599" t="s">
        <v>12741</v>
      </c>
      <c r="AP2599" s="57">
        <v>46319.625</v>
      </c>
      <c r="AQ2599" t="s">
        <v>841</v>
      </c>
      <c r="AR2599" t="s">
        <v>14</v>
      </c>
      <c r="AS2599" t="s">
        <v>844</v>
      </c>
      <c r="AT2599" t="s">
        <v>230</v>
      </c>
      <c r="AV2599" t="s">
        <v>837</v>
      </c>
      <c r="AW2599" t="s">
        <v>923</v>
      </c>
      <c r="AX2599" t="s">
        <v>222</v>
      </c>
      <c r="BA2599" s="57">
        <v>46319.625</v>
      </c>
      <c r="BB2599" t="s">
        <v>12740</v>
      </c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str">
        <f>VLOOKUP(H2599,Sheet2!$A$1:$B$270,2,FALSE)</f>
        <v>BOJONEGORO</v>
      </c>
    </row>
    <row r="2600" spans="1:61">
      <c r="A2600">
        <v>2599</v>
      </c>
      <c r="B2600">
        <v>1002616902</v>
      </c>
      <c r="C2600">
        <v>3</v>
      </c>
      <c r="D2600" t="s">
        <v>38</v>
      </c>
      <c r="E2600">
        <v>5</v>
      </c>
      <c r="F2600" t="s">
        <v>92</v>
      </c>
      <c r="G2600" t="s">
        <v>97</v>
      </c>
      <c r="H2600" t="s">
        <v>461</v>
      </c>
      <c r="I2600" t="s">
        <v>212</v>
      </c>
      <c r="J2600" t="s">
        <v>213</v>
      </c>
      <c r="K2600" t="s">
        <v>149</v>
      </c>
      <c r="M2600" t="s">
        <v>76</v>
      </c>
      <c r="N2600" t="s">
        <v>215</v>
      </c>
      <c r="O2600" s="57">
        <v>46296.358287037037</v>
      </c>
      <c r="P2600" s="57">
        <v>46297.448020833333</v>
      </c>
      <c r="Q2600">
        <v>69402022</v>
      </c>
      <c r="S2600">
        <v>152646206273</v>
      </c>
      <c r="T2600" t="s">
        <v>1315</v>
      </c>
      <c r="U2600" t="s">
        <v>1316</v>
      </c>
      <c r="V2600" t="s">
        <v>1317</v>
      </c>
      <c r="Z2600">
        <v>111.96432128548599</v>
      </c>
      <c r="AA2600">
        <v>-7.0930767066443199</v>
      </c>
      <c r="AB2600" t="s">
        <v>1318</v>
      </c>
      <c r="AC2600" t="s">
        <v>284</v>
      </c>
      <c r="AL2600" t="s">
        <v>217</v>
      </c>
      <c r="AM2600" t="s">
        <v>1319</v>
      </c>
      <c r="AN2600" t="s">
        <v>6</v>
      </c>
      <c r="AO2600" s="57">
        <v>46032.392847222225</v>
      </c>
      <c r="AP2600" s="57">
        <v>46297.333333333336</v>
      </c>
      <c r="AR2600" t="s">
        <v>218</v>
      </c>
      <c r="AS2600" t="s">
        <v>844</v>
      </c>
      <c r="AT2600" t="s">
        <v>230</v>
      </c>
      <c r="AU2600">
        <v>20261002</v>
      </c>
      <c r="AV2600" t="s">
        <v>221</v>
      </c>
      <c r="AW2600" t="s">
        <v>540</v>
      </c>
      <c r="AX2600" t="s">
        <v>222</v>
      </c>
      <c r="BA2600" s="57">
        <v>46297.333333333336</v>
      </c>
      <c r="BB2600" t="s">
        <v>1319</v>
      </c>
      <c r="BC2600">
        <v>2026</v>
      </c>
      <c r="BD2600">
        <v>10</v>
      </c>
      <c r="BE2600">
        <v>2</v>
      </c>
      <c r="BF2600" s="6">
        <f t="shared" si="120"/>
        <v>46297</v>
      </c>
      <c r="BG2600">
        <f t="shared" si="121"/>
        <v>-0.33333333333575865</v>
      </c>
      <c r="BH2600" t="str">
        <f t="shared" si="122"/>
        <v>COMPLY</v>
      </c>
      <c r="BI2600" t="str">
        <f>VLOOKUP(H2600,Sheet2!$A$1:$B$270,2,FALSE)</f>
        <v>BOJONEGORO</v>
      </c>
    </row>
    <row r="2601" spans="1:61">
      <c r="A2601">
        <v>2600</v>
      </c>
      <c r="B2601">
        <v>1002621096</v>
      </c>
      <c r="C2601">
        <v>3</v>
      </c>
      <c r="D2601" t="s">
        <v>38</v>
      </c>
      <c r="E2601">
        <v>5</v>
      </c>
      <c r="F2601" t="s">
        <v>92</v>
      </c>
      <c r="G2601" t="s">
        <v>97</v>
      </c>
      <c r="H2601" t="s">
        <v>461</v>
      </c>
      <c r="I2601" t="s">
        <v>212</v>
      </c>
      <c r="J2601" t="s">
        <v>213</v>
      </c>
      <c r="K2601" t="s">
        <v>149</v>
      </c>
      <c r="L2601" t="s">
        <v>214</v>
      </c>
      <c r="M2601" t="s">
        <v>76</v>
      </c>
      <c r="N2601" t="s">
        <v>215</v>
      </c>
      <c r="O2601" s="57">
        <v>46298.658101851855</v>
      </c>
      <c r="P2601" s="57">
        <v>46300.433067129627</v>
      </c>
      <c r="Q2601">
        <v>69403698</v>
      </c>
      <c r="S2601">
        <v>152646206276</v>
      </c>
      <c r="T2601" t="s">
        <v>2328</v>
      </c>
      <c r="U2601" t="s">
        <v>2329</v>
      </c>
      <c r="V2601" t="s">
        <v>2330</v>
      </c>
      <c r="Z2601">
        <v>111.99862266222701</v>
      </c>
      <c r="AA2601">
        <v>-7.0649775207912899</v>
      </c>
      <c r="AB2601" t="s">
        <v>2331</v>
      </c>
      <c r="AC2601" t="s">
        <v>235</v>
      </c>
      <c r="AL2601" t="s">
        <v>217</v>
      </c>
      <c r="AM2601" t="s">
        <v>2332</v>
      </c>
      <c r="AN2601" t="s">
        <v>6</v>
      </c>
      <c r="AO2601" s="57">
        <v>46091.663622685184</v>
      </c>
      <c r="AP2601" s="57">
        <v>46299.625</v>
      </c>
      <c r="AR2601" t="s">
        <v>218</v>
      </c>
      <c r="AS2601" t="s">
        <v>844</v>
      </c>
      <c r="AT2601" t="s">
        <v>230</v>
      </c>
      <c r="AU2601">
        <v>20261005</v>
      </c>
      <c r="AV2601" t="s">
        <v>221</v>
      </c>
      <c r="AW2601" t="s">
        <v>880</v>
      </c>
      <c r="AX2601" t="s">
        <v>222</v>
      </c>
      <c r="BA2601" s="57">
        <v>46299.625</v>
      </c>
      <c r="BB2601" t="s">
        <v>2332</v>
      </c>
      <c r="BC2601">
        <v>2026</v>
      </c>
      <c r="BD2601">
        <v>10</v>
      </c>
      <c r="BE2601">
        <v>5</v>
      </c>
      <c r="BF2601" s="6">
        <f t="shared" si="120"/>
        <v>46300</v>
      </c>
      <c r="BG2601">
        <f t="shared" si="121"/>
        <v>0.375</v>
      </c>
      <c r="BH2601" t="str">
        <f t="shared" si="122"/>
        <v>COMPLY</v>
      </c>
      <c r="BI2601" t="str">
        <f>VLOOKUP(H2601,Sheet2!$A$1:$B$270,2,FALSE)</f>
        <v>BOJONEGORO</v>
      </c>
    </row>
    <row r="2602" spans="1:61">
      <c r="A2602">
        <v>2601</v>
      </c>
      <c r="B2602">
        <v>1002626367</v>
      </c>
      <c r="C2602">
        <v>3</v>
      </c>
      <c r="D2602" t="s">
        <v>38</v>
      </c>
      <c r="E2602">
        <v>5</v>
      </c>
      <c r="F2602" t="s">
        <v>92</v>
      </c>
      <c r="G2602" t="s">
        <v>97</v>
      </c>
      <c r="H2602" t="s">
        <v>461</v>
      </c>
      <c r="I2602" t="s">
        <v>212</v>
      </c>
      <c r="J2602" t="s">
        <v>213</v>
      </c>
      <c r="K2602" t="s">
        <v>149</v>
      </c>
      <c r="L2602" t="s">
        <v>214</v>
      </c>
      <c r="M2602" t="s">
        <v>76</v>
      </c>
      <c r="N2602" t="s">
        <v>215</v>
      </c>
      <c r="O2602" s="57">
        <v>46302.603888888887</v>
      </c>
      <c r="P2602" s="57">
        <v>46303.461608796293</v>
      </c>
      <c r="Q2602">
        <v>69405937</v>
      </c>
      <c r="S2602">
        <v>152646203598</v>
      </c>
      <c r="T2602" t="s">
        <v>4280</v>
      </c>
      <c r="U2602" t="s">
        <v>4281</v>
      </c>
      <c r="V2602" t="s">
        <v>4282</v>
      </c>
      <c r="Z2602">
        <v>112.130394</v>
      </c>
      <c r="AA2602">
        <v>-7.0020870000000004</v>
      </c>
      <c r="AB2602" t="s">
        <v>4283</v>
      </c>
      <c r="AC2602" t="s">
        <v>235</v>
      </c>
      <c r="AL2602" t="s">
        <v>217</v>
      </c>
      <c r="AM2602" t="s">
        <v>4284</v>
      </c>
      <c r="AN2602" t="s">
        <v>6</v>
      </c>
      <c r="AO2602" s="57">
        <v>46213.611087962963</v>
      </c>
      <c r="AP2602" s="57">
        <v>46303.458333333336</v>
      </c>
      <c r="AR2602" t="s">
        <v>218</v>
      </c>
      <c r="AS2602" t="s">
        <v>844</v>
      </c>
      <c r="AT2602" t="s">
        <v>230</v>
      </c>
      <c r="AU2602">
        <v>20261008</v>
      </c>
      <c r="AV2602" t="s">
        <v>221</v>
      </c>
      <c r="AW2602" t="s">
        <v>883</v>
      </c>
      <c r="AX2602" t="s">
        <v>222</v>
      </c>
      <c r="BA2602" s="57">
        <v>46303.458333333336</v>
      </c>
      <c r="BB2602" t="s">
        <v>4284</v>
      </c>
      <c r="BC2602">
        <v>2026</v>
      </c>
      <c r="BD2602">
        <v>10</v>
      </c>
      <c r="BE2602">
        <v>8</v>
      </c>
      <c r="BF2602" s="6">
        <f t="shared" si="120"/>
        <v>46303</v>
      </c>
      <c r="BG2602">
        <f t="shared" si="121"/>
        <v>-0.45833333333575865</v>
      </c>
      <c r="BH2602" t="str">
        <f t="shared" si="122"/>
        <v>COMPLY</v>
      </c>
      <c r="BI2602" t="str">
        <f>VLOOKUP(H2602,Sheet2!$A$1:$B$270,2,FALSE)</f>
        <v>BOJONEGORO</v>
      </c>
    </row>
    <row r="2603" spans="1:61">
      <c r="A2603">
        <v>2602</v>
      </c>
      <c r="B2603">
        <v>1002638738</v>
      </c>
      <c r="C2603">
        <v>3</v>
      </c>
      <c r="D2603" t="s">
        <v>38</v>
      </c>
      <c r="E2603">
        <v>5</v>
      </c>
      <c r="F2603" t="s">
        <v>92</v>
      </c>
      <c r="G2603" t="s">
        <v>97</v>
      </c>
      <c r="H2603" t="s">
        <v>251</v>
      </c>
      <c r="I2603" t="s">
        <v>212</v>
      </c>
      <c r="J2603" t="s">
        <v>213</v>
      </c>
      <c r="K2603" t="s">
        <v>149</v>
      </c>
      <c r="M2603" t="s">
        <v>76</v>
      </c>
      <c r="N2603" t="s">
        <v>215</v>
      </c>
      <c r="O2603" s="57">
        <v>46310.607604166667</v>
      </c>
      <c r="P2603" s="57">
        <v>46314.764768518522</v>
      </c>
      <c r="Q2603">
        <v>69410914</v>
      </c>
      <c r="S2603">
        <v>152612240661</v>
      </c>
      <c r="T2603" t="s">
        <v>4285</v>
      </c>
      <c r="U2603" t="s">
        <v>4286</v>
      </c>
      <c r="V2603" t="s">
        <v>9154</v>
      </c>
      <c r="Z2603">
        <v>112.134407064928</v>
      </c>
      <c r="AA2603">
        <v>-6.9083358053977699</v>
      </c>
      <c r="AB2603" t="s">
        <v>7853</v>
      </c>
      <c r="AC2603" t="s">
        <v>284</v>
      </c>
      <c r="AL2603" t="s">
        <v>217</v>
      </c>
      <c r="AM2603" t="s">
        <v>9155</v>
      </c>
      <c r="AN2603" t="s">
        <v>6</v>
      </c>
      <c r="AO2603" t="s">
        <v>7415</v>
      </c>
      <c r="AP2603" s="57">
        <v>46314.333333333336</v>
      </c>
      <c r="AR2603" t="s">
        <v>218</v>
      </c>
      <c r="AS2603" t="s">
        <v>219</v>
      </c>
      <c r="AT2603" t="s">
        <v>230</v>
      </c>
      <c r="AU2603">
        <v>20261019</v>
      </c>
      <c r="AV2603" t="s">
        <v>221</v>
      </c>
      <c r="AW2603" t="s">
        <v>2451</v>
      </c>
      <c r="AX2603" t="s">
        <v>222</v>
      </c>
      <c r="BA2603" s="57">
        <v>46314.333333333336</v>
      </c>
      <c r="BB2603" t="s">
        <v>9155</v>
      </c>
      <c r="BC2603">
        <v>2026</v>
      </c>
      <c r="BD2603">
        <v>10</v>
      </c>
      <c r="BE2603">
        <v>19</v>
      </c>
      <c r="BF2603" s="6">
        <f t="shared" si="120"/>
        <v>46314</v>
      </c>
      <c r="BG2603">
        <f t="shared" si="121"/>
        <v>-0.33333333333575865</v>
      </c>
      <c r="BH2603" t="str">
        <f t="shared" si="122"/>
        <v>COMPLY</v>
      </c>
      <c r="BI2603" t="str">
        <f>VLOOKUP(H2603,Sheet2!$A$1:$B$270,2,FALSE)</f>
        <v>BOJONEGORO</v>
      </c>
    </row>
    <row r="2604" spans="1:61">
      <c r="A2604">
        <v>2603</v>
      </c>
      <c r="B2604">
        <v>1002638347</v>
      </c>
      <c r="C2604">
        <v>3</v>
      </c>
      <c r="D2604" t="s">
        <v>38</v>
      </c>
      <c r="E2604">
        <v>5</v>
      </c>
      <c r="F2604" t="s">
        <v>92</v>
      </c>
      <c r="G2604" t="s">
        <v>97</v>
      </c>
      <c r="H2604" t="s">
        <v>251</v>
      </c>
      <c r="I2604" t="s">
        <v>212</v>
      </c>
      <c r="J2604" t="s">
        <v>213</v>
      </c>
      <c r="K2604" t="s">
        <v>149</v>
      </c>
      <c r="L2604" t="s">
        <v>214</v>
      </c>
      <c r="M2604" t="s">
        <v>76</v>
      </c>
      <c r="N2604" t="s">
        <v>215</v>
      </c>
      <c r="O2604" s="57">
        <v>46310.521990740737</v>
      </c>
      <c r="P2604" s="57">
        <v>46310.70239583333</v>
      </c>
      <c r="Q2604">
        <v>69410744</v>
      </c>
      <c r="S2604">
        <v>152612240662</v>
      </c>
      <c r="T2604" t="s">
        <v>7848</v>
      </c>
      <c r="U2604" t="s">
        <v>7849</v>
      </c>
      <c r="V2604" t="s">
        <v>7850</v>
      </c>
      <c r="Z2604">
        <v>112.1344746</v>
      </c>
      <c r="AA2604">
        <v>-6.9083975000000004</v>
      </c>
      <c r="AB2604" t="s">
        <v>7851</v>
      </c>
      <c r="AC2604" t="s">
        <v>849</v>
      </c>
      <c r="AL2604" t="s">
        <v>217</v>
      </c>
      <c r="AM2604" t="s">
        <v>7852</v>
      </c>
      <c r="AN2604" t="s">
        <v>6</v>
      </c>
      <c r="AO2604" t="s">
        <v>7378</v>
      </c>
      <c r="AP2604" s="57">
        <v>46312.458333333336</v>
      </c>
      <c r="AR2604" t="s">
        <v>218</v>
      </c>
      <c r="AS2604" t="s">
        <v>219</v>
      </c>
      <c r="AT2604" t="s">
        <v>230</v>
      </c>
      <c r="AU2604">
        <v>20261015</v>
      </c>
      <c r="AV2604" t="s">
        <v>221</v>
      </c>
      <c r="AW2604" t="s">
        <v>880</v>
      </c>
      <c r="AX2604" t="s">
        <v>222</v>
      </c>
      <c r="BA2604" s="57">
        <v>46312.458333333336</v>
      </c>
      <c r="BB2604" t="s">
        <v>7852</v>
      </c>
      <c r="BC2604">
        <v>2026</v>
      </c>
      <c r="BD2604">
        <v>10</v>
      </c>
      <c r="BE2604">
        <v>15</v>
      </c>
      <c r="BF2604" s="6">
        <f t="shared" si="120"/>
        <v>46310</v>
      </c>
      <c r="BG2604">
        <f t="shared" si="121"/>
        <v>-2.4583333333357587</v>
      </c>
      <c r="BH2604" t="str">
        <f t="shared" si="122"/>
        <v>COMPLY</v>
      </c>
      <c r="BI2604" t="str">
        <f>VLOOKUP(H2604,Sheet2!$A$1:$B$270,2,FALSE)</f>
        <v>BOJONEGORO</v>
      </c>
    </row>
    <row r="2605" spans="1:61">
      <c r="A2605">
        <v>2604</v>
      </c>
      <c r="B2605">
        <v>1002641100</v>
      </c>
      <c r="C2605">
        <v>3</v>
      </c>
      <c r="D2605" t="s">
        <v>38</v>
      </c>
      <c r="E2605">
        <v>5</v>
      </c>
      <c r="F2605" t="s">
        <v>92</v>
      </c>
      <c r="G2605" t="s">
        <v>97</v>
      </c>
      <c r="H2605" t="s">
        <v>251</v>
      </c>
      <c r="I2605" t="s">
        <v>212</v>
      </c>
      <c r="J2605" t="s">
        <v>213</v>
      </c>
      <c r="K2605" t="s">
        <v>149</v>
      </c>
      <c r="M2605" t="s">
        <v>76</v>
      </c>
      <c r="N2605" t="s">
        <v>215</v>
      </c>
      <c r="O2605" s="57">
        <v>46312.376192129632</v>
      </c>
      <c r="P2605" s="57">
        <v>46312.762245370373</v>
      </c>
      <c r="Q2605">
        <v>69411894</v>
      </c>
      <c r="S2605">
        <v>152612240670</v>
      </c>
      <c r="T2605" t="s">
        <v>9149</v>
      </c>
      <c r="U2605" t="s">
        <v>9150</v>
      </c>
      <c r="V2605" t="s">
        <v>9151</v>
      </c>
      <c r="Z2605">
        <v>112.0934147</v>
      </c>
      <c r="AA2605">
        <v>-6.9310188999999998</v>
      </c>
      <c r="AB2605" t="s">
        <v>9152</v>
      </c>
      <c r="AC2605" t="s">
        <v>284</v>
      </c>
      <c r="AL2605" t="s">
        <v>217</v>
      </c>
      <c r="AM2605" t="s">
        <v>9153</v>
      </c>
      <c r="AN2605" t="s">
        <v>6</v>
      </c>
      <c r="AO2605" t="s">
        <v>9104</v>
      </c>
      <c r="AP2605" s="57">
        <v>46314.333333333336</v>
      </c>
      <c r="AR2605" t="s">
        <v>218</v>
      </c>
      <c r="AS2605" t="s">
        <v>219</v>
      </c>
      <c r="AT2605" t="s">
        <v>230</v>
      </c>
      <c r="AU2605">
        <v>20261017</v>
      </c>
      <c r="AV2605" t="s">
        <v>221</v>
      </c>
      <c r="AW2605" t="s">
        <v>559</v>
      </c>
      <c r="AX2605" t="s">
        <v>222</v>
      </c>
      <c r="BA2605" s="57">
        <v>46314.333333333336</v>
      </c>
      <c r="BB2605" t="s">
        <v>9153</v>
      </c>
      <c r="BC2605">
        <v>2026</v>
      </c>
      <c r="BD2605">
        <v>10</v>
      </c>
      <c r="BE2605">
        <v>17</v>
      </c>
      <c r="BF2605" s="6">
        <f t="shared" si="120"/>
        <v>46312</v>
      </c>
      <c r="BG2605">
        <f t="shared" si="121"/>
        <v>-2.3333333333357587</v>
      </c>
      <c r="BH2605" t="str">
        <f t="shared" si="122"/>
        <v>COMPLY</v>
      </c>
      <c r="BI2605" t="str">
        <f>VLOOKUP(H2605,Sheet2!$A$1:$B$270,2,FALSE)</f>
        <v>BOJONEGORO</v>
      </c>
    </row>
    <row r="2606" spans="1:61">
      <c r="A2606">
        <v>2605</v>
      </c>
      <c r="B2606">
        <v>1002655205</v>
      </c>
      <c r="C2606">
        <v>3</v>
      </c>
      <c r="D2606" t="s">
        <v>38</v>
      </c>
      <c r="E2606">
        <v>5</v>
      </c>
      <c r="F2606" t="s">
        <v>92</v>
      </c>
      <c r="G2606" t="s">
        <v>97</v>
      </c>
      <c r="H2606" t="s">
        <v>251</v>
      </c>
      <c r="I2606" t="s">
        <v>212</v>
      </c>
      <c r="J2606" t="s">
        <v>213</v>
      </c>
      <c r="K2606" t="s">
        <v>149</v>
      </c>
      <c r="L2606" t="s">
        <v>826</v>
      </c>
      <c r="M2606" t="s">
        <v>76</v>
      </c>
      <c r="N2606" t="s">
        <v>215</v>
      </c>
      <c r="O2606" s="57">
        <v>46322.39434027778</v>
      </c>
      <c r="P2606" s="57">
        <v>46322.658032407409</v>
      </c>
      <c r="Q2606">
        <v>69417649</v>
      </c>
      <c r="R2606">
        <v>3567013017</v>
      </c>
      <c r="S2606">
        <v>152612240714</v>
      </c>
      <c r="T2606" t="s">
        <v>13443</v>
      </c>
      <c r="U2606" t="s">
        <v>14170</v>
      </c>
      <c r="V2606" t="s">
        <v>14171</v>
      </c>
      <c r="Z2606">
        <v>112.0558157</v>
      </c>
      <c r="AA2606">
        <v>-6.8977341999999897</v>
      </c>
      <c r="AB2606" t="s">
        <v>14172</v>
      </c>
      <c r="AC2606" t="s">
        <v>235</v>
      </c>
      <c r="AL2606" t="s">
        <v>217</v>
      </c>
      <c r="AM2606" t="s">
        <v>14173</v>
      </c>
      <c r="AN2606" t="s">
        <v>6</v>
      </c>
      <c r="AO2606" t="s">
        <v>13577</v>
      </c>
      <c r="AP2606" s="57">
        <v>46323.625</v>
      </c>
      <c r="AR2606" t="s">
        <v>218</v>
      </c>
      <c r="AS2606" t="s">
        <v>219</v>
      </c>
      <c r="AT2606" t="s">
        <v>230</v>
      </c>
      <c r="AU2606">
        <v>20261027</v>
      </c>
      <c r="AV2606" t="s">
        <v>221</v>
      </c>
      <c r="AW2606" t="s">
        <v>14174</v>
      </c>
      <c r="AX2606" t="s">
        <v>222</v>
      </c>
      <c r="BA2606" s="57">
        <v>46323.625</v>
      </c>
      <c r="BB2606" t="s">
        <v>14173</v>
      </c>
      <c r="BC2606">
        <v>2026</v>
      </c>
      <c r="BD2606">
        <v>10</v>
      </c>
      <c r="BE2606">
        <v>27</v>
      </c>
      <c r="BF2606" s="6">
        <f t="shared" si="120"/>
        <v>46322</v>
      </c>
      <c r="BG2606">
        <f t="shared" si="121"/>
        <v>-1.625</v>
      </c>
      <c r="BH2606" t="str">
        <f t="shared" si="122"/>
        <v>COMPLY</v>
      </c>
      <c r="BI2606" t="str">
        <f>VLOOKUP(H2606,Sheet2!$A$1:$B$270,2,FALSE)</f>
        <v>BOJONEGORO</v>
      </c>
    </row>
    <row r="2607" spans="1:61">
      <c r="A2607">
        <v>2606</v>
      </c>
      <c r="B2607">
        <v>1002659374</v>
      </c>
      <c r="C2607">
        <v>3</v>
      </c>
      <c r="D2607" t="s">
        <v>38</v>
      </c>
      <c r="E2607">
        <v>5</v>
      </c>
      <c r="F2607" t="s">
        <v>92</v>
      </c>
      <c r="G2607" t="s">
        <v>97</v>
      </c>
      <c r="H2607" t="s">
        <v>251</v>
      </c>
      <c r="I2607" t="s">
        <v>212</v>
      </c>
      <c r="J2607" t="s">
        <v>213</v>
      </c>
      <c r="K2607" t="s">
        <v>149</v>
      </c>
      <c r="L2607" t="s">
        <v>214</v>
      </c>
      <c r="M2607" t="s">
        <v>238</v>
      </c>
      <c r="N2607" t="s">
        <v>215</v>
      </c>
      <c r="O2607" s="57">
        <v>46324.581180555557</v>
      </c>
      <c r="P2607" s="57">
        <v>46324.581956018519</v>
      </c>
      <c r="Q2607">
        <v>69419295</v>
      </c>
      <c r="S2607">
        <v>152612240734</v>
      </c>
      <c r="T2607" t="s">
        <v>15500</v>
      </c>
      <c r="U2607" t="s">
        <v>15501</v>
      </c>
      <c r="V2607" t="s">
        <v>15502</v>
      </c>
      <c r="Z2607">
        <v>112.052362889254</v>
      </c>
      <c r="AA2607">
        <v>-6.8870587171033701</v>
      </c>
      <c r="AB2607" t="s">
        <v>15503</v>
      </c>
      <c r="AC2607" t="s">
        <v>235</v>
      </c>
      <c r="AL2607" t="s">
        <v>217</v>
      </c>
      <c r="AM2607" t="s">
        <v>15504</v>
      </c>
      <c r="AN2607" t="s">
        <v>6</v>
      </c>
      <c r="AO2607" t="s">
        <v>14922</v>
      </c>
      <c r="AP2607" s="57">
        <v>46328.333333333336</v>
      </c>
      <c r="AR2607" t="s">
        <v>239</v>
      </c>
      <c r="AS2607" t="s">
        <v>219</v>
      </c>
      <c r="AT2607" t="s">
        <v>230</v>
      </c>
      <c r="AV2607" t="s">
        <v>238</v>
      </c>
      <c r="AW2607" t="s">
        <v>877</v>
      </c>
      <c r="AX2607" t="s">
        <v>222</v>
      </c>
      <c r="BA2607" s="57">
        <v>46328.333333333336</v>
      </c>
      <c r="BB2607" t="s">
        <v>15504</v>
      </c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str">
        <f>VLOOKUP(H2607,Sheet2!$A$1:$B$270,2,FALSE)</f>
        <v>BOJONEGORO</v>
      </c>
    </row>
    <row r="2608" spans="1:61">
      <c r="A2608">
        <v>2607</v>
      </c>
      <c r="B2608">
        <v>1002627207</v>
      </c>
      <c r="C2608">
        <v>3</v>
      </c>
      <c r="D2608" t="s">
        <v>38</v>
      </c>
      <c r="E2608">
        <v>5</v>
      </c>
      <c r="F2608" t="s">
        <v>92</v>
      </c>
      <c r="G2608" t="s">
        <v>97</v>
      </c>
      <c r="H2608" t="s">
        <v>251</v>
      </c>
      <c r="I2608" t="s">
        <v>212</v>
      </c>
      <c r="J2608" t="s">
        <v>213</v>
      </c>
      <c r="K2608" t="s">
        <v>149</v>
      </c>
      <c r="M2608" t="s">
        <v>1625</v>
      </c>
      <c r="N2608" t="s">
        <v>215</v>
      </c>
      <c r="O2608" s="57">
        <v>46303.391203703701</v>
      </c>
      <c r="P2608" s="57">
        <v>46307.083518518521</v>
      </c>
      <c r="Q2608">
        <v>69406269</v>
      </c>
      <c r="S2608">
        <v>152612240636</v>
      </c>
      <c r="T2608" t="s">
        <v>4285</v>
      </c>
      <c r="U2608" t="s">
        <v>4286</v>
      </c>
      <c r="Z2608">
        <v>112.134296894073</v>
      </c>
      <c r="AA2608">
        <v>-6.9069785693089401</v>
      </c>
      <c r="AB2608" t="s">
        <v>4287</v>
      </c>
      <c r="AC2608" t="s">
        <v>229</v>
      </c>
      <c r="AO2608" s="57">
        <v>46244.392905092594</v>
      </c>
      <c r="AR2608" t="s">
        <v>1630</v>
      </c>
      <c r="AS2608" t="s">
        <v>219</v>
      </c>
      <c r="AT2608" t="s">
        <v>230</v>
      </c>
      <c r="AV2608" t="s">
        <v>3016</v>
      </c>
      <c r="AW2608" t="s">
        <v>540</v>
      </c>
      <c r="AX2608" t="s">
        <v>222</v>
      </c>
      <c r="AZ2608" t="s">
        <v>3016</v>
      </c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str">
        <f>VLOOKUP(H2608,Sheet2!$A$1:$B$270,2,FALSE)</f>
        <v>BOJONEGORO</v>
      </c>
    </row>
    <row r="2609" spans="1:61">
      <c r="A2609">
        <v>2608</v>
      </c>
      <c r="B2609">
        <v>1002627221</v>
      </c>
      <c r="C2609">
        <v>3</v>
      </c>
      <c r="D2609" t="s">
        <v>38</v>
      </c>
      <c r="E2609">
        <v>5</v>
      </c>
      <c r="F2609" t="s">
        <v>92</v>
      </c>
      <c r="G2609" t="s">
        <v>97</v>
      </c>
      <c r="H2609" t="s">
        <v>251</v>
      </c>
      <c r="I2609" t="s">
        <v>212</v>
      </c>
      <c r="J2609" t="s">
        <v>213</v>
      </c>
      <c r="K2609" t="s">
        <v>149</v>
      </c>
      <c r="M2609" t="s">
        <v>1625</v>
      </c>
      <c r="N2609" t="s">
        <v>215</v>
      </c>
      <c r="O2609" s="57">
        <v>46303.394583333335</v>
      </c>
      <c r="P2609" s="57">
        <v>46307.083518518521</v>
      </c>
      <c r="Q2609">
        <v>69406278</v>
      </c>
      <c r="S2609">
        <v>152612240637</v>
      </c>
      <c r="T2609" t="s">
        <v>4285</v>
      </c>
      <c r="U2609" t="s">
        <v>4286</v>
      </c>
      <c r="Z2609">
        <v>112.134082317352</v>
      </c>
      <c r="AA2609">
        <v>-6.9067442478295096</v>
      </c>
      <c r="AB2609" t="s">
        <v>4287</v>
      </c>
      <c r="AC2609" t="s">
        <v>229</v>
      </c>
      <c r="AO2609" s="57">
        <v>46244.403275462966</v>
      </c>
      <c r="AR2609" t="s">
        <v>1630</v>
      </c>
      <c r="AS2609" t="s">
        <v>219</v>
      </c>
      <c r="AT2609" t="s">
        <v>230</v>
      </c>
      <c r="AV2609" t="s">
        <v>3016</v>
      </c>
      <c r="AW2609" t="s">
        <v>540</v>
      </c>
      <c r="AX2609" t="s">
        <v>222</v>
      </c>
      <c r="AZ2609" t="s">
        <v>3016</v>
      </c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str">
        <f>VLOOKUP(H2609,Sheet2!$A$1:$B$270,2,FALSE)</f>
        <v>BOJONEGORO</v>
      </c>
    </row>
    <row r="2610" spans="1:61">
      <c r="A2610">
        <v>2609</v>
      </c>
      <c r="B2610">
        <v>1002654832</v>
      </c>
      <c r="C2610">
        <v>3</v>
      </c>
      <c r="D2610" t="s">
        <v>38</v>
      </c>
      <c r="E2610">
        <v>5</v>
      </c>
      <c r="F2610" t="s">
        <v>92</v>
      </c>
      <c r="G2610" t="s">
        <v>97</v>
      </c>
      <c r="H2610" t="s">
        <v>251</v>
      </c>
      <c r="I2610" t="s">
        <v>212</v>
      </c>
      <c r="J2610" t="s">
        <v>213</v>
      </c>
      <c r="K2610" t="s">
        <v>149</v>
      </c>
      <c r="L2610" t="s">
        <v>826</v>
      </c>
      <c r="M2610" t="s">
        <v>1625</v>
      </c>
      <c r="N2610" t="s">
        <v>215</v>
      </c>
      <c r="O2610" s="57">
        <v>46321.749814814815</v>
      </c>
      <c r="P2610" s="57">
        <v>46324.957824074074</v>
      </c>
      <c r="Q2610">
        <v>69417488</v>
      </c>
      <c r="R2610">
        <v>3562808792</v>
      </c>
      <c r="S2610">
        <v>152612240712</v>
      </c>
      <c r="T2610" t="s">
        <v>13443</v>
      </c>
      <c r="U2610" t="s">
        <v>13444</v>
      </c>
      <c r="V2610" t="s">
        <v>13445</v>
      </c>
      <c r="Z2610">
        <v>112.0558157</v>
      </c>
      <c r="AA2610">
        <v>-6.8977341999999897</v>
      </c>
      <c r="AB2610" t="s">
        <v>13446</v>
      </c>
      <c r="AC2610" t="s">
        <v>235</v>
      </c>
      <c r="AL2610" t="s">
        <v>217</v>
      </c>
      <c r="AM2610" t="s">
        <v>13447</v>
      </c>
      <c r="AN2610" t="s">
        <v>6</v>
      </c>
      <c r="AO2610" t="s">
        <v>13089</v>
      </c>
      <c r="AP2610" s="57">
        <v>46323.333333333336</v>
      </c>
      <c r="AR2610" t="s">
        <v>12</v>
      </c>
      <c r="AS2610" t="s">
        <v>219</v>
      </c>
      <c r="AT2610" t="s">
        <v>230</v>
      </c>
      <c r="AV2610" t="s">
        <v>1626</v>
      </c>
      <c r="AW2610" t="s">
        <v>3812</v>
      </c>
      <c r="AX2610" t="s">
        <v>222</v>
      </c>
      <c r="BA2610" s="57">
        <v>46323.333333333336</v>
      </c>
      <c r="BB2610" t="s">
        <v>13447</v>
      </c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str">
        <f>VLOOKUP(H2610,Sheet2!$A$1:$B$270,2,FALSE)</f>
        <v>BOJONEGORO</v>
      </c>
    </row>
    <row r="2611" spans="1:61">
      <c r="A2611">
        <v>2610</v>
      </c>
      <c r="B2611">
        <v>1002617187</v>
      </c>
      <c r="C2611">
        <v>3</v>
      </c>
      <c r="D2611" t="s">
        <v>45</v>
      </c>
      <c r="E2611">
        <v>5</v>
      </c>
      <c r="F2611" t="s">
        <v>113</v>
      </c>
      <c r="G2611" t="s">
        <v>109</v>
      </c>
      <c r="H2611" t="s">
        <v>300</v>
      </c>
      <c r="I2611" t="s">
        <v>212</v>
      </c>
      <c r="J2611" t="s">
        <v>213</v>
      </c>
      <c r="K2611" t="s">
        <v>149</v>
      </c>
      <c r="L2611" t="s">
        <v>214</v>
      </c>
      <c r="M2611" t="s">
        <v>76</v>
      </c>
      <c r="N2611" t="s">
        <v>215</v>
      </c>
      <c r="O2611" s="57">
        <v>46296.410127314812</v>
      </c>
      <c r="P2611" s="57">
        <v>46297.902013888888</v>
      </c>
      <c r="Q2611">
        <v>69402104</v>
      </c>
      <c r="S2611">
        <v>172521216812</v>
      </c>
      <c r="T2611" t="s">
        <v>1320</v>
      </c>
      <c r="U2611" t="s">
        <v>1321</v>
      </c>
      <c r="V2611" t="s">
        <v>1322</v>
      </c>
      <c r="Z2611">
        <v>124.890847764909</v>
      </c>
      <c r="AA2611">
        <v>-9.0988937736841393</v>
      </c>
      <c r="AB2611" t="s">
        <v>1323</v>
      </c>
      <c r="AC2611" t="s">
        <v>216</v>
      </c>
      <c r="AL2611" t="s">
        <v>217</v>
      </c>
      <c r="AM2611" t="s">
        <v>1324</v>
      </c>
      <c r="AN2611" t="s">
        <v>6</v>
      </c>
      <c r="AO2611" s="57">
        <v>46032.413738425923</v>
      </c>
      <c r="AP2611" s="57">
        <v>46298.625</v>
      </c>
      <c r="AR2611" t="s">
        <v>218</v>
      </c>
      <c r="AS2611" t="s">
        <v>219</v>
      </c>
      <c r="AT2611" t="s">
        <v>230</v>
      </c>
      <c r="AU2611">
        <v>20261002</v>
      </c>
      <c r="AV2611" t="s">
        <v>221</v>
      </c>
      <c r="AW2611" t="s">
        <v>884</v>
      </c>
      <c r="AX2611" t="s">
        <v>222</v>
      </c>
      <c r="BA2611" s="57">
        <v>46298.625</v>
      </c>
      <c r="BB2611" t="s">
        <v>1324</v>
      </c>
      <c r="BC2611">
        <v>2026</v>
      </c>
      <c r="BD2611">
        <v>10</v>
      </c>
      <c r="BE2611">
        <v>2</v>
      </c>
      <c r="BF2611" s="6">
        <f t="shared" si="120"/>
        <v>46297</v>
      </c>
      <c r="BG2611">
        <f t="shared" si="121"/>
        <v>-1.625</v>
      </c>
      <c r="BH2611" t="str">
        <f t="shared" si="122"/>
        <v>COMPLY</v>
      </c>
      <c r="BI2611" t="str">
        <f>VLOOKUP(H2611,Sheet2!$A$1:$B$270,2,FALSE)</f>
        <v>ATAMBUA</v>
      </c>
    </row>
    <row r="2612" spans="1:61">
      <c r="A2612">
        <v>2611</v>
      </c>
      <c r="B2612">
        <v>1002658177</v>
      </c>
      <c r="C2612">
        <v>3</v>
      </c>
      <c r="D2612" t="s">
        <v>45</v>
      </c>
      <c r="E2612">
        <v>5</v>
      </c>
      <c r="F2612" t="s">
        <v>113</v>
      </c>
      <c r="G2612" t="s">
        <v>109</v>
      </c>
      <c r="H2612" t="s">
        <v>300</v>
      </c>
      <c r="I2612" t="s">
        <v>212</v>
      </c>
      <c r="J2612" t="s">
        <v>213</v>
      </c>
      <c r="K2612" t="s">
        <v>149</v>
      </c>
      <c r="L2612" t="s">
        <v>214</v>
      </c>
      <c r="M2612" t="s">
        <v>76</v>
      </c>
      <c r="N2612" t="s">
        <v>215</v>
      </c>
      <c r="O2612" s="57">
        <v>46323.668645833335</v>
      </c>
      <c r="P2612" s="57">
        <v>46325.553043981483</v>
      </c>
      <c r="Q2612">
        <v>69418785</v>
      </c>
      <c r="S2612">
        <v>172521216666</v>
      </c>
      <c r="T2612" t="s">
        <v>14775</v>
      </c>
      <c r="U2612" t="s">
        <v>14776</v>
      </c>
      <c r="V2612" t="s">
        <v>14777</v>
      </c>
      <c r="Z2612">
        <v>124.893505498766</v>
      </c>
      <c r="AA2612">
        <v>-9.1091686515111405</v>
      </c>
      <c r="AB2612" t="s">
        <v>14778</v>
      </c>
      <c r="AC2612" t="s">
        <v>216</v>
      </c>
      <c r="AL2612" t="s">
        <v>217</v>
      </c>
      <c r="AM2612" t="s">
        <v>14779</v>
      </c>
      <c r="AN2612" t="s">
        <v>6</v>
      </c>
      <c r="AO2612" t="s">
        <v>14668</v>
      </c>
      <c r="AP2612" s="57">
        <v>46328.458333333336</v>
      </c>
      <c r="AR2612" t="s">
        <v>218</v>
      </c>
      <c r="AS2612" t="s">
        <v>219</v>
      </c>
      <c r="AT2612" t="s">
        <v>230</v>
      </c>
      <c r="AU2612">
        <v>20261030</v>
      </c>
      <c r="AV2612" t="s">
        <v>221</v>
      </c>
      <c r="AW2612" t="s">
        <v>882</v>
      </c>
      <c r="AX2612" t="s">
        <v>222</v>
      </c>
      <c r="BA2612" s="57">
        <v>46328.458333333336</v>
      </c>
      <c r="BB2612" t="s">
        <v>14779</v>
      </c>
      <c r="BC2612">
        <v>2026</v>
      </c>
      <c r="BD2612">
        <v>10</v>
      </c>
      <c r="BE2612">
        <v>30</v>
      </c>
      <c r="BF2612" s="6">
        <f t="shared" si="120"/>
        <v>46325</v>
      </c>
      <c r="BG2612">
        <f t="shared" si="121"/>
        <v>-3.4583333333357587</v>
      </c>
      <c r="BH2612" t="str">
        <f t="shared" si="122"/>
        <v>COMPLY</v>
      </c>
      <c r="BI2612" t="str">
        <f>VLOOKUP(H2612,Sheet2!$A$1:$B$270,2,FALSE)</f>
        <v>ATAMBUA</v>
      </c>
    </row>
    <row r="2613" spans="1:61">
      <c r="A2613">
        <v>2612</v>
      </c>
      <c r="B2613">
        <v>1002633151</v>
      </c>
      <c r="C2613">
        <v>3</v>
      </c>
      <c r="D2613" t="s">
        <v>45</v>
      </c>
      <c r="E2613">
        <v>5</v>
      </c>
      <c r="F2613" t="s">
        <v>113</v>
      </c>
      <c r="G2613" t="s">
        <v>113</v>
      </c>
      <c r="H2613" t="s">
        <v>402</v>
      </c>
      <c r="I2613" t="s">
        <v>212</v>
      </c>
      <c r="J2613" t="s">
        <v>213</v>
      </c>
      <c r="K2613" t="s">
        <v>149</v>
      </c>
      <c r="L2613" t="s">
        <v>214</v>
      </c>
      <c r="M2613" t="s">
        <v>76</v>
      </c>
      <c r="N2613" t="s">
        <v>215</v>
      </c>
      <c r="O2613" s="57">
        <v>46307.601168981484</v>
      </c>
      <c r="P2613" s="57">
        <v>46316.602939814817</v>
      </c>
      <c r="Q2613">
        <v>69408726</v>
      </c>
      <c r="S2613">
        <v>172522660862</v>
      </c>
      <c r="T2613" t="s">
        <v>6430</v>
      </c>
      <c r="U2613" t="s">
        <v>6431</v>
      </c>
      <c r="V2613" t="s">
        <v>6432</v>
      </c>
      <c r="Z2613">
        <v>123.0479251</v>
      </c>
      <c r="AA2613">
        <v>-10.7287664</v>
      </c>
      <c r="AB2613" t="s">
        <v>6433</v>
      </c>
      <c r="AC2613" t="s">
        <v>235</v>
      </c>
      <c r="AL2613" t="s">
        <v>217</v>
      </c>
      <c r="AM2613" t="s">
        <v>6434</v>
      </c>
      <c r="AN2613" t="s">
        <v>6</v>
      </c>
      <c r="AO2613" s="57">
        <v>46366.611539351848</v>
      </c>
      <c r="AP2613" s="57">
        <v>46308.458333333336</v>
      </c>
      <c r="AR2613" t="s">
        <v>218</v>
      </c>
      <c r="AS2613" t="s">
        <v>219</v>
      </c>
      <c r="AT2613" t="s">
        <v>220</v>
      </c>
      <c r="AU2613">
        <v>20261021</v>
      </c>
      <c r="AV2613" t="s">
        <v>221</v>
      </c>
      <c r="AW2613" t="s">
        <v>869</v>
      </c>
      <c r="AX2613" t="s">
        <v>222</v>
      </c>
      <c r="BA2613" s="57">
        <v>46308.458333333336</v>
      </c>
      <c r="BB2613" t="s">
        <v>6434</v>
      </c>
      <c r="BC2613">
        <v>2026</v>
      </c>
      <c r="BD2613">
        <v>10</v>
      </c>
      <c r="BE2613">
        <v>21</v>
      </c>
      <c r="BF2613" s="6">
        <f t="shared" si="120"/>
        <v>46316</v>
      </c>
      <c r="BG2613">
        <f t="shared" si="121"/>
        <v>7.5416666666642413</v>
      </c>
      <c r="BH2613" t="str">
        <f t="shared" si="122"/>
        <v>NOT COMPLY</v>
      </c>
      <c r="BI2613" t="str">
        <f>VLOOKUP(H2613,Sheet2!$A$1:$B$270,2,FALSE)</f>
        <v>KUPANG</v>
      </c>
    </row>
    <row r="2614" spans="1:61">
      <c r="A2614">
        <v>2613</v>
      </c>
      <c r="B2614">
        <v>1002642515</v>
      </c>
      <c r="C2614">
        <v>3</v>
      </c>
      <c r="D2614" t="s">
        <v>45</v>
      </c>
      <c r="E2614">
        <v>5</v>
      </c>
      <c r="F2614" t="s">
        <v>113</v>
      </c>
      <c r="G2614" t="s">
        <v>109</v>
      </c>
      <c r="H2614" t="s">
        <v>411</v>
      </c>
      <c r="I2614" t="s">
        <v>212</v>
      </c>
      <c r="J2614" t="s">
        <v>213</v>
      </c>
      <c r="K2614" t="s">
        <v>149</v>
      </c>
      <c r="L2614" t="s">
        <v>214</v>
      </c>
      <c r="M2614" t="s">
        <v>224</v>
      </c>
      <c r="N2614" t="s">
        <v>215</v>
      </c>
      <c r="O2614" s="57">
        <v>46314.419907407406</v>
      </c>
      <c r="P2614" s="57">
        <v>46315.34039351852</v>
      </c>
      <c r="Q2614">
        <v>69412675</v>
      </c>
      <c r="S2614">
        <v>172518797228</v>
      </c>
      <c r="T2614" t="s">
        <v>9941</v>
      </c>
      <c r="U2614" t="s">
        <v>9942</v>
      </c>
      <c r="V2614" t="s">
        <v>9943</v>
      </c>
      <c r="Z2614">
        <v>124.47355229999999</v>
      </c>
      <c r="AA2614">
        <v>-9.4608896999999992</v>
      </c>
      <c r="AB2614" t="s">
        <v>9944</v>
      </c>
      <c r="AC2614" t="s">
        <v>235</v>
      </c>
      <c r="AL2614" t="s">
        <v>217</v>
      </c>
      <c r="AM2614" t="s">
        <v>9945</v>
      </c>
      <c r="AN2614" t="s">
        <v>6</v>
      </c>
      <c r="AO2614" t="s">
        <v>9444</v>
      </c>
      <c r="AP2614" s="57">
        <v>46315.333333333336</v>
      </c>
      <c r="AR2614" t="s">
        <v>18</v>
      </c>
      <c r="AS2614" t="s">
        <v>219</v>
      </c>
      <c r="AT2614" t="s">
        <v>230</v>
      </c>
      <c r="AV2614" t="s">
        <v>226</v>
      </c>
      <c r="AW2614" t="s">
        <v>9946</v>
      </c>
      <c r="AX2614" t="s">
        <v>222</v>
      </c>
      <c r="BA2614" s="57">
        <v>46315.333333333336</v>
      </c>
      <c r="BB2614" t="s">
        <v>9945</v>
      </c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str">
        <f>VLOOKUP(H2614,Sheet2!$A$1:$B$270,2,FALSE)</f>
        <v>ATAMBUA</v>
      </c>
    </row>
    <row r="2615" spans="1:61">
      <c r="A2615">
        <v>2614</v>
      </c>
      <c r="B2615">
        <v>1002639987</v>
      </c>
      <c r="C2615">
        <v>3</v>
      </c>
      <c r="D2615" t="s">
        <v>45</v>
      </c>
      <c r="E2615">
        <v>5</v>
      </c>
      <c r="F2615" t="s">
        <v>113</v>
      </c>
      <c r="G2615" t="s">
        <v>109</v>
      </c>
      <c r="H2615" t="s">
        <v>411</v>
      </c>
      <c r="I2615" t="s">
        <v>212</v>
      </c>
      <c r="J2615" t="s">
        <v>213</v>
      </c>
      <c r="K2615" t="s">
        <v>149</v>
      </c>
      <c r="L2615" t="s">
        <v>214</v>
      </c>
      <c r="M2615" t="s">
        <v>76</v>
      </c>
      <c r="N2615" t="s">
        <v>215</v>
      </c>
      <c r="O2615" s="57">
        <v>46311.497650462959</v>
      </c>
      <c r="P2615" s="57">
        <v>46315.345127314817</v>
      </c>
      <c r="Q2615">
        <v>69411407</v>
      </c>
      <c r="S2615">
        <v>172518797224</v>
      </c>
      <c r="T2615" t="s">
        <v>9156</v>
      </c>
      <c r="U2615" t="s">
        <v>9157</v>
      </c>
      <c r="V2615" t="s">
        <v>9158</v>
      </c>
      <c r="Z2615">
        <v>124.47902879999999</v>
      </c>
      <c r="AA2615">
        <v>-9.4577855</v>
      </c>
      <c r="AB2615" t="s">
        <v>9159</v>
      </c>
      <c r="AC2615" t="s">
        <v>235</v>
      </c>
      <c r="AL2615" t="s">
        <v>217</v>
      </c>
      <c r="AM2615" t="s">
        <v>9160</v>
      </c>
      <c r="AN2615" t="s">
        <v>6</v>
      </c>
      <c r="AO2615" t="s">
        <v>8151</v>
      </c>
      <c r="AP2615" s="57">
        <v>46313.333333333336</v>
      </c>
      <c r="AR2615" t="s">
        <v>218</v>
      </c>
      <c r="AS2615" t="s">
        <v>219</v>
      </c>
      <c r="AT2615" t="s">
        <v>230</v>
      </c>
      <c r="AU2615">
        <v>20261020</v>
      </c>
      <c r="AV2615" t="s">
        <v>221</v>
      </c>
      <c r="AW2615" t="s">
        <v>880</v>
      </c>
      <c r="AX2615" t="s">
        <v>222</v>
      </c>
      <c r="BA2615" s="57">
        <v>46313.333333333336</v>
      </c>
      <c r="BB2615" t="s">
        <v>9160</v>
      </c>
      <c r="BC2615">
        <v>2026</v>
      </c>
      <c r="BD2615">
        <v>10</v>
      </c>
      <c r="BE2615">
        <v>20</v>
      </c>
      <c r="BF2615" s="6">
        <f t="shared" si="120"/>
        <v>46315</v>
      </c>
      <c r="BG2615">
        <f t="shared" si="121"/>
        <v>1.6666666666642413</v>
      </c>
      <c r="BH2615" t="str">
        <f t="shared" si="122"/>
        <v>NOT COMPLY</v>
      </c>
      <c r="BI2615" t="str">
        <f>VLOOKUP(H2615,Sheet2!$A$1:$B$270,2,FALSE)</f>
        <v>ATAMBUA</v>
      </c>
    </row>
    <row r="2616" spans="1:61">
      <c r="A2616">
        <v>2615</v>
      </c>
      <c r="B2616">
        <v>1002651586</v>
      </c>
      <c r="C2616">
        <v>3</v>
      </c>
      <c r="D2616" t="s">
        <v>45</v>
      </c>
      <c r="E2616">
        <v>5</v>
      </c>
      <c r="F2616" t="s">
        <v>113</v>
      </c>
      <c r="G2616" t="s">
        <v>109</v>
      </c>
      <c r="H2616" t="s">
        <v>411</v>
      </c>
      <c r="I2616" t="s">
        <v>212</v>
      </c>
      <c r="J2616" t="s">
        <v>213</v>
      </c>
      <c r="K2616" t="s">
        <v>149</v>
      </c>
      <c r="L2616" t="s">
        <v>214</v>
      </c>
      <c r="M2616" t="s">
        <v>76</v>
      </c>
      <c r="N2616" t="s">
        <v>215</v>
      </c>
      <c r="O2616" s="57">
        <v>46318.677662037036</v>
      </c>
      <c r="P2616" s="57">
        <v>46323.695231481484</v>
      </c>
      <c r="Q2616">
        <v>69416099</v>
      </c>
      <c r="S2616">
        <v>172518797259</v>
      </c>
      <c r="T2616" t="s">
        <v>12742</v>
      </c>
      <c r="U2616" t="s">
        <v>12743</v>
      </c>
      <c r="V2616" t="s">
        <v>12747</v>
      </c>
      <c r="Z2616">
        <v>124.48347750000001</v>
      </c>
      <c r="AA2616">
        <v>-9.4682946000000001</v>
      </c>
      <c r="AB2616" t="s">
        <v>12748</v>
      </c>
      <c r="AC2616" t="s">
        <v>235</v>
      </c>
      <c r="AL2616" t="s">
        <v>217</v>
      </c>
      <c r="AM2616" t="s">
        <v>12746</v>
      </c>
      <c r="AN2616" t="s">
        <v>6</v>
      </c>
      <c r="AO2616" t="s">
        <v>12056</v>
      </c>
      <c r="AP2616" s="57">
        <v>46320.333333333336</v>
      </c>
      <c r="AR2616" t="s">
        <v>218</v>
      </c>
      <c r="AS2616" t="s">
        <v>219</v>
      </c>
      <c r="AT2616" t="s">
        <v>230</v>
      </c>
      <c r="AU2616">
        <v>20261028</v>
      </c>
      <c r="AV2616" t="s">
        <v>221</v>
      </c>
      <c r="AW2616" t="s">
        <v>802</v>
      </c>
      <c r="AX2616" t="s">
        <v>222</v>
      </c>
      <c r="BA2616" s="57">
        <v>46320.333333333336</v>
      </c>
      <c r="BB2616" t="s">
        <v>12746</v>
      </c>
      <c r="BC2616">
        <v>2026</v>
      </c>
      <c r="BD2616">
        <v>10</v>
      </c>
      <c r="BE2616">
        <v>28</v>
      </c>
      <c r="BF2616" s="6">
        <f t="shared" si="120"/>
        <v>46323</v>
      </c>
      <c r="BG2616">
        <f t="shared" si="121"/>
        <v>2.6666666666642413</v>
      </c>
      <c r="BH2616" t="str">
        <f t="shared" si="122"/>
        <v>NOT COMPLY</v>
      </c>
      <c r="BI2616" t="str">
        <f>VLOOKUP(H2616,Sheet2!$A$1:$B$270,2,FALSE)</f>
        <v>ATAMBUA</v>
      </c>
    </row>
    <row r="2617" spans="1:61">
      <c r="A2617">
        <v>2616</v>
      </c>
      <c r="B2617">
        <v>1002651751</v>
      </c>
      <c r="C2617">
        <v>3</v>
      </c>
      <c r="D2617" t="s">
        <v>45</v>
      </c>
      <c r="E2617">
        <v>5</v>
      </c>
      <c r="F2617" t="s">
        <v>113</v>
      </c>
      <c r="G2617" t="s">
        <v>109</v>
      </c>
      <c r="H2617" t="s">
        <v>411</v>
      </c>
      <c r="I2617" t="s">
        <v>212</v>
      </c>
      <c r="J2617" t="s">
        <v>213</v>
      </c>
      <c r="K2617" t="s">
        <v>149</v>
      </c>
      <c r="L2617" t="s">
        <v>214</v>
      </c>
      <c r="M2617" t="s">
        <v>76</v>
      </c>
      <c r="N2617" t="s">
        <v>215</v>
      </c>
      <c r="O2617" s="57">
        <v>46318.745717592596</v>
      </c>
      <c r="P2617" s="57">
        <v>46323.7190625</v>
      </c>
      <c r="Q2617">
        <v>69416171</v>
      </c>
      <c r="S2617">
        <v>172518797261</v>
      </c>
      <c r="T2617" t="s">
        <v>12749</v>
      </c>
      <c r="U2617" t="s">
        <v>12750</v>
      </c>
      <c r="V2617" t="s">
        <v>12751</v>
      </c>
      <c r="Z2617">
        <v>124.4874166</v>
      </c>
      <c r="AA2617">
        <v>-9.482189</v>
      </c>
      <c r="AB2617" t="s">
        <v>12752</v>
      </c>
      <c r="AC2617" t="s">
        <v>235</v>
      </c>
      <c r="AL2617" t="s">
        <v>217</v>
      </c>
      <c r="AM2617" t="s">
        <v>12753</v>
      </c>
      <c r="AN2617" t="s">
        <v>6</v>
      </c>
      <c r="AO2617" t="s">
        <v>11894</v>
      </c>
      <c r="AP2617" s="57">
        <v>46320.333333333336</v>
      </c>
      <c r="AR2617" t="s">
        <v>218</v>
      </c>
      <c r="AS2617" t="s">
        <v>219</v>
      </c>
      <c r="AT2617" t="s">
        <v>230</v>
      </c>
      <c r="AU2617">
        <v>20261028</v>
      </c>
      <c r="AV2617" t="s">
        <v>221</v>
      </c>
      <c r="AW2617" t="s">
        <v>880</v>
      </c>
      <c r="AX2617" t="s">
        <v>222</v>
      </c>
      <c r="BA2617" s="57">
        <v>46320.333333333336</v>
      </c>
      <c r="BB2617" t="s">
        <v>12753</v>
      </c>
      <c r="BC2617">
        <v>2026</v>
      </c>
      <c r="BD2617">
        <v>10</v>
      </c>
      <c r="BE2617">
        <v>28</v>
      </c>
      <c r="BF2617" s="6">
        <f t="shared" si="120"/>
        <v>46323</v>
      </c>
      <c r="BG2617">
        <f t="shared" si="121"/>
        <v>2.6666666666642413</v>
      </c>
      <c r="BH2617" t="str">
        <f t="shared" si="122"/>
        <v>NOT COMPLY</v>
      </c>
      <c r="BI2617" t="str">
        <f>VLOOKUP(H2617,Sheet2!$A$1:$B$270,2,FALSE)</f>
        <v>ATAMBUA</v>
      </c>
    </row>
    <row r="2618" spans="1:61">
      <c r="A2618">
        <v>2617</v>
      </c>
      <c r="B2618">
        <v>1002652859</v>
      </c>
      <c r="C2618">
        <v>3</v>
      </c>
      <c r="D2618" t="s">
        <v>45</v>
      </c>
      <c r="E2618">
        <v>5</v>
      </c>
      <c r="F2618" t="s">
        <v>113</v>
      </c>
      <c r="G2618" t="s">
        <v>109</v>
      </c>
      <c r="H2618" t="s">
        <v>411</v>
      </c>
      <c r="I2618" t="s">
        <v>212</v>
      </c>
      <c r="J2618" t="s">
        <v>213</v>
      </c>
      <c r="K2618" t="s">
        <v>149</v>
      </c>
      <c r="L2618" t="s">
        <v>214</v>
      </c>
      <c r="M2618" t="s">
        <v>76</v>
      </c>
      <c r="N2618" t="s">
        <v>215</v>
      </c>
      <c r="O2618" s="57">
        <v>46321.360937500001</v>
      </c>
      <c r="P2618" s="57">
        <v>46323.749328703707</v>
      </c>
      <c r="Q2618">
        <v>69416801</v>
      </c>
      <c r="S2618">
        <v>172518797266</v>
      </c>
      <c r="T2618" t="s">
        <v>13448</v>
      </c>
      <c r="U2618" t="s">
        <v>13449</v>
      </c>
      <c r="V2618" t="s">
        <v>13450</v>
      </c>
      <c r="Z2618">
        <v>124.49068339999999</v>
      </c>
      <c r="AA2618">
        <v>-9.4880960999999999</v>
      </c>
      <c r="AB2618" t="s">
        <v>13451</v>
      </c>
      <c r="AC2618" t="s">
        <v>235</v>
      </c>
      <c r="AL2618" t="s">
        <v>217</v>
      </c>
      <c r="AM2618" t="s">
        <v>13452</v>
      </c>
      <c r="AN2618" t="s">
        <v>6</v>
      </c>
      <c r="AO2618" t="s">
        <v>13453</v>
      </c>
      <c r="AP2618" s="57">
        <v>46322.333333333336</v>
      </c>
      <c r="AR2618" t="s">
        <v>218</v>
      </c>
      <c r="AS2618" t="s">
        <v>219</v>
      </c>
      <c r="AT2618" t="s">
        <v>220</v>
      </c>
      <c r="AU2618">
        <v>20261028</v>
      </c>
      <c r="AV2618" t="s">
        <v>221</v>
      </c>
      <c r="AW2618" t="s">
        <v>3925</v>
      </c>
      <c r="AX2618" t="s">
        <v>222</v>
      </c>
      <c r="BA2618" s="57">
        <v>46322.333333333336</v>
      </c>
      <c r="BB2618" t="s">
        <v>13452</v>
      </c>
      <c r="BC2618">
        <v>2026</v>
      </c>
      <c r="BD2618">
        <v>10</v>
      </c>
      <c r="BE2618">
        <v>28</v>
      </c>
      <c r="BF2618" s="6">
        <f t="shared" si="120"/>
        <v>46323</v>
      </c>
      <c r="BG2618">
        <f t="shared" si="121"/>
        <v>0.66666666666424135</v>
      </c>
      <c r="BH2618" t="str">
        <f t="shared" si="122"/>
        <v>COMPLY</v>
      </c>
      <c r="BI2618" t="str">
        <f>VLOOKUP(H2618,Sheet2!$A$1:$B$270,2,FALSE)</f>
        <v>ATAMBUA</v>
      </c>
    </row>
    <row r="2619" spans="1:61">
      <c r="A2619">
        <v>2618</v>
      </c>
      <c r="B2619">
        <v>1002657452</v>
      </c>
      <c r="C2619">
        <v>3</v>
      </c>
      <c r="D2619" t="s">
        <v>45</v>
      </c>
      <c r="E2619">
        <v>5</v>
      </c>
      <c r="F2619" t="s">
        <v>113</v>
      </c>
      <c r="G2619" t="s">
        <v>109</v>
      </c>
      <c r="H2619" t="s">
        <v>411</v>
      </c>
      <c r="I2619" t="s">
        <v>212</v>
      </c>
      <c r="J2619" t="s">
        <v>213</v>
      </c>
      <c r="K2619" t="s">
        <v>149</v>
      </c>
      <c r="L2619" t="s">
        <v>214</v>
      </c>
      <c r="M2619" t="s">
        <v>255</v>
      </c>
      <c r="N2619" t="s">
        <v>215</v>
      </c>
      <c r="O2619" s="57">
        <v>46323.485995370371</v>
      </c>
      <c r="P2619" s="57">
        <v>46324.564942129633</v>
      </c>
      <c r="Q2619">
        <v>69418485</v>
      </c>
      <c r="S2619">
        <v>172518797279</v>
      </c>
      <c r="T2619" t="s">
        <v>14780</v>
      </c>
      <c r="U2619" t="s">
        <v>14781</v>
      </c>
      <c r="V2619" t="s">
        <v>14782</v>
      </c>
      <c r="Z2619">
        <v>124.4766017</v>
      </c>
      <c r="AA2619">
        <v>-9.4581561000000001</v>
      </c>
      <c r="AB2619" t="s">
        <v>14783</v>
      </c>
      <c r="AC2619" t="s">
        <v>235</v>
      </c>
      <c r="AL2619" t="s">
        <v>217</v>
      </c>
      <c r="AM2619" t="s">
        <v>14784</v>
      </c>
      <c r="AN2619" t="s">
        <v>6</v>
      </c>
      <c r="AO2619" t="s">
        <v>14297</v>
      </c>
      <c r="AP2619" s="57">
        <v>46324.625</v>
      </c>
      <c r="AR2619" t="s">
        <v>256</v>
      </c>
      <c r="AS2619" t="s">
        <v>219</v>
      </c>
      <c r="AT2619" t="s">
        <v>220</v>
      </c>
      <c r="AV2619" t="s">
        <v>257</v>
      </c>
      <c r="AW2619" t="s">
        <v>874</v>
      </c>
      <c r="AX2619" t="s">
        <v>222</v>
      </c>
      <c r="BA2619" s="57">
        <v>46324.625</v>
      </c>
      <c r="BB2619" t="s">
        <v>14784</v>
      </c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str">
        <f>VLOOKUP(H2619,Sheet2!$A$1:$B$270,2,FALSE)</f>
        <v>ATAMBUA</v>
      </c>
    </row>
    <row r="2620" spans="1:61">
      <c r="A2620">
        <v>2619</v>
      </c>
      <c r="B2620">
        <v>1002651593</v>
      </c>
      <c r="C2620">
        <v>3</v>
      </c>
      <c r="D2620" t="s">
        <v>45</v>
      </c>
      <c r="E2620">
        <v>5</v>
      </c>
      <c r="F2620" t="s">
        <v>113</v>
      </c>
      <c r="G2620" t="s">
        <v>109</v>
      </c>
      <c r="H2620" t="s">
        <v>411</v>
      </c>
      <c r="I2620" t="s">
        <v>212</v>
      </c>
      <c r="J2620" t="s">
        <v>213</v>
      </c>
      <c r="K2620" t="s">
        <v>149</v>
      </c>
      <c r="L2620" t="s">
        <v>214</v>
      </c>
      <c r="M2620" t="s">
        <v>1916</v>
      </c>
      <c r="N2620" t="s">
        <v>215</v>
      </c>
      <c r="O2620" s="57">
        <v>46318.679675925923</v>
      </c>
      <c r="P2620" s="57">
        <v>46325.410914351851</v>
      </c>
      <c r="Q2620">
        <v>69416110</v>
      </c>
      <c r="S2620">
        <v>172518797260</v>
      </c>
      <c r="T2620" t="s">
        <v>12742</v>
      </c>
      <c r="U2620" t="s">
        <v>12743</v>
      </c>
      <c r="V2620" t="s">
        <v>12744</v>
      </c>
      <c r="Z2620">
        <v>124.4837028</v>
      </c>
      <c r="AA2620">
        <v>-9.4682624999999998</v>
      </c>
      <c r="AB2620" t="s">
        <v>12745</v>
      </c>
      <c r="AC2620" t="s">
        <v>235</v>
      </c>
      <c r="AL2620" t="s">
        <v>217</v>
      </c>
      <c r="AM2620" t="s">
        <v>12746</v>
      </c>
      <c r="AN2620" t="s">
        <v>6</v>
      </c>
      <c r="AO2620" t="s">
        <v>12056</v>
      </c>
      <c r="AP2620" s="57">
        <v>46320.333333333336</v>
      </c>
      <c r="AQ2620" t="s">
        <v>838</v>
      </c>
      <c r="AR2620" t="s">
        <v>12</v>
      </c>
      <c r="AS2620" t="s">
        <v>219</v>
      </c>
      <c r="AT2620" t="s">
        <v>230</v>
      </c>
      <c r="AV2620" t="s">
        <v>1626</v>
      </c>
      <c r="AW2620" t="s">
        <v>2980</v>
      </c>
      <c r="AX2620" t="s">
        <v>222</v>
      </c>
      <c r="BA2620" s="57">
        <v>46320.333333333336</v>
      </c>
      <c r="BB2620" t="s">
        <v>12746</v>
      </c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str">
        <f>VLOOKUP(H2620,Sheet2!$A$1:$B$270,2,FALSE)</f>
        <v>ATAMBUA</v>
      </c>
    </row>
    <row r="2621" spans="1:61">
      <c r="A2621">
        <v>2620</v>
      </c>
      <c r="B2621">
        <v>1002655011</v>
      </c>
      <c r="C2621">
        <v>3</v>
      </c>
      <c r="D2621" t="s">
        <v>45</v>
      </c>
      <c r="E2621">
        <v>5</v>
      </c>
      <c r="F2621" t="s">
        <v>113</v>
      </c>
      <c r="G2621" t="s">
        <v>113</v>
      </c>
      <c r="H2621" t="s">
        <v>315</v>
      </c>
      <c r="I2621" t="s">
        <v>212</v>
      </c>
      <c r="J2621" t="s">
        <v>213</v>
      </c>
      <c r="K2621" t="s">
        <v>149</v>
      </c>
      <c r="L2621" t="s">
        <v>214</v>
      </c>
      <c r="M2621" t="s">
        <v>224</v>
      </c>
      <c r="N2621" t="s">
        <v>215</v>
      </c>
      <c r="O2621" s="57">
        <v>46322.351967592593</v>
      </c>
      <c r="P2621" s="57">
        <v>46323.416192129633</v>
      </c>
      <c r="Q2621">
        <v>69417586</v>
      </c>
      <c r="S2621">
        <v>172503814026</v>
      </c>
      <c r="T2621" t="s">
        <v>14176</v>
      </c>
      <c r="U2621" t="s">
        <v>14177</v>
      </c>
      <c r="V2621" t="s">
        <v>14178</v>
      </c>
      <c r="Z2621">
        <v>123.661683200384</v>
      </c>
      <c r="AA2621">
        <v>-10.1414245733875</v>
      </c>
      <c r="AB2621" t="s">
        <v>14179</v>
      </c>
      <c r="AC2621" t="s">
        <v>235</v>
      </c>
      <c r="AL2621" t="s">
        <v>217</v>
      </c>
      <c r="AM2621" t="s">
        <v>14180</v>
      </c>
      <c r="AN2621" t="s">
        <v>6</v>
      </c>
      <c r="AO2621" t="s">
        <v>13692</v>
      </c>
      <c r="AP2621" s="57">
        <v>46323.333333333336</v>
      </c>
      <c r="AR2621" t="s">
        <v>18</v>
      </c>
      <c r="AS2621" t="s">
        <v>113</v>
      </c>
      <c r="AT2621" t="s">
        <v>230</v>
      </c>
      <c r="AV2621" t="s">
        <v>226</v>
      </c>
      <c r="AW2621" t="s">
        <v>877</v>
      </c>
      <c r="AX2621" t="s">
        <v>222</v>
      </c>
      <c r="BA2621" s="57">
        <v>46323.333333333336</v>
      </c>
      <c r="BB2621" t="s">
        <v>14180</v>
      </c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str">
        <f>VLOOKUP(H2621,Sheet2!$A$1:$B$270,2,FALSE)</f>
        <v>KUPANG</v>
      </c>
    </row>
    <row r="2622" spans="1:61">
      <c r="A2622">
        <v>2621</v>
      </c>
      <c r="B2622">
        <v>1002617257</v>
      </c>
      <c r="C2622">
        <v>3</v>
      </c>
      <c r="D2622" t="s">
        <v>45</v>
      </c>
      <c r="E2622">
        <v>5</v>
      </c>
      <c r="F2622" t="s">
        <v>113</v>
      </c>
      <c r="G2622" t="s">
        <v>113</v>
      </c>
      <c r="H2622" t="s">
        <v>315</v>
      </c>
      <c r="I2622" t="s">
        <v>212</v>
      </c>
      <c r="J2622" t="s">
        <v>213</v>
      </c>
      <c r="K2622" t="s">
        <v>149</v>
      </c>
      <c r="L2622" t="s">
        <v>214</v>
      </c>
      <c r="M2622" t="s">
        <v>542</v>
      </c>
      <c r="N2622" t="s">
        <v>215</v>
      </c>
      <c r="O2622" s="57">
        <v>46296.422013888892</v>
      </c>
      <c r="P2622" s="57">
        <v>46296.422025462962</v>
      </c>
      <c r="Q2622">
        <v>69397425</v>
      </c>
      <c r="T2622" t="s">
        <v>903</v>
      </c>
      <c r="V2622" t="s">
        <v>904</v>
      </c>
      <c r="Z2622">
        <v>123.67400000000001</v>
      </c>
      <c r="AA2622">
        <v>-10.186500000000001</v>
      </c>
      <c r="AB2622" t="s">
        <v>905</v>
      </c>
      <c r="AC2622" t="s">
        <v>216</v>
      </c>
      <c r="AL2622" t="s">
        <v>217</v>
      </c>
      <c r="AM2622" t="s">
        <v>902</v>
      </c>
      <c r="AN2622" t="s">
        <v>6</v>
      </c>
      <c r="AO2622" s="57">
        <v>46032.434247685182</v>
      </c>
      <c r="AP2622" s="57">
        <v>46290</v>
      </c>
      <c r="AR2622" t="s">
        <v>543</v>
      </c>
      <c r="AS2622" t="s">
        <v>113</v>
      </c>
      <c r="AT2622" t="s">
        <v>230</v>
      </c>
      <c r="AV2622" t="s">
        <v>1330</v>
      </c>
      <c r="AW2622" t="s">
        <v>883</v>
      </c>
      <c r="AX2622" t="s">
        <v>222</v>
      </c>
      <c r="BA2622" s="57">
        <v>46290.333333333336</v>
      </c>
      <c r="BB2622" t="s">
        <v>902</v>
      </c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str">
        <f>VLOOKUP(H2622,Sheet2!$A$1:$B$270,2,FALSE)</f>
        <v>KUPANG</v>
      </c>
    </row>
    <row r="2623" spans="1:61">
      <c r="A2623">
        <v>2622</v>
      </c>
      <c r="B2623">
        <v>1002644526</v>
      </c>
      <c r="C2623">
        <v>3</v>
      </c>
      <c r="D2623" t="s">
        <v>45</v>
      </c>
      <c r="E2623">
        <v>5</v>
      </c>
      <c r="F2623" t="s">
        <v>113</v>
      </c>
      <c r="G2623" t="s">
        <v>113</v>
      </c>
      <c r="H2623" t="s">
        <v>315</v>
      </c>
      <c r="I2623" t="s">
        <v>212</v>
      </c>
      <c r="J2623" t="s">
        <v>213</v>
      </c>
      <c r="K2623" t="s">
        <v>149</v>
      </c>
      <c r="M2623" t="s">
        <v>542</v>
      </c>
      <c r="N2623" t="s">
        <v>215</v>
      </c>
      <c r="O2623" s="57">
        <v>46315.362708333334</v>
      </c>
      <c r="P2623" s="57">
        <v>46315.362708333334</v>
      </c>
      <c r="Q2623">
        <v>69409794</v>
      </c>
      <c r="T2623" t="s">
        <v>7260</v>
      </c>
      <c r="V2623" t="s">
        <v>7856</v>
      </c>
      <c r="Z2623">
        <v>123.6754</v>
      </c>
      <c r="AA2623">
        <v>-10.18566</v>
      </c>
      <c r="AB2623" t="s">
        <v>7262</v>
      </c>
      <c r="AC2623" t="s">
        <v>284</v>
      </c>
      <c r="AL2623" t="s">
        <v>217</v>
      </c>
      <c r="AM2623" t="s">
        <v>7857</v>
      </c>
      <c r="AN2623" t="s">
        <v>6</v>
      </c>
      <c r="AO2623" t="s">
        <v>10082</v>
      </c>
      <c r="AP2623" s="57">
        <v>46311</v>
      </c>
      <c r="AR2623" t="s">
        <v>543</v>
      </c>
      <c r="AS2623" t="s">
        <v>113</v>
      </c>
      <c r="AT2623" t="s">
        <v>230</v>
      </c>
      <c r="AV2623" t="s">
        <v>10590</v>
      </c>
      <c r="AW2623" t="s">
        <v>540</v>
      </c>
      <c r="AX2623" t="s">
        <v>222</v>
      </c>
      <c r="BA2623" s="57">
        <v>46311.333333333336</v>
      </c>
      <c r="BB2623" t="s">
        <v>7857</v>
      </c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str">
        <f>VLOOKUP(H2623,Sheet2!$A$1:$B$270,2,FALSE)</f>
        <v>KUPANG</v>
      </c>
    </row>
    <row r="2624" spans="1:61">
      <c r="A2624">
        <v>2623</v>
      </c>
      <c r="B2624">
        <v>1002650517</v>
      </c>
      <c r="C2624">
        <v>3</v>
      </c>
      <c r="D2624" t="s">
        <v>45</v>
      </c>
      <c r="E2624">
        <v>5</v>
      </c>
      <c r="F2624" t="s">
        <v>113</v>
      </c>
      <c r="G2624" t="s">
        <v>113</v>
      </c>
      <c r="H2624" t="s">
        <v>315</v>
      </c>
      <c r="I2624" t="s">
        <v>212</v>
      </c>
      <c r="J2624" t="s">
        <v>213</v>
      </c>
      <c r="K2624" t="s">
        <v>149</v>
      </c>
      <c r="M2624" t="s">
        <v>542</v>
      </c>
      <c r="N2624" t="s">
        <v>215</v>
      </c>
      <c r="O2624" s="57">
        <v>46318.428368055553</v>
      </c>
      <c r="P2624" s="57">
        <v>46318.428368055553</v>
      </c>
      <c r="Q2624">
        <v>69409780</v>
      </c>
      <c r="T2624" t="s">
        <v>7260</v>
      </c>
      <c r="V2624" t="s">
        <v>7854</v>
      </c>
      <c r="Z2624">
        <v>123.67545</v>
      </c>
      <c r="AA2624">
        <v>-10.18566</v>
      </c>
      <c r="AB2624" t="s">
        <v>7262</v>
      </c>
      <c r="AC2624" t="s">
        <v>284</v>
      </c>
      <c r="AL2624" t="s">
        <v>217</v>
      </c>
      <c r="AM2624" t="s">
        <v>7855</v>
      </c>
      <c r="AN2624" t="s">
        <v>6</v>
      </c>
      <c r="AO2624" t="s">
        <v>11973</v>
      </c>
      <c r="AP2624" s="57">
        <v>46311</v>
      </c>
      <c r="AR2624" t="s">
        <v>543</v>
      </c>
      <c r="AS2624" t="s">
        <v>113</v>
      </c>
      <c r="AT2624" t="s">
        <v>230</v>
      </c>
      <c r="AV2624" t="s">
        <v>12754</v>
      </c>
      <c r="AW2624" t="s">
        <v>540</v>
      </c>
      <c r="AX2624" t="s">
        <v>222</v>
      </c>
      <c r="BA2624" s="57">
        <v>46311.333333333336</v>
      </c>
      <c r="BB2624" t="s">
        <v>7855</v>
      </c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str">
        <f>VLOOKUP(H2624,Sheet2!$A$1:$B$270,2,FALSE)</f>
        <v>KUPANG</v>
      </c>
    </row>
    <row r="2625" spans="1:61">
      <c r="A2625">
        <v>2624</v>
      </c>
      <c r="B2625">
        <v>1002632651</v>
      </c>
      <c r="C2625">
        <v>3</v>
      </c>
      <c r="D2625" t="s">
        <v>45</v>
      </c>
      <c r="E2625">
        <v>5</v>
      </c>
      <c r="F2625" t="s">
        <v>113</v>
      </c>
      <c r="G2625" t="s">
        <v>113</v>
      </c>
      <c r="H2625" t="s">
        <v>315</v>
      </c>
      <c r="I2625" t="s">
        <v>212</v>
      </c>
      <c r="J2625" t="s">
        <v>213</v>
      </c>
      <c r="K2625" t="s">
        <v>149</v>
      </c>
      <c r="L2625" t="s">
        <v>214</v>
      </c>
      <c r="M2625" t="s">
        <v>76</v>
      </c>
      <c r="N2625" t="s">
        <v>215</v>
      </c>
      <c r="O2625" s="57">
        <v>46307.485115740739</v>
      </c>
      <c r="P2625" s="57">
        <v>46310.573923611111</v>
      </c>
      <c r="Q2625">
        <v>69408536</v>
      </c>
      <c r="S2625">
        <v>172503813989</v>
      </c>
      <c r="T2625" t="s">
        <v>6435</v>
      </c>
      <c r="U2625" t="s">
        <v>6436</v>
      </c>
      <c r="V2625" t="s">
        <v>6437</v>
      </c>
      <c r="Z2625">
        <v>123.695596419274</v>
      </c>
      <c r="AA2625">
        <v>-10.139360355246501</v>
      </c>
      <c r="AB2625" t="s">
        <v>6438</v>
      </c>
      <c r="AC2625" t="s">
        <v>216</v>
      </c>
      <c r="AL2625" t="s">
        <v>217</v>
      </c>
      <c r="AM2625" t="s">
        <v>6439</v>
      </c>
      <c r="AN2625" t="s">
        <v>6</v>
      </c>
      <c r="AO2625" s="57">
        <v>46366.486458333333</v>
      </c>
      <c r="AP2625" s="57">
        <v>46308.333333333336</v>
      </c>
      <c r="AR2625" t="s">
        <v>218</v>
      </c>
      <c r="AS2625" t="s">
        <v>113</v>
      </c>
      <c r="AT2625" t="s">
        <v>230</v>
      </c>
      <c r="AU2625">
        <v>20261015</v>
      </c>
      <c r="AV2625" t="s">
        <v>221</v>
      </c>
      <c r="AW2625" t="s">
        <v>877</v>
      </c>
      <c r="AX2625" t="s">
        <v>222</v>
      </c>
      <c r="BA2625" s="57">
        <v>46308.333333333336</v>
      </c>
      <c r="BB2625" t="s">
        <v>6439</v>
      </c>
      <c r="BC2625">
        <v>2026</v>
      </c>
      <c r="BD2625">
        <v>10</v>
      </c>
      <c r="BE2625">
        <v>15</v>
      </c>
      <c r="BF2625" s="6">
        <f t="shared" si="120"/>
        <v>46310</v>
      </c>
      <c r="BG2625">
        <f t="shared" si="121"/>
        <v>1.6666666666642413</v>
      </c>
      <c r="BH2625" t="str">
        <f t="shared" si="122"/>
        <v>NOT COMPLY</v>
      </c>
      <c r="BI2625" t="str">
        <f>VLOOKUP(H2625,Sheet2!$A$1:$B$270,2,FALSE)</f>
        <v>KUPANG</v>
      </c>
    </row>
    <row r="2626" spans="1:61">
      <c r="A2626">
        <v>2625</v>
      </c>
      <c r="B2626">
        <v>1002632737</v>
      </c>
      <c r="C2626">
        <v>3</v>
      </c>
      <c r="D2626" t="s">
        <v>45</v>
      </c>
      <c r="E2626">
        <v>5</v>
      </c>
      <c r="F2626" t="s">
        <v>113</v>
      </c>
      <c r="G2626" t="s">
        <v>113</v>
      </c>
      <c r="H2626" t="s">
        <v>315</v>
      </c>
      <c r="I2626" t="s">
        <v>212</v>
      </c>
      <c r="J2626" t="s">
        <v>213</v>
      </c>
      <c r="K2626" t="s">
        <v>149</v>
      </c>
      <c r="L2626" t="s">
        <v>214</v>
      </c>
      <c r="M2626" t="s">
        <v>76</v>
      </c>
      <c r="N2626" t="s">
        <v>215</v>
      </c>
      <c r="O2626" s="57">
        <v>46307.505960648145</v>
      </c>
      <c r="P2626" s="57">
        <v>46312.781469907408</v>
      </c>
      <c r="Q2626">
        <v>69408579</v>
      </c>
      <c r="S2626">
        <v>172503813991</v>
      </c>
      <c r="T2626" t="s">
        <v>6440</v>
      </c>
      <c r="U2626" t="s">
        <v>6441</v>
      </c>
      <c r="V2626" t="s">
        <v>6442</v>
      </c>
      <c r="Z2626">
        <v>123.641184</v>
      </c>
      <c r="AA2626">
        <v>-10.182528</v>
      </c>
      <c r="AB2626" t="s">
        <v>6443</v>
      </c>
      <c r="AC2626" t="s">
        <v>235</v>
      </c>
      <c r="AL2626" t="s">
        <v>217</v>
      </c>
      <c r="AM2626" t="s">
        <v>5985</v>
      </c>
      <c r="AN2626" t="s">
        <v>6</v>
      </c>
      <c r="AO2626" s="57">
        <v>46366.517546296294</v>
      </c>
      <c r="AP2626" s="57">
        <v>46308.458333333336</v>
      </c>
      <c r="AR2626" t="s">
        <v>218</v>
      </c>
      <c r="AS2626" t="s">
        <v>113</v>
      </c>
      <c r="AT2626" t="s">
        <v>230</v>
      </c>
      <c r="AU2626">
        <v>20261017</v>
      </c>
      <c r="AV2626" t="s">
        <v>221</v>
      </c>
      <c r="AW2626" t="s">
        <v>877</v>
      </c>
      <c r="AX2626" t="s">
        <v>222</v>
      </c>
      <c r="BA2626" s="57">
        <v>46308.458333333336</v>
      </c>
      <c r="BB2626" t="s">
        <v>5985</v>
      </c>
      <c r="BC2626">
        <v>2026</v>
      </c>
      <c r="BD2626">
        <v>10</v>
      </c>
      <c r="BE2626">
        <v>17</v>
      </c>
      <c r="BF2626" s="6">
        <f t="shared" ref="BF2626:BF2689" si="123">DATE(BC2626,BD2626,BE2626)</f>
        <v>46312</v>
      </c>
      <c r="BG2626">
        <f t="shared" ref="BG2626:BG2689" si="124">BF2626-BA2626</f>
        <v>3.5416666666642413</v>
      </c>
      <c r="BH2626" t="str">
        <f t="shared" ref="BH2626:BH2689" si="125">IF(BG2626=1,"COMPLY",IF(BG2626&lt;1,"COMPLY","NOT COMPLY"))</f>
        <v>NOT COMPLY</v>
      </c>
      <c r="BI2626" t="str">
        <f>VLOOKUP(H2626,Sheet2!$A$1:$B$270,2,FALSE)</f>
        <v>KUPANG</v>
      </c>
    </row>
    <row r="2627" spans="1:61">
      <c r="A2627">
        <v>2626</v>
      </c>
      <c r="B2627">
        <v>1002647891</v>
      </c>
      <c r="C2627">
        <v>3</v>
      </c>
      <c r="D2627" t="s">
        <v>45</v>
      </c>
      <c r="E2627">
        <v>5</v>
      </c>
      <c r="F2627" t="s">
        <v>113</v>
      </c>
      <c r="G2627" t="s">
        <v>113</v>
      </c>
      <c r="H2627" t="s">
        <v>315</v>
      </c>
      <c r="I2627" t="s">
        <v>212</v>
      </c>
      <c r="J2627" t="s">
        <v>213</v>
      </c>
      <c r="K2627" t="s">
        <v>149</v>
      </c>
      <c r="L2627" t="s">
        <v>214</v>
      </c>
      <c r="M2627" t="s">
        <v>76</v>
      </c>
      <c r="N2627" t="s">
        <v>215</v>
      </c>
      <c r="O2627" s="57">
        <v>46316.656122685185</v>
      </c>
      <c r="P2627" s="57">
        <v>46318.538668981484</v>
      </c>
      <c r="Q2627">
        <v>69414687</v>
      </c>
      <c r="S2627">
        <v>172503808913</v>
      </c>
      <c r="T2627" t="s">
        <v>11198</v>
      </c>
      <c r="U2627" t="s">
        <v>11199</v>
      </c>
      <c r="V2627" t="s">
        <v>11200</v>
      </c>
      <c r="Z2627">
        <v>123.6824546</v>
      </c>
      <c r="AA2627">
        <v>-10.136181799999999</v>
      </c>
      <c r="AB2627" t="s">
        <v>11201</v>
      </c>
      <c r="AC2627" t="s">
        <v>235</v>
      </c>
      <c r="AL2627" t="s">
        <v>217</v>
      </c>
      <c r="AM2627" t="s">
        <v>11202</v>
      </c>
      <c r="AN2627" t="s">
        <v>6</v>
      </c>
      <c r="AO2627" t="s">
        <v>11203</v>
      </c>
      <c r="AP2627" s="57">
        <v>46317.625</v>
      </c>
      <c r="AR2627" t="s">
        <v>218</v>
      </c>
      <c r="AS2627" t="s">
        <v>113</v>
      </c>
      <c r="AT2627" t="s">
        <v>230</v>
      </c>
      <c r="AU2627">
        <v>20261023</v>
      </c>
      <c r="AV2627" t="s">
        <v>221</v>
      </c>
      <c r="AW2627" t="s">
        <v>877</v>
      </c>
      <c r="AX2627" t="s">
        <v>222</v>
      </c>
      <c r="BA2627" s="57">
        <v>46317.625</v>
      </c>
      <c r="BB2627" t="s">
        <v>11202</v>
      </c>
      <c r="BC2627">
        <v>2026</v>
      </c>
      <c r="BD2627">
        <v>10</v>
      </c>
      <c r="BE2627">
        <v>23</v>
      </c>
      <c r="BF2627" s="6">
        <f t="shared" si="123"/>
        <v>46318</v>
      </c>
      <c r="BG2627">
        <f t="shared" si="124"/>
        <v>0.375</v>
      </c>
      <c r="BH2627" t="str">
        <f t="shared" si="125"/>
        <v>COMPLY</v>
      </c>
      <c r="BI2627" t="str">
        <f>VLOOKUP(H2627,Sheet2!$A$1:$B$270,2,FALSE)</f>
        <v>KUPANG</v>
      </c>
    </row>
    <row r="2628" spans="1:61">
      <c r="A2628">
        <v>2627</v>
      </c>
      <c r="B2628">
        <v>1002647889</v>
      </c>
      <c r="C2628">
        <v>3</v>
      </c>
      <c r="D2628" t="s">
        <v>45</v>
      </c>
      <c r="E2628">
        <v>5</v>
      </c>
      <c r="F2628" t="s">
        <v>113</v>
      </c>
      <c r="G2628" t="s">
        <v>113</v>
      </c>
      <c r="H2628" t="s">
        <v>315</v>
      </c>
      <c r="I2628" t="s">
        <v>212</v>
      </c>
      <c r="J2628" t="s">
        <v>213</v>
      </c>
      <c r="K2628" t="s">
        <v>149</v>
      </c>
      <c r="L2628" t="s">
        <v>214</v>
      </c>
      <c r="M2628" t="s">
        <v>76</v>
      </c>
      <c r="N2628" t="s">
        <v>215</v>
      </c>
      <c r="O2628" s="57">
        <v>46316.656064814815</v>
      </c>
      <c r="P2628" s="57">
        <v>46318.537627314814</v>
      </c>
      <c r="Q2628">
        <v>69414705</v>
      </c>
      <c r="S2628">
        <v>172503808901</v>
      </c>
      <c r="T2628" t="s">
        <v>11204</v>
      </c>
      <c r="U2628" t="s">
        <v>11199</v>
      </c>
      <c r="V2628" t="s">
        <v>11205</v>
      </c>
      <c r="Z2628">
        <v>123.6824546</v>
      </c>
      <c r="AA2628">
        <v>-10.136181799999999</v>
      </c>
      <c r="AB2628" t="s">
        <v>11206</v>
      </c>
      <c r="AC2628" t="s">
        <v>235</v>
      </c>
      <c r="AL2628" t="s">
        <v>217</v>
      </c>
      <c r="AM2628" t="s">
        <v>11202</v>
      </c>
      <c r="AN2628" t="s">
        <v>6</v>
      </c>
      <c r="AO2628" t="s">
        <v>11203</v>
      </c>
      <c r="AP2628" s="57">
        <v>46317.625</v>
      </c>
      <c r="AR2628" t="s">
        <v>218</v>
      </c>
      <c r="AS2628" t="s">
        <v>113</v>
      </c>
      <c r="AT2628" t="s">
        <v>230</v>
      </c>
      <c r="AU2628">
        <v>20261023</v>
      </c>
      <c r="AV2628" t="s">
        <v>221</v>
      </c>
      <c r="AW2628" t="s">
        <v>883</v>
      </c>
      <c r="AX2628" t="s">
        <v>222</v>
      </c>
      <c r="BA2628" s="57">
        <v>46317.625</v>
      </c>
      <c r="BB2628" t="s">
        <v>11202</v>
      </c>
      <c r="BC2628">
        <v>2026</v>
      </c>
      <c r="BD2628">
        <v>10</v>
      </c>
      <c r="BE2628">
        <v>23</v>
      </c>
      <c r="BF2628" s="6">
        <f t="shared" si="123"/>
        <v>46318</v>
      </c>
      <c r="BG2628">
        <f t="shared" si="124"/>
        <v>0.375</v>
      </c>
      <c r="BH2628" t="str">
        <f t="shared" si="125"/>
        <v>COMPLY</v>
      </c>
      <c r="BI2628" t="str">
        <f>VLOOKUP(H2628,Sheet2!$A$1:$B$270,2,FALSE)</f>
        <v>KUPANG</v>
      </c>
    </row>
    <row r="2629" spans="1:61">
      <c r="A2629">
        <v>2628</v>
      </c>
      <c r="B2629">
        <v>1002632214</v>
      </c>
      <c r="C2629">
        <v>3</v>
      </c>
      <c r="D2629" t="s">
        <v>45</v>
      </c>
      <c r="E2629">
        <v>5</v>
      </c>
      <c r="F2629" t="s">
        <v>113</v>
      </c>
      <c r="G2629" t="s">
        <v>113</v>
      </c>
      <c r="H2629" t="s">
        <v>315</v>
      </c>
      <c r="I2629" t="s">
        <v>212</v>
      </c>
      <c r="J2629" t="s">
        <v>213</v>
      </c>
      <c r="K2629" t="s">
        <v>149</v>
      </c>
      <c r="M2629" t="s">
        <v>1625</v>
      </c>
      <c r="N2629" t="s">
        <v>895</v>
      </c>
      <c r="O2629" s="57">
        <v>46307.411874999998</v>
      </c>
      <c r="P2629" s="57">
        <v>46309.36273148148</v>
      </c>
      <c r="Q2629">
        <v>69402110</v>
      </c>
      <c r="T2629" t="s">
        <v>1325</v>
      </c>
      <c r="V2629" t="s">
        <v>1327</v>
      </c>
      <c r="Z2629">
        <v>123.6427</v>
      </c>
      <c r="AA2629">
        <v>-10.156912</v>
      </c>
      <c r="AB2629" t="s">
        <v>1328</v>
      </c>
      <c r="AC2629" t="s">
        <v>283</v>
      </c>
      <c r="AL2629" t="s">
        <v>217</v>
      </c>
      <c r="AM2629" t="s">
        <v>1329</v>
      </c>
      <c r="AN2629" t="s">
        <v>6</v>
      </c>
      <c r="AO2629" s="57">
        <v>46366.413472222222</v>
      </c>
      <c r="AP2629" s="57">
        <v>46297</v>
      </c>
      <c r="AR2629" t="s">
        <v>1630</v>
      </c>
      <c r="AS2629" t="s">
        <v>113</v>
      </c>
      <c r="AT2629" t="s">
        <v>230</v>
      </c>
      <c r="AV2629" t="s">
        <v>6777</v>
      </c>
      <c r="AW2629" t="s">
        <v>540</v>
      </c>
      <c r="AX2629" t="s">
        <v>222</v>
      </c>
      <c r="AZ2629" t="s">
        <v>6777</v>
      </c>
      <c r="BA2629" s="57">
        <v>46297.458333333336</v>
      </c>
      <c r="BB2629" t="s">
        <v>1329</v>
      </c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str">
        <f>VLOOKUP(H2629,Sheet2!$A$1:$B$270,2,FALSE)</f>
        <v>KUPANG</v>
      </c>
    </row>
    <row r="2630" spans="1:61">
      <c r="A2630">
        <v>2629</v>
      </c>
      <c r="B2630">
        <v>1002650358</v>
      </c>
      <c r="C2630">
        <v>3</v>
      </c>
      <c r="D2630" t="s">
        <v>45</v>
      </c>
      <c r="E2630">
        <v>5</v>
      </c>
      <c r="F2630" t="s">
        <v>113</v>
      </c>
      <c r="G2630" t="s">
        <v>113</v>
      </c>
      <c r="H2630" t="s">
        <v>315</v>
      </c>
      <c r="I2630" t="s">
        <v>212</v>
      </c>
      <c r="J2630" t="s">
        <v>213</v>
      </c>
      <c r="K2630" t="s">
        <v>149</v>
      </c>
      <c r="M2630" t="s">
        <v>1625</v>
      </c>
      <c r="N2630" t="s">
        <v>215</v>
      </c>
      <c r="O2630" s="57">
        <v>46318.400787037041</v>
      </c>
      <c r="P2630" s="57">
        <v>46322.083518518521</v>
      </c>
      <c r="Q2630">
        <v>69415640</v>
      </c>
      <c r="S2630">
        <v>172503814006</v>
      </c>
      <c r="T2630" t="s">
        <v>7260</v>
      </c>
      <c r="U2630" t="s">
        <v>7263</v>
      </c>
      <c r="Z2630">
        <v>123.675453466622</v>
      </c>
      <c r="AA2630">
        <v>-10.1856602698036</v>
      </c>
      <c r="AB2630" t="s">
        <v>12755</v>
      </c>
      <c r="AC2630" t="s">
        <v>284</v>
      </c>
      <c r="AO2630" t="s">
        <v>11876</v>
      </c>
      <c r="AR2630" t="s">
        <v>1630</v>
      </c>
      <c r="AS2630" t="s">
        <v>113</v>
      </c>
      <c r="AT2630" t="s">
        <v>230</v>
      </c>
      <c r="AV2630" t="s">
        <v>3016</v>
      </c>
      <c r="AW2630" t="s">
        <v>540</v>
      </c>
      <c r="AX2630" t="s">
        <v>222</v>
      </c>
      <c r="AZ2630" t="s">
        <v>3016</v>
      </c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str">
        <f>VLOOKUP(H2630,Sheet2!$A$1:$B$270,2,FALSE)</f>
        <v>KUPANG</v>
      </c>
    </row>
    <row r="2631" spans="1:61">
      <c r="A2631">
        <v>2630</v>
      </c>
      <c r="B2631">
        <v>1002617177</v>
      </c>
      <c r="C2631">
        <v>3</v>
      </c>
      <c r="D2631" t="s">
        <v>45</v>
      </c>
      <c r="E2631">
        <v>5</v>
      </c>
      <c r="F2631" t="s">
        <v>113</v>
      </c>
      <c r="G2631" t="s">
        <v>113</v>
      </c>
      <c r="H2631" t="s">
        <v>315</v>
      </c>
      <c r="I2631" t="s">
        <v>212</v>
      </c>
      <c r="J2631" t="s">
        <v>213</v>
      </c>
      <c r="K2631" t="s">
        <v>149</v>
      </c>
      <c r="M2631" t="s">
        <v>1916</v>
      </c>
      <c r="N2631" t="s">
        <v>895</v>
      </c>
      <c r="O2631" s="57">
        <v>46296.409583333334</v>
      </c>
      <c r="P2631" s="57">
        <v>46307.412349537037</v>
      </c>
      <c r="Q2631">
        <v>69402110</v>
      </c>
      <c r="S2631">
        <v>172503813931</v>
      </c>
      <c r="T2631" t="s">
        <v>1325</v>
      </c>
      <c r="U2631" t="s">
        <v>1326</v>
      </c>
      <c r="V2631" t="s">
        <v>1327</v>
      </c>
      <c r="Z2631">
        <v>123.6427059</v>
      </c>
      <c r="AA2631">
        <v>-10.156912699999999</v>
      </c>
      <c r="AB2631" t="s">
        <v>1328</v>
      </c>
      <c r="AC2631" t="s">
        <v>283</v>
      </c>
      <c r="AL2631" t="s">
        <v>217</v>
      </c>
      <c r="AM2631" t="s">
        <v>1329</v>
      </c>
      <c r="AN2631" t="s">
        <v>6</v>
      </c>
      <c r="AO2631" s="57">
        <v>46032.413738425923</v>
      </c>
      <c r="AP2631" s="57">
        <v>46297.458333333336</v>
      </c>
      <c r="AQ2631" t="s">
        <v>838</v>
      </c>
      <c r="AR2631" t="s">
        <v>12</v>
      </c>
      <c r="AS2631" t="s">
        <v>113</v>
      </c>
      <c r="AT2631" t="s">
        <v>230</v>
      </c>
      <c r="AV2631" t="s">
        <v>1626</v>
      </c>
      <c r="AW2631" t="s">
        <v>540</v>
      </c>
      <c r="AX2631" t="s">
        <v>222</v>
      </c>
      <c r="BA2631" s="57">
        <v>46297.458333333336</v>
      </c>
      <c r="BB2631" t="s">
        <v>1329</v>
      </c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str">
        <f>VLOOKUP(H2631,Sheet2!$A$1:$B$270,2,FALSE)</f>
        <v>KUPANG</v>
      </c>
    </row>
    <row r="2632" spans="1:61">
      <c r="A2632">
        <v>2631</v>
      </c>
      <c r="B2632">
        <v>1002635991</v>
      </c>
      <c r="C2632">
        <v>3</v>
      </c>
      <c r="D2632" t="s">
        <v>45</v>
      </c>
      <c r="E2632">
        <v>5</v>
      </c>
      <c r="F2632" t="s">
        <v>113</v>
      </c>
      <c r="G2632" t="s">
        <v>113</v>
      </c>
      <c r="H2632" t="s">
        <v>315</v>
      </c>
      <c r="I2632" t="s">
        <v>212</v>
      </c>
      <c r="J2632" t="s">
        <v>213</v>
      </c>
      <c r="K2632" t="s">
        <v>149</v>
      </c>
      <c r="M2632" t="s">
        <v>1916</v>
      </c>
      <c r="N2632" t="s">
        <v>215</v>
      </c>
      <c r="O2632" s="57">
        <v>46309.357395833336</v>
      </c>
      <c r="P2632" s="57">
        <v>46318.428831018522</v>
      </c>
      <c r="Q2632">
        <v>69409780</v>
      </c>
      <c r="S2632">
        <v>172503809922</v>
      </c>
      <c r="T2632" t="s">
        <v>7260</v>
      </c>
      <c r="U2632" t="s">
        <v>7261</v>
      </c>
      <c r="V2632" t="s">
        <v>7854</v>
      </c>
      <c r="Z2632">
        <v>123.664541244506</v>
      </c>
      <c r="AA2632">
        <v>-10.2194484814974</v>
      </c>
      <c r="AB2632" t="s">
        <v>7262</v>
      </c>
      <c r="AC2632" t="s">
        <v>284</v>
      </c>
      <c r="AL2632" t="s">
        <v>217</v>
      </c>
      <c r="AM2632" t="s">
        <v>7855</v>
      </c>
      <c r="AN2632" t="s">
        <v>6</v>
      </c>
      <c r="AO2632" t="s">
        <v>6816</v>
      </c>
      <c r="AP2632" s="57">
        <v>46311.333333333336</v>
      </c>
      <c r="AQ2632" t="s">
        <v>838</v>
      </c>
      <c r="AR2632" t="s">
        <v>12</v>
      </c>
      <c r="AS2632" t="s">
        <v>113</v>
      </c>
      <c r="AT2632" t="s">
        <v>230</v>
      </c>
      <c r="AV2632" t="s">
        <v>1626</v>
      </c>
      <c r="AW2632" t="s">
        <v>540</v>
      </c>
      <c r="AX2632" t="s">
        <v>222</v>
      </c>
      <c r="BA2632" s="57">
        <v>46311.333333333336</v>
      </c>
      <c r="BB2632" t="s">
        <v>7855</v>
      </c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str">
        <f>VLOOKUP(H2632,Sheet2!$A$1:$B$270,2,FALSE)</f>
        <v>KUPANG</v>
      </c>
    </row>
    <row r="2633" spans="1:61">
      <c r="A2633">
        <v>2632</v>
      </c>
      <c r="B2633">
        <v>1002636020</v>
      </c>
      <c r="C2633">
        <v>3</v>
      </c>
      <c r="D2633" t="s">
        <v>45</v>
      </c>
      <c r="E2633">
        <v>5</v>
      </c>
      <c r="F2633" t="s">
        <v>113</v>
      </c>
      <c r="G2633" t="s">
        <v>113</v>
      </c>
      <c r="H2633" t="s">
        <v>315</v>
      </c>
      <c r="I2633" t="s">
        <v>212</v>
      </c>
      <c r="J2633" t="s">
        <v>213</v>
      </c>
      <c r="K2633" t="s">
        <v>149</v>
      </c>
      <c r="M2633" t="s">
        <v>1916</v>
      </c>
      <c r="N2633" t="s">
        <v>215</v>
      </c>
      <c r="O2633" s="57">
        <v>46309.363796296297</v>
      </c>
      <c r="P2633" s="57">
        <v>46315.363425925927</v>
      </c>
      <c r="Q2633">
        <v>69409794</v>
      </c>
      <c r="S2633">
        <v>172503809923</v>
      </c>
      <c r="T2633" t="s">
        <v>7260</v>
      </c>
      <c r="U2633" t="s">
        <v>7263</v>
      </c>
      <c r="V2633" t="s">
        <v>7856</v>
      </c>
      <c r="Z2633">
        <v>123.664486694931</v>
      </c>
      <c r="AA2633">
        <v>-10.2202766188687</v>
      </c>
      <c r="AB2633" t="s">
        <v>7262</v>
      </c>
      <c r="AC2633" t="s">
        <v>284</v>
      </c>
      <c r="AL2633" t="s">
        <v>217</v>
      </c>
      <c r="AM2633" t="s">
        <v>7857</v>
      </c>
      <c r="AN2633" t="s">
        <v>6</v>
      </c>
      <c r="AO2633" t="s">
        <v>6839</v>
      </c>
      <c r="AP2633" s="57">
        <v>46311.333333333336</v>
      </c>
      <c r="AQ2633" t="s">
        <v>838</v>
      </c>
      <c r="AR2633" t="s">
        <v>12</v>
      </c>
      <c r="AS2633" t="s">
        <v>113</v>
      </c>
      <c r="AT2633" t="s">
        <v>230</v>
      </c>
      <c r="AV2633" t="s">
        <v>1626</v>
      </c>
      <c r="AW2633" t="s">
        <v>540</v>
      </c>
      <c r="AX2633" t="s">
        <v>222</v>
      </c>
      <c r="BA2633" s="57">
        <v>46311.333333333336</v>
      </c>
      <c r="BB2633" t="s">
        <v>7857</v>
      </c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str">
        <f>VLOOKUP(H2633,Sheet2!$A$1:$B$270,2,FALSE)</f>
        <v>KUPANG</v>
      </c>
    </row>
    <row r="2634" spans="1:61">
      <c r="A2634">
        <v>2633</v>
      </c>
      <c r="B2634">
        <v>1002658879</v>
      </c>
      <c r="C2634">
        <v>3</v>
      </c>
      <c r="D2634" t="s">
        <v>45</v>
      </c>
      <c r="E2634">
        <v>5</v>
      </c>
      <c r="F2634" t="s">
        <v>113</v>
      </c>
      <c r="G2634" t="s">
        <v>113</v>
      </c>
      <c r="H2634" t="s">
        <v>474</v>
      </c>
      <c r="I2634" t="s">
        <v>212</v>
      </c>
      <c r="J2634" t="s">
        <v>213</v>
      </c>
      <c r="K2634" t="s">
        <v>149</v>
      </c>
      <c r="L2634" t="s">
        <v>214</v>
      </c>
      <c r="M2634" t="s">
        <v>224</v>
      </c>
      <c r="N2634" t="s">
        <v>215</v>
      </c>
      <c r="O2634" s="57">
        <v>46324.447789351849</v>
      </c>
      <c r="P2634" s="57">
        <v>46325.341365740744</v>
      </c>
      <c r="Q2634">
        <v>69419131</v>
      </c>
      <c r="S2634">
        <v>172505213994</v>
      </c>
      <c r="T2634" t="s">
        <v>15505</v>
      </c>
      <c r="U2634" t="s">
        <v>15506</v>
      </c>
      <c r="V2634" t="s">
        <v>15507</v>
      </c>
      <c r="Z2634">
        <v>123.5742738</v>
      </c>
      <c r="AA2634">
        <v>-10.1633324</v>
      </c>
      <c r="AB2634" t="s">
        <v>15508</v>
      </c>
      <c r="AC2634" t="s">
        <v>235</v>
      </c>
      <c r="AL2634" t="s">
        <v>217</v>
      </c>
      <c r="AM2634" t="s">
        <v>15509</v>
      </c>
      <c r="AN2634" t="s">
        <v>6</v>
      </c>
      <c r="AO2634" t="s">
        <v>15366</v>
      </c>
      <c r="AP2634" s="57">
        <v>46325.333333333336</v>
      </c>
      <c r="AR2634" t="s">
        <v>18</v>
      </c>
      <c r="AS2634" t="s">
        <v>113</v>
      </c>
      <c r="AT2634" t="s">
        <v>230</v>
      </c>
      <c r="AV2634" t="s">
        <v>226</v>
      </c>
      <c r="AW2634" t="s">
        <v>880</v>
      </c>
      <c r="AX2634" t="s">
        <v>222</v>
      </c>
      <c r="BA2634" s="57">
        <v>46325.333333333336</v>
      </c>
      <c r="BB2634" t="s">
        <v>15509</v>
      </c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str">
        <f>VLOOKUP(H2634,Sheet2!$A$1:$B$270,2,FALSE)</f>
        <v>KUPANG</v>
      </c>
    </row>
    <row r="2635" spans="1:61">
      <c r="A2635">
        <v>2634</v>
      </c>
      <c r="B2635">
        <v>1002657093</v>
      </c>
      <c r="C2635">
        <v>3</v>
      </c>
      <c r="D2635" t="s">
        <v>45</v>
      </c>
      <c r="E2635">
        <v>5</v>
      </c>
      <c r="F2635" t="s">
        <v>113</v>
      </c>
      <c r="G2635" t="s">
        <v>113</v>
      </c>
      <c r="H2635" t="s">
        <v>474</v>
      </c>
      <c r="I2635" t="s">
        <v>212</v>
      </c>
      <c r="J2635" t="s">
        <v>213</v>
      </c>
      <c r="K2635" t="s">
        <v>149</v>
      </c>
      <c r="M2635" t="s">
        <v>76</v>
      </c>
      <c r="N2635" t="s">
        <v>215</v>
      </c>
      <c r="O2635" s="57">
        <v>46323.408738425926</v>
      </c>
      <c r="P2635" s="57">
        <v>46325.465555555558</v>
      </c>
      <c r="Q2635">
        <v>69418356</v>
      </c>
      <c r="S2635">
        <v>172505213987</v>
      </c>
      <c r="T2635" t="s">
        <v>14785</v>
      </c>
      <c r="U2635" t="s">
        <v>14786</v>
      </c>
      <c r="V2635" t="s">
        <v>14787</v>
      </c>
      <c r="Z2635">
        <v>123.5316196</v>
      </c>
      <c r="AA2635">
        <v>-10.2115999</v>
      </c>
      <c r="AB2635" t="s">
        <v>14788</v>
      </c>
      <c r="AC2635" t="s">
        <v>229</v>
      </c>
      <c r="AL2635" t="s">
        <v>217</v>
      </c>
      <c r="AM2635" t="s">
        <v>14789</v>
      </c>
      <c r="AN2635" t="s">
        <v>6</v>
      </c>
      <c r="AO2635" t="s">
        <v>14396</v>
      </c>
      <c r="AP2635" s="57">
        <v>46324.625</v>
      </c>
      <c r="AR2635" t="s">
        <v>218</v>
      </c>
      <c r="AS2635" t="s">
        <v>113</v>
      </c>
      <c r="AT2635" t="s">
        <v>220</v>
      </c>
      <c r="AU2635">
        <v>20261030</v>
      </c>
      <c r="AV2635" t="s">
        <v>221</v>
      </c>
      <c r="AW2635" t="s">
        <v>3528</v>
      </c>
      <c r="AX2635" t="s">
        <v>222</v>
      </c>
      <c r="BA2635" s="57">
        <v>46324.625</v>
      </c>
      <c r="BB2635" t="s">
        <v>14789</v>
      </c>
      <c r="BC2635">
        <v>2026</v>
      </c>
      <c r="BD2635">
        <v>10</v>
      </c>
      <c r="BE2635">
        <v>30</v>
      </c>
      <c r="BF2635" s="6">
        <f t="shared" si="123"/>
        <v>46325</v>
      </c>
      <c r="BG2635">
        <f t="shared" si="124"/>
        <v>0.375</v>
      </c>
      <c r="BH2635" t="str">
        <f t="shared" si="125"/>
        <v>COMPLY</v>
      </c>
      <c r="BI2635" t="str">
        <f>VLOOKUP(H2635,Sheet2!$A$1:$B$270,2,FALSE)</f>
        <v>KUPANG</v>
      </c>
    </row>
    <row r="2636" spans="1:61">
      <c r="A2636">
        <v>2635</v>
      </c>
      <c r="B2636">
        <v>1002617806</v>
      </c>
      <c r="C2636">
        <v>3</v>
      </c>
      <c r="D2636" t="s">
        <v>45</v>
      </c>
      <c r="E2636">
        <v>5</v>
      </c>
      <c r="F2636" t="s">
        <v>113</v>
      </c>
      <c r="G2636" t="s">
        <v>113</v>
      </c>
      <c r="H2636" t="s">
        <v>406</v>
      </c>
      <c r="I2636" t="s">
        <v>212</v>
      </c>
      <c r="J2636" t="s">
        <v>213</v>
      </c>
      <c r="K2636" t="s">
        <v>149</v>
      </c>
      <c r="L2636" t="s">
        <v>214</v>
      </c>
      <c r="M2636" t="s">
        <v>76</v>
      </c>
      <c r="N2636" t="s">
        <v>215</v>
      </c>
      <c r="O2636" s="57">
        <v>46296.549062500002</v>
      </c>
      <c r="P2636" s="57">
        <v>46297.770231481481</v>
      </c>
      <c r="Q2636">
        <v>69402338</v>
      </c>
      <c r="S2636">
        <v>172502813927</v>
      </c>
      <c r="T2636" t="s">
        <v>1331</v>
      </c>
      <c r="U2636" t="s">
        <v>1332</v>
      </c>
      <c r="V2636" t="s">
        <v>1333</v>
      </c>
      <c r="Z2636">
        <v>123.6017471</v>
      </c>
      <c r="AA2636">
        <v>-10.176331599999999</v>
      </c>
      <c r="AB2636" t="s">
        <v>1334</v>
      </c>
      <c r="AC2636" t="s">
        <v>235</v>
      </c>
      <c r="AL2636" t="s">
        <v>217</v>
      </c>
      <c r="AM2636" t="s">
        <v>1335</v>
      </c>
      <c r="AN2636" t="s">
        <v>6</v>
      </c>
      <c r="AO2636" s="57">
        <v>46032.559305555558</v>
      </c>
      <c r="AP2636" s="57">
        <v>46297.458333333336</v>
      </c>
      <c r="AR2636" t="s">
        <v>218</v>
      </c>
      <c r="AS2636" t="s">
        <v>113</v>
      </c>
      <c r="AT2636" t="s">
        <v>230</v>
      </c>
      <c r="AU2636">
        <v>20261002</v>
      </c>
      <c r="AV2636" t="s">
        <v>221</v>
      </c>
      <c r="AW2636" t="s">
        <v>802</v>
      </c>
      <c r="AX2636" t="s">
        <v>222</v>
      </c>
      <c r="BA2636" s="57">
        <v>46297.458333333336</v>
      </c>
      <c r="BB2636" t="s">
        <v>1335</v>
      </c>
      <c r="BC2636">
        <v>2026</v>
      </c>
      <c r="BD2636">
        <v>10</v>
      </c>
      <c r="BE2636">
        <v>2</v>
      </c>
      <c r="BF2636" s="6">
        <f t="shared" si="123"/>
        <v>46297</v>
      </c>
      <c r="BG2636">
        <f t="shared" si="124"/>
        <v>-0.45833333333575865</v>
      </c>
      <c r="BH2636" t="str">
        <f t="shared" si="125"/>
        <v>COMPLY</v>
      </c>
      <c r="BI2636" t="str">
        <f>VLOOKUP(H2636,Sheet2!$A$1:$B$270,2,FALSE)</f>
        <v>KUPANG</v>
      </c>
    </row>
    <row r="2637" spans="1:61">
      <c r="A2637">
        <v>2636</v>
      </c>
      <c r="B2637">
        <v>1002618763</v>
      </c>
      <c r="C2637">
        <v>3</v>
      </c>
      <c r="D2637" t="s">
        <v>45</v>
      </c>
      <c r="E2637">
        <v>5</v>
      </c>
      <c r="F2637" t="s">
        <v>113</v>
      </c>
      <c r="G2637" t="s">
        <v>113</v>
      </c>
      <c r="H2637" t="s">
        <v>406</v>
      </c>
      <c r="I2637" t="s">
        <v>212</v>
      </c>
      <c r="J2637" t="s">
        <v>213</v>
      </c>
      <c r="K2637" t="s">
        <v>149</v>
      </c>
      <c r="L2637" t="s">
        <v>214</v>
      </c>
      <c r="M2637" t="s">
        <v>76</v>
      </c>
      <c r="N2637" t="s">
        <v>215</v>
      </c>
      <c r="O2637" s="57">
        <v>46296.743506944447</v>
      </c>
      <c r="P2637" s="57">
        <v>46301.748402777775</v>
      </c>
      <c r="Q2637">
        <v>69402662</v>
      </c>
      <c r="S2637">
        <v>172502813216</v>
      </c>
      <c r="T2637" t="s">
        <v>1336</v>
      </c>
      <c r="U2637" t="s">
        <v>1337</v>
      </c>
      <c r="V2637" t="s">
        <v>1338</v>
      </c>
      <c r="Z2637">
        <v>123.59496660000001</v>
      </c>
      <c r="AA2637">
        <v>-10.156082100000001</v>
      </c>
      <c r="AB2637" t="s">
        <v>1339</v>
      </c>
      <c r="AC2637" t="s">
        <v>216</v>
      </c>
      <c r="AL2637" t="s">
        <v>217</v>
      </c>
      <c r="AM2637" t="s">
        <v>1340</v>
      </c>
      <c r="AN2637" t="s">
        <v>6</v>
      </c>
      <c r="AO2637" s="57">
        <v>46032.746898148151</v>
      </c>
      <c r="AP2637" s="57">
        <v>46297.625</v>
      </c>
      <c r="AR2637" t="s">
        <v>218</v>
      </c>
      <c r="AS2637" t="s">
        <v>113</v>
      </c>
      <c r="AT2637" t="s">
        <v>230</v>
      </c>
      <c r="AU2637">
        <v>20261006</v>
      </c>
      <c r="AV2637" t="s">
        <v>221</v>
      </c>
      <c r="AW2637" t="s">
        <v>876</v>
      </c>
      <c r="AX2637" t="s">
        <v>222</v>
      </c>
      <c r="BA2637" s="57">
        <v>46297.625</v>
      </c>
      <c r="BB2637" t="s">
        <v>1340</v>
      </c>
      <c r="BC2637">
        <v>2026</v>
      </c>
      <c r="BD2637">
        <v>10</v>
      </c>
      <c r="BE2637">
        <v>6</v>
      </c>
      <c r="BF2637" s="6">
        <f t="shared" si="123"/>
        <v>46301</v>
      </c>
      <c r="BG2637">
        <f t="shared" si="124"/>
        <v>3.375</v>
      </c>
      <c r="BH2637" t="str">
        <f t="shared" si="125"/>
        <v>NOT COMPLY</v>
      </c>
      <c r="BI2637" t="str">
        <f>VLOOKUP(H2637,Sheet2!$A$1:$B$270,2,FALSE)</f>
        <v>KUPANG</v>
      </c>
    </row>
    <row r="2638" spans="1:61">
      <c r="A2638">
        <v>2637</v>
      </c>
      <c r="B2638">
        <v>1002620236</v>
      </c>
      <c r="C2638">
        <v>3</v>
      </c>
      <c r="D2638" t="s">
        <v>45</v>
      </c>
      <c r="E2638">
        <v>5</v>
      </c>
      <c r="F2638" t="s">
        <v>113</v>
      </c>
      <c r="G2638" t="s">
        <v>113</v>
      </c>
      <c r="H2638" t="s">
        <v>406</v>
      </c>
      <c r="I2638" t="s">
        <v>212</v>
      </c>
      <c r="J2638" t="s">
        <v>213</v>
      </c>
      <c r="K2638" t="s">
        <v>149</v>
      </c>
      <c r="L2638" t="s">
        <v>214</v>
      </c>
      <c r="M2638" t="s">
        <v>76</v>
      </c>
      <c r="N2638" t="s">
        <v>215</v>
      </c>
      <c r="O2638" s="57">
        <v>46297.640740740739</v>
      </c>
      <c r="P2638" s="57">
        <v>46300.491608796299</v>
      </c>
      <c r="Q2638">
        <v>69403258</v>
      </c>
      <c r="S2638">
        <v>172502813396</v>
      </c>
      <c r="T2638" t="s">
        <v>2337</v>
      </c>
      <c r="U2638" t="s">
        <v>2338</v>
      </c>
      <c r="V2638" t="s">
        <v>2339</v>
      </c>
      <c r="Z2638">
        <v>123.61100709999999</v>
      </c>
      <c r="AA2638">
        <v>-10.1728284</v>
      </c>
      <c r="AB2638" t="s">
        <v>2340</v>
      </c>
      <c r="AC2638" t="s">
        <v>235</v>
      </c>
      <c r="AL2638" t="s">
        <v>217</v>
      </c>
      <c r="AM2638" t="s">
        <v>2341</v>
      </c>
      <c r="AN2638" t="s">
        <v>6</v>
      </c>
      <c r="AO2638" s="57">
        <v>46063.652951388889</v>
      </c>
      <c r="AP2638" s="57">
        <v>46298.625</v>
      </c>
      <c r="AR2638" t="s">
        <v>218</v>
      </c>
      <c r="AS2638" t="s">
        <v>113</v>
      </c>
      <c r="AT2638" t="s">
        <v>230</v>
      </c>
      <c r="AU2638">
        <v>20261005</v>
      </c>
      <c r="AV2638" t="s">
        <v>221</v>
      </c>
      <c r="AW2638" t="s">
        <v>923</v>
      </c>
      <c r="AX2638" t="s">
        <v>222</v>
      </c>
      <c r="BA2638" s="57">
        <v>46298.625</v>
      </c>
      <c r="BB2638" t="s">
        <v>2341</v>
      </c>
      <c r="BC2638">
        <v>2026</v>
      </c>
      <c r="BD2638">
        <v>10</v>
      </c>
      <c r="BE2638">
        <v>5</v>
      </c>
      <c r="BF2638" s="6">
        <f t="shared" si="123"/>
        <v>46300</v>
      </c>
      <c r="BG2638">
        <f t="shared" si="124"/>
        <v>1.375</v>
      </c>
      <c r="BH2638" t="str">
        <f t="shared" si="125"/>
        <v>NOT COMPLY</v>
      </c>
      <c r="BI2638" t="str">
        <f>VLOOKUP(H2638,Sheet2!$A$1:$B$270,2,FALSE)</f>
        <v>KUPANG</v>
      </c>
    </row>
    <row r="2639" spans="1:61">
      <c r="A2639">
        <v>2638</v>
      </c>
      <c r="B2639">
        <v>1002620326</v>
      </c>
      <c r="C2639">
        <v>3</v>
      </c>
      <c r="D2639" t="s">
        <v>45</v>
      </c>
      <c r="E2639">
        <v>5</v>
      </c>
      <c r="F2639" t="s">
        <v>113</v>
      </c>
      <c r="G2639" t="s">
        <v>113</v>
      </c>
      <c r="H2639" t="s">
        <v>406</v>
      </c>
      <c r="I2639" t="s">
        <v>212</v>
      </c>
      <c r="J2639" t="s">
        <v>213</v>
      </c>
      <c r="K2639" t="s">
        <v>149</v>
      </c>
      <c r="L2639" t="s">
        <v>214</v>
      </c>
      <c r="M2639" t="s">
        <v>76</v>
      </c>
      <c r="N2639" t="s">
        <v>215</v>
      </c>
      <c r="O2639" s="57">
        <v>46297.657337962963</v>
      </c>
      <c r="P2639" s="57">
        <v>46300.673402777778</v>
      </c>
      <c r="Q2639">
        <v>69403285</v>
      </c>
      <c r="S2639">
        <v>172502813398</v>
      </c>
      <c r="T2639" t="s">
        <v>2342</v>
      </c>
      <c r="U2639" t="s">
        <v>2343</v>
      </c>
      <c r="V2639" t="s">
        <v>2344</v>
      </c>
      <c r="Z2639">
        <v>123.613508082926</v>
      </c>
      <c r="AA2639">
        <v>-10.1786373183068</v>
      </c>
      <c r="AB2639" t="s">
        <v>2345</v>
      </c>
      <c r="AC2639" t="s">
        <v>216</v>
      </c>
      <c r="AL2639" t="s">
        <v>217</v>
      </c>
      <c r="AM2639" t="s">
        <v>2346</v>
      </c>
      <c r="AN2639" t="s">
        <v>6</v>
      </c>
      <c r="AO2639" s="57">
        <v>46063.663495370369</v>
      </c>
      <c r="AP2639" s="57">
        <v>46298.625</v>
      </c>
      <c r="AR2639" t="s">
        <v>218</v>
      </c>
      <c r="AS2639" t="s">
        <v>113</v>
      </c>
      <c r="AT2639" t="s">
        <v>230</v>
      </c>
      <c r="AU2639">
        <v>20261005</v>
      </c>
      <c r="AV2639" t="s">
        <v>221</v>
      </c>
      <c r="AW2639" t="s">
        <v>883</v>
      </c>
      <c r="AX2639" t="s">
        <v>222</v>
      </c>
      <c r="BA2639" s="57">
        <v>46298.625</v>
      </c>
      <c r="BB2639" t="s">
        <v>2346</v>
      </c>
      <c r="BC2639">
        <v>2026</v>
      </c>
      <c r="BD2639">
        <v>10</v>
      </c>
      <c r="BE2639">
        <v>5</v>
      </c>
      <c r="BF2639" s="6">
        <f t="shared" si="123"/>
        <v>46300</v>
      </c>
      <c r="BG2639">
        <f t="shared" si="124"/>
        <v>1.375</v>
      </c>
      <c r="BH2639" t="str">
        <f t="shared" si="125"/>
        <v>NOT COMPLY</v>
      </c>
      <c r="BI2639" t="str">
        <f>VLOOKUP(H2639,Sheet2!$A$1:$B$270,2,FALSE)</f>
        <v>KUPANG</v>
      </c>
    </row>
    <row r="2640" spans="1:61">
      <c r="A2640">
        <v>2639</v>
      </c>
      <c r="B2640">
        <v>1002619312</v>
      </c>
      <c r="C2640">
        <v>3</v>
      </c>
      <c r="D2640" t="s">
        <v>45</v>
      </c>
      <c r="E2640">
        <v>5</v>
      </c>
      <c r="F2640" t="s">
        <v>113</v>
      </c>
      <c r="G2640" t="s">
        <v>113</v>
      </c>
      <c r="H2640" t="s">
        <v>406</v>
      </c>
      <c r="I2640" t="s">
        <v>212</v>
      </c>
      <c r="J2640" t="s">
        <v>213</v>
      </c>
      <c r="K2640" t="s">
        <v>149</v>
      </c>
      <c r="L2640" t="s">
        <v>214</v>
      </c>
      <c r="M2640" t="s">
        <v>76</v>
      </c>
      <c r="N2640" t="s">
        <v>215</v>
      </c>
      <c r="O2640" s="57">
        <v>46297.432395833333</v>
      </c>
      <c r="P2640" s="57">
        <v>46308.376064814816</v>
      </c>
      <c r="Q2640">
        <v>69402857</v>
      </c>
      <c r="S2640">
        <v>172502813390</v>
      </c>
      <c r="T2640" t="s">
        <v>2333</v>
      </c>
      <c r="U2640" t="s">
        <v>2334</v>
      </c>
      <c r="V2640" t="s">
        <v>2335</v>
      </c>
      <c r="Z2640">
        <v>123.6307018</v>
      </c>
      <c r="AA2640">
        <v>-10.167846000000001</v>
      </c>
      <c r="AB2640" t="s">
        <v>2336</v>
      </c>
      <c r="AC2640" t="s">
        <v>235</v>
      </c>
      <c r="AL2640" t="s">
        <v>217</v>
      </c>
      <c r="AM2640" t="s">
        <v>1857</v>
      </c>
      <c r="AN2640" t="s">
        <v>6</v>
      </c>
      <c r="AO2640" s="57">
        <v>46063.444386574076</v>
      </c>
      <c r="AP2640" s="57">
        <v>46298.333333333336</v>
      </c>
      <c r="AR2640" t="s">
        <v>218</v>
      </c>
      <c r="AS2640" t="s">
        <v>113</v>
      </c>
      <c r="AT2640" t="s">
        <v>230</v>
      </c>
      <c r="AU2640">
        <v>20261013</v>
      </c>
      <c r="AV2640" t="s">
        <v>221</v>
      </c>
      <c r="AW2640" t="s">
        <v>877</v>
      </c>
      <c r="AX2640" t="s">
        <v>222</v>
      </c>
      <c r="BA2640" s="57">
        <v>46298.333333333336</v>
      </c>
      <c r="BB2640" t="s">
        <v>1857</v>
      </c>
      <c r="BC2640">
        <v>2026</v>
      </c>
      <c r="BD2640">
        <v>10</v>
      </c>
      <c r="BE2640">
        <v>13</v>
      </c>
      <c r="BF2640" s="6">
        <f t="shared" si="123"/>
        <v>46308</v>
      </c>
      <c r="BG2640">
        <f t="shared" si="124"/>
        <v>9.6666666666642413</v>
      </c>
      <c r="BH2640" t="str">
        <f t="shared" si="125"/>
        <v>NOT COMPLY</v>
      </c>
      <c r="BI2640" t="str">
        <f>VLOOKUP(H2640,Sheet2!$A$1:$B$270,2,FALSE)</f>
        <v>KUPANG</v>
      </c>
    </row>
    <row r="2641" spans="1:61">
      <c r="A2641">
        <v>2640</v>
      </c>
      <c r="B2641">
        <v>1002621034</v>
      </c>
      <c r="C2641">
        <v>3</v>
      </c>
      <c r="D2641" t="s">
        <v>45</v>
      </c>
      <c r="E2641">
        <v>5</v>
      </c>
      <c r="F2641" t="s">
        <v>113</v>
      </c>
      <c r="G2641" t="s">
        <v>113</v>
      </c>
      <c r="H2641" t="s">
        <v>406</v>
      </c>
      <c r="I2641" t="s">
        <v>212</v>
      </c>
      <c r="J2641" t="s">
        <v>213</v>
      </c>
      <c r="K2641" t="s">
        <v>149</v>
      </c>
      <c r="L2641" t="s">
        <v>214</v>
      </c>
      <c r="M2641" t="s">
        <v>76</v>
      </c>
      <c r="N2641" t="s">
        <v>215</v>
      </c>
      <c r="O2641" s="57">
        <v>46298.593506944446</v>
      </c>
      <c r="P2641" s="57">
        <v>46302.682199074072</v>
      </c>
      <c r="Q2641">
        <v>69403649</v>
      </c>
      <c r="S2641">
        <v>172502813753</v>
      </c>
      <c r="T2641" t="s">
        <v>2347</v>
      </c>
      <c r="U2641" t="s">
        <v>2348</v>
      </c>
      <c r="V2641" t="s">
        <v>2349</v>
      </c>
      <c r="Z2641">
        <v>123.613802455365</v>
      </c>
      <c r="AA2641">
        <v>-10.2085447515353</v>
      </c>
      <c r="AB2641" t="s">
        <v>2350</v>
      </c>
      <c r="AC2641" t="s">
        <v>216</v>
      </c>
      <c r="AL2641" t="s">
        <v>217</v>
      </c>
      <c r="AM2641" t="s">
        <v>2351</v>
      </c>
      <c r="AN2641" t="s">
        <v>6</v>
      </c>
      <c r="AO2641" s="57">
        <v>46091.600613425922</v>
      </c>
      <c r="AP2641" s="57">
        <v>46300.333333333336</v>
      </c>
      <c r="AR2641" t="s">
        <v>218</v>
      </c>
      <c r="AS2641" t="s">
        <v>113</v>
      </c>
      <c r="AT2641" t="s">
        <v>230</v>
      </c>
      <c r="AU2641">
        <v>20261007</v>
      </c>
      <c r="AV2641" t="s">
        <v>221</v>
      </c>
      <c r="AW2641" t="s">
        <v>880</v>
      </c>
      <c r="AX2641" t="s">
        <v>222</v>
      </c>
      <c r="BA2641" s="57">
        <v>46300.333333333336</v>
      </c>
      <c r="BB2641" t="s">
        <v>2351</v>
      </c>
      <c r="BC2641">
        <v>2026</v>
      </c>
      <c r="BD2641">
        <v>10</v>
      </c>
      <c r="BE2641">
        <v>7</v>
      </c>
      <c r="BF2641" s="6">
        <f t="shared" si="123"/>
        <v>46302</v>
      </c>
      <c r="BG2641">
        <f t="shared" si="124"/>
        <v>1.6666666666642413</v>
      </c>
      <c r="BH2641" t="str">
        <f t="shared" si="125"/>
        <v>NOT COMPLY</v>
      </c>
      <c r="BI2641" t="str">
        <f>VLOOKUP(H2641,Sheet2!$A$1:$B$270,2,FALSE)</f>
        <v>KUPANG</v>
      </c>
    </row>
    <row r="2642" spans="1:61">
      <c r="A2642">
        <v>2641</v>
      </c>
      <c r="B2642">
        <v>1002624124</v>
      </c>
      <c r="C2642">
        <v>3</v>
      </c>
      <c r="D2642" t="s">
        <v>45</v>
      </c>
      <c r="E2642">
        <v>5</v>
      </c>
      <c r="F2642" t="s">
        <v>113</v>
      </c>
      <c r="G2642" t="s">
        <v>113</v>
      </c>
      <c r="H2642" t="s">
        <v>406</v>
      </c>
      <c r="I2642" t="s">
        <v>212</v>
      </c>
      <c r="J2642" t="s">
        <v>213</v>
      </c>
      <c r="K2642" t="s">
        <v>149</v>
      </c>
      <c r="L2642" t="s">
        <v>214</v>
      </c>
      <c r="M2642" t="s">
        <v>76</v>
      </c>
      <c r="N2642" t="s">
        <v>215</v>
      </c>
      <c r="O2642" s="57">
        <v>46301.501851851855</v>
      </c>
      <c r="P2642" s="57">
        <v>46303.570613425924</v>
      </c>
      <c r="Q2642">
        <v>69404959</v>
      </c>
      <c r="S2642">
        <v>172502813403</v>
      </c>
      <c r="T2642" t="s">
        <v>3614</v>
      </c>
      <c r="U2642" t="s">
        <v>3615</v>
      </c>
      <c r="V2642" t="s">
        <v>3616</v>
      </c>
      <c r="Z2642">
        <v>123.6207824</v>
      </c>
      <c r="AA2642">
        <v>-10.1882503</v>
      </c>
      <c r="AB2642" t="s">
        <v>3617</v>
      </c>
      <c r="AC2642" t="s">
        <v>235</v>
      </c>
      <c r="AL2642" t="s">
        <v>217</v>
      </c>
      <c r="AM2642" t="s">
        <v>3618</v>
      </c>
      <c r="AN2642" t="s">
        <v>6</v>
      </c>
      <c r="AO2642" s="57">
        <v>46183.517812500002</v>
      </c>
      <c r="AP2642" s="57">
        <v>46302.333333333336</v>
      </c>
      <c r="AR2642" t="s">
        <v>218</v>
      </c>
      <c r="AS2642" t="s">
        <v>113</v>
      </c>
      <c r="AT2642" t="s">
        <v>230</v>
      </c>
      <c r="AU2642">
        <v>20261008</v>
      </c>
      <c r="AV2642" t="s">
        <v>221</v>
      </c>
      <c r="AW2642" t="s">
        <v>877</v>
      </c>
      <c r="AX2642" t="s">
        <v>222</v>
      </c>
      <c r="BA2642" s="57">
        <v>46302.333333333336</v>
      </c>
      <c r="BB2642" t="s">
        <v>3618</v>
      </c>
      <c r="BC2642">
        <v>2026</v>
      </c>
      <c r="BD2642">
        <v>10</v>
      </c>
      <c r="BE2642">
        <v>8</v>
      </c>
      <c r="BF2642" s="6">
        <f t="shared" si="123"/>
        <v>46303</v>
      </c>
      <c r="BG2642">
        <f t="shared" si="124"/>
        <v>0.66666666666424135</v>
      </c>
      <c r="BH2642" t="str">
        <f t="shared" si="125"/>
        <v>COMPLY</v>
      </c>
      <c r="BI2642" t="str">
        <f>VLOOKUP(H2642,Sheet2!$A$1:$B$270,2,FALSE)</f>
        <v>KUPANG</v>
      </c>
    </row>
    <row r="2643" spans="1:61">
      <c r="A2643">
        <v>2642</v>
      </c>
      <c r="B2643">
        <v>1002625179</v>
      </c>
      <c r="C2643">
        <v>3</v>
      </c>
      <c r="D2643" t="s">
        <v>45</v>
      </c>
      <c r="E2643">
        <v>5</v>
      </c>
      <c r="F2643" t="s">
        <v>113</v>
      </c>
      <c r="G2643" t="s">
        <v>113</v>
      </c>
      <c r="H2643" t="s">
        <v>406</v>
      </c>
      <c r="I2643" t="s">
        <v>212</v>
      </c>
      <c r="J2643" t="s">
        <v>213</v>
      </c>
      <c r="K2643" t="s">
        <v>149</v>
      </c>
      <c r="L2643" t="s">
        <v>214</v>
      </c>
      <c r="M2643" t="s">
        <v>76</v>
      </c>
      <c r="N2643" t="s">
        <v>215</v>
      </c>
      <c r="O2643" s="57">
        <v>46301.785115740742</v>
      </c>
      <c r="P2643" s="57">
        <v>46307.32708333333</v>
      </c>
      <c r="Q2643">
        <v>69405405</v>
      </c>
      <c r="S2643">
        <v>172502813588</v>
      </c>
      <c r="T2643" t="s">
        <v>3619</v>
      </c>
      <c r="U2643" t="s">
        <v>3620</v>
      </c>
      <c r="V2643" t="s">
        <v>3621</v>
      </c>
      <c r="Z2643">
        <v>123.61342351936101</v>
      </c>
      <c r="AA2643">
        <v>-10.1544614454676</v>
      </c>
      <c r="AB2643" t="s">
        <v>3622</v>
      </c>
      <c r="AC2643" t="s">
        <v>235</v>
      </c>
      <c r="AL2643" t="s">
        <v>217</v>
      </c>
      <c r="AM2643" t="s">
        <v>3623</v>
      </c>
      <c r="AN2643" t="s">
        <v>6</v>
      </c>
      <c r="AO2643" s="57">
        <v>46183.788287037038</v>
      </c>
      <c r="AP2643" s="57">
        <v>46302.625</v>
      </c>
      <c r="AR2643" t="s">
        <v>218</v>
      </c>
      <c r="AS2643" t="s">
        <v>113</v>
      </c>
      <c r="AT2643" t="s">
        <v>230</v>
      </c>
      <c r="AU2643">
        <v>20261012</v>
      </c>
      <c r="AV2643" t="s">
        <v>221</v>
      </c>
      <c r="AW2643" t="s">
        <v>236</v>
      </c>
      <c r="AX2643" t="s">
        <v>222</v>
      </c>
      <c r="BA2643" s="57">
        <v>46302.625</v>
      </c>
      <c r="BB2643" t="s">
        <v>3623</v>
      </c>
      <c r="BC2643">
        <v>2026</v>
      </c>
      <c r="BD2643">
        <v>10</v>
      </c>
      <c r="BE2643">
        <v>12</v>
      </c>
      <c r="BF2643" s="6">
        <f t="shared" si="123"/>
        <v>46307</v>
      </c>
      <c r="BG2643">
        <f t="shared" si="124"/>
        <v>4.375</v>
      </c>
      <c r="BH2643" t="str">
        <f t="shared" si="125"/>
        <v>NOT COMPLY</v>
      </c>
      <c r="BI2643" t="str">
        <f>VLOOKUP(H2643,Sheet2!$A$1:$B$270,2,FALSE)</f>
        <v>KUPANG</v>
      </c>
    </row>
    <row r="2644" spans="1:61">
      <c r="A2644">
        <v>2643</v>
      </c>
      <c r="B2644">
        <v>1002628009</v>
      </c>
      <c r="C2644">
        <v>3</v>
      </c>
      <c r="D2644" t="s">
        <v>45</v>
      </c>
      <c r="E2644">
        <v>5</v>
      </c>
      <c r="F2644" t="s">
        <v>113</v>
      </c>
      <c r="G2644" t="s">
        <v>113</v>
      </c>
      <c r="H2644" t="s">
        <v>406</v>
      </c>
      <c r="I2644" t="s">
        <v>212</v>
      </c>
      <c r="J2644" t="s">
        <v>213</v>
      </c>
      <c r="K2644" t="s">
        <v>149</v>
      </c>
      <c r="L2644" t="s">
        <v>214</v>
      </c>
      <c r="M2644" t="s">
        <v>76</v>
      </c>
      <c r="N2644" t="s">
        <v>215</v>
      </c>
      <c r="O2644" s="57">
        <v>46303.653171296297</v>
      </c>
      <c r="P2644" s="57">
        <v>46307.904791666668</v>
      </c>
      <c r="Q2644">
        <v>69406656</v>
      </c>
      <c r="S2644">
        <v>172502813051</v>
      </c>
      <c r="T2644" t="s">
        <v>4737</v>
      </c>
      <c r="U2644" t="s">
        <v>4738</v>
      </c>
      <c r="V2644" t="s">
        <v>4739</v>
      </c>
      <c r="Z2644">
        <v>123.61622194426199</v>
      </c>
      <c r="AA2644">
        <v>-10.1733066793324</v>
      </c>
      <c r="AB2644" t="s">
        <v>4740</v>
      </c>
      <c r="AC2644" t="s">
        <v>235</v>
      </c>
      <c r="AL2644" t="s">
        <v>217</v>
      </c>
      <c r="AM2644" t="s">
        <v>4686</v>
      </c>
      <c r="AN2644" t="s">
        <v>6</v>
      </c>
      <c r="AO2644" s="57">
        <v>46244.684513888889</v>
      </c>
      <c r="AP2644" s="57">
        <v>46304.625</v>
      </c>
      <c r="AR2644" t="s">
        <v>218</v>
      </c>
      <c r="AS2644" t="s">
        <v>113</v>
      </c>
      <c r="AT2644" t="s">
        <v>230</v>
      </c>
      <c r="AU2644">
        <v>20261012</v>
      </c>
      <c r="AV2644" t="s">
        <v>221</v>
      </c>
      <c r="AW2644" t="s">
        <v>923</v>
      </c>
      <c r="AX2644" t="s">
        <v>222</v>
      </c>
      <c r="BA2644" s="57">
        <v>46304.625</v>
      </c>
      <c r="BB2644" t="s">
        <v>4686</v>
      </c>
      <c r="BC2644">
        <v>2026</v>
      </c>
      <c r="BD2644">
        <v>10</v>
      </c>
      <c r="BE2644">
        <v>12</v>
      </c>
      <c r="BF2644" s="6">
        <f t="shared" si="123"/>
        <v>46307</v>
      </c>
      <c r="BG2644">
        <f t="shared" si="124"/>
        <v>2.375</v>
      </c>
      <c r="BH2644" t="str">
        <f t="shared" si="125"/>
        <v>NOT COMPLY</v>
      </c>
      <c r="BI2644" t="str">
        <f>VLOOKUP(H2644,Sheet2!$A$1:$B$270,2,FALSE)</f>
        <v>KUPANG</v>
      </c>
    </row>
    <row r="2645" spans="1:61">
      <c r="A2645">
        <v>2644</v>
      </c>
      <c r="B2645">
        <v>1002628991</v>
      </c>
      <c r="C2645">
        <v>3</v>
      </c>
      <c r="D2645" t="s">
        <v>45</v>
      </c>
      <c r="E2645">
        <v>5</v>
      </c>
      <c r="F2645" t="s">
        <v>113</v>
      </c>
      <c r="G2645" t="s">
        <v>113</v>
      </c>
      <c r="H2645" t="s">
        <v>406</v>
      </c>
      <c r="I2645" t="s">
        <v>212</v>
      </c>
      <c r="J2645" t="s">
        <v>213</v>
      </c>
      <c r="K2645" t="s">
        <v>149</v>
      </c>
      <c r="L2645" t="s">
        <v>214</v>
      </c>
      <c r="M2645" t="s">
        <v>76</v>
      </c>
      <c r="N2645" t="s">
        <v>215</v>
      </c>
      <c r="O2645" s="57">
        <v>46304.401782407411</v>
      </c>
      <c r="P2645" s="57">
        <v>46312.689189814817</v>
      </c>
      <c r="Q2645">
        <v>69407076</v>
      </c>
      <c r="S2645">
        <v>172502813410</v>
      </c>
      <c r="T2645" t="s">
        <v>5622</v>
      </c>
      <c r="U2645" t="s">
        <v>5623</v>
      </c>
      <c r="V2645" t="s">
        <v>5624</v>
      </c>
      <c r="Z2645">
        <v>123.627497062299</v>
      </c>
      <c r="AA2645">
        <v>-10.217267014160999</v>
      </c>
      <c r="AB2645" t="s">
        <v>5625</v>
      </c>
      <c r="AC2645" t="s">
        <v>235</v>
      </c>
      <c r="AL2645" t="s">
        <v>217</v>
      </c>
      <c r="AM2645" t="s">
        <v>5626</v>
      </c>
      <c r="AN2645" t="s">
        <v>6</v>
      </c>
      <c r="AO2645" s="57">
        <v>46275.402615740742</v>
      </c>
      <c r="AP2645" s="57">
        <v>46305.333333333336</v>
      </c>
      <c r="AR2645" t="s">
        <v>218</v>
      </c>
      <c r="AS2645" t="s">
        <v>113</v>
      </c>
      <c r="AT2645" t="s">
        <v>230</v>
      </c>
      <c r="AU2645">
        <v>20261017</v>
      </c>
      <c r="AV2645" t="s">
        <v>221</v>
      </c>
      <c r="AW2645" t="s">
        <v>877</v>
      </c>
      <c r="AX2645" t="s">
        <v>222</v>
      </c>
      <c r="BA2645" s="57">
        <v>46305.333333333336</v>
      </c>
      <c r="BB2645" t="s">
        <v>5626</v>
      </c>
      <c r="BC2645">
        <v>2026</v>
      </c>
      <c r="BD2645">
        <v>10</v>
      </c>
      <c r="BE2645">
        <v>17</v>
      </c>
      <c r="BF2645" s="6">
        <f t="shared" si="123"/>
        <v>46312</v>
      </c>
      <c r="BG2645">
        <f t="shared" si="124"/>
        <v>6.6666666666642413</v>
      </c>
      <c r="BH2645" t="str">
        <f t="shared" si="125"/>
        <v>NOT COMPLY</v>
      </c>
      <c r="BI2645" t="str">
        <f>VLOOKUP(H2645,Sheet2!$A$1:$B$270,2,FALSE)</f>
        <v>KUPANG</v>
      </c>
    </row>
    <row r="2646" spans="1:61">
      <c r="A2646">
        <v>2645</v>
      </c>
      <c r="B2646">
        <v>1002632811</v>
      </c>
      <c r="C2646">
        <v>3</v>
      </c>
      <c r="D2646" t="s">
        <v>45</v>
      </c>
      <c r="E2646">
        <v>5</v>
      </c>
      <c r="F2646" t="s">
        <v>113</v>
      </c>
      <c r="G2646" t="s">
        <v>113</v>
      </c>
      <c r="H2646" t="s">
        <v>406</v>
      </c>
      <c r="I2646" t="s">
        <v>212</v>
      </c>
      <c r="J2646" t="s">
        <v>213</v>
      </c>
      <c r="K2646" t="s">
        <v>149</v>
      </c>
      <c r="L2646" t="s">
        <v>214</v>
      </c>
      <c r="M2646" t="s">
        <v>76</v>
      </c>
      <c r="N2646" t="s">
        <v>215</v>
      </c>
      <c r="O2646" s="57">
        <v>46307.531018518515</v>
      </c>
      <c r="P2646" s="57">
        <v>46312.697083333333</v>
      </c>
      <c r="Q2646">
        <v>69408618</v>
      </c>
      <c r="S2646">
        <v>172502813967</v>
      </c>
      <c r="T2646" t="s">
        <v>6444</v>
      </c>
      <c r="U2646" t="s">
        <v>6445</v>
      </c>
      <c r="V2646" t="s">
        <v>6446</v>
      </c>
      <c r="Z2646">
        <v>123.62544920000001</v>
      </c>
      <c r="AA2646">
        <v>-10.164024299999999</v>
      </c>
      <c r="AB2646" t="s">
        <v>6447</v>
      </c>
      <c r="AC2646" t="s">
        <v>235</v>
      </c>
      <c r="AL2646" t="s">
        <v>217</v>
      </c>
      <c r="AM2646" t="s">
        <v>6325</v>
      </c>
      <c r="AN2646" t="s">
        <v>6</v>
      </c>
      <c r="AO2646" s="57">
        <v>46366.538518518515</v>
      </c>
      <c r="AP2646" s="57">
        <v>46308.458333333336</v>
      </c>
      <c r="AR2646" t="s">
        <v>218</v>
      </c>
      <c r="AS2646" t="s">
        <v>113</v>
      </c>
      <c r="AT2646" t="s">
        <v>230</v>
      </c>
      <c r="AU2646">
        <v>20261017</v>
      </c>
      <c r="AV2646" t="s">
        <v>221</v>
      </c>
      <c r="AW2646" t="s">
        <v>877</v>
      </c>
      <c r="AX2646" t="s">
        <v>222</v>
      </c>
      <c r="BA2646" s="57">
        <v>46308.458333333336</v>
      </c>
      <c r="BB2646" t="s">
        <v>6325</v>
      </c>
      <c r="BC2646">
        <v>2026</v>
      </c>
      <c r="BD2646">
        <v>10</v>
      </c>
      <c r="BE2646">
        <v>17</v>
      </c>
      <c r="BF2646" s="6">
        <f t="shared" si="123"/>
        <v>46312</v>
      </c>
      <c r="BG2646">
        <f t="shared" si="124"/>
        <v>3.5416666666642413</v>
      </c>
      <c r="BH2646" t="str">
        <f t="shared" si="125"/>
        <v>NOT COMPLY</v>
      </c>
      <c r="BI2646" t="str">
        <f>VLOOKUP(H2646,Sheet2!$A$1:$B$270,2,FALSE)</f>
        <v>KUPANG</v>
      </c>
    </row>
    <row r="2647" spans="1:61">
      <c r="A2647">
        <v>2646</v>
      </c>
      <c r="B2647">
        <v>1002634874</v>
      </c>
      <c r="C2647">
        <v>3</v>
      </c>
      <c r="D2647" t="s">
        <v>45</v>
      </c>
      <c r="E2647">
        <v>5</v>
      </c>
      <c r="F2647" t="s">
        <v>113</v>
      </c>
      <c r="G2647" t="s">
        <v>113</v>
      </c>
      <c r="H2647" t="s">
        <v>406</v>
      </c>
      <c r="I2647" t="s">
        <v>212</v>
      </c>
      <c r="J2647" t="s">
        <v>213</v>
      </c>
      <c r="K2647" t="s">
        <v>149</v>
      </c>
      <c r="L2647" t="s">
        <v>214</v>
      </c>
      <c r="M2647" t="s">
        <v>76</v>
      </c>
      <c r="N2647" t="s">
        <v>215</v>
      </c>
      <c r="O2647" s="57">
        <v>46308.521932870368</v>
      </c>
      <c r="P2647" s="57">
        <v>46317.82439814815</v>
      </c>
      <c r="Q2647">
        <v>69409334</v>
      </c>
      <c r="S2647">
        <v>172502813426</v>
      </c>
      <c r="T2647" t="s">
        <v>6453</v>
      </c>
      <c r="U2647" t="s">
        <v>6454</v>
      </c>
      <c r="V2647" t="s">
        <v>6455</v>
      </c>
      <c r="Z2647">
        <v>123.569942</v>
      </c>
      <c r="AA2647">
        <v>-10.175926</v>
      </c>
      <c r="AB2647" t="s">
        <v>6456</v>
      </c>
      <c r="AC2647" t="s">
        <v>235</v>
      </c>
      <c r="AL2647" t="s">
        <v>217</v>
      </c>
      <c r="AM2647" t="s">
        <v>6457</v>
      </c>
      <c r="AN2647" t="s">
        <v>6</v>
      </c>
      <c r="AO2647" t="s">
        <v>6251</v>
      </c>
      <c r="AP2647" s="57">
        <v>46309.458333333336</v>
      </c>
      <c r="AR2647" t="s">
        <v>218</v>
      </c>
      <c r="AS2647" t="s">
        <v>113</v>
      </c>
      <c r="AT2647" t="s">
        <v>230</v>
      </c>
      <c r="AU2647">
        <v>20261022</v>
      </c>
      <c r="AV2647" t="s">
        <v>221</v>
      </c>
      <c r="AW2647" t="s">
        <v>877</v>
      </c>
      <c r="AX2647" t="s">
        <v>222</v>
      </c>
      <c r="BA2647" s="57">
        <v>46309.458333333336</v>
      </c>
      <c r="BB2647" t="s">
        <v>6457</v>
      </c>
      <c r="BC2647">
        <v>2026</v>
      </c>
      <c r="BD2647">
        <v>10</v>
      </c>
      <c r="BE2647">
        <v>22</v>
      </c>
      <c r="BF2647" s="6">
        <f t="shared" si="123"/>
        <v>46317</v>
      </c>
      <c r="BG2647">
        <f t="shared" si="124"/>
        <v>7.5416666666642413</v>
      </c>
      <c r="BH2647" t="str">
        <f t="shared" si="125"/>
        <v>NOT COMPLY</v>
      </c>
      <c r="BI2647" t="str">
        <f>VLOOKUP(H2647,Sheet2!$A$1:$B$270,2,FALSE)</f>
        <v>KUPANG</v>
      </c>
    </row>
    <row r="2648" spans="1:61">
      <c r="A2648">
        <v>2647</v>
      </c>
      <c r="B2648">
        <v>1002637508</v>
      </c>
      <c r="C2648">
        <v>3</v>
      </c>
      <c r="D2648" t="s">
        <v>45</v>
      </c>
      <c r="E2648">
        <v>5</v>
      </c>
      <c r="F2648" t="s">
        <v>113</v>
      </c>
      <c r="G2648" t="s">
        <v>113</v>
      </c>
      <c r="H2648" t="s">
        <v>406</v>
      </c>
      <c r="I2648" t="s">
        <v>212</v>
      </c>
      <c r="J2648" t="s">
        <v>213</v>
      </c>
      <c r="K2648" t="s">
        <v>149</v>
      </c>
      <c r="L2648" t="s">
        <v>214</v>
      </c>
      <c r="M2648" t="s">
        <v>76</v>
      </c>
      <c r="N2648" t="s">
        <v>215</v>
      </c>
      <c r="O2648" s="57">
        <v>46309.787268518521</v>
      </c>
      <c r="P2648" s="57">
        <v>46312.633530092593</v>
      </c>
      <c r="Q2648">
        <v>69410434</v>
      </c>
      <c r="S2648">
        <v>172502813787</v>
      </c>
      <c r="T2648" t="s">
        <v>7264</v>
      </c>
      <c r="U2648" t="s">
        <v>7265</v>
      </c>
      <c r="V2648" t="s">
        <v>7266</v>
      </c>
      <c r="Z2648">
        <v>123.6236348</v>
      </c>
      <c r="AA2648">
        <v>-10.162667900000001</v>
      </c>
      <c r="AB2648" t="s">
        <v>7267</v>
      </c>
      <c r="AC2648" t="s">
        <v>235</v>
      </c>
      <c r="AL2648" t="s">
        <v>217</v>
      </c>
      <c r="AM2648" t="s">
        <v>7245</v>
      </c>
      <c r="AN2648" t="s">
        <v>6</v>
      </c>
      <c r="AO2648" t="s">
        <v>7268</v>
      </c>
      <c r="AP2648" s="57">
        <v>46310.625</v>
      </c>
      <c r="AR2648" t="s">
        <v>218</v>
      </c>
      <c r="AS2648" t="s">
        <v>113</v>
      </c>
      <c r="AT2648" t="s">
        <v>230</v>
      </c>
      <c r="AU2648">
        <v>20261017</v>
      </c>
      <c r="AV2648" t="s">
        <v>221</v>
      </c>
      <c r="AW2648" t="s">
        <v>880</v>
      </c>
      <c r="AX2648" t="s">
        <v>222</v>
      </c>
      <c r="BA2648" s="57">
        <v>46310.625</v>
      </c>
      <c r="BB2648" t="s">
        <v>7245</v>
      </c>
      <c r="BC2648">
        <v>2026</v>
      </c>
      <c r="BD2648">
        <v>10</v>
      </c>
      <c r="BE2648">
        <v>17</v>
      </c>
      <c r="BF2648" s="6">
        <f t="shared" si="123"/>
        <v>46312</v>
      </c>
      <c r="BG2648">
        <f t="shared" si="124"/>
        <v>1.375</v>
      </c>
      <c r="BH2648" t="str">
        <f t="shared" si="125"/>
        <v>NOT COMPLY</v>
      </c>
      <c r="BI2648" t="str">
        <f>VLOOKUP(H2648,Sheet2!$A$1:$B$270,2,FALSE)</f>
        <v>KUPANG</v>
      </c>
    </row>
    <row r="2649" spans="1:61">
      <c r="A2649">
        <v>2648</v>
      </c>
      <c r="B2649">
        <v>1002645616</v>
      </c>
      <c r="C2649">
        <v>3</v>
      </c>
      <c r="D2649" t="s">
        <v>45</v>
      </c>
      <c r="E2649">
        <v>5</v>
      </c>
      <c r="F2649" t="s">
        <v>113</v>
      </c>
      <c r="G2649" t="s">
        <v>113</v>
      </c>
      <c r="H2649" t="s">
        <v>406</v>
      </c>
      <c r="I2649" t="s">
        <v>212</v>
      </c>
      <c r="J2649" t="s">
        <v>213</v>
      </c>
      <c r="K2649" t="s">
        <v>149</v>
      </c>
      <c r="L2649" t="s">
        <v>214</v>
      </c>
      <c r="M2649" t="s">
        <v>76</v>
      </c>
      <c r="N2649" t="s">
        <v>215</v>
      </c>
      <c r="O2649" s="57">
        <v>46315.592233796298</v>
      </c>
      <c r="P2649" s="57">
        <v>46316.670520833337</v>
      </c>
      <c r="Q2649">
        <v>69413831</v>
      </c>
      <c r="S2649">
        <v>172502813262</v>
      </c>
      <c r="T2649" t="s">
        <v>10591</v>
      </c>
      <c r="U2649" t="s">
        <v>10592</v>
      </c>
      <c r="V2649" t="s">
        <v>10593</v>
      </c>
      <c r="Z2649">
        <v>123.61695760000001</v>
      </c>
      <c r="AA2649">
        <v>-10.173164999999999</v>
      </c>
      <c r="AB2649" t="s">
        <v>10594</v>
      </c>
      <c r="AC2649" t="s">
        <v>235</v>
      </c>
      <c r="AL2649" t="s">
        <v>217</v>
      </c>
      <c r="AM2649" t="s">
        <v>10339</v>
      </c>
      <c r="AN2649" t="s">
        <v>6</v>
      </c>
      <c r="AO2649" t="s">
        <v>10340</v>
      </c>
      <c r="AP2649" s="57">
        <v>46316.458333333336</v>
      </c>
      <c r="AR2649" t="s">
        <v>218</v>
      </c>
      <c r="AS2649" t="s">
        <v>113</v>
      </c>
      <c r="AT2649" t="s">
        <v>230</v>
      </c>
      <c r="AU2649">
        <v>20261021</v>
      </c>
      <c r="AV2649" t="s">
        <v>221</v>
      </c>
      <c r="AW2649" t="s">
        <v>877</v>
      </c>
      <c r="AX2649" t="s">
        <v>222</v>
      </c>
      <c r="BA2649" s="57">
        <v>46316.458333333336</v>
      </c>
      <c r="BB2649" t="s">
        <v>10339</v>
      </c>
      <c r="BC2649">
        <v>2026</v>
      </c>
      <c r="BD2649">
        <v>10</v>
      </c>
      <c r="BE2649">
        <v>21</v>
      </c>
      <c r="BF2649" s="6">
        <f t="shared" si="123"/>
        <v>46316</v>
      </c>
      <c r="BG2649">
        <f t="shared" si="124"/>
        <v>-0.45833333333575865</v>
      </c>
      <c r="BH2649" t="str">
        <f t="shared" si="125"/>
        <v>COMPLY</v>
      </c>
      <c r="BI2649" t="str">
        <f>VLOOKUP(H2649,Sheet2!$A$1:$B$270,2,FALSE)</f>
        <v>KUPANG</v>
      </c>
    </row>
    <row r="2650" spans="1:61">
      <c r="A2650">
        <v>2649</v>
      </c>
      <c r="B2650">
        <v>1002649630</v>
      </c>
      <c r="C2650">
        <v>3</v>
      </c>
      <c r="D2650" t="s">
        <v>45</v>
      </c>
      <c r="E2650">
        <v>5</v>
      </c>
      <c r="F2650" t="s">
        <v>113</v>
      </c>
      <c r="G2650" t="s">
        <v>113</v>
      </c>
      <c r="H2650" t="s">
        <v>406</v>
      </c>
      <c r="I2650" t="s">
        <v>212</v>
      </c>
      <c r="J2650" t="s">
        <v>213</v>
      </c>
      <c r="K2650" t="s">
        <v>149</v>
      </c>
      <c r="L2650" t="s">
        <v>214</v>
      </c>
      <c r="M2650" t="s">
        <v>76</v>
      </c>
      <c r="N2650" t="s">
        <v>215</v>
      </c>
      <c r="O2650" s="57">
        <v>46317.64634259259</v>
      </c>
      <c r="P2650" s="57">
        <v>46318.762326388889</v>
      </c>
      <c r="Q2650">
        <v>69415330</v>
      </c>
      <c r="S2650">
        <v>172502813994</v>
      </c>
      <c r="T2650" t="s">
        <v>3318</v>
      </c>
      <c r="U2650" t="s">
        <v>11724</v>
      </c>
      <c r="V2650" t="s">
        <v>11725</v>
      </c>
      <c r="Z2650">
        <v>123.581603304946</v>
      </c>
      <c r="AA2650">
        <v>-10.1653604835014</v>
      </c>
      <c r="AB2650" t="s">
        <v>11726</v>
      </c>
      <c r="AC2650" t="s">
        <v>216</v>
      </c>
      <c r="AL2650" t="s">
        <v>217</v>
      </c>
      <c r="AM2650" t="s">
        <v>11727</v>
      </c>
      <c r="AN2650" t="s">
        <v>6</v>
      </c>
      <c r="AO2650" t="s">
        <v>11444</v>
      </c>
      <c r="AP2650" s="57">
        <v>46320.333333333336</v>
      </c>
      <c r="AR2650" t="s">
        <v>218</v>
      </c>
      <c r="AS2650" t="s">
        <v>113</v>
      </c>
      <c r="AT2650" t="s">
        <v>230</v>
      </c>
      <c r="AU2650">
        <v>20261023</v>
      </c>
      <c r="AV2650" t="s">
        <v>221</v>
      </c>
      <c r="AW2650" t="s">
        <v>877</v>
      </c>
      <c r="AX2650" t="s">
        <v>222</v>
      </c>
      <c r="BA2650" s="57">
        <v>46320.333333333336</v>
      </c>
      <c r="BB2650" t="s">
        <v>11727</v>
      </c>
      <c r="BC2650">
        <v>2026</v>
      </c>
      <c r="BD2650">
        <v>10</v>
      </c>
      <c r="BE2650">
        <v>23</v>
      </c>
      <c r="BF2650" s="6">
        <f t="shared" si="123"/>
        <v>46318</v>
      </c>
      <c r="BG2650">
        <f t="shared" si="124"/>
        <v>-2.3333333333357587</v>
      </c>
      <c r="BH2650" t="str">
        <f t="shared" si="125"/>
        <v>COMPLY</v>
      </c>
      <c r="BI2650" t="str">
        <f>VLOOKUP(H2650,Sheet2!$A$1:$B$270,2,FALSE)</f>
        <v>KUPANG</v>
      </c>
    </row>
    <row r="2651" spans="1:61">
      <c r="A2651">
        <v>2650</v>
      </c>
      <c r="B2651">
        <v>1002649528</v>
      </c>
      <c r="C2651">
        <v>3</v>
      </c>
      <c r="D2651" t="s">
        <v>45</v>
      </c>
      <c r="E2651">
        <v>5</v>
      </c>
      <c r="F2651" t="s">
        <v>113</v>
      </c>
      <c r="G2651" t="s">
        <v>113</v>
      </c>
      <c r="H2651" t="s">
        <v>406</v>
      </c>
      <c r="I2651" t="s">
        <v>212</v>
      </c>
      <c r="J2651" t="s">
        <v>213</v>
      </c>
      <c r="K2651" t="s">
        <v>149</v>
      </c>
      <c r="M2651" t="s">
        <v>76</v>
      </c>
      <c r="N2651" t="s">
        <v>215</v>
      </c>
      <c r="O2651" s="57">
        <v>46317.635081018518</v>
      </c>
      <c r="P2651" s="57">
        <v>46322.547407407408</v>
      </c>
      <c r="Q2651">
        <v>69415277</v>
      </c>
      <c r="S2651">
        <v>172502813992</v>
      </c>
      <c r="T2651" t="s">
        <v>11728</v>
      </c>
      <c r="U2651" t="s">
        <v>11729</v>
      </c>
      <c r="V2651" t="s">
        <v>11730</v>
      </c>
      <c r="Z2651">
        <v>123.607474</v>
      </c>
      <c r="AA2651">
        <v>-10.194466200000001</v>
      </c>
      <c r="AB2651" t="s">
        <v>11731</v>
      </c>
      <c r="AC2651" t="s">
        <v>225</v>
      </c>
      <c r="AL2651" t="s">
        <v>217</v>
      </c>
      <c r="AM2651" t="s">
        <v>11732</v>
      </c>
      <c r="AN2651" t="s">
        <v>6</v>
      </c>
      <c r="AO2651" t="s">
        <v>11444</v>
      </c>
      <c r="AP2651" s="57">
        <v>46318.625</v>
      </c>
      <c r="AR2651" t="s">
        <v>218</v>
      </c>
      <c r="AS2651" t="s">
        <v>113</v>
      </c>
      <c r="AT2651" t="s">
        <v>230</v>
      </c>
      <c r="AU2651">
        <v>20261027</v>
      </c>
      <c r="AV2651" t="s">
        <v>221</v>
      </c>
      <c r="AW2651" t="s">
        <v>540</v>
      </c>
      <c r="AX2651" t="s">
        <v>222</v>
      </c>
      <c r="BA2651" s="57">
        <v>46318.625</v>
      </c>
      <c r="BB2651" t="s">
        <v>11732</v>
      </c>
      <c r="BC2651">
        <v>2026</v>
      </c>
      <c r="BD2651">
        <v>10</v>
      </c>
      <c r="BE2651">
        <v>27</v>
      </c>
      <c r="BF2651" s="6">
        <f t="shared" si="123"/>
        <v>46322</v>
      </c>
      <c r="BG2651">
        <f t="shared" si="124"/>
        <v>3.375</v>
      </c>
      <c r="BH2651" t="str">
        <f t="shared" si="125"/>
        <v>NOT COMPLY</v>
      </c>
      <c r="BI2651" t="str">
        <f>VLOOKUP(H2651,Sheet2!$A$1:$B$270,2,FALSE)</f>
        <v>KUPANG</v>
      </c>
    </row>
    <row r="2652" spans="1:61">
      <c r="A2652">
        <v>2651</v>
      </c>
      <c r="B2652">
        <v>1002652727</v>
      </c>
      <c r="C2652">
        <v>3</v>
      </c>
      <c r="D2652" t="s">
        <v>45</v>
      </c>
      <c r="E2652">
        <v>5</v>
      </c>
      <c r="F2652" t="s">
        <v>113</v>
      </c>
      <c r="G2652" t="s">
        <v>113</v>
      </c>
      <c r="H2652" t="s">
        <v>406</v>
      </c>
      <c r="I2652" t="s">
        <v>212</v>
      </c>
      <c r="J2652" t="s">
        <v>213</v>
      </c>
      <c r="K2652" t="s">
        <v>149</v>
      </c>
      <c r="L2652" t="s">
        <v>214</v>
      </c>
      <c r="M2652" t="s">
        <v>76</v>
      </c>
      <c r="N2652" t="s">
        <v>215</v>
      </c>
      <c r="O2652" s="57">
        <v>46320.763009259259</v>
      </c>
      <c r="P2652" s="57">
        <v>46321.60429398148</v>
      </c>
      <c r="Q2652">
        <v>69416771</v>
      </c>
      <c r="S2652">
        <v>172502813465</v>
      </c>
      <c r="T2652" t="s">
        <v>12756</v>
      </c>
      <c r="U2652" t="s">
        <v>12757</v>
      </c>
      <c r="V2652" t="s">
        <v>12758</v>
      </c>
      <c r="Z2652">
        <v>123.584907</v>
      </c>
      <c r="AA2652">
        <v>-10.1909569</v>
      </c>
      <c r="AB2652" t="s">
        <v>12759</v>
      </c>
      <c r="AC2652" t="s">
        <v>235</v>
      </c>
      <c r="AL2652" t="s">
        <v>217</v>
      </c>
      <c r="AM2652" t="s">
        <v>12760</v>
      </c>
      <c r="AN2652" t="s">
        <v>6</v>
      </c>
      <c r="AO2652" t="s">
        <v>12761</v>
      </c>
      <c r="AP2652" s="57">
        <v>46321.625</v>
      </c>
      <c r="AR2652" t="s">
        <v>218</v>
      </c>
      <c r="AS2652" t="s">
        <v>113</v>
      </c>
      <c r="AT2652" t="s">
        <v>230</v>
      </c>
      <c r="AU2652">
        <v>20261026</v>
      </c>
      <c r="AV2652" t="s">
        <v>221</v>
      </c>
      <c r="AW2652" t="s">
        <v>923</v>
      </c>
      <c r="AX2652" t="s">
        <v>222</v>
      </c>
      <c r="BA2652" s="57">
        <v>46321.625</v>
      </c>
      <c r="BB2652" t="s">
        <v>12760</v>
      </c>
      <c r="BC2652">
        <v>2026</v>
      </c>
      <c r="BD2652">
        <v>10</v>
      </c>
      <c r="BE2652">
        <v>26</v>
      </c>
      <c r="BF2652" s="6">
        <f t="shared" si="123"/>
        <v>46321</v>
      </c>
      <c r="BG2652">
        <f t="shared" si="124"/>
        <v>-0.625</v>
      </c>
      <c r="BH2652" t="str">
        <f t="shared" si="125"/>
        <v>COMPLY</v>
      </c>
      <c r="BI2652" t="str">
        <f>VLOOKUP(H2652,Sheet2!$A$1:$B$270,2,FALSE)</f>
        <v>KUPANG</v>
      </c>
    </row>
    <row r="2653" spans="1:61">
      <c r="A2653">
        <v>2652</v>
      </c>
      <c r="B2653">
        <v>1002652794</v>
      </c>
      <c r="C2653">
        <v>3</v>
      </c>
      <c r="D2653" t="s">
        <v>45</v>
      </c>
      <c r="E2653">
        <v>5</v>
      </c>
      <c r="F2653" t="s">
        <v>113</v>
      </c>
      <c r="G2653" t="s">
        <v>113</v>
      </c>
      <c r="H2653" t="s">
        <v>406</v>
      </c>
      <c r="I2653" t="s">
        <v>212</v>
      </c>
      <c r="J2653" t="s">
        <v>213</v>
      </c>
      <c r="K2653" t="s">
        <v>149</v>
      </c>
      <c r="L2653" t="s">
        <v>214</v>
      </c>
      <c r="M2653" t="s">
        <v>76</v>
      </c>
      <c r="N2653" t="s">
        <v>215</v>
      </c>
      <c r="O2653" s="57">
        <v>46321.337372685186</v>
      </c>
      <c r="P2653" s="57">
        <v>46323.537291666667</v>
      </c>
      <c r="Q2653">
        <v>69416810</v>
      </c>
      <c r="S2653">
        <v>172502813466</v>
      </c>
      <c r="T2653" t="s">
        <v>13460</v>
      </c>
      <c r="U2653" t="s">
        <v>13461</v>
      </c>
      <c r="V2653" t="s">
        <v>13462</v>
      </c>
      <c r="Z2653">
        <v>123.6111659</v>
      </c>
      <c r="AA2653">
        <v>-10.164647499999999</v>
      </c>
      <c r="AB2653" t="s">
        <v>13463</v>
      </c>
      <c r="AC2653" t="s">
        <v>235</v>
      </c>
      <c r="AL2653" t="s">
        <v>217</v>
      </c>
      <c r="AM2653" t="s">
        <v>13464</v>
      </c>
      <c r="AN2653" t="s">
        <v>6</v>
      </c>
      <c r="AO2653" t="s">
        <v>13465</v>
      </c>
      <c r="AP2653" s="57">
        <v>46322.333333333336</v>
      </c>
      <c r="AR2653" t="s">
        <v>218</v>
      </c>
      <c r="AS2653" t="s">
        <v>113</v>
      </c>
      <c r="AT2653" t="s">
        <v>230</v>
      </c>
      <c r="AU2653">
        <v>20261028</v>
      </c>
      <c r="AV2653" t="s">
        <v>221</v>
      </c>
      <c r="AW2653" t="s">
        <v>880</v>
      </c>
      <c r="AX2653" t="s">
        <v>222</v>
      </c>
      <c r="BA2653" s="57">
        <v>46322.333333333336</v>
      </c>
      <c r="BB2653" t="s">
        <v>13464</v>
      </c>
      <c r="BC2653">
        <v>2026</v>
      </c>
      <c r="BD2653">
        <v>10</v>
      </c>
      <c r="BE2653">
        <v>28</v>
      </c>
      <c r="BF2653" s="6">
        <f t="shared" si="123"/>
        <v>46323</v>
      </c>
      <c r="BG2653">
        <f t="shared" si="124"/>
        <v>0.66666666666424135</v>
      </c>
      <c r="BH2653" t="str">
        <f t="shared" si="125"/>
        <v>COMPLY</v>
      </c>
      <c r="BI2653" t="str">
        <f>VLOOKUP(H2653,Sheet2!$A$1:$B$270,2,FALSE)</f>
        <v>KUPANG</v>
      </c>
    </row>
    <row r="2654" spans="1:61">
      <c r="A2654">
        <v>2653</v>
      </c>
      <c r="B2654">
        <v>1002652893</v>
      </c>
      <c r="C2654">
        <v>3</v>
      </c>
      <c r="D2654" t="s">
        <v>45</v>
      </c>
      <c r="E2654">
        <v>5</v>
      </c>
      <c r="F2654" t="s">
        <v>113</v>
      </c>
      <c r="G2654" t="s">
        <v>113</v>
      </c>
      <c r="H2654" t="s">
        <v>406</v>
      </c>
      <c r="I2654" t="s">
        <v>212</v>
      </c>
      <c r="J2654" t="s">
        <v>213</v>
      </c>
      <c r="K2654" t="s">
        <v>149</v>
      </c>
      <c r="L2654" t="s">
        <v>214</v>
      </c>
      <c r="M2654" t="s">
        <v>255</v>
      </c>
      <c r="N2654" t="s">
        <v>215</v>
      </c>
      <c r="O2654" s="57">
        <v>46321.369328703702</v>
      </c>
      <c r="P2654" s="57">
        <v>46325.537662037037</v>
      </c>
      <c r="Q2654">
        <v>69416828</v>
      </c>
      <c r="S2654">
        <v>172502805701</v>
      </c>
      <c r="T2654" t="s">
        <v>13454</v>
      </c>
      <c r="U2654" t="s">
        <v>13455</v>
      </c>
      <c r="V2654" t="s">
        <v>13456</v>
      </c>
      <c r="Z2654">
        <v>123.58572460000001</v>
      </c>
      <c r="AA2654">
        <v>-10.1595218</v>
      </c>
      <c r="AB2654" t="s">
        <v>13457</v>
      </c>
      <c r="AC2654" t="s">
        <v>235</v>
      </c>
      <c r="AL2654" t="s">
        <v>217</v>
      </c>
      <c r="AM2654" t="s">
        <v>13458</v>
      </c>
      <c r="AN2654" t="s">
        <v>6</v>
      </c>
      <c r="AO2654" t="s">
        <v>13459</v>
      </c>
      <c r="AP2654" s="57">
        <v>46322.333333333336</v>
      </c>
      <c r="AR2654" t="s">
        <v>256</v>
      </c>
      <c r="AS2654" t="s">
        <v>113</v>
      </c>
      <c r="AT2654" t="s">
        <v>230</v>
      </c>
      <c r="AV2654" t="s">
        <v>257</v>
      </c>
      <c r="AW2654" t="s">
        <v>877</v>
      </c>
      <c r="AX2654" t="s">
        <v>222</v>
      </c>
      <c r="BA2654" s="57">
        <v>46322.333333333336</v>
      </c>
      <c r="BB2654" t="s">
        <v>13458</v>
      </c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str">
        <f>VLOOKUP(H2654,Sheet2!$A$1:$B$270,2,FALSE)</f>
        <v>KUPANG</v>
      </c>
    </row>
    <row r="2655" spans="1:61">
      <c r="A2655">
        <v>2654</v>
      </c>
      <c r="B2655">
        <v>1002632209</v>
      </c>
      <c r="C2655">
        <v>3</v>
      </c>
      <c r="D2655" t="s">
        <v>45</v>
      </c>
      <c r="E2655">
        <v>5</v>
      </c>
      <c r="F2655" t="s">
        <v>113</v>
      </c>
      <c r="G2655" t="s">
        <v>113</v>
      </c>
      <c r="H2655" t="s">
        <v>406</v>
      </c>
      <c r="I2655" t="s">
        <v>212</v>
      </c>
      <c r="J2655" t="s">
        <v>213</v>
      </c>
      <c r="K2655" t="s">
        <v>149</v>
      </c>
      <c r="L2655" t="s">
        <v>214</v>
      </c>
      <c r="M2655" t="s">
        <v>2112</v>
      </c>
      <c r="N2655" t="s">
        <v>215</v>
      </c>
      <c r="O2655" s="57">
        <v>46307.410474537035</v>
      </c>
      <c r="P2655" s="57">
        <v>46309.391701388886</v>
      </c>
      <c r="Q2655">
        <v>69404913</v>
      </c>
      <c r="T2655" t="s">
        <v>3610</v>
      </c>
      <c r="V2655" t="s">
        <v>3612</v>
      </c>
      <c r="Z2655">
        <v>123.62289</v>
      </c>
      <c r="AA2655">
        <v>-10.187469</v>
      </c>
      <c r="AB2655" t="s">
        <v>3613</v>
      </c>
      <c r="AC2655" t="s">
        <v>235</v>
      </c>
      <c r="AL2655" t="s">
        <v>217</v>
      </c>
      <c r="AM2655" t="s">
        <v>3389</v>
      </c>
      <c r="AN2655" t="s">
        <v>6</v>
      </c>
      <c r="AO2655" s="57">
        <v>46366.413472222222</v>
      </c>
      <c r="AP2655" s="57">
        <v>46302</v>
      </c>
      <c r="AR2655" t="s">
        <v>543</v>
      </c>
      <c r="AS2655" t="s">
        <v>113</v>
      </c>
      <c r="AT2655" t="s">
        <v>230</v>
      </c>
      <c r="AV2655" t="s">
        <v>2117</v>
      </c>
      <c r="AW2655" t="s">
        <v>877</v>
      </c>
      <c r="AX2655" t="s">
        <v>222</v>
      </c>
      <c r="BA2655" s="57">
        <v>46302.333333333336</v>
      </c>
      <c r="BB2655" t="s">
        <v>3389</v>
      </c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str">
        <f>VLOOKUP(H2655,Sheet2!$A$1:$B$270,2,FALSE)</f>
        <v>KUPANG</v>
      </c>
    </row>
    <row r="2656" spans="1:61">
      <c r="A2656">
        <v>2655</v>
      </c>
      <c r="B2656">
        <v>1002654972</v>
      </c>
      <c r="C2656">
        <v>3</v>
      </c>
      <c r="D2656" t="s">
        <v>45</v>
      </c>
      <c r="E2656">
        <v>5</v>
      </c>
      <c r="F2656" t="s">
        <v>113</v>
      </c>
      <c r="G2656" t="s">
        <v>113</v>
      </c>
      <c r="H2656" t="s">
        <v>406</v>
      </c>
      <c r="I2656" t="s">
        <v>212</v>
      </c>
      <c r="J2656" t="s">
        <v>213</v>
      </c>
      <c r="K2656" t="s">
        <v>149</v>
      </c>
      <c r="M2656" t="s">
        <v>11681</v>
      </c>
      <c r="N2656" t="s">
        <v>215</v>
      </c>
      <c r="O2656" s="57">
        <v>46322.339236111111</v>
      </c>
      <c r="P2656" s="57">
        <v>46322.340358796297</v>
      </c>
      <c r="Q2656">
        <v>69417557</v>
      </c>
      <c r="S2656">
        <v>172502813104</v>
      </c>
      <c r="T2656" t="s">
        <v>14181</v>
      </c>
      <c r="U2656" t="s">
        <v>14182</v>
      </c>
      <c r="Z2656">
        <v>123.624717371164</v>
      </c>
      <c r="AA2656">
        <v>-10.169064580148699</v>
      </c>
      <c r="AB2656" t="s">
        <v>14183</v>
      </c>
      <c r="AC2656" t="s">
        <v>284</v>
      </c>
      <c r="AO2656" t="s">
        <v>14184</v>
      </c>
      <c r="AR2656" t="s">
        <v>325</v>
      </c>
      <c r="AS2656" t="s">
        <v>113</v>
      </c>
      <c r="AT2656" t="s">
        <v>230</v>
      </c>
      <c r="AV2656" t="s">
        <v>11685</v>
      </c>
      <c r="AW2656" t="s">
        <v>540</v>
      </c>
      <c r="AX2656" t="s">
        <v>222</v>
      </c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str">
        <f>VLOOKUP(H2656,Sheet2!$A$1:$B$270,2,FALSE)</f>
        <v>KUPANG</v>
      </c>
    </row>
    <row r="2657" spans="1:61">
      <c r="A2657">
        <v>2656</v>
      </c>
      <c r="B2657">
        <v>1002649325</v>
      </c>
      <c r="C2657">
        <v>3</v>
      </c>
      <c r="D2657" t="s">
        <v>45</v>
      </c>
      <c r="E2657">
        <v>5</v>
      </c>
      <c r="F2657" t="s">
        <v>113</v>
      </c>
      <c r="G2657" t="s">
        <v>113</v>
      </c>
      <c r="H2657" t="s">
        <v>406</v>
      </c>
      <c r="I2657" t="s">
        <v>212</v>
      </c>
      <c r="J2657" t="s">
        <v>213</v>
      </c>
      <c r="K2657" t="s">
        <v>149</v>
      </c>
      <c r="M2657" t="s">
        <v>1625</v>
      </c>
      <c r="N2657" t="s">
        <v>215</v>
      </c>
      <c r="O2657" s="57">
        <v>46317.604444444441</v>
      </c>
      <c r="P2657" s="57">
        <v>46317.628831018519</v>
      </c>
      <c r="Q2657">
        <v>69415191</v>
      </c>
      <c r="S2657">
        <v>172502813816</v>
      </c>
      <c r="T2657" t="s">
        <v>11728</v>
      </c>
      <c r="U2657" t="s">
        <v>11729</v>
      </c>
      <c r="Z2657">
        <v>123.60747550000001</v>
      </c>
      <c r="AA2657">
        <v>-10.1944667</v>
      </c>
      <c r="AB2657" t="s">
        <v>11731</v>
      </c>
      <c r="AC2657" t="s">
        <v>225</v>
      </c>
      <c r="AO2657" t="s">
        <v>11710</v>
      </c>
      <c r="AR2657" t="s">
        <v>1630</v>
      </c>
      <c r="AS2657" t="s">
        <v>113</v>
      </c>
      <c r="AT2657" t="s">
        <v>230</v>
      </c>
      <c r="AV2657" t="s">
        <v>11733</v>
      </c>
      <c r="AW2657" t="s">
        <v>829</v>
      </c>
      <c r="AX2657" t="s">
        <v>222</v>
      </c>
      <c r="AZ2657" t="s">
        <v>11733</v>
      </c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str">
        <f>VLOOKUP(H2657,Sheet2!$A$1:$B$270,2,FALSE)</f>
        <v>KUPANG</v>
      </c>
    </row>
    <row r="2658" spans="1:61">
      <c r="A2658">
        <v>2657</v>
      </c>
      <c r="B2658">
        <v>1002624008</v>
      </c>
      <c r="C2658">
        <v>3</v>
      </c>
      <c r="D2658" t="s">
        <v>45</v>
      </c>
      <c r="E2658">
        <v>5</v>
      </c>
      <c r="F2658" t="s">
        <v>113</v>
      </c>
      <c r="G2658" t="s">
        <v>113</v>
      </c>
      <c r="H2658" t="s">
        <v>406</v>
      </c>
      <c r="I2658" t="s">
        <v>212</v>
      </c>
      <c r="J2658" t="s">
        <v>213</v>
      </c>
      <c r="K2658" t="s">
        <v>149</v>
      </c>
      <c r="L2658" t="s">
        <v>214</v>
      </c>
      <c r="M2658" t="s">
        <v>1916</v>
      </c>
      <c r="N2658" t="s">
        <v>215</v>
      </c>
      <c r="O2658" s="57">
        <v>46301.476168981484</v>
      </c>
      <c r="P2658" s="57">
        <v>46307.410960648151</v>
      </c>
      <c r="Q2658">
        <v>69404913</v>
      </c>
      <c r="S2658">
        <v>172502813401</v>
      </c>
      <c r="T2658" t="s">
        <v>3610</v>
      </c>
      <c r="U2658" t="s">
        <v>3611</v>
      </c>
      <c r="V2658" t="s">
        <v>3612</v>
      </c>
      <c r="Z2658">
        <v>123.6228907</v>
      </c>
      <c r="AA2658">
        <v>-10.187469800000001</v>
      </c>
      <c r="AB2658" t="s">
        <v>3613</v>
      </c>
      <c r="AC2658" t="s">
        <v>235</v>
      </c>
      <c r="AL2658" t="s">
        <v>217</v>
      </c>
      <c r="AM2658" t="s">
        <v>3389</v>
      </c>
      <c r="AN2658" t="s">
        <v>6</v>
      </c>
      <c r="AO2658" s="57">
        <v>46183.486203703702</v>
      </c>
      <c r="AP2658" s="57">
        <v>46302.333333333336</v>
      </c>
      <c r="AQ2658" t="s">
        <v>838</v>
      </c>
      <c r="AR2658" t="s">
        <v>12</v>
      </c>
      <c r="AS2658" t="s">
        <v>113</v>
      </c>
      <c r="AT2658" t="s">
        <v>230</v>
      </c>
      <c r="AV2658" t="s">
        <v>1626</v>
      </c>
      <c r="AW2658" t="s">
        <v>877</v>
      </c>
      <c r="AX2658" t="s">
        <v>222</v>
      </c>
      <c r="BA2658" s="57">
        <v>46302.333333333336</v>
      </c>
      <c r="BB2658" t="s">
        <v>3389</v>
      </c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str">
        <f>VLOOKUP(H2658,Sheet2!$A$1:$B$270,2,FALSE)</f>
        <v>KUPANG</v>
      </c>
    </row>
    <row r="2659" spans="1:61">
      <c r="A2659">
        <v>2658</v>
      </c>
      <c r="B2659">
        <v>1002632827</v>
      </c>
      <c r="C2659">
        <v>3</v>
      </c>
      <c r="D2659" t="s">
        <v>45</v>
      </c>
      <c r="E2659">
        <v>5</v>
      </c>
      <c r="F2659" t="s">
        <v>113</v>
      </c>
      <c r="G2659" t="s">
        <v>113</v>
      </c>
      <c r="H2659" t="s">
        <v>406</v>
      </c>
      <c r="I2659" t="s">
        <v>212</v>
      </c>
      <c r="J2659" t="s">
        <v>213</v>
      </c>
      <c r="K2659" t="s">
        <v>149</v>
      </c>
      <c r="L2659" t="s">
        <v>214</v>
      </c>
      <c r="M2659" t="s">
        <v>1916</v>
      </c>
      <c r="N2659" t="s">
        <v>215</v>
      </c>
      <c r="O2659" s="57">
        <v>46307.536585648151</v>
      </c>
      <c r="P2659" s="57">
        <v>46321.403171296297</v>
      </c>
      <c r="Q2659">
        <v>69408620</v>
      </c>
      <c r="S2659">
        <v>172502813968</v>
      </c>
      <c r="T2659" t="s">
        <v>6448</v>
      </c>
      <c r="U2659" t="s">
        <v>6449</v>
      </c>
      <c r="V2659" t="s">
        <v>6450</v>
      </c>
      <c r="Z2659">
        <v>123.630987033247</v>
      </c>
      <c r="AA2659">
        <v>-10.155603519181</v>
      </c>
      <c r="AB2659" t="s">
        <v>6451</v>
      </c>
      <c r="AC2659" t="s">
        <v>216</v>
      </c>
      <c r="AL2659" t="s">
        <v>217</v>
      </c>
      <c r="AM2659" t="s">
        <v>6452</v>
      </c>
      <c r="AN2659" t="s">
        <v>6</v>
      </c>
      <c r="AO2659" s="57">
        <v>46366.538518518515</v>
      </c>
      <c r="AP2659" s="57">
        <v>46310.333333333336</v>
      </c>
      <c r="AQ2659" t="s">
        <v>838</v>
      </c>
      <c r="AR2659" t="s">
        <v>12</v>
      </c>
      <c r="AS2659" t="s">
        <v>113</v>
      </c>
      <c r="AT2659" t="s">
        <v>230</v>
      </c>
      <c r="AV2659" t="s">
        <v>1626</v>
      </c>
      <c r="AW2659" t="s">
        <v>876</v>
      </c>
      <c r="AX2659" t="s">
        <v>222</v>
      </c>
      <c r="BA2659" s="57">
        <v>46310.333333333336</v>
      </c>
      <c r="BB2659" t="s">
        <v>6452</v>
      </c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str">
        <f>VLOOKUP(H2659,Sheet2!$A$1:$B$270,2,FALSE)</f>
        <v>KUPANG</v>
      </c>
    </row>
    <row r="2660" spans="1:61">
      <c r="A2660">
        <v>2659</v>
      </c>
      <c r="B2660">
        <v>1002627462</v>
      </c>
      <c r="C2660">
        <v>3</v>
      </c>
      <c r="D2660" t="s">
        <v>45</v>
      </c>
      <c r="E2660">
        <v>5</v>
      </c>
      <c r="F2660" t="s">
        <v>113</v>
      </c>
      <c r="G2660" t="s">
        <v>120</v>
      </c>
      <c r="H2660" t="s">
        <v>465</v>
      </c>
      <c r="I2660" t="s">
        <v>212</v>
      </c>
      <c r="J2660" t="s">
        <v>213</v>
      </c>
      <c r="K2660" t="s">
        <v>149</v>
      </c>
      <c r="M2660" t="s">
        <v>76</v>
      </c>
      <c r="N2660" t="s">
        <v>215</v>
      </c>
      <c r="O2660" s="57">
        <v>46303.449803240743</v>
      </c>
      <c r="P2660" s="57">
        <v>46305.455717592595</v>
      </c>
      <c r="Q2660">
        <v>69406387</v>
      </c>
      <c r="S2660">
        <v>172504801869</v>
      </c>
      <c r="T2660" t="s">
        <v>2352</v>
      </c>
      <c r="U2660" t="s">
        <v>2353</v>
      </c>
      <c r="V2660" t="s">
        <v>4741</v>
      </c>
      <c r="Z2660">
        <v>121.9164851</v>
      </c>
      <c r="AA2660">
        <v>-10.446868200000001</v>
      </c>
      <c r="AB2660" t="s">
        <v>2354</v>
      </c>
      <c r="AC2660" t="s">
        <v>229</v>
      </c>
      <c r="AL2660" t="s">
        <v>217</v>
      </c>
      <c r="AM2660" t="s">
        <v>4742</v>
      </c>
      <c r="AN2660" t="s">
        <v>6</v>
      </c>
      <c r="AO2660" s="57">
        <v>46244.476064814815</v>
      </c>
      <c r="AP2660" s="57">
        <v>46305.333333333336</v>
      </c>
      <c r="AR2660" t="s">
        <v>218</v>
      </c>
      <c r="AS2660" t="s">
        <v>219</v>
      </c>
      <c r="AT2660" t="s">
        <v>230</v>
      </c>
      <c r="AU2660">
        <v>20261010</v>
      </c>
      <c r="AV2660" t="s">
        <v>221</v>
      </c>
      <c r="AW2660" t="s">
        <v>540</v>
      </c>
      <c r="AX2660" t="s">
        <v>222</v>
      </c>
      <c r="BA2660" s="57">
        <v>46305.333333333336</v>
      </c>
      <c r="BB2660" t="s">
        <v>4742</v>
      </c>
      <c r="BC2660">
        <v>2026</v>
      </c>
      <c r="BD2660">
        <v>10</v>
      </c>
      <c r="BE2660">
        <v>10</v>
      </c>
      <c r="BF2660" s="6">
        <f t="shared" si="123"/>
        <v>46305</v>
      </c>
      <c r="BG2660">
        <f t="shared" si="124"/>
        <v>-0.33333333333575865</v>
      </c>
      <c r="BH2660" t="str">
        <f t="shared" si="125"/>
        <v>COMPLY</v>
      </c>
      <c r="BI2660" t="str">
        <f>VLOOKUP(H2660,Sheet2!$A$1:$B$270,2,FALSE)</f>
        <v>WAINGAPU</v>
      </c>
    </row>
    <row r="2661" spans="1:61">
      <c r="A2661">
        <v>2660</v>
      </c>
      <c r="B2661">
        <v>1002645091</v>
      </c>
      <c r="C2661">
        <v>3</v>
      </c>
      <c r="D2661" t="s">
        <v>45</v>
      </c>
      <c r="E2661">
        <v>5</v>
      </c>
      <c r="F2661" t="s">
        <v>113</v>
      </c>
      <c r="G2661" t="s">
        <v>120</v>
      </c>
      <c r="H2661" t="s">
        <v>465</v>
      </c>
      <c r="I2661" t="s">
        <v>212</v>
      </c>
      <c r="J2661" t="s">
        <v>213</v>
      </c>
      <c r="K2661" t="s">
        <v>149</v>
      </c>
      <c r="L2661" t="s">
        <v>214</v>
      </c>
      <c r="M2661" t="s">
        <v>76</v>
      </c>
      <c r="N2661" t="s">
        <v>215</v>
      </c>
      <c r="O2661" s="57">
        <v>46315.461053240739</v>
      </c>
      <c r="P2661" s="57">
        <v>46322.689699074072</v>
      </c>
      <c r="Q2661">
        <v>69413613</v>
      </c>
      <c r="S2661">
        <v>172504801031</v>
      </c>
      <c r="T2661" t="s">
        <v>10595</v>
      </c>
      <c r="U2661" t="s">
        <v>10596</v>
      </c>
      <c r="V2661" t="s">
        <v>10597</v>
      </c>
      <c r="Z2661">
        <v>121.85247117906199</v>
      </c>
      <c r="AA2661">
        <v>-10.499971707888299</v>
      </c>
      <c r="AB2661" t="s">
        <v>10598</v>
      </c>
      <c r="AC2661" t="s">
        <v>235</v>
      </c>
      <c r="AL2661" t="s">
        <v>217</v>
      </c>
      <c r="AM2661" t="s">
        <v>10350</v>
      </c>
      <c r="AN2661" t="s">
        <v>6</v>
      </c>
      <c r="AO2661" t="s">
        <v>10057</v>
      </c>
      <c r="AP2661" s="57">
        <v>46316.333333333336</v>
      </c>
      <c r="AR2661" t="s">
        <v>218</v>
      </c>
      <c r="AS2661" t="s">
        <v>219</v>
      </c>
      <c r="AT2661" t="s">
        <v>230</v>
      </c>
      <c r="AU2661">
        <v>20261027</v>
      </c>
      <c r="AV2661" t="s">
        <v>221</v>
      </c>
      <c r="AW2661" t="s">
        <v>878</v>
      </c>
      <c r="AX2661" t="s">
        <v>222</v>
      </c>
      <c r="BA2661" s="57">
        <v>46316.333333333336</v>
      </c>
      <c r="BB2661" t="s">
        <v>10350</v>
      </c>
      <c r="BC2661">
        <v>2026</v>
      </c>
      <c r="BD2661">
        <v>10</v>
      </c>
      <c r="BE2661">
        <v>27</v>
      </c>
      <c r="BF2661" s="6">
        <f t="shared" si="123"/>
        <v>46322</v>
      </c>
      <c r="BG2661">
        <f t="shared" si="124"/>
        <v>5.6666666666642413</v>
      </c>
      <c r="BH2661" t="str">
        <f t="shared" si="125"/>
        <v>NOT COMPLY</v>
      </c>
      <c r="BI2661" t="str">
        <f>VLOOKUP(H2661,Sheet2!$A$1:$B$270,2,FALSE)</f>
        <v>WAINGAPU</v>
      </c>
    </row>
    <row r="2662" spans="1:61">
      <c r="A2662">
        <v>2661</v>
      </c>
      <c r="B2662">
        <v>1002658399</v>
      </c>
      <c r="C2662">
        <v>3</v>
      </c>
      <c r="D2662" t="s">
        <v>45</v>
      </c>
      <c r="E2662">
        <v>5</v>
      </c>
      <c r="F2662" t="s">
        <v>113</v>
      </c>
      <c r="G2662" t="s">
        <v>120</v>
      </c>
      <c r="H2662" t="s">
        <v>465</v>
      </c>
      <c r="I2662" t="s">
        <v>212</v>
      </c>
      <c r="J2662" t="s">
        <v>213</v>
      </c>
      <c r="K2662" t="s">
        <v>149</v>
      </c>
      <c r="L2662" t="s">
        <v>214</v>
      </c>
      <c r="M2662" t="s">
        <v>238</v>
      </c>
      <c r="N2662" t="s">
        <v>215</v>
      </c>
      <c r="O2662" s="57">
        <v>46323.792187500003</v>
      </c>
      <c r="P2662" s="57">
        <v>46323.793067129627</v>
      </c>
      <c r="Q2662">
        <v>69418887</v>
      </c>
      <c r="S2662">
        <v>172504801034</v>
      </c>
      <c r="T2662" t="s">
        <v>14790</v>
      </c>
      <c r="U2662" t="s">
        <v>14791</v>
      </c>
      <c r="V2662" t="s">
        <v>14792</v>
      </c>
      <c r="Z2662">
        <v>121.81192900000001</v>
      </c>
      <c r="AA2662">
        <v>-10.513726999999999</v>
      </c>
      <c r="AB2662" t="s">
        <v>14793</v>
      </c>
      <c r="AC2662" t="s">
        <v>235</v>
      </c>
      <c r="AL2662" t="s">
        <v>217</v>
      </c>
      <c r="AM2662" t="s">
        <v>14794</v>
      </c>
      <c r="AN2662" t="s">
        <v>6</v>
      </c>
      <c r="AO2662" t="s">
        <v>14795</v>
      </c>
      <c r="AP2662" s="57">
        <v>46327.333333333336</v>
      </c>
      <c r="AR2662" t="s">
        <v>239</v>
      </c>
      <c r="AS2662" t="s">
        <v>219</v>
      </c>
      <c r="AT2662" t="s">
        <v>230</v>
      </c>
      <c r="AV2662" t="s">
        <v>238</v>
      </c>
      <c r="AW2662" t="s">
        <v>877</v>
      </c>
      <c r="AX2662" t="s">
        <v>222</v>
      </c>
      <c r="BA2662" s="57">
        <v>46327.333333333336</v>
      </c>
      <c r="BB2662" t="s">
        <v>14794</v>
      </c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str">
        <f>VLOOKUP(H2662,Sheet2!$A$1:$B$270,2,FALSE)</f>
        <v>WAINGAPU</v>
      </c>
    </row>
    <row r="2663" spans="1:61">
      <c r="A2663">
        <v>2662</v>
      </c>
      <c r="B2663">
        <v>1002620003</v>
      </c>
      <c r="C2663">
        <v>3</v>
      </c>
      <c r="D2663" t="s">
        <v>45</v>
      </c>
      <c r="E2663">
        <v>5</v>
      </c>
      <c r="F2663" t="s">
        <v>113</v>
      </c>
      <c r="G2663" t="s">
        <v>120</v>
      </c>
      <c r="H2663" t="s">
        <v>465</v>
      </c>
      <c r="I2663" t="s">
        <v>212</v>
      </c>
      <c r="J2663" t="s">
        <v>213</v>
      </c>
      <c r="K2663" t="s">
        <v>149</v>
      </c>
      <c r="M2663" t="s">
        <v>1625</v>
      </c>
      <c r="N2663" t="s">
        <v>215</v>
      </c>
      <c r="O2663" s="57">
        <v>46297.603761574072</v>
      </c>
      <c r="P2663" s="57">
        <v>46301.083715277775</v>
      </c>
      <c r="Q2663">
        <v>69403166</v>
      </c>
      <c r="S2663">
        <v>172504801744</v>
      </c>
      <c r="T2663" t="s">
        <v>2352</v>
      </c>
      <c r="U2663" t="s">
        <v>2353</v>
      </c>
      <c r="Z2663">
        <v>121.91690537228099</v>
      </c>
      <c r="AA2663">
        <v>-10.446968552249499</v>
      </c>
      <c r="AB2663" t="s">
        <v>2354</v>
      </c>
      <c r="AC2663" t="s">
        <v>2355</v>
      </c>
      <c r="AO2663" s="57">
        <v>46063.61105324074</v>
      </c>
      <c r="AR2663" t="s">
        <v>1630</v>
      </c>
      <c r="AS2663" t="s">
        <v>219</v>
      </c>
      <c r="AT2663" t="s">
        <v>230</v>
      </c>
      <c r="AV2663" t="s">
        <v>3016</v>
      </c>
      <c r="AW2663" t="s">
        <v>1473</v>
      </c>
      <c r="AX2663" t="s">
        <v>222</v>
      </c>
      <c r="AZ2663" t="s">
        <v>3016</v>
      </c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str">
        <f>VLOOKUP(H2663,Sheet2!$A$1:$B$270,2,FALSE)</f>
        <v>WAINGAPU</v>
      </c>
    </row>
    <row r="2664" spans="1:61">
      <c r="A2664">
        <v>2663</v>
      </c>
      <c r="B2664">
        <v>1002658433</v>
      </c>
      <c r="C2664">
        <v>3</v>
      </c>
      <c r="D2664" t="s">
        <v>45</v>
      </c>
      <c r="E2664">
        <v>5</v>
      </c>
      <c r="F2664" t="s">
        <v>113</v>
      </c>
      <c r="G2664" t="s">
        <v>119</v>
      </c>
      <c r="H2664" t="s">
        <v>367</v>
      </c>
      <c r="I2664" t="s">
        <v>212</v>
      </c>
      <c r="J2664" t="s">
        <v>213</v>
      </c>
      <c r="K2664" t="s">
        <v>149</v>
      </c>
      <c r="L2664" t="s">
        <v>214</v>
      </c>
      <c r="M2664" t="s">
        <v>224</v>
      </c>
      <c r="N2664" t="s">
        <v>215</v>
      </c>
      <c r="O2664" s="57">
        <v>46323.831770833334</v>
      </c>
      <c r="P2664" s="57">
        <v>46325.337534722225</v>
      </c>
      <c r="Q2664">
        <v>69418900</v>
      </c>
      <c r="S2664">
        <v>172516597875</v>
      </c>
      <c r="T2664" t="s">
        <v>9161</v>
      </c>
      <c r="U2664" t="s">
        <v>9162</v>
      </c>
      <c r="V2664" t="s">
        <v>14796</v>
      </c>
      <c r="Z2664">
        <v>119.408777</v>
      </c>
      <c r="AA2664">
        <v>-9.6350049999999996</v>
      </c>
      <c r="AB2664" t="s">
        <v>14797</v>
      </c>
      <c r="AC2664" t="s">
        <v>235</v>
      </c>
      <c r="AL2664" t="s">
        <v>217</v>
      </c>
      <c r="AM2664" t="s">
        <v>14433</v>
      </c>
      <c r="AN2664" t="s">
        <v>6</v>
      </c>
      <c r="AO2664" t="s">
        <v>14503</v>
      </c>
      <c r="AP2664" s="57">
        <v>46325.333333333336</v>
      </c>
      <c r="AR2664" t="s">
        <v>18</v>
      </c>
      <c r="AS2664" t="s">
        <v>119</v>
      </c>
      <c r="AT2664" t="s">
        <v>230</v>
      </c>
      <c r="AV2664" t="s">
        <v>226</v>
      </c>
      <c r="AW2664" t="s">
        <v>875</v>
      </c>
      <c r="AX2664" t="s">
        <v>222</v>
      </c>
      <c r="BA2664" s="57">
        <v>46325.333333333336</v>
      </c>
      <c r="BB2664" t="s">
        <v>14433</v>
      </c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str">
        <f>VLOOKUP(H2664,Sheet2!$A$1:$B$270,2,FALSE)</f>
        <v>WAINGAPU</v>
      </c>
    </row>
    <row r="2665" spans="1:61">
      <c r="A2665">
        <v>2664</v>
      </c>
      <c r="B2665">
        <v>1002620421</v>
      </c>
      <c r="C2665">
        <v>3</v>
      </c>
      <c r="D2665" t="s">
        <v>45</v>
      </c>
      <c r="E2665">
        <v>5</v>
      </c>
      <c r="F2665" t="s">
        <v>113</v>
      </c>
      <c r="G2665" t="s">
        <v>119</v>
      </c>
      <c r="H2665" t="s">
        <v>367</v>
      </c>
      <c r="I2665" t="s">
        <v>212</v>
      </c>
      <c r="J2665" t="s">
        <v>213</v>
      </c>
      <c r="K2665" t="s">
        <v>149</v>
      </c>
      <c r="L2665" t="s">
        <v>214</v>
      </c>
      <c r="M2665" t="s">
        <v>76</v>
      </c>
      <c r="N2665" t="s">
        <v>215</v>
      </c>
      <c r="O2665" s="57">
        <v>46297.681006944447</v>
      </c>
      <c r="P2665" s="57">
        <v>46298.696226851855</v>
      </c>
      <c r="Q2665">
        <v>69403298</v>
      </c>
      <c r="S2665">
        <v>172516597756</v>
      </c>
      <c r="T2665" t="s">
        <v>2356</v>
      </c>
      <c r="U2665" t="s">
        <v>2357</v>
      </c>
      <c r="V2665" t="s">
        <v>2358</v>
      </c>
      <c r="Z2665">
        <v>119.38501599999999</v>
      </c>
      <c r="AA2665">
        <v>-9.6343960000000006</v>
      </c>
      <c r="AB2665" t="s">
        <v>2359</v>
      </c>
      <c r="AC2665" t="s">
        <v>235</v>
      </c>
      <c r="AL2665" t="s">
        <v>217</v>
      </c>
      <c r="AM2665" t="s">
        <v>2360</v>
      </c>
      <c r="AN2665" t="s">
        <v>6</v>
      </c>
      <c r="AO2665" s="57">
        <v>46063.684548611112</v>
      </c>
      <c r="AP2665" s="57">
        <v>46298.625</v>
      </c>
      <c r="AR2665" t="s">
        <v>218</v>
      </c>
      <c r="AS2665" t="s">
        <v>119</v>
      </c>
      <c r="AT2665" t="s">
        <v>2361</v>
      </c>
      <c r="AU2665">
        <v>20261003</v>
      </c>
      <c r="AV2665" t="s">
        <v>221</v>
      </c>
      <c r="AW2665" t="s">
        <v>2362</v>
      </c>
      <c r="AX2665" t="s">
        <v>222</v>
      </c>
      <c r="BA2665" s="57">
        <v>46298.625</v>
      </c>
      <c r="BB2665" t="s">
        <v>2360</v>
      </c>
      <c r="BC2665">
        <v>2026</v>
      </c>
      <c r="BD2665">
        <v>10</v>
      </c>
      <c r="BE2665">
        <v>3</v>
      </c>
      <c r="BF2665" s="6">
        <f t="shared" si="123"/>
        <v>46298</v>
      </c>
      <c r="BG2665">
        <f t="shared" si="124"/>
        <v>-0.625</v>
      </c>
      <c r="BH2665" t="str">
        <f t="shared" si="125"/>
        <v>COMPLY</v>
      </c>
      <c r="BI2665" t="str">
        <f>VLOOKUP(H2665,Sheet2!$A$1:$B$270,2,FALSE)</f>
        <v>WAINGAPU</v>
      </c>
    </row>
    <row r="2666" spans="1:61">
      <c r="A2666">
        <v>2665</v>
      </c>
      <c r="B2666">
        <v>1002620730</v>
      </c>
      <c r="C2666">
        <v>3</v>
      </c>
      <c r="D2666" t="s">
        <v>45</v>
      </c>
      <c r="E2666">
        <v>5</v>
      </c>
      <c r="F2666" t="s">
        <v>113</v>
      </c>
      <c r="G2666" t="s">
        <v>119</v>
      </c>
      <c r="H2666" t="s">
        <v>367</v>
      </c>
      <c r="I2666" t="s">
        <v>212</v>
      </c>
      <c r="J2666" t="s">
        <v>213</v>
      </c>
      <c r="K2666" t="s">
        <v>149</v>
      </c>
      <c r="L2666" t="s">
        <v>214</v>
      </c>
      <c r="M2666" t="s">
        <v>1916</v>
      </c>
      <c r="N2666" t="s">
        <v>215</v>
      </c>
      <c r="O2666" s="57">
        <v>46298.349004629628</v>
      </c>
      <c r="P2666" s="57">
        <v>46303.459722222222</v>
      </c>
      <c r="Q2666">
        <v>69403453</v>
      </c>
      <c r="S2666">
        <v>172516597755</v>
      </c>
      <c r="T2666" t="s">
        <v>2356</v>
      </c>
      <c r="U2666" t="s">
        <v>2363</v>
      </c>
      <c r="V2666" t="s">
        <v>2364</v>
      </c>
      <c r="Z2666">
        <v>119.385746368753</v>
      </c>
      <c r="AA2666">
        <v>-9.6342574625225499</v>
      </c>
      <c r="AB2666" t="s">
        <v>2365</v>
      </c>
      <c r="AC2666" t="s">
        <v>235</v>
      </c>
      <c r="AL2666" t="s">
        <v>217</v>
      </c>
      <c r="AM2666" t="s">
        <v>2366</v>
      </c>
      <c r="AN2666" t="s">
        <v>6</v>
      </c>
      <c r="AO2666" s="57">
        <v>46091.350902777776</v>
      </c>
      <c r="AP2666" s="57">
        <v>46301.333333333336</v>
      </c>
      <c r="AQ2666" t="s">
        <v>841</v>
      </c>
      <c r="AR2666" t="s">
        <v>12</v>
      </c>
      <c r="AS2666" t="s">
        <v>119</v>
      </c>
      <c r="AT2666" t="s">
        <v>2361</v>
      </c>
      <c r="AV2666" t="s">
        <v>1626</v>
      </c>
      <c r="AW2666" t="s">
        <v>2367</v>
      </c>
      <c r="AX2666" t="s">
        <v>222</v>
      </c>
      <c r="BA2666" s="57">
        <v>46301.333333333336</v>
      </c>
      <c r="BB2666" t="s">
        <v>2366</v>
      </c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str">
        <f>VLOOKUP(H2666,Sheet2!$A$1:$B$270,2,FALSE)</f>
        <v>WAINGAPU</v>
      </c>
    </row>
    <row r="2667" spans="1:61">
      <c r="A2667">
        <v>2666</v>
      </c>
      <c r="B2667">
        <v>1002640361</v>
      </c>
      <c r="C2667">
        <v>3</v>
      </c>
      <c r="D2667" t="s">
        <v>45</v>
      </c>
      <c r="E2667">
        <v>5</v>
      </c>
      <c r="F2667" t="s">
        <v>113</v>
      </c>
      <c r="G2667" t="s">
        <v>119</v>
      </c>
      <c r="H2667" t="s">
        <v>367</v>
      </c>
      <c r="I2667" t="s">
        <v>212</v>
      </c>
      <c r="J2667" t="s">
        <v>213</v>
      </c>
      <c r="K2667" t="s">
        <v>149</v>
      </c>
      <c r="L2667" t="s">
        <v>214</v>
      </c>
      <c r="M2667" t="s">
        <v>1916</v>
      </c>
      <c r="N2667" t="s">
        <v>215</v>
      </c>
      <c r="O2667" s="57">
        <v>46311.603935185187</v>
      </c>
      <c r="P2667" s="57">
        <v>46321.404305555552</v>
      </c>
      <c r="Q2667">
        <v>69411594</v>
      </c>
      <c r="S2667">
        <v>172516597811</v>
      </c>
      <c r="T2667" t="s">
        <v>9161</v>
      </c>
      <c r="U2667" t="s">
        <v>9162</v>
      </c>
      <c r="V2667" t="s">
        <v>9163</v>
      </c>
      <c r="Z2667">
        <v>119.408788</v>
      </c>
      <c r="AA2667">
        <v>-9.6350119999999997</v>
      </c>
      <c r="AB2667" t="s">
        <v>9164</v>
      </c>
      <c r="AC2667" t="s">
        <v>235</v>
      </c>
      <c r="AL2667" t="s">
        <v>217</v>
      </c>
      <c r="AM2667" t="s">
        <v>9165</v>
      </c>
      <c r="AN2667" t="s">
        <v>6</v>
      </c>
      <c r="AO2667" t="s">
        <v>8235</v>
      </c>
      <c r="AP2667" s="57">
        <v>46312.458333333336</v>
      </c>
      <c r="AQ2667" t="s">
        <v>841</v>
      </c>
      <c r="AR2667" t="s">
        <v>12</v>
      </c>
      <c r="AS2667" t="s">
        <v>119</v>
      </c>
      <c r="AT2667" t="s">
        <v>230</v>
      </c>
      <c r="AV2667" t="s">
        <v>1626</v>
      </c>
      <c r="AW2667" t="s">
        <v>875</v>
      </c>
      <c r="AX2667" t="s">
        <v>222</v>
      </c>
      <c r="BA2667" s="57">
        <v>46312.458333333336</v>
      </c>
      <c r="BB2667" t="s">
        <v>9165</v>
      </c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str">
        <f>VLOOKUP(H2667,Sheet2!$A$1:$B$270,2,FALSE)</f>
        <v>WAINGAPU</v>
      </c>
    </row>
    <row r="2668" spans="1:61">
      <c r="A2668">
        <v>2667</v>
      </c>
      <c r="B2668">
        <v>1002624149</v>
      </c>
      <c r="C2668">
        <v>3</v>
      </c>
      <c r="D2668" t="s">
        <v>45</v>
      </c>
      <c r="E2668">
        <v>5</v>
      </c>
      <c r="F2668" t="s">
        <v>113</v>
      </c>
      <c r="G2668" t="s">
        <v>120</v>
      </c>
      <c r="H2668" t="s">
        <v>310</v>
      </c>
      <c r="I2668" t="s">
        <v>212</v>
      </c>
      <c r="J2668" t="s">
        <v>213</v>
      </c>
      <c r="K2668" t="s">
        <v>149</v>
      </c>
      <c r="L2668" t="s">
        <v>214</v>
      </c>
      <c r="M2668" t="s">
        <v>76</v>
      </c>
      <c r="N2668" t="s">
        <v>215</v>
      </c>
      <c r="O2668" s="57">
        <v>46301.51358796296</v>
      </c>
      <c r="P2668" s="57">
        <v>46302.647106481483</v>
      </c>
      <c r="Q2668">
        <v>69404986</v>
      </c>
      <c r="S2668">
        <v>172517222773</v>
      </c>
      <c r="T2668" t="s">
        <v>3624</v>
      </c>
      <c r="U2668" t="s">
        <v>3625</v>
      </c>
      <c r="V2668" t="s">
        <v>3626</v>
      </c>
      <c r="Z2668">
        <v>120.2620086</v>
      </c>
      <c r="AA2668">
        <v>-9.6544629000000004</v>
      </c>
      <c r="AB2668" t="s">
        <v>3627</v>
      </c>
      <c r="AC2668" t="s">
        <v>235</v>
      </c>
      <c r="AL2668" t="s">
        <v>217</v>
      </c>
      <c r="AM2668" t="s">
        <v>3628</v>
      </c>
      <c r="AN2668" t="s">
        <v>6</v>
      </c>
      <c r="AO2668" s="57">
        <v>46183.517812500002</v>
      </c>
      <c r="AP2668" s="57">
        <v>46302.625</v>
      </c>
      <c r="AR2668" t="s">
        <v>218</v>
      </c>
      <c r="AS2668" t="s">
        <v>219</v>
      </c>
      <c r="AT2668" t="s">
        <v>230</v>
      </c>
      <c r="AU2668">
        <v>20261007</v>
      </c>
      <c r="AV2668" t="s">
        <v>221</v>
      </c>
      <c r="AW2668" t="s">
        <v>880</v>
      </c>
      <c r="AX2668" t="s">
        <v>222</v>
      </c>
      <c r="BA2668" s="57">
        <v>46302.625</v>
      </c>
      <c r="BB2668" t="s">
        <v>3628</v>
      </c>
      <c r="BC2668">
        <v>2026</v>
      </c>
      <c r="BD2668">
        <v>10</v>
      </c>
      <c r="BE2668">
        <v>7</v>
      </c>
      <c r="BF2668" s="6">
        <f t="shared" si="123"/>
        <v>46302</v>
      </c>
      <c r="BG2668">
        <f t="shared" si="124"/>
        <v>-0.625</v>
      </c>
      <c r="BH2668" t="str">
        <f t="shared" si="125"/>
        <v>COMPLY</v>
      </c>
      <c r="BI2668" t="str">
        <f>VLOOKUP(H2668,Sheet2!$A$1:$B$270,2,FALSE)</f>
        <v>WAINGAPU</v>
      </c>
    </row>
    <row r="2669" spans="1:61">
      <c r="A2669">
        <v>2668</v>
      </c>
      <c r="B2669">
        <v>1002631191</v>
      </c>
      <c r="C2669">
        <v>3</v>
      </c>
      <c r="D2669" t="s">
        <v>45</v>
      </c>
      <c r="E2669">
        <v>5</v>
      </c>
      <c r="F2669" t="s">
        <v>113</v>
      </c>
      <c r="G2669" t="s">
        <v>120</v>
      </c>
      <c r="H2669" t="s">
        <v>310</v>
      </c>
      <c r="I2669" t="s">
        <v>212</v>
      </c>
      <c r="J2669" t="s">
        <v>213</v>
      </c>
      <c r="K2669" t="s">
        <v>149</v>
      </c>
      <c r="L2669" t="s">
        <v>214</v>
      </c>
      <c r="M2669" t="s">
        <v>76</v>
      </c>
      <c r="N2669" t="s">
        <v>215</v>
      </c>
      <c r="O2669" s="57">
        <v>46305.743460648147</v>
      </c>
      <c r="P2669" s="57">
        <v>46309.567395833335</v>
      </c>
      <c r="Q2669">
        <v>69408048</v>
      </c>
      <c r="S2669">
        <v>172517222792</v>
      </c>
      <c r="T2669" t="s">
        <v>5627</v>
      </c>
      <c r="U2669" t="s">
        <v>5628</v>
      </c>
      <c r="V2669" t="s">
        <v>5629</v>
      </c>
      <c r="Z2669">
        <v>120.6647093</v>
      </c>
      <c r="AA2669">
        <v>-9.8908865000000006</v>
      </c>
      <c r="AB2669" t="s">
        <v>5630</v>
      </c>
      <c r="AC2669" t="s">
        <v>235</v>
      </c>
      <c r="AL2669" t="s">
        <v>217</v>
      </c>
      <c r="AM2669" t="s">
        <v>5002</v>
      </c>
      <c r="AN2669" t="s">
        <v>6</v>
      </c>
      <c r="AO2669" s="57">
        <v>46305.75708333333</v>
      </c>
      <c r="AP2669" s="57">
        <v>46306.625</v>
      </c>
      <c r="AR2669" t="s">
        <v>218</v>
      </c>
      <c r="AS2669" t="s">
        <v>219</v>
      </c>
      <c r="AT2669" t="s">
        <v>230</v>
      </c>
      <c r="AU2669">
        <v>20261014</v>
      </c>
      <c r="AV2669" t="s">
        <v>221</v>
      </c>
      <c r="AW2669" t="s">
        <v>877</v>
      </c>
      <c r="AX2669" t="s">
        <v>222</v>
      </c>
      <c r="BA2669" s="57">
        <v>46306.625</v>
      </c>
      <c r="BB2669" t="s">
        <v>5002</v>
      </c>
      <c r="BC2669">
        <v>2026</v>
      </c>
      <c r="BD2669">
        <v>10</v>
      </c>
      <c r="BE2669">
        <v>14</v>
      </c>
      <c r="BF2669" s="6">
        <f t="shared" si="123"/>
        <v>46309</v>
      </c>
      <c r="BG2669">
        <f t="shared" si="124"/>
        <v>2.375</v>
      </c>
      <c r="BH2669" t="str">
        <f t="shared" si="125"/>
        <v>NOT COMPLY</v>
      </c>
      <c r="BI2669" t="str">
        <f>VLOOKUP(H2669,Sheet2!$A$1:$B$270,2,FALSE)</f>
        <v>WAINGAPU</v>
      </c>
    </row>
    <row r="2670" spans="1:61">
      <c r="A2670">
        <v>2669</v>
      </c>
      <c r="B2670">
        <v>1002634493</v>
      </c>
      <c r="C2670">
        <v>3</v>
      </c>
      <c r="D2670" t="s">
        <v>45</v>
      </c>
      <c r="E2670">
        <v>5</v>
      </c>
      <c r="F2670" t="s">
        <v>113</v>
      </c>
      <c r="G2670" t="s">
        <v>120</v>
      </c>
      <c r="H2670" t="s">
        <v>310</v>
      </c>
      <c r="I2670" t="s">
        <v>212</v>
      </c>
      <c r="J2670" t="s">
        <v>213</v>
      </c>
      <c r="K2670" t="s">
        <v>149</v>
      </c>
      <c r="L2670" t="s">
        <v>214</v>
      </c>
      <c r="M2670" t="s">
        <v>76</v>
      </c>
      <c r="N2670" t="s">
        <v>215</v>
      </c>
      <c r="O2670" s="57">
        <v>46308.443506944444</v>
      </c>
      <c r="P2670" s="57">
        <v>46309.614444444444</v>
      </c>
      <c r="Q2670">
        <v>69409208</v>
      </c>
      <c r="S2670">
        <v>172517222807</v>
      </c>
      <c r="T2670" t="s">
        <v>6458</v>
      </c>
      <c r="U2670" t="s">
        <v>6459</v>
      </c>
      <c r="V2670" t="s">
        <v>6460</v>
      </c>
      <c r="Z2670">
        <v>120.25572</v>
      </c>
      <c r="AA2670">
        <v>-9.6595390000000005</v>
      </c>
      <c r="AB2670" t="s">
        <v>6461</v>
      </c>
      <c r="AC2670" t="s">
        <v>235</v>
      </c>
      <c r="AL2670" t="s">
        <v>217</v>
      </c>
      <c r="AM2670" t="s">
        <v>6462</v>
      </c>
      <c r="AN2670" t="s">
        <v>6</v>
      </c>
      <c r="AO2670" t="s">
        <v>5818</v>
      </c>
      <c r="AP2670" s="57">
        <v>46309.625</v>
      </c>
      <c r="AR2670" t="s">
        <v>218</v>
      </c>
      <c r="AS2670" t="s">
        <v>219</v>
      </c>
      <c r="AT2670" t="s">
        <v>230</v>
      </c>
      <c r="AU2670">
        <v>20261014</v>
      </c>
      <c r="AV2670" t="s">
        <v>221</v>
      </c>
      <c r="AW2670" t="s">
        <v>1765</v>
      </c>
      <c r="AX2670" t="s">
        <v>222</v>
      </c>
      <c r="BA2670" s="57">
        <v>46309.625</v>
      </c>
      <c r="BB2670" t="s">
        <v>6462</v>
      </c>
      <c r="BC2670">
        <v>2026</v>
      </c>
      <c r="BD2670">
        <v>10</v>
      </c>
      <c r="BE2670">
        <v>14</v>
      </c>
      <c r="BF2670" s="6">
        <f t="shared" si="123"/>
        <v>46309</v>
      </c>
      <c r="BG2670">
        <f t="shared" si="124"/>
        <v>-0.625</v>
      </c>
      <c r="BH2670" t="str">
        <f t="shared" si="125"/>
        <v>COMPLY</v>
      </c>
      <c r="BI2670" t="str">
        <f>VLOOKUP(H2670,Sheet2!$A$1:$B$270,2,FALSE)</f>
        <v>WAINGAPU</v>
      </c>
    </row>
    <row r="2671" spans="1:61">
      <c r="A2671">
        <v>2670</v>
      </c>
      <c r="B2671">
        <v>1002649771</v>
      </c>
      <c r="C2671">
        <v>3</v>
      </c>
      <c r="D2671" t="s">
        <v>45</v>
      </c>
      <c r="E2671">
        <v>5</v>
      </c>
      <c r="F2671" t="s">
        <v>113</v>
      </c>
      <c r="G2671" t="s">
        <v>120</v>
      </c>
      <c r="H2671" t="s">
        <v>310</v>
      </c>
      <c r="I2671" t="s">
        <v>212</v>
      </c>
      <c r="J2671" t="s">
        <v>213</v>
      </c>
      <c r="K2671" t="s">
        <v>149</v>
      </c>
      <c r="M2671" t="s">
        <v>76</v>
      </c>
      <c r="N2671" t="s">
        <v>563</v>
      </c>
      <c r="O2671" s="57">
        <v>46317.668935185182</v>
      </c>
      <c r="P2671" s="57">
        <v>46323.781967592593</v>
      </c>
      <c r="Q2671">
        <v>69415395</v>
      </c>
      <c r="R2671">
        <v>3872511017</v>
      </c>
      <c r="S2671">
        <v>172517222710</v>
      </c>
      <c r="T2671" t="s">
        <v>11734</v>
      </c>
      <c r="U2671" t="s">
        <v>11735</v>
      </c>
      <c r="V2671" t="s">
        <v>12762</v>
      </c>
      <c r="Z2671">
        <v>120.2484204</v>
      </c>
      <c r="AA2671">
        <v>-9.6437092</v>
      </c>
      <c r="AB2671" t="s">
        <v>11736</v>
      </c>
      <c r="AC2671" t="s">
        <v>284</v>
      </c>
      <c r="AL2671" t="s">
        <v>217</v>
      </c>
      <c r="AM2671" t="s">
        <v>12763</v>
      </c>
      <c r="AN2671" t="s">
        <v>6</v>
      </c>
      <c r="AO2671" t="s">
        <v>11460</v>
      </c>
      <c r="AP2671" s="57">
        <v>46322.333333333336</v>
      </c>
      <c r="AR2671" t="s">
        <v>218</v>
      </c>
      <c r="AS2671" t="s">
        <v>219</v>
      </c>
      <c r="AT2671" t="s">
        <v>230</v>
      </c>
      <c r="AU2671">
        <v>20261028</v>
      </c>
      <c r="AV2671" t="s">
        <v>221</v>
      </c>
      <c r="AW2671" t="s">
        <v>1585</v>
      </c>
      <c r="AX2671" t="s">
        <v>222</v>
      </c>
      <c r="BA2671" s="57">
        <v>46322.333333333336</v>
      </c>
      <c r="BB2671" t="s">
        <v>12763</v>
      </c>
      <c r="BC2671">
        <v>2026</v>
      </c>
      <c r="BD2671">
        <v>10</v>
      </c>
      <c r="BE2671">
        <v>28</v>
      </c>
      <c r="BF2671" s="6">
        <f t="shared" si="123"/>
        <v>46323</v>
      </c>
      <c r="BG2671">
        <f t="shared" si="124"/>
        <v>0.66666666666424135</v>
      </c>
      <c r="BH2671" t="str">
        <f t="shared" si="125"/>
        <v>COMPLY</v>
      </c>
      <c r="BI2671" t="str">
        <f>VLOOKUP(H2671,Sheet2!$A$1:$B$270,2,FALSE)</f>
        <v>WAINGAPU</v>
      </c>
    </row>
    <row r="2672" spans="1:61">
      <c r="A2672">
        <v>2671</v>
      </c>
      <c r="B2672">
        <v>1002638713</v>
      </c>
      <c r="C2672">
        <v>3</v>
      </c>
      <c r="D2672" t="s">
        <v>42</v>
      </c>
      <c r="E2672">
        <v>5</v>
      </c>
      <c r="F2672" t="s">
        <v>102</v>
      </c>
      <c r="G2672" t="s">
        <v>99</v>
      </c>
      <c r="H2672" t="s">
        <v>308</v>
      </c>
      <c r="I2672" t="s">
        <v>212</v>
      </c>
      <c r="J2672" t="s">
        <v>213</v>
      </c>
      <c r="K2672" t="s">
        <v>149</v>
      </c>
      <c r="L2672" t="s">
        <v>214</v>
      </c>
      <c r="M2672" t="s">
        <v>76</v>
      </c>
      <c r="N2672" t="s">
        <v>215</v>
      </c>
      <c r="O2672" s="57">
        <v>46310.603182870371</v>
      </c>
      <c r="P2672" s="57">
        <v>46311.676655092589</v>
      </c>
      <c r="Q2672">
        <v>69410927</v>
      </c>
      <c r="S2672">
        <v>152503269901</v>
      </c>
      <c r="T2672" t="s">
        <v>7269</v>
      </c>
      <c r="U2672" t="s">
        <v>7860</v>
      </c>
      <c r="V2672" t="s">
        <v>7861</v>
      </c>
      <c r="Z2672">
        <v>114.3822754</v>
      </c>
      <c r="AA2672">
        <v>-8.1778336999999901</v>
      </c>
      <c r="AB2672" t="s">
        <v>7862</v>
      </c>
      <c r="AC2672" t="s">
        <v>235</v>
      </c>
      <c r="AL2672" t="s">
        <v>217</v>
      </c>
      <c r="AM2672" t="s">
        <v>7471</v>
      </c>
      <c r="AN2672" t="s">
        <v>6</v>
      </c>
      <c r="AO2672" t="s">
        <v>7415</v>
      </c>
      <c r="AP2672" s="57">
        <v>46311.458333333336</v>
      </c>
      <c r="AR2672" t="s">
        <v>218</v>
      </c>
      <c r="AS2672" t="s">
        <v>99</v>
      </c>
      <c r="AT2672" t="s">
        <v>230</v>
      </c>
      <c r="AU2672">
        <v>20261016</v>
      </c>
      <c r="AV2672" t="s">
        <v>221</v>
      </c>
      <c r="AW2672" t="s">
        <v>875</v>
      </c>
      <c r="AX2672" t="s">
        <v>222</v>
      </c>
      <c r="BA2672" s="57">
        <v>46311.458333333336</v>
      </c>
      <c r="BB2672" t="s">
        <v>7471</v>
      </c>
      <c r="BC2672">
        <v>2026</v>
      </c>
      <c r="BD2672">
        <v>10</v>
      </c>
      <c r="BE2672">
        <v>16</v>
      </c>
      <c r="BF2672" s="6">
        <f t="shared" si="123"/>
        <v>46311</v>
      </c>
      <c r="BG2672">
        <f t="shared" si="124"/>
        <v>-0.45833333333575865</v>
      </c>
      <c r="BH2672" t="str">
        <f t="shared" si="125"/>
        <v>COMPLY</v>
      </c>
      <c r="BI2672" t="str">
        <f>VLOOKUP(H2672,Sheet2!$A$1:$B$270,2,FALSE)</f>
        <v>BANYUWANGI</v>
      </c>
    </row>
    <row r="2673" spans="1:61">
      <c r="A2673">
        <v>2672</v>
      </c>
      <c r="B2673">
        <v>1002649321</v>
      </c>
      <c r="C2673">
        <v>3</v>
      </c>
      <c r="D2673" t="s">
        <v>42</v>
      </c>
      <c r="E2673">
        <v>5</v>
      </c>
      <c r="F2673" t="s">
        <v>102</v>
      </c>
      <c r="G2673" t="s">
        <v>99</v>
      </c>
      <c r="H2673" t="s">
        <v>308</v>
      </c>
      <c r="I2673" t="s">
        <v>212</v>
      </c>
      <c r="J2673" t="s">
        <v>213</v>
      </c>
      <c r="K2673" t="s">
        <v>149</v>
      </c>
      <c r="L2673" t="s">
        <v>214</v>
      </c>
      <c r="M2673" t="s">
        <v>76</v>
      </c>
      <c r="N2673" t="s">
        <v>215</v>
      </c>
      <c r="O2673" s="57">
        <v>46317.60260416667</v>
      </c>
      <c r="P2673" s="57">
        <v>46318.480694444443</v>
      </c>
      <c r="Q2673">
        <v>69415192</v>
      </c>
      <c r="S2673">
        <v>152503269818</v>
      </c>
      <c r="T2673" t="s">
        <v>11737</v>
      </c>
      <c r="U2673" t="s">
        <v>11738</v>
      </c>
      <c r="V2673" t="s">
        <v>11739</v>
      </c>
      <c r="Z2673">
        <v>114.348439984023</v>
      </c>
      <c r="AA2673">
        <v>-8.2390721325569292</v>
      </c>
      <c r="AB2673" t="s">
        <v>11740</v>
      </c>
      <c r="AC2673" t="s">
        <v>216</v>
      </c>
      <c r="AL2673" t="s">
        <v>217</v>
      </c>
      <c r="AM2673" t="s">
        <v>11547</v>
      </c>
      <c r="AN2673" t="s">
        <v>6</v>
      </c>
      <c r="AO2673" t="s">
        <v>11710</v>
      </c>
      <c r="AP2673" s="57">
        <v>46318.458333333336</v>
      </c>
      <c r="AR2673" t="s">
        <v>218</v>
      </c>
      <c r="AS2673" t="s">
        <v>99</v>
      </c>
      <c r="AT2673" t="s">
        <v>230</v>
      </c>
      <c r="AU2673">
        <v>20261023</v>
      </c>
      <c r="AV2673" t="s">
        <v>221</v>
      </c>
      <c r="AW2673" t="s">
        <v>875</v>
      </c>
      <c r="AX2673" t="s">
        <v>222</v>
      </c>
      <c r="BA2673" s="57">
        <v>46318.458333333336</v>
      </c>
      <c r="BB2673" t="s">
        <v>11547</v>
      </c>
      <c r="BC2673">
        <v>2026</v>
      </c>
      <c r="BD2673">
        <v>10</v>
      </c>
      <c r="BE2673">
        <v>23</v>
      </c>
      <c r="BF2673" s="6">
        <f t="shared" si="123"/>
        <v>46318</v>
      </c>
      <c r="BG2673">
        <f t="shared" si="124"/>
        <v>-0.45833333333575865</v>
      </c>
      <c r="BH2673" t="str">
        <f t="shared" si="125"/>
        <v>COMPLY</v>
      </c>
      <c r="BI2673" t="str">
        <f>VLOOKUP(H2673,Sheet2!$A$1:$B$270,2,FALSE)</f>
        <v>BANYUWANGI</v>
      </c>
    </row>
    <row r="2674" spans="1:61">
      <c r="A2674">
        <v>2673</v>
      </c>
      <c r="B2674">
        <v>1002637302</v>
      </c>
      <c r="C2674">
        <v>3</v>
      </c>
      <c r="D2674" t="s">
        <v>42</v>
      </c>
      <c r="E2674">
        <v>5</v>
      </c>
      <c r="F2674" t="s">
        <v>102</v>
      </c>
      <c r="G2674" t="s">
        <v>99</v>
      </c>
      <c r="H2674" t="s">
        <v>308</v>
      </c>
      <c r="I2674" t="s">
        <v>212</v>
      </c>
      <c r="J2674" t="s">
        <v>213</v>
      </c>
      <c r="K2674" t="s">
        <v>149</v>
      </c>
      <c r="M2674" t="s">
        <v>279</v>
      </c>
      <c r="N2674" t="s">
        <v>563</v>
      </c>
      <c r="O2674" s="57">
        <v>46309.684583333335</v>
      </c>
      <c r="P2674" s="57">
        <v>46311.382870370369</v>
      </c>
      <c r="Q2674">
        <v>69410317</v>
      </c>
      <c r="S2674">
        <v>152503269896</v>
      </c>
      <c r="T2674" t="s">
        <v>7269</v>
      </c>
      <c r="U2674" t="s">
        <v>7270</v>
      </c>
      <c r="V2674" t="s">
        <v>7858</v>
      </c>
      <c r="Z2674">
        <v>114.37717499999999</v>
      </c>
      <c r="AA2674">
        <v>-8.1890280000000004</v>
      </c>
      <c r="AB2674" t="s">
        <v>7271</v>
      </c>
      <c r="AC2674" t="s">
        <v>283</v>
      </c>
      <c r="AL2674" t="s">
        <v>217</v>
      </c>
      <c r="AM2674" t="s">
        <v>7859</v>
      </c>
      <c r="AN2674" t="s">
        <v>6</v>
      </c>
      <c r="AO2674" t="s">
        <v>6828</v>
      </c>
      <c r="AP2674" s="57">
        <v>46311.458333333336</v>
      </c>
      <c r="AR2674" t="s">
        <v>239</v>
      </c>
      <c r="AS2674" t="s">
        <v>99</v>
      </c>
      <c r="AT2674" t="s">
        <v>230</v>
      </c>
      <c r="AV2674" t="s">
        <v>799</v>
      </c>
      <c r="AW2674" t="s">
        <v>540</v>
      </c>
      <c r="AX2674" t="s">
        <v>222</v>
      </c>
      <c r="BA2674" s="57">
        <v>46311.458333333336</v>
      </c>
      <c r="BB2674" t="s">
        <v>7859</v>
      </c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str">
        <f>VLOOKUP(H2674,Sheet2!$A$1:$B$270,2,FALSE)</f>
        <v>BANYUWANGI</v>
      </c>
    </row>
    <row r="2675" spans="1:61">
      <c r="A2675">
        <v>2674</v>
      </c>
      <c r="B2675">
        <v>1002625846</v>
      </c>
      <c r="C2675">
        <v>3</v>
      </c>
      <c r="D2675" t="s">
        <v>42</v>
      </c>
      <c r="E2675">
        <v>5</v>
      </c>
      <c r="F2675" t="s">
        <v>102</v>
      </c>
      <c r="G2675" t="s">
        <v>99</v>
      </c>
      <c r="H2675" t="s">
        <v>373</v>
      </c>
      <c r="I2675" t="s">
        <v>212</v>
      </c>
      <c r="J2675" t="s">
        <v>213</v>
      </c>
      <c r="K2675" t="s">
        <v>149</v>
      </c>
      <c r="L2675" t="s">
        <v>214</v>
      </c>
      <c r="M2675" t="s">
        <v>76</v>
      </c>
      <c r="N2675" t="s">
        <v>215</v>
      </c>
      <c r="O2675" s="57">
        <v>46302.485115740739</v>
      </c>
      <c r="P2675" s="57">
        <v>46302.611724537041</v>
      </c>
      <c r="Q2675">
        <v>69405701</v>
      </c>
      <c r="S2675">
        <v>152524211220</v>
      </c>
      <c r="T2675" t="s">
        <v>4288</v>
      </c>
      <c r="U2675" t="s">
        <v>3630</v>
      </c>
      <c r="V2675" t="s">
        <v>4289</v>
      </c>
      <c r="Z2675">
        <v>114.175707</v>
      </c>
      <c r="AA2675">
        <v>-8.4298634999999997</v>
      </c>
      <c r="AB2675" t="s">
        <v>4290</v>
      </c>
      <c r="AC2675" t="s">
        <v>235</v>
      </c>
      <c r="AL2675" t="s">
        <v>217</v>
      </c>
      <c r="AM2675" t="s">
        <v>3806</v>
      </c>
      <c r="AN2675" t="s">
        <v>6</v>
      </c>
      <c r="AO2675" s="57">
        <v>46213.486516203702</v>
      </c>
      <c r="AP2675" s="57">
        <v>46303.333333333336</v>
      </c>
      <c r="AR2675" t="s">
        <v>218</v>
      </c>
      <c r="AS2675" t="s">
        <v>556</v>
      </c>
      <c r="AT2675" t="s">
        <v>230</v>
      </c>
      <c r="AU2675">
        <v>20261007</v>
      </c>
      <c r="AV2675" t="s">
        <v>221</v>
      </c>
      <c r="AW2675" t="s">
        <v>1848</v>
      </c>
      <c r="AX2675" t="s">
        <v>222</v>
      </c>
      <c r="BA2675" s="57">
        <v>46303.333333333336</v>
      </c>
      <c r="BB2675" t="s">
        <v>3806</v>
      </c>
      <c r="BC2675">
        <v>2026</v>
      </c>
      <c r="BD2675">
        <v>10</v>
      </c>
      <c r="BE2675">
        <v>7</v>
      </c>
      <c r="BF2675" s="6">
        <f t="shared" si="123"/>
        <v>46302</v>
      </c>
      <c r="BG2675">
        <f t="shared" si="124"/>
        <v>-1.3333333333357587</v>
      </c>
      <c r="BH2675" t="str">
        <f t="shared" si="125"/>
        <v>COMPLY</v>
      </c>
      <c r="BI2675" t="str">
        <f>VLOOKUP(H2675,Sheet2!$A$1:$B$270,2,FALSE)</f>
        <v>BANYUWANGI</v>
      </c>
    </row>
    <row r="2676" spans="1:61">
      <c r="A2676">
        <v>2675</v>
      </c>
      <c r="B2676">
        <v>1002627645</v>
      </c>
      <c r="C2676">
        <v>3</v>
      </c>
      <c r="D2676" t="s">
        <v>42</v>
      </c>
      <c r="E2676">
        <v>5</v>
      </c>
      <c r="F2676" t="s">
        <v>102</v>
      </c>
      <c r="G2676" t="s">
        <v>99</v>
      </c>
      <c r="H2676" t="s">
        <v>373</v>
      </c>
      <c r="I2676" t="s">
        <v>212</v>
      </c>
      <c r="J2676" t="s">
        <v>213</v>
      </c>
      <c r="K2676" t="s">
        <v>149</v>
      </c>
      <c r="L2676" t="s">
        <v>214</v>
      </c>
      <c r="M2676" t="s">
        <v>76</v>
      </c>
      <c r="N2676" t="s">
        <v>215</v>
      </c>
      <c r="O2676" s="57">
        <v>46303.547893518517</v>
      </c>
      <c r="P2676" s="57">
        <v>46304.700127314813</v>
      </c>
      <c r="Q2676">
        <v>69406463</v>
      </c>
      <c r="S2676">
        <v>152524211226</v>
      </c>
      <c r="T2676" t="s">
        <v>4743</v>
      </c>
      <c r="U2676" t="s">
        <v>4744</v>
      </c>
      <c r="V2676" t="s">
        <v>4745</v>
      </c>
      <c r="Z2676">
        <v>114.1751471</v>
      </c>
      <c r="AA2676">
        <v>-8.4276760999999993</v>
      </c>
      <c r="AB2676" t="s">
        <v>4746</v>
      </c>
      <c r="AC2676" t="s">
        <v>235</v>
      </c>
      <c r="AL2676" t="s">
        <v>217</v>
      </c>
      <c r="AM2676" t="s">
        <v>4535</v>
      </c>
      <c r="AN2676" t="s">
        <v>6</v>
      </c>
      <c r="AO2676" s="57">
        <v>46244.569814814815</v>
      </c>
      <c r="AP2676" s="57">
        <v>46304.458333333336</v>
      </c>
      <c r="AR2676" t="s">
        <v>218</v>
      </c>
      <c r="AS2676" t="s">
        <v>556</v>
      </c>
      <c r="AT2676" t="s">
        <v>230</v>
      </c>
      <c r="AU2676">
        <v>20261009</v>
      </c>
      <c r="AV2676" t="s">
        <v>221</v>
      </c>
      <c r="AW2676" t="s">
        <v>879</v>
      </c>
      <c r="AX2676" t="s">
        <v>222</v>
      </c>
      <c r="BA2676" s="57">
        <v>46304.458333333336</v>
      </c>
      <c r="BB2676" t="s">
        <v>4535</v>
      </c>
      <c r="BC2676">
        <v>2026</v>
      </c>
      <c r="BD2676">
        <v>10</v>
      </c>
      <c r="BE2676">
        <v>9</v>
      </c>
      <c r="BF2676" s="6">
        <f t="shared" si="123"/>
        <v>46304</v>
      </c>
      <c r="BG2676">
        <f t="shared" si="124"/>
        <v>-0.45833333333575865</v>
      </c>
      <c r="BH2676" t="str">
        <f t="shared" si="125"/>
        <v>COMPLY</v>
      </c>
      <c r="BI2676" t="str">
        <f>VLOOKUP(H2676,Sheet2!$A$1:$B$270,2,FALSE)</f>
        <v>BANYUWANGI</v>
      </c>
    </row>
    <row r="2677" spans="1:61">
      <c r="A2677">
        <v>2676</v>
      </c>
      <c r="B2677">
        <v>1002631918</v>
      </c>
      <c r="C2677">
        <v>3</v>
      </c>
      <c r="D2677" t="s">
        <v>42</v>
      </c>
      <c r="E2677">
        <v>5</v>
      </c>
      <c r="F2677" t="s">
        <v>102</v>
      </c>
      <c r="G2677" t="s">
        <v>99</v>
      </c>
      <c r="H2677" t="s">
        <v>373</v>
      </c>
      <c r="I2677" t="s">
        <v>212</v>
      </c>
      <c r="J2677" t="s">
        <v>213</v>
      </c>
      <c r="K2677" t="s">
        <v>149</v>
      </c>
      <c r="L2677" t="s">
        <v>214</v>
      </c>
      <c r="M2677" t="s">
        <v>76</v>
      </c>
      <c r="N2677" t="s">
        <v>215</v>
      </c>
      <c r="O2677" s="57">
        <v>46307.349004629628</v>
      </c>
      <c r="P2677" s="57">
        <v>46307.688298611109</v>
      </c>
      <c r="Q2677">
        <v>69408309</v>
      </c>
      <c r="S2677">
        <v>152524211400</v>
      </c>
      <c r="T2677" t="s">
        <v>6463</v>
      </c>
      <c r="U2677" t="s">
        <v>6464</v>
      </c>
      <c r="V2677" t="s">
        <v>6465</v>
      </c>
      <c r="Z2677">
        <v>114.215441308915</v>
      </c>
      <c r="AA2677">
        <v>-8.4030583783807309</v>
      </c>
      <c r="AB2677" t="s">
        <v>6466</v>
      </c>
      <c r="AC2677" t="s">
        <v>216</v>
      </c>
      <c r="AL2677" t="s">
        <v>217</v>
      </c>
      <c r="AM2677" t="s">
        <v>5457</v>
      </c>
      <c r="AN2677" t="s">
        <v>6</v>
      </c>
      <c r="AO2677" s="57">
        <v>46366.350844907407</v>
      </c>
      <c r="AP2677" s="57">
        <v>46308.333333333336</v>
      </c>
      <c r="AR2677" t="s">
        <v>218</v>
      </c>
      <c r="AS2677" t="s">
        <v>556</v>
      </c>
      <c r="AT2677" t="s">
        <v>230</v>
      </c>
      <c r="AU2677">
        <v>20261012</v>
      </c>
      <c r="AV2677" t="s">
        <v>221</v>
      </c>
      <c r="AW2677" t="s">
        <v>876</v>
      </c>
      <c r="AX2677" t="s">
        <v>222</v>
      </c>
      <c r="BA2677" s="57">
        <v>46308.333333333336</v>
      </c>
      <c r="BB2677" t="s">
        <v>5457</v>
      </c>
      <c r="BC2677">
        <v>2026</v>
      </c>
      <c r="BD2677">
        <v>10</v>
      </c>
      <c r="BE2677">
        <v>12</v>
      </c>
      <c r="BF2677" s="6">
        <f t="shared" si="123"/>
        <v>46307</v>
      </c>
      <c r="BG2677">
        <f t="shared" si="124"/>
        <v>-1.3333333333357587</v>
      </c>
      <c r="BH2677" t="str">
        <f t="shared" si="125"/>
        <v>COMPLY</v>
      </c>
      <c r="BI2677" t="str">
        <f>VLOOKUP(H2677,Sheet2!$A$1:$B$270,2,FALSE)</f>
        <v>BANYUWANGI</v>
      </c>
    </row>
    <row r="2678" spans="1:61">
      <c r="A2678">
        <v>2677</v>
      </c>
      <c r="B2678">
        <v>1002655010</v>
      </c>
      <c r="C2678">
        <v>3</v>
      </c>
      <c r="D2678" t="s">
        <v>42</v>
      </c>
      <c r="E2678">
        <v>5</v>
      </c>
      <c r="F2678" t="s">
        <v>102</v>
      </c>
      <c r="G2678" t="s">
        <v>99</v>
      </c>
      <c r="H2678" t="s">
        <v>373</v>
      </c>
      <c r="I2678" t="s">
        <v>212</v>
      </c>
      <c r="J2678" t="s">
        <v>213</v>
      </c>
      <c r="K2678" t="s">
        <v>149</v>
      </c>
      <c r="L2678" t="s">
        <v>214</v>
      </c>
      <c r="M2678" t="s">
        <v>76</v>
      </c>
      <c r="N2678" t="s">
        <v>215</v>
      </c>
      <c r="O2678" s="57">
        <v>46322.351909722223</v>
      </c>
      <c r="P2678" s="57">
        <v>46322.707812499997</v>
      </c>
      <c r="Q2678">
        <v>69417580</v>
      </c>
      <c r="S2678">
        <v>152524211939</v>
      </c>
      <c r="T2678" t="s">
        <v>14185</v>
      </c>
      <c r="U2678" t="s">
        <v>14186</v>
      </c>
      <c r="V2678" t="s">
        <v>14187</v>
      </c>
      <c r="Z2678">
        <v>114.172336868941</v>
      </c>
      <c r="AA2678">
        <v>-8.4401682471187396</v>
      </c>
      <c r="AB2678" t="s">
        <v>14188</v>
      </c>
      <c r="AC2678" t="s">
        <v>216</v>
      </c>
      <c r="AL2678" t="s">
        <v>217</v>
      </c>
      <c r="AM2678" t="s">
        <v>14189</v>
      </c>
      <c r="AN2678" t="s">
        <v>6</v>
      </c>
      <c r="AO2678" t="s">
        <v>13692</v>
      </c>
      <c r="AP2678" s="57">
        <v>46323.333333333336</v>
      </c>
      <c r="AR2678" t="s">
        <v>218</v>
      </c>
      <c r="AS2678" t="s">
        <v>556</v>
      </c>
      <c r="AT2678" t="s">
        <v>230</v>
      </c>
      <c r="AU2678">
        <v>20261027</v>
      </c>
      <c r="AV2678" t="s">
        <v>221</v>
      </c>
      <c r="AW2678" t="s">
        <v>875</v>
      </c>
      <c r="AX2678" t="s">
        <v>222</v>
      </c>
      <c r="BA2678" s="57">
        <v>46323.333333333336</v>
      </c>
      <c r="BB2678" t="s">
        <v>14189</v>
      </c>
      <c r="BC2678">
        <v>2026</v>
      </c>
      <c r="BD2678">
        <v>10</v>
      </c>
      <c r="BE2678">
        <v>27</v>
      </c>
      <c r="BF2678" s="6">
        <f t="shared" si="123"/>
        <v>46322</v>
      </c>
      <c r="BG2678">
        <f t="shared" si="124"/>
        <v>-1.3333333333357587</v>
      </c>
      <c r="BH2678" t="str">
        <f t="shared" si="125"/>
        <v>COMPLY</v>
      </c>
      <c r="BI2678" t="str">
        <f>VLOOKUP(H2678,Sheet2!$A$1:$B$270,2,FALSE)</f>
        <v>BANYUWANGI</v>
      </c>
    </row>
    <row r="2679" spans="1:61">
      <c r="A2679">
        <v>2678</v>
      </c>
      <c r="B2679">
        <v>1002624398</v>
      </c>
      <c r="C2679">
        <v>3</v>
      </c>
      <c r="D2679" t="s">
        <v>42</v>
      </c>
      <c r="E2679">
        <v>5</v>
      </c>
      <c r="F2679" t="s">
        <v>102</v>
      </c>
      <c r="G2679" t="s">
        <v>99</v>
      </c>
      <c r="H2679" t="s">
        <v>373</v>
      </c>
      <c r="I2679" t="s">
        <v>212</v>
      </c>
      <c r="J2679" t="s">
        <v>213</v>
      </c>
      <c r="K2679" t="s">
        <v>149</v>
      </c>
      <c r="L2679" t="s">
        <v>214</v>
      </c>
      <c r="M2679" t="s">
        <v>1916</v>
      </c>
      <c r="N2679" t="s">
        <v>215</v>
      </c>
      <c r="O2679" s="57">
        <v>46301.57476851852</v>
      </c>
      <c r="P2679" s="57">
        <v>46308.522199074076</v>
      </c>
      <c r="Q2679">
        <v>69405078</v>
      </c>
      <c r="S2679">
        <v>152524211051</v>
      </c>
      <c r="T2679" t="s">
        <v>3629</v>
      </c>
      <c r="U2679" t="s">
        <v>3630</v>
      </c>
      <c r="V2679" t="s">
        <v>3631</v>
      </c>
      <c r="Z2679">
        <v>114.176154993474</v>
      </c>
      <c r="AA2679">
        <v>-8.4304671780619493</v>
      </c>
      <c r="AB2679" t="s">
        <v>3632</v>
      </c>
      <c r="AC2679" t="s">
        <v>216</v>
      </c>
      <c r="AL2679" t="s">
        <v>217</v>
      </c>
      <c r="AM2679" t="s">
        <v>3435</v>
      </c>
      <c r="AN2679" t="s">
        <v>6</v>
      </c>
      <c r="AO2679" s="57">
        <v>46183.601145833331</v>
      </c>
      <c r="AP2679" s="57">
        <v>46302.458333333336</v>
      </c>
      <c r="AQ2679" t="s">
        <v>841</v>
      </c>
      <c r="AR2679" t="s">
        <v>12</v>
      </c>
      <c r="AS2679" t="s">
        <v>556</v>
      </c>
      <c r="AT2679" t="s">
        <v>220</v>
      </c>
      <c r="AV2679" t="s">
        <v>1626</v>
      </c>
      <c r="AW2679" t="s">
        <v>3633</v>
      </c>
      <c r="AX2679" t="s">
        <v>222</v>
      </c>
      <c r="BA2679" s="57">
        <v>46302.458333333336</v>
      </c>
      <c r="BB2679" t="s">
        <v>3435</v>
      </c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str">
        <f>VLOOKUP(H2679,Sheet2!$A$1:$B$270,2,FALSE)</f>
        <v>BANYUWANGI</v>
      </c>
    </row>
    <row r="2680" spans="1:61">
      <c r="A2680">
        <v>2679</v>
      </c>
      <c r="B2680">
        <v>1002627649</v>
      </c>
      <c r="C2680">
        <v>3</v>
      </c>
      <c r="D2680" t="s">
        <v>42</v>
      </c>
      <c r="E2680">
        <v>5</v>
      </c>
      <c r="F2680" t="s">
        <v>102</v>
      </c>
      <c r="G2680" t="s">
        <v>99</v>
      </c>
      <c r="H2680" t="s">
        <v>373</v>
      </c>
      <c r="I2680" t="s">
        <v>212</v>
      </c>
      <c r="J2680" t="s">
        <v>213</v>
      </c>
      <c r="K2680" t="s">
        <v>149</v>
      </c>
      <c r="L2680" t="s">
        <v>214</v>
      </c>
      <c r="M2680" t="s">
        <v>1916</v>
      </c>
      <c r="N2680" t="s">
        <v>215</v>
      </c>
      <c r="O2680" s="57">
        <v>46303.548900462964</v>
      </c>
      <c r="P2680" s="57">
        <v>46308.517152777778</v>
      </c>
      <c r="Q2680">
        <v>69406463</v>
      </c>
      <c r="S2680">
        <v>152524211226</v>
      </c>
      <c r="T2680" t="s">
        <v>4743</v>
      </c>
      <c r="U2680" t="s">
        <v>4744</v>
      </c>
      <c r="V2680" t="s">
        <v>4745</v>
      </c>
      <c r="Z2680">
        <v>114.1751471</v>
      </c>
      <c r="AA2680">
        <v>-8.4276760999999993</v>
      </c>
      <c r="AB2680" t="s">
        <v>4746</v>
      </c>
      <c r="AC2680" t="s">
        <v>235</v>
      </c>
      <c r="AL2680" t="s">
        <v>217</v>
      </c>
      <c r="AM2680" t="s">
        <v>4535</v>
      </c>
      <c r="AN2680" t="s">
        <v>6</v>
      </c>
      <c r="AO2680" s="57">
        <v>46244.569814814815</v>
      </c>
      <c r="AP2680" s="57">
        <v>46304.458333333336</v>
      </c>
      <c r="AR2680" t="s">
        <v>12</v>
      </c>
      <c r="AS2680" t="s">
        <v>556</v>
      </c>
      <c r="AT2680" t="s">
        <v>230</v>
      </c>
      <c r="AV2680" t="s">
        <v>1626</v>
      </c>
      <c r="AW2680" t="s">
        <v>879</v>
      </c>
      <c r="AX2680" t="s">
        <v>222</v>
      </c>
      <c r="BA2680" s="57">
        <v>46304.458333333336</v>
      </c>
      <c r="BB2680" t="s">
        <v>4535</v>
      </c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str">
        <f>VLOOKUP(H2680,Sheet2!$A$1:$B$270,2,FALSE)</f>
        <v>BANYUWANGI</v>
      </c>
    </row>
    <row r="2681" spans="1:61">
      <c r="A2681">
        <v>2680</v>
      </c>
      <c r="B2681">
        <v>1002627653</v>
      </c>
      <c r="C2681">
        <v>3</v>
      </c>
      <c r="D2681" t="s">
        <v>42</v>
      </c>
      <c r="E2681">
        <v>5</v>
      </c>
      <c r="F2681" t="s">
        <v>102</v>
      </c>
      <c r="G2681" t="s">
        <v>99</v>
      </c>
      <c r="H2681" t="s">
        <v>373</v>
      </c>
      <c r="I2681" t="s">
        <v>212</v>
      </c>
      <c r="J2681" t="s">
        <v>213</v>
      </c>
      <c r="K2681" t="s">
        <v>149</v>
      </c>
      <c r="L2681" t="s">
        <v>214</v>
      </c>
      <c r="M2681" t="s">
        <v>1916</v>
      </c>
      <c r="N2681" t="s">
        <v>215</v>
      </c>
      <c r="O2681" s="57">
        <v>46303.549722222226</v>
      </c>
      <c r="P2681" s="57">
        <v>46308.517268518517</v>
      </c>
      <c r="Q2681">
        <v>69406463</v>
      </c>
      <c r="S2681">
        <v>152524211226</v>
      </c>
      <c r="T2681" t="s">
        <v>4743</v>
      </c>
      <c r="U2681" t="s">
        <v>4744</v>
      </c>
      <c r="V2681" t="s">
        <v>4745</v>
      </c>
      <c r="Z2681">
        <v>114.1751471</v>
      </c>
      <c r="AA2681">
        <v>-8.4276760999999993</v>
      </c>
      <c r="AB2681" t="s">
        <v>4746</v>
      </c>
      <c r="AC2681" t="s">
        <v>235</v>
      </c>
      <c r="AL2681" t="s">
        <v>217</v>
      </c>
      <c r="AM2681" t="s">
        <v>4535</v>
      </c>
      <c r="AN2681" t="s">
        <v>6</v>
      </c>
      <c r="AO2681" s="57">
        <v>46244.569814814815</v>
      </c>
      <c r="AP2681" s="57">
        <v>46304.458333333336</v>
      </c>
      <c r="AR2681" t="s">
        <v>12</v>
      </c>
      <c r="AS2681" t="s">
        <v>556</v>
      </c>
      <c r="AT2681" t="s">
        <v>230</v>
      </c>
      <c r="AV2681" t="s">
        <v>1626</v>
      </c>
      <c r="AW2681" t="s">
        <v>879</v>
      </c>
      <c r="AX2681" t="s">
        <v>222</v>
      </c>
      <c r="BA2681" s="57">
        <v>46304.458333333336</v>
      </c>
      <c r="BB2681" t="s">
        <v>4535</v>
      </c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str">
        <f>VLOOKUP(H2681,Sheet2!$A$1:$B$270,2,FALSE)</f>
        <v>BANYUWANGI</v>
      </c>
    </row>
    <row r="2682" spans="1:61">
      <c r="A2682">
        <v>2681</v>
      </c>
      <c r="B2682">
        <v>1002630702</v>
      </c>
      <c r="C2682">
        <v>3</v>
      </c>
      <c r="D2682" t="s">
        <v>42</v>
      </c>
      <c r="E2682">
        <v>5</v>
      </c>
      <c r="F2682" t="s">
        <v>102</v>
      </c>
      <c r="G2682" t="s">
        <v>99</v>
      </c>
      <c r="H2682" t="s">
        <v>280</v>
      </c>
      <c r="I2682" t="s">
        <v>212</v>
      </c>
      <c r="J2682" t="s">
        <v>213</v>
      </c>
      <c r="K2682" t="s">
        <v>149</v>
      </c>
      <c r="L2682" t="s">
        <v>214</v>
      </c>
      <c r="M2682" t="s">
        <v>76</v>
      </c>
      <c r="N2682" t="s">
        <v>215</v>
      </c>
      <c r="O2682" s="57">
        <v>46305.428877314815</v>
      </c>
      <c r="P2682" s="57">
        <v>46305.859756944446</v>
      </c>
      <c r="Q2682">
        <v>69407787</v>
      </c>
      <c r="S2682">
        <v>152519204366</v>
      </c>
      <c r="T2682" t="s">
        <v>5631</v>
      </c>
      <c r="U2682" t="s">
        <v>5632</v>
      </c>
      <c r="V2682" t="s">
        <v>5633</v>
      </c>
      <c r="Z2682">
        <v>114.162902869284</v>
      </c>
      <c r="AA2682">
        <v>-8.3681866379614593</v>
      </c>
      <c r="AB2682" t="s">
        <v>5634</v>
      </c>
      <c r="AC2682" t="s">
        <v>216</v>
      </c>
      <c r="AL2682" t="s">
        <v>217</v>
      </c>
      <c r="AM2682" t="s">
        <v>5635</v>
      </c>
      <c r="AN2682" t="s">
        <v>6</v>
      </c>
      <c r="AO2682" s="57">
        <v>46305.434131944443</v>
      </c>
      <c r="AP2682" s="57">
        <v>46306.333333333336</v>
      </c>
      <c r="AR2682" t="s">
        <v>218</v>
      </c>
      <c r="AS2682" t="s">
        <v>556</v>
      </c>
      <c r="AT2682" t="s">
        <v>230</v>
      </c>
      <c r="AU2682">
        <v>20261010</v>
      </c>
      <c r="AV2682" t="s">
        <v>221</v>
      </c>
      <c r="AW2682" t="s">
        <v>877</v>
      </c>
      <c r="AX2682" t="s">
        <v>222</v>
      </c>
      <c r="BA2682" s="57">
        <v>46306.333333333336</v>
      </c>
      <c r="BB2682" t="s">
        <v>5635</v>
      </c>
      <c r="BC2682">
        <v>2026</v>
      </c>
      <c r="BD2682">
        <v>10</v>
      </c>
      <c r="BE2682">
        <v>10</v>
      </c>
      <c r="BF2682" s="6">
        <f t="shared" si="123"/>
        <v>46305</v>
      </c>
      <c r="BG2682">
        <f t="shared" si="124"/>
        <v>-1.3333333333357587</v>
      </c>
      <c r="BH2682" t="str">
        <f t="shared" si="125"/>
        <v>COMPLY</v>
      </c>
      <c r="BI2682" t="str">
        <f>VLOOKUP(H2682,Sheet2!$A$1:$B$270,2,FALSE)</f>
        <v>BANYUWANGI</v>
      </c>
    </row>
    <row r="2683" spans="1:61">
      <c r="A2683">
        <v>2682</v>
      </c>
      <c r="B2683">
        <v>1002643284</v>
      </c>
      <c r="C2683">
        <v>3</v>
      </c>
      <c r="D2683" t="s">
        <v>42</v>
      </c>
      <c r="E2683">
        <v>5</v>
      </c>
      <c r="F2683" t="s">
        <v>102</v>
      </c>
      <c r="G2683" t="s">
        <v>99</v>
      </c>
      <c r="H2683" t="s">
        <v>280</v>
      </c>
      <c r="I2683" t="s">
        <v>212</v>
      </c>
      <c r="J2683" t="s">
        <v>213</v>
      </c>
      <c r="K2683" t="s">
        <v>149</v>
      </c>
      <c r="L2683" t="s">
        <v>214</v>
      </c>
      <c r="M2683" t="s">
        <v>76</v>
      </c>
      <c r="N2683" t="s">
        <v>215</v>
      </c>
      <c r="O2683" s="57">
        <v>46314.576157407406</v>
      </c>
      <c r="P2683" s="57">
        <v>46315.678287037037</v>
      </c>
      <c r="Q2683">
        <v>69412956</v>
      </c>
      <c r="S2683">
        <v>152519203297</v>
      </c>
      <c r="T2683" t="s">
        <v>9947</v>
      </c>
      <c r="U2683" t="s">
        <v>9948</v>
      </c>
      <c r="V2683" t="s">
        <v>9949</v>
      </c>
      <c r="Z2683">
        <v>114.20576557517001</v>
      </c>
      <c r="AA2683">
        <v>-8.3712376627662</v>
      </c>
      <c r="AB2683" t="s">
        <v>9950</v>
      </c>
      <c r="AC2683" t="s">
        <v>216</v>
      </c>
      <c r="AL2683" t="s">
        <v>217</v>
      </c>
      <c r="AM2683" t="s">
        <v>9423</v>
      </c>
      <c r="AN2683" t="s">
        <v>6</v>
      </c>
      <c r="AO2683" t="s">
        <v>9438</v>
      </c>
      <c r="AP2683" s="57">
        <v>46315.458333333336</v>
      </c>
      <c r="AR2683" t="s">
        <v>218</v>
      </c>
      <c r="AS2683" t="s">
        <v>556</v>
      </c>
      <c r="AT2683" t="s">
        <v>230</v>
      </c>
      <c r="AU2683">
        <v>20261020</v>
      </c>
      <c r="AV2683" t="s">
        <v>221</v>
      </c>
      <c r="AW2683" t="s">
        <v>876</v>
      </c>
      <c r="AX2683" t="s">
        <v>222</v>
      </c>
      <c r="BA2683" s="57">
        <v>46315.458333333336</v>
      </c>
      <c r="BB2683" t="s">
        <v>9423</v>
      </c>
      <c r="BC2683">
        <v>2026</v>
      </c>
      <c r="BD2683">
        <v>10</v>
      </c>
      <c r="BE2683">
        <v>20</v>
      </c>
      <c r="BF2683" s="6">
        <f t="shared" si="123"/>
        <v>46315</v>
      </c>
      <c r="BG2683">
        <f t="shared" si="124"/>
        <v>-0.45833333333575865</v>
      </c>
      <c r="BH2683" t="str">
        <f t="shared" si="125"/>
        <v>COMPLY</v>
      </c>
      <c r="BI2683" t="str">
        <f>VLOOKUP(H2683,Sheet2!$A$1:$B$270,2,FALSE)</f>
        <v>BANYUWANGI</v>
      </c>
    </row>
    <row r="2684" spans="1:61">
      <c r="A2684">
        <v>2683</v>
      </c>
      <c r="B2684">
        <v>1002624219</v>
      </c>
      <c r="C2684">
        <v>3</v>
      </c>
      <c r="D2684" t="s">
        <v>42</v>
      </c>
      <c r="E2684">
        <v>5</v>
      </c>
      <c r="F2684" t="s">
        <v>102</v>
      </c>
      <c r="G2684" t="s">
        <v>99</v>
      </c>
      <c r="H2684" t="s">
        <v>463</v>
      </c>
      <c r="I2684" t="s">
        <v>212</v>
      </c>
      <c r="J2684" t="s">
        <v>213</v>
      </c>
      <c r="K2684" t="s">
        <v>149</v>
      </c>
      <c r="L2684" t="s">
        <v>214</v>
      </c>
      <c r="M2684" t="s">
        <v>76</v>
      </c>
      <c r="N2684" t="s">
        <v>215</v>
      </c>
      <c r="O2684" s="57">
        <v>46301.540682870371</v>
      </c>
      <c r="P2684" s="57">
        <v>46301.790162037039</v>
      </c>
      <c r="Q2684">
        <v>69404978</v>
      </c>
      <c r="S2684">
        <v>152523202056</v>
      </c>
      <c r="T2684" t="s">
        <v>3634</v>
      </c>
      <c r="U2684" t="s">
        <v>3635</v>
      </c>
      <c r="V2684" t="s">
        <v>3636</v>
      </c>
      <c r="Z2684">
        <v>114.112551435828</v>
      </c>
      <c r="AA2684">
        <v>-8.2821713072810308</v>
      </c>
      <c r="AB2684" t="s">
        <v>3637</v>
      </c>
      <c r="AC2684" t="s">
        <v>216</v>
      </c>
      <c r="AL2684" t="s">
        <v>217</v>
      </c>
      <c r="AM2684" t="s">
        <v>3435</v>
      </c>
      <c r="AN2684" t="s">
        <v>6</v>
      </c>
      <c r="AO2684" s="57">
        <v>46183.559259259258</v>
      </c>
      <c r="AP2684" s="57">
        <v>46302.458333333336</v>
      </c>
      <c r="AR2684" t="s">
        <v>218</v>
      </c>
      <c r="AS2684" t="s">
        <v>556</v>
      </c>
      <c r="AT2684" t="s">
        <v>230</v>
      </c>
      <c r="AU2684">
        <v>20261006</v>
      </c>
      <c r="AV2684" t="s">
        <v>221</v>
      </c>
      <c r="AW2684" t="s">
        <v>875</v>
      </c>
      <c r="AX2684" t="s">
        <v>222</v>
      </c>
      <c r="BA2684" s="57">
        <v>46302.458333333336</v>
      </c>
      <c r="BB2684" t="s">
        <v>3435</v>
      </c>
      <c r="BC2684">
        <v>2026</v>
      </c>
      <c r="BD2684">
        <v>10</v>
      </c>
      <c r="BE2684">
        <v>6</v>
      </c>
      <c r="BF2684" s="6">
        <f t="shared" si="123"/>
        <v>46301</v>
      </c>
      <c r="BG2684">
        <f t="shared" si="124"/>
        <v>-1.4583333333357587</v>
      </c>
      <c r="BH2684" t="str">
        <f t="shared" si="125"/>
        <v>COMPLY</v>
      </c>
      <c r="BI2684" t="str">
        <f>VLOOKUP(H2684,Sheet2!$A$1:$B$270,2,FALSE)</f>
        <v>BANYUWANGI</v>
      </c>
    </row>
    <row r="2685" spans="1:61">
      <c r="A2685">
        <v>2684</v>
      </c>
      <c r="B2685">
        <v>1002621356</v>
      </c>
      <c r="C2685">
        <v>3</v>
      </c>
      <c r="D2685" t="s">
        <v>42</v>
      </c>
      <c r="E2685">
        <v>5</v>
      </c>
      <c r="F2685" t="s">
        <v>102</v>
      </c>
      <c r="G2685" t="s">
        <v>99</v>
      </c>
      <c r="H2685" t="s">
        <v>489</v>
      </c>
      <c r="I2685" t="s">
        <v>212</v>
      </c>
      <c r="J2685" t="s">
        <v>213</v>
      </c>
      <c r="K2685" t="s">
        <v>149</v>
      </c>
      <c r="L2685" t="s">
        <v>214</v>
      </c>
      <c r="M2685" t="s">
        <v>76</v>
      </c>
      <c r="N2685" t="s">
        <v>215</v>
      </c>
      <c r="O2685" s="57">
        <v>46299.518495370372</v>
      </c>
      <c r="P2685" s="57">
        <v>46301.567256944443</v>
      </c>
      <c r="Q2685">
        <v>69403861</v>
      </c>
      <c r="S2685">
        <v>152520202480</v>
      </c>
      <c r="T2685" t="s">
        <v>2368</v>
      </c>
      <c r="U2685" t="s">
        <v>2369</v>
      </c>
      <c r="V2685" t="s">
        <v>2370</v>
      </c>
      <c r="Z2685">
        <v>113.982499502599</v>
      </c>
      <c r="AA2685">
        <v>-8.29811331704847</v>
      </c>
      <c r="AB2685" t="s">
        <v>2371</v>
      </c>
      <c r="AC2685" t="s">
        <v>216</v>
      </c>
      <c r="AL2685" t="s">
        <v>217</v>
      </c>
      <c r="AM2685" t="s">
        <v>2372</v>
      </c>
      <c r="AN2685" t="s">
        <v>6</v>
      </c>
      <c r="AO2685" s="57">
        <v>46122.528171296297</v>
      </c>
      <c r="AP2685" s="57">
        <v>46300.458333333336</v>
      </c>
      <c r="AR2685" t="s">
        <v>218</v>
      </c>
      <c r="AS2685" t="s">
        <v>556</v>
      </c>
      <c r="AT2685" t="s">
        <v>230</v>
      </c>
      <c r="AU2685">
        <v>20261006</v>
      </c>
      <c r="AV2685" t="s">
        <v>221</v>
      </c>
      <c r="AW2685" t="s">
        <v>875</v>
      </c>
      <c r="AX2685" t="s">
        <v>222</v>
      </c>
      <c r="BA2685" s="57">
        <v>46300.458333333336</v>
      </c>
      <c r="BB2685" t="s">
        <v>2372</v>
      </c>
      <c r="BC2685">
        <v>2026</v>
      </c>
      <c r="BD2685">
        <v>10</v>
      </c>
      <c r="BE2685">
        <v>6</v>
      </c>
      <c r="BF2685" s="6">
        <f t="shared" si="123"/>
        <v>46301</v>
      </c>
      <c r="BG2685">
        <f t="shared" si="124"/>
        <v>0.54166666666424135</v>
      </c>
      <c r="BH2685" t="str">
        <f t="shared" si="125"/>
        <v>COMPLY</v>
      </c>
      <c r="BI2685" t="str">
        <f>VLOOKUP(H2685,Sheet2!$A$1:$B$270,2,FALSE)</f>
        <v>BANYUWANGI</v>
      </c>
    </row>
    <row r="2686" spans="1:61">
      <c r="A2686">
        <v>2685</v>
      </c>
      <c r="B2686">
        <v>1002632780</v>
      </c>
      <c r="C2686">
        <v>3</v>
      </c>
      <c r="D2686" t="s">
        <v>42</v>
      </c>
      <c r="E2686">
        <v>5</v>
      </c>
      <c r="F2686" t="s">
        <v>102</v>
      </c>
      <c r="G2686" t="s">
        <v>99</v>
      </c>
      <c r="H2686" t="s">
        <v>489</v>
      </c>
      <c r="I2686" t="s">
        <v>212</v>
      </c>
      <c r="J2686" t="s">
        <v>213</v>
      </c>
      <c r="K2686" t="s">
        <v>149</v>
      </c>
      <c r="L2686" t="s">
        <v>214</v>
      </c>
      <c r="M2686" t="s">
        <v>76</v>
      </c>
      <c r="N2686" t="s">
        <v>215</v>
      </c>
      <c r="O2686" s="57">
        <v>46307.519895833335</v>
      </c>
      <c r="P2686" s="57">
        <v>46308.554618055554</v>
      </c>
      <c r="Q2686">
        <v>69408587</v>
      </c>
      <c r="S2686">
        <v>152520202611</v>
      </c>
      <c r="T2686" t="s">
        <v>6467</v>
      </c>
      <c r="U2686" t="s">
        <v>6468</v>
      </c>
      <c r="V2686" t="s">
        <v>6469</v>
      </c>
      <c r="Z2686">
        <v>113.9877656</v>
      </c>
      <c r="AA2686">
        <v>-8.2892375000000005</v>
      </c>
      <c r="AB2686" t="s">
        <v>6470</v>
      </c>
      <c r="AC2686" t="s">
        <v>216</v>
      </c>
      <c r="AL2686" t="s">
        <v>217</v>
      </c>
      <c r="AM2686" t="s">
        <v>5807</v>
      </c>
      <c r="AN2686" t="s">
        <v>6</v>
      </c>
      <c r="AO2686" s="57">
        <v>46366.538518518515</v>
      </c>
      <c r="AP2686" s="57">
        <v>46308.458333333336</v>
      </c>
      <c r="AR2686" t="s">
        <v>218</v>
      </c>
      <c r="AS2686" t="s">
        <v>556</v>
      </c>
      <c r="AT2686" t="s">
        <v>220</v>
      </c>
      <c r="AU2686">
        <v>20261013</v>
      </c>
      <c r="AV2686" t="s">
        <v>221</v>
      </c>
      <c r="AW2686" t="s">
        <v>2548</v>
      </c>
      <c r="AX2686" t="s">
        <v>222</v>
      </c>
      <c r="BA2686" s="57">
        <v>46308.458333333336</v>
      </c>
      <c r="BB2686" t="s">
        <v>5807</v>
      </c>
      <c r="BC2686">
        <v>2026</v>
      </c>
      <c r="BD2686">
        <v>10</v>
      </c>
      <c r="BE2686">
        <v>13</v>
      </c>
      <c r="BF2686" s="6">
        <f t="shared" si="123"/>
        <v>46308</v>
      </c>
      <c r="BG2686">
        <f t="shared" si="124"/>
        <v>-0.45833333333575865</v>
      </c>
      <c r="BH2686" t="str">
        <f t="shared" si="125"/>
        <v>COMPLY</v>
      </c>
      <c r="BI2686" t="str">
        <f>VLOOKUP(H2686,Sheet2!$A$1:$B$270,2,FALSE)</f>
        <v>BANYUWANGI</v>
      </c>
    </row>
    <row r="2687" spans="1:61">
      <c r="A2687">
        <v>2686</v>
      </c>
      <c r="B2687">
        <v>1002635967</v>
      </c>
      <c r="C2687">
        <v>3</v>
      </c>
      <c r="D2687" t="s">
        <v>42</v>
      </c>
      <c r="E2687">
        <v>5</v>
      </c>
      <c r="F2687" t="s">
        <v>102</v>
      </c>
      <c r="G2687" t="s">
        <v>99</v>
      </c>
      <c r="H2687" t="s">
        <v>489</v>
      </c>
      <c r="I2687" t="s">
        <v>212</v>
      </c>
      <c r="J2687" t="s">
        <v>213</v>
      </c>
      <c r="K2687" t="s">
        <v>149</v>
      </c>
      <c r="L2687" t="s">
        <v>214</v>
      </c>
      <c r="M2687" t="s">
        <v>76</v>
      </c>
      <c r="N2687" t="s">
        <v>215</v>
      </c>
      <c r="O2687" s="57">
        <v>46309.339363425926</v>
      </c>
      <c r="P2687" s="57">
        <v>46309.82980324074</v>
      </c>
      <c r="Q2687">
        <v>69409786</v>
      </c>
      <c r="S2687">
        <v>152520202613</v>
      </c>
      <c r="T2687" t="s">
        <v>7272</v>
      </c>
      <c r="U2687" t="s">
        <v>7273</v>
      </c>
      <c r="V2687" t="s">
        <v>7274</v>
      </c>
      <c r="Z2687">
        <v>113.95618133246801</v>
      </c>
      <c r="AA2687">
        <v>-8.27663420163144</v>
      </c>
      <c r="AB2687" t="s">
        <v>7275</v>
      </c>
      <c r="AC2687" t="s">
        <v>216</v>
      </c>
      <c r="AL2687" t="s">
        <v>217</v>
      </c>
      <c r="AM2687" t="s">
        <v>7276</v>
      </c>
      <c r="AN2687" t="s">
        <v>6</v>
      </c>
      <c r="AO2687" t="s">
        <v>6806</v>
      </c>
      <c r="AP2687" s="57">
        <v>46310.333333333336</v>
      </c>
      <c r="AR2687" t="s">
        <v>218</v>
      </c>
      <c r="AS2687" t="s">
        <v>556</v>
      </c>
      <c r="AT2687" t="s">
        <v>220</v>
      </c>
      <c r="AU2687">
        <v>20261014</v>
      </c>
      <c r="AV2687" t="s">
        <v>221</v>
      </c>
      <c r="AW2687" t="s">
        <v>5028</v>
      </c>
      <c r="AX2687" t="s">
        <v>222</v>
      </c>
      <c r="BA2687" s="57">
        <v>46310.333333333336</v>
      </c>
      <c r="BB2687" t="s">
        <v>7276</v>
      </c>
      <c r="BC2687">
        <v>2026</v>
      </c>
      <c r="BD2687">
        <v>10</v>
      </c>
      <c r="BE2687">
        <v>14</v>
      </c>
      <c r="BF2687" s="6">
        <f t="shared" si="123"/>
        <v>46309</v>
      </c>
      <c r="BG2687">
        <f t="shared" si="124"/>
        <v>-1.3333333333357587</v>
      </c>
      <c r="BH2687" t="str">
        <f t="shared" si="125"/>
        <v>COMPLY</v>
      </c>
      <c r="BI2687" t="str">
        <f>VLOOKUP(H2687,Sheet2!$A$1:$B$270,2,FALSE)</f>
        <v>BANYUWANGI</v>
      </c>
    </row>
    <row r="2688" spans="1:61">
      <c r="A2688">
        <v>2687</v>
      </c>
      <c r="B2688">
        <v>1002652042</v>
      </c>
      <c r="C2688">
        <v>3</v>
      </c>
      <c r="D2688" t="s">
        <v>42</v>
      </c>
      <c r="E2688">
        <v>5</v>
      </c>
      <c r="F2688" t="s">
        <v>102</v>
      </c>
      <c r="G2688" t="s">
        <v>99</v>
      </c>
      <c r="H2688" t="s">
        <v>489</v>
      </c>
      <c r="I2688" t="s">
        <v>212</v>
      </c>
      <c r="J2688" t="s">
        <v>213</v>
      </c>
      <c r="K2688" t="s">
        <v>149</v>
      </c>
      <c r="L2688" t="s">
        <v>214</v>
      </c>
      <c r="M2688" t="s">
        <v>76</v>
      </c>
      <c r="N2688" t="s">
        <v>215</v>
      </c>
      <c r="O2688" s="57">
        <v>46319.518622685187</v>
      </c>
      <c r="P2688" s="57">
        <v>46319.686736111114</v>
      </c>
      <c r="Q2688">
        <v>69416326</v>
      </c>
      <c r="S2688">
        <v>152520202745</v>
      </c>
      <c r="T2688" t="s">
        <v>12764</v>
      </c>
      <c r="U2688" t="s">
        <v>12765</v>
      </c>
      <c r="V2688" t="s">
        <v>12766</v>
      </c>
      <c r="Z2688">
        <v>113.99941116571399</v>
      </c>
      <c r="AA2688">
        <v>-8.29135485440327</v>
      </c>
      <c r="AB2688" t="s">
        <v>12767</v>
      </c>
      <c r="AC2688" t="s">
        <v>216</v>
      </c>
      <c r="AL2688" t="s">
        <v>217</v>
      </c>
      <c r="AM2688" t="s">
        <v>12768</v>
      </c>
      <c r="AN2688" t="s">
        <v>6</v>
      </c>
      <c r="AO2688" t="s">
        <v>11888</v>
      </c>
      <c r="AP2688" s="57">
        <v>46320.458333333336</v>
      </c>
      <c r="AR2688" t="s">
        <v>218</v>
      </c>
      <c r="AS2688" t="s">
        <v>556</v>
      </c>
      <c r="AT2688" t="s">
        <v>230</v>
      </c>
      <c r="AU2688">
        <v>20261024</v>
      </c>
      <c r="AV2688" t="s">
        <v>221</v>
      </c>
      <c r="AW2688" t="s">
        <v>862</v>
      </c>
      <c r="AX2688" t="s">
        <v>222</v>
      </c>
      <c r="BA2688" s="57">
        <v>46320.458333333336</v>
      </c>
      <c r="BB2688" t="s">
        <v>12768</v>
      </c>
      <c r="BC2688">
        <v>2026</v>
      </c>
      <c r="BD2688">
        <v>10</v>
      </c>
      <c r="BE2688">
        <v>24</v>
      </c>
      <c r="BF2688" s="6">
        <f t="shared" si="123"/>
        <v>46319</v>
      </c>
      <c r="BG2688">
        <f t="shared" si="124"/>
        <v>-1.4583333333357587</v>
      </c>
      <c r="BH2688" t="str">
        <f t="shared" si="125"/>
        <v>COMPLY</v>
      </c>
      <c r="BI2688" t="str">
        <f>VLOOKUP(H2688,Sheet2!$A$1:$B$270,2,FALSE)</f>
        <v>BANYUWANGI</v>
      </c>
    </row>
    <row r="2689" spans="1:61">
      <c r="A2689">
        <v>2688</v>
      </c>
      <c r="B2689">
        <v>1002636784</v>
      </c>
      <c r="C2689">
        <v>3</v>
      </c>
      <c r="D2689" t="s">
        <v>42</v>
      </c>
      <c r="E2689">
        <v>5</v>
      </c>
      <c r="F2689" t="s">
        <v>102</v>
      </c>
      <c r="G2689" t="s">
        <v>99</v>
      </c>
      <c r="H2689" t="s">
        <v>404</v>
      </c>
      <c r="I2689" t="s">
        <v>212</v>
      </c>
      <c r="J2689" t="s">
        <v>213</v>
      </c>
      <c r="K2689" t="s">
        <v>149</v>
      </c>
      <c r="L2689" t="s">
        <v>214</v>
      </c>
      <c r="M2689" t="s">
        <v>76</v>
      </c>
      <c r="N2689" t="s">
        <v>215</v>
      </c>
      <c r="O2689" s="57">
        <v>46309.559502314813</v>
      </c>
      <c r="P2689" s="57">
        <v>46309.746203703704</v>
      </c>
      <c r="Q2689">
        <v>69410148</v>
      </c>
      <c r="S2689">
        <v>152522206075</v>
      </c>
      <c r="T2689" t="s">
        <v>7277</v>
      </c>
      <c r="U2689" t="s">
        <v>7278</v>
      </c>
      <c r="V2689" t="s">
        <v>7279</v>
      </c>
      <c r="Z2689">
        <v>114.3194855</v>
      </c>
      <c r="AA2689">
        <v>-8.42312879999999</v>
      </c>
      <c r="AB2689" t="s">
        <v>7280</v>
      </c>
      <c r="AC2689" t="s">
        <v>235</v>
      </c>
      <c r="AL2689" t="s">
        <v>217</v>
      </c>
      <c r="AM2689" t="s">
        <v>7281</v>
      </c>
      <c r="AN2689" t="s">
        <v>6</v>
      </c>
      <c r="AO2689" t="s">
        <v>6842</v>
      </c>
      <c r="AP2689" s="57">
        <v>46310.458333333336</v>
      </c>
      <c r="AR2689" t="s">
        <v>218</v>
      </c>
      <c r="AS2689" t="s">
        <v>99</v>
      </c>
      <c r="AT2689" t="s">
        <v>230</v>
      </c>
      <c r="AU2689">
        <v>20261014</v>
      </c>
      <c r="AV2689" t="s">
        <v>221</v>
      </c>
      <c r="AW2689" t="s">
        <v>3687</v>
      </c>
      <c r="AX2689" t="s">
        <v>222</v>
      </c>
      <c r="BA2689" s="57">
        <v>46310.458333333336</v>
      </c>
      <c r="BB2689" t="s">
        <v>7281</v>
      </c>
      <c r="BC2689">
        <v>2026</v>
      </c>
      <c r="BD2689">
        <v>10</v>
      </c>
      <c r="BE2689">
        <v>14</v>
      </c>
      <c r="BF2689" s="6">
        <f t="shared" si="123"/>
        <v>46309</v>
      </c>
      <c r="BG2689">
        <f t="shared" si="124"/>
        <v>-1.4583333333357587</v>
      </c>
      <c r="BH2689" t="str">
        <f t="shared" si="125"/>
        <v>COMPLY</v>
      </c>
      <c r="BI2689" t="str">
        <f>VLOOKUP(H2689,Sheet2!$A$1:$B$270,2,FALSE)</f>
        <v>BANYUWANGI</v>
      </c>
    </row>
    <row r="2690" spans="1:61">
      <c r="A2690">
        <v>2689</v>
      </c>
      <c r="B2690">
        <v>1002638444</v>
      </c>
      <c r="C2690">
        <v>3</v>
      </c>
      <c r="D2690" t="s">
        <v>42</v>
      </c>
      <c r="E2690">
        <v>5</v>
      </c>
      <c r="F2690" t="s">
        <v>102</v>
      </c>
      <c r="G2690" t="s">
        <v>99</v>
      </c>
      <c r="H2690" t="s">
        <v>404</v>
      </c>
      <c r="I2690" t="s">
        <v>212</v>
      </c>
      <c r="J2690" t="s">
        <v>213</v>
      </c>
      <c r="K2690" t="s">
        <v>149</v>
      </c>
      <c r="L2690" t="s">
        <v>214</v>
      </c>
      <c r="M2690" t="s">
        <v>76</v>
      </c>
      <c r="N2690" t="s">
        <v>215</v>
      </c>
      <c r="O2690" s="57">
        <v>46310.556018518517</v>
      </c>
      <c r="P2690" s="57">
        <v>46310.711747685185</v>
      </c>
      <c r="Q2690">
        <v>69410808</v>
      </c>
      <c r="S2690">
        <v>152522206242</v>
      </c>
      <c r="T2690" t="s">
        <v>7277</v>
      </c>
      <c r="U2690" t="s">
        <v>7278</v>
      </c>
      <c r="V2690" t="s">
        <v>7863</v>
      </c>
      <c r="Z2690">
        <v>114.3194855</v>
      </c>
      <c r="AA2690">
        <v>-8.42312879999999</v>
      </c>
      <c r="AB2690" t="s">
        <v>7864</v>
      </c>
      <c r="AC2690" t="s">
        <v>235</v>
      </c>
      <c r="AL2690" t="s">
        <v>217</v>
      </c>
      <c r="AM2690" t="s">
        <v>7471</v>
      </c>
      <c r="AN2690" t="s">
        <v>6</v>
      </c>
      <c r="AO2690" t="s">
        <v>7394</v>
      </c>
      <c r="AP2690" s="57">
        <v>46311.458333333336</v>
      </c>
      <c r="AR2690" t="s">
        <v>218</v>
      </c>
      <c r="AS2690" t="s">
        <v>99</v>
      </c>
      <c r="AT2690" t="s">
        <v>230</v>
      </c>
      <c r="AU2690">
        <v>20261015</v>
      </c>
      <c r="AV2690" t="s">
        <v>221</v>
      </c>
      <c r="AW2690" t="s">
        <v>3687</v>
      </c>
      <c r="AX2690" t="s">
        <v>222</v>
      </c>
      <c r="BA2690" s="57">
        <v>46311.458333333336</v>
      </c>
      <c r="BB2690" t="s">
        <v>7471</v>
      </c>
      <c r="BC2690">
        <v>2026</v>
      </c>
      <c r="BD2690">
        <v>10</v>
      </c>
      <c r="BE2690">
        <v>15</v>
      </c>
      <c r="BF2690" s="6">
        <f t="shared" ref="BF2690:BF2753" si="126">DATE(BC2690,BD2690,BE2690)</f>
        <v>46310</v>
      </c>
      <c r="BG2690">
        <f t="shared" ref="BG2690:BG2753" si="127">BF2690-BA2690</f>
        <v>-1.4583333333357587</v>
      </c>
      <c r="BH2690" t="str">
        <f t="shared" ref="BH2690:BH2753" si="128">IF(BG2690=1,"COMPLY",IF(BG2690&lt;1,"COMPLY","NOT COMPLY"))</f>
        <v>COMPLY</v>
      </c>
      <c r="BI2690" t="str">
        <f>VLOOKUP(H2690,Sheet2!$A$1:$B$270,2,FALSE)</f>
        <v>BANYUWANGI</v>
      </c>
    </row>
    <row r="2691" spans="1:61">
      <c r="A2691">
        <v>2690</v>
      </c>
      <c r="B2691">
        <v>1002640063</v>
      </c>
      <c r="C2691">
        <v>3</v>
      </c>
      <c r="D2691" t="s">
        <v>42</v>
      </c>
      <c r="E2691">
        <v>5</v>
      </c>
      <c r="F2691" t="s">
        <v>102</v>
      </c>
      <c r="G2691" t="s">
        <v>99</v>
      </c>
      <c r="H2691" t="s">
        <v>404</v>
      </c>
      <c r="I2691" t="s">
        <v>212</v>
      </c>
      <c r="J2691" t="s">
        <v>213</v>
      </c>
      <c r="K2691" t="s">
        <v>149</v>
      </c>
      <c r="L2691" t="s">
        <v>214</v>
      </c>
      <c r="M2691" t="s">
        <v>76</v>
      </c>
      <c r="N2691" t="s">
        <v>215</v>
      </c>
      <c r="O2691" s="57">
        <v>46311.543530092589</v>
      </c>
      <c r="P2691" s="57">
        <v>46312.512418981481</v>
      </c>
      <c r="Q2691">
        <v>69411440</v>
      </c>
      <c r="S2691">
        <v>152522205164</v>
      </c>
      <c r="T2691" t="s">
        <v>7277</v>
      </c>
      <c r="U2691" t="s">
        <v>7278</v>
      </c>
      <c r="V2691" t="s">
        <v>9166</v>
      </c>
      <c r="Z2691">
        <v>114.3194855</v>
      </c>
      <c r="AA2691">
        <v>-8.42312879999999</v>
      </c>
      <c r="AB2691" t="s">
        <v>9167</v>
      </c>
      <c r="AC2691" t="s">
        <v>235</v>
      </c>
      <c r="AL2691" t="s">
        <v>217</v>
      </c>
      <c r="AM2691" t="s">
        <v>9168</v>
      </c>
      <c r="AN2691" t="s">
        <v>6</v>
      </c>
      <c r="AO2691" t="s">
        <v>7973</v>
      </c>
      <c r="AP2691" s="57">
        <v>46312.458333333336</v>
      </c>
      <c r="AR2691" t="s">
        <v>218</v>
      </c>
      <c r="AS2691" t="s">
        <v>99</v>
      </c>
      <c r="AT2691" t="s">
        <v>230</v>
      </c>
      <c r="AU2691">
        <v>20261017</v>
      </c>
      <c r="AV2691" t="s">
        <v>221</v>
      </c>
      <c r="AW2691" t="s">
        <v>3687</v>
      </c>
      <c r="AX2691" t="s">
        <v>222</v>
      </c>
      <c r="BA2691" s="57">
        <v>46312.458333333336</v>
      </c>
      <c r="BB2691" t="s">
        <v>9168</v>
      </c>
      <c r="BC2691">
        <v>2026</v>
      </c>
      <c r="BD2691">
        <v>10</v>
      </c>
      <c r="BE2691">
        <v>17</v>
      </c>
      <c r="BF2691" s="6">
        <f t="shared" si="126"/>
        <v>46312</v>
      </c>
      <c r="BG2691">
        <f t="shared" si="127"/>
        <v>-0.45833333333575865</v>
      </c>
      <c r="BH2691" t="str">
        <f t="shared" si="128"/>
        <v>COMPLY</v>
      </c>
      <c r="BI2691" t="str">
        <f>VLOOKUP(H2691,Sheet2!$A$1:$B$270,2,FALSE)</f>
        <v>BANYUWANGI</v>
      </c>
    </row>
    <row r="2692" spans="1:61">
      <c r="A2692">
        <v>2691</v>
      </c>
      <c r="B2692">
        <v>1002643072</v>
      </c>
      <c r="C2692">
        <v>3</v>
      </c>
      <c r="D2692" t="s">
        <v>42</v>
      </c>
      <c r="E2692">
        <v>5</v>
      </c>
      <c r="F2692" t="s">
        <v>102</v>
      </c>
      <c r="G2692" t="s">
        <v>99</v>
      </c>
      <c r="H2692" t="s">
        <v>404</v>
      </c>
      <c r="I2692" t="s">
        <v>212</v>
      </c>
      <c r="J2692" t="s">
        <v>213</v>
      </c>
      <c r="K2692" t="s">
        <v>149</v>
      </c>
      <c r="L2692" t="s">
        <v>214</v>
      </c>
      <c r="M2692" t="s">
        <v>76</v>
      </c>
      <c r="N2692" t="s">
        <v>215</v>
      </c>
      <c r="O2692" s="57">
        <v>46314.54283564815</v>
      </c>
      <c r="P2692" s="57">
        <v>46315.542245370372</v>
      </c>
      <c r="Q2692">
        <v>69412904</v>
      </c>
      <c r="S2692">
        <v>152522205340</v>
      </c>
      <c r="T2692" t="s">
        <v>7277</v>
      </c>
      <c r="U2692" t="s">
        <v>7278</v>
      </c>
      <c r="V2692" t="s">
        <v>9951</v>
      </c>
      <c r="Z2692">
        <v>114.3194855</v>
      </c>
      <c r="AA2692">
        <v>-8.42312879999999</v>
      </c>
      <c r="AB2692" t="s">
        <v>9952</v>
      </c>
      <c r="AC2692" t="s">
        <v>235</v>
      </c>
      <c r="AL2692" t="s">
        <v>217</v>
      </c>
      <c r="AM2692" t="s">
        <v>9953</v>
      </c>
      <c r="AN2692" t="s">
        <v>6</v>
      </c>
      <c r="AO2692" t="s">
        <v>9386</v>
      </c>
      <c r="AP2692" s="57">
        <v>46315.458333333336</v>
      </c>
      <c r="AR2692" t="s">
        <v>218</v>
      </c>
      <c r="AS2692" t="s">
        <v>99</v>
      </c>
      <c r="AT2692" t="s">
        <v>230</v>
      </c>
      <c r="AU2692">
        <v>20261020</v>
      </c>
      <c r="AV2692" t="s">
        <v>221</v>
      </c>
      <c r="AW2692" t="s">
        <v>3687</v>
      </c>
      <c r="AX2692" t="s">
        <v>222</v>
      </c>
      <c r="BA2692" s="57">
        <v>46315.458333333336</v>
      </c>
      <c r="BB2692" t="s">
        <v>9953</v>
      </c>
      <c r="BC2692">
        <v>2026</v>
      </c>
      <c r="BD2692">
        <v>10</v>
      </c>
      <c r="BE2692">
        <v>20</v>
      </c>
      <c r="BF2692" s="6">
        <f t="shared" si="126"/>
        <v>46315</v>
      </c>
      <c r="BG2692">
        <f t="shared" si="127"/>
        <v>-0.45833333333575865</v>
      </c>
      <c r="BH2692" t="str">
        <f t="shared" si="128"/>
        <v>COMPLY</v>
      </c>
      <c r="BI2692" t="str">
        <f>VLOOKUP(H2692,Sheet2!$A$1:$B$270,2,FALSE)</f>
        <v>BANYUWANGI</v>
      </c>
    </row>
    <row r="2693" spans="1:61">
      <c r="A2693">
        <v>2692</v>
      </c>
      <c r="B2693">
        <v>1002618758</v>
      </c>
      <c r="C2693">
        <v>3</v>
      </c>
      <c r="D2693" t="s">
        <v>42</v>
      </c>
      <c r="E2693">
        <v>5</v>
      </c>
      <c r="F2693" t="s">
        <v>102</v>
      </c>
      <c r="G2693" t="s">
        <v>99</v>
      </c>
      <c r="H2693" t="s">
        <v>488</v>
      </c>
      <c r="I2693" t="s">
        <v>212</v>
      </c>
      <c r="J2693" t="s">
        <v>213</v>
      </c>
      <c r="K2693" t="s">
        <v>149</v>
      </c>
      <c r="L2693" t="s">
        <v>214</v>
      </c>
      <c r="M2693" t="s">
        <v>76</v>
      </c>
      <c r="N2693" t="s">
        <v>215</v>
      </c>
      <c r="O2693" s="57">
        <v>46296.742754629631</v>
      </c>
      <c r="P2693" s="57">
        <v>46297.480393518519</v>
      </c>
      <c r="Q2693">
        <v>69402657</v>
      </c>
      <c r="S2693">
        <v>152521203623</v>
      </c>
      <c r="T2693" t="s">
        <v>1341</v>
      </c>
      <c r="U2693" t="s">
        <v>1342</v>
      </c>
      <c r="V2693" t="s">
        <v>1343</v>
      </c>
      <c r="Z2693">
        <v>114.048638418316</v>
      </c>
      <c r="AA2693">
        <v>-8.5835215538648306</v>
      </c>
      <c r="AB2693" t="s">
        <v>1344</v>
      </c>
      <c r="AC2693" t="s">
        <v>216</v>
      </c>
      <c r="AL2693" t="s">
        <v>217</v>
      </c>
      <c r="AM2693" t="s">
        <v>1345</v>
      </c>
      <c r="AN2693" t="s">
        <v>6</v>
      </c>
      <c r="AO2693" s="57">
        <v>46032.746898148151</v>
      </c>
      <c r="AP2693" s="57">
        <v>46297.625</v>
      </c>
      <c r="AR2693" t="s">
        <v>218</v>
      </c>
      <c r="AS2693" t="s">
        <v>556</v>
      </c>
      <c r="AT2693" t="s">
        <v>230</v>
      </c>
      <c r="AU2693">
        <v>20261002</v>
      </c>
      <c r="AV2693" t="s">
        <v>221</v>
      </c>
      <c r="AW2693" t="s">
        <v>875</v>
      </c>
      <c r="AX2693" t="s">
        <v>222</v>
      </c>
      <c r="BA2693" s="57">
        <v>46297.625</v>
      </c>
      <c r="BB2693" t="s">
        <v>1345</v>
      </c>
      <c r="BC2693">
        <v>2026</v>
      </c>
      <c r="BD2693">
        <v>10</v>
      </c>
      <c r="BE2693">
        <v>2</v>
      </c>
      <c r="BF2693" s="6">
        <f t="shared" si="126"/>
        <v>46297</v>
      </c>
      <c r="BG2693">
        <f t="shared" si="127"/>
        <v>-0.625</v>
      </c>
      <c r="BH2693" t="str">
        <f t="shared" si="128"/>
        <v>COMPLY</v>
      </c>
      <c r="BI2693" t="str">
        <f>VLOOKUP(H2693,Sheet2!$A$1:$B$270,2,FALSE)</f>
        <v>BANYUWANGI</v>
      </c>
    </row>
    <row r="2694" spans="1:61">
      <c r="A2694">
        <v>2693</v>
      </c>
      <c r="B2694">
        <v>1002647537</v>
      </c>
      <c r="C2694">
        <v>3</v>
      </c>
      <c r="D2694" t="s">
        <v>42</v>
      </c>
      <c r="E2694">
        <v>5</v>
      </c>
      <c r="F2694" t="s">
        <v>102</v>
      </c>
      <c r="G2694" t="s">
        <v>99</v>
      </c>
      <c r="H2694" t="s">
        <v>488</v>
      </c>
      <c r="I2694" t="s">
        <v>212</v>
      </c>
      <c r="J2694" t="s">
        <v>213</v>
      </c>
      <c r="K2694" t="s">
        <v>149</v>
      </c>
      <c r="L2694" t="s">
        <v>214</v>
      </c>
      <c r="M2694" t="s">
        <v>76</v>
      </c>
      <c r="N2694" t="s">
        <v>215</v>
      </c>
      <c r="O2694" s="57">
        <v>46316.591550925928</v>
      </c>
      <c r="P2694" s="57">
        <v>46317.868680555555</v>
      </c>
      <c r="Q2694">
        <v>69414554</v>
      </c>
      <c r="S2694">
        <v>152521203626</v>
      </c>
      <c r="T2694" t="s">
        <v>10599</v>
      </c>
      <c r="U2694" t="s">
        <v>11207</v>
      </c>
      <c r="V2694" t="s">
        <v>11208</v>
      </c>
      <c r="Z2694">
        <v>114.141935370862</v>
      </c>
      <c r="AA2694">
        <v>-8.4855472111153993</v>
      </c>
      <c r="AB2694" t="s">
        <v>11209</v>
      </c>
      <c r="AC2694" t="s">
        <v>216</v>
      </c>
      <c r="AL2694" t="s">
        <v>217</v>
      </c>
      <c r="AM2694" t="s">
        <v>10724</v>
      </c>
      <c r="AN2694" t="s">
        <v>6</v>
      </c>
      <c r="AO2694" t="s">
        <v>10709</v>
      </c>
      <c r="AP2694" s="57">
        <v>46317.458333333336</v>
      </c>
      <c r="AR2694" t="s">
        <v>218</v>
      </c>
      <c r="AS2694" t="s">
        <v>556</v>
      </c>
      <c r="AT2694" t="s">
        <v>230</v>
      </c>
      <c r="AU2694">
        <v>20261022</v>
      </c>
      <c r="AV2694" t="s">
        <v>221</v>
      </c>
      <c r="AW2694" t="s">
        <v>877</v>
      </c>
      <c r="AX2694" t="s">
        <v>222</v>
      </c>
      <c r="BA2694" s="57">
        <v>46317.458333333336</v>
      </c>
      <c r="BB2694" t="s">
        <v>10724</v>
      </c>
      <c r="BC2694">
        <v>2026</v>
      </c>
      <c r="BD2694">
        <v>10</v>
      </c>
      <c r="BE2694">
        <v>22</v>
      </c>
      <c r="BF2694" s="6">
        <f t="shared" si="126"/>
        <v>46317</v>
      </c>
      <c r="BG2694">
        <f t="shared" si="127"/>
        <v>-0.45833333333575865</v>
      </c>
      <c r="BH2694" t="str">
        <f t="shared" si="128"/>
        <v>COMPLY</v>
      </c>
      <c r="BI2694" t="str">
        <f>VLOOKUP(H2694,Sheet2!$A$1:$B$270,2,FALSE)</f>
        <v>BANYUWANGI</v>
      </c>
    </row>
    <row r="2695" spans="1:61">
      <c r="A2695">
        <v>2694</v>
      </c>
      <c r="B2695">
        <v>1002650503</v>
      </c>
      <c r="C2695">
        <v>3</v>
      </c>
      <c r="D2695" t="s">
        <v>42</v>
      </c>
      <c r="E2695">
        <v>5</v>
      </c>
      <c r="F2695" t="s">
        <v>102</v>
      </c>
      <c r="G2695" t="s">
        <v>99</v>
      </c>
      <c r="H2695" t="s">
        <v>339</v>
      </c>
      <c r="I2695" t="s">
        <v>212</v>
      </c>
      <c r="J2695" t="s">
        <v>213</v>
      </c>
      <c r="K2695" t="s">
        <v>149</v>
      </c>
      <c r="L2695" t="s">
        <v>826</v>
      </c>
      <c r="M2695" t="s">
        <v>1400</v>
      </c>
      <c r="N2695" t="s">
        <v>215</v>
      </c>
      <c r="O2695" s="57">
        <v>46318.425578703704</v>
      </c>
      <c r="P2695" s="57">
        <v>46325.395416666666</v>
      </c>
      <c r="Q2695">
        <v>69415704</v>
      </c>
      <c r="R2695">
        <v>3332817017</v>
      </c>
      <c r="S2695">
        <v>152516207943</v>
      </c>
      <c r="T2695" t="s">
        <v>12769</v>
      </c>
      <c r="U2695" t="s">
        <v>12770</v>
      </c>
      <c r="V2695" t="s">
        <v>12771</v>
      </c>
      <c r="Z2695">
        <v>114.293533</v>
      </c>
      <c r="AA2695">
        <v>-8.3082630000000002</v>
      </c>
      <c r="AB2695" t="s">
        <v>12772</v>
      </c>
      <c r="AC2695" t="s">
        <v>235</v>
      </c>
      <c r="AL2695" t="s">
        <v>217</v>
      </c>
      <c r="AM2695" t="s">
        <v>12773</v>
      </c>
      <c r="AN2695" t="s">
        <v>6</v>
      </c>
      <c r="AO2695" t="s">
        <v>11973</v>
      </c>
      <c r="AP2695" s="57">
        <v>46319.333333333336</v>
      </c>
      <c r="AQ2695" t="s">
        <v>841</v>
      </c>
      <c r="AR2695" t="s">
        <v>14</v>
      </c>
      <c r="AS2695" t="s">
        <v>99</v>
      </c>
      <c r="AT2695" t="s">
        <v>230</v>
      </c>
      <c r="AV2695" t="s">
        <v>15510</v>
      </c>
      <c r="AW2695" t="s">
        <v>2850</v>
      </c>
      <c r="AX2695" t="s">
        <v>222</v>
      </c>
      <c r="BA2695" s="57">
        <v>46319.333333333336</v>
      </c>
      <c r="BB2695" t="s">
        <v>12773</v>
      </c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str">
        <f>VLOOKUP(H2695,Sheet2!$A$1:$B$270,2,FALSE)</f>
        <v>BANYUWANGI</v>
      </c>
    </row>
    <row r="2696" spans="1:61">
      <c r="A2696">
        <v>2695</v>
      </c>
      <c r="B2696">
        <v>1002646340</v>
      </c>
      <c r="C2696">
        <v>3</v>
      </c>
      <c r="D2696" t="s">
        <v>42</v>
      </c>
      <c r="E2696">
        <v>5</v>
      </c>
      <c r="F2696" t="s">
        <v>102</v>
      </c>
      <c r="G2696" t="s">
        <v>99</v>
      </c>
      <c r="H2696" t="s">
        <v>339</v>
      </c>
      <c r="I2696" t="s">
        <v>212</v>
      </c>
      <c r="J2696" t="s">
        <v>213</v>
      </c>
      <c r="K2696" t="s">
        <v>149</v>
      </c>
      <c r="L2696" t="s">
        <v>214</v>
      </c>
      <c r="M2696" t="s">
        <v>836</v>
      </c>
      <c r="N2696" t="s">
        <v>215</v>
      </c>
      <c r="O2696" s="57">
        <v>46315.764467592591</v>
      </c>
      <c r="P2696" s="57">
        <v>46317.703773148147</v>
      </c>
      <c r="Q2696">
        <v>69414095</v>
      </c>
      <c r="S2696">
        <v>152516207779</v>
      </c>
      <c r="T2696" t="s">
        <v>10599</v>
      </c>
      <c r="U2696" t="s">
        <v>10600</v>
      </c>
      <c r="V2696" t="s">
        <v>10601</v>
      </c>
      <c r="Z2696">
        <v>114.307390451431</v>
      </c>
      <c r="AA2696">
        <v>-8.3113624991789408</v>
      </c>
      <c r="AB2696" t="s">
        <v>10602</v>
      </c>
      <c r="AC2696" t="s">
        <v>216</v>
      </c>
      <c r="AL2696" t="s">
        <v>217</v>
      </c>
      <c r="AM2696" t="s">
        <v>9927</v>
      </c>
      <c r="AN2696" t="s">
        <v>6</v>
      </c>
      <c r="AO2696" t="s">
        <v>10515</v>
      </c>
      <c r="AP2696" s="57">
        <v>46316.625</v>
      </c>
      <c r="AQ2696" t="s">
        <v>1495</v>
      </c>
      <c r="AR2696" t="s">
        <v>14</v>
      </c>
      <c r="AS2696" t="s">
        <v>99</v>
      </c>
      <c r="AT2696" t="s">
        <v>230</v>
      </c>
      <c r="AV2696" t="s">
        <v>837</v>
      </c>
      <c r="AW2696" t="s">
        <v>877</v>
      </c>
      <c r="AX2696" t="s">
        <v>222</v>
      </c>
      <c r="BA2696" s="57">
        <v>46316.625</v>
      </c>
      <c r="BB2696" t="s">
        <v>9927</v>
      </c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str">
        <f>VLOOKUP(H2696,Sheet2!$A$1:$B$270,2,FALSE)</f>
        <v>BANYUWANGI</v>
      </c>
    </row>
    <row r="2697" spans="1:61">
      <c r="A2697">
        <v>2696</v>
      </c>
      <c r="B2697">
        <v>1002656474</v>
      </c>
      <c r="C2697">
        <v>3</v>
      </c>
      <c r="D2697" t="s">
        <v>42</v>
      </c>
      <c r="E2697">
        <v>5</v>
      </c>
      <c r="F2697" t="s">
        <v>102</v>
      </c>
      <c r="G2697" t="s">
        <v>99</v>
      </c>
      <c r="H2697" t="s">
        <v>339</v>
      </c>
      <c r="I2697" t="s">
        <v>212</v>
      </c>
      <c r="J2697" t="s">
        <v>213</v>
      </c>
      <c r="K2697" t="s">
        <v>149</v>
      </c>
      <c r="M2697" t="s">
        <v>836</v>
      </c>
      <c r="N2697" t="s">
        <v>215</v>
      </c>
      <c r="O2697" s="57">
        <v>46322.655740740738</v>
      </c>
      <c r="P2697" s="57">
        <v>46325.390902777777</v>
      </c>
      <c r="Q2697">
        <v>69415704</v>
      </c>
      <c r="R2697">
        <v>3332817024</v>
      </c>
      <c r="S2697">
        <v>152516207946</v>
      </c>
      <c r="T2697" t="s">
        <v>12769</v>
      </c>
      <c r="U2697" t="s">
        <v>14190</v>
      </c>
      <c r="V2697" t="s">
        <v>14191</v>
      </c>
      <c r="Z2697">
        <v>114.29364099999999</v>
      </c>
      <c r="AA2697">
        <v>-8.3080829999999999</v>
      </c>
      <c r="AB2697" t="s">
        <v>12772</v>
      </c>
      <c r="AC2697" t="s">
        <v>229</v>
      </c>
      <c r="AL2697" t="s">
        <v>217</v>
      </c>
      <c r="AM2697" t="s">
        <v>14192</v>
      </c>
      <c r="AN2697" t="s">
        <v>6</v>
      </c>
      <c r="AO2697" t="s">
        <v>13935</v>
      </c>
      <c r="AQ2697" t="s">
        <v>1495</v>
      </c>
      <c r="AR2697" t="s">
        <v>14</v>
      </c>
      <c r="AS2697" t="s">
        <v>99</v>
      </c>
      <c r="AT2697" t="s">
        <v>230</v>
      </c>
      <c r="AV2697" t="s">
        <v>837</v>
      </c>
      <c r="AW2697" t="s">
        <v>1585</v>
      </c>
      <c r="AX2697" t="s">
        <v>222</v>
      </c>
      <c r="BA2697" s="57">
        <v>46322.291666666664</v>
      </c>
      <c r="BB2697" t="s">
        <v>14192</v>
      </c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str">
        <f>VLOOKUP(H2697,Sheet2!$A$1:$B$270,2,FALSE)</f>
        <v>BANYUWANGI</v>
      </c>
    </row>
    <row r="2698" spans="1:61">
      <c r="A2698">
        <v>2697</v>
      </c>
      <c r="B2698">
        <v>1002632380</v>
      </c>
      <c r="C2698">
        <v>3</v>
      </c>
      <c r="D2698" t="s">
        <v>42</v>
      </c>
      <c r="E2698">
        <v>5</v>
      </c>
      <c r="F2698" t="s">
        <v>102</v>
      </c>
      <c r="G2698" t="s">
        <v>99</v>
      </c>
      <c r="H2698" t="s">
        <v>339</v>
      </c>
      <c r="I2698" t="s">
        <v>212</v>
      </c>
      <c r="J2698" t="s">
        <v>213</v>
      </c>
      <c r="K2698" t="s">
        <v>149</v>
      </c>
      <c r="M2698" t="s">
        <v>76</v>
      </c>
      <c r="N2698" t="s">
        <v>215</v>
      </c>
      <c r="O2698" s="57">
        <v>46307.438981481479</v>
      </c>
      <c r="P2698" s="57">
        <v>46308.801782407405</v>
      </c>
      <c r="Q2698">
        <v>69408444</v>
      </c>
      <c r="S2698">
        <v>152516207627</v>
      </c>
      <c r="T2698" t="s">
        <v>3653</v>
      </c>
      <c r="U2698" t="s">
        <v>6471</v>
      </c>
      <c r="V2698" t="s">
        <v>6472</v>
      </c>
      <c r="Z2698">
        <v>114.287961493243</v>
      </c>
      <c r="AA2698">
        <v>-8.3388580549257707</v>
      </c>
      <c r="AB2698" t="s">
        <v>3655</v>
      </c>
      <c r="AC2698" t="s">
        <v>225</v>
      </c>
      <c r="AL2698" t="s">
        <v>217</v>
      </c>
      <c r="AM2698" t="s">
        <v>6473</v>
      </c>
      <c r="AN2698" t="s">
        <v>6</v>
      </c>
      <c r="AO2698" s="57">
        <v>46366.455150462964</v>
      </c>
      <c r="AP2698" s="57">
        <v>46308.333333333336</v>
      </c>
      <c r="AR2698" t="s">
        <v>218</v>
      </c>
      <c r="AS2698" t="s">
        <v>99</v>
      </c>
      <c r="AT2698" t="s">
        <v>230</v>
      </c>
      <c r="AU2698">
        <v>20261013</v>
      </c>
      <c r="AV2698" t="s">
        <v>221</v>
      </c>
      <c r="AW2698" t="s">
        <v>6474</v>
      </c>
      <c r="AX2698" t="s">
        <v>222</v>
      </c>
      <c r="BA2698" s="57">
        <v>46308.333333333336</v>
      </c>
      <c r="BB2698" t="s">
        <v>6473</v>
      </c>
      <c r="BC2698">
        <v>2026</v>
      </c>
      <c r="BD2698">
        <v>10</v>
      </c>
      <c r="BE2698">
        <v>13</v>
      </c>
      <c r="BF2698" s="6">
        <f t="shared" si="126"/>
        <v>46308</v>
      </c>
      <c r="BG2698">
        <f t="shared" si="127"/>
        <v>-0.33333333333575865</v>
      </c>
      <c r="BH2698" t="str">
        <f t="shared" si="128"/>
        <v>COMPLY</v>
      </c>
      <c r="BI2698" t="str">
        <f>VLOOKUP(H2698,Sheet2!$A$1:$B$270,2,FALSE)</f>
        <v>BANYUWANGI</v>
      </c>
    </row>
    <row r="2699" spans="1:61">
      <c r="A2699">
        <v>2698</v>
      </c>
      <c r="B2699">
        <v>1002649809</v>
      </c>
      <c r="C2699">
        <v>3</v>
      </c>
      <c r="D2699" t="s">
        <v>42</v>
      </c>
      <c r="E2699">
        <v>5</v>
      </c>
      <c r="F2699" t="s">
        <v>102</v>
      </c>
      <c r="G2699" t="s">
        <v>99</v>
      </c>
      <c r="H2699" t="s">
        <v>339</v>
      </c>
      <c r="I2699" t="s">
        <v>212</v>
      </c>
      <c r="J2699" t="s">
        <v>213</v>
      </c>
      <c r="K2699" t="s">
        <v>149</v>
      </c>
      <c r="L2699" t="s">
        <v>214</v>
      </c>
      <c r="M2699" t="s">
        <v>76</v>
      </c>
      <c r="N2699" t="s">
        <v>215</v>
      </c>
      <c r="O2699" s="57">
        <v>46317.674814814818</v>
      </c>
      <c r="P2699" s="57">
        <v>46318.734837962962</v>
      </c>
      <c r="Q2699">
        <v>69415402</v>
      </c>
      <c r="S2699">
        <v>152516207783</v>
      </c>
      <c r="T2699" t="s">
        <v>11741</v>
      </c>
      <c r="U2699" t="s">
        <v>11742</v>
      </c>
      <c r="V2699" t="s">
        <v>11743</v>
      </c>
      <c r="Z2699">
        <v>114.26925319999999</v>
      </c>
      <c r="AA2699">
        <v>-8.3000243000000005</v>
      </c>
      <c r="AB2699" t="s">
        <v>11744</v>
      </c>
      <c r="AC2699" t="s">
        <v>216</v>
      </c>
      <c r="AL2699" t="s">
        <v>217</v>
      </c>
      <c r="AM2699" t="s">
        <v>11745</v>
      </c>
      <c r="AN2699" t="s">
        <v>6</v>
      </c>
      <c r="AO2699" t="s">
        <v>11673</v>
      </c>
      <c r="AP2699" s="57">
        <v>46318.625</v>
      </c>
      <c r="AR2699" t="s">
        <v>218</v>
      </c>
      <c r="AS2699" t="s">
        <v>99</v>
      </c>
      <c r="AT2699" t="s">
        <v>230</v>
      </c>
      <c r="AU2699">
        <v>20261023</v>
      </c>
      <c r="AV2699" t="s">
        <v>221</v>
      </c>
      <c r="AW2699" t="s">
        <v>875</v>
      </c>
      <c r="AX2699" t="s">
        <v>222</v>
      </c>
      <c r="BA2699" s="57">
        <v>46318.625</v>
      </c>
      <c r="BB2699" t="s">
        <v>11745</v>
      </c>
      <c r="BC2699">
        <v>2026</v>
      </c>
      <c r="BD2699">
        <v>10</v>
      </c>
      <c r="BE2699">
        <v>23</v>
      </c>
      <c r="BF2699" s="6">
        <f t="shared" si="126"/>
        <v>46318</v>
      </c>
      <c r="BG2699">
        <f t="shared" si="127"/>
        <v>-0.625</v>
      </c>
      <c r="BH2699" t="str">
        <f t="shared" si="128"/>
        <v>COMPLY</v>
      </c>
      <c r="BI2699" t="str">
        <f>VLOOKUP(H2699,Sheet2!$A$1:$B$270,2,FALSE)</f>
        <v>BANYUWANGI</v>
      </c>
    </row>
    <row r="2700" spans="1:61">
      <c r="A2700">
        <v>2699</v>
      </c>
      <c r="B2700">
        <v>1002659085</v>
      </c>
      <c r="C2700">
        <v>3</v>
      </c>
      <c r="D2700" t="s">
        <v>42</v>
      </c>
      <c r="E2700">
        <v>5</v>
      </c>
      <c r="F2700" t="s">
        <v>102</v>
      </c>
      <c r="G2700" t="s">
        <v>99</v>
      </c>
      <c r="H2700" t="s">
        <v>339</v>
      </c>
      <c r="I2700" t="s">
        <v>212</v>
      </c>
      <c r="J2700" t="s">
        <v>213</v>
      </c>
      <c r="K2700" t="s">
        <v>149</v>
      </c>
      <c r="L2700" t="s">
        <v>214</v>
      </c>
      <c r="M2700" t="s">
        <v>255</v>
      </c>
      <c r="N2700" t="s">
        <v>215</v>
      </c>
      <c r="O2700" s="57">
        <v>46324.495659722219</v>
      </c>
      <c r="P2700" s="57">
        <v>46325.558796296296</v>
      </c>
      <c r="Q2700">
        <v>69419208</v>
      </c>
      <c r="S2700">
        <v>152516207947</v>
      </c>
      <c r="T2700" t="s">
        <v>15511</v>
      </c>
      <c r="U2700" t="s">
        <v>15512</v>
      </c>
      <c r="V2700" t="s">
        <v>15513</v>
      </c>
      <c r="Z2700">
        <v>114.177453182637</v>
      </c>
      <c r="AA2700">
        <v>-8.2586427990728506</v>
      </c>
      <c r="AB2700" t="s">
        <v>15514</v>
      </c>
      <c r="AC2700" t="s">
        <v>216</v>
      </c>
      <c r="AL2700" t="s">
        <v>217</v>
      </c>
      <c r="AM2700" t="s">
        <v>15515</v>
      </c>
      <c r="AN2700" t="s">
        <v>6</v>
      </c>
      <c r="AO2700" t="s">
        <v>15110</v>
      </c>
      <c r="AP2700" s="57">
        <v>46325.333333333336</v>
      </c>
      <c r="AR2700" t="s">
        <v>256</v>
      </c>
      <c r="AS2700" t="s">
        <v>99</v>
      </c>
      <c r="AT2700" t="s">
        <v>230</v>
      </c>
      <c r="AV2700" t="s">
        <v>257</v>
      </c>
      <c r="AW2700" t="s">
        <v>875</v>
      </c>
      <c r="AX2700" t="s">
        <v>222</v>
      </c>
      <c r="BA2700" s="57">
        <v>46325.333333333336</v>
      </c>
      <c r="BB2700" t="s">
        <v>15515</v>
      </c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str">
        <f>VLOOKUP(H2700,Sheet2!$A$1:$B$270,2,FALSE)</f>
        <v>BANYUWANGI</v>
      </c>
    </row>
    <row r="2701" spans="1:61">
      <c r="A2701">
        <v>2700</v>
      </c>
      <c r="B2701">
        <v>1002622458</v>
      </c>
      <c r="C2701">
        <v>3</v>
      </c>
      <c r="D2701" t="s">
        <v>42</v>
      </c>
      <c r="E2701">
        <v>5</v>
      </c>
      <c r="F2701" t="s">
        <v>102</v>
      </c>
      <c r="G2701" t="s">
        <v>99</v>
      </c>
      <c r="H2701" t="s">
        <v>448</v>
      </c>
      <c r="I2701" t="s">
        <v>212</v>
      </c>
      <c r="J2701" t="s">
        <v>213</v>
      </c>
      <c r="K2701" t="s">
        <v>149</v>
      </c>
      <c r="M2701" t="s">
        <v>76</v>
      </c>
      <c r="N2701" t="s">
        <v>215</v>
      </c>
      <c r="O2701" s="57">
        <v>46300.56758101852</v>
      </c>
      <c r="P2701" s="57">
        <v>46302.388761574075</v>
      </c>
      <c r="Q2701">
        <v>69404365</v>
      </c>
      <c r="S2701">
        <v>152518202041</v>
      </c>
      <c r="T2701" t="s">
        <v>3017</v>
      </c>
      <c r="U2701" t="s">
        <v>3018</v>
      </c>
      <c r="V2701" t="s">
        <v>3019</v>
      </c>
      <c r="Z2701">
        <v>114.40366419999999</v>
      </c>
      <c r="AA2701">
        <v>-7.9987057999999998</v>
      </c>
      <c r="AB2701" t="s">
        <v>3020</v>
      </c>
      <c r="AC2701" t="s">
        <v>284</v>
      </c>
      <c r="AL2701" t="s">
        <v>217</v>
      </c>
      <c r="AM2701" t="s">
        <v>3021</v>
      </c>
      <c r="AN2701" t="s">
        <v>6</v>
      </c>
      <c r="AO2701" s="57">
        <v>46152.569618055553</v>
      </c>
      <c r="AP2701" s="57">
        <v>46301.625</v>
      </c>
      <c r="AR2701" t="s">
        <v>218</v>
      </c>
      <c r="AS2701" t="s">
        <v>99</v>
      </c>
      <c r="AT2701" t="s">
        <v>230</v>
      </c>
      <c r="AU2701">
        <v>20261007</v>
      </c>
      <c r="AV2701" t="s">
        <v>221</v>
      </c>
      <c r="AW2701" t="s">
        <v>539</v>
      </c>
      <c r="AX2701" t="s">
        <v>222</v>
      </c>
      <c r="BA2701" s="57">
        <v>46301.625</v>
      </c>
      <c r="BB2701" t="s">
        <v>3021</v>
      </c>
      <c r="BC2701">
        <v>2026</v>
      </c>
      <c r="BD2701">
        <v>10</v>
      </c>
      <c r="BE2701">
        <v>7</v>
      </c>
      <c r="BF2701" s="6">
        <f t="shared" si="126"/>
        <v>46302</v>
      </c>
      <c r="BG2701">
        <f t="shared" si="127"/>
        <v>0.375</v>
      </c>
      <c r="BH2701" t="str">
        <f t="shared" si="128"/>
        <v>COMPLY</v>
      </c>
      <c r="BI2701" t="str">
        <f>VLOOKUP(H2701,Sheet2!$A$1:$B$270,2,FALSE)</f>
        <v>BANYUWANGI</v>
      </c>
    </row>
    <row r="2702" spans="1:61">
      <c r="A2702">
        <v>2701</v>
      </c>
      <c r="B2702">
        <v>1002647799</v>
      </c>
      <c r="C2702">
        <v>3</v>
      </c>
      <c r="D2702" t="s">
        <v>42</v>
      </c>
      <c r="E2702">
        <v>5</v>
      </c>
      <c r="F2702" t="s">
        <v>102</v>
      </c>
      <c r="G2702" t="s">
        <v>100</v>
      </c>
      <c r="H2702" t="s">
        <v>275</v>
      </c>
      <c r="I2702" t="s">
        <v>212</v>
      </c>
      <c r="J2702" t="s">
        <v>213</v>
      </c>
      <c r="K2702" t="s">
        <v>149</v>
      </c>
      <c r="L2702" t="s">
        <v>214</v>
      </c>
      <c r="M2702" t="s">
        <v>1400</v>
      </c>
      <c r="N2702" t="s">
        <v>215</v>
      </c>
      <c r="O2702" s="57">
        <v>46316.640162037038</v>
      </c>
      <c r="P2702" s="57">
        <v>46319.566851851851</v>
      </c>
      <c r="Q2702">
        <v>69414651</v>
      </c>
      <c r="S2702">
        <v>152507225276</v>
      </c>
      <c r="T2702" t="s">
        <v>11228</v>
      </c>
      <c r="U2702" t="s">
        <v>11229</v>
      </c>
      <c r="V2702" t="s">
        <v>11230</v>
      </c>
      <c r="Z2702">
        <v>113.8272486</v>
      </c>
      <c r="AA2702">
        <v>-7.9220474000000003</v>
      </c>
      <c r="AB2702" t="s">
        <v>11231</v>
      </c>
      <c r="AC2702" t="s">
        <v>235</v>
      </c>
      <c r="AL2702" t="s">
        <v>217</v>
      </c>
      <c r="AM2702" t="s">
        <v>11232</v>
      </c>
      <c r="AN2702" t="s">
        <v>6</v>
      </c>
      <c r="AO2702" t="s">
        <v>10930</v>
      </c>
      <c r="AP2702" s="57">
        <v>46317.625</v>
      </c>
      <c r="AQ2702" t="s">
        <v>1495</v>
      </c>
      <c r="AR2702" t="s">
        <v>14</v>
      </c>
      <c r="AS2702" t="s">
        <v>100</v>
      </c>
      <c r="AT2702" t="s">
        <v>230</v>
      </c>
      <c r="AV2702" t="s">
        <v>12774</v>
      </c>
      <c r="AW2702" t="s">
        <v>875</v>
      </c>
      <c r="AX2702" t="s">
        <v>222</v>
      </c>
      <c r="BA2702" s="57">
        <v>46317.625</v>
      </c>
      <c r="BB2702" t="s">
        <v>11232</v>
      </c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str">
        <f>VLOOKUP(H2702,Sheet2!$A$1:$B$270,2,FALSE)</f>
        <v>JEMBER</v>
      </c>
    </row>
    <row r="2703" spans="1:61">
      <c r="A2703">
        <v>2702</v>
      </c>
      <c r="B2703">
        <v>1002620410</v>
      </c>
      <c r="C2703">
        <v>3</v>
      </c>
      <c r="D2703" t="s">
        <v>42</v>
      </c>
      <c r="E2703">
        <v>5</v>
      </c>
      <c r="F2703" t="s">
        <v>102</v>
      </c>
      <c r="G2703" t="s">
        <v>100</v>
      </c>
      <c r="H2703" t="s">
        <v>275</v>
      </c>
      <c r="I2703" t="s">
        <v>212</v>
      </c>
      <c r="J2703" t="s">
        <v>213</v>
      </c>
      <c r="K2703" t="s">
        <v>149</v>
      </c>
      <c r="L2703" t="s">
        <v>214</v>
      </c>
      <c r="M2703" t="s">
        <v>76</v>
      </c>
      <c r="N2703" t="s">
        <v>215</v>
      </c>
      <c r="O2703" s="57">
        <v>46297.676099537035</v>
      </c>
      <c r="P2703" s="57">
        <v>46298.581689814811</v>
      </c>
      <c r="Q2703">
        <v>69403306</v>
      </c>
      <c r="S2703">
        <v>152507223987</v>
      </c>
      <c r="T2703" t="s">
        <v>2373</v>
      </c>
      <c r="U2703" t="s">
        <v>2374</v>
      </c>
      <c r="V2703" t="s">
        <v>2375</v>
      </c>
      <c r="Z2703">
        <v>113.9235102</v>
      </c>
      <c r="AA2703">
        <v>-7.8683870000000002</v>
      </c>
      <c r="AB2703" t="s">
        <v>2376</v>
      </c>
      <c r="AC2703" t="s">
        <v>235</v>
      </c>
      <c r="AL2703" t="s">
        <v>217</v>
      </c>
      <c r="AM2703" t="s">
        <v>2377</v>
      </c>
      <c r="AN2703" t="s">
        <v>6</v>
      </c>
      <c r="AO2703" s="57">
        <v>46063.684548611112</v>
      </c>
      <c r="AP2703" s="57">
        <v>46298.625</v>
      </c>
      <c r="AR2703" t="s">
        <v>218</v>
      </c>
      <c r="AS2703" t="s">
        <v>100</v>
      </c>
      <c r="AT2703" t="s">
        <v>230</v>
      </c>
      <c r="AU2703">
        <v>20261003</v>
      </c>
      <c r="AV2703" t="s">
        <v>221</v>
      </c>
      <c r="AW2703" t="s">
        <v>881</v>
      </c>
      <c r="AX2703" t="s">
        <v>222</v>
      </c>
      <c r="BA2703" s="57">
        <v>46298.625</v>
      </c>
      <c r="BB2703" t="s">
        <v>2377</v>
      </c>
      <c r="BC2703">
        <v>2026</v>
      </c>
      <c r="BD2703">
        <v>10</v>
      </c>
      <c r="BE2703">
        <v>3</v>
      </c>
      <c r="BF2703" s="6">
        <f t="shared" si="126"/>
        <v>46298</v>
      </c>
      <c r="BG2703">
        <f t="shared" si="127"/>
        <v>-0.625</v>
      </c>
      <c r="BH2703" t="str">
        <f t="shared" si="128"/>
        <v>COMPLY</v>
      </c>
      <c r="BI2703" t="str">
        <f>VLOOKUP(H2703,Sheet2!$A$1:$B$270,2,FALSE)</f>
        <v>JEMBER</v>
      </c>
    </row>
    <row r="2704" spans="1:61">
      <c r="A2704">
        <v>2703</v>
      </c>
      <c r="B2704">
        <v>1002621925</v>
      </c>
      <c r="C2704">
        <v>3</v>
      </c>
      <c r="D2704" t="s">
        <v>42</v>
      </c>
      <c r="E2704">
        <v>5</v>
      </c>
      <c r="F2704" t="s">
        <v>102</v>
      </c>
      <c r="G2704" t="s">
        <v>100</v>
      </c>
      <c r="H2704" t="s">
        <v>275</v>
      </c>
      <c r="I2704" t="s">
        <v>212</v>
      </c>
      <c r="J2704" t="s">
        <v>213</v>
      </c>
      <c r="K2704" t="s">
        <v>149</v>
      </c>
      <c r="L2704" t="s">
        <v>214</v>
      </c>
      <c r="M2704" t="s">
        <v>76</v>
      </c>
      <c r="N2704" t="s">
        <v>215</v>
      </c>
      <c r="O2704" s="57">
        <v>46300.43236111111</v>
      </c>
      <c r="P2704" s="57">
        <v>46300.87300925926</v>
      </c>
      <c r="Q2704">
        <v>69404138</v>
      </c>
      <c r="S2704">
        <v>152507224000</v>
      </c>
      <c r="T2704" t="s">
        <v>3022</v>
      </c>
      <c r="U2704" t="s">
        <v>3023</v>
      </c>
      <c r="V2704" t="s">
        <v>3024</v>
      </c>
      <c r="Z2704">
        <v>113.810461238548</v>
      </c>
      <c r="AA2704">
        <v>-7.9427268156077897</v>
      </c>
      <c r="AB2704" t="s">
        <v>3025</v>
      </c>
      <c r="AC2704" t="s">
        <v>235</v>
      </c>
      <c r="AL2704" t="s">
        <v>217</v>
      </c>
      <c r="AM2704" t="s">
        <v>3026</v>
      </c>
      <c r="AN2704" t="s">
        <v>6</v>
      </c>
      <c r="AO2704" s="57">
        <v>46152.444537037038</v>
      </c>
      <c r="AP2704" s="57">
        <v>46301.333333333336</v>
      </c>
      <c r="AR2704" t="s">
        <v>218</v>
      </c>
      <c r="AS2704" t="s">
        <v>100</v>
      </c>
      <c r="AT2704" t="s">
        <v>220</v>
      </c>
      <c r="AU2704">
        <v>20261005</v>
      </c>
      <c r="AV2704" t="s">
        <v>221</v>
      </c>
      <c r="AW2704" t="s">
        <v>3027</v>
      </c>
      <c r="AX2704" t="s">
        <v>222</v>
      </c>
      <c r="BA2704" s="57">
        <v>46301.333333333336</v>
      </c>
      <c r="BB2704" t="s">
        <v>3026</v>
      </c>
      <c r="BC2704">
        <v>2026</v>
      </c>
      <c r="BD2704">
        <v>10</v>
      </c>
      <c r="BE2704">
        <v>5</v>
      </c>
      <c r="BF2704" s="6">
        <f t="shared" si="126"/>
        <v>46300</v>
      </c>
      <c r="BG2704">
        <f t="shared" si="127"/>
        <v>-1.3333333333357587</v>
      </c>
      <c r="BH2704" t="str">
        <f t="shared" si="128"/>
        <v>COMPLY</v>
      </c>
      <c r="BI2704" t="str">
        <f>VLOOKUP(H2704,Sheet2!$A$1:$B$270,2,FALSE)</f>
        <v>JEMBER</v>
      </c>
    </row>
    <row r="2705" spans="1:61">
      <c r="A2705">
        <v>2704</v>
      </c>
      <c r="B2705">
        <v>1002625471</v>
      </c>
      <c r="C2705">
        <v>3</v>
      </c>
      <c r="D2705" t="s">
        <v>42</v>
      </c>
      <c r="E2705">
        <v>5</v>
      </c>
      <c r="F2705" t="s">
        <v>102</v>
      </c>
      <c r="G2705" t="s">
        <v>100</v>
      </c>
      <c r="H2705" t="s">
        <v>275</v>
      </c>
      <c r="I2705" t="s">
        <v>212</v>
      </c>
      <c r="J2705" t="s">
        <v>213</v>
      </c>
      <c r="K2705" t="s">
        <v>149</v>
      </c>
      <c r="L2705" t="s">
        <v>214</v>
      </c>
      <c r="M2705" t="s">
        <v>76</v>
      </c>
      <c r="N2705" t="s">
        <v>215</v>
      </c>
      <c r="O2705" s="57">
        <v>46302.40184027778</v>
      </c>
      <c r="P2705" s="57">
        <v>46302.803668981483</v>
      </c>
      <c r="Q2705">
        <v>69405510</v>
      </c>
      <c r="S2705">
        <v>152507224183</v>
      </c>
      <c r="T2705" t="s">
        <v>4291</v>
      </c>
      <c r="U2705" t="s">
        <v>4292</v>
      </c>
      <c r="V2705" t="s">
        <v>4293</v>
      </c>
      <c r="Z2705">
        <v>113.776504</v>
      </c>
      <c r="AA2705">
        <v>-8.0299160000000001</v>
      </c>
      <c r="AB2705" t="s">
        <v>4294</v>
      </c>
      <c r="AC2705" t="s">
        <v>235</v>
      </c>
      <c r="AL2705" t="s">
        <v>217</v>
      </c>
      <c r="AM2705" t="s">
        <v>2596</v>
      </c>
      <c r="AN2705" t="s">
        <v>6</v>
      </c>
      <c r="AO2705" s="57">
        <v>46213.402939814812</v>
      </c>
      <c r="AP2705" s="57">
        <v>46303.333333333336</v>
      </c>
      <c r="AR2705" t="s">
        <v>218</v>
      </c>
      <c r="AS2705" t="s">
        <v>100</v>
      </c>
      <c r="AT2705" t="s">
        <v>220</v>
      </c>
      <c r="AU2705">
        <v>20261007</v>
      </c>
      <c r="AV2705" t="s">
        <v>221</v>
      </c>
      <c r="AW2705" t="s">
        <v>1670</v>
      </c>
      <c r="AX2705" t="s">
        <v>222</v>
      </c>
      <c r="BA2705" s="57">
        <v>46303.333333333336</v>
      </c>
      <c r="BB2705" t="s">
        <v>2596</v>
      </c>
      <c r="BC2705">
        <v>2026</v>
      </c>
      <c r="BD2705">
        <v>10</v>
      </c>
      <c r="BE2705">
        <v>7</v>
      </c>
      <c r="BF2705" s="6">
        <f t="shared" si="126"/>
        <v>46302</v>
      </c>
      <c r="BG2705">
        <f t="shared" si="127"/>
        <v>-1.3333333333357587</v>
      </c>
      <c r="BH2705" t="str">
        <f t="shared" si="128"/>
        <v>COMPLY</v>
      </c>
      <c r="BI2705" t="str">
        <f>VLOOKUP(H2705,Sheet2!$A$1:$B$270,2,FALSE)</f>
        <v>JEMBER</v>
      </c>
    </row>
    <row r="2706" spans="1:61">
      <c r="A2706">
        <v>2705</v>
      </c>
      <c r="B2706">
        <v>1002631897</v>
      </c>
      <c r="C2706">
        <v>3</v>
      </c>
      <c r="D2706" t="s">
        <v>42</v>
      </c>
      <c r="E2706">
        <v>5</v>
      </c>
      <c r="F2706" t="s">
        <v>102</v>
      </c>
      <c r="G2706" t="s">
        <v>100</v>
      </c>
      <c r="H2706" t="s">
        <v>275</v>
      </c>
      <c r="I2706" t="s">
        <v>212</v>
      </c>
      <c r="J2706" t="s">
        <v>213</v>
      </c>
      <c r="K2706" t="s">
        <v>149</v>
      </c>
      <c r="L2706" t="s">
        <v>214</v>
      </c>
      <c r="M2706" t="s">
        <v>76</v>
      </c>
      <c r="N2706" t="s">
        <v>215</v>
      </c>
      <c r="O2706" s="57">
        <v>46307.339282407411</v>
      </c>
      <c r="P2706" s="57">
        <v>46307.599699074075</v>
      </c>
      <c r="Q2706">
        <v>69408301</v>
      </c>
      <c r="S2706">
        <v>152507224364</v>
      </c>
      <c r="T2706" t="s">
        <v>6475</v>
      </c>
      <c r="U2706" t="s">
        <v>6476</v>
      </c>
      <c r="V2706" t="s">
        <v>6477</v>
      </c>
      <c r="Z2706">
        <v>113.78679574370599</v>
      </c>
      <c r="AA2706">
        <v>-7.9237612329649396</v>
      </c>
      <c r="AB2706" t="s">
        <v>6478</v>
      </c>
      <c r="AC2706" t="s">
        <v>235</v>
      </c>
      <c r="AL2706" t="s">
        <v>217</v>
      </c>
      <c r="AM2706" t="s">
        <v>5457</v>
      </c>
      <c r="AN2706" t="s">
        <v>6</v>
      </c>
      <c r="AO2706" s="57">
        <v>46366.350844907407</v>
      </c>
      <c r="AP2706" s="57">
        <v>46308.333333333336</v>
      </c>
      <c r="AR2706" t="s">
        <v>218</v>
      </c>
      <c r="AS2706" t="s">
        <v>100</v>
      </c>
      <c r="AT2706" t="s">
        <v>342</v>
      </c>
      <c r="AU2706">
        <v>20261012</v>
      </c>
      <c r="AV2706" t="s">
        <v>221</v>
      </c>
      <c r="AW2706" t="s">
        <v>2945</v>
      </c>
      <c r="AX2706" t="s">
        <v>222</v>
      </c>
      <c r="BA2706" s="57">
        <v>46308.333333333336</v>
      </c>
      <c r="BB2706" t="s">
        <v>5457</v>
      </c>
      <c r="BC2706">
        <v>2026</v>
      </c>
      <c r="BD2706">
        <v>10</v>
      </c>
      <c r="BE2706">
        <v>12</v>
      </c>
      <c r="BF2706" s="6">
        <f t="shared" si="126"/>
        <v>46307</v>
      </c>
      <c r="BG2706">
        <f t="shared" si="127"/>
        <v>-1.3333333333357587</v>
      </c>
      <c r="BH2706" t="str">
        <f t="shared" si="128"/>
        <v>COMPLY</v>
      </c>
      <c r="BI2706" t="str">
        <f>VLOOKUP(H2706,Sheet2!$A$1:$B$270,2,FALSE)</f>
        <v>JEMBER</v>
      </c>
    </row>
    <row r="2707" spans="1:61">
      <c r="A2707">
        <v>2706</v>
      </c>
      <c r="B2707">
        <v>1002634041</v>
      </c>
      <c r="C2707">
        <v>3</v>
      </c>
      <c r="D2707" t="s">
        <v>42</v>
      </c>
      <c r="E2707">
        <v>5</v>
      </c>
      <c r="F2707" t="s">
        <v>102</v>
      </c>
      <c r="G2707" t="s">
        <v>100</v>
      </c>
      <c r="H2707" t="s">
        <v>275</v>
      </c>
      <c r="I2707" t="s">
        <v>212</v>
      </c>
      <c r="J2707" t="s">
        <v>213</v>
      </c>
      <c r="K2707" t="s">
        <v>149</v>
      </c>
      <c r="L2707" t="s">
        <v>214</v>
      </c>
      <c r="M2707" t="s">
        <v>76</v>
      </c>
      <c r="N2707" t="s">
        <v>215</v>
      </c>
      <c r="O2707" s="57">
        <v>46308.368460648147</v>
      </c>
      <c r="P2707" s="57">
        <v>46308.896631944444</v>
      </c>
      <c r="Q2707">
        <v>69409049</v>
      </c>
      <c r="S2707">
        <v>152507224545</v>
      </c>
      <c r="T2707" t="s">
        <v>6479</v>
      </c>
      <c r="U2707" t="s">
        <v>6480</v>
      </c>
      <c r="V2707" t="s">
        <v>6481</v>
      </c>
      <c r="Z2707">
        <v>113.851576800603</v>
      </c>
      <c r="AA2707">
        <v>-7.8877772110974398</v>
      </c>
      <c r="AB2707" t="s">
        <v>6482</v>
      </c>
      <c r="AC2707" t="s">
        <v>235</v>
      </c>
      <c r="AL2707" t="s">
        <v>217</v>
      </c>
      <c r="AM2707" t="s">
        <v>6483</v>
      </c>
      <c r="AN2707" t="s">
        <v>6</v>
      </c>
      <c r="AO2707" t="s">
        <v>6042</v>
      </c>
      <c r="AP2707" s="57">
        <v>46309.458333333336</v>
      </c>
      <c r="AR2707" t="s">
        <v>218</v>
      </c>
      <c r="AS2707" t="s">
        <v>100</v>
      </c>
      <c r="AT2707" t="s">
        <v>342</v>
      </c>
      <c r="AU2707">
        <v>20261013</v>
      </c>
      <c r="AV2707" t="s">
        <v>221</v>
      </c>
      <c r="AW2707" t="s">
        <v>1699</v>
      </c>
      <c r="AX2707" t="s">
        <v>222</v>
      </c>
      <c r="BA2707" s="57">
        <v>46309.458333333336</v>
      </c>
      <c r="BB2707" t="s">
        <v>6483</v>
      </c>
      <c r="BC2707">
        <v>2026</v>
      </c>
      <c r="BD2707">
        <v>10</v>
      </c>
      <c r="BE2707">
        <v>13</v>
      </c>
      <c r="BF2707" s="6">
        <f t="shared" si="126"/>
        <v>46308</v>
      </c>
      <c r="BG2707">
        <f t="shared" si="127"/>
        <v>-1.4583333333357587</v>
      </c>
      <c r="BH2707" t="str">
        <f t="shared" si="128"/>
        <v>COMPLY</v>
      </c>
      <c r="BI2707" t="str">
        <f>VLOOKUP(H2707,Sheet2!$A$1:$B$270,2,FALSE)</f>
        <v>JEMBER</v>
      </c>
    </row>
    <row r="2708" spans="1:61">
      <c r="A2708">
        <v>2707</v>
      </c>
      <c r="B2708">
        <v>1002636697</v>
      </c>
      <c r="C2708">
        <v>3</v>
      </c>
      <c r="D2708" t="s">
        <v>42</v>
      </c>
      <c r="E2708">
        <v>5</v>
      </c>
      <c r="F2708" t="s">
        <v>102</v>
      </c>
      <c r="G2708" t="s">
        <v>100</v>
      </c>
      <c r="H2708" t="s">
        <v>275</v>
      </c>
      <c r="I2708" t="s">
        <v>212</v>
      </c>
      <c r="J2708" t="s">
        <v>213</v>
      </c>
      <c r="K2708" t="s">
        <v>149</v>
      </c>
      <c r="L2708" t="s">
        <v>214</v>
      </c>
      <c r="M2708" t="s">
        <v>76</v>
      </c>
      <c r="N2708" t="s">
        <v>215</v>
      </c>
      <c r="O2708" s="57">
        <v>46309.535196759258</v>
      </c>
      <c r="P2708" s="57">
        <v>46309.81925925926</v>
      </c>
      <c r="Q2708">
        <v>69410075</v>
      </c>
      <c r="S2708">
        <v>152507224549</v>
      </c>
      <c r="T2708" t="s">
        <v>7282</v>
      </c>
      <c r="U2708" t="s">
        <v>7283</v>
      </c>
      <c r="V2708" t="s">
        <v>7284</v>
      </c>
      <c r="Z2708">
        <v>113.90292548796999</v>
      </c>
      <c r="AA2708">
        <v>-7.88085444626675</v>
      </c>
      <c r="AB2708" t="s">
        <v>7285</v>
      </c>
      <c r="AC2708" t="s">
        <v>235</v>
      </c>
      <c r="AL2708" t="s">
        <v>217</v>
      </c>
      <c r="AM2708" t="s">
        <v>7286</v>
      </c>
      <c r="AN2708" t="s">
        <v>6</v>
      </c>
      <c r="AO2708" t="s">
        <v>6890</v>
      </c>
      <c r="AP2708" s="57">
        <v>46310.458333333336</v>
      </c>
      <c r="AR2708" t="s">
        <v>218</v>
      </c>
      <c r="AS2708" t="s">
        <v>100</v>
      </c>
      <c r="AT2708" t="s">
        <v>220</v>
      </c>
      <c r="AU2708">
        <v>20261014</v>
      </c>
      <c r="AV2708" t="s">
        <v>221</v>
      </c>
      <c r="AW2708" t="s">
        <v>7287</v>
      </c>
      <c r="AX2708" t="s">
        <v>222</v>
      </c>
      <c r="BA2708" s="57">
        <v>46310.458333333336</v>
      </c>
      <c r="BB2708" t="s">
        <v>7286</v>
      </c>
      <c r="BC2708">
        <v>2026</v>
      </c>
      <c r="BD2708">
        <v>10</v>
      </c>
      <c r="BE2708">
        <v>14</v>
      </c>
      <c r="BF2708" s="6">
        <f t="shared" si="126"/>
        <v>46309</v>
      </c>
      <c r="BG2708">
        <f t="shared" si="127"/>
        <v>-1.4583333333357587</v>
      </c>
      <c r="BH2708" t="str">
        <f t="shared" si="128"/>
        <v>COMPLY</v>
      </c>
      <c r="BI2708" t="str">
        <f>VLOOKUP(H2708,Sheet2!$A$1:$B$270,2,FALSE)</f>
        <v>JEMBER</v>
      </c>
    </row>
    <row r="2709" spans="1:61">
      <c r="A2709">
        <v>2708</v>
      </c>
      <c r="B2709">
        <v>1002641109</v>
      </c>
      <c r="C2709">
        <v>3</v>
      </c>
      <c r="D2709" t="s">
        <v>42</v>
      </c>
      <c r="E2709">
        <v>5</v>
      </c>
      <c r="F2709" t="s">
        <v>102</v>
      </c>
      <c r="G2709" t="s">
        <v>100</v>
      </c>
      <c r="H2709" t="s">
        <v>275</v>
      </c>
      <c r="I2709" t="s">
        <v>212</v>
      </c>
      <c r="J2709" t="s">
        <v>213</v>
      </c>
      <c r="K2709" t="s">
        <v>149</v>
      </c>
      <c r="L2709" t="s">
        <v>214</v>
      </c>
      <c r="M2709" t="s">
        <v>76</v>
      </c>
      <c r="N2709" t="s">
        <v>215</v>
      </c>
      <c r="O2709" s="57">
        <v>46312.383159722223</v>
      </c>
      <c r="P2709" s="57">
        <v>46312.791678240741</v>
      </c>
      <c r="Q2709">
        <v>69411897</v>
      </c>
      <c r="S2709">
        <v>152507224729</v>
      </c>
      <c r="T2709" t="s">
        <v>6778</v>
      </c>
      <c r="U2709" t="s">
        <v>9169</v>
      </c>
      <c r="V2709" t="s">
        <v>9170</v>
      </c>
      <c r="Z2709">
        <v>113.775122156477</v>
      </c>
      <c r="AA2709">
        <v>-7.9845572390920996</v>
      </c>
      <c r="AB2709" t="s">
        <v>9171</v>
      </c>
      <c r="AC2709" t="s">
        <v>235</v>
      </c>
      <c r="AL2709" t="s">
        <v>217</v>
      </c>
      <c r="AM2709" t="s">
        <v>9172</v>
      </c>
      <c r="AN2709" t="s">
        <v>6</v>
      </c>
      <c r="AO2709" t="s">
        <v>8487</v>
      </c>
      <c r="AP2709" s="57">
        <v>46313.333333333336</v>
      </c>
      <c r="AR2709" t="s">
        <v>218</v>
      </c>
      <c r="AS2709" t="s">
        <v>100</v>
      </c>
      <c r="AT2709" t="s">
        <v>220</v>
      </c>
      <c r="AU2709">
        <v>20261017</v>
      </c>
      <c r="AV2709" t="s">
        <v>221</v>
      </c>
      <c r="AW2709" t="s">
        <v>3441</v>
      </c>
      <c r="AX2709" t="s">
        <v>222</v>
      </c>
      <c r="BA2709" s="57">
        <v>46313.333333333336</v>
      </c>
      <c r="BB2709" t="s">
        <v>9172</v>
      </c>
      <c r="BC2709">
        <v>2026</v>
      </c>
      <c r="BD2709">
        <v>10</v>
      </c>
      <c r="BE2709">
        <v>17</v>
      </c>
      <c r="BF2709" s="6">
        <f t="shared" si="126"/>
        <v>46312</v>
      </c>
      <c r="BG2709">
        <f t="shared" si="127"/>
        <v>-1.3333333333357587</v>
      </c>
      <c r="BH2709" t="str">
        <f t="shared" si="128"/>
        <v>COMPLY</v>
      </c>
      <c r="BI2709" t="str">
        <f>VLOOKUP(H2709,Sheet2!$A$1:$B$270,2,FALSE)</f>
        <v>JEMBER</v>
      </c>
    </row>
    <row r="2710" spans="1:61">
      <c r="A2710">
        <v>2709</v>
      </c>
      <c r="B2710">
        <v>1002641226</v>
      </c>
      <c r="C2710">
        <v>3</v>
      </c>
      <c r="D2710" t="s">
        <v>42</v>
      </c>
      <c r="E2710">
        <v>5</v>
      </c>
      <c r="F2710" t="s">
        <v>102</v>
      </c>
      <c r="G2710" t="s">
        <v>100</v>
      </c>
      <c r="H2710" t="s">
        <v>275</v>
      </c>
      <c r="I2710" t="s">
        <v>212</v>
      </c>
      <c r="J2710" t="s">
        <v>213</v>
      </c>
      <c r="K2710" t="s">
        <v>149</v>
      </c>
      <c r="L2710" t="s">
        <v>214</v>
      </c>
      <c r="M2710" t="s">
        <v>76</v>
      </c>
      <c r="N2710" t="s">
        <v>215</v>
      </c>
      <c r="O2710" s="57">
        <v>46312.453252314815</v>
      </c>
      <c r="P2710" s="57">
        <v>46312.596736111111</v>
      </c>
      <c r="Q2710">
        <v>69411980</v>
      </c>
      <c r="S2710">
        <v>152507224731</v>
      </c>
      <c r="T2710" t="s">
        <v>9173</v>
      </c>
      <c r="U2710" t="s">
        <v>9174</v>
      </c>
      <c r="V2710" t="s">
        <v>9175</v>
      </c>
      <c r="Z2710">
        <v>113.74942144006</v>
      </c>
      <c r="AA2710">
        <v>-7.8550818743171504</v>
      </c>
      <c r="AB2710" t="s">
        <v>9176</v>
      </c>
      <c r="AC2710" t="s">
        <v>235</v>
      </c>
      <c r="AL2710" t="s">
        <v>217</v>
      </c>
      <c r="AM2710" t="s">
        <v>9177</v>
      </c>
      <c r="AN2710" t="s">
        <v>6</v>
      </c>
      <c r="AO2710" t="s">
        <v>9069</v>
      </c>
      <c r="AP2710" s="57">
        <v>46313.333333333336</v>
      </c>
      <c r="AR2710" t="s">
        <v>218</v>
      </c>
      <c r="AS2710" t="s">
        <v>100</v>
      </c>
      <c r="AT2710" t="s">
        <v>220</v>
      </c>
      <c r="AU2710">
        <v>20261017</v>
      </c>
      <c r="AV2710" t="s">
        <v>221</v>
      </c>
      <c r="AW2710" t="s">
        <v>5571</v>
      </c>
      <c r="AX2710" t="s">
        <v>222</v>
      </c>
      <c r="BA2710" s="57">
        <v>46313.333333333336</v>
      </c>
      <c r="BB2710" t="s">
        <v>9177</v>
      </c>
      <c r="BC2710">
        <v>2026</v>
      </c>
      <c r="BD2710">
        <v>10</v>
      </c>
      <c r="BE2710">
        <v>17</v>
      </c>
      <c r="BF2710" s="6">
        <f t="shared" si="126"/>
        <v>46312</v>
      </c>
      <c r="BG2710">
        <f t="shared" si="127"/>
        <v>-1.3333333333357587</v>
      </c>
      <c r="BH2710" t="str">
        <f t="shared" si="128"/>
        <v>COMPLY</v>
      </c>
      <c r="BI2710" t="str">
        <f>VLOOKUP(H2710,Sheet2!$A$1:$B$270,2,FALSE)</f>
        <v>JEMBER</v>
      </c>
    </row>
    <row r="2711" spans="1:61">
      <c r="A2711">
        <v>2710</v>
      </c>
      <c r="B2711">
        <v>1002641725</v>
      </c>
      <c r="C2711">
        <v>3</v>
      </c>
      <c r="D2711" t="s">
        <v>42</v>
      </c>
      <c r="E2711">
        <v>5</v>
      </c>
      <c r="F2711" t="s">
        <v>102</v>
      </c>
      <c r="G2711" t="s">
        <v>100</v>
      </c>
      <c r="H2711" t="s">
        <v>275</v>
      </c>
      <c r="I2711" t="s">
        <v>212</v>
      </c>
      <c r="J2711" t="s">
        <v>213</v>
      </c>
      <c r="K2711" t="s">
        <v>149</v>
      </c>
      <c r="L2711" t="s">
        <v>214</v>
      </c>
      <c r="M2711" t="s">
        <v>76</v>
      </c>
      <c r="N2711" t="s">
        <v>215</v>
      </c>
      <c r="O2711" s="57">
        <v>46313.312199074076</v>
      </c>
      <c r="P2711" s="57">
        <v>46313.887349537035</v>
      </c>
      <c r="Q2711">
        <v>69412260</v>
      </c>
      <c r="S2711">
        <v>152507224734</v>
      </c>
      <c r="T2711" t="s">
        <v>6812</v>
      </c>
      <c r="U2711" t="s">
        <v>9178</v>
      </c>
      <c r="V2711" t="s">
        <v>9179</v>
      </c>
      <c r="Z2711">
        <v>113.762131223089</v>
      </c>
      <c r="AA2711">
        <v>-8.0315600152939801</v>
      </c>
      <c r="AB2711" t="s">
        <v>9180</v>
      </c>
      <c r="AC2711" t="s">
        <v>235</v>
      </c>
      <c r="AL2711" t="s">
        <v>217</v>
      </c>
      <c r="AM2711" t="s">
        <v>9181</v>
      </c>
      <c r="AN2711" t="s">
        <v>6</v>
      </c>
      <c r="AO2711" t="s">
        <v>8323</v>
      </c>
      <c r="AP2711" s="57">
        <v>46314.333333333336</v>
      </c>
      <c r="AR2711" t="s">
        <v>218</v>
      </c>
      <c r="AS2711" t="s">
        <v>100</v>
      </c>
      <c r="AT2711" t="s">
        <v>220</v>
      </c>
      <c r="AU2711">
        <v>20261018</v>
      </c>
      <c r="AV2711" t="s">
        <v>221</v>
      </c>
      <c r="AW2711" t="s">
        <v>5571</v>
      </c>
      <c r="AX2711" t="s">
        <v>222</v>
      </c>
      <c r="BA2711" s="57">
        <v>46314.333333333336</v>
      </c>
      <c r="BB2711" t="s">
        <v>9181</v>
      </c>
      <c r="BC2711">
        <v>2026</v>
      </c>
      <c r="BD2711">
        <v>10</v>
      </c>
      <c r="BE2711">
        <v>18</v>
      </c>
      <c r="BF2711" s="6">
        <f t="shared" si="126"/>
        <v>46313</v>
      </c>
      <c r="BG2711">
        <f t="shared" si="127"/>
        <v>-1.3333333333357587</v>
      </c>
      <c r="BH2711" t="str">
        <f t="shared" si="128"/>
        <v>COMPLY</v>
      </c>
      <c r="BI2711" t="str">
        <f>VLOOKUP(H2711,Sheet2!$A$1:$B$270,2,FALSE)</f>
        <v>JEMBER</v>
      </c>
    </row>
    <row r="2712" spans="1:61">
      <c r="A2712">
        <v>2711</v>
      </c>
      <c r="B2712">
        <v>1002641867</v>
      </c>
      <c r="C2712">
        <v>3</v>
      </c>
      <c r="D2712" t="s">
        <v>42</v>
      </c>
      <c r="E2712">
        <v>5</v>
      </c>
      <c r="F2712" t="s">
        <v>102</v>
      </c>
      <c r="G2712" t="s">
        <v>100</v>
      </c>
      <c r="H2712" t="s">
        <v>275</v>
      </c>
      <c r="I2712" t="s">
        <v>212</v>
      </c>
      <c r="J2712" t="s">
        <v>213</v>
      </c>
      <c r="K2712" t="s">
        <v>149</v>
      </c>
      <c r="L2712" t="s">
        <v>214</v>
      </c>
      <c r="M2712" t="s">
        <v>76</v>
      </c>
      <c r="N2712" t="s">
        <v>215</v>
      </c>
      <c r="O2712" s="57">
        <v>46313.505324074074</v>
      </c>
      <c r="P2712" s="57">
        <v>46314.604791666665</v>
      </c>
      <c r="Q2712">
        <v>69412341</v>
      </c>
      <c r="S2712">
        <v>152507224711</v>
      </c>
      <c r="T2712" t="s">
        <v>9182</v>
      </c>
      <c r="U2712" t="s">
        <v>9183</v>
      </c>
      <c r="V2712" t="s">
        <v>9184</v>
      </c>
      <c r="Z2712">
        <v>113.743038</v>
      </c>
      <c r="AA2712">
        <v>-7.8695050000000002</v>
      </c>
      <c r="AB2712" t="s">
        <v>9185</v>
      </c>
      <c r="AC2712" t="s">
        <v>235</v>
      </c>
      <c r="AL2712" t="s">
        <v>217</v>
      </c>
      <c r="AM2712" t="s">
        <v>9186</v>
      </c>
      <c r="AN2712" t="s">
        <v>6</v>
      </c>
      <c r="AO2712" t="s">
        <v>7916</v>
      </c>
      <c r="AP2712" s="57">
        <v>46314.458333333336</v>
      </c>
      <c r="AR2712" t="s">
        <v>218</v>
      </c>
      <c r="AS2712" t="s">
        <v>100</v>
      </c>
      <c r="AT2712" t="s">
        <v>220</v>
      </c>
      <c r="AU2712">
        <v>20261019</v>
      </c>
      <c r="AV2712" t="s">
        <v>221</v>
      </c>
      <c r="AW2712" t="s">
        <v>9187</v>
      </c>
      <c r="AX2712" t="s">
        <v>222</v>
      </c>
      <c r="BA2712" s="57">
        <v>46314.458333333336</v>
      </c>
      <c r="BB2712" t="s">
        <v>9186</v>
      </c>
      <c r="BC2712">
        <v>2026</v>
      </c>
      <c r="BD2712">
        <v>10</v>
      </c>
      <c r="BE2712">
        <v>19</v>
      </c>
      <c r="BF2712" s="6">
        <f t="shared" si="126"/>
        <v>46314</v>
      </c>
      <c r="BG2712">
        <f t="shared" si="127"/>
        <v>-0.45833333333575865</v>
      </c>
      <c r="BH2712" t="str">
        <f t="shared" si="128"/>
        <v>COMPLY</v>
      </c>
      <c r="BI2712" t="str">
        <f>VLOOKUP(H2712,Sheet2!$A$1:$B$270,2,FALSE)</f>
        <v>JEMBER</v>
      </c>
    </row>
    <row r="2713" spans="1:61">
      <c r="A2713">
        <v>2712</v>
      </c>
      <c r="B2713">
        <v>1002641741</v>
      </c>
      <c r="C2713">
        <v>3</v>
      </c>
      <c r="D2713" t="s">
        <v>42</v>
      </c>
      <c r="E2713">
        <v>5</v>
      </c>
      <c r="F2713" t="s">
        <v>102</v>
      </c>
      <c r="G2713" t="s">
        <v>100</v>
      </c>
      <c r="H2713" t="s">
        <v>275</v>
      </c>
      <c r="I2713" t="s">
        <v>212</v>
      </c>
      <c r="J2713" t="s">
        <v>213</v>
      </c>
      <c r="K2713" t="s">
        <v>149</v>
      </c>
      <c r="L2713" t="s">
        <v>214</v>
      </c>
      <c r="M2713" t="s">
        <v>76</v>
      </c>
      <c r="N2713" t="s">
        <v>215</v>
      </c>
      <c r="O2713" s="57">
        <v>46313.358032407406</v>
      </c>
      <c r="P2713" s="57">
        <v>46313.508668981478</v>
      </c>
      <c r="Q2713">
        <v>69412244</v>
      </c>
      <c r="S2713">
        <v>152507224735</v>
      </c>
      <c r="T2713" t="s">
        <v>9188</v>
      </c>
      <c r="U2713" t="s">
        <v>9189</v>
      </c>
      <c r="V2713" t="s">
        <v>9190</v>
      </c>
      <c r="Z2713">
        <v>113.83473996073</v>
      </c>
      <c r="AA2713">
        <v>-7.9331932676260104</v>
      </c>
      <c r="AB2713" t="s">
        <v>9191</v>
      </c>
      <c r="AC2713" t="s">
        <v>216</v>
      </c>
      <c r="AL2713" t="s">
        <v>217</v>
      </c>
      <c r="AM2713" t="s">
        <v>9192</v>
      </c>
      <c r="AN2713" t="s">
        <v>6</v>
      </c>
      <c r="AO2713" t="s">
        <v>8199</v>
      </c>
      <c r="AP2713" s="57">
        <v>46314.333333333336</v>
      </c>
      <c r="AR2713" t="s">
        <v>218</v>
      </c>
      <c r="AS2713" t="s">
        <v>100</v>
      </c>
      <c r="AT2713" t="s">
        <v>230</v>
      </c>
      <c r="AU2713">
        <v>20261018</v>
      </c>
      <c r="AV2713" t="s">
        <v>221</v>
      </c>
      <c r="AW2713" t="s">
        <v>877</v>
      </c>
      <c r="AX2713" t="s">
        <v>222</v>
      </c>
      <c r="BA2713" s="57">
        <v>46314.333333333336</v>
      </c>
      <c r="BB2713" t="s">
        <v>9192</v>
      </c>
      <c r="BC2713">
        <v>2026</v>
      </c>
      <c r="BD2713">
        <v>10</v>
      </c>
      <c r="BE2713">
        <v>18</v>
      </c>
      <c r="BF2713" s="6">
        <f t="shared" si="126"/>
        <v>46313</v>
      </c>
      <c r="BG2713">
        <f t="shared" si="127"/>
        <v>-1.3333333333357587</v>
      </c>
      <c r="BH2713" t="str">
        <f t="shared" si="128"/>
        <v>COMPLY</v>
      </c>
      <c r="BI2713" t="str">
        <f>VLOOKUP(H2713,Sheet2!$A$1:$B$270,2,FALSE)</f>
        <v>JEMBER</v>
      </c>
    </row>
    <row r="2714" spans="1:61">
      <c r="A2714">
        <v>2713</v>
      </c>
      <c r="B2714">
        <v>1002647775</v>
      </c>
      <c r="C2714">
        <v>3</v>
      </c>
      <c r="D2714" t="s">
        <v>42</v>
      </c>
      <c r="E2714">
        <v>5</v>
      </c>
      <c r="F2714" t="s">
        <v>102</v>
      </c>
      <c r="G2714" t="s">
        <v>100</v>
      </c>
      <c r="H2714" t="s">
        <v>275</v>
      </c>
      <c r="I2714" t="s">
        <v>212</v>
      </c>
      <c r="J2714" t="s">
        <v>213</v>
      </c>
      <c r="K2714" t="s">
        <v>149</v>
      </c>
      <c r="L2714" t="s">
        <v>214</v>
      </c>
      <c r="M2714" t="s">
        <v>76</v>
      </c>
      <c r="N2714" t="s">
        <v>215</v>
      </c>
      <c r="O2714" s="57">
        <v>46316.635995370372</v>
      </c>
      <c r="P2714" s="57">
        <v>46316.784490740742</v>
      </c>
      <c r="Q2714">
        <v>69414646</v>
      </c>
      <c r="S2714">
        <v>152507225275</v>
      </c>
      <c r="T2714" t="s">
        <v>11210</v>
      </c>
      <c r="U2714" t="s">
        <v>11211</v>
      </c>
      <c r="V2714" t="s">
        <v>11212</v>
      </c>
      <c r="Z2714">
        <v>113.783361853358</v>
      </c>
      <c r="AA2714">
        <v>-7.8383092599508899</v>
      </c>
      <c r="AB2714" t="s">
        <v>11213</v>
      </c>
      <c r="AC2714" t="s">
        <v>235</v>
      </c>
      <c r="AL2714" t="s">
        <v>217</v>
      </c>
      <c r="AM2714" t="s">
        <v>10984</v>
      </c>
      <c r="AN2714" t="s">
        <v>6</v>
      </c>
      <c r="AO2714" t="s">
        <v>10930</v>
      </c>
      <c r="AP2714" s="57">
        <v>46317.625</v>
      </c>
      <c r="AR2714" t="s">
        <v>218</v>
      </c>
      <c r="AS2714" t="s">
        <v>100</v>
      </c>
      <c r="AT2714" t="s">
        <v>220</v>
      </c>
      <c r="AU2714">
        <v>20261021</v>
      </c>
      <c r="AV2714" t="s">
        <v>221</v>
      </c>
      <c r="AW2714" t="s">
        <v>7287</v>
      </c>
      <c r="AX2714" t="s">
        <v>222</v>
      </c>
      <c r="BA2714" s="57">
        <v>46317.625</v>
      </c>
      <c r="BB2714" t="s">
        <v>10984</v>
      </c>
      <c r="BC2714">
        <v>2026</v>
      </c>
      <c r="BD2714">
        <v>10</v>
      </c>
      <c r="BE2714">
        <v>21</v>
      </c>
      <c r="BF2714" s="6">
        <f t="shared" si="126"/>
        <v>46316</v>
      </c>
      <c r="BG2714">
        <f t="shared" si="127"/>
        <v>-1.625</v>
      </c>
      <c r="BH2714" t="str">
        <f t="shared" si="128"/>
        <v>COMPLY</v>
      </c>
      <c r="BI2714" t="str">
        <f>VLOOKUP(H2714,Sheet2!$A$1:$B$270,2,FALSE)</f>
        <v>JEMBER</v>
      </c>
    </row>
    <row r="2715" spans="1:61">
      <c r="A2715">
        <v>2714</v>
      </c>
      <c r="B2715">
        <v>1002647118</v>
      </c>
      <c r="C2715">
        <v>3</v>
      </c>
      <c r="D2715" t="s">
        <v>42</v>
      </c>
      <c r="E2715">
        <v>5</v>
      </c>
      <c r="F2715" t="s">
        <v>102</v>
      </c>
      <c r="G2715" t="s">
        <v>100</v>
      </c>
      <c r="H2715" t="s">
        <v>275</v>
      </c>
      <c r="I2715" t="s">
        <v>212</v>
      </c>
      <c r="J2715" t="s">
        <v>213</v>
      </c>
      <c r="K2715" t="s">
        <v>149</v>
      </c>
      <c r="L2715" t="s">
        <v>214</v>
      </c>
      <c r="M2715" t="s">
        <v>76</v>
      </c>
      <c r="N2715" t="s">
        <v>215</v>
      </c>
      <c r="O2715" s="57">
        <v>46316.481064814812</v>
      </c>
      <c r="P2715" s="57">
        <v>46316.638831018521</v>
      </c>
      <c r="Q2715">
        <v>69414385</v>
      </c>
      <c r="S2715">
        <v>152507225273</v>
      </c>
      <c r="T2715" t="s">
        <v>11214</v>
      </c>
      <c r="U2715" t="s">
        <v>11215</v>
      </c>
      <c r="V2715" t="s">
        <v>11216</v>
      </c>
      <c r="Z2715">
        <v>113.907214449609</v>
      </c>
      <c r="AA2715">
        <v>-7.9609385671762096</v>
      </c>
      <c r="AB2715" t="s">
        <v>11217</v>
      </c>
      <c r="AC2715" t="s">
        <v>235</v>
      </c>
      <c r="AL2715" t="s">
        <v>217</v>
      </c>
      <c r="AM2715" t="s">
        <v>11218</v>
      </c>
      <c r="AN2715" t="s">
        <v>6</v>
      </c>
      <c r="AO2715" t="s">
        <v>11102</v>
      </c>
      <c r="AP2715" s="57">
        <v>46317.333333333336</v>
      </c>
      <c r="AR2715" t="s">
        <v>218</v>
      </c>
      <c r="AS2715" t="s">
        <v>100</v>
      </c>
      <c r="AT2715" t="s">
        <v>342</v>
      </c>
      <c r="AU2715">
        <v>20261021</v>
      </c>
      <c r="AV2715" t="s">
        <v>221</v>
      </c>
      <c r="AW2715" t="s">
        <v>821</v>
      </c>
      <c r="AX2715" t="s">
        <v>222</v>
      </c>
      <c r="BA2715" s="57">
        <v>46317.333333333336</v>
      </c>
      <c r="BB2715" t="s">
        <v>11218</v>
      </c>
      <c r="BC2715">
        <v>2026</v>
      </c>
      <c r="BD2715">
        <v>10</v>
      </c>
      <c r="BE2715">
        <v>21</v>
      </c>
      <c r="BF2715" s="6">
        <f t="shared" si="126"/>
        <v>46316</v>
      </c>
      <c r="BG2715">
        <f t="shared" si="127"/>
        <v>-1.3333333333357587</v>
      </c>
      <c r="BH2715" t="str">
        <f t="shared" si="128"/>
        <v>COMPLY</v>
      </c>
      <c r="BI2715" t="str">
        <f>VLOOKUP(H2715,Sheet2!$A$1:$B$270,2,FALSE)</f>
        <v>JEMBER</v>
      </c>
    </row>
    <row r="2716" spans="1:61">
      <c r="A2716">
        <v>2715</v>
      </c>
      <c r="B2716">
        <v>1002647053</v>
      </c>
      <c r="C2716">
        <v>3</v>
      </c>
      <c r="D2716" t="s">
        <v>42</v>
      </c>
      <c r="E2716">
        <v>5</v>
      </c>
      <c r="F2716" t="s">
        <v>102</v>
      </c>
      <c r="G2716" t="s">
        <v>100</v>
      </c>
      <c r="H2716" t="s">
        <v>275</v>
      </c>
      <c r="I2716" t="s">
        <v>212</v>
      </c>
      <c r="J2716" t="s">
        <v>213</v>
      </c>
      <c r="K2716" t="s">
        <v>149</v>
      </c>
      <c r="L2716" t="s">
        <v>214</v>
      </c>
      <c r="M2716" t="s">
        <v>76</v>
      </c>
      <c r="N2716" t="s">
        <v>215</v>
      </c>
      <c r="O2716" s="57">
        <v>46316.469259259262</v>
      </c>
      <c r="P2716" s="57">
        <v>46316.684502314813</v>
      </c>
      <c r="Q2716">
        <v>69414334</v>
      </c>
      <c r="S2716">
        <v>152507225272</v>
      </c>
      <c r="T2716" t="s">
        <v>11219</v>
      </c>
      <c r="U2716" t="s">
        <v>11220</v>
      </c>
      <c r="V2716" t="s">
        <v>11221</v>
      </c>
      <c r="Z2716">
        <v>113.799392</v>
      </c>
      <c r="AA2716">
        <v>-7.9741669999999996</v>
      </c>
      <c r="AB2716" t="s">
        <v>11222</v>
      </c>
      <c r="AC2716" t="s">
        <v>235</v>
      </c>
      <c r="AL2716" t="s">
        <v>217</v>
      </c>
      <c r="AM2716" t="s">
        <v>11223</v>
      </c>
      <c r="AN2716" t="s">
        <v>6</v>
      </c>
      <c r="AO2716" t="s">
        <v>10977</v>
      </c>
      <c r="AP2716" s="57">
        <v>46317.333333333336</v>
      </c>
      <c r="AR2716" t="s">
        <v>218</v>
      </c>
      <c r="AS2716" t="s">
        <v>100</v>
      </c>
      <c r="AT2716" t="s">
        <v>220</v>
      </c>
      <c r="AU2716">
        <v>20261021</v>
      </c>
      <c r="AV2716" t="s">
        <v>221</v>
      </c>
      <c r="AW2716" t="s">
        <v>9187</v>
      </c>
      <c r="AX2716" t="s">
        <v>222</v>
      </c>
      <c r="BA2716" s="57">
        <v>46317.333333333336</v>
      </c>
      <c r="BB2716" t="s">
        <v>11223</v>
      </c>
      <c r="BC2716">
        <v>2026</v>
      </c>
      <c r="BD2716">
        <v>10</v>
      </c>
      <c r="BE2716">
        <v>21</v>
      </c>
      <c r="BF2716" s="6">
        <f t="shared" si="126"/>
        <v>46316</v>
      </c>
      <c r="BG2716">
        <f t="shared" si="127"/>
        <v>-1.3333333333357587</v>
      </c>
      <c r="BH2716" t="str">
        <f t="shared" si="128"/>
        <v>COMPLY</v>
      </c>
      <c r="BI2716" t="str">
        <f>VLOOKUP(H2716,Sheet2!$A$1:$B$270,2,FALSE)</f>
        <v>JEMBER</v>
      </c>
    </row>
    <row r="2717" spans="1:61">
      <c r="A2717">
        <v>2716</v>
      </c>
      <c r="B2717">
        <v>1002647414</v>
      </c>
      <c r="C2717">
        <v>3</v>
      </c>
      <c r="D2717" t="s">
        <v>42</v>
      </c>
      <c r="E2717">
        <v>5</v>
      </c>
      <c r="F2717" t="s">
        <v>102</v>
      </c>
      <c r="G2717" t="s">
        <v>100</v>
      </c>
      <c r="H2717" t="s">
        <v>275</v>
      </c>
      <c r="I2717" t="s">
        <v>212</v>
      </c>
      <c r="J2717" t="s">
        <v>213</v>
      </c>
      <c r="K2717" t="s">
        <v>149</v>
      </c>
      <c r="L2717" t="s">
        <v>214</v>
      </c>
      <c r="M2717" t="s">
        <v>76</v>
      </c>
      <c r="N2717" t="s">
        <v>215</v>
      </c>
      <c r="O2717" s="57">
        <v>46316.565104166664</v>
      </c>
      <c r="P2717" s="57">
        <v>46316.783784722225</v>
      </c>
      <c r="Q2717">
        <v>69414513</v>
      </c>
      <c r="S2717">
        <v>152507225274</v>
      </c>
      <c r="T2717" t="s">
        <v>11224</v>
      </c>
      <c r="U2717" t="s">
        <v>11225</v>
      </c>
      <c r="V2717" t="s">
        <v>11226</v>
      </c>
      <c r="Z2717">
        <v>113.97805856272799</v>
      </c>
      <c r="AA2717">
        <v>-8.0033526300873898</v>
      </c>
      <c r="AB2717" t="s">
        <v>11227</v>
      </c>
      <c r="AC2717" t="s">
        <v>235</v>
      </c>
      <c r="AL2717" t="s">
        <v>217</v>
      </c>
      <c r="AM2717" t="s">
        <v>10834</v>
      </c>
      <c r="AN2717" t="s">
        <v>6</v>
      </c>
      <c r="AO2717" t="s">
        <v>10785</v>
      </c>
      <c r="AP2717" s="57">
        <v>46317.458333333336</v>
      </c>
      <c r="AR2717" t="s">
        <v>218</v>
      </c>
      <c r="AS2717" t="s">
        <v>100</v>
      </c>
      <c r="AT2717" t="s">
        <v>342</v>
      </c>
      <c r="AU2717">
        <v>20261021</v>
      </c>
      <c r="AV2717" t="s">
        <v>221</v>
      </c>
      <c r="AW2717" t="s">
        <v>885</v>
      </c>
      <c r="AX2717" t="s">
        <v>222</v>
      </c>
      <c r="BA2717" s="57">
        <v>46317.458333333336</v>
      </c>
      <c r="BB2717" t="s">
        <v>10834</v>
      </c>
      <c r="BC2717">
        <v>2026</v>
      </c>
      <c r="BD2717">
        <v>10</v>
      </c>
      <c r="BE2717">
        <v>21</v>
      </c>
      <c r="BF2717" s="6">
        <f t="shared" si="126"/>
        <v>46316</v>
      </c>
      <c r="BG2717">
        <f t="shared" si="127"/>
        <v>-1.4583333333357587</v>
      </c>
      <c r="BH2717" t="str">
        <f t="shared" si="128"/>
        <v>COMPLY</v>
      </c>
      <c r="BI2717" t="str">
        <f>VLOOKUP(H2717,Sheet2!$A$1:$B$270,2,FALSE)</f>
        <v>JEMBER</v>
      </c>
    </row>
    <row r="2718" spans="1:61">
      <c r="A2718">
        <v>2717</v>
      </c>
      <c r="B2718">
        <v>1002648402</v>
      </c>
      <c r="C2718">
        <v>3</v>
      </c>
      <c r="D2718" t="s">
        <v>42</v>
      </c>
      <c r="E2718">
        <v>5</v>
      </c>
      <c r="F2718" t="s">
        <v>102</v>
      </c>
      <c r="G2718" t="s">
        <v>100</v>
      </c>
      <c r="H2718" t="s">
        <v>275</v>
      </c>
      <c r="I2718" t="s">
        <v>212</v>
      </c>
      <c r="J2718" t="s">
        <v>213</v>
      </c>
      <c r="K2718" t="s">
        <v>149</v>
      </c>
      <c r="L2718" t="s">
        <v>214</v>
      </c>
      <c r="M2718" t="s">
        <v>76</v>
      </c>
      <c r="N2718" t="s">
        <v>215</v>
      </c>
      <c r="O2718" s="57">
        <v>46317.366608796299</v>
      </c>
      <c r="P2718" s="57">
        <v>46317.861192129632</v>
      </c>
      <c r="Q2718">
        <v>69414882</v>
      </c>
      <c r="S2718">
        <v>152507225456</v>
      </c>
      <c r="T2718" t="s">
        <v>11746</v>
      </c>
      <c r="U2718" t="s">
        <v>11747</v>
      </c>
      <c r="V2718" t="s">
        <v>11748</v>
      </c>
      <c r="Z2718">
        <v>113.92226431562599</v>
      </c>
      <c r="AA2718">
        <v>-7.9622450066651798</v>
      </c>
      <c r="AB2718" t="s">
        <v>11749</v>
      </c>
      <c r="AC2718" t="s">
        <v>235</v>
      </c>
      <c r="AL2718" t="s">
        <v>217</v>
      </c>
      <c r="AM2718" t="s">
        <v>11403</v>
      </c>
      <c r="AN2718" t="s">
        <v>6</v>
      </c>
      <c r="AO2718" t="s">
        <v>11587</v>
      </c>
      <c r="AR2718" t="s">
        <v>218</v>
      </c>
      <c r="AS2718" t="s">
        <v>100</v>
      </c>
      <c r="AT2718" t="s">
        <v>342</v>
      </c>
      <c r="AU2718">
        <v>20261022</v>
      </c>
      <c r="AV2718" t="s">
        <v>221</v>
      </c>
      <c r="AW2718" t="s">
        <v>1699</v>
      </c>
      <c r="AX2718" t="s">
        <v>222</v>
      </c>
      <c r="BA2718" s="57">
        <v>46318.333333333336</v>
      </c>
      <c r="BB2718" t="s">
        <v>11403</v>
      </c>
      <c r="BC2718">
        <v>2026</v>
      </c>
      <c r="BD2718">
        <v>10</v>
      </c>
      <c r="BE2718">
        <v>22</v>
      </c>
      <c r="BF2718" s="6">
        <f t="shared" si="126"/>
        <v>46317</v>
      </c>
      <c r="BG2718">
        <f t="shared" si="127"/>
        <v>-1.3333333333357587</v>
      </c>
      <c r="BH2718" t="str">
        <f t="shared" si="128"/>
        <v>COMPLY</v>
      </c>
      <c r="BI2718" t="str">
        <f>VLOOKUP(H2718,Sheet2!$A$1:$B$270,2,FALSE)</f>
        <v>JEMBER</v>
      </c>
    </row>
    <row r="2719" spans="1:61">
      <c r="A2719">
        <v>2718</v>
      </c>
      <c r="B2719">
        <v>1002652113</v>
      </c>
      <c r="C2719">
        <v>3</v>
      </c>
      <c r="D2719" t="s">
        <v>42</v>
      </c>
      <c r="E2719">
        <v>5</v>
      </c>
      <c r="F2719" t="s">
        <v>102</v>
      </c>
      <c r="G2719" t="s">
        <v>100</v>
      </c>
      <c r="H2719" t="s">
        <v>275</v>
      </c>
      <c r="I2719" t="s">
        <v>212</v>
      </c>
      <c r="J2719" t="s">
        <v>213</v>
      </c>
      <c r="K2719" t="s">
        <v>149</v>
      </c>
      <c r="M2719" t="s">
        <v>76</v>
      </c>
      <c r="N2719" t="s">
        <v>215</v>
      </c>
      <c r="O2719" s="57">
        <v>46319.566863425927</v>
      </c>
      <c r="P2719" s="57">
        <v>46319.699918981481</v>
      </c>
      <c r="Q2719">
        <v>69414651</v>
      </c>
      <c r="S2719">
        <v>152507225635</v>
      </c>
      <c r="T2719" t="s">
        <v>11228</v>
      </c>
      <c r="U2719" t="s">
        <v>12775</v>
      </c>
      <c r="V2719" t="s">
        <v>12776</v>
      </c>
      <c r="Z2719">
        <v>113.82689999999999</v>
      </c>
      <c r="AA2719">
        <v>-7.9234</v>
      </c>
      <c r="AB2719" t="s">
        <v>11231</v>
      </c>
      <c r="AC2719" t="s">
        <v>229</v>
      </c>
      <c r="AL2719" t="s">
        <v>217</v>
      </c>
      <c r="AM2719" t="s">
        <v>12777</v>
      </c>
      <c r="AN2719" t="s">
        <v>6</v>
      </c>
      <c r="AO2719" t="s">
        <v>11990</v>
      </c>
      <c r="AR2719" t="s">
        <v>218</v>
      </c>
      <c r="AS2719" t="s">
        <v>100</v>
      </c>
      <c r="AT2719" t="s">
        <v>230</v>
      </c>
      <c r="AU2719">
        <v>20261024</v>
      </c>
      <c r="AV2719" t="s">
        <v>221</v>
      </c>
      <c r="AW2719" t="s">
        <v>541</v>
      </c>
      <c r="AX2719" t="s">
        <v>222</v>
      </c>
      <c r="BA2719" s="57">
        <v>46319.291666666664</v>
      </c>
      <c r="BB2719" t="s">
        <v>12777</v>
      </c>
      <c r="BC2719">
        <v>2026</v>
      </c>
      <c r="BD2719">
        <v>10</v>
      </c>
      <c r="BE2719">
        <v>24</v>
      </c>
      <c r="BF2719" s="6">
        <f t="shared" si="126"/>
        <v>46319</v>
      </c>
      <c r="BG2719">
        <f t="shared" si="127"/>
        <v>-0.29166666666424135</v>
      </c>
      <c r="BH2719" t="str">
        <f t="shared" si="128"/>
        <v>COMPLY</v>
      </c>
      <c r="BI2719" t="str">
        <f>VLOOKUP(H2719,Sheet2!$A$1:$B$270,2,FALSE)</f>
        <v>JEMBER</v>
      </c>
    </row>
    <row r="2720" spans="1:61">
      <c r="A2720">
        <v>2719</v>
      </c>
      <c r="B2720">
        <v>1002652240</v>
      </c>
      <c r="C2720">
        <v>3</v>
      </c>
      <c r="D2720" t="s">
        <v>42</v>
      </c>
      <c r="E2720">
        <v>5</v>
      </c>
      <c r="F2720" t="s">
        <v>102</v>
      </c>
      <c r="G2720" t="s">
        <v>100</v>
      </c>
      <c r="H2720" t="s">
        <v>275</v>
      </c>
      <c r="I2720" t="s">
        <v>212</v>
      </c>
      <c r="J2720" t="s">
        <v>213</v>
      </c>
      <c r="K2720" t="s">
        <v>149</v>
      </c>
      <c r="M2720" t="s">
        <v>76</v>
      </c>
      <c r="N2720" t="s">
        <v>215</v>
      </c>
      <c r="O2720" s="57">
        <v>46319.644872685189</v>
      </c>
      <c r="P2720" s="57">
        <v>46320.573379629626</v>
      </c>
      <c r="Q2720">
        <v>69416461</v>
      </c>
      <c r="S2720">
        <v>152507225636</v>
      </c>
      <c r="T2720" t="s">
        <v>12778</v>
      </c>
      <c r="U2720" t="s">
        <v>12779</v>
      </c>
      <c r="V2720" t="s">
        <v>12780</v>
      </c>
      <c r="Z2720">
        <v>113.7610284</v>
      </c>
      <c r="AA2720">
        <v>-8.0287781000000003</v>
      </c>
      <c r="AB2720" t="s">
        <v>12781</v>
      </c>
      <c r="AC2720" t="s">
        <v>229</v>
      </c>
      <c r="AL2720" t="s">
        <v>217</v>
      </c>
      <c r="AM2720" t="s">
        <v>12333</v>
      </c>
      <c r="AN2720" t="s">
        <v>6</v>
      </c>
      <c r="AO2720" t="s">
        <v>11900</v>
      </c>
      <c r="AP2720" s="57">
        <v>46320.625</v>
      </c>
      <c r="AR2720" t="s">
        <v>218</v>
      </c>
      <c r="AS2720" t="s">
        <v>100</v>
      </c>
      <c r="AT2720" t="s">
        <v>220</v>
      </c>
      <c r="AU2720">
        <v>20261025</v>
      </c>
      <c r="AV2720" t="s">
        <v>221</v>
      </c>
      <c r="AW2720" t="s">
        <v>559</v>
      </c>
      <c r="AX2720" t="s">
        <v>222</v>
      </c>
      <c r="BA2720" s="57">
        <v>46320.625</v>
      </c>
      <c r="BB2720" t="s">
        <v>12333</v>
      </c>
      <c r="BC2720">
        <v>2026</v>
      </c>
      <c r="BD2720">
        <v>10</v>
      </c>
      <c r="BE2720">
        <v>25</v>
      </c>
      <c r="BF2720" s="6">
        <f t="shared" si="126"/>
        <v>46320</v>
      </c>
      <c r="BG2720">
        <f t="shared" si="127"/>
        <v>-0.625</v>
      </c>
      <c r="BH2720" t="str">
        <f t="shared" si="128"/>
        <v>COMPLY</v>
      </c>
      <c r="BI2720" t="str">
        <f>VLOOKUP(H2720,Sheet2!$A$1:$B$270,2,FALSE)</f>
        <v>JEMBER</v>
      </c>
    </row>
    <row r="2721" spans="1:61">
      <c r="A2721">
        <v>2720</v>
      </c>
      <c r="B2721">
        <v>1002655733</v>
      </c>
      <c r="C2721">
        <v>3</v>
      </c>
      <c r="D2721" t="s">
        <v>42</v>
      </c>
      <c r="E2721">
        <v>5</v>
      </c>
      <c r="F2721" t="s">
        <v>102</v>
      </c>
      <c r="G2721" t="s">
        <v>100</v>
      </c>
      <c r="H2721" t="s">
        <v>275</v>
      </c>
      <c r="I2721" t="s">
        <v>212</v>
      </c>
      <c r="J2721" t="s">
        <v>213</v>
      </c>
      <c r="K2721" t="s">
        <v>149</v>
      </c>
      <c r="L2721" t="s">
        <v>214</v>
      </c>
      <c r="M2721" t="s">
        <v>76</v>
      </c>
      <c r="N2721" t="s">
        <v>215</v>
      </c>
      <c r="O2721" s="57">
        <v>46322.4921875</v>
      </c>
      <c r="P2721" s="57">
        <v>46322.612962962965</v>
      </c>
      <c r="Q2721">
        <v>69417867</v>
      </c>
      <c r="S2721">
        <v>152507225814</v>
      </c>
      <c r="T2721" t="s">
        <v>14193</v>
      </c>
      <c r="U2721" t="s">
        <v>14194</v>
      </c>
      <c r="V2721" t="s">
        <v>14195</v>
      </c>
      <c r="Z2721">
        <v>113.827731</v>
      </c>
      <c r="AA2721">
        <v>-7.9132579999999999</v>
      </c>
      <c r="AB2721" t="s">
        <v>14196</v>
      </c>
      <c r="AC2721" t="s">
        <v>235</v>
      </c>
      <c r="AL2721" t="s">
        <v>217</v>
      </c>
      <c r="AM2721" t="s">
        <v>14197</v>
      </c>
      <c r="AN2721" t="s">
        <v>6</v>
      </c>
      <c r="AO2721" t="s">
        <v>14198</v>
      </c>
      <c r="AP2721" s="57">
        <v>46323.333333333336</v>
      </c>
      <c r="AR2721" t="s">
        <v>218</v>
      </c>
      <c r="AS2721" t="s">
        <v>100</v>
      </c>
      <c r="AT2721" t="s">
        <v>342</v>
      </c>
      <c r="AU2721">
        <v>20261027</v>
      </c>
      <c r="AV2721" t="s">
        <v>221</v>
      </c>
      <c r="AW2721" t="s">
        <v>3395</v>
      </c>
      <c r="AX2721" t="s">
        <v>222</v>
      </c>
      <c r="BA2721" s="57">
        <v>46323.333333333336</v>
      </c>
      <c r="BB2721" t="s">
        <v>14197</v>
      </c>
      <c r="BC2721">
        <v>2026</v>
      </c>
      <c r="BD2721">
        <v>10</v>
      </c>
      <c r="BE2721">
        <v>27</v>
      </c>
      <c r="BF2721" s="6">
        <f t="shared" si="126"/>
        <v>46322</v>
      </c>
      <c r="BG2721">
        <f t="shared" si="127"/>
        <v>-1.3333333333357587</v>
      </c>
      <c r="BH2721" t="str">
        <f t="shared" si="128"/>
        <v>COMPLY</v>
      </c>
      <c r="BI2721" t="str">
        <f>VLOOKUP(H2721,Sheet2!$A$1:$B$270,2,FALSE)</f>
        <v>JEMBER</v>
      </c>
    </row>
    <row r="2722" spans="1:61">
      <c r="A2722">
        <v>2721</v>
      </c>
      <c r="B2722">
        <v>1002658337</v>
      </c>
      <c r="C2722">
        <v>3</v>
      </c>
      <c r="D2722" t="s">
        <v>42</v>
      </c>
      <c r="E2722">
        <v>5</v>
      </c>
      <c r="F2722" t="s">
        <v>102</v>
      </c>
      <c r="G2722" t="s">
        <v>100</v>
      </c>
      <c r="H2722" t="s">
        <v>275</v>
      </c>
      <c r="I2722" t="s">
        <v>212</v>
      </c>
      <c r="J2722" t="s">
        <v>213</v>
      </c>
      <c r="K2722" t="s">
        <v>149</v>
      </c>
      <c r="L2722" t="s">
        <v>214</v>
      </c>
      <c r="M2722" t="s">
        <v>76</v>
      </c>
      <c r="N2722" t="s">
        <v>215</v>
      </c>
      <c r="O2722" s="57">
        <v>46323.731840277775</v>
      </c>
      <c r="P2722" s="57">
        <v>46324.855405092596</v>
      </c>
      <c r="Q2722">
        <v>69418842</v>
      </c>
      <c r="S2722">
        <v>152507225996</v>
      </c>
      <c r="T2722" t="s">
        <v>14798</v>
      </c>
      <c r="U2722" t="s">
        <v>14799</v>
      </c>
      <c r="V2722" t="s">
        <v>14800</v>
      </c>
      <c r="Z2722">
        <v>113.89370497316099</v>
      </c>
      <c r="AA2722">
        <v>-7.9776078706752598</v>
      </c>
      <c r="AB2722" t="s">
        <v>14801</v>
      </c>
      <c r="AC2722" t="s">
        <v>216</v>
      </c>
      <c r="AL2722" t="s">
        <v>217</v>
      </c>
      <c r="AM2722" t="s">
        <v>14802</v>
      </c>
      <c r="AN2722" t="s">
        <v>6</v>
      </c>
      <c r="AO2722" t="s">
        <v>14383</v>
      </c>
      <c r="AP2722" s="57">
        <v>46325.333333333336</v>
      </c>
      <c r="AR2722" t="s">
        <v>218</v>
      </c>
      <c r="AS2722" t="s">
        <v>100</v>
      </c>
      <c r="AT2722" t="s">
        <v>230</v>
      </c>
      <c r="AU2722">
        <v>20261029</v>
      </c>
      <c r="AV2722" t="s">
        <v>221</v>
      </c>
      <c r="AW2722" t="s">
        <v>877</v>
      </c>
      <c r="AX2722" t="s">
        <v>222</v>
      </c>
      <c r="BA2722" s="57">
        <v>46325.333333333336</v>
      </c>
      <c r="BB2722" t="s">
        <v>14802</v>
      </c>
      <c r="BC2722">
        <v>2026</v>
      </c>
      <c r="BD2722">
        <v>10</v>
      </c>
      <c r="BE2722">
        <v>29</v>
      </c>
      <c r="BF2722" s="6">
        <f t="shared" si="126"/>
        <v>46324</v>
      </c>
      <c r="BG2722">
        <f t="shared" si="127"/>
        <v>-1.3333333333357587</v>
      </c>
      <c r="BH2722" t="str">
        <f t="shared" si="128"/>
        <v>COMPLY</v>
      </c>
      <c r="BI2722" t="str">
        <f>VLOOKUP(H2722,Sheet2!$A$1:$B$270,2,FALSE)</f>
        <v>JEMBER</v>
      </c>
    </row>
    <row r="2723" spans="1:61">
      <c r="A2723">
        <v>2722</v>
      </c>
      <c r="B2723">
        <v>1002627175</v>
      </c>
      <c r="C2723">
        <v>3</v>
      </c>
      <c r="D2723" t="s">
        <v>42</v>
      </c>
      <c r="E2723">
        <v>5</v>
      </c>
      <c r="F2723" t="s">
        <v>102</v>
      </c>
      <c r="G2723" t="s">
        <v>100</v>
      </c>
      <c r="H2723" t="s">
        <v>431</v>
      </c>
      <c r="I2723" t="s">
        <v>212</v>
      </c>
      <c r="J2723" t="s">
        <v>213</v>
      </c>
      <c r="K2723" t="s">
        <v>149</v>
      </c>
      <c r="L2723" t="s">
        <v>214</v>
      </c>
      <c r="M2723" t="s">
        <v>76</v>
      </c>
      <c r="N2723" t="s">
        <v>215</v>
      </c>
      <c r="O2723" s="57">
        <v>46303.383032407408</v>
      </c>
      <c r="P2723" s="57">
        <v>46303.689479166664</v>
      </c>
      <c r="Q2723">
        <v>69406241</v>
      </c>
      <c r="S2723">
        <v>152526201942</v>
      </c>
      <c r="T2723" t="s">
        <v>4295</v>
      </c>
      <c r="U2723" t="s">
        <v>4296</v>
      </c>
      <c r="V2723" t="s">
        <v>4297</v>
      </c>
      <c r="Z2723">
        <v>113.991360584712</v>
      </c>
      <c r="AA2723">
        <v>-7.7810560286213102</v>
      </c>
      <c r="AB2723" t="s">
        <v>4298</v>
      </c>
      <c r="AC2723" t="s">
        <v>235</v>
      </c>
      <c r="AL2723" t="s">
        <v>217</v>
      </c>
      <c r="AM2723" t="s">
        <v>4299</v>
      </c>
      <c r="AN2723" t="s">
        <v>6</v>
      </c>
      <c r="AO2723" s="57">
        <v>46244.392905092594</v>
      </c>
      <c r="AP2723" s="57">
        <v>46304.458333333336</v>
      </c>
      <c r="AR2723" t="s">
        <v>218</v>
      </c>
      <c r="AS2723" t="s">
        <v>100</v>
      </c>
      <c r="AT2723" t="s">
        <v>220</v>
      </c>
      <c r="AU2723">
        <v>20261008</v>
      </c>
      <c r="AV2723" t="s">
        <v>221</v>
      </c>
      <c r="AW2723" t="s">
        <v>1670</v>
      </c>
      <c r="AX2723" t="s">
        <v>222</v>
      </c>
      <c r="BA2723" s="57">
        <v>46304.458333333336</v>
      </c>
      <c r="BB2723" t="s">
        <v>4299</v>
      </c>
      <c r="BC2723">
        <v>2026</v>
      </c>
      <c r="BD2723">
        <v>10</v>
      </c>
      <c r="BE2723">
        <v>8</v>
      </c>
      <c r="BF2723" s="6">
        <f t="shared" si="126"/>
        <v>46303</v>
      </c>
      <c r="BG2723">
        <f t="shared" si="127"/>
        <v>-1.4583333333357587</v>
      </c>
      <c r="BH2723" t="str">
        <f t="shared" si="128"/>
        <v>COMPLY</v>
      </c>
      <c r="BI2723" t="str">
        <f>VLOOKUP(H2723,Sheet2!$A$1:$B$270,2,FALSE)</f>
        <v>JEMBER</v>
      </c>
    </row>
    <row r="2724" spans="1:61">
      <c r="A2724">
        <v>2723</v>
      </c>
      <c r="B2724">
        <v>1002633655</v>
      </c>
      <c r="C2724">
        <v>3</v>
      </c>
      <c r="D2724" t="s">
        <v>42</v>
      </c>
      <c r="E2724">
        <v>5</v>
      </c>
      <c r="F2724" t="s">
        <v>102</v>
      </c>
      <c r="G2724" t="s">
        <v>100</v>
      </c>
      <c r="H2724" t="s">
        <v>431</v>
      </c>
      <c r="I2724" t="s">
        <v>212</v>
      </c>
      <c r="J2724" t="s">
        <v>213</v>
      </c>
      <c r="K2724" t="s">
        <v>149</v>
      </c>
      <c r="L2724" t="s">
        <v>214</v>
      </c>
      <c r="M2724" t="s">
        <v>76</v>
      </c>
      <c r="N2724" t="s">
        <v>215</v>
      </c>
      <c r="O2724" s="57">
        <v>46307.697002314817</v>
      </c>
      <c r="P2724" s="57">
        <v>46308.607824074075</v>
      </c>
      <c r="Q2724">
        <v>69408922</v>
      </c>
      <c r="S2724">
        <v>152526201944</v>
      </c>
      <c r="T2724" t="s">
        <v>6484</v>
      </c>
      <c r="U2724" t="s">
        <v>6485</v>
      </c>
      <c r="V2724" t="s">
        <v>6486</v>
      </c>
      <c r="Z2724">
        <v>114.012206979095</v>
      </c>
      <c r="AA2724">
        <v>-7.7781119750733296</v>
      </c>
      <c r="AB2724" t="s">
        <v>6487</v>
      </c>
      <c r="AC2724" t="s">
        <v>216</v>
      </c>
      <c r="AL2724" t="s">
        <v>217</v>
      </c>
      <c r="AM2724" t="s">
        <v>5874</v>
      </c>
      <c r="AN2724" t="s">
        <v>6</v>
      </c>
      <c r="AO2724" s="57">
        <v>46366.716041666667</v>
      </c>
      <c r="AP2724" s="57">
        <v>46308.625</v>
      </c>
      <c r="AR2724" t="s">
        <v>218</v>
      </c>
      <c r="AS2724" t="s">
        <v>100</v>
      </c>
      <c r="AT2724" t="s">
        <v>230</v>
      </c>
      <c r="AU2724">
        <v>20261013</v>
      </c>
      <c r="AV2724" t="s">
        <v>221</v>
      </c>
      <c r="AW2724" t="s">
        <v>877</v>
      </c>
      <c r="AX2724" t="s">
        <v>222</v>
      </c>
      <c r="BA2724" s="57">
        <v>46308.625</v>
      </c>
      <c r="BB2724" t="s">
        <v>5874</v>
      </c>
      <c r="BC2724">
        <v>2026</v>
      </c>
      <c r="BD2724">
        <v>10</v>
      </c>
      <c r="BE2724">
        <v>13</v>
      </c>
      <c r="BF2724" s="6">
        <f t="shared" si="126"/>
        <v>46308</v>
      </c>
      <c r="BG2724">
        <f t="shared" si="127"/>
        <v>-0.625</v>
      </c>
      <c r="BH2724" t="str">
        <f t="shared" si="128"/>
        <v>COMPLY</v>
      </c>
      <c r="BI2724" t="str">
        <f>VLOOKUP(H2724,Sheet2!$A$1:$B$270,2,FALSE)</f>
        <v>JEMBER</v>
      </c>
    </row>
    <row r="2725" spans="1:61">
      <c r="A2725">
        <v>2724</v>
      </c>
      <c r="B2725">
        <v>1002634812</v>
      </c>
      <c r="C2725">
        <v>3</v>
      </c>
      <c r="D2725" t="s">
        <v>42</v>
      </c>
      <c r="E2725">
        <v>5</v>
      </c>
      <c r="F2725" t="s">
        <v>102</v>
      </c>
      <c r="G2725" t="s">
        <v>100</v>
      </c>
      <c r="H2725" t="s">
        <v>431</v>
      </c>
      <c r="I2725" t="s">
        <v>212</v>
      </c>
      <c r="J2725" t="s">
        <v>213</v>
      </c>
      <c r="K2725" t="s">
        <v>149</v>
      </c>
      <c r="L2725" t="s">
        <v>214</v>
      </c>
      <c r="M2725" t="s">
        <v>76</v>
      </c>
      <c r="N2725" t="s">
        <v>215</v>
      </c>
      <c r="O2725" s="57">
        <v>46308.497673611113</v>
      </c>
      <c r="P2725" s="57">
        <v>46308.743344907409</v>
      </c>
      <c r="Q2725">
        <v>69409312</v>
      </c>
      <c r="S2725">
        <v>152526201945</v>
      </c>
      <c r="T2725" t="s">
        <v>6488</v>
      </c>
      <c r="U2725" t="s">
        <v>6489</v>
      </c>
      <c r="V2725" t="s">
        <v>6490</v>
      </c>
      <c r="Z2725">
        <v>113.98202294284199</v>
      </c>
      <c r="AA2725">
        <v>-7.8171685693904198</v>
      </c>
      <c r="AB2725" t="s">
        <v>6491</v>
      </c>
      <c r="AC2725" t="s">
        <v>235</v>
      </c>
      <c r="AL2725" t="s">
        <v>217</v>
      </c>
      <c r="AM2725" t="s">
        <v>5997</v>
      </c>
      <c r="AN2725" t="s">
        <v>6</v>
      </c>
      <c r="AO2725" t="s">
        <v>5744</v>
      </c>
      <c r="AP2725" s="57">
        <v>46309.458333333336</v>
      </c>
      <c r="AR2725" t="s">
        <v>218</v>
      </c>
      <c r="AS2725" t="s">
        <v>100</v>
      </c>
      <c r="AT2725" t="s">
        <v>342</v>
      </c>
      <c r="AU2725">
        <v>20261013</v>
      </c>
      <c r="AV2725" t="s">
        <v>221</v>
      </c>
      <c r="AW2725" t="s">
        <v>1699</v>
      </c>
      <c r="AX2725" t="s">
        <v>222</v>
      </c>
      <c r="BA2725" s="57">
        <v>46309.458333333336</v>
      </c>
      <c r="BB2725" t="s">
        <v>5997</v>
      </c>
      <c r="BC2725">
        <v>2026</v>
      </c>
      <c r="BD2725">
        <v>10</v>
      </c>
      <c r="BE2725">
        <v>13</v>
      </c>
      <c r="BF2725" s="6">
        <f t="shared" si="126"/>
        <v>46308</v>
      </c>
      <c r="BG2725">
        <f t="shared" si="127"/>
        <v>-1.4583333333357587</v>
      </c>
      <c r="BH2725" t="str">
        <f t="shared" si="128"/>
        <v>COMPLY</v>
      </c>
      <c r="BI2725" t="str">
        <f>VLOOKUP(H2725,Sheet2!$A$1:$B$270,2,FALSE)</f>
        <v>JEMBER</v>
      </c>
    </row>
    <row r="2726" spans="1:61">
      <c r="A2726">
        <v>2725</v>
      </c>
      <c r="B2726">
        <v>1002635331</v>
      </c>
      <c r="C2726">
        <v>3</v>
      </c>
      <c r="D2726" t="s">
        <v>42</v>
      </c>
      <c r="E2726">
        <v>5</v>
      </c>
      <c r="F2726" t="s">
        <v>102</v>
      </c>
      <c r="G2726" t="s">
        <v>100</v>
      </c>
      <c r="H2726" t="s">
        <v>431</v>
      </c>
      <c r="I2726" t="s">
        <v>212</v>
      </c>
      <c r="J2726" t="s">
        <v>213</v>
      </c>
      <c r="K2726" t="s">
        <v>149</v>
      </c>
      <c r="L2726" t="s">
        <v>214</v>
      </c>
      <c r="M2726" t="s">
        <v>76</v>
      </c>
      <c r="N2726" t="s">
        <v>215</v>
      </c>
      <c r="O2726" s="57">
        <v>46308.623368055552</v>
      </c>
      <c r="P2726" s="57">
        <v>46308.844571759262</v>
      </c>
      <c r="Q2726">
        <v>69409503</v>
      </c>
      <c r="S2726">
        <v>152526201946</v>
      </c>
      <c r="T2726" t="s">
        <v>6778</v>
      </c>
      <c r="U2726" t="s">
        <v>6779</v>
      </c>
      <c r="V2726" t="s">
        <v>6780</v>
      </c>
      <c r="Z2726">
        <v>113.98714113735301</v>
      </c>
      <c r="AA2726">
        <v>-7.8247358742100097</v>
      </c>
      <c r="AB2726" t="s">
        <v>6781</v>
      </c>
      <c r="AC2726" t="s">
        <v>235</v>
      </c>
      <c r="AL2726" t="s">
        <v>217</v>
      </c>
      <c r="AM2726" t="s">
        <v>6782</v>
      </c>
      <c r="AN2726" t="s">
        <v>6</v>
      </c>
      <c r="AO2726" t="s">
        <v>6605</v>
      </c>
      <c r="AP2726" s="57">
        <v>46309.458333333336</v>
      </c>
      <c r="AR2726" t="s">
        <v>218</v>
      </c>
      <c r="AS2726" t="s">
        <v>100</v>
      </c>
      <c r="AT2726" t="s">
        <v>342</v>
      </c>
      <c r="AU2726">
        <v>20261013</v>
      </c>
      <c r="AV2726" t="s">
        <v>221</v>
      </c>
      <c r="AW2726" t="s">
        <v>1699</v>
      </c>
      <c r="AX2726" t="s">
        <v>222</v>
      </c>
      <c r="BA2726" s="57">
        <v>46309.458333333336</v>
      </c>
      <c r="BB2726" t="s">
        <v>6782</v>
      </c>
      <c r="BC2726">
        <v>2026</v>
      </c>
      <c r="BD2726">
        <v>10</v>
      </c>
      <c r="BE2726">
        <v>13</v>
      </c>
      <c r="BF2726" s="6">
        <f t="shared" si="126"/>
        <v>46308</v>
      </c>
      <c r="BG2726">
        <f t="shared" si="127"/>
        <v>-1.4583333333357587</v>
      </c>
      <c r="BH2726" t="str">
        <f t="shared" si="128"/>
        <v>COMPLY</v>
      </c>
      <c r="BI2726" t="str">
        <f>VLOOKUP(H2726,Sheet2!$A$1:$B$270,2,FALSE)</f>
        <v>JEMBER</v>
      </c>
    </row>
    <row r="2727" spans="1:61">
      <c r="A2727">
        <v>2726</v>
      </c>
      <c r="B2727">
        <v>1002634492</v>
      </c>
      <c r="C2727">
        <v>3</v>
      </c>
      <c r="D2727" t="s">
        <v>42</v>
      </c>
      <c r="E2727">
        <v>5</v>
      </c>
      <c r="F2727" t="s">
        <v>102</v>
      </c>
      <c r="G2727" t="s">
        <v>100</v>
      </c>
      <c r="H2727" t="s">
        <v>366</v>
      </c>
      <c r="I2727" t="s">
        <v>212</v>
      </c>
      <c r="J2727" t="s">
        <v>213</v>
      </c>
      <c r="K2727" t="s">
        <v>149</v>
      </c>
      <c r="L2727" t="s">
        <v>214</v>
      </c>
      <c r="M2727" t="s">
        <v>76</v>
      </c>
      <c r="N2727" t="s">
        <v>215</v>
      </c>
      <c r="O2727" s="57">
        <v>46308.443449074075</v>
      </c>
      <c r="P2727" s="57">
        <v>46308.630729166667</v>
      </c>
      <c r="Q2727">
        <v>69409187</v>
      </c>
      <c r="S2727">
        <v>152525202554</v>
      </c>
      <c r="T2727" t="s">
        <v>6492</v>
      </c>
      <c r="U2727" t="s">
        <v>6493</v>
      </c>
      <c r="V2727" t="s">
        <v>6494</v>
      </c>
      <c r="Z2727">
        <v>113.98232899999999</v>
      </c>
      <c r="AA2727">
        <v>-7.960566</v>
      </c>
      <c r="AB2727" t="s">
        <v>6495</v>
      </c>
      <c r="AC2727" t="s">
        <v>235</v>
      </c>
      <c r="AL2727" t="s">
        <v>217</v>
      </c>
      <c r="AM2727" t="s">
        <v>5864</v>
      </c>
      <c r="AN2727" t="s">
        <v>6</v>
      </c>
      <c r="AO2727" t="s">
        <v>5818</v>
      </c>
      <c r="AP2727" s="57">
        <v>46309.333333333336</v>
      </c>
      <c r="AR2727" t="s">
        <v>218</v>
      </c>
      <c r="AS2727" t="s">
        <v>100</v>
      </c>
      <c r="AT2727" t="s">
        <v>230</v>
      </c>
      <c r="AU2727">
        <v>20261013</v>
      </c>
      <c r="AV2727" t="s">
        <v>221</v>
      </c>
      <c r="AW2727" t="s">
        <v>879</v>
      </c>
      <c r="AX2727" t="s">
        <v>222</v>
      </c>
      <c r="BA2727" s="57">
        <v>46309.333333333336</v>
      </c>
      <c r="BB2727" t="s">
        <v>5864</v>
      </c>
      <c r="BC2727">
        <v>2026</v>
      </c>
      <c r="BD2727">
        <v>10</v>
      </c>
      <c r="BE2727">
        <v>13</v>
      </c>
      <c r="BF2727" s="6">
        <f t="shared" si="126"/>
        <v>46308</v>
      </c>
      <c r="BG2727">
        <f t="shared" si="127"/>
        <v>-1.3333333333357587</v>
      </c>
      <c r="BH2727" t="str">
        <f t="shared" si="128"/>
        <v>COMPLY</v>
      </c>
      <c r="BI2727" t="str">
        <f>VLOOKUP(H2727,Sheet2!$A$1:$B$270,2,FALSE)</f>
        <v>JEMBER</v>
      </c>
    </row>
    <row r="2728" spans="1:61">
      <c r="A2728">
        <v>2727</v>
      </c>
      <c r="B2728">
        <v>1002635151</v>
      </c>
      <c r="C2728">
        <v>3</v>
      </c>
      <c r="D2728" t="s">
        <v>42</v>
      </c>
      <c r="E2728">
        <v>5</v>
      </c>
      <c r="F2728" t="s">
        <v>102</v>
      </c>
      <c r="G2728" t="s">
        <v>100</v>
      </c>
      <c r="H2728" t="s">
        <v>366</v>
      </c>
      <c r="I2728" t="s">
        <v>212</v>
      </c>
      <c r="J2728" t="s">
        <v>213</v>
      </c>
      <c r="K2728" t="s">
        <v>149</v>
      </c>
      <c r="L2728" t="s">
        <v>214</v>
      </c>
      <c r="M2728" t="s">
        <v>1916</v>
      </c>
      <c r="N2728" t="s">
        <v>215</v>
      </c>
      <c r="O2728" s="57">
        <v>46308.586585648147</v>
      </c>
      <c r="P2728" s="57">
        <v>46310.376782407409</v>
      </c>
      <c r="Q2728">
        <v>69409467</v>
      </c>
      <c r="S2728">
        <v>152525202555</v>
      </c>
      <c r="T2728" t="s">
        <v>6496</v>
      </c>
      <c r="U2728" t="s">
        <v>6493</v>
      </c>
      <c r="V2728" t="s">
        <v>6497</v>
      </c>
      <c r="Z2728">
        <v>113.982367</v>
      </c>
      <c r="AA2728">
        <v>-7.9606380000000003</v>
      </c>
      <c r="AB2728" t="s">
        <v>6498</v>
      </c>
      <c r="AC2728" t="s">
        <v>235</v>
      </c>
      <c r="AL2728" t="s">
        <v>217</v>
      </c>
      <c r="AM2728" t="s">
        <v>5869</v>
      </c>
      <c r="AN2728" t="s">
        <v>6</v>
      </c>
      <c r="AO2728" t="s">
        <v>5753</v>
      </c>
      <c r="AP2728" s="57">
        <v>46309.458333333336</v>
      </c>
      <c r="AQ2728" t="s">
        <v>1495</v>
      </c>
      <c r="AR2728" t="s">
        <v>12</v>
      </c>
      <c r="AS2728" t="s">
        <v>100</v>
      </c>
      <c r="AT2728" t="s">
        <v>220</v>
      </c>
      <c r="AV2728" t="s">
        <v>1626</v>
      </c>
      <c r="AW2728" t="s">
        <v>5571</v>
      </c>
      <c r="AX2728" t="s">
        <v>222</v>
      </c>
      <c r="BA2728" s="57">
        <v>46309.458333333336</v>
      </c>
      <c r="BB2728" t="s">
        <v>5869</v>
      </c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str">
        <f>VLOOKUP(H2728,Sheet2!$A$1:$B$270,2,FALSE)</f>
        <v>JEMBER</v>
      </c>
    </row>
    <row r="2729" spans="1:61">
      <c r="A2729">
        <v>2728</v>
      </c>
      <c r="B2729">
        <v>1002618623</v>
      </c>
      <c r="C2729">
        <v>3</v>
      </c>
      <c r="D2729" t="s">
        <v>42</v>
      </c>
      <c r="E2729">
        <v>5</v>
      </c>
      <c r="F2729" t="s">
        <v>102</v>
      </c>
      <c r="G2729" t="s">
        <v>108</v>
      </c>
      <c r="H2729" t="s">
        <v>494</v>
      </c>
      <c r="I2729" t="s">
        <v>212</v>
      </c>
      <c r="J2729" t="s">
        <v>213</v>
      </c>
      <c r="K2729" t="s">
        <v>149</v>
      </c>
      <c r="L2729" t="s">
        <v>214</v>
      </c>
      <c r="M2729" t="s">
        <v>76</v>
      </c>
      <c r="N2729" t="s">
        <v>215</v>
      </c>
      <c r="O2729" s="57">
        <v>46296.69699074074</v>
      </c>
      <c r="P2729" s="57">
        <v>46298.728703703702</v>
      </c>
      <c r="Q2729">
        <v>69402610</v>
      </c>
      <c r="S2729">
        <v>152529201365</v>
      </c>
      <c r="T2729" t="s">
        <v>1346</v>
      </c>
      <c r="U2729" t="s">
        <v>1347</v>
      </c>
      <c r="V2729" t="s">
        <v>1348</v>
      </c>
      <c r="Z2729">
        <v>113.803239</v>
      </c>
      <c r="AA2729">
        <v>-7.776408</v>
      </c>
      <c r="AB2729" t="s">
        <v>1349</v>
      </c>
      <c r="AC2729" t="s">
        <v>235</v>
      </c>
      <c r="AL2729" t="s">
        <v>217</v>
      </c>
      <c r="AM2729" t="s">
        <v>1350</v>
      </c>
      <c r="AN2729" t="s">
        <v>6</v>
      </c>
      <c r="AO2729" s="57">
        <v>46032.726099537038</v>
      </c>
      <c r="AP2729" s="57">
        <v>46297.625</v>
      </c>
      <c r="AR2729" t="s">
        <v>218</v>
      </c>
      <c r="AS2729" t="s">
        <v>108</v>
      </c>
      <c r="AT2729" t="s">
        <v>230</v>
      </c>
      <c r="AU2729">
        <v>20261003</v>
      </c>
      <c r="AV2729" t="s">
        <v>221</v>
      </c>
      <c r="AW2729" t="s">
        <v>862</v>
      </c>
      <c r="AX2729" t="s">
        <v>222</v>
      </c>
      <c r="BA2729" s="57">
        <v>46297.625</v>
      </c>
      <c r="BB2729" t="s">
        <v>1350</v>
      </c>
      <c r="BC2729">
        <v>2026</v>
      </c>
      <c r="BD2729">
        <v>10</v>
      </c>
      <c r="BE2729">
        <v>3</v>
      </c>
      <c r="BF2729" s="6">
        <f t="shared" si="126"/>
        <v>46298</v>
      </c>
      <c r="BG2729">
        <f t="shared" si="127"/>
        <v>0.375</v>
      </c>
      <c r="BH2729" t="str">
        <f t="shared" si="128"/>
        <v>COMPLY</v>
      </c>
      <c r="BI2729" t="str">
        <f>VLOOKUP(H2729,Sheet2!$A$1:$B$270,2,FALSE)</f>
        <v>BANYUWANGI</v>
      </c>
    </row>
    <row r="2730" spans="1:61">
      <c r="A2730">
        <v>2729</v>
      </c>
      <c r="B2730">
        <v>1002631569</v>
      </c>
      <c r="C2730">
        <v>3</v>
      </c>
      <c r="D2730" t="s">
        <v>42</v>
      </c>
      <c r="E2730">
        <v>5</v>
      </c>
      <c r="F2730" t="s">
        <v>102</v>
      </c>
      <c r="G2730" t="s">
        <v>108</v>
      </c>
      <c r="H2730" t="s">
        <v>494</v>
      </c>
      <c r="I2730" t="s">
        <v>212</v>
      </c>
      <c r="J2730" t="s">
        <v>213</v>
      </c>
      <c r="K2730" t="s">
        <v>149</v>
      </c>
      <c r="L2730" t="s">
        <v>214</v>
      </c>
      <c r="M2730" t="s">
        <v>76</v>
      </c>
      <c r="N2730" t="s">
        <v>215</v>
      </c>
      <c r="O2730" s="57">
        <v>46306.528252314813</v>
      </c>
      <c r="P2730" s="57">
        <v>46307.547210648147</v>
      </c>
      <c r="Q2730">
        <v>69408190</v>
      </c>
      <c r="S2730">
        <v>152529201368</v>
      </c>
      <c r="T2730" t="s">
        <v>5636</v>
      </c>
      <c r="U2730" t="s">
        <v>5637</v>
      </c>
      <c r="V2730" t="s">
        <v>5638</v>
      </c>
      <c r="Z2730">
        <v>113.791253</v>
      </c>
      <c r="AA2730">
        <v>-7.7625529999999996</v>
      </c>
      <c r="AB2730" t="s">
        <v>5639</v>
      </c>
      <c r="AC2730" t="s">
        <v>235</v>
      </c>
      <c r="AL2730" t="s">
        <v>217</v>
      </c>
      <c r="AM2730" t="s">
        <v>5640</v>
      </c>
      <c r="AN2730" t="s">
        <v>6</v>
      </c>
      <c r="AO2730" s="57">
        <v>46336.538078703707</v>
      </c>
      <c r="AP2730" s="57">
        <v>46307.458333333336</v>
      </c>
      <c r="AR2730" t="s">
        <v>218</v>
      </c>
      <c r="AS2730" t="s">
        <v>108</v>
      </c>
      <c r="AT2730" t="s">
        <v>220</v>
      </c>
      <c r="AU2730">
        <v>20261012</v>
      </c>
      <c r="AV2730" t="s">
        <v>221</v>
      </c>
      <c r="AW2730" t="s">
        <v>4757</v>
      </c>
      <c r="AX2730" t="s">
        <v>222</v>
      </c>
      <c r="BA2730" s="57">
        <v>46307.458333333336</v>
      </c>
      <c r="BB2730" t="s">
        <v>5640</v>
      </c>
      <c r="BC2730">
        <v>2026</v>
      </c>
      <c r="BD2730">
        <v>10</v>
      </c>
      <c r="BE2730">
        <v>12</v>
      </c>
      <c r="BF2730" s="6">
        <f t="shared" si="126"/>
        <v>46307</v>
      </c>
      <c r="BG2730">
        <f t="shared" si="127"/>
        <v>-0.45833333333575865</v>
      </c>
      <c r="BH2730" t="str">
        <f t="shared" si="128"/>
        <v>COMPLY</v>
      </c>
      <c r="BI2730" t="str">
        <f>VLOOKUP(H2730,Sheet2!$A$1:$B$270,2,FALSE)</f>
        <v>BANYUWANGI</v>
      </c>
    </row>
    <row r="2731" spans="1:61">
      <c r="A2731">
        <v>2730</v>
      </c>
      <c r="B2731">
        <v>1002641471</v>
      </c>
      <c r="C2731">
        <v>3</v>
      </c>
      <c r="D2731" t="s">
        <v>42</v>
      </c>
      <c r="E2731">
        <v>5</v>
      </c>
      <c r="F2731" t="s">
        <v>102</v>
      </c>
      <c r="G2731" t="s">
        <v>108</v>
      </c>
      <c r="H2731" t="s">
        <v>381</v>
      </c>
      <c r="I2731" t="s">
        <v>212</v>
      </c>
      <c r="J2731" t="s">
        <v>213</v>
      </c>
      <c r="K2731" t="s">
        <v>149</v>
      </c>
      <c r="L2731" t="s">
        <v>214</v>
      </c>
      <c r="M2731" t="s">
        <v>1400</v>
      </c>
      <c r="N2731" t="s">
        <v>215</v>
      </c>
      <c r="O2731" s="57">
        <v>46312.624768518515</v>
      </c>
      <c r="P2731" s="57">
        <v>46314.664456018516</v>
      </c>
      <c r="Q2731">
        <v>69412123</v>
      </c>
      <c r="S2731">
        <v>152506219306</v>
      </c>
      <c r="T2731" t="s">
        <v>9197</v>
      </c>
      <c r="U2731" t="s">
        <v>9198</v>
      </c>
      <c r="V2731" t="s">
        <v>9199</v>
      </c>
      <c r="Z2731">
        <v>114.08185400000001</v>
      </c>
      <c r="AA2731">
        <v>-7.6891949999999998</v>
      </c>
      <c r="AB2731" t="s">
        <v>9200</v>
      </c>
      <c r="AC2731" t="s">
        <v>235</v>
      </c>
      <c r="AL2731" t="s">
        <v>217</v>
      </c>
      <c r="AM2731" t="s">
        <v>9201</v>
      </c>
      <c r="AN2731" t="s">
        <v>6</v>
      </c>
      <c r="AO2731" t="s">
        <v>9202</v>
      </c>
      <c r="AP2731" s="57">
        <v>46313.458333333336</v>
      </c>
      <c r="AQ2731" t="s">
        <v>841</v>
      </c>
      <c r="AR2731" t="s">
        <v>14</v>
      </c>
      <c r="AS2731" t="s">
        <v>108</v>
      </c>
      <c r="AT2731" t="s">
        <v>220</v>
      </c>
      <c r="AV2731" t="s">
        <v>9954</v>
      </c>
      <c r="AW2731" t="s">
        <v>4757</v>
      </c>
      <c r="AX2731" t="s">
        <v>222</v>
      </c>
      <c r="BA2731" s="57">
        <v>46313.458333333336</v>
      </c>
      <c r="BB2731" t="s">
        <v>9201</v>
      </c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str">
        <f>VLOOKUP(H2731,Sheet2!$A$1:$B$270,2,FALSE)</f>
        <v>BANYUWANGI</v>
      </c>
    </row>
    <row r="2732" spans="1:61">
      <c r="A2732">
        <v>2731</v>
      </c>
      <c r="B2732">
        <v>1002646069</v>
      </c>
      <c r="C2732">
        <v>3</v>
      </c>
      <c r="D2732" t="s">
        <v>42</v>
      </c>
      <c r="E2732">
        <v>5</v>
      </c>
      <c r="F2732" t="s">
        <v>102</v>
      </c>
      <c r="G2732" t="s">
        <v>108</v>
      </c>
      <c r="H2732" t="s">
        <v>381</v>
      </c>
      <c r="I2732" t="s">
        <v>212</v>
      </c>
      <c r="J2732" t="s">
        <v>213</v>
      </c>
      <c r="K2732" t="s">
        <v>149</v>
      </c>
      <c r="L2732" t="s">
        <v>214</v>
      </c>
      <c r="M2732" t="s">
        <v>1400</v>
      </c>
      <c r="N2732" t="s">
        <v>215</v>
      </c>
      <c r="O2732" s="57">
        <v>46315.665150462963</v>
      </c>
      <c r="P2732" s="57">
        <v>46318.705000000002</v>
      </c>
      <c r="Q2732">
        <v>69413997</v>
      </c>
      <c r="S2732">
        <v>152506219321</v>
      </c>
      <c r="T2732" t="s">
        <v>10603</v>
      </c>
      <c r="U2732" t="s">
        <v>10604</v>
      </c>
      <c r="V2732" t="s">
        <v>10605</v>
      </c>
      <c r="Z2732">
        <v>114.0006399</v>
      </c>
      <c r="AA2732">
        <v>-7.7072756</v>
      </c>
      <c r="AB2732" t="s">
        <v>10606</v>
      </c>
      <c r="AC2732" t="s">
        <v>235</v>
      </c>
      <c r="AL2732" t="s">
        <v>217</v>
      </c>
      <c r="AM2732" t="s">
        <v>10143</v>
      </c>
      <c r="AN2732" t="s">
        <v>6</v>
      </c>
      <c r="AO2732" t="s">
        <v>10124</v>
      </c>
      <c r="AP2732" s="57">
        <v>46316.625</v>
      </c>
      <c r="AQ2732" t="s">
        <v>841</v>
      </c>
      <c r="AR2732" t="s">
        <v>14</v>
      </c>
      <c r="AS2732" t="s">
        <v>108</v>
      </c>
      <c r="AT2732" t="s">
        <v>230</v>
      </c>
      <c r="AV2732" t="s">
        <v>12782</v>
      </c>
      <c r="AW2732" t="s">
        <v>875</v>
      </c>
      <c r="AX2732" t="s">
        <v>222</v>
      </c>
      <c r="BA2732" s="57">
        <v>46316.625</v>
      </c>
      <c r="BB2732" t="s">
        <v>10143</v>
      </c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str">
        <f>VLOOKUP(H2732,Sheet2!$A$1:$B$270,2,FALSE)</f>
        <v>BANYUWANGI</v>
      </c>
    </row>
    <row r="2733" spans="1:61">
      <c r="A2733">
        <v>2732</v>
      </c>
      <c r="B2733">
        <v>1002635414</v>
      </c>
      <c r="C2733">
        <v>3</v>
      </c>
      <c r="D2733" t="s">
        <v>42</v>
      </c>
      <c r="E2733">
        <v>5</v>
      </c>
      <c r="F2733" t="s">
        <v>102</v>
      </c>
      <c r="G2733" t="s">
        <v>108</v>
      </c>
      <c r="H2733" t="s">
        <v>381</v>
      </c>
      <c r="I2733" t="s">
        <v>212</v>
      </c>
      <c r="J2733" t="s">
        <v>213</v>
      </c>
      <c r="K2733" t="s">
        <v>149</v>
      </c>
      <c r="L2733" t="s">
        <v>214</v>
      </c>
      <c r="M2733" t="s">
        <v>76</v>
      </c>
      <c r="N2733" t="s">
        <v>215</v>
      </c>
      <c r="O2733" s="57">
        <v>46308.641423611109</v>
      </c>
      <c r="P2733" s="57">
        <v>46309.679976851854</v>
      </c>
      <c r="Q2733">
        <v>69409535</v>
      </c>
      <c r="S2733">
        <v>152506219303</v>
      </c>
      <c r="T2733" t="s">
        <v>6783</v>
      </c>
      <c r="U2733" t="s">
        <v>7288</v>
      </c>
      <c r="V2733" t="s">
        <v>6784</v>
      </c>
      <c r="Z2733">
        <v>114.0033755</v>
      </c>
      <c r="AA2733">
        <v>-7.7034665999999898</v>
      </c>
      <c r="AB2733" t="s">
        <v>6785</v>
      </c>
      <c r="AC2733" t="s">
        <v>235</v>
      </c>
      <c r="AL2733" t="s">
        <v>217</v>
      </c>
      <c r="AM2733" t="s">
        <v>6786</v>
      </c>
      <c r="AN2733" t="s">
        <v>6</v>
      </c>
      <c r="AO2733" t="s">
        <v>6589</v>
      </c>
      <c r="AP2733" s="57">
        <v>46309.625</v>
      </c>
      <c r="AR2733" t="s">
        <v>218</v>
      </c>
      <c r="AS2733" t="s">
        <v>108</v>
      </c>
      <c r="AT2733" t="s">
        <v>230</v>
      </c>
      <c r="AU2733">
        <v>20261014</v>
      </c>
      <c r="AV2733" t="s">
        <v>221</v>
      </c>
      <c r="AW2733" t="s">
        <v>877</v>
      </c>
      <c r="AX2733" t="s">
        <v>222</v>
      </c>
      <c r="BA2733" s="57">
        <v>46309.625</v>
      </c>
      <c r="BB2733" t="s">
        <v>6786</v>
      </c>
      <c r="BC2733">
        <v>2026</v>
      </c>
      <c r="BD2733">
        <v>10</v>
      </c>
      <c r="BE2733">
        <v>14</v>
      </c>
      <c r="BF2733" s="6">
        <f t="shared" si="126"/>
        <v>46309</v>
      </c>
      <c r="BG2733">
        <f t="shared" si="127"/>
        <v>-0.625</v>
      </c>
      <c r="BH2733" t="str">
        <f t="shared" si="128"/>
        <v>COMPLY</v>
      </c>
      <c r="BI2733" t="str">
        <f>VLOOKUP(H2733,Sheet2!$A$1:$B$270,2,FALSE)</f>
        <v>BANYUWANGI</v>
      </c>
    </row>
    <row r="2734" spans="1:61">
      <c r="A2734">
        <v>2733</v>
      </c>
      <c r="B2734">
        <v>1002639753</v>
      </c>
      <c r="C2734">
        <v>3</v>
      </c>
      <c r="D2734" t="s">
        <v>42</v>
      </c>
      <c r="E2734">
        <v>5</v>
      </c>
      <c r="F2734" t="s">
        <v>102</v>
      </c>
      <c r="G2734" t="s">
        <v>108</v>
      </c>
      <c r="H2734" t="s">
        <v>381</v>
      </c>
      <c r="I2734" t="s">
        <v>212</v>
      </c>
      <c r="J2734" t="s">
        <v>213</v>
      </c>
      <c r="K2734" t="s">
        <v>149</v>
      </c>
      <c r="L2734" t="s">
        <v>214</v>
      </c>
      <c r="M2734" t="s">
        <v>76</v>
      </c>
      <c r="N2734" t="s">
        <v>215</v>
      </c>
      <c r="O2734" s="57">
        <v>46311.443460648145</v>
      </c>
      <c r="P2734" s="57">
        <v>46311.631192129629</v>
      </c>
      <c r="Q2734">
        <v>69411282</v>
      </c>
      <c r="S2734">
        <v>152506219088</v>
      </c>
      <c r="T2734" t="s">
        <v>9193</v>
      </c>
      <c r="U2734" t="s">
        <v>9194</v>
      </c>
      <c r="V2734" t="s">
        <v>9195</v>
      </c>
      <c r="Z2734">
        <v>114.020599</v>
      </c>
      <c r="AA2734">
        <v>-7.6666759999999998</v>
      </c>
      <c r="AB2734" t="s">
        <v>9196</v>
      </c>
      <c r="AC2734" t="s">
        <v>235</v>
      </c>
      <c r="AL2734" t="s">
        <v>217</v>
      </c>
      <c r="AM2734" t="s">
        <v>8642</v>
      </c>
      <c r="AN2734" t="s">
        <v>6</v>
      </c>
      <c r="AO2734" t="s">
        <v>8241</v>
      </c>
      <c r="AP2734" s="57">
        <v>46312.333333333336</v>
      </c>
      <c r="AR2734" t="s">
        <v>218</v>
      </c>
      <c r="AS2734" t="s">
        <v>108</v>
      </c>
      <c r="AT2734" t="s">
        <v>220</v>
      </c>
      <c r="AU2734">
        <v>20261016</v>
      </c>
      <c r="AV2734" t="s">
        <v>221</v>
      </c>
      <c r="AW2734" t="s">
        <v>1670</v>
      </c>
      <c r="AX2734" t="s">
        <v>222</v>
      </c>
      <c r="BA2734" s="57">
        <v>46312.333333333336</v>
      </c>
      <c r="BB2734" t="s">
        <v>8642</v>
      </c>
      <c r="BC2734">
        <v>2026</v>
      </c>
      <c r="BD2734">
        <v>10</v>
      </c>
      <c r="BE2734">
        <v>16</v>
      </c>
      <c r="BF2734" s="6">
        <f t="shared" si="126"/>
        <v>46311</v>
      </c>
      <c r="BG2734">
        <f t="shared" si="127"/>
        <v>-1.3333333333357587</v>
      </c>
      <c r="BH2734" t="str">
        <f t="shared" si="128"/>
        <v>COMPLY</v>
      </c>
      <c r="BI2734" t="str">
        <f>VLOOKUP(H2734,Sheet2!$A$1:$B$270,2,FALSE)</f>
        <v>BANYUWANGI</v>
      </c>
    </row>
    <row r="2735" spans="1:61">
      <c r="A2735">
        <v>2734</v>
      </c>
      <c r="B2735">
        <v>1002643890</v>
      </c>
      <c r="C2735">
        <v>3</v>
      </c>
      <c r="D2735" t="s">
        <v>42</v>
      </c>
      <c r="E2735">
        <v>5</v>
      </c>
      <c r="F2735" t="s">
        <v>102</v>
      </c>
      <c r="G2735" t="s">
        <v>108</v>
      </c>
      <c r="H2735" t="s">
        <v>381</v>
      </c>
      <c r="I2735" t="s">
        <v>212</v>
      </c>
      <c r="J2735" t="s">
        <v>213</v>
      </c>
      <c r="K2735" t="s">
        <v>149</v>
      </c>
      <c r="M2735" t="s">
        <v>76</v>
      </c>
      <c r="N2735" t="s">
        <v>215</v>
      </c>
      <c r="O2735" s="57">
        <v>46314.664456018516</v>
      </c>
      <c r="P2735" s="57">
        <v>46314.761967592596</v>
      </c>
      <c r="Q2735">
        <v>69412123</v>
      </c>
      <c r="S2735">
        <v>152506219314</v>
      </c>
      <c r="T2735" t="s">
        <v>9197</v>
      </c>
      <c r="U2735" t="s">
        <v>9955</v>
      </c>
      <c r="V2735" t="s">
        <v>9956</v>
      </c>
      <c r="Z2735">
        <v>114.08191503124699</v>
      </c>
      <c r="AA2735">
        <v>-7.6883572506296103</v>
      </c>
      <c r="AB2735" t="s">
        <v>9200</v>
      </c>
      <c r="AC2735" t="s">
        <v>229</v>
      </c>
      <c r="AL2735" t="s">
        <v>217</v>
      </c>
      <c r="AM2735" t="s">
        <v>9957</v>
      </c>
      <c r="AN2735" t="s">
        <v>6</v>
      </c>
      <c r="AO2735" t="s">
        <v>9433</v>
      </c>
      <c r="AR2735" t="s">
        <v>218</v>
      </c>
      <c r="AS2735" t="s">
        <v>108</v>
      </c>
      <c r="AT2735" t="s">
        <v>220</v>
      </c>
      <c r="AU2735">
        <v>20261019</v>
      </c>
      <c r="AV2735" t="s">
        <v>221</v>
      </c>
      <c r="AW2735" t="s">
        <v>1570</v>
      </c>
      <c r="AX2735" t="s">
        <v>222</v>
      </c>
      <c r="BA2735" s="57">
        <v>46314.291666666664</v>
      </c>
      <c r="BB2735" t="s">
        <v>9957</v>
      </c>
      <c r="BC2735">
        <v>2026</v>
      </c>
      <c r="BD2735">
        <v>10</v>
      </c>
      <c r="BE2735">
        <v>19</v>
      </c>
      <c r="BF2735" s="6">
        <f t="shared" si="126"/>
        <v>46314</v>
      </c>
      <c r="BG2735">
        <f t="shared" si="127"/>
        <v>-0.29166666666424135</v>
      </c>
      <c r="BH2735" t="str">
        <f t="shared" si="128"/>
        <v>COMPLY</v>
      </c>
      <c r="BI2735" t="str">
        <f>VLOOKUP(H2735,Sheet2!$A$1:$B$270,2,FALSE)</f>
        <v>BANYUWANGI</v>
      </c>
    </row>
    <row r="2736" spans="1:61">
      <c r="A2736">
        <v>2735</v>
      </c>
      <c r="B2736">
        <v>1002651683</v>
      </c>
      <c r="C2736">
        <v>3</v>
      </c>
      <c r="D2736" t="s">
        <v>42</v>
      </c>
      <c r="E2736">
        <v>5</v>
      </c>
      <c r="F2736" t="s">
        <v>102</v>
      </c>
      <c r="G2736" t="s">
        <v>108</v>
      </c>
      <c r="H2736" t="s">
        <v>381</v>
      </c>
      <c r="I2736" t="s">
        <v>212</v>
      </c>
      <c r="J2736" t="s">
        <v>213</v>
      </c>
      <c r="K2736" t="s">
        <v>149</v>
      </c>
      <c r="M2736" t="s">
        <v>76</v>
      </c>
      <c r="N2736" t="s">
        <v>215</v>
      </c>
      <c r="O2736" s="57">
        <v>46318.705000000002</v>
      </c>
      <c r="P2736" s="57">
        <v>46318.766261574077</v>
      </c>
      <c r="Q2736">
        <v>69413997</v>
      </c>
      <c r="S2736">
        <v>152506219341</v>
      </c>
      <c r="T2736" t="s">
        <v>10603</v>
      </c>
      <c r="U2736" t="s">
        <v>12783</v>
      </c>
      <c r="V2736" t="s">
        <v>12784</v>
      </c>
      <c r="Z2736">
        <v>113.9985619</v>
      </c>
      <c r="AA2736">
        <v>-7.7081080999999996</v>
      </c>
      <c r="AB2736" t="s">
        <v>10606</v>
      </c>
      <c r="AC2736" t="s">
        <v>229</v>
      </c>
      <c r="AL2736" t="s">
        <v>217</v>
      </c>
      <c r="AM2736" t="s">
        <v>12785</v>
      </c>
      <c r="AN2736" t="s">
        <v>6</v>
      </c>
      <c r="AO2736" t="s">
        <v>12176</v>
      </c>
      <c r="AR2736" t="s">
        <v>218</v>
      </c>
      <c r="AS2736" t="s">
        <v>108</v>
      </c>
      <c r="AT2736" t="s">
        <v>230</v>
      </c>
      <c r="AU2736">
        <v>20261023</v>
      </c>
      <c r="AV2736" t="s">
        <v>221</v>
      </c>
      <c r="AW2736" t="s">
        <v>541</v>
      </c>
      <c r="AX2736" t="s">
        <v>222</v>
      </c>
      <c r="BA2736" s="57">
        <v>46318.291666666664</v>
      </c>
      <c r="BB2736" t="s">
        <v>12785</v>
      </c>
      <c r="BC2736">
        <v>2026</v>
      </c>
      <c r="BD2736">
        <v>10</v>
      </c>
      <c r="BE2736">
        <v>23</v>
      </c>
      <c r="BF2736" s="6">
        <f t="shared" si="126"/>
        <v>46318</v>
      </c>
      <c r="BG2736">
        <f t="shared" si="127"/>
        <v>-0.29166666666424135</v>
      </c>
      <c r="BH2736" t="str">
        <f t="shared" si="128"/>
        <v>COMPLY</v>
      </c>
      <c r="BI2736" t="str">
        <f>VLOOKUP(H2736,Sheet2!$A$1:$B$270,2,FALSE)</f>
        <v>BANYUWANGI</v>
      </c>
    </row>
    <row r="2737" spans="1:61">
      <c r="A2737">
        <v>2736</v>
      </c>
      <c r="B2737">
        <v>1002659331</v>
      </c>
      <c r="C2737">
        <v>3</v>
      </c>
      <c r="D2737" t="s">
        <v>42</v>
      </c>
      <c r="E2737">
        <v>5</v>
      </c>
      <c r="F2737" t="s">
        <v>102</v>
      </c>
      <c r="G2737" t="s">
        <v>108</v>
      </c>
      <c r="H2737" t="s">
        <v>381</v>
      </c>
      <c r="I2737" t="s">
        <v>212</v>
      </c>
      <c r="J2737" t="s">
        <v>213</v>
      </c>
      <c r="K2737" t="s">
        <v>149</v>
      </c>
      <c r="L2737" t="s">
        <v>214</v>
      </c>
      <c r="M2737" t="s">
        <v>76</v>
      </c>
      <c r="N2737" t="s">
        <v>215</v>
      </c>
      <c r="O2737" s="57">
        <v>46324.573449074072</v>
      </c>
      <c r="P2737" s="57">
        <v>46325.554039351853</v>
      </c>
      <c r="Q2737">
        <v>69419305</v>
      </c>
      <c r="S2737">
        <v>152506219358</v>
      </c>
      <c r="T2737" t="s">
        <v>15516</v>
      </c>
      <c r="U2737" t="s">
        <v>15517</v>
      </c>
      <c r="V2737" t="s">
        <v>15518</v>
      </c>
      <c r="Z2737">
        <v>113.897051</v>
      </c>
      <c r="AA2737">
        <v>-7.6979709999999999</v>
      </c>
      <c r="AB2737" t="s">
        <v>15519</v>
      </c>
      <c r="AC2737" t="s">
        <v>235</v>
      </c>
      <c r="AL2737" t="s">
        <v>217</v>
      </c>
      <c r="AM2737" t="s">
        <v>14962</v>
      </c>
      <c r="AN2737" t="s">
        <v>6</v>
      </c>
      <c r="AO2737" t="s">
        <v>15438</v>
      </c>
      <c r="AP2737" s="57">
        <v>46325.458333333336</v>
      </c>
      <c r="AR2737" t="s">
        <v>218</v>
      </c>
      <c r="AS2737" t="s">
        <v>108</v>
      </c>
      <c r="AT2737" t="s">
        <v>230</v>
      </c>
      <c r="AU2737">
        <v>20261030</v>
      </c>
      <c r="AV2737" t="s">
        <v>221</v>
      </c>
      <c r="AW2737" t="s">
        <v>883</v>
      </c>
      <c r="AX2737" t="s">
        <v>222</v>
      </c>
      <c r="BA2737" s="57">
        <v>46325.458333333336</v>
      </c>
      <c r="BB2737" t="s">
        <v>14962</v>
      </c>
      <c r="BC2737">
        <v>2026</v>
      </c>
      <c r="BD2737">
        <v>10</v>
      </c>
      <c r="BE2737">
        <v>30</v>
      </c>
      <c r="BF2737" s="6">
        <f t="shared" si="126"/>
        <v>46325</v>
      </c>
      <c r="BG2737">
        <f t="shared" si="127"/>
        <v>-0.45833333333575865</v>
      </c>
      <c r="BH2737" t="str">
        <f t="shared" si="128"/>
        <v>COMPLY</v>
      </c>
      <c r="BI2737" t="str">
        <f>VLOOKUP(H2737,Sheet2!$A$1:$B$270,2,FALSE)</f>
        <v>BANYUWANGI</v>
      </c>
    </row>
    <row r="2738" spans="1:61">
      <c r="A2738">
        <v>2737</v>
      </c>
      <c r="B2738">
        <v>1002617166</v>
      </c>
      <c r="C2738">
        <v>3</v>
      </c>
      <c r="D2738" t="s">
        <v>42</v>
      </c>
      <c r="E2738">
        <v>5</v>
      </c>
      <c r="F2738" t="s">
        <v>102</v>
      </c>
      <c r="G2738" t="s">
        <v>102</v>
      </c>
      <c r="H2738" t="s">
        <v>372</v>
      </c>
      <c r="I2738" t="s">
        <v>212</v>
      </c>
      <c r="J2738" t="s">
        <v>213</v>
      </c>
      <c r="K2738" t="s">
        <v>149</v>
      </c>
      <c r="M2738" t="s">
        <v>76</v>
      </c>
      <c r="N2738" t="s">
        <v>215</v>
      </c>
      <c r="O2738" s="57">
        <v>46296.408101851855</v>
      </c>
      <c r="P2738" s="57">
        <v>46296.850081018521</v>
      </c>
      <c r="Q2738">
        <v>69400906</v>
      </c>
      <c r="R2738">
        <v>3368900010</v>
      </c>
      <c r="S2738">
        <v>152539206020</v>
      </c>
      <c r="T2738" t="s">
        <v>927</v>
      </c>
      <c r="U2738" t="s">
        <v>1351</v>
      </c>
      <c r="V2738" t="s">
        <v>1352</v>
      </c>
      <c r="Z2738">
        <v>113.608535</v>
      </c>
      <c r="AA2738">
        <v>-8.3398029999999999</v>
      </c>
      <c r="AB2738" t="s">
        <v>928</v>
      </c>
      <c r="AC2738" t="s">
        <v>229</v>
      </c>
      <c r="AL2738" t="s">
        <v>217</v>
      </c>
      <c r="AM2738" t="s">
        <v>1353</v>
      </c>
      <c r="AN2738" t="s">
        <v>6</v>
      </c>
      <c r="AO2738" s="57">
        <v>46032.413738425923</v>
      </c>
      <c r="AR2738" t="s">
        <v>218</v>
      </c>
      <c r="AS2738" t="s">
        <v>574</v>
      </c>
      <c r="AT2738" t="s">
        <v>230</v>
      </c>
      <c r="AU2738">
        <v>20261001</v>
      </c>
      <c r="AV2738" t="s">
        <v>221</v>
      </c>
      <c r="AW2738" t="s">
        <v>540</v>
      </c>
      <c r="AX2738" t="s">
        <v>222</v>
      </c>
      <c r="BA2738" s="57">
        <v>46296.291666666664</v>
      </c>
      <c r="BB2738" t="s">
        <v>1353</v>
      </c>
      <c r="BC2738">
        <v>2026</v>
      </c>
      <c r="BD2738">
        <v>10</v>
      </c>
      <c r="BE2738">
        <v>1</v>
      </c>
      <c r="BF2738" s="6">
        <f t="shared" si="126"/>
        <v>46296</v>
      </c>
      <c r="BG2738">
        <f t="shared" si="127"/>
        <v>-0.29166666666424135</v>
      </c>
      <c r="BH2738" t="str">
        <f t="shared" si="128"/>
        <v>COMPLY</v>
      </c>
      <c r="BI2738" t="str">
        <f>VLOOKUP(H2738,Sheet2!$A$1:$B$270,2,FALSE)</f>
        <v>JEMBER</v>
      </c>
    </row>
    <row r="2739" spans="1:61">
      <c r="A2739">
        <v>2738</v>
      </c>
      <c r="B2739">
        <v>1002640471</v>
      </c>
      <c r="C2739">
        <v>3</v>
      </c>
      <c r="D2739" t="s">
        <v>42</v>
      </c>
      <c r="E2739">
        <v>5</v>
      </c>
      <c r="F2739" t="s">
        <v>102</v>
      </c>
      <c r="G2739" t="s">
        <v>102</v>
      </c>
      <c r="H2739" t="s">
        <v>360</v>
      </c>
      <c r="I2739" t="s">
        <v>212</v>
      </c>
      <c r="J2739" t="s">
        <v>213</v>
      </c>
      <c r="K2739" t="s">
        <v>149</v>
      </c>
      <c r="M2739" t="s">
        <v>1400</v>
      </c>
      <c r="N2739" t="s">
        <v>563</v>
      </c>
      <c r="O2739" s="57">
        <v>46311.630185185182</v>
      </c>
      <c r="P2739" s="57">
        <v>46314.668124999997</v>
      </c>
      <c r="Q2739">
        <v>69411646</v>
      </c>
      <c r="S2739">
        <v>152501281129</v>
      </c>
      <c r="T2739" t="s">
        <v>9208</v>
      </c>
      <c r="U2739" t="s">
        <v>9209</v>
      </c>
      <c r="V2739" t="s">
        <v>9210</v>
      </c>
      <c r="Z2739">
        <v>113.7025833</v>
      </c>
      <c r="AA2739">
        <v>-8.1569450000000003</v>
      </c>
      <c r="AB2739" t="s">
        <v>9211</v>
      </c>
      <c r="AC2739" t="s">
        <v>229</v>
      </c>
      <c r="AL2739" t="s">
        <v>217</v>
      </c>
      <c r="AM2739" t="s">
        <v>9212</v>
      </c>
      <c r="AN2739" t="s">
        <v>6</v>
      </c>
      <c r="AO2739" t="s">
        <v>8139</v>
      </c>
      <c r="AP2739" s="57">
        <v>46312.625</v>
      </c>
      <c r="AR2739" t="s">
        <v>14</v>
      </c>
      <c r="AS2739" t="s">
        <v>102</v>
      </c>
      <c r="AT2739" t="s">
        <v>230</v>
      </c>
      <c r="AV2739" t="s">
        <v>9958</v>
      </c>
      <c r="AW2739" t="s">
        <v>541</v>
      </c>
      <c r="AX2739" t="s">
        <v>222</v>
      </c>
      <c r="BA2739" s="57">
        <v>46312.625</v>
      </c>
      <c r="BB2739" t="s">
        <v>9212</v>
      </c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str">
        <f>VLOOKUP(H2739,Sheet2!$A$1:$B$270,2,FALSE)</f>
        <v>JEMBER</v>
      </c>
    </row>
    <row r="2740" spans="1:61">
      <c r="A2740">
        <v>2739</v>
      </c>
      <c r="B2740">
        <v>1002617727</v>
      </c>
      <c r="C2740">
        <v>3</v>
      </c>
      <c r="D2740" t="s">
        <v>42</v>
      </c>
      <c r="E2740">
        <v>5</v>
      </c>
      <c r="F2740" t="s">
        <v>102</v>
      </c>
      <c r="G2740" t="s">
        <v>102</v>
      </c>
      <c r="H2740" t="s">
        <v>360</v>
      </c>
      <c r="I2740" t="s">
        <v>212</v>
      </c>
      <c r="J2740" t="s">
        <v>213</v>
      </c>
      <c r="K2740" t="s">
        <v>149</v>
      </c>
      <c r="L2740" t="s">
        <v>214</v>
      </c>
      <c r="M2740" t="s">
        <v>76</v>
      </c>
      <c r="N2740" t="s">
        <v>215</v>
      </c>
      <c r="O2740" s="57">
        <v>46296.519849537035</v>
      </c>
      <c r="P2740" s="57">
        <v>46297.594965277778</v>
      </c>
      <c r="Q2740">
        <v>69402313</v>
      </c>
      <c r="S2740">
        <v>152501281067</v>
      </c>
      <c r="T2740" t="s">
        <v>1354</v>
      </c>
      <c r="U2740" t="s">
        <v>1355</v>
      </c>
      <c r="V2740" t="s">
        <v>1356</v>
      </c>
      <c r="Z2740">
        <v>113.705057166516</v>
      </c>
      <c r="AA2740">
        <v>-8.16480285008255</v>
      </c>
      <c r="AB2740" t="s">
        <v>1357</v>
      </c>
      <c r="AC2740" t="s">
        <v>216</v>
      </c>
      <c r="AL2740" t="s">
        <v>217</v>
      </c>
      <c r="AM2740" t="s">
        <v>1358</v>
      </c>
      <c r="AN2740" t="s">
        <v>6</v>
      </c>
      <c r="AO2740" s="57">
        <v>46032.559305555558</v>
      </c>
      <c r="AP2740" s="57">
        <v>46297.458333333336</v>
      </c>
      <c r="AR2740" t="s">
        <v>218</v>
      </c>
      <c r="AS2740" t="s">
        <v>102</v>
      </c>
      <c r="AT2740" t="s">
        <v>230</v>
      </c>
      <c r="AU2740">
        <v>20261002</v>
      </c>
      <c r="AV2740" t="s">
        <v>221</v>
      </c>
      <c r="AW2740" t="s">
        <v>879</v>
      </c>
      <c r="AX2740" t="s">
        <v>222</v>
      </c>
      <c r="BA2740" s="57">
        <v>46297.458333333336</v>
      </c>
      <c r="BB2740" t="s">
        <v>1358</v>
      </c>
      <c r="BC2740">
        <v>2026</v>
      </c>
      <c r="BD2740">
        <v>10</v>
      </c>
      <c r="BE2740">
        <v>2</v>
      </c>
      <c r="BF2740" s="6">
        <f t="shared" si="126"/>
        <v>46297</v>
      </c>
      <c r="BG2740">
        <f t="shared" si="127"/>
        <v>-0.45833333333575865</v>
      </c>
      <c r="BH2740" t="str">
        <f t="shared" si="128"/>
        <v>COMPLY</v>
      </c>
      <c r="BI2740" t="str">
        <f>VLOOKUP(H2740,Sheet2!$A$1:$B$270,2,FALSE)</f>
        <v>JEMBER</v>
      </c>
    </row>
    <row r="2741" spans="1:61">
      <c r="A2741">
        <v>2740</v>
      </c>
      <c r="B2741">
        <v>1002620211</v>
      </c>
      <c r="C2741">
        <v>3</v>
      </c>
      <c r="D2741" t="s">
        <v>42</v>
      </c>
      <c r="E2741">
        <v>5</v>
      </c>
      <c r="F2741" t="s">
        <v>102</v>
      </c>
      <c r="G2741" t="s">
        <v>102</v>
      </c>
      <c r="H2741" t="s">
        <v>360</v>
      </c>
      <c r="I2741" t="s">
        <v>212</v>
      </c>
      <c r="J2741" t="s">
        <v>213</v>
      </c>
      <c r="K2741" t="s">
        <v>149</v>
      </c>
      <c r="L2741" t="s">
        <v>214</v>
      </c>
      <c r="M2741" t="s">
        <v>76</v>
      </c>
      <c r="N2741" t="s">
        <v>215</v>
      </c>
      <c r="O2741" s="57">
        <v>46297.636574074073</v>
      </c>
      <c r="P2741" s="57">
        <v>46299.37122685185</v>
      </c>
      <c r="Q2741">
        <v>69403248</v>
      </c>
      <c r="S2741">
        <v>152501281076</v>
      </c>
      <c r="T2741" t="s">
        <v>2378</v>
      </c>
      <c r="U2741" t="s">
        <v>2379</v>
      </c>
      <c r="V2741" t="s">
        <v>2380</v>
      </c>
      <c r="Z2741">
        <v>113.670350052416</v>
      </c>
      <c r="AA2741">
        <v>-8.1830560354887698</v>
      </c>
      <c r="AB2741" t="s">
        <v>2381</v>
      </c>
      <c r="AC2741" t="s">
        <v>216</v>
      </c>
      <c r="AL2741" t="s">
        <v>217</v>
      </c>
      <c r="AM2741" t="s">
        <v>2382</v>
      </c>
      <c r="AN2741" t="s">
        <v>6</v>
      </c>
      <c r="AO2741" s="57">
        <v>46063.652951388889</v>
      </c>
      <c r="AP2741" s="57">
        <v>46298.625</v>
      </c>
      <c r="AR2741" t="s">
        <v>218</v>
      </c>
      <c r="AS2741" t="s">
        <v>102</v>
      </c>
      <c r="AT2741" t="s">
        <v>230</v>
      </c>
      <c r="AU2741">
        <v>20261004</v>
      </c>
      <c r="AV2741" t="s">
        <v>221</v>
      </c>
      <c r="AW2741" t="s">
        <v>877</v>
      </c>
      <c r="AX2741" t="s">
        <v>222</v>
      </c>
      <c r="BA2741" s="57">
        <v>46298.625</v>
      </c>
      <c r="BB2741" t="s">
        <v>2382</v>
      </c>
      <c r="BC2741">
        <v>2026</v>
      </c>
      <c r="BD2741">
        <v>10</v>
      </c>
      <c r="BE2741">
        <v>4</v>
      </c>
      <c r="BF2741" s="6">
        <f t="shared" si="126"/>
        <v>46299</v>
      </c>
      <c r="BG2741">
        <f t="shared" si="127"/>
        <v>0.375</v>
      </c>
      <c r="BH2741" t="str">
        <f t="shared" si="128"/>
        <v>COMPLY</v>
      </c>
      <c r="BI2741" t="str">
        <f>VLOOKUP(H2741,Sheet2!$A$1:$B$270,2,FALSE)</f>
        <v>JEMBER</v>
      </c>
    </row>
    <row r="2742" spans="1:61">
      <c r="A2742">
        <v>2741</v>
      </c>
      <c r="B2742">
        <v>1002625867</v>
      </c>
      <c r="C2742">
        <v>3</v>
      </c>
      <c r="D2742" t="s">
        <v>42</v>
      </c>
      <c r="E2742">
        <v>5</v>
      </c>
      <c r="F2742" t="s">
        <v>102</v>
      </c>
      <c r="G2742" t="s">
        <v>102</v>
      </c>
      <c r="H2742" t="s">
        <v>360</v>
      </c>
      <c r="I2742" t="s">
        <v>212</v>
      </c>
      <c r="J2742" t="s">
        <v>213</v>
      </c>
      <c r="K2742" t="s">
        <v>149</v>
      </c>
      <c r="L2742" t="s">
        <v>214</v>
      </c>
      <c r="M2742" t="s">
        <v>76</v>
      </c>
      <c r="N2742" t="s">
        <v>215</v>
      </c>
      <c r="O2742" s="57">
        <v>46302.488680555558</v>
      </c>
      <c r="P2742" s="57">
        <v>46303.866863425923</v>
      </c>
      <c r="Q2742">
        <v>69405712</v>
      </c>
      <c r="S2742">
        <v>152501281097</v>
      </c>
      <c r="T2742" t="s">
        <v>4300</v>
      </c>
      <c r="U2742" t="s">
        <v>4301</v>
      </c>
      <c r="V2742" t="s">
        <v>4302</v>
      </c>
      <c r="Z2742">
        <v>113.66687424480899</v>
      </c>
      <c r="AA2742">
        <v>-8.1848311638775897</v>
      </c>
      <c r="AB2742" t="s">
        <v>4303</v>
      </c>
      <c r="AC2742" t="s">
        <v>216</v>
      </c>
      <c r="AL2742" t="s">
        <v>217</v>
      </c>
      <c r="AM2742" t="s">
        <v>3214</v>
      </c>
      <c r="AN2742" t="s">
        <v>6</v>
      </c>
      <c r="AO2742" s="57">
        <v>46213.496678240743</v>
      </c>
      <c r="AP2742" s="57">
        <v>46303.333333333336</v>
      </c>
      <c r="AR2742" t="s">
        <v>218</v>
      </c>
      <c r="AS2742" t="s">
        <v>102</v>
      </c>
      <c r="AT2742" t="s">
        <v>230</v>
      </c>
      <c r="AU2742">
        <v>20261008</v>
      </c>
      <c r="AV2742" t="s">
        <v>221</v>
      </c>
      <c r="AW2742" t="s">
        <v>880</v>
      </c>
      <c r="AX2742" t="s">
        <v>222</v>
      </c>
      <c r="BA2742" s="57">
        <v>46303.333333333336</v>
      </c>
      <c r="BB2742" t="s">
        <v>3214</v>
      </c>
      <c r="BC2742">
        <v>2026</v>
      </c>
      <c r="BD2742">
        <v>10</v>
      </c>
      <c r="BE2742">
        <v>8</v>
      </c>
      <c r="BF2742" s="6">
        <f t="shared" si="126"/>
        <v>46303</v>
      </c>
      <c r="BG2742">
        <f t="shared" si="127"/>
        <v>-0.33333333333575865</v>
      </c>
      <c r="BH2742" t="str">
        <f t="shared" si="128"/>
        <v>COMPLY</v>
      </c>
      <c r="BI2742" t="str">
        <f>VLOOKUP(H2742,Sheet2!$A$1:$B$270,2,FALSE)</f>
        <v>JEMBER</v>
      </c>
    </row>
    <row r="2743" spans="1:61">
      <c r="A2743">
        <v>2742</v>
      </c>
      <c r="B2743">
        <v>1002633533</v>
      </c>
      <c r="C2743">
        <v>3</v>
      </c>
      <c r="D2743" t="s">
        <v>42</v>
      </c>
      <c r="E2743">
        <v>5</v>
      </c>
      <c r="F2743" t="s">
        <v>102</v>
      </c>
      <c r="G2743" t="s">
        <v>102</v>
      </c>
      <c r="H2743" t="s">
        <v>360</v>
      </c>
      <c r="I2743" t="s">
        <v>212</v>
      </c>
      <c r="J2743" t="s">
        <v>213</v>
      </c>
      <c r="K2743" t="s">
        <v>149</v>
      </c>
      <c r="M2743" t="s">
        <v>76</v>
      </c>
      <c r="N2743" t="s">
        <v>563</v>
      </c>
      <c r="O2743" s="57">
        <v>46307.672847222224</v>
      </c>
      <c r="P2743" s="57">
        <v>46309.845057870371</v>
      </c>
      <c r="Q2743">
        <v>69408860</v>
      </c>
      <c r="S2743">
        <v>152501281111</v>
      </c>
      <c r="T2743" t="s">
        <v>6499</v>
      </c>
      <c r="U2743" t="s">
        <v>6500</v>
      </c>
      <c r="V2743" t="s">
        <v>6501</v>
      </c>
      <c r="Z2743">
        <v>113.7152184</v>
      </c>
      <c r="AA2743">
        <v>-8.1509607000000006</v>
      </c>
      <c r="AB2743" t="s">
        <v>6502</v>
      </c>
      <c r="AC2743" t="s">
        <v>284</v>
      </c>
      <c r="AL2743" t="s">
        <v>217</v>
      </c>
      <c r="AM2743" t="s">
        <v>6503</v>
      </c>
      <c r="AN2743" t="s">
        <v>6</v>
      </c>
      <c r="AO2743" s="57">
        <v>46366.684236111112</v>
      </c>
      <c r="AP2743" s="57">
        <v>46312.333333333336</v>
      </c>
      <c r="AR2743" t="s">
        <v>218</v>
      </c>
      <c r="AS2743" t="s">
        <v>102</v>
      </c>
      <c r="AT2743" t="s">
        <v>230</v>
      </c>
      <c r="AU2743">
        <v>20261014</v>
      </c>
      <c r="AV2743" t="s">
        <v>221</v>
      </c>
      <c r="AW2743" t="s">
        <v>2693</v>
      </c>
      <c r="AX2743" t="s">
        <v>222</v>
      </c>
      <c r="BA2743" s="57">
        <v>46312.333333333336</v>
      </c>
      <c r="BB2743" t="s">
        <v>6503</v>
      </c>
      <c r="BC2743">
        <v>2026</v>
      </c>
      <c r="BD2743">
        <v>10</v>
      </c>
      <c r="BE2743">
        <v>14</v>
      </c>
      <c r="BF2743" s="6">
        <f t="shared" si="126"/>
        <v>46309</v>
      </c>
      <c r="BG2743">
        <f t="shared" si="127"/>
        <v>-3.3333333333357587</v>
      </c>
      <c r="BH2743" t="str">
        <f t="shared" si="128"/>
        <v>COMPLY</v>
      </c>
      <c r="BI2743" t="str">
        <f>VLOOKUP(H2743,Sheet2!$A$1:$B$270,2,FALSE)</f>
        <v>JEMBER</v>
      </c>
    </row>
    <row r="2744" spans="1:61">
      <c r="A2744">
        <v>2743</v>
      </c>
      <c r="B2744">
        <v>1002639735</v>
      </c>
      <c r="C2744">
        <v>3</v>
      </c>
      <c r="D2744" t="s">
        <v>42</v>
      </c>
      <c r="E2744">
        <v>5</v>
      </c>
      <c r="F2744" t="s">
        <v>102</v>
      </c>
      <c r="G2744" t="s">
        <v>102</v>
      </c>
      <c r="H2744" t="s">
        <v>360</v>
      </c>
      <c r="I2744" t="s">
        <v>212</v>
      </c>
      <c r="J2744" t="s">
        <v>213</v>
      </c>
      <c r="K2744" t="s">
        <v>149</v>
      </c>
      <c r="L2744" t="s">
        <v>214</v>
      </c>
      <c r="M2744" t="s">
        <v>76</v>
      </c>
      <c r="N2744" t="s">
        <v>215</v>
      </c>
      <c r="O2744" s="57">
        <v>46311.440694444442</v>
      </c>
      <c r="P2744" s="57">
        <v>46312.345497685186</v>
      </c>
      <c r="Q2744">
        <v>69411289</v>
      </c>
      <c r="S2744">
        <v>152501281127</v>
      </c>
      <c r="T2744" t="s">
        <v>9203</v>
      </c>
      <c r="U2744" t="s">
        <v>9204</v>
      </c>
      <c r="V2744" t="s">
        <v>9205</v>
      </c>
      <c r="Z2744">
        <v>113.71207248419501</v>
      </c>
      <c r="AA2744">
        <v>-8.1499988411888893</v>
      </c>
      <c r="AB2744" t="s">
        <v>9206</v>
      </c>
      <c r="AC2744" t="s">
        <v>216</v>
      </c>
      <c r="AL2744" t="s">
        <v>217</v>
      </c>
      <c r="AM2744" t="s">
        <v>9207</v>
      </c>
      <c r="AN2744" t="s">
        <v>6</v>
      </c>
      <c r="AO2744" t="s">
        <v>8241</v>
      </c>
      <c r="AP2744" s="57">
        <v>46312.333333333336</v>
      </c>
      <c r="AR2744" t="s">
        <v>218</v>
      </c>
      <c r="AS2744" t="s">
        <v>102</v>
      </c>
      <c r="AT2744" t="s">
        <v>230</v>
      </c>
      <c r="AU2744">
        <v>20261017</v>
      </c>
      <c r="AV2744" t="s">
        <v>221</v>
      </c>
      <c r="AW2744" t="s">
        <v>877</v>
      </c>
      <c r="AX2744" t="s">
        <v>222</v>
      </c>
      <c r="BA2744" s="57">
        <v>46312.333333333336</v>
      </c>
      <c r="BB2744" t="s">
        <v>9207</v>
      </c>
      <c r="BC2744">
        <v>2026</v>
      </c>
      <c r="BD2744">
        <v>10</v>
      </c>
      <c r="BE2744">
        <v>17</v>
      </c>
      <c r="BF2744" s="6">
        <f t="shared" si="126"/>
        <v>46312</v>
      </c>
      <c r="BG2744">
        <f t="shared" si="127"/>
        <v>-0.33333333333575865</v>
      </c>
      <c r="BH2744" t="str">
        <f t="shared" si="128"/>
        <v>COMPLY</v>
      </c>
      <c r="BI2744" t="str">
        <f>VLOOKUP(H2744,Sheet2!$A$1:$B$270,2,FALSE)</f>
        <v>JEMBER</v>
      </c>
    </row>
    <row r="2745" spans="1:61">
      <c r="A2745">
        <v>2744</v>
      </c>
      <c r="B2745">
        <v>1002643474</v>
      </c>
      <c r="C2745">
        <v>3</v>
      </c>
      <c r="D2745" t="s">
        <v>42</v>
      </c>
      <c r="E2745">
        <v>5</v>
      </c>
      <c r="F2745" t="s">
        <v>102</v>
      </c>
      <c r="G2745" t="s">
        <v>102</v>
      </c>
      <c r="H2745" t="s">
        <v>360</v>
      </c>
      <c r="I2745" t="s">
        <v>212</v>
      </c>
      <c r="J2745" t="s">
        <v>213</v>
      </c>
      <c r="K2745" t="s">
        <v>149</v>
      </c>
      <c r="M2745" t="s">
        <v>76</v>
      </c>
      <c r="N2745" t="s">
        <v>215</v>
      </c>
      <c r="O2745" s="57">
        <v>46314.609675925924</v>
      </c>
      <c r="P2745" s="57">
        <v>46314.892418981479</v>
      </c>
      <c r="Q2745">
        <v>69413055</v>
      </c>
      <c r="S2745">
        <v>152501281139</v>
      </c>
      <c r="T2745" t="s">
        <v>9959</v>
      </c>
      <c r="U2745" t="s">
        <v>9960</v>
      </c>
      <c r="V2745" t="s">
        <v>9961</v>
      </c>
      <c r="Z2745">
        <v>113.6833922</v>
      </c>
      <c r="AA2745">
        <v>-8.1745353999999999</v>
      </c>
      <c r="AB2745" t="s">
        <v>9962</v>
      </c>
      <c r="AC2745" t="s">
        <v>229</v>
      </c>
      <c r="AL2745" t="s">
        <v>217</v>
      </c>
      <c r="AM2745" t="s">
        <v>9963</v>
      </c>
      <c r="AN2745" t="s">
        <v>6</v>
      </c>
      <c r="AO2745" t="s">
        <v>9553</v>
      </c>
      <c r="AP2745" s="57">
        <v>46315.625</v>
      </c>
      <c r="AR2745" t="s">
        <v>218</v>
      </c>
      <c r="AS2745" t="s">
        <v>102</v>
      </c>
      <c r="AT2745" t="s">
        <v>230</v>
      </c>
      <c r="AU2745">
        <v>20261019</v>
      </c>
      <c r="AV2745" t="s">
        <v>221</v>
      </c>
      <c r="AW2745" t="s">
        <v>540</v>
      </c>
      <c r="AX2745" t="s">
        <v>222</v>
      </c>
      <c r="BA2745" s="57">
        <v>46315.625</v>
      </c>
      <c r="BB2745" t="s">
        <v>9963</v>
      </c>
      <c r="BC2745">
        <v>2026</v>
      </c>
      <c r="BD2745">
        <v>10</v>
      </c>
      <c r="BE2745">
        <v>19</v>
      </c>
      <c r="BF2745" s="6">
        <f t="shared" si="126"/>
        <v>46314</v>
      </c>
      <c r="BG2745">
        <f t="shared" si="127"/>
        <v>-1.625</v>
      </c>
      <c r="BH2745" t="str">
        <f t="shared" si="128"/>
        <v>COMPLY</v>
      </c>
      <c r="BI2745" t="str">
        <f>VLOOKUP(H2745,Sheet2!$A$1:$B$270,2,FALSE)</f>
        <v>JEMBER</v>
      </c>
    </row>
    <row r="2746" spans="1:61">
      <c r="A2746">
        <v>2745</v>
      </c>
      <c r="B2746">
        <v>1002643927</v>
      </c>
      <c r="C2746">
        <v>3</v>
      </c>
      <c r="D2746" t="s">
        <v>42</v>
      </c>
      <c r="E2746">
        <v>5</v>
      </c>
      <c r="F2746" t="s">
        <v>102</v>
      </c>
      <c r="G2746" t="s">
        <v>102</v>
      </c>
      <c r="H2746" t="s">
        <v>360</v>
      </c>
      <c r="I2746" t="s">
        <v>212</v>
      </c>
      <c r="J2746" t="s">
        <v>213</v>
      </c>
      <c r="K2746" t="s">
        <v>149</v>
      </c>
      <c r="M2746" t="s">
        <v>76</v>
      </c>
      <c r="N2746" t="s">
        <v>563</v>
      </c>
      <c r="O2746" s="57">
        <v>46314.668136574073</v>
      </c>
      <c r="P2746" s="57">
        <v>46314.835023148145</v>
      </c>
      <c r="Q2746">
        <v>69411646</v>
      </c>
      <c r="S2746">
        <v>152501281144</v>
      </c>
      <c r="T2746" t="s">
        <v>9208</v>
      </c>
      <c r="U2746" t="s">
        <v>9209</v>
      </c>
      <c r="V2746" t="s">
        <v>9964</v>
      </c>
      <c r="Z2746">
        <v>113.702413730535</v>
      </c>
      <c r="AA2746">
        <v>-8.1569811943135395</v>
      </c>
      <c r="AB2746" t="s">
        <v>9211</v>
      </c>
      <c r="AC2746" t="s">
        <v>229</v>
      </c>
      <c r="AL2746" t="s">
        <v>217</v>
      </c>
      <c r="AM2746" t="s">
        <v>9965</v>
      </c>
      <c r="AN2746" t="s">
        <v>6</v>
      </c>
      <c r="AO2746" t="s">
        <v>9433</v>
      </c>
      <c r="AR2746" t="s">
        <v>218</v>
      </c>
      <c r="AS2746" t="s">
        <v>102</v>
      </c>
      <c r="AT2746" t="s">
        <v>230</v>
      </c>
      <c r="AU2746">
        <v>20261019</v>
      </c>
      <c r="AV2746" t="s">
        <v>221</v>
      </c>
      <c r="AW2746" t="s">
        <v>861</v>
      </c>
      <c r="AX2746" t="s">
        <v>222</v>
      </c>
      <c r="BA2746" s="57">
        <v>46314.291666666664</v>
      </c>
      <c r="BB2746" t="s">
        <v>9965</v>
      </c>
      <c r="BC2746">
        <v>2026</v>
      </c>
      <c r="BD2746">
        <v>10</v>
      </c>
      <c r="BE2746">
        <v>19</v>
      </c>
      <c r="BF2746" s="6">
        <f t="shared" si="126"/>
        <v>46314</v>
      </c>
      <c r="BG2746">
        <f t="shared" si="127"/>
        <v>-0.29166666666424135</v>
      </c>
      <c r="BH2746" t="str">
        <f t="shared" si="128"/>
        <v>COMPLY</v>
      </c>
      <c r="BI2746" t="str">
        <f>VLOOKUP(H2746,Sheet2!$A$1:$B$270,2,FALSE)</f>
        <v>JEMBER</v>
      </c>
    </row>
    <row r="2747" spans="1:61">
      <c r="A2747">
        <v>2746</v>
      </c>
      <c r="B2747">
        <v>1002649939</v>
      </c>
      <c r="C2747">
        <v>3</v>
      </c>
      <c r="D2747" t="s">
        <v>42</v>
      </c>
      <c r="E2747">
        <v>5</v>
      </c>
      <c r="F2747" t="s">
        <v>102</v>
      </c>
      <c r="G2747" t="s">
        <v>102</v>
      </c>
      <c r="H2747" t="s">
        <v>360</v>
      </c>
      <c r="I2747" t="s">
        <v>212</v>
      </c>
      <c r="J2747" t="s">
        <v>213</v>
      </c>
      <c r="K2747" t="s">
        <v>149</v>
      </c>
      <c r="L2747" t="s">
        <v>214</v>
      </c>
      <c r="M2747" t="s">
        <v>76</v>
      </c>
      <c r="N2747" t="s">
        <v>215</v>
      </c>
      <c r="O2747" s="57">
        <v>46317.714421296296</v>
      </c>
      <c r="P2747" s="57">
        <v>46318.52070601852</v>
      </c>
      <c r="Q2747">
        <v>69415460</v>
      </c>
      <c r="S2747">
        <v>152501281162</v>
      </c>
      <c r="T2747" t="s">
        <v>11750</v>
      </c>
      <c r="U2747" t="s">
        <v>11751</v>
      </c>
      <c r="V2747" t="s">
        <v>11752</v>
      </c>
      <c r="Z2747">
        <v>113.657740317285</v>
      </c>
      <c r="AA2747">
        <v>-8.1927353504860996</v>
      </c>
      <c r="AB2747" t="s">
        <v>11753</v>
      </c>
      <c r="AC2747" t="s">
        <v>216</v>
      </c>
      <c r="AL2747" t="s">
        <v>217</v>
      </c>
      <c r="AM2747" t="s">
        <v>11754</v>
      </c>
      <c r="AN2747" t="s">
        <v>6</v>
      </c>
      <c r="AO2747" t="s">
        <v>11383</v>
      </c>
      <c r="AP2747" s="57">
        <v>46318.625</v>
      </c>
      <c r="AR2747" t="s">
        <v>218</v>
      </c>
      <c r="AS2747" t="s">
        <v>102</v>
      </c>
      <c r="AT2747" t="s">
        <v>230</v>
      </c>
      <c r="AU2747">
        <v>20261023</v>
      </c>
      <c r="AV2747" t="s">
        <v>221</v>
      </c>
      <c r="AW2747" t="s">
        <v>876</v>
      </c>
      <c r="AX2747" t="s">
        <v>222</v>
      </c>
      <c r="BA2747" s="57">
        <v>46318.625</v>
      </c>
      <c r="BB2747" t="s">
        <v>11754</v>
      </c>
      <c r="BC2747">
        <v>2026</v>
      </c>
      <c r="BD2747">
        <v>10</v>
      </c>
      <c r="BE2747">
        <v>23</v>
      </c>
      <c r="BF2747" s="6">
        <f t="shared" si="126"/>
        <v>46318</v>
      </c>
      <c r="BG2747">
        <f t="shared" si="127"/>
        <v>-0.625</v>
      </c>
      <c r="BH2747" t="str">
        <f t="shared" si="128"/>
        <v>COMPLY</v>
      </c>
      <c r="BI2747" t="str">
        <f>VLOOKUP(H2747,Sheet2!$A$1:$B$270,2,FALSE)</f>
        <v>JEMBER</v>
      </c>
    </row>
    <row r="2748" spans="1:61">
      <c r="A2748">
        <v>2747</v>
      </c>
      <c r="B2748">
        <v>1002657981</v>
      </c>
      <c r="C2748">
        <v>3</v>
      </c>
      <c r="D2748" t="s">
        <v>42</v>
      </c>
      <c r="E2748">
        <v>5</v>
      </c>
      <c r="F2748" t="s">
        <v>102</v>
      </c>
      <c r="G2748" t="s">
        <v>102</v>
      </c>
      <c r="H2748" t="s">
        <v>360</v>
      </c>
      <c r="I2748" t="s">
        <v>212</v>
      </c>
      <c r="J2748" t="s">
        <v>213</v>
      </c>
      <c r="K2748" t="s">
        <v>149</v>
      </c>
      <c r="L2748" t="s">
        <v>826</v>
      </c>
      <c r="M2748" t="s">
        <v>76</v>
      </c>
      <c r="N2748" t="s">
        <v>215</v>
      </c>
      <c r="O2748" s="57">
        <v>46323.620717592596</v>
      </c>
      <c r="P2748" s="57">
        <v>46324.957314814812</v>
      </c>
      <c r="Q2748">
        <v>69418703</v>
      </c>
      <c r="R2748">
        <v>3314919338</v>
      </c>
      <c r="S2748">
        <v>152501281181</v>
      </c>
      <c r="T2748" t="s">
        <v>14803</v>
      </c>
      <c r="U2748" t="s">
        <v>14804</v>
      </c>
      <c r="V2748" t="s">
        <v>14805</v>
      </c>
      <c r="Z2748">
        <v>113.66263549999999</v>
      </c>
      <c r="AA2748">
        <v>-8.1828962000000001</v>
      </c>
      <c r="AB2748" t="s">
        <v>14806</v>
      </c>
      <c r="AC2748" t="s">
        <v>216</v>
      </c>
      <c r="AL2748" t="s">
        <v>217</v>
      </c>
      <c r="AM2748" t="s">
        <v>14807</v>
      </c>
      <c r="AN2748" t="s">
        <v>6</v>
      </c>
      <c r="AO2748" t="s">
        <v>14278</v>
      </c>
      <c r="AP2748" s="57">
        <v>46328.333333333336</v>
      </c>
      <c r="AR2748" t="s">
        <v>218</v>
      </c>
      <c r="AS2748" t="s">
        <v>102</v>
      </c>
      <c r="AT2748" t="s">
        <v>230</v>
      </c>
      <c r="AU2748">
        <v>20261029</v>
      </c>
      <c r="AV2748" t="s">
        <v>221</v>
      </c>
      <c r="AW2748" t="s">
        <v>2850</v>
      </c>
      <c r="AX2748" t="s">
        <v>222</v>
      </c>
      <c r="BA2748" s="57">
        <v>46328.333333333336</v>
      </c>
      <c r="BB2748" t="s">
        <v>14807</v>
      </c>
      <c r="BC2748">
        <v>2026</v>
      </c>
      <c r="BD2748">
        <v>10</v>
      </c>
      <c r="BE2748">
        <v>29</v>
      </c>
      <c r="BF2748" s="6">
        <f t="shared" si="126"/>
        <v>46324</v>
      </c>
      <c r="BG2748">
        <f t="shared" si="127"/>
        <v>-4.3333333333357587</v>
      </c>
      <c r="BH2748" t="str">
        <f t="shared" si="128"/>
        <v>COMPLY</v>
      </c>
      <c r="BI2748" t="str">
        <f>VLOOKUP(H2748,Sheet2!$A$1:$B$270,2,FALSE)</f>
        <v>JEMBER</v>
      </c>
    </row>
    <row r="2749" spans="1:61">
      <c r="A2749">
        <v>2748</v>
      </c>
      <c r="B2749">
        <v>1002657862</v>
      </c>
      <c r="C2749">
        <v>3</v>
      </c>
      <c r="D2749" t="s">
        <v>42</v>
      </c>
      <c r="E2749">
        <v>5</v>
      </c>
      <c r="F2749" t="s">
        <v>102</v>
      </c>
      <c r="G2749" t="s">
        <v>102</v>
      </c>
      <c r="H2749" t="s">
        <v>360</v>
      </c>
      <c r="I2749" t="s">
        <v>212</v>
      </c>
      <c r="J2749" t="s">
        <v>213</v>
      </c>
      <c r="K2749" t="s">
        <v>149</v>
      </c>
      <c r="L2749" t="s">
        <v>214</v>
      </c>
      <c r="M2749" t="s">
        <v>238</v>
      </c>
      <c r="N2749" t="s">
        <v>215</v>
      </c>
      <c r="O2749" s="57">
        <v>46323.597743055558</v>
      </c>
      <c r="P2749" s="57">
        <v>46323.598622685182</v>
      </c>
      <c r="Q2749">
        <v>69418636</v>
      </c>
      <c r="S2749">
        <v>152501281180</v>
      </c>
      <c r="T2749" t="s">
        <v>14808</v>
      </c>
      <c r="U2749" t="s">
        <v>14809</v>
      </c>
      <c r="V2749" t="s">
        <v>14810</v>
      </c>
      <c r="Z2749">
        <v>113.663979135453</v>
      </c>
      <c r="AA2749">
        <v>-8.1841730829914301</v>
      </c>
      <c r="AB2749" t="s">
        <v>14811</v>
      </c>
      <c r="AC2749" t="s">
        <v>216</v>
      </c>
      <c r="AL2749" t="s">
        <v>217</v>
      </c>
      <c r="AM2749" t="s">
        <v>14812</v>
      </c>
      <c r="AN2749" t="s">
        <v>6</v>
      </c>
      <c r="AO2749" t="s">
        <v>14354</v>
      </c>
      <c r="AP2749" s="57">
        <v>46328.333333333336</v>
      </c>
      <c r="AR2749" t="s">
        <v>239</v>
      </c>
      <c r="AS2749" t="s">
        <v>102</v>
      </c>
      <c r="AT2749" t="s">
        <v>230</v>
      </c>
      <c r="AV2749" t="s">
        <v>238</v>
      </c>
      <c r="AW2749" t="s">
        <v>877</v>
      </c>
      <c r="AX2749" t="s">
        <v>222</v>
      </c>
      <c r="BA2749" s="57">
        <v>46328.333333333336</v>
      </c>
      <c r="BB2749" t="s">
        <v>14812</v>
      </c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str">
        <f>VLOOKUP(H2749,Sheet2!$A$1:$B$270,2,FALSE)</f>
        <v>JEMBER</v>
      </c>
    </row>
    <row r="2750" spans="1:61">
      <c r="A2750">
        <v>2749</v>
      </c>
      <c r="B2750">
        <v>1002637000</v>
      </c>
      <c r="C2750">
        <v>3</v>
      </c>
      <c r="D2750" t="s">
        <v>42</v>
      </c>
      <c r="E2750">
        <v>5</v>
      </c>
      <c r="F2750" t="s">
        <v>102</v>
      </c>
      <c r="G2750" t="s">
        <v>102</v>
      </c>
      <c r="H2750" t="s">
        <v>491</v>
      </c>
      <c r="I2750" t="s">
        <v>212</v>
      </c>
      <c r="J2750" t="s">
        <v>213</v>
      </c>
      <c r="K2750" t="s">
        <v>149</v>
      </c>
      <c r="M2750" t="s">
        <v>76</v>
      </c>
      <c r="N2750" t="s">
        <v>215</v>
      </c>
      <c r="O2750" s="57">
        <v>46309.613229166665</v>
      </c>
      <c r="P2750" s="57">
        <v>46311.415810185186</v>
      </c>
      <c r="Q2750">
        <v>69410214</v>
      </c>
      <c r="S2750">
        <v>152514214864</v>
      </c>
      <c r="T2750" t="s">
        <v>7289</v>
      </c>
      <c r="U2750" t="s">
        <v>7290</v>
      </c>
      <c r="V2750" t="s">
        <v>7291</v>
      </c>
      <c r="Z2750">
        <v>113.6367742</v>
      </c>
      <c r="AA2750">
        <v>-8.2729215000000007</v>
      </c>
      <c r="AB2750" t="s">
        <v>7292</v>
      </c>
      <c r="AC2750" t="s">
        <v>229</v>
      </c>
      <c r="AL2750" t="s">
        <v>217</v>
      </c>
      <c r="AM2750" t="s">
        <v>7293</v>
      </c>
      <c r="AN2750" t="s">
        <v>6</v>
      </c>
      <c r="AO2750" t="s">
        <v>6837</v>
      </c>
      <c r="AQ2750" t="s">
        <v>841</v>
      </c>
      <c r="AR2750" t="s">
        <v>218</v>
      </c>
      <c r="AS2750" t="s">
        <v>574</v>
      </c>
      <c r="AT2750" t="s">
        <v>230</v>
      </c>
      <c r="AU2750">
        <v>20261016</v>
      </c>
      <c r="AV2750" t="s">
        <v>221</v>
      </c>
      <c r="AW2750" t="s">
        <v>7294</v>
      </c>
      <c r="AX2750" t="s">
        <v>222</v>
      </c>
      <c r="BA2750" s="57">
        <v>46310.625</v>
      </c>
      <c r="BB2750" t="s">
        <v>7293</v>
      </c>
      <c r="BC2750">
        <v>2026</v>
      </c>
      <c r="BD2750">
        <v>10</v>
      </c>
      <c r="BE2750">
        <v>16</v>
      </c>
      <c r="BF2750" s="6">
        <f t="shared" si="126"/>
        <v>46311</v>
      </c>
      <c r="BG2750">
        <f t="shared" si="127"/>
        <v>0.375</v>
      </c>
      <c r="BH2750" t="str">
        <f t="shared" si="128"/>
        <v>COMPLY</v>
      </c>
      <c r="BI2750" t="str">
        <f>VLOOKUP(H2750,Sheet2!$A$1:$B$270,2,FALSE)</f>
        <v>JEMBER</v>
      </c>
    </row>
    <row r="2751" spans="1:61">
      <c r="A2751">
        <v>2750</v>
      </c>
      <c r="B2751">
        <v>1002636916</v>
      </c>
      <c r="C2751">
        <v>3</v>
      </c>
      <c r="D2751" t="s">
        <v>42</v>
      </c>
      <c r="E2751">
        <v>5</v>
      </c>
      <c r="F2751" t="s">
        <v>102</v>
      </c>
      <c r="G2751" t="s">
        <v>102</v>
      </c>
      <c r="H2751" t="s">
        <v>491</v>
      </c>
      <c r="I2751" t="s">
        <v>212</v>
      </c>
      <c r="J2751" t="s">
        <v>213</v>
      </c>
      <c r="K2751" t="s">
        <v>149</v>
      </c>
      <c r="M2751" t="s">
        <v>76</v>
      </c>
      <c r="N2751" t="s">
        <v>215</v>
      </c>
      <c r="O2751" s="57">
        <v>46309.596759259257</v>
      </c>
      <c r="P2751" s="57">
        <v>46310.60491898148</v>
      </c>
      <c r="Q2751">
        <v>69410136</v>
      </c>
      <c r="S2751">
        <v>152514214863</v>
      </c>
      <c r="T2751" t="s">
        <v>7295</v>
      </c>
      <c r="U2751" t="s">
        <v>7296</v>
      </c>
      <c r="V2751" t="s">
        <v>7297</v>
      </c>
      <c r="Z2751">
        <v>113.6328851</v>
      </c>
      <c r="AA2751">
        <v>-8.2549212999999995</v>
      </c>
      <c r="AB2751" t="s">
        <v>7298</v>
      </c>
      <c r="AC2751" t="s">
        <v>229</v>
      </c>
      <c r="AL2751" t="s">
        <v>217</v>
      </c>
      <c r="AM2751" t="s">
        <v>7299</v>
      </c>
      <c r="AN2751" t="s">
        <v>6</v>
      </c>
      <c r="AO2751" t="s">
        <v>7014</v>
      </c>
      <c r="AQ2751" t="s">
        <v>841</v>
      </c>
      <c r="AR2751" t="s">
        <v>218</v>
      </c>
      <c r="AS2751" t="s">
        <v>574</v>
      </c>
      <c r="AT2751" t="s">
        <v>230</v>
      </c>
      <c r="AU2751">
        <v>20261015</v>
      </c>
      <c r="AV2751" t="s">
        <v>221</v>
      </c>
      <c r="AW2751" t="s">
        <v>7294</v>
      </c>
      <c r="AX2751" t="s">
        <v>222</v>
      </c>
      <c r="BA2751" s="57">
        <v>46310.625</v>
      </c>
      <c r="BB2751" t="s">
        <v>7299</v>
      </c>
      <c r="BC2751">
        <v>2026</v>
      </c>
      <c r="BD2751">
        <v>10</v>
      </c>
      <c r="BE2751">
        <v>15</v>
      </c>
      <c r="BF2751" s="6">
        <f t="shared" si="126"/>
        <v>46310</v>
      </c>
      <c r="BG2751">
        <f t="shared" si="127"/>
        <v>-0.625</v>
      </c>
      <c r="BH2751" t="str">
        <f t="shared" si="128"/>
        <v>COMPLY</v>
      </c>
      <c r="BI2751" t="str">
        <f>VLOOKUP(H2751,Sheet2!$A$1:$B$270,2,FALSE)</f>
        <v>JEMBER</v>
      </c>
    </row>
    <row r="2752" spans="1:61">
      <c r="A2752">
        <v>2751</v>
      </c>
      <c r="B2752">
        <v>1002648428</v>
      </c>
      <c r="C2752">
        <v>3</v>
      </c>
      <c r="D2752" t="s">
        <v>42</v>
      </c>
      <c r="E2752">
        <v>5</v>
      </c>
      <c r="F2752" t="s">
        <v>102</v>
      </c>
      <c r="G2752" t="s">
        <v>102</v>
      </c>
      <c r="H2752" t="s">
        <v>491</v>
      </c>
      <c r="I2752" t="s">
        <v>212</v>
      </c>
      <c r="J2752" t="s">
        <v>213</v>
      </c>
      <c r="K2752" t="s">
        <v>149</v>
      </c>
      <c r="M2752" t="s">
        <v>76</v>
      </c>
      <c r="N2752" t="s">
        <v>215</v>
      </c>
      <c r="O2752" s="57">
        <v>46317.375254629631</v>
      </c>
      <c r="P2752" s="57">
        <v>46320.29142361111</v>
      </c>
      <c r="Q2752">
        <v>69414898</v>
      </c>
      <c r="S2752">
        <v>152514214884</v>
      </c>
      <c r="T2752" t="s">
        <v>11755</v>
      </c>
      <c r="U2752" t="s">
        <v>11756</v>
      </c>
      <c r="V2752" t="s">
        <v>11757</v>
      </c>
      <c r="Z2752">
        <v>113.63638160000001</v>
      </c>
      <c r="AA2752">
        <v>-8.2656750999999993</v>
      </c>
      <c r="AB2752" t="s">
        <v>11758</v>
      </c>
      <c r="AC2752" t="s">
        <v>229</v>
      </c>
      <c r="AL2752" t="s">
        <v>217</v>
      </c>
      <c r="AM2752" t="s">
        <v>11759</v>
      </c>
      <c r="AN2752" t="s">
        <v>6</v>
      </c>
      <c r="AO2752" t="s">
        <v>11760</v>
      </c>
      <c r="AQ2752" t="s">
        <v>838</v>
      </c>
      <c r="AR2752" t="s">
        <v>218</v>
      </c>
      <c r="AS2752" t="s">
        <v>574</v>
      </c>
      <c r="AT2752" t="s">
        <v>230</v>
      </c>
      <c r="AU2752">
        <v>20261025</v>
      </c>
      <c r="AV2752" t="s">
        <v>221</v>
      </c>
      <c r="AW2752" t="s">
        <v>11761</v>
      </c>
      <c r="AX2752" t="s">
        <v>222</v>
      </c>
      <c r="BA2752" s="57">
        <v>46320.333333333336</v>
      </c>
      <c r="BB2752" t="s">
        <v>11759</v>
      </c>
      <c r="BC2752">
        <v>2026</v>
      </c>
      <c r="BD2752">
        <v>10</v>
      </c>
      <c r="BE2752">
        <v>25</v>
      </c>
      <c r="BF2752" s="6">
        <f t="shared" si="126"/>
        <v>46320</v>
      </c>
      <c r="BG2752">
        <f t="shared" si="127"/>
        <v>-0.33333333333575865</v>
      </c>
      <c r="BH2752" t="str">
        <f t="shared" si="128"/>
        <v>COMPLY</v>
      </c>
      <c r="BI2752" t="str">
        <f>VLOOKUP(H2752,Sheet2!$A$1:$B$270,2,FALSE)</f>
        <v>JEMBER</v>
      </c>
    </row>
    <row r="2753" spans="1:61">
      <c r="A2753">
        <v>2752</v>
      </c>
      <c r="B2753">
        <v>1002652487</v>
      </c>
      <c r="C2753">
        <v>3</v>
      </c>
      <c r="D2753" t="s">
        <v>42</v>
      </c>
      <c r="E2753">
        <v>5</v>
      </c>
      <c r="F2753" t="s">
        <v>102</v>
      </c>
      <c r="G2753" t="s">
        <v>102</v>
      </c>
      <c r="H2753" t="s">
        <v>446</v>
      </c>
      <c r="I2753" t="s">
        <v>212</v>
      </c>
      <c r="J2753" t="s">
        <v>213</v>
      </c>
      <c r="K2753" t="s">
        <v>149</v>
      </c>
      <c r="L2753" t="s">
        <v>214</v>
      </c>
      <c r="M2753" t="s">
        <v>1400</v>
      </c>
      <c r="N2753" t="s">
        <v>215</v>
      </c>
      <c r="O2753" s="57">
        <v>46320.44635416667</v>
      </c>
      <c r="P2753" s="57">
        <v>46322.459201388891</v>
      </c>
      <c r="Q2753">
        <v>69416646</v>
      </c>
      <c r="S2753">
        <v>152538204270</v>
      </c>
      <c r="T2753" t="s">
        <v>12786</v>
      </c>
      <c r="U2753" t="s">
        <v>12787</v>
      </c>
      <c r="V2753" t="s">
        <v>12788</v>
      </c>
      <c r="Z2753">
        <v>113.791831992566</v>
      </c>
      <c r="AA2753">
        <v>-8.1835279436393495</v>
      </c>
      <c r="AB2753" t="s">
        <v>12789</v>
      </c>
      <c r="AC2753" t="s">
        <v>216</v>
      </c>
      <c r="AL2753" t="s">
        <v>217</v>
      </c>
      <c r="AM2753" t="s">
        <v>12344</v>
      </c>
      <c r="AN2753" t="s">
        <v>6</v>
      </c>
      <c r="AO2753" t="s">
        <v>12244</v>
      </c>
      <c r="AP2753" s="57">
        <v>46321.333333333336</v>
      </c>
      <c r="AQ2753" t="s">
        <v>841</v>
      </c>
      <c r="AR2753" t="s">
        <v>14</v>
      </c>
      <c r="AS2753" t="s">
        <v>102</v>
      </c>
      <c r="AT2753" t="s">
        <v>230</v>
      </c>
      <c r="AV2753" t="s">
        <v>14199</v>
      </c>
      <c r="AW2753" t="s">
        <v>883</v>
      </c>
      <c r="AX2753" t="s">
        <v>222</v>
      </c>
      <c r="BA2753" s="57">
        <v>46321.333333333336</v>
      </c>
      <c r="BB2753" t="s">
        <v>12344</v>
      </c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str">
        <f>VLOOKUP(H2753,Sheet2!$A$1:$B$270,2,FALSE)</f>
        <v>JEMBER</v>
      </c>
    </row>
    <row r="2754" spans="1:61">
      <c r="A2754">
        <v>2753</v>
      </c>
      <c r="B2754">
        <v>1002642042</v>
      </c>
      <c r="C2754">
        <v>3</v>
      </c>
      <c r="D2754" t="s">
        <v>42</v>
      </c>
      <c r="E2754">
        <v>5</v>
      </c>
      <c r="F2754" t="s">
        <v>102</v>
      </c>
      <c r="G2754" t="s">
        <v>102</v>
      </c>
      <c r="H2754" t="s">
        <v>446</v>
      </c>
      <c r="I2754" t="s">
        <v>212</v>
      </c>
      <c r="J2754" t="s">
        <v>213</v>
      </c>
      <c r="K2754" t="s">
        <v>149</v>
      </c>
      <c r="L2754" t="s">
        <v>214</v>
      </c>
      <c r="M2754" t="s">
        <v>76</v>
      </c>
      <c r="N2754" t="s">
        <v>215</v>
      </c>
      <c r="O2754" s="57">
        <v>46313.762199074074</v>
      </c>
      <c r="P2754" s="57">
        <v>46314.593645833331</v>
      </c>
      <c r="Q2754">
        <v>69412492</v>
      </c>
      <c r="S2754">
        <v>152538203967</v>
      </c>
      <c r="T2754" t="s">
        <v>9213</v>
      </c>
      <c r="U2754" t="s">
        <v>9214</v>
      </c>
      <c r="V2754" t="s">
        <v>9215</v>
      </c>
      <c r="Z2754">
        <v>113.763318</v>
      </c>
      <c r="AA2754">
        <v>-8.2303610000000003</v>
      </c>
      <c r="AB2754" t="s">
        <v>9216</v>
      </c>
      <c r="AC2754" t="s">
        <v>235</v>
      </c>
      <c r="AL2754" t="s">
        <v>217</v>
      </c>
      <c r="AM2754" t="s">
        <v>9217</v>
      </c>
      <c r="AN2754" t="s">
        <v>6</v>
      </c>
      <c r="AO2754" t="s">
        <v>8161</v>
      </c>
      <c r="AP2754" s="57">
        <v>46315.333333333336</v>
      </c>
      <c r="AR2754" t="s">
        <v>218</v>
      </c>
      <c r="AS2754" t="s">
        <v>102</v>
      </c>
      <c r="AT2754" t="s">
        <v>220</v>
      </c>
      <c r="AU2754">
        <v>20261019</v>
      </c>
      <c r="AV2754" t="s">
        <v>221</v>
      </c>
      <c r="AW2754" t="s">
        <v>9187</v>
      </c>
      <c r="AX2754" t="s">
        <v>222</v>
      </c>
      <c r="BA2754" s="57">
        <v>46315.333333333336</v>
      </c>
      <c r="BB2754" t="s">
        <v>9217</v>
      </c>
      <c r="BC2754">
        <v>2026</v>
      </c>
      <c r="BD2754">
        <v>10</v>
      </c>
      <c r="BE2754">
        <v>19</v>
      </c>
      <c r="BF2754" s="6">
        <f t="shared" ref="BF2754:BF2817" si="129">DATE(BC2754,BD2754,BE2754)</f>
        <v>46314</v>
      </c>
      <c r="BG2754">
        <f t="shared" ref="BG2754:BG2817" si="130">BF2754-BA2754</f>
        <v>-1.3333333333357587</v>
      </c>
      <c r="BH2754" t="str">
        <f t="shared" ref="BH2754:BH2817" si="131">IF(BG2754=1,"COMPLY",IF(BG2754&lt;1,"COMPLY","NOT COMPLY"))</f>
        <v>COMPLY</v>
      </c>
      <c r="BI2754" t="str">
        <f>VLOOKUP(H2754,Sheet2!$A$1:$B$270,2,FALSE)</f>
        <v>JEMBER</v>
      </c>
    </row>
    <row r="2755" spans="1:61">
      <c r="A2755">
        <v>2754</v>
      </c>
      <c r="B2755">
        <v>1002655552</v>
      </c>
      <c r="C2755">
        <v>3</v>
      </c>
      <c r="D2755" t="s">
        <v>42</v>
      </c>
      <c r="E2755">
        <v>5</v>
      </c>
      <c r="F2755" t="s">
        <v>102</v>
      </c>
      <c r="G2755" t="s">
        <v>102</v>
      </c>
      <c r="H2755" t="s">
        <v>446</v>
      </c>
      <c r="I2755" t="s">
        <v>212</v>
      </c>
      <c r="J2755" t="s">
        <v>213</v>
      </c>
      <c r="K2755" t="s">
        <v>149</v>
      </c>
      <c r="M2755" t="s">
        <v>76</v>
      </c>
      <c r="N2755" t="s">
        <v>215</v>
      </c>
      <c r="O2755" s="57">
        <v>46322.45921296296</v>
      </c>
      <c r="P2755" s="57">
        <v>46322.532997685186</v>
      </c>
      <c r="Q2755">
        <v>69416646</v>
      </c>
      <c r="S2755">
        <v>152538204275</v>
      </c>
      <c r="T2755" t="s">
        <v>12786</v>
      </c>
      <c r="U2755" t="s">
        <v>14200</v>
      </c>
      <c r="V2755" t="s">
        <v>14201</v>
      </c>
      <c r="Z2755">
        <v>113.79198789596499</v>
      </c>
      <c r="AA2755">
        <v>-8.1834714275117797</v>
      </c>
      <c r="AB2755" t="s">
        <v>12789</v>
      </c>
      <c r="AC2755" t="s">
        <v>216</v>
      </c>
      <c r="AL2755" t="s">
        <v>217</v>
      </c>
      <c r="AM2755" t="s">
        <v>14202</v>
      </c>
      <c r="AN2755" t="s">
        <v>6</v>
      </c>
      <c r="AO2755" t="s">
        <v>14005</v>
      </c>
      <c r="AR2755" t="s">
        <v>218</v>
      </c>
      <c r="AS2755" t="s">
        <v>102</v>
      </c>
      <c r="AT2755" t="s">
        <v>230</v>
      </c>
      <c r="AU2755">
        <v>20261027</v>
      </c>
      <c r="AV2755" t="s">
        <v>221</v>
      </c>
      <c r="AW2755" t="s">
        <v>540</v>
      </c>
      <c r="AX2755" t="s">
        <v>222</v>
      </c>
      <c r="BA2755" s="57">
        <v>46322.291666666664</v>
      </c>
      <c r="BB2755" t="s">
        <v>14202</v>
      </c>
      <c r="BC2755">
        <v>2026</v>
      </c>
      <c r="BD2755">
        <v>10</v>
      </c>
      <c r="BE2755">
        <v>27</v>
      </c>
      <c r="BF2755" s="6">
        <f t="shared" si="129"/>
        <v>46322</v>
      </c>
      <c r="BG2755">
        <f t="shared" si="130"/>
        <v>-0.29166666666424135</v>
      </c>
      <c r="BH2755" t="str">
        <f t="shared" si="131"/>
        <v>COMPLY</v>
      </c>
      <c r="BI2755" t="str">
        <f>VLOOKUP(H2755,Sheet2!$A$1:$B$270,2,FALSE)</f>
        <v>JEMBER</v>
      </c>
    </row>
    <row r="2756" spans="1:61">
      <c r="A2756">
        <v>2755</v>
      </c>
      <c r="B2756">
        <v>1002628437</v>
      </c>
      <c r="C2756">
        <v>3</v>
      </c>
      <c r="D2756" t="s">
        <v>42</v>
      </c>
      <c r="E2756">
        <v>5</v>
      </c>
      <c r="F2756" t="s">
        <v>102</v>
      </c>
      <c r="G2756" t="s">
        <v>102</v>
      </c>
      <c r="H2756" t="s">
        <v>417</v>
      </c>
      <c r="I2756" t="s">
        <v>212</v>
      </c>
      <c r="J2756" t="s">
        <v>213</v>
      </c>
      <c r="K2756" t="s">
        <v>149</v>
      </c>
      <c r="L2756" t="s">
        <v>214</v>
      </c>
      <c r="M2756" t="s">
        <v>76</v>
      </c>
      <c r="N2756" t="s">
        <v>215</v>
      </c>
      <c r="O2756" s="57">
        <v>46303.705960648149</v>
      </c>
      <c r="P2756" s="57">
        <v>46304.702881944446</v>
      </c>
      <c r="Q2756">
        <v>69406817</v>
      </c>
      <c r="S2756">
        <v>152502217128</v>
      </c>
      <c r="T2756" t="s">
        <v>4747</v>
      </c>
      <c r="U2756" t="s">
        <v>4748</v>
      </c>
      <c r="V2756" t="s">
        <v>4749</v>
      </c>
      <c r="Z2756">
        <v>113.693809993565</v>
      </c>
      <c r="AA2756">
        <v>-8.2105817478988108</v>
      </c>
      <c r="AB2756" t="s">
        <v>4750</v>
      </c>
      <c r="AC2756" t="s">
        <v>216</v>
      </c>
      <c r="AL2756" t="s">
        <v>217</v>
      </c>
      <c r="AM2756" t="s">
        <v>4751</v>
      </c>
      <c r="AN2756" t="s">
        <v>6</v>
      </c>
      <c r="AO2756" s="57">
        <v>46244.72587962963</v>
      </c>
      <c r="AP2756" s="57">
        <v>46304.625</v>
      </c>
      <c r="AR2756" t="s">
        <v>218</v>
      </c>
      <c r="AS2756" t="s">
        <v>4752</v>
      </c>
      <c r="AT2756" t="s">
        <v>230</v>
      </c>
      <c r="AU2756">
        <v>20261009</v>
      </c>
      <c r="AV2756" t="s">
        <v>221</v>
      </c>
      <c r="AW2756" t="s">
        <v>886</v>
      </c>
      <c r="AX2756" t="s">
        <v>222</v>
      </c>
      <c r="BA2756" s="57">
        <v>46304.625</v>
      </c>
      <c r="BB2756" t="s">
        <v>4751</v>
      </c>
      <c r="BC2756">
        <v>2026</v>
      </c>
      <c r="BD2756">
        <v>10</v>
      </c>
      <c r="BE2756">
        <v>9</v>
      </c>
      <c r="BF2756" s="6">
        <f t="shared" si="129"/>
        <v>46304</v>
      </c>
      <c r="BG2756">
        <f t="shared" si="130"/>
        <v>-0.625</v>
      </c>
      <c r="BH2756" t="str">
        <f t="shared" si="131"/>
        <v>COMPLY</v>
      </c>
      <c r="BI2756" t="str">
        <f>VLOOKUP(H2756,Sheet2!$A$1:$B$270,2,FALSE)</f>
        <v>JEMBER</v>
      </c>
    </row>
    <row r="2757" spans="1:61">
      <c r="A2757">
        <v>2756</v>
      </c>
      <c r="B2757">
        <v>1002629771</v>
      </c>
      <c r="C2757">
        <v>3</v>
      </c>
      <c r="D2757" t="s">
        <v>42</v>
      </c>
      <c r="E2757">
        <v>5</v>
      </c>
      <c r="F2757" t="s">
        <v>102</v>
      </c>
      <c r="G2757" t="s">
        <v>102</v>
      </c>
      <c r="H2757" t="s">
        <v>417</v>
      </c>
      <c r="I2757" t="s">
        <v>212</v>
      </c>
      <c r="J2757" t="s">
        <v>213</v>
      </c>
      <c r="K2757" t="s">
        <v>149</v>
      </c>
      <c r="L2757" t="s">
        <v>214</v>
      </c>
      <c r="M2757" t="s">
        <v>76</v>
      </c>
      <c r="N2757" t="s">
        <v>215</v>
      </c>
      <c r="O2757" s="57">
        <v>46304.580324074072</v>
      </c>
      <c r="P2757" s="57">
        <v>46305.699178240742</v>
      </c>
      <c r="Q2757">
        <v>69407379</v>
      </c>
      <c r="S2757">
        <v>152502217131</v>
      </c>
      <c r="T2757" t="s">
        <v>5641</v>
      </c>
      <c r="U2757" t="s">
        <v>5642</v>
      </c>
      <c r="V2757" t="s">
        <v>5643</v>
      </c>
      <c r="Z2757">
        <v>113.724638298153</v>
      </c>
      <c r="AA2757">
        <v>-8.1633462363996703</v>
      </c>
      <c r="AB2757" t="s">
        <v>5644</v>
      </c>
      <c r="AC2757" t="s">
        <v>216</v>
      </c>
      <c r="AL2757" t="s">
        <v>217</v>
      </c>
      <c r="AM2757" t="s">
        <v>4964</v>
      </c>
      <c r="AN2757" t="s">
        <v>6</v>
      </c>
      <c r="AO2757" s="57">
        <v>46275.590590277781</v>
      </c>
      <c r="AP2757" s="57">
        <v>46305.458333333336</v>
      </c>
      <c r="AR2757" t="s">
        <v>218</v>
      </c>
      <c r="AS2757" t="s">
        <v>4752</v>
      </c>
      <c r="AT2757" t="s">
        <v>230</v>
      </c>
      <c r="AU2757">
        <v>20261010</v>
      </c>
      <c r="AV2757" t="s">
        <v>221</v>
      </c>
      <c r="AW2757" t="s">
        <v>875</v>
      </c>
      <c r="AX2757" t="s">
        <v>222</v>
      </c>
      <c r="BA2757" s="57">
        <v>46305.458333333336</v>
      </c>
      <c r="BB2757" t="s">
        <v>4964</v>
      </c>
      <c r="BC2757">
        <v>2026</v>
      </c>
      <c r="BD2757">
        <v>10</v>
      </c>
      <c r="BE2757">
        <v>10</v>
      </c>
      <c r="BF2757" s="6">
        <f t="shared" si="129"/>
        <v>46305</v>
      </c>
      <c r="BG2757">
        <f t="shared" si="130"/>
        <v>-0.45833333333575865</v>
      </c>
      <c r="BH2757" t="str">
        <f t="shared" si="131"/>
        <v>COMPLY</v>
      </c>
      <c r="BI2757" t="str">
        <f>VLOOKUP(H2757,Sheet2!$A$1:$B$270,2,FALSE)</f>
        <v>JEMBER</v>
      </c>
    </row>
    <row r="2758" spans="1:61">
      <c r="A2758">
        <v>2757</v>
      </c>
      <c r="B2758">
        <v>1002637112</v>
      </c>
      <c r="C2758">
        <v>3</v>
      </c>
      <c r="D2758" t="s">
        <v>42</v>
      </c>
      <c r="E2758">
        <v>5</v>
      </c>
      <c r="F2758" t="s">
        <v>102</v>
      </c>
      <c r="G2758" t="s">
        <v>102</v>
      </c>
      <c r="H2758" t="s">
        <v>417</v>
      </c>
      <c r="I2758" t="s">
        <v>212</v>
      </c>
      <c r="J2758" t="s">
        <v>213</v>
      </c>
      <c r="K2758" t="s">
        <v>149</v>
      </c>
      <c r="L2758" t="s">
        <v>214</v>
      </c>
      <c r="M2758" t="s">
        <v>76</v>
      </c>
      <c r="N2758" t="s">
        <v>215</v>
      </c>
      <c r="O2758" s="57">
        <v>46309.638599537036</v>
      </c>
      <c r="P2758" s="57">
        <v>46310.650057870371</v>
      </c>
      <c r="Q2758">
        <v>69410258</v>
      </c>
      <c r="S2758">
        <v>152502217143</v>
      </c>
      <c r="T2758" t="s">
        <v>7300</v>
      </c>
      <c r="U2758" t="s">
        <v>7301</v>
      </c>
      <c r="V2758" t="s">
        <v>7302</v>
      </c>
      <c r="Z2758">
        <v>113.721315041184</v>
      </c>
      <c r="AA2758">
        <v>-8.1676138439233892</v>
      </c>
      <c r="AB2758" t="s">
        <v>7303</v>
      </c>
      <c r="AC2758" t="s">
        <v>216</v>
      </c>
      <c r="AL2758" t="s">
        <v>217</v>
      </c>
      <c r="AM2758" t="s">
        <v>7304</v>
      </c>
      <c r="AN2758" t="s">
        <v>6</v>
      </c>
      <c r="AO2758" t="s">
        <v>7129</v>
      </c>
      <c r="AP2758" s="57">
        <v>46311.333333333336</v>
      </c>
      <c r="AR2758" t="s">
        <v>218</v>
      </c>
      <c r="AS2758" t="s">
        <v>4752</v>
      </c>
      <c r="AT2758" t="s">
        <v>230</v>
      </c>
      <c r="AU2758">
        <v>20261015</v>
      </c>
      <c r="AV2758" t="s">
        <v>221</v>
      </c>
      <c r="AW2758" t="s">
        <v>5107</v>
      </c>
      <c r="AX2758" t="s">
        <v>222</v>
      </c>
      <c r="BA2758" s="57">
        <v>46311.333333333336</v>
      </c>
      <c r="BB2758" t="s">
        <v>7304</v>
      </c>
      <c r="BC2758">
        <v>2026</v>
      </c>
      <c r="BD2758">
        <v>10</v>
      </c>
      <c r="BE2758">
        <v>15</v>
      </c>
      <c r="BF2758" s="6">
        <f t="shared" si="129"/>
        <v>46310</v>
      </c>
      <c r="BG2758">
        <f t="shared" si="130"/>
        <v>-1.3333333333357587</v>
      </c>
      <c r="BH2758" t="str">
        <f t="shared" si="131"/>
        <v>COMPLY</v>
      </c>
      <c r="BI2758" t="str">
        <f>VLOOKUP(H2758,Sheet2!$A$1:$B$270,2,FALSE)</f>
        <v>JEMBER</v>
      </c>
    </row>
    <row r="2759" spans="1:61">
      <c r="A2759">
        <v>2758</v>
      </c>
      <c r="B2759">
        <v>1002646872</v>
      </c>
      <c r="C2759">
        <v>3</v>
      </c>
      <c r="D2759" t="s">
        <v>42</v>
      </c>
      <c r="E2759">
        <v>5</v>
      </c>
      <c r="F2759" t="s">
        <v>102</v>
      </c>
      <c r="G2759" t="s">
        <v>102</v>
      </c>
      <c r="H2759" t="s">
        <v>417</v>
      </c>
      <c r="I2759" t="s">
        <v>212</v>
      </c>
      <c r="J2759" t="s">
        <v>213</v>
      </c>
      <c r="K2759" t="s">
        <v>149</v>
      </c>
      <c r="L2759" t="s">
        <v>214</v>
      </c>
      <c r="M2759" t="s">
        <v>76</v>
      </c>
      <c r="N2759" t="s">
        <v>215</v>
      </c>
      <c r="O2759" s="57">
        <v>46316.431064814817</v>
      </c>
      <c r="P2759" s="57">
        <v>46316.700937499998</v>
      </c>
      <c r="Q2759">
        <v>69414287</v>
      </c>
      <c r="S2759">
        <v>152502216913</v>
      </c>
      <c r="T2759" t="s">
        <v>11233</v>
      </c>
      <c r="U2759" t="s">
        <v>11234</v>
      </c>
      <c r="V2759" t="s">
        <v>11235</v>
      </c>
      <c r="Z2759">
        <v>113.714053966104</v>
      </c>
      <c r="AA2759">
        <v>-8.1965858384782706</v>
      </c>
      <c r="AB2759" t="s">
        <v>11236</v>
      </c>
      <c r="AC2759" t="s">
        <v>216</v>
      </c>
      <c r="AL2759" t="s">
        <v>217</v>
      </c>
      <c r="AM2759" t="s">
        <v>11223</v>
      </c>
      <c r="AN2759" t="s">
        <v>6</v>
      </c>
      <c r="AO2759" t="s">
        <v>10742</v>
      </c>
      <c r="AP2759" s="57">
        <v>46317.333333333336</v>
      </c>
      <c r="AR2759" t="s">
        <v>218</v>
      </c>
      <c r="AS2759" t="s">
        <v>4752</v>
      </c>
      <c r="AT2759" t="s">
        <v>230</v>
      </c>
      <c r="AU2759">
        <v>20261021</v>
      </c>
      <c r="AV2759" t="s">
        <v>221</v>
      </c>
      <c r="AW2759" t="s">
        <v>877</v>
      </c>
      <c r="AX2759" t="s">
        <v>222</v>
      </c>
      <c r="BA2759" s="57">
        <v>46317.333333333336</v>
      </c>
      <c r="BB2759" t="s">
        <v>11223</v>
      </c>
      <c r="BC2759">
        <v>2026</v>
      </c>
      <c r="BD2759">
        <v>10</v>
      </c>
      <c r="BE2759">
        <v>21</v>
      </c>
      <c r="BF2759" s="6">
        <f t="shared" si="129"/>
        <v>46316</v>
      </c>
      <c r="BG2759">
        <f t="shared" si="130"/>
        <v>-1.3333333333357587</v>
      </c>
      <c r="BH2759" t="str">
        <f t="shared" si="131"/>
        <v>COMPLY</v>
      </c>
      <c r="BI2759" t="str">
        <f>VLOOKUP(H2759,Sheet2!$A$1:$B$270,2,FALSE)</f>
        <v>JEMBER</v>
      </c>
    </row>
    <row r="2760" spans="1:61">
      <c r="A2760">
        <v>2759</v>
      </c>
      <c r="B2760">
        <v>1002653991</v>
      </c>
      <c r="C2760">
        <v>3</v>
      </c>
      <c r="D2760" t="s">
        <v>42</v>
      </c>
      <c r="E2760">
        <v>5</v>
      </c>
      <c r="F2760" t="s">
        <v>102</v>
      </c>
      <c r="G2760" t="s">
        <v>102</v>
      </c>
      <c r="H2760" t="s">
        <v>417</v>
      </c>
      <c r="I2760" t="s">
        <v>212</v>
      </c>
      <c r="J2760" t="s">
        <v>213</v>
      </c>
      <c r="K2760" t="s">
        <v>149</v>
      </c>
      <c r="M2760" t="s">
        <v>76</v>
      </c>
      <c r="N2760" t="s">
        <v>563</v>
      </c>
      <c r="O2760" s="57">
        <v>46321.571979166663</v>
      </c>
      <c r="P2760" s="57">
        <v>46322.557141203702</v>
      </c>
      <c r="Q2760">
        <v>69380503</v>
      </c>
      <c r="S2760">
        <v>152502217180</v>
      </c>
      <c r="T2760" t="s">
        <v>9966</v>
      </c>
      <c r="U2760" t="s">
        <v>13466</v>
      </c>
      <c r="V2760" t="s">
        <v>14203</v>
      </c>
      <c r="Z2760">
        <v>113.7012886</v>
      </c>
      <c r="AA2760">
        <v>-8.2246848000000004</v>
      </c>
      <c r="AB2760" t="s">
        <v>9969</v>
      </c>
      <c r="AC2760" t="s">
        <v>283</v>
      </c>
      <c r="AL2760" t="s">
        <v>217</v>
      </c>
      <c r="AM2760" t="s">
        <v>14204</v>
      </c>
      <c r="AN2760" t="s">
        <v>6</v>
      </c>
      <c r="AO2760" t="s">
        <v>13289</v>
      </c>
      <c r="AP2760" s="57">
        <v>46323.458333333336</v>
      </c>
      <c r="AR2760" t="s">
        <v>218</v>
      </c>
      <c r="AS2760" t="s">
        <v>4752</v>
      </c>
      <c r="AT2760" t="s">
        <v>230</v>
      </c>
      <c r="AU2760">
        <v>20261027</v>
      </c>
      <c r="AV2760" t="s">
        <v>221</v>
      </c>
      <c r="AW2760" t="s">
        <v>540</v>
      </c>
      <c r="AX2760" t="s">
        <v>222</v>
      </c>
      <c r="BA2760" s="57">
        <v>46323.458333333336</v>
      </c>
      <c r="BB2760" t="s">
        <v>14204</v>
      </c>
      <c r="BC2760">
        <v>2026</v>
      </c>
      <c r="BD2760">
        <v>10</v>
      </c>
      <c r="BE2760">
        <v>27</v>
      </c>
      <c r="BF2760" s="6">
        <f t="shared" si="129"/>
        <v>46322</v>
      </c>
      <c r="BG2760">
        <f t="shared" si="130"/>
        <v>-1.4583333333357587</v>
      </c>
      <c r="BH2760" t="str">
        <f t="shared" si="131"/>
        <v>COMPLY</v>
      </c>
      <c r="BI2760" t="str">
        <f>VLOOKUP(H2760,Sheet2!$A$1:$B$270,2,FALSE)</f>
        <v>JEMBER</v>
      </c>
    </row>
    <row r="2761" spans="1:61">
      <c r="A2761">
        <v>2760</v>
      </c>
      <c r="B2761">
        <v>1002643158</v>
      </c>
      <c r="C2761">
        <v>3</v>
      </c>
      <c r="D2761" t="s">
        <v>42</v>
      </c>
      <c r="E2761">
        <v>5</v>
      </c>
      <c r="F2761" t="s">
        <v>102</v>
      </c>
      <c r="G2761" t="s">
        <v>102</v>
      </c>
      <c r="H2761" t="s">
        <v>417</v>
      </c>
      <c r="I2761" t="s">
        <v>212</v>
      </c>
      <c r="J2761" t="s">
        <v>213</v>
      </c>
      <c r="K2761" t="s">
        <v>149</v>
      </c>
      <c r="M2761" t="s">
        <v>1625</v>
      </c>
      <c r="N2761" t="s">
        <v>563</v>
      </c>
      <c r="O2761" s="57">
        <v>46314.558703703704</v>
      </c>
      <c r="P2761" s="57">
        <v>46318.199490740742</v>
      </c>
      <c r="Q2761">
        <v>69380503</v>
      </c>
      <c r="S2761">
        <v>152502217157</v>
      </c>
      <c r="T2761" t="s">
        <v>9966</v>
      </c>
      <c r="U2761" t="s">
        <v>9967</v>
      </c>
      <c r="V2761" t="s">
        <v>9968</v>
      </c>
      <c r="Z2761">
        <v>113.7012886</v>
      </c>
      <c r="AA2761">
        <v>-8.2246848000000004</v>
      </c>
      <c r="AB2761" t="s">
        <v>9969</v>
      </c>
      <c r="AC2761" t="s">
        <v>283</v>
      </c>
      <c r="AL2761" t="s">
        <v>217</v>
      </c>
      <c r="AM2761" t="s">
        <v>9970</v>
      </c>
      <c r="AN2761" t="s">
        <v>6</v>
      </c>
      <c r="AO2761" t="s">
        <v>9712</v>
      </c>
      <c r="AP2761" s="57">
        <v>46316.458333333336</v>
      </c>
      <c r="AR2761" t="s">
        <v>12</v>
      </c>
      <c r="AS2761" t="s">
        <v>4752</v>
      </c>
      <c r="AT2761" t="s">
        <v>230</v>
      </c>
      <c r="AV2761" t="s">
        <v>1626</v>
      </c>
      <c r="AW2761" t="s">
        <v>539</v>
      </c>
      <c r="AX2761" t="s">
        <v>222</v>
      </c>
      <c r="AZ2761" t="s">
        <v>1626</v>
      </c>
      <c r="BA2761" s="57">
        <v>46316.458333333336</v>
      </c>
      <c r="BB2761" t="s">
        <v>9970</v>
      </c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str">
        <f>VLOOKUP(H2761,Sheet2!$A$1:$B$270,2,FALSE)</f>
        <v>JEMBER</v>
      </c>
    </row>
    <row r="2762" spans="1:61">
      <c r="A2762">
        <v>2761</v>
      </c>
      <c r="B2762">
        <v>1002645170</v>
      </c>
      <c r="C2762">
        <v>3</v>
      </c>
      <c r="D2762" t="s">
        <v>42</v>
      </c>
      <c r="E2762">
        <v>5</v>
      </c>
      <c r="F2762" t="s">
        <v>102</v>
      </c>
      <c r="G2762" t="s">
        <v>102</v>
      </c>
      <c r="H2762" t="s">
        <v>382</v>
      </c>
      <c r="I2762" t="s">
        <v>212</v>
      </c>
      <c r="J2762" t="s">
        <v>213</v>
      </c>
      <c r="K2762" t="s">
        <v>149</v>
      </c>
      <c r="L2762" t="s">
        <v>214</v>
      </c>
      <c r="M2762" t="s">
        <v>76</v>
      </c>
      <c r="N2762" t="s">
        <v>215</v>
      </c>
      <c r="O2762" s="57">
        <v>46315.47550925926</v>
      </c>
      <c r="P2762" s="57">
        <v>46316.395300925928</v>
      </c>
      <c r="Q2762">
        <v>69413647</v>
      </c>
      <c r="S2762">
        <v>152532203996</v>
      </c>
      <c r="T2762" t="s">
        <v>10607</v>
      </c>
      <c r="U2762" t="s">
        <v>10608</v>
      </c>
      <c r="V2762" t="s">
        <v>10609</v>
      </c>
      <c r="Z2762">
        <v>113.601971156895</v>
      </c>
      <c r="AA2762">
        <v>-8.2095629993154304</v>
      </c>
      <c r="AB2762" t="s">
        <v>10610</v>
      </c>
      <c r="AC2762" t="s">
        <v>216</v>
      </c>
      <c r="AL2762" t="s">
        <v>217</v>
      </c>
      <c r="AM2762" t="s">
        <v>10611</v>
      </c>
      <c r="AN2762" t="s">
        <v>6</v>
      </c>
      <c r="AO2762" t="s">
        <v>10057</v>
      </c>
      <c r="AP2762" s="57">
        <v>46316.333333333336</v>
      </c>
      <c r="AR2762" t="s">
        <v>218</v>
      </c>
      <c r="AS2762" t="s">
        <v>574</v>
      </c>
      <c r="AT2762" t="s">
        <v>230</v>
      </c>
      <c r="AU2762">
        <v>20261021</v>
      </c>
      <c r="AV2762" t="s">
        <v>221</v>
      </c>
      <c r="AW2762" t="s">
        <v>879</v>
      </c>
      <c r="AX2762" t="s">
        <v>222</v>
      </c>
      <c r="BA2762" s="57">
        <v>46316.333333333336</v>
      </c>
      <c r="BB2762" t="s">
        <v>10611</v>
      </c>
      <c r="BC2762">
        <v>2026</v>
      </c>
      <c r="BD2762">
        <v>10</v>
      </c>
      <c r="BE2762">
        <v>21</v>
      </c>
      <c r="BF2762" s="6">
        <f t="shared" si="129"/>
        <v>46316</v>
      </c>
      <c r="BG2762">
        <f t="shared" si="130"/>
        <v>-0.33333333333575865</v>
      </c>
      <c r="BH2762" t="str">
        <f t="shared" si="131"/>
        <v>COMPLY</v>
      </c>
      <c r="BI2762" t="str">
        <f>VLOOKUP(H2762,Sheet2!$A$1:$B$270,2,FALSE)</f>
        <v>JEMBER</v>
      </c>
    </row>
    <row r="2763" spans="1:61">
      <c r="A2763">
        <v>2762</v>
      </c>
      <c r="B2763">
        <v>1002647302</v>
      </c>
      <c r="C2763">
        <v>3</v>
      </c>
      <c r="D2763" t="s">
        <v>42</v>
      </c>
      <c r="E2763">
        <v>5</v>
      </c>
      <c r="F2763" t="s">
        <v>102</v>
      </c>
      <c r="G2763" t="s">
        <v>102</v>
      </c>
      <c r="H2763" t="s">
        <v>436</v>
      </c>
      <c r="I2763" t="s">
        <v>212</v>
      </c>
      <c r="J2763" t="s">
        <v>213</v>
      </c>
      <c r="K2763" t="s">
        <v>149</v>
      </c>
      <c r="L2763" t="s">
        <v>214</v>
      </c>
      <c r="M2763" t="s">
        <v>76</v>
      </c>
      <c r="N2763" t="s">
        <v>215</v>
      </c>
      <c r="O2763" s="57">
        <v>46316.542233796295</v>
      </c>
      <c r="P2763" s="57">
        <v>46317.884918981479</v>
      </c>
      <c r="Q2763">
        <v>69414459</v>
      </c>
      <c r="S2763">
        <v>152536202278</v>
      </c>
      <c r="T2763" t="s">
        <v>11237</v>
      </c>
      <c r="U2763" t="s">
        <v>11238</v>
      </c>
      <c r="V2763" t="s">
        <v>11239</v>
      </c>
      <c r="Z2763">
        <v>113.906015977263</v>
      </c>
      <c r="AA2763">
        <v>-8.2297360572287399</v>
      </c>
      <c r="AB2763" t="s">
        <v>11240</v>
      </c>
      <c r="AC2763" t="s">
        <v>216</v>
      </c>
      <c r="AL2763" t="s">
        <v>217</v>
      </c>
      <c r="AM2763" t="s">
        <v>11241</v>
      </c>
      <c r="AN2763" t="s">
        <v>6</v>
      </c>
      <c r="AO2763" t="s">
        <v>10746</v>
      </c>
      <c r="AP2763" s="57">
        <v>46317.458333333336</v>
      </c>
      <c r="AR2763" t="s">
        <v>218</v>
      </c>
      <c r="AS2763" t="s">
        <v>4752</v>
      </c>
      <c r="AT2763" t="s">
        <v>230</v>
      </c>
      <c r="AU2763">
        <v>20261022</v>
      </c>
      <c r="AV2763" t="s">
        <v>221</v>
      </c>
      <c r="AW2763" t="s">
        <v>875</v>
      </c>
      <c r="AX2763" t="s">
        <v>222</v>
      </c>
      <c r="BA2763" s="57">
        <v>46317.458333333336</v>
      </c>
      <c r="BB2763" t="s">
        <v>11241</v>
      </c>
      <c r="BC2763">
        <v>2026</v>
      </c>
      <c r="BD2763">
        <v>10</v>
      </c>
      <c r="BE2763">
        <v>22</v>
      </c>
      <c r="BF2763" s="6">
        <f t="shared" si="129"/>
        <v>46317</v>
      </c>
      <c r="BG2763">
        <f t="shared" si="130"/>
        <v>-0.45833333333575865</v>
      </c>
      <c r="BH2763" t="str">
        <f t="shared" si="131"/>
        <v>COMPLY</v>
      </c>
      <c r="BI2763" t="str">
        <f>VLOOKUP(H2763,Sheet2!$A$1:$B$270,2,FALSE)</f>
        <v>JEMBER</v>
      </c>
    </row>
    <row r="2764" spans="1:61">
      <c r="A2764">
        <v>2763</v>
      </c>
      <c r="B2764">
        <v>1002639733</v>
      </c>
      <c r="C2764">
        <v>3</v>
      </c>
      <c r="D2764" t="s">
        <v>42</v>
      </c>
      <c r="E2764">
        <v>5</v>
      </c>
      <c r="F2764" t="s">
        <v>106</v>
      </c>
      <c r="G2764" t="s">
        <v>104</v>
      </c>
      <c r="H2764" t="s">
        <v>441</v>
      </c>
      <c r="I2764" t="s">
        <v>212</v>
      </c>
      <c r="J2764" t="s">
        <v>213</v>
      </c>
      <c r="K2764" t="s">
        <v>149</v>
      </c>
      <c r="M2764" t="s">
        <v>76</v>
      </c>
      <c r="N2764" t="s">
        <v>215</v>
      </c>
      <c r="O2764" s="57">
        <v>46311.440625000003</v>
      </c>
      <c r="P2764" s="57">
        <v>46312.675613425927</v>
      </c>
      <c r="Q2764">
        <v>69411288</v>
      </c>
      <c r="S2764">
        <v>152541206065</v>
      </c>
      <c r="T2764" t="s">
        <v>9218</v>
      </c>
      <c r="U2764" t="s">
        <v>9219</v>
      </c>
      <c r="V2764" t="s">
        <v>9220</v>
      </c>
      <c r="Z2764">
        <v>113.32659510000001</v>
      </c>
      <c r="AA2764">
        <v>-8.1286105000000006</v>
      </c>
      <c r="AB2764" t="s">
        <v>9221</v>
      </c>
      <c r="AC2764" t="s">
        <v>229</v>
      </c>
      <c r="AL2764" t="s">
        <v>217</v>
      </c>
      <c r="AM2764" t="s">
        <v>9222</v>
      </c>
      <c r="AN2764" t="s">
        <v>6</v>
      </c>
      <c r="AO2764" t="s">
        <v>8241</v>
      </c>
      <c r="AP2764" s="57">
        <v>46312.333333333336</v>
      </c>
      <c r="AR2764" t="s">
        <v>218</v>
      </c>
      <c r="AS2764" t="s">
        <v>219</v>
      </c>
      <c r="AT2764" t="s">
        <v>230</v>
      </c>
      <c r="AU2764">
        <v>20261017</v>
      </c>
      <c r="AV2764" t="s">
        <v>221</v>
      </c>
      <c r="AW2764" t="s">
        <v>540</v>
      </c>
      <c r="AX2764" t="s">
        <v>222</v>
      </c>
      <c r="BA2764" s="57">
        <v>46312.333333333336</v>
      </c>
      <c r="BB2764" t="s">
        <v>9222</v>
      </c>
      <c r="BC2764">
        <v>2026</v>
      </c>
      <c r="BD2764">
        <v>10</v>
      </c>
      <c r="BE2764">
        <v>17</v>
      </c>
      <c r="BF2764" s="6">
        <f t="shared" si="129"/>
        <v>46312</v>
      </c>
      <c r="BG2764">
        <f t="shared" si="130"/>
        <v>-0.33333333333575865</v>
      </c>
      <c r="BH2764" t="str">
        <f t="shared" si="131"/>
        <v>COMPLY</v>
      </c>
      <c r="BI2764" t="str">
        <f>VLOOKUP(H2764,Sheet2!$A$1:$B$270,2,FALSE)</f>
        <v>PROBOLINGGO</v>
      </c>
    </row>
    <row r="2765" spans="1:61">
      <c r="A2765">
        <v>2764</v>
      </c>
      <c r="B2765">
        <v>1002639611</v>
      </c>
      <c r="C2765">
        <v>3</v>
      </c>
      <c r="D2765" t="s">
        <v>42</v>
      </c>
      <c r="E2765">
        <v>5</v>
      </c>
      <c r="F2765" t="s">
        <v>106</v>
      </c>
      <c r="G2765" t="s">
        <v>104</v>
      </c>
      <c r="H2765" t="s">
        <v>441</v>
      </c>
      <c r="I2765" t="s">
        <v>212</v>
      </c>
      <c r="J2765" t="s">
        <v>213</v>
      </c>
      <c r="K2765" t="s">
        <v>149</v>
      </c>
      <c r="M2765" t="s">
        <v>76</v>
      </c>
      <c r="N2765" t="s">
        <v>215</v>
      </c>
      <c r="O2765" s="57">
        <v>46311.413680555554</v>
      </c>
      <c r="P2765" s="57">
        <v>46314.315706018519</v>
      </c>
      <c r="Q2765">
        <v>69411215</v>
      </c>
      <c r="S2765">
        <v>152541206043</v>
      </c>
      <c r="T2765" t="s">
        <v>9218</v>
      </c>
      <c r="U2765" t="s">
        <v>9219</v>
      </c>
      <c r="V2765" t="s">
        <v>9223</v>
      </c>
      <c r="Z2765">
        <v>113.3265971</v>
      </c>
      <c r="AA2765">
        <v>-8.1286106999999994</v>
      </c>
      <c r="AB2765" t="s">
        <v>9224</v>
      </c>
      <c r="AC2765" t="s">
        <v>229</v>
      </c>
      <c r="AL2765" t="s">
        <v>217</v>
      </c>
      <c r="AM2765" t="s">
        <v>9225</v>
      </c>
      <c r="AN2765" t="s">
        <v>6</v>
      </c>
      <c r="AO2765" t="s">
        <v>7922</v>
      </c>
      <c r="AP2765" s="57">
        <v>46312.333333333336</v>
      </c>
      <c r="AR2765" t="s">
        <v>218</v>
      </c>
      <c r="AS2765" t="s">
        <v>219</v>
      </c>
      <c r="AT2765" t="s">
        <v>230</v>
      </c>
      <c r="AU2765">
        <v>20261019</v>
      </c>
      <c r="AV2765" t="s">
        <v>221</v>
      </c>
      <c r="AW2765" t="s">
        <v>540</v>
      </c>
      <c r="AX2765" t="s">
        <v>222</v>
      </c>
      <c r="BA2765" s="57">
        <v>46312.333333333336</v>
      </c>
      <c r="BB2765" t="s">
        <v>9225</v>
      </c>
      <c r="BC2765">
        <v>2026</v>
      </c>
      <c r="BD2765">
        <v>10</v>
      </c>
      <c r="BE2765">
        <v>19</v>
      </c>
      <c r="BF2765" s="6">
        <f t="shared" si="129"/>
        <v>46314</v>
      </c>
      <c r="BG2765">
        <f t="shared" si="130"/>
        <v>1.6666666666642413</v>
      </c>
      <c r="BH2765" t="str">
        <f t="shared" si="131"/>
        <v>NOT COMPLY</v>
      </c>
      <c r="BI2765" t="str">
        <f>VLOOKUP(H2765,Sheet2!$A$1:$B$270,2,FALSE)</f>
        <v>PROBOLINGGO</v>
      </c>
    </row>
    <row r="2766" spans="1:61">
      <c r="A2766">
        <v>2765</v>
      </c>
      <c r="B2766">
        <v>1002642194</v>
      </c>
      <c r="C2766">
        <v>3</v>
      </c>
      <c r="D2766" t="s">
        <v>42</v>
      </c>
      <c r="E2766">
        <v>5</v>
      </c>
      <c r="F2766" t="s">
        <v>106</v>
      </c>
      <c r="G2766" t="s">
        <v>104</v>
      </c>
      <c r="H2766" t="s">
        <v>441</v>
      </c>
      <c r="I2766" t="s">
        <v>212</v>
      </c>
      <c r="J2766" t="s">
        <v>213</v>
      </c>
      <c r="K2766" t="s">
        <v>149</v>
      </c>
      <c r="L2766" t="s">
        <v>214</v>
      </c>
      <c r="M2766" t="s">
        <v>76</v>
      </c>
      <c r="N2766" t="s">
        <v>215</v>
      </c>
      <c r="O2766" s="57">
        <v>46314.351180555554</v>
      </c>
      <c r="P2766" s="57">
        <v>46314.712337962963</v>
      </c>
      <c r="Q2766">
        <v>69412562</v>
      </c>
      <c r="S2766">
        <v>152541206069</v>
      </c>
      <c r="T2766" t="s">
        <v>9971</v>
      </c>
      <c r="U2766" t="s">
        <v>9972</v>
      </c>
      <c r="V2766" t="s">
        <v>9973</v>
      </c>
      <c r="Z2766">
        <v>113.38548579663799</v>
      </c>
      <c r="AA2766">
        <v>-8.1561530981933696</v>
      </c>
      <c r="AB2766" t="s">
        <v>9974</v>
      </c>
      <c r="AC2766" t="s">
        <v>235</v>
      </c>
      <c r="AL2766" t="s">
        <v>217</v>
      </c>
      <c r="AM2766" t="s">
        <v>9975</v>
      </c>
      <c r="AN2766" t="s">
        <v>6</v>
      </c>
      <c r="AO2766" t="s">
        <v>9940</v>
      </c>
      <c r="AP2766" s="57">
        <v>46315.333333333336</v>
      </c>
      <c r="AR2766" t="s">
        <v>218</v>
      </c>
      <c r="AS2766" t="s">
        <v>219</v>
      </c>
      <c r="AT2766" t="s">
        <v>230</v>
      </c>
      <c r="AU2766">
        <v>20261019</v>
      </c>
      <c r="AV2766" t="s">
        <v>221</v>
      </c>
      <c r="AW2766" t="s">
        <v>876</v>
      </c>
      <c r="AX2766" t="s">
        <v>222</v>
      </c>
      <c r="BA2766" s="57">
        <v>46315.333333333336</v>
      </c>
      <c r="BB2766" t="s">
        <v>9975</v>
      </c>
      <c r="BC2766">
        <v>2026</v>
      </c>
      <c r="BD2766">
        <v>10</v>
      </c>
      <c r="BE2766">
        <v>19</v>
      </c>
      <c r="BF2766" s="6">
        <f t="shared" si="129"/>
        <v>46314</v>
      </c>
      <c r="BG2766">
        <f t="shared" si="130"/>
        <v>-1.3333333333357587</v>
      </c>
      <c r="BH2766" t="str">
        <f t="shared" si="131"/>
        <v>COMPLY</v>
      </c>
      <c r="BI2766" t="str">
        <f>VLOOKUP(H2766,Sheet2!$A$1:$B$270,2,FALSE)</f>
        <v>PROBOLINGGO</v>
      </c>
    </row>
    <row r="2767" spans="1:61">
      <c r="A2767">
        <v>2766</v>
      </c>
      <c r="B2767">
        <v>1002641473</v>
      </c>
      <c r="C2767">
        <v>3</v>
      </c>
      <c r="D2767" t="s">
        <v>42</v>
      </c>
      <c r="E2767">
        <v>5</v>
      </c>
      <c r="F2767" t="s">
        <v>106</v>
      </c>
      <c r="G2767" t="s">
        <v>104</v>
      </c>
      <c r="H2767" t="s">
        <v>427</v>
      </c>
      <c r="I2767" t="s">
        <v>212</v>
      </c>
      <c r="J2767" t="s">
        <v>213</v>
      </c>
      <c r="K2767" t="s">
        <v>149</v>
      </c>
      <c r="M2767" t="s">
        <v>1625</v>
      </c>
      <c r="N2767" t="s">
        <v>215</v>
      </c>
      <c r="O2767" s="57">
        <v>46312.628009259257</v>
      </c>
      <c r="P2767" s="57">
        <v>46312.812743055554</v>
      </c>
      <c r="Q2767">
        <v>69412135</v>
      </c>
      <c r="S2767">
        <v>152533204206</v>
      </c>
      <c r="T2767" t="s">
        <v>9226</v>
      </c>
      <c r="U2767" t="s">
        <v>9227</v>
      </c>
      <c r="Z2767">
        <v>113.249087</v>
      </c>
      <c r="AA2767">
        <v>-7.9919016000000003</v>
      </c>
      <c r="AB2767" t="s">
        <v>9228</v>
      </c>
      <c r="AC2767" t="s">
        <v>229</v>
      </c>
      <c r="AO2767" t="s">
        <v>9202</v>
      </c>
      <c r="AR2767" t="s">
        <v>1630</v>
      </c>
      <c r="AS2767" t="s">
        <v>219</v>
      </c>
      <c r="AT2767" t="s">
        <v>230</v>
      </c>
      <c r="AV2767" t="s">
        <v>9229</v>
      </c>
      <c r="AW2767" t="s">
        <v>1473</v>
      </c>
      <c r="AX2767" t="s">
        <v>222</v>
      </c>
      <c r="AZ2767" t="s">
        <v>9229</v>
      </c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str">
        <f>VLOOKUP(H2767,Sheet2!$A$1:$B$270,2,FALSE)</f>
        <v>PROBOLINGGO</v>
      </c>
    </row>
    <row r="2768" spans="1:61">
      <c r="A2768">
        <v>2767</v>
      </c>
      <c r="B2768">
        <v>1002641915</v>
      </c>
      <c r="C2768">
        <v>3</v>
      </c>
      <c r="D2768" t="s">
        <v>42</v>
      </c>
      <c r="E2768">
        <v>5</v>
      </c>
      <c r="F2768" t="s">
        <v>106</v>
      </c>
      <c r="G2768" t="s">
        <v>104</v>
      </c>
      <c r="H2768" t="s">
        <v>427</v>
      </c>
      <c r="I2768" t="s">
        <v>212</v>
      </c>
      <c r="J2768" t="s">
        <v>213</v>
      </c>
      <c r="K2768" t="s">
        <v>149</v>
      </c>
      <c r="M2768" t="s">
        <v>1625</v>
      </c>
      <c r="N2768" t="s">
        <v>215</v>
      </c>
      <c r="O2768" s="57">
        <v>46313.563425925924</v>
      </c>
      <c r="P2768" s="57">
        <v>46314.426770833335</v>
      </c>
      <c r="Q2768">
        <v>69412380</v>
      </c>
      <c r="S2768">
        <v>152533204207</v>
      </c>
      <c r="T2768" t="s">
        <v>9226</v>
      </c>
      <c r="U2768" t="s">
        <v>9230</v>
      </c>
      <c r="Z2768">
        <v>113.249363</v>
      </c>
      <c r="AA2768">
        <v>-7.9941566000000002</v>
      </c>
      <c r="AB2768" t="s">
        <v>9231</v>
      </c>
      <c r="AC2768" t="s">
        <v>229</v>
      </c>
      <c r="AO2768" t="s">
        <v>8299</v>
      </c>
      <c r="AR2768" t="s">
        <v>1630</v>
      </c>
      <c r="AS2768" t="s">
        <v>219</v>
      </c>
      <c r="AT2768" t="s">
        <v>230</v>
      </c>
      <c r="AV2768" t="s">
        <v>9232</v>
      </c>
      <c r="AW2768" t="s">
        <v>540</v>
      </c>
      <c r="AX2768" t="s">
        <v>222</v>
      </c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str">
        <f>VLOOKUP(H2768,Sheet2!$A$1:$B$270,2,FALSE)</f>
        <v>PROBOLINGGO</v>
      </c>
    </row>
    <row r="2769" spans="1:61">
      <c r="A2769">
        <v>2768</v>
      </c>
      <c r="B2769">
        <v>1002626551</v>
      </c>
      <c r="C2769">
        <v>3</v>
      </c>
      <c r="D2769" t="s">
        <v>42</v>
      </c>
      <c r="E2769">
        <v>5</v>
      </c>
      <c r="F2769" t="s">
        <v>106</v>
      </c>
      <c r="G2769" t="s">
        <v>104</v>
      </c>
      <c r="H2769" t="s">
        <v>413</v>
      </c>
      <c r="I2769" t="s">
        <v>212</v>
      </c>
      <c r="J2769" t="s">
        <v>213</v>
      </c>
      <c r="K2769" t="s">
        <v>149</v>
      </c>
      <c r="L2769" t="s">
        <v>214</v>
      </c>
      <c r="M2769" t="s">
        <v>76</v>
      </c>
      <c r="N2769" t="s">
        <v>215</v>
      </c>
      <c r="O2769" s="57">
        <v>46302.641423611109</v>
      </c>
      <c r="P2769" s="57">
        <v>46303.521018518521</v>
      </c>
      <c r="Q2769">
        <v>69405992</v>
      </c>
      <c r="S2769">
        <v>152504261685</v>
      </c>
      <c r="T2769" t="s">
        <v>4304</v>
      </c>
      <c r="U2769" t="s">
        <v>4305</v>
      </c>
      <c r="V2769" t="s">
        <v>4306</v>
      </c>
      <c r="Z2769">
        <v>113.21699503809199</v>
      </c>
      <c r="AA2769">
        <v>-8.1060651568624298</v>
      </c>
      <c r="AB2769" t="s">
        <v>4307</v>
      </c>
      <c r="AC2769" t="s">
        <v>216</v>
      </c>
      <c r="AL2769" t="s">
        <v>217</v>
      </c>
      <c r="AM2769" t="s">
        <v>4308</v>
      </c>
      <c r="AN2769" t="s">
        <v>6</v>
      </c>
      <c r="AO2769" s="57">
        <v>46213.642511574071</v>
      </c>
      <c r="AP2769" s="57">
        <v>46303.625</v>
      </c>
      <c r="AR2769" t="s">
        <v>218</v>
      </c>
      <c r="AS2769" t="s">
        <v>104</v>
      </c>
      <c r="AT2769" t="s">
        <v>230</v>
      </c>
      <c r="AU2769">
        <v>20261008</v>
      </c>
      <c r="AV2769" t="s">
        <v>221</v>
      </c>
      <c r="AW2769" t="s">
        <v>875</v>
      </c>
      <c r="AX2769" t="s">
        <v>222</v>
      </c>
      <c r="BA2769" s="57">
        <v>46303.625</v>
      </c>
      <c r="BB2769" t="s">
        <v>4308</v>
      </c>
      <c r="BC2769">
        <v>2026</v>
      </c>
      <c r="BD2769">
        <v>10</v>
      </c>
      <c r="BE2769">
        <v>8</v>
      </c>
      <c r="BF2769" s="6">
        <f t="shared" si="129"/>
        <v>46303</v>
      </c>
      <c r="BG2769">
        <f t="shared" si="130"/>
        <v>-0.625</v>
      </c>
      <c r="BH2769" t="str">
        <f t="shared" si="131"/>
        <v>COMPLY</v>
      </c>
      <c r="BI2769" t="str">
        <f>VLOOKUP(H2769,Sheet2!$A$1:$B$270,2,FALSE)</f>
        <v>PROBOLINGGO</v>
      </c>
    </row>
    <row r="2770" spans="1:61">
      <c r="A2770">
        <v>2769</v>
      </c>
      <c r="B2770">
        <v>1002627850</v>
      </c>
      <c r="C2770">
        <v>3</v>
      </c>
      <c r="D2770" t="s">
        <v>42</v>
      </c>
      <c r="E2770">
        <v>5</v>
      </c>
      <c r="F2770" t="s">
        <v>106</v>
      </c>
      <c r="G2770" t="s">
        <v>104</v>
      </c>
      <c r="H2770" t="s">
        <v>413</v>
      </c>
      <c r="I2770" t="s">
        <v>212</v>
      </c>
      <c r="J2770" t="s">
        <v>213</v>
      </c>
      <c r="K2770" t="s">
        <v>149</v>
      </c>
      <c r="L2770" t="s">
        <v>214</v>
      </c>
      <c r="M2770" t="s">
        <v>76</v>
      </c>
      <c r="N2770" t="s">
        <v>215</v>
      </c>
      <c r="O2770" s="57">
        <v>46303.596307870372</v>
      </c>
      <c r="P2770" s="57">
        <v>46303.687511574077</v>
      </c>
      <c r="Q2770">
        <v>69406557</v>
      </c>
      <c r="S2770">
        <v>152504261589</v>
      </c>
      <c r="T2770" t="s">
        <v>4753</v>
      </c>
      <c r="U2770" t="s">
        <v>4754</v>
      </c>
      <c r="V2770" t="s">
        <v>4755</v>
      </c>
      <c r="Z2770">
        <v>113.229365386068</v>
      </c>
      <c r="AA2770">
        <v>-8.1338577120294104</v>
      </c>
      <c r="AB2770" t="s">
        <v>4756</v>
      </c>
      <c r="AC2770" t="s">
        <v>216</v>
      </c>
      <c r="AL2770" t="s">
        <v>217</v>
      </c>
      <c r="AM2770" t="s">
        <v>3316</v>
      </c>
      <c r="AN2770" t="s">
        <v>6</v>
      </c>
      <c r="AO2770" s="57">
        <v>46244.601203703707</v>
      </c>
      <c r="AP2770" s="57">
        <v>46304.458333333336</v>
      </c>
      <c r="AR2770" t="s">
        <v>218</v>
      </c>
      <c r="AS2770" t="s">
        <v>104</v>
      </c>
      <c r="AT2770" t="s">
        <v>220</v>
      </c>
      <c r="AU2770">
        <v>20261008</v>
      </c>
      <c r="AV2770" t="s">
        <v>221</v>
      </c>
      <c r="AW2770" t="s">
        <v>4757</v>
      </c>
      <c r="AX2770" t="s">
        <v>222</v>
      </c>
      <c r="BA2770" s="57">
        <v>46304.458333333336</v>
      </c>
      <c r="BB2770" t="s">
        <v>3316</v>
      </c>
      <c r="BC2770">
        <v>2026</v>
      </c>
      <c r="BD2770">
        <v>10</v>
      </c>
      <c r="BE2770">
        <v>8</v>
      </c>
      <c r="BF2770" s="6">
        <f t="shared" si="129"/>
        <v>46303</v>
      </c>
      <c r="BG2770">
        <f t="shared" si="130"/>
        <v>-1.4583333333357587</v>
      </c>
      <c r="BH2770" t="str">
        <f t="shared" si="131"/>
        <v>COMPLY</v>
      </c>
      <c r="BI2770" t="str">
        <f>VLOOKUP(H2770,Sheet2!$A$1:$B$270,2,FALSE)</f>
        <v>PROBOLINGGO</v>
      </c>
    </row>
    <row r="2771" spans="1:61">
      <c r="A2771">
        <v>2770</v>
      </c>
      <c r="B2771">
        <v>1002637029</v>
      </c>
      <c r="C2771">
        <v>3</v>
      </c>
      <c r="D2771" t="s">
        <v>42</v>
      </c>
      <c r="E2771">
        <v>5</v>
      </c>
      <c r="F2771" t="s">
        <v>106</v>
      </c>
      <c r="G2771" t="s">
        <v>104</v>
      </c>
      <c r="H2771" t="s">
        <v>413</v>
      </c>
      <c r="I2771" t="s">
        <v>212</v>
      </c>
      <c r="J2771" t="s">
        <v>213</v>
      </c>
      <c r="K2771" t="s">
        <v>149</v>
      </c>
      <c r="L2771" t="s">
        <v>214</v>
      </c>
      <c r="M2771" t="s">
        <v>76</v>
      </c>
      <c r="N2771" t="s">
        <v>215</v>
      </c>
      <c r="O2771" s="57">
        <v>46309.618611111109</v>
      </c>
      <c r="P2771" s="57">
        <v>46310.641932870371</v>
      </c>
      <c r="Q2771">
        <v>69410242</v>
      </c>
      <c r="S2771">
        <v>152504261708</v>
      </c>
      <c r="T2771" t="s">
        <v>7305</v>
      </c>
      <c r="U2771" t="s">
        <v>7306</v>
      </c>
      <c r="V2771" t="s">
        <v>7307</v>
      </c>
      <c r="Z2771">
        <v>113.241752497851</v>
      </c>
      <c r="AA2771">
        <v>-8.1493490001456106</v>
      </c>
      <c r="AB2771" t="s">
        <v>7308</v>
      </c>
      <c r="AC2771" t="s">
        <v>216</v>
      </c>
      <c r="AL2771" t="s">
        <v>217</v>
      </c>
      <c r="AM2771" t="s">
        <v>7013</v>
      </c>
      <c r="AN2771" t="s">
        <v>6</v>
      </c>
      <c r="AO2771" t="s">
        <v>6837</v>
      </c>
      <c r="AP2771" s="57">
        <v>46310.458333333336</v>
      </c>
      <c r="AR2771" t="s">
        <v>218</v>
      </c>
      <c r="AS2771" t="s">
        <v>104</v>
      </c>
      <c r="AT2771" t="s">
        <v>230</v>
      </c>
      <c r="AU2771">
        <v>20261015</v>
      </c>
      <c r="AV2771" t="s">
        <v>221</v>
      </c>
      <c r="AW2771" t="s">
        <v>877</v>
      </c>
      <c r="AX2771" t="s">
        <v>222</v>
      </c>
      <c r="BA2771" s="57">
        <v>46310.458333333336</v>
      </c>
      <c r="BB2771" t="s">
        <v>7013</v>
      </c>
      <c r="BC2771">
        <v>2026</v>
      </c>
      <c r="BD2771">
        <v>10</v>
      </c>
      <c r="BE2771">
        <v>15</v>
      </c>
      <c r="BF2771" s="6">
        <f t="shared" si="129"/>
        <v>46310</v>
      </c>
      <c r="BG2771">
        <f t="shared" si="130"/>
        <v>-0.45833333333575865</v>
      </c>
      <c r="BH2771" t="str">
        <f t="shared" si="131"/>
        <v>COMPLY</v>
      </c>
      <c r="BI2771" t="str">
        <f>VLOOKUP(H2771,Sheet2!$A$1:$B$270,2,FALSE)</f>
        <v>PROBOLINGGO</v>
      </c>
    </row>
    <row r="2772" spans="1:61">
      <c r="A2772">
        <v>2771</v>
      </c>
      <c r="B2772">
        <v>1002645653</v>
      </c>
      <c r="C2772">
        <v>3</v>
      </c>
      <c r="D2772" t="s">
        <v>42</v>
      </c>
      <c r="E2772">
        <v>5</v>
      </c>
      <c r="F2772" t="s">
        <v>106</v>
      </c>
      <c r="G2772" t="s">
        <v>104</v>
      </c>
      <c r="H2772" t="s">
        <v>413</v>
      </c>
      <c r="I2772" t="s">
        <v>212</v>
      </c>
      <c r="J2772" t="s">
        <v>213</v>
      </c>
      <c r="K2772" t="s">
        <v>149</v>
      </c>
      <c r="M2772" t="s">
        <v>76</v>
      </c>
      <c r="N2772" t="s">
        <v>215</v>
      </c>
      <c r="O2772" s="57">
        <v>46315.600081018521</v>
      </c>
      <c r="P2772" s="57">
        <v>46315.807916666665</v>
      </c>
      <c r="Q2772">
        <v>69413849</v>
      </c>
      <c r="S2772">
        <v>152504261711</v>
      </c>
      <c r="T2772" t="s">
        <v>10612</v>
      </c>
      <c r="U2772" t="s">
        <v>10613</v>
      </c>
      <c r="V2772" t="s">
        <v>10614</v>
      </c>
      <c r="Z2772">
        <v>113.23326729999999</v>
      </c>
      <c r="AA2772">
        <v>-8.1060496999999998</v>
      </c>
      <c r="AB2772" t="s">
        <v>10615</v>
      </c>
      <c r="AC2772" t="s">
        <v>229</v>
      </c>
      <c r="AL2772" t="s">
        <v>217</v>
      </c>
      <c r="AM2772" t="s">
        <v>10616</v>
      </c>
      <c r="AN2772" t="s">
        <v>6</v>
      </c>
      <c r="AO2772" t="s">
        <v>10340</v>
      </c>
      <c r="AP2772" s="57">
        <v>46316.625</v>
      </c>
      <c r="AR2772" t="s">
        <v>218</v>
      </c>
      <c r="AS2772" t="s">
        <v>104</v>
      </c>
      <c r="AT2772" t="s">
        <v>230</v>
      </c>
      <c r="AU2772">
        <v>20261020</v>
      </c>
      <c r="AV2772" t="s">
        <v>221</v>
      </c>
      <c r="AW2772" t="s">
        <v>541</v>
      </c>
      <c r="AX2772" t="s">
        <v>222</v>
      </c>
      <c r="BA2772" s="57">
        <v>46316.625</v>
      </c>
      <c r="BB2772" t="s">
        <v>10616</v>
      </c>
      <c r="BC2772">
        <v>2026</v>
      </c>
      <c r="BD2772">
        <v>10</v>
      </c>
      <c r="BE2772">
        <v>20</v>
      </c>
      <c r="BF2772" s="6">
        <f t="shared" si="129"/>
        <v>46315</v>
      </c>
      <c r="BG2772">
        <f t="shared" si="130"/>
        <v>-1.625</v>
      </c>
      <c r="BH2772" t="str">
        <f t="shared" si="131"/>
        <v>COMPLY</v>
      </c>
      <c r="BI2772" t="str">
        <f>VLOOKUP(H2772,Sheet2!$A$1:$B$270,2,FALSE)</f>
        <v>PROBOLINGGO</v>
      </c>
    </row>
    <row r="2773" spans="1:61">
      <c r="A2773">
        <v>2772</v>
      </c>
      <c r="B2773">
        <v>1002646953</v>
      </c>
      <c r="C2773">
        <v>3</v>
      </c>
      <c r="D2773" t="s">
        <v>42</v>
      </c>
      <c r="E2773">
        <v>5</v>
      </c>
      <c r="F2773" t="s">
        <v>106</v>
      </c>
      <c r="G2773" t="s">
        <v>104</v>
      </c>
      <c r="H2773" t="s">
        <v>413</v>
      </c>
      <c r="I2773" t="s">
        <v>212</v>
      </c>
      <c r="J2773" t="s">
        <v>213</v>
      </c>
      <c r="K2773" t="s">
        <v>149</v>
      </c>
      <c r="M2773" t="s">
        <v>76</v>
      </c>
      <c r="N2773" t="s">
        <v>215</v>
      </c>
      <c r="O2773" s="57">
        <v>46316.446319444447</v>
      </c>
      <c r="P2773" s="57">
        <v>46321.656388888892</v>
      </c>
      <c r="Q2773">
        <v>69414306</v>
      </c>
      <c r="S2773">
        <v>152504261715</v>
      </c>
      <c r="T2773" t="s">
        <v>11242</v>
      </c>
      <c r="U2773" t="s">
        <v>11243</v>
      </c>
      <c r="V2773" t="s">
        <v>11244</v>
      </c>
      <c r="Z2773">
        <v>113.303093</v>
      </c>
      <c r="AA2773">
        <v>-8.1594429999999996</v>
      </c>
      <c r="AB2773" t="s">
        <v>11245</v>
      </c>
      <c r="AC2773" t="s">
        <v>229</v>
      </c>
      <c r="AL2773" t="s">
        <v>217</v>
      </c>
      <c r="AM2773" t="s">
        <v>11246</v>
      </c>
      <c r="AN2773" t="s">
        <v>6</v>
      </c>
      <c r="AO2773" t="s">
        <v>10881</v>
      </c>
      <c r="AP2773" s="57">
        <v>46323.333333333336</v>
      </c>
      <c r="AR2773" t="s">
        <v>218</v>
      </c>
      <c r="AS2773" t="s">
        <v>104</v>
      </c>
      <c r="AT2773" t="s">
        <v>230</v>
      </c>
      <c r="AU2773">
        <v>20261026</v>
      </c>
      <c r="AV2773" t="s">
        <v>221</v>
      </c>
      <c r="AW2773" t="s">
        <v>540</v>
      </c>
      <c r="AX2773" t="s">
        <v>222</v>
      </c>
      <c r="BA2773" s="57">
        <v>46323.333333333336</v>
      </c>
      <c r="BB2773" t="s">
        <v>11246</v>
      </c>
      <c r="BC2773">
        <v>2026</v>
      </c>
      <c r="BD2773">
        <v>10</v>
      </c>
      <c r="BE2773">
        <v>26</v>
      </c>
      <c r="BF2773" s="6">
        <f t="shared" si="129"/>
        <v>46321</v>
      </c>
      <c r="BG2773">
        <f t="shared" si="130"/>
        <v>-2.3333333333357587</v>
      </c>
      <c r="BH2773" t="str">
        <f t="shared" si="131"/>
        <v>COMPLY</v>
      </c>
      <c r="BI2773" t="str">
        <f>VLOOKUP(H2773,Sheet2!$A$1:$B$270,2,FALSE)</f>
        <v>PROBOLINGGO</v>
      </c>
    </row>
    <row r="2774" spans="1:61">
      <c r="A2774">
        <v>2773</v>
      </c>
      <c r="B2774">
        <v>1002646889</v>
      </c>
      <c r="C2774">
        <v>3</v>
      </c>
      <c r="D2774" t="s">
        <v>42</v>
      </c>
      <c r="E2774">
        <v>5</v>
      </c>
      <c r="F2774" t="s">
        <v>106</v>
      </c>
      <c r="G2774" t="s">
        <v>104</v>
      </c>
      <c r="H2774" t="s">
        <v>413</v>
      </c>
      <c r="I2774" t="s">
        <v>212</v>
      </c>
      <c r="J2774" t="s">
        <v>213</v>
      </c>
      <c r="K2774" t="s">
        <v>149</v>
      </c>
      <c r="M2774" t="s">
        <v>76</v>
      </c>
      <c r="N2774" t="s">
        <v>215</v>
      </c>
      <c r="O2774" s="57">
        <v>46316.43414351852</v>
      </c>
      <c r="P2774" s="57">
        <v>46323.429525462961</v>
      </c>
      <c r="Q2774">
        <v>69414288</v>
      </c>
      <c r="S2774">
        <v>152504261534</v>
      </c>
      <c r="T2774" t="s">
        <v>11247</v>
      </c>
      <c r="U2774" t="s">
        <v>11248</v>
      </c>
      <c r="V2774" t="s">
        <v>11249</v>
      </c>
      <c r="Z2774">
        <v>113.2787417</v>
      </c>
      <c r="AA2774">
        <v>-8.1505586000000001</v>
      </c>
      <c r="AB2774" t="s">
        <v>11250</v>
      </c>
      <c r="AC2774" t="s">
        <v>229</v>
      </c>
      <c r="AL2774" t="s">
        <v>217</v>
      </c>
      <c r="AM2774" t="s">
        <v>11246</v>
      </c>
      <c r="AN2774" t="s">
        <v>6</v>
      </c>
      <c r="AO2774" t="s">
        <v>10856</v>
      </c>
      <c r="AP2774" s="57">
        <v>46323.333333333336</v>
      </c>
      <c r="AR2774" t="s">
        <v>218</v>
      </c>
      <c r="AS2774" t="s">
        <v>104</v>
      </c>
      <c r="AT2774" t="s">
        <v>230</v>
      </c>
      <c r="AU2774">
        <v>20261028</v>
      </c>
      <c r="AV2774" t="s">
        <v>221</v>
      </c>
      <c r="AW2774" t="s">
        <v>540</v>
      </c>
      <c r="AX2774" t="s">
        <v>222</v>
      </c>
      <c r="BA2774" s="57">
        <v>46323.333333333336</v>
      </c>
      <c r="BB2774" t="s">
        <v>11246</v>
      </c>
      <c r="BC2774">
        <v>2026</v>
      </c>
      <c r="BD2774">
        <v>10</v>
      </c>
      <c r="BE2774">
        <v>28</v>
      </c>
      <c r="BF2774" s="6">
        <f t="shared" si="129"/>
        <v>46323</v>
      </c>
      <c r="BG2774">
        <f t="shared" si="130"/>
        <v>-0.33333333333575865</v>
      </c>
      <c r="BH2774" t="str">
        <f t="shared" si="131"/>
        <v>COMPLY</v>
      </c>
      <c r="BI2774" t="str">
        <f>VLOOKUP(H2774,Sheet2!$A$1:$B$270,2,FALSE)</f>
        <v>PROBOLINGGO</v>
      </c>
    </row>
    <row r="2775" spans="1:61">
      <c r="A2775">
        <v>2774</v>
      </c>
      <c r="B2775">
        <v>1002646990</v>
      </c>
      <c r="C2775">
        <v>3</v>
      </c>
      <c r="D2775" t="s">
        <v>42</v>
      </c>
      <c r="E2775">
        <v>5</v>
      </c>
      <c r="F2775" t="s">
        <v>106</v>
      </c>
      <c r="G2775" t="s">
        <v>104</v>
      </c>
      <c r="H2775" t="s">
        <v>413</v>
      </c>
      <c r="I2775" t="s">
        <v>212</v>
      </c>
      <c r="J2775" t="s">
        <v>213</v>
      </c>
      <c r="K2775" t="s">
        <v>149</v>
      </c>
      <c r="M2775" t="s">
        <v>76</v>
      </c>
      <c r="N2775" t="s">
        <v>215</v>
      </c>
      <c r="O2775" s="57">
        <v>46316.453796296293</v>
      </c>
      <c r="P2775" s="57">
        <v>46321.614432870374</v>
      </c>
      <c r="Q2775">
        <v>69414314</v>
      </c>
      <c r="S2775">
        <v>152504261716</v>
      </c>
      <c r="T2775" t="s">
        <v>11251</v>
      </c>
      <c r="U2775" t="s">
        <v>11252</v>
      </c>
      <c r="V2775" t="s">
        <v>11253</v>
      </c>
      <c r="Z2775">
        <v>113.294179</v>
      </c>
      <c r="AA2775">
        <v>-8.1541966000000006</v>
      </c>
      <c r="AB2775" t="s">
        <v>11254</v>
      </c>
      <c r="AC2775" t="s">
        <v>229</v>
      </c>
      <c r="AL2775" t="s">
        <v>217</v>
      </c>
      <c r="AM2775" t="s">
        <v>11255</v>
      </c>
      <c r="AN2775" t="s">
        <v>6</v>
      </c>
      <c r="AO2775" t="s">
        <v>11116</v>
      </c>
      <c r="AP2775" s="57">
        <v>46323.333333333336</v>
      </c>
      <c r="AR2775" t="s">
        <v>218</v>
      </c>
      <c r="AS2775" t="s">
        <v>104</v>
      </c>
      <c r="AT2775" t="s">
        <v>230</v>
      </c>
      <c r="AU2775">
        <v>20261026</v>
      </c>
      <c r="AV2775" t="s">
        <v>221</v>
      </c>
      <c r="AW2775" t="s">
        <v>540</v>
      </c>
      <c r="AX2775" t="s">
        <v>222</v>
      </c>
      <c r="BA2775" s="57">
        <v>46323.333333333336</v>
      </c>
      <c r="BB2775" t="s">
        <v>11255</v>
      </c>
      <c r="BC2775">
        <v>2026</v>
      </c>
      <c r="BD2775">
        <v>10</v>
      </c>
      <c r="BE2775">
        <v>26</v>
      </c>
      <c r="BF2775" s="6">
        <f t="shared" si="129"/>
        <v>46321</v>
      </c>
      <c r="BG2775">
        <f t="shared" si="130"/>
        <v>-2.3333333333357587</v>
      </c>
      <c r="BH2775" t="str">
        <f t="shared" si="131"/>
        <v>COMPLY</v>
      </c>
      <c r="BI2775" t="str">
        <f>VLOOKUP(H2775,Sheet2!$A$1:$B$270,2,FALSE)</f>
        <v>PROBOLINGGO</v>
      </c>
    </row>
    <row r="2776" spans="1:61">
      <c r="A2776">
        <v>2775</v>
      </c>
      <c r="B2776">
        <v>1002647147</v>
      </c>
      <c r="C2776">
        <v>3</v>
      </c>
      <c r="D2776" t="s">
        <v>42</v>
      </c>
      <c r="E2776">
        <v>5</v>
      </c>
      <c r="F2776" t="s">
        <v>106</v>
      </c>
      <c r="G2776" t="s">
        <v>104</v>
      </c>
      <c r="H2776" t="s">
        <v>413</v>
      </c>
      <c r="I2776" t="s">
        <v>212</v>
      </c>
      <c r="J2776" t="s">
        <v>213</v>
      </c>
      <c r="K2776" t="s">
        <v>149</v>
      </c>
      <c r="M2776" t="s">
        <v>76</v>
      </c>
      <c r="N2776" t="s">
        <v>215</v>
      </c>
      <c r="O2776" s="57">
        <v>46316.487997685188</v>
      </c>
      <c r="P2776" s="57">
        <v>46321.609444444446</v>
      </c>
      <c r="Q2776">
        <v>69414394</v>
      </c>
      <c r="S2776">
        <v>152504261726</v>
      </c>
      <c r="T2776" t="s">
        <v>11256</v>
      </c>
      <c r="U2776" t="s">
        <v>11257</v>
      </c>
      <c r="V2776" t="s">
        <v>11258</v>
      </c>
      <c r="Z2776">
        <v>113.27832739999999</v>
      </c>
      <c r="AA2776">
        <v>-8.1479178000000001</v>
      </c>
      <c r="AB2776" t="s">
        <v>11259</v>
      </c>
      <c r="AC2776" t="s">
        <v>229</v>
      </c>
      <c r="AL2776" t="s">
        <v>217</v>
      </c>
      <c r="AM2776" t="s">
        <v>11260</v>
      </c>
      <c r="AN2776" t="s">
        <v>6</v>
      </c>
      <c r="AO2776" t="s">
        <v>10725</v>
      </c>
      <c r="AP2776" s="57">
        <v>46317.458333333336</v>
      </c>
      <c r="AR2776" t="s">
        <v>218</v>
      </c>
      <c r="AS2776" t="s">
        <v>104</v>
      </c>
      <c r="AT2776" t="s">
        <v>230</v>
      </c>
      <c r="AU2776">
        <v>20261026</v>
      </c>
      <c r="AV2776" t="s">
        <v>221</v>
      </c>
      <c r="AW2776" t="s">
        <v>540</v>
      </c>
      <c r="AX2776" t="s">
        <v>222</v>
      </c>
      <c r="BA2776" s="57">
        <v>46317.458333333336</v>
      </c>
      <c r="BB2776" t="s">
        <v>11260</v>
      </c>
      <c r="BC2776">
        <v>2026</v>
      </c>
      <c r="BD2776">
        <v>10</v>
      </c>
      <c r="BE2776">
        <v>26</v>
      </c>
      <c r="BF2776" s="6">
        <f t="shared" si="129"/>
        <v>46321</v>
      </c>
      <c r="BG2776">
        <f t="shared" si="130"/>
        <v>3.5416666666642413</v>
      </c>
      <c r="BH2776" t="str">
        <f t="shared" si="131"/>
        <v>NOT COMPLY</v>
      </c>
      <c r="BI2776" t="str">
        <f>VLOOKUP(H2776,Sheet2!$A$1:$B$270,2,FALSE)</f>
        <v>PROBOLINGGO</v>
      </c>
    </row>
    <row r="2777" spans="1:61">
      <c r="A2777">
        <v>2776</v>
      </c>
      <c r="B2777">
        <v>1002647015</v>
      </c>
      <c r="C2777">
        <v>3</v>
      </c>
      <c r="D2777" t="s">
        <v>42</v>
      </c>
      <c r="E2777">
        <v>5</v>
      </c>
      <c r="F2777" t="s">
        <v>106</v>
      </c>
      <c r="G2777" t="s">
        <v>104</v>
      </c>
      <c r="H2777" t="s">
        <v>413</v>
      </c>
      <c r="I2777" t="s">
        <v>212</v>
      </c>
      <c r="J2777" t="s">
        <v>213</v>
      </c>
      <c r="K2777" t="s">
        <v>149</v>
      </c>
      <c r="M2777" t="s">
        <v>76</v>
      </c>
      <c r="N2777" t="s">
        <v>215</v>
      </c>
      <c r="O2777" s="57">
        <v>46316.460972222223</v>
      </c>
      <c r="P2777" s="57">
        <v>46321.745995370373</v>
      </c>
      <c r="Q2777">
        <v>69414330</v>
      </c>
      <c r="S2777">
        <v>152504261717</v>
      </c>
      <c r="T2777" t="s">
        <v>11261</v>
      </c>
      <c r="U2777" t="s">
        <v>11262</v>
      </c>
      <c r="V2777" t="s">
        <v>11263</v>
      </c>
      <c r="Z2777">
        <v>113.2916149</v>
      </c>
      <c r="AA2777">
        <v>-8.1500792999999998</v>
      </c>
      <c r="AB2777" t="s">
        <v>11264</v>
      </c>
      <c r="AC2777" t="s">
        <v>229</v>
      </c>
      <c r="AL2777" t="s">
        <v>217</v>
      </c>
      <c r="AM2777" t="s">
        <v>11014</v>
      </c>
      <c r="AN2777" t="s">
        <v>6</v>
      </c>
      <c r="AO2777" t="s">
        <v>10977</v>
      </c>
      <c r="AP2777" s="57">
        <v>46317.333333333336</v>
      </c>
      <c r="AR2777" t="s">
        <v>218</v>
      </c>
      <c r="AS2777" t="s">
        <v>104</v>
      </c>
      <c r="AT2777" t="s">
        <v>230</v>
      </c>
      <c r="AU2777">
        <v>20261026</v>
      </c>
      <c r="AV2777" t="s">
        <v>221</v>
      </c>
      <c r="AW2777" t="s">
        <v>539</v>
      </c>
      <c r="AX2777" t="s">
        <v>222</v>
      </c>
      <c r="BA2777" s="57">
        <v>46317.333333333336</v>
      </c>
      <c r="BB2777" t="s">
        <v>11014</v>
      </c>
      <c r="BC2777">
        <v>2026</v>
      </c>
      <c r="BD2777">
        <v>10</v>
      </c>
      <c r="BE2777">
        <v>26</v>
      </c>
      <c r="BF2777" s="6">
        <f t="shared" si="129"/>
        <v>46321</v>
      </c>
      <c r="BG2777">
        <f t="shared" si="130"/>
        <v>3.6666666666642413</v>
      </c>
      <c r="BH2777" t="str">
        <f t="shared" si="131"/>
        <v>NOT COMPLY</v>
      </c>
      <c r="BI2777" t="str">
        <f>VLOOKUP(H2777,Sheet2!$A$1:$B$270,2,FALSE)</f>
        <v>PROBOLINGGO</v>
      </c>
    </row>
    <row r="2778" spans="1:61">
      <c r="A2778">
        <v>2777</v>
      </c>
      <c r="B2778">
        <v>1002647111</v>
      </c>
      <c r="C2778">
        <v>3</v>
      </c>
      <c r="D2778" t="s">
        <v>42</v>
      </c>
      <c r="E2778">
        <v>5</v>
      </c>
      <c r="F2778" t="s">
        <v>106</v>
      </c>
      <c r="G2778" t="s">
        <v>104</v>
      </c>
      <c r="H2778" t="s">
        <v>413</v>
      </c>
      <c r="I2778" t="s">
        <v>212</v>
      </c>
      <c r="J2778" t="s">
        <v>213</v>
      </c>
      <c r="K2778" t="s">
        <v>149</v>
      </c>
      <c r="M2778" t="s">
        <v>76</v>
      </c>
      <c r="N2778" t="s">
        <v>215</v>
      </c>
      <c r="O2778" s="57">
        <v>46316.480312500003</v>
      </c>
      <c r="P2778" s="57">
        <v>46323.780451388891</v>
      </c>
      <c r="Q2778">
        <v>69414366</v>
      </c>
      <c r="S2778">
        <v>152504261722</v>
      </c>
      <c r="T2778" t="s">
        <v>11265</v>
      </c>
      <c r="U2778" t="s">
        <v>11266</v>
      </c>
      <c r="V2778" t="s">
        <v>11267</v>
      </c>
      <c r="Z2778">
        <v>113.27931390000001</v>
      </c>
      <c r="AA2778">
        <v>-8.1457681999999991</v>
      </c>
      <c r="AB2778" t="s">
        <v>11268</v>
      </c>
      <c r="AC2778" t="s">
        <v>229</v>
      </c>
      <c r="AL2778" t="s">
        <v>217</v>
      </c>
      <c r="AM2778" t="s">
        <v>11269</v>
      </c>
      <c r="AN2778" t="s">
        <v>6</v>
      </c>
      <c r="AO2778" t="s">
        <v>11102</v>
      </c>
      <c r="AP2778" s="57">
        <v>46317.333333333336</v>
      </c>
      <c r="AR2778" t="s">
        <v>218</v>
      </c>
      <c r="AS2778" t="s">
        <v>104</v>
      </c>
      <c r="AT2778" t="s">
        <v>230</v>
      </c>
      <c r="AU2778">
        <v>20261028</v>
      </c>
      <c r="AV2778" t="s">
        <v>221</v>
      </c>
      <c r="AW2778" t="s">
        <v>559</v>
      </c>
      <c r="AX2778" t="s">
        <v>222</v>
      </c>
      <c r="BA2778" s="57">
        <v>46317.333333333336</v>
      </c>
      <c r="BB2778" t="s">
        <v>11269</v>
      </c>
      <c r="BC2778">
        <v>2026</v>
      </c>
      <c r="BD2778">
        <v>10</v>
      </c>
      <c r="BE2778">
        <v>28</v>
      </c>
      <c r="BF2778" s="6">
        <f t="shared" si="129"/>
        <v>46323</v>
      </c>
      <c r="BG2778">
        <f t="shared" si="130"/>
        <v>5.6666666666642413</v>
      </c>
      <c r="BH2778" t="str">
        <f t="shared" si="131"/>
        <v>NOT COMPLY</v>
      </c>
      <c r="BI2778" t="str">
        <f>VLOOKUP(H2778,Sheet2!$A$1:$B$270,2,FALSE)</f>
        <v>PROBOLINGGO</v>
      </c>
    </row>
    <row r="2779" spans="1:61">
      <c r="A2779">
        <v>2778</v>
      </c>
      <c r="B2779">
        <v>1002647040</v>
      </c>
      <c r="C2779">
        <v>3</v>
      </c>
      <c r="D2779" t="s">
        <v>42</v>
      </c>
      <c r="E2779">
        <v>5</v>
      </c>
      <c r="F2779" t="s">
        <v>106</v>
      </c>
      <c r="G2779" t="s">
        <v>104</v>
      </c>
      <c r="H2779" t="s">
        <v>413</v>
      </c>
      <c r="I2779" t="s">
        <v>212</v>
      </c>
      <c r="J2779" t="s">
        <v>213</v>
      </c>
      <c r="K2779" t="s">
        <v>149</v>
      </c>
      <c r="M2779" t="s">
        <v>76</v>
      </c>
      <c r="N2779" t="s">
        <v>215</v>
      </c>
      <c r="O2779" s="57">
        <v>46316.467280092591</v>
      </c>
      <c r="P2779" s="57">
        <v>46323.441261574073</v>
      </c>
      <c r="Q2779">
        <v>69414348</v>
      </c>
      <c r="S2779">
        <v>152504261718</v>
      </c>
      <c r="T2779" t="s">
        <v>11270</v>
      </c>
      <c r="U2779" t="s">
        <v>11271</v>
      </c>
      <c r="V2779" t="s">
        <v>11272</v>
      </c>
      <c r="Z2779">
        <v>113.2775954</v>
      </c>
      <c r="AA2779">
        <v>-8.1421159000000003</v>
      </c>
      <c r="AB2779" t="s">
        <v>11273</v>
      </c>
      <c r="AC2779" t="s">
        <v>229</v>
      </c>
      <c r="AL2779" t="s">
        <v>217</v>
      </c>
      <c r="AM2779" t="s">
        <v>11274</v>
      </c>
      <c r="AN2779" t="s">
        <v>6</v>
      </c>
      <c r="AO2779" t="s">
        <v>10977</v>
      </c>
      <c r="AP2779" s="57">
        <v>46323.333333333336</v>
      </c>
      <c r="AR2779" t="s">
        <v>218</v>
      </c>
      <c r="AS2779" t="s">
        <v>104</v>
      </c>
      <c r="AT2779" t="s">
        <v>230</v>
      </c>
      <c r="AU2779">
        <v>20261028</v>
      </c>
      <c r="AV2779" t="s">
        <v>221</v>
      </c>
      <c r="AW2779" t="s">
        <v>540</v>
      </c>
      <c r="AX2779" t="s">
        <v>222</v>
      </c>
      <c r="BA2779" s="57">
        <v>46323.333333333336</v>
      </c>
      <c r="BB2779" t="s">
        <v>11274</v>
      </c>
      <c r="BC2779">
        <v>2026</v>
      </c>
      <c r="BD2779">
        <v>10</v>
      </c>
      <c r="BE2779">
        <v>28</v>
      </c>
      <c r="BF2779" s="6">
        <f t="shared" si="129"/>
        <v>46323</v>
      </c>
      <c r="BG2779">
        <f t="shared" si="130"/>
        <v>-0.33333333333575865</v>
      </c>
      <c r="BH2779" t="str">
        <f t="shared" si="131"/>
        <v>COMPLY</v>
      </c>
      <c r="BI2779" t="str">
        <f>VLOOKUP(H2779,Sheet2!$A$1:$B$270,2,FALSE)</f>
        <v>PROBOLINGGO</v>
      </c>
    </row>
    <row r="2780" spans="1:61">
      <c r="A2780">
        <v>2779</v>
      </c>
      <c r="B2780">
        <v>1002649686</v>
      </c>
      <c r="C2780">
        <v>3</v>
      </c>
      <c r="D2780" t="s">
        <v>42</v>
      </c>
      <c r="E2780">
        <v>5</v>
      </c>
      <c r="F2780" t="s">
        <v>106</v>
      </c>
      <c r="G2780" t="s">
        <v>104</v>
      </c>
      <c r="H2780" t="s">
        <v>413</v>
      </c>
      <c r="I2780" t="s">
        <v>212</v>
      </c>
      <c r="J2780" t="s">
        <v>213</v>
      </c>
      <c r="K2780" t="s">
        <v>149</v>
      </c>
      <c r="M2780" t="s">
        <v>76</v>
      </c>
      <c r="N2780" t="s">
        <v>215</v>
      </c>
      <c r="O2780" s="57">
        <v>46317.657280092593</v>
      </c>
      <c r="P2780" s="57">
        <v>46318.841273148151</v>
      </c>
      <c r="Q2780">
        <v>69415321</v>
      </c>
      <c r="S2780">
        <v>152504261642</v>
      </c>
      <c r="T2780" t="s">
        <v>11762</v>
      </c>
      <c r="U2780" t="s">
        <v>11763</v>
      </c>
      <c r="V2780" t="s">
        <v>11764</v>
      </c>
      <c r="Z2780">
        <v>113.2286051</v>
      </c>
      <c r="AA2780">
        <v>-8.1335321</v>
      </c>
      <c r="AB2780" t="s">
        <v>11765</v>
      </c>
      <c r="AC2780" t="s">
        <v>229</v>
      </c>
      <c r="AL2780" t="s">
        <v>217</v>
      </c>
      <c r="AM2780" t="s">
        <v>11766</v>
      </c>
      <c r="AN2780" t="s">
        <v>6</v>
      </c>
      <c r="AO2780" t="s">
        <v>11432</v>
      </c>
      <c r="AP2780" s="57">
        <v>46318.625</v>
      </c>
      <c r="AR2780" t="s">
        <v>218</v>
      </c>
      <c r="AS2780" t="s">
        <v>104</v>
      </c>
      <c r="AT2780" t="s">
        <v>230</v>
      </c>
      <c r="AU2780">
        <v>20261023</v>
      </c>
      <c r="AV2780" t="s">
        <v>221</v>
      </c>
      <c r="AW2780" t="s">
        <v>1828</v>
      </c>
      <c r="AX2780" t="s">
        <v>222</v>
      </c>
      <c r="BA2780" s="57">
        <v>46318.625</v>
      </c>
      <c r="BB2780" t="s">
        <v>11766</v>
      </c>
      <c r="BC2780">
        <v>2026</v>
      </c>
      <c r="BD2780">
        <v>10</v>
      </c>
      <c r="BE2780">
        <v>23</v>
      </c>
      <c r="BF2780" s="6">
        <f t="shared" si="129"/>
        <v>46318</v>
      </c>
      <c r="BG2780">
        <f t="shared" si="130"/>
        <v>-0.625</v>
      </c>
      <c r="BH2780" t="str">
        <f t="shared" si="131"/>
        <v>COMPLY</v>
      </c>
      <c r="BI2780" t="str">
        <f>VLOOKUP(H2780,Sheet2!$A$1:$B$270,2,FALSE)</f>
        <v>PROBOLINGGO</v>
      </c>
    </row>
    <row r="2781" spans="1:61">
      <c r="A2781">
        <v>2780</v>
      </c>
      <c r="B2781">
        <v>1002652359</v>
      </c>
      <c r="C2781">
        <v>3</v>
      </c>
      <c r="D2781" t="s">
        <v>42</v>
      </c>
      <c r="E2781">
        <v>5</v>
      </c>
      <c r="F2781" t="s">
        <v>106</v>
      </c>
      <c r="G2781" t="s">
        <v>104</v>
      </c>
      <c r="H2781" t="s">
        <v>413</v>
      </c>
      <c r="I2781" t="s">
        <v>212</v>
      </c>
      <c r="J2781" t="s">
        <v>213</v>
      </c>
      <c r="K2781" t="s">
        <v>149</v>
      </c>
      <c r="L2781" t="s">
        <v>214</v>
      </c>
      <c r="M2781" t="s">
        <v>76</v>
      </c>
      <c r="N2781" t="s">
        <v>215</v>
      </c>
      <c r="O2781" s="57">
        <v>46319.758912037039</v>
      </c>
      <c r="P2781" s="57">
        <v>46320.426400462966</v>
      </c>
      <c r="Q2781">
        <v>69416534</v>
      </c>
      <c r="S2781">
        <v>152504261738</v>
      </c>
      <c r="T2781" t="s">
        <v>12790</v>
      </c>
      <c r="U2781" t="s">
        <v>12791</v>
      </c>
      <c r="V2781" t="s">
        <v>12792</v>
      </c>
      <c r="Z2781">
        <v>113.233496141603</v>
      </c>
      <c r="AA2781">
        <v>-8.1055167974481108</v>
      </c>
      <c r="AB2781" t="s">
        <v>12793</v>
      </c>
      <c r="AC2781" t="s">
        <v>235</v>
      </c>
      <c r="AL2781" t="s">
        <v>217</v>
      </c>
      <c r="AM2781" t="s">
        <v>11836</v>
      </c>
      <c r="AN2781" t="s">
        <v>6</v>
      </c>
      <c r="AO2781" t="s">
        <v>12025</v>
      </c>
      <c r="AP2781" s="57">
        <v>46320.625</v>
      </c>
      <c r="AR2781" t="s">
        <v>218</v>
      </c>
      <c r="AS2781" t="s">
        <v>104</v>
      </c>
      <c r="AT2781" t="s">
        <v>230</v>
      </c>
      <c r="AU2781">
        <v>20261025</v>
      </c>
      <c r="AV2781" t="s">
        <v>221</v>
      </c>
      <c r="AW2781" t="s">
        <v>877</v>
      </c>
      <c r="AX2781" t="s">
        <v>222</v>
      </c>
      <c r="BA2781" s="57">
        <v>46320.625</v>
      </c>
      <c r="BB2781" t="s">
        <v>11836</v>
      </c>
      <c r="BC2781">
        <v>2026</v>
      </c>
      <c r="BD2781">
        <v>10</v>
      </c>
      <c r="BE2781">
        <v>25</v>
      </c>
      <c r="BF2781" s="6">
        <f t="shared" si="129"/>
        <v>46320</v>
      </c>
      <c r="BG2781">
        <f t="shared" si="130"/>
        <v>-0.625</v>
      </c>
      <c r="BH2781" t="str">
        <f t="shared" si="131"/>
        <v>COMPLY</v>
      </c>
      <c r="BI2781" t="str">
        <f>VLOOKUP(H2781,Sheet2!$A$1:$B$270,2,FALSE)</f>
        <v>PROBOLINGGO</v>
      </c>
    </row>
    <row r="2782" spans="1:61">
      <c r="A2782">
        <v>2781</v>
      </c>
      <c r="B2782">
        <v>1002627848</v>
      </c>
      <c r="C2782">
        <v>3</v>
      </c>
      <c r="D2782" t="s">
        <v>42</v>
      </c>
      <c r="E2782">
        <v>5</v>
      </c>
      <c r="F2782" t="s">
        <v>106</v>
      </c>
      <c r="G2782" t="s">
        <v>104</v>
      </c>
      <c r="H2782" t="s">
        <v>413</v>
      </c>
      <c r="I2782" t="s">
        <v>212</v>
      </c>
      <c r="J2782" t="s">
        <v>213</v>
      </c>
      <c r="K2782" t="s">
        <v>149</v>
      </c>
      <c r="L2782" t="s">
        <v>214</v>
      </c>
      <c r="M2782" t="s">
        <v>1916</v>
      </c>
      <c r="N2782" t="s">
        <v>215</v>
      </c>
      <c r="O2782" s="57">
        <v>46303.596250000002</v>
      </c>
      <c r="P2782" s="57">
        <v>46324.591203703705</v>
      </c>
      <c r="Q2782">
        <v>69406557</v>
      </c>
      <c r="S2782">
        <v>152504261589</v>
      </c>
      <c r="T2782" t="s">
        <v>4753</v>
      </c>
      <c r="U2782" t="s">
        <v>4754</v>
      </c>
      <c r="V2782" t="s">
        <v>4755</v>
      </c>
      <c r="Z2782">
        <v>113.229365386068</v>
      </c>
      <c r="AA2782">
        <v>-8.1338577120294104</v>
      </c>
      <c r="AB2782" t="s">
        <v>4756</v>
      </c>
      <c r="AC2782" t="s">
        <v>216</v>
      </c>
      <c r="AL2782" t="s">
        <v>217</v>
      </c>
      <c r="AM2782" t="s">
        <v>3316</v>
      </c>
      <c r="AN2782" t="s">
        <v>6</v>
      </c>
      <c r="AO2782" s="57">
        <v>46244.601203703707</v>
      </c>
      <c r="AP2782" s="57">
        <v>46304.458333333336</v>
      </c>
      <c r="AR2782" t="s">
        <v>12</v>
      </c>
      <c r="AS2782" t="s">
        <v>104</v>
      </c>
      <c r="AT2782" t="s">
        <v>220</v>
      </c>
      <c r="AV2782" t="s">
        <v>1626</v>
      </c>
      <c r="AW2782" t="s">
        <v>4757</v>
      </c>
      <c r="AX2782" t="s">
        <v>222</v>
      </c>
      <c r="BA2782" s="57">
        <v>46304.458333333336</v>
      </c>
      <c r="BB2782" t="s">
        <v>3316</v>
      </c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str">
        <f>VLOOKUP(H2782,Sheet2!$A$1:$B$270,2,FALSE)</f>
        <v>PROBOLINGGO</v>
      </c>
    </row>
    <row r="2783" spans="1:61">
      <c r="A2783">
        <v>2782</v>
      </c>
      <c r="B2783">
        <v>1002617896</v>
      </c>
      <c r="C2783">
        <v>3</v>
      </c>
      <c r="D2783" t="s">
        <v>42</v>
      </c>
      <c r="E2783">
        <v>5</v>
      </c>
      <c r="F2783" t="s">
        <v>106</v>
      </c>
      <c r="G2783" t="s">
        <v>104</v>
      </c>
      <c r="H2783" t="s">
        <v>495</v>
      </c>
      <c r="I2783" t="s">
        <v>212</v>
      </c>
      <c r="J2783" t="s">
        <v>213</v>
      </c>
      <c r="K2783" t="s">
        <v>149</v>
      </c>
      <c r="M2783" t="s">
        <v>76</v>
      </c>
      <c r="N2783" t="s">
        <v>215</v>
      </c>
      <c r="O2783" s="57">
        <v>46296.569930555554</v>
      </c>
      <c r="P2783" s="57">
        <v>46296.696250000001</v>
      </c>
      <c r="Q2783">
        <v>69401645</v>
      </c>
      <c r="S2783">
        <v>152542208206</v>
      </c>
      <c r="T2783" t="s">
        <v>937</v>
      </c>
      <c r="U2783" t="s">
        <v>929</v>
      </c>
      <c r="V2783" t="s">
        <v>1359</v>
      </c>
      <c r="Z2783">
        <v>113.1216587</v>
      </c>
      <c r="AA2783">
        <v>-8.2018167000000002</v>
      </c>
      <c r="AB2783" t="s">
        <v>938</v>
      </c>
      <c r="AC2783" t="s">
        <v>229</v>
      </c>
      <c r="AL2783" t="s">
        <v>217</v>
      </c>
      <c r="AM2783" t="s">
        <v>1360</v>
      </c>
      <c r="AN2783" t="s">
        <v>6</v>
      </c>
      <c r="AO2783" s="57">
        <v>46032.579872685186</v>
      </c>
      <c r="AR2783" t="s">
        <v>218</v>
      </c>
      <c r="AS2783" t="s">
        <v>219</v>
      </c>
      <c r="AT2783" t="s">
        <v>220</v>
      </c>
      <c r="AU2783">
        <v>20261001</v>
      </c>
      <c r="AV2783" t="s">
        <v>221</v>
      </c>
      <c r="AW2783" t="s">
        <v>576</v>
      </c>
      <c r="AX2783" t="s">
        <v>222</v>
      </c>
      <c r="BA2783" s="57">
        <v>46296.291666666664</v>
      </c>
      <c r="BB2783" t="s">
        <v>1360</v>
      </c>
      <c r="BC2783">
        <v>2026</v>
      </c>
      <c r="BD2783">
        <v>10</v>
      </c>
      <c r="BE2783">
        <v>1</v>
      </c>
      <c r="BF2783" s="6">
        <f t="shared" si="129"/>
        <v>46296</v>
      </c>
      <c r="BG2783">
        <f t="shared" si="130"/>
        <v>-0.29166666666424135</v>
      </c>
      <c r="BH2783" t="str">
        <f t="shared" si="131"/>
        <v>COMPLY</v>
      </c>
      <c r="BI2783" t="str">
        <f>VLOOKUP(H2783,Sheet2!$A$1:$B$270,2,FALSE)</f>
        <v>PROBOLINGGO</v>
      </c>
    </row>
    <row r="2784" spans="1:61">
      <c r="A2784">
        <v>2783</v>
      </c>
      <c r="B2784">
        <v>1002619334</v>
      </c>
      <c r="C2784">
        <v>3</v>
      </c>
      <c r="D2784" t="s">
        <v>42</v>
      </c>
      <c r="E2784">
        <v>5</v>
      </c>
      <c r="F2784" t="s">
        <v>106</v>
      </c>
      <c r="G2784" t="s">
        <v>104</v>
      </c>
      <c r="H2784" t="s">
        <v>495</v>
      </c>
      <c r="I2784" t="s">
        <v>212</v>
      </c>
      <c r="J2784" t="s">
        <v>213</v>
      </c>
      <c r="K2784" t="s">
        <v>149</v>
      </c>
      <c r="L2784" t="s">
        <v>214</v>
      </c>
      <c r="M2784" t="s">
        <v>76</v>
      </c>
      <c r="N2784" t="s">
        <v>215</v>
      </c>
      <c r="O2784" s="57">
        <v>46297.436516203707</v>
      </c>
      <c r="P2784" s="57">
        <v>46298.634201388886</v>
      </c>
      <c r="Q2784">
        <v>69402875</v>
      </c>
      <c r="S2784">
        <v>152542208209</v>
      </c>
      <c r="T2784" t="s">
        <v>2383</v>
      </c>
      <c r="U2784" t="s">
        <v>2384</v>
      </c>
      <c r="V2784" t="s">
        <v>2385</v>
      </c>
      <c r="Z2784">
        <v>112.988416850566</v>
      </c>
      <c r="AA2784">
        <v>-8.1887530777444901</v>
      </c>
      <c r="AB2784" t="s">
        <v>2386</v>
      </c>
      <c r="AC2784" t="s">
        <v>216</v>
      </c>
      <c r="AL2784" t="s">
        <v>217</v>
      </c>
      <c r="AM2784" t="s">
        <v>2387</v>
      </c>
      <c r="AN2784" t="s">
        <v>6</v>
      </c>
      <c r="AO2784" s="57">
        <v>46063.444386574076</v>
      </c>
      <c r="AP2784" s="57">
        <v>46298.333333333336</v>
      </c>
      <c r="AR2784" t="s">
        <v>218</v>
      </c>
      <c r="AS2784" t="s">
        <v>219</v>
      </c>
      <c r="AT2784" t="s">
        <v>230</v>
      </c>
      <c r="AU2784">
        <v>20261003</v>
      </c>
      <c r="AV2784" t="s">
        <v>221</v>
      </c>
      <c r="AW2784" t="s">
        <v>886</v>
      </c>
      <c r="AX2784" t="s">
        <v>222</v>
      </c>
      <c r="BA2784" s="57">
        <v>46298.333333333336</v>
      </c>
      <c r="BB2784" t="s">
        <v>2387</v>
      </c>
      <c r="BC2784">
        <v>2026</v>
      </c>
      <c r="BD2784">
        <v>10</v>
      </c>
      <c r="BE2784">
        <v>3</v>
      </c>
      <c r="BF2784" s="6">
        <f t="shared" si="129"/>
        <v>46298</v>
      </c>
      <c r="BG2784">
        <f t="shared" si="130"/>
        <v>-0.33333333333575865</v>
      </c>
      <c r="BH2784" t="str">
        <f t="shared" si="131"/>
        <v>COMPLY</v>
      </c>
      <c r="BI2784" t="str">
        <f>VLOOKUP(H2784,Sheet2!$A$1:$B$270,2,FALSE)</f>
        <v>PROBOLINGGO</v>
      </c>
    </row>
    <row r="2785" spans="1:61">
      <c r="A2785">
        <v>2784</v>
      </c>
      <c r="B2785">
        <v>1002639657</v>
      </c>
      <c r="C2785">
        <v>3</v>
      </c>
      <c r="D2785" t="s">
        <v>42</v>
      </c>
      <c r="E2785">
        <v>5</v>
      </c>
      <c r="F2785" t="s">
        <v>106</v>
      </c>
      <c r="G2785" t="s">
        <v>104</v>
      </c>
      <c r="H2785" t="s">
        <v>495</v>
      </c>
      <c r="I2785" t="s">
        <v>212</v>
      </c>
      <c r="J2785" t="s">
        <v>213</v>
      </c>
      <c r="K2785" t="s">
        <v>149</v>
      </c>
      <c r="M2785" t="s">
        <v>1625</v>
      </c>
      <c r="N2785" t="s">
        <v>215</v>
      </c>
      <c r="O2785" s="57">
        <v>46311.423634259256</v>
      </c>
      <c r="P2785" s="57">
        <v>46311.535381944443</v>
      </c>
      <c r="Q2785">
        <v>69411222</v>
      </c>
      <c r="S2785">
        <v>152542208237</v>
      </c>
      <c r="T2785" t="s">
        <v>9233</v>
      </c>
      <c r="U2785" t="s">
        <v>9234</v>
      </c>
      <c r="Z2785">
        <v>113.11612890000001</v>
      </c>
      <c r="AA2785">
        <v>-8.2325695000000003</v>
      </c>
      <c r="AB2785" t="s">
        <v>9235</v>
      </c>
      <c r="AC2785" t="s">
        <v>229</v>
      </c>
      <c r="AO2785" t="s">
        <v>8184</v>
      </c>
      <c r="AR2785" t="s">
        <v>1630</v>
      </c>
      <c r="AS2785" t="s">
        <v>219</v>
      </c>
      <c r="AT2785" t="s">
        <v>342</v>
      </c>
      <c r="AV2785" t="s">
        <v>9236</v>
      </c>
      <c r="AW2785" t="s">
        <v>540</v>
      </c>
      <c r="AX2785" t="s">
        <v>222</v>
      </c>
      <c r="AZ2785" t="s">
        <v>9236</v>
      </c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str">
        <f>VLOOKUP(H2785,Sheet2!$A$1:$B$270,2,FALSE)</f>
        <v>PROBOLINGGO</v>
      </c>
    </row>
    <row r="2786" spans="1:61">
      <c r="A2786">
        <v>2785</v>
      </c>
      <c r="B2786">
        <v>1002633401</v>
      </c>
      <c r="C2786">
        <v>3</v>
      </c>
      <c r="D2786" t="s">
        <v>42</v>
      </c>
      <c r="E2786">
        <v>5</v>
      </c>
      <c r="F2786" t="s">
        <v>106</v>
      </c>
      <c r="G2786" t="s">
        <v>104</v>
      </c>
      <c r="H2786" t="s">
        <v>495</v>
      </c>
      <c r="I2786" t="s">
        <v>212</v>
      </c>
      <c r="J2786" t="s">
        <v>213</v>
      </c>
      <c r="K2786" t="s">
        <v>149</v>
      </c>
      <c r="L2786" t="s">
        <v>214</v>
      </c>
      <c r="M2786" t="s">
        <v>1916</v>
      </c>
      <c r="N2786" t="s">
        <v>215</v>
      </c>
      <c r="O2786" s="57">
        <v>46307.646932870368</v>
      </c>
      <c r="P2786" s="57">
        <v>46322.48300925926</v>
      </c>
      <c r="Q2786">
        <v>69408836</v>
      </c>
      <c r="S2786">
        <v>152542208161</v>
      </c>
      <c r="T2786" t="s">
        <v>6504</v>
      </c>
      <c r="U2786" t="s">
        <v>6505</v>
      </c>
      <c r="V2786" t="s">
        <v>6506</v>
      </c>
      <c r="Z2786">
        <v>113.11215209573599</v>
      </c>
      <c r="AA2786">
        <v>-8.2310327278964408</v>
      </c>
      <c r="AB2786" t="s">
        <v>6507</v>
      </c>
      <c r="AC2786" t="s">
        <v>235</v>
      </c>
      <c r="AL2786" t="s">
        <v>217</v>
      </c>
      <c r="AM2786" t="s">
        <v>6508</v>
      </c>
      <c r="AN2786" t="s">
        <v>6</v>
      </c>
      <c r="AO2786" s="57">
        <v>46366.652638888889</v>
      </c>
      <c r="AP2786" s="57">
        <v>46308.625</v>
      </c>
      <c r="AQ2786" t="s">
        <v>838</v>
      </c>
      <c r="AR2786" t="s">
        <v>12</v>
      </c>
      <c r="AS2786" t="s">
        <v>219</v>
      </c>
      <c r="AT2786" t="s">
        <v>230</v>
      </c>
      <c r="AV2786" t="s">
        <v>1626</v>
      </c>
      <c r="AW2786" t="s">
        <v>877</v>
      </c>
      <c r="AX2786" t="s">
        <v>222</v>
      </c>
      <c r="BA2786" s="57">
        <v>46308.625</v>
      </c>
      <c r="BB2786" t="s">
        <v>6508</v>
      </c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str">
        <f>VLOOKUP(H2786,Sheet2!$A$1:$B$270,2,FALSE)</f>
        <v>PROBOLINGGO</v>
      </c>
    </row>
    <row r="2787" spans="1:61">
      <c r="A2787">
        <v>2786</v>
      </c>
      <c r="B2787">
        <v>1002640190</v>
      </c>
      <c r="C2787">
        <v>3</v>
      </c>
      <c r="D2787" t="s">
        <v>42</v>
      </c>
      <c r="E2787">
        <v>5</v>
      </c>
      <c r="F2787" t="s">
        <v>106</v>
      </c>
      <c r="G2787" t="s">
        <v>104</v>
      </c>
      <c r="H2787" t="s">
        <v>473</v>
      </c>
      <c r="I2787" t="s">
        <v>212</v>
      </c>
      <c r="J2787" t="s">
        <v>213</v>
      </c>
      <c r="K2787" t="s">
        <v>149</v>
      </c>
      <c r="M2787" t="s">
        <v>1400</v>
      </c>
      <c r="N2787" t="s">
        <v>215</v>
      </c>
      <c r="O2787" s="57">
        <v>46311.571238425924</v>
      </c>
      <c r="P2787" s="57">
        <v>46312.573229166665</v>
      </c>
      <c r="Q2787">
        <v>69411496</v>
      </c>
      <c r="S2787">
        <v>152534203459</v>
      </c>
      <c r="T2787" t="s">
        <v>9237</v>
      </c>
      <c r="U2787" t="s">
        <v>9238</v>
      </c>
      <c r="V2787" t="s">
        <v>9242</v>
      </c>
      <c r="Z2787">
        <v>113.0523208</v>
      </c>
      <c r="AA2787">
        <v>-8.1008204999999993</v>
      </c>
      <c r="AB2787" t="s">
        <v>9240</v>
      </c>
      <c r="AC2787" t="s">
        <v>229</v>
      </c>
      <c r="AL2787" t="s">
        <v>217</v>
      </c>
      <c r="AM2787" t="s">
        <v>9243</v>
      </c>
      <c r="AN2787" t="s">
        <v>6</v>
      </c>
      <c r="AO2787" t="s">
        <v>8103</v>
      </c>
      <c r="AP2787" s="57">
        <v>46312.458333333336</v>
      </c>
      <c r="AR2787" t="s">
        <v>14</v>
      </c>
      <c r="AS2787" t="s">
        <v>219</v>
      </c>
      <c r="AT2787" t="s">
        <v>342</v>
      </c>
      <c r="AV2787" t="s">
        <v>9244</v>
      </c>
      <c r="AW2787" t="s">
        <v>540</v>
      </c>
      <c r="AX2787" t="s">
        <v>222</v>
      </c>
      <c r="BA2787" s="57">
        <v>46312.458333333336</v>
      </c>
      <c r="BB2787" t="s">
        <v>9243</v>
      </c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str">
        <f>VLOOKUP(H2787,Sheet2!$A$1:$B$270,2,FALSE)</f>
        <v>PROBOLINGGO</v>
      </c>
    </row>
    <row r="2788" spans="1:61">
      <c r="A2788">
        <v>2787</v>
      </c>
      <c r="B2788">
        <v>1002641400</v>
      </c>
      <c r="C2788">
        <v>3</v>
      </c>
      <c r="D2788" t="s">
        <v>42</v>
      </c>
      <c r="E2788">
        <v>5</v>
      </c>
      <c r="F2788" t="s">
        <v>106</v>
      </c>
      <c r="G2788" t="s">
        <v>104</v>
      </c>
      <c r="H2788" t="s">
        <v>473</v>
      </c>
      <c r="I2788" t="s">
        <v>212</v>
      </c>
      <c r="J2788" t="s">
        <v>213</v>
      </c>
      <c r="K2788" t="s">
        <v>149</v>
      </c>
      <c r="M2788" t="s">
        <v>76</v>
      </c>
      <c r="N2788" t="s">
        <v>215</v>
      </c>
      <c r="O2788" s="57">
        <v>46312.573229166665</v>
      </c>
      <c r="P2788" s="57">
        <v>46313.396979166668</v>
      </c>
      <c r="Q2788">
        <v>69411496</v>
      </c>
      <c r="S2788">
        <v>152534203461</v>
      </c>
      <c r="T2788" t="s">
        <v>9237</v>
      </c>
      <c r="U2788" t="s">
        <v>9238</v>
      </c>
      <c r="V2788" t="s">
        <v>9239</v>
      </c>
      <c r="Z2788">
        <v>113.05609703063899</v>
      </c>
      <c r="AA2788">
        <v>-8.1038415895447606</v>
      </c>
      <c r="AB2788" t="s">
        <v>9240</v>
      </c>
      <c r="AC2788" t="s">
        <v>229</v>
      </c>
      <c r="AL2788" t="s">
        <v>217</v>
      </c>
      <c r="AM2788" t="s">
        <v>9241</v>
      </c>
      <c r="AN2788" t="s">
        <v>6</v>
      </c>
      <c r="AO2788" t="s">
        <v>8262</v>
      </c>
      <c r="AR2788" t="s">
        <v>218</v>
      </c>
      <c r="AS2788" t="s">
        <v>219</v>
      </c>
      <c r="AT2788" t="s">
        <v>342</v>
      </c>
      <c r="AU2788">
        <v>20261018</v>
      </c>
      <c r="AV2788" t="s">
        <v>221</v>
      </c>
      <c r="AW2788" t="s">
        <v>540</v>
      </c>
      <c r="AX2788" t="s">
        <v>222</v>
      </c>
      <c r="BA2788" s="57">
        <v>46312.291666666664</v>
      </c>
      <c r="BB2788" t="s">
        <v>9241</v>
      </c>
      <c r="BC2788">
        <v>2026</v>
      </c>
      <c r="BD2788">
        <v>10</v>
      </c>
      <c r="BE2788">
        <v>18</v>
      </c>
      <c r="BF2788" s="6">
        <f t="shared" si="129"/>
        <v>46313</v>
      </c>
      <c r="BG2788">
        <f t="shared" si="130"/>
        <v>0.70833333333575865</v>
      </c>
      <c r="BH2788" t="str">
        <f t="shared" si="131"/>
        <v>COMPLY</v>
      </c>
      <c r="BI2788" t="str">
        <f>VLOOKUP(H2788,Sheet2!$A$1:$B$270,2,FALSE)</f>
        <v>PROBOLINGGO</v>
      </c>
    </row>
    <row r="2789" spans="1:61">
      <c r="A2789">
        <v>2788</v>
      </c>
      <c r="B2789">
        <v>1002637305</v>
      </c>
      <c r="C2789">
        <v>3</v>
      </c>
      <c r="D2789" t="s">
        <v>42</v>
      </c>
      <c r="E2789">
        <v>5</v>
      </c>
      <c r="F2789" t="s">
        <v>106</v>
      </c>
      <c r="G2789" t="s">
        <v>104</v>
      </c>
      <c r="H2789" t="s">
        <v>496</v>
      </c>
      <c r="I2789" t="s">
        <v>212</v>
      </c>
      <c r="J2789" t="s">
        <v>213</v>
      </c>
      <c r="K2789" t="s">
        <v>149</v>
      </c>
      <c r="L2789" t="s">
        <v>214</v>
      </c>
      <c r="M2789" t="s">
        <v>76</v>
      </c>
      <c r="N2789" t="s">
        <v>215</v>
      </c>
      <c r="O2789" s="57">
        <v>46309.684490740743</v>
      </c>
      <c r="P2789" s="57">
        <v>46310.550625000003</v>
      </c>
      <c r="Q2789">
        <v>69410322</v>
      </c>
      <c r="S2789">
        <v>152543206104</v>
      </c>
      <c r="T2789" t="s">
        <v>7309</v>
      </c>
      <c r="U2789" t="s">
        <v>7310</v>
      </c>
      <c r="V2789" t="s">
        <v>7311</v>
      </c>
      <c r="Z2789">
        <v>113.222820796072</v>
      </c>
      <c r="AA2789">
        <v>-8.2137730355811591</v>
      </c>
      <c r="AB2789" t="s">
        <v>7312</v>
      </c>
      <c r="AC2789" t="s">
        <v>216</v>
      </c>
      <c r="AL2789" t="s">
        <v>217</v>
      </c>
      <c r="AM2789" t="s">
        <v>7313</v>
      </c>
      <c r="AN2789" t="s">
        <v>6</v>
      </c>
      <c r="AO2789" t="s">
        <v>6828</v>
      </c>
      <c r="AP2789" s="57">
        <v>46310.625</v>
      </c>
      <c r="AR2789" t="s">
        <v>218</v>
      </c>
      <c r="AS2789" t="s">
        <v>219</v>
      </c>
      <c r="AT2789" t="s">
        <v>220</v>
      </c>
      <c r="AU2789">
        <v>20261015</v>
      </c>
      <c r="AV2789" t="s">
        <v>221</v>
      </c>
      <c r="AW2789" t="s">
        <v>5028</v>
      </c>
      <c r="AX2789" t="s">
        <v>222</v>
      </c>
      <c r="BA2789" s="57">
        <v>46310.625</v>
      </c>
      <c r="BB2789" t="s">
        <v>7313</v>
      </c>
      <c r="BC2789">
        <v>2026</v>
      </c>
      <c r="BD2789">
        <v>10</v>
      </c>
      <c r="BE2789">
        <v>15</v>
      </c>
      <c r="BF2789" s="6">
        <f t="shared" si="129"/>
        <v>46310</v>
      </c>
      <c r="BG2789">
        <f t="shared" si="130"/>
        <v>-0.625</v>
      </c>
      <c r="BH2789" t="str">
        <f t="shared" si="131"/>
        <v>COMPLY</v>
      </c>
      <c r="BI2789" t="str">
        <f>VLOOKUP(H2789,Sheet2!$A$1:$B$270,2,FALSE)</f>
        <v>PROBOLINGGO</v>
      </c>
    </row>
    <row r="2790" spans="1:61">
      <c r="A2790">
        <v>2789</v>
      </c>
      <c r="B2790">
        <v>1002656872</v>
      </c>
      <c r="C2790">
        <v>3</v>
      </c>
      <c r="D2790" t="s">
        <v>42</v>
      </c>
      <c r="E2790">
        <v>5</v>
      </c>
      <c r="F2790" t="s">
        <v>106</v>
      </c>
      <c r="G2790" t="s">
        <v>104</v>
      </c>
      <c r="H2790" t="s">
        <v>445</v>
      </c>
      <c r="I2790" t="s">
        <v>212</v>
      </c>
      <c r="J2790" t="s">
        <v>213</v>
      </c>
      <c r="K2790" t="s">
        <v>149</v>
      </c>
      <c r="L2790" t="s">
        <v>214</v>
      </c>
      <c r="M2790" t="s">
        <v>76</v>
      </c>
      <c r="N2790" t="s">
        <v>215</v>
      </c>
      <c r="O2790" s="57">
        <v>46322.879733796297</v>
      </c>
      <c r="P2790" s="57">
        <v>46323.78056712963</v>
      </c>
      <c r="Q2790">
        <v>69418299</v>
      </c>
      <c r="S2790">
        <v>152535203950</v>
      </c>
      <c r="T2790" t="s">
        <v>14205</v>
      </c>
      <c r="U2790" t="s">
        <v>14206</v>
      </c>
      <c r="V2790" t="s">
        <v>14207</v>
      </c>
      <c r="Z2790">
        <v>113.330252990126</v>
      </c>
      <c r="AA2790">
        <v>-8.1932500563302906</v>
      </c>
      <c r="AB2790" t="s">
        <v>14208</v>
      </c>
      <c r="AC2790" t="s">
        <v>216</v>
      </c>
      <c r="AL2790" t="s">
        <v>217</v>
      </c>
      <c r="AM2790" t="s">
        <v>13663</v>
      </c>
      <c r="AN2790" t="s">
        <v>6</v>
      </c>
      <c r="AO2790" t="s">
        <v>14209</v>
      </c>
      <c r="AP2790" s="57">
        <v>46324.333333333336</v>
      </c>
      <c r="AR2790" t="s">
        <v>218</v>
      </c>
      <c r="AS2790" t="s">
        <v>219</v>
      </c>
      <c r="AT2790" t="s">
        <v>230</v>
      </c>
      <c r="AU2790">
        <v>20261028</v>
      </c>
      <c r="AV2790" t="s">
        <v>221</v>
      </c>
      <c r="AW2790" t="s">
        <v>877</v>
      </c>
      <c r="AX2790" t="s">
        <v>222</v>
      </c>
      <c r="BA2790" s="57">
        <v>46324.333333333336</v>
      </c>
      <c r="BB2790" t="s">
        <v>13663</v>
      </c>
      <c r="BC2790">
        <v>2026</v>
      </c>
      <c r="BD2790">
        <v>10</v>
      </c>
      <c r="BE2790">
        <v>28</v>
      </c>
      <c r="BF2790" s="6">
        <f t="shared" si="129"/>
        <v>46323</v>
      </c>
      <c r="BG2790">
        <f t="shared" si="130"/>
        <v>-1.3333333333357587</v>
      </c>
      <c r="BH2790" t="str">
        <f t="shared" si="131"/>
        <v>COMPLY</v>
      </c>
      <c r="BI2790" t="str">
        <f>VLOOKUP(H2790,Sheet2!$A$1:$B$270,2,FALSE)</f>
        <v>PROBOLINGGO</v>
      </c>
    </row>
    <row r="2791" spans="1:61">
      <c r="A2791">
        <v>2790</v>
      </c>
      <c r="B2791">
        <v>1002656026</v>
      </c>
      <c r="C2791">
        <v>3</v>
      </c>
      <c r="D2791" t="s">
        <v>42</v>
      </c>
      <c r="E2791">
        <v>5</v>
      </c>
      <c r="F2791" t="s">
        <v>106</v>
      </c>
      <c r="G2791" t="s">
        <v>104</v>
      </c>
      <c r="H2791" t="s">
        <v>445</v>
      </c>
      <c r="I2791" t="s">
        <v>212</v>
      </c>
      <c r="J2791" t="s">
        <v>213</v>
      </c>
      <c r="K2791" t="s">
        <v>149</v>
      </c>
      <c r="M2791" t="s">
        <v>1625</v>
      </c>
      <c r="N2791" t="s">
        <v>215</v>
      </c>
      <c r="O2791" s="57">
        <v>46322.574548611112</v>
      </c>
      <c r="P2791" s="57">
        <v>46322.656504629631</v>
      </c>
      <c r="Q2791">
        <v>69417996</v>
      </c>
      <c r="S2791">
        <v>152535203949</v>
      </c>
      <c r="T2791" t="s">
        <v>14205</v>
      </c>
      <c r="U2791" t="s">
        <v>14210</v>
      </c>
      <c r="Z2791">
        <v>113.33038860000001</v>
      </c>
      <c r="AA2791">
        <v>-8.1932530000000003</v>
      </c>
      <c r="AB2791" t="s">
        <v>14211</v>
      </c>
      <c r="AC2791" t="s">
        <v>229</v>
      </c>
      <c r="AO2791" t="s">
        <v>13627</v>
      </c>
      <c r="AR2791" t="s">
        <v>1630</v>
      </c>
      <c r="AS2791" t="s">
        <v>219</v>
      </c>
      <c r="AT2791" t="s">
        <v>230</v>
      </c>
      <c r="AV2791" t="s">
        <v>3996</v>
      </c>
      <c r="AW2791" t="s">
        <v>540</v>
      </c>
      <c r="AX2791" t="s">
        <v>222</v>
      </c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str">
        <f>VLOOKUP(H2791,Sheet2!$A$1:$B$270,2,FALSE)</f>
        <v>PROBOLINGGO</v>
      </c>
    </row>
    <row r="2792" spans="1:61">
      <c r="A2792">
        <v>2791</v>
      </c>
      <c r="B2792">
        <v>1002636394</v>
      </c>
      <c r="C2792">
        <v>3</v>
      </c>
      <c r="D2792" t="s">
        <v>42</v>
      </c>
      <c r="E2792">
        <v>5</v>
      </c>
      <c r="F2792" t="s">
        <v>106</v>
      </c>
      <c r="G2792" t="s">
        <v>107</v>
      </c>
      <c r="H2792" t="s">
        <v>291</v>
      </c>
      <c r="I2792" t="s">
        <v>212</v>
      </c>
      <c r="J2792" t="s">
        <v>213</v>
      </c>
      <c r="K2792" t="s">
        <v>149</v>
      </c>
      <c r="M2792" t="s">
        <v>76</v>
      </c>
      <c r="N2792" t="s">
        <v>215</v>
      </c>
      <c r="O2792" s="57">
        <v>46309.449930555558</v>
      </c>
      <c r="P2792" s="57">
        <v>46309.808530092596</v>
      </c>
      <c r="Q2792">
        <v>69409962</v>
      </c>
      <c r="S2792">
        <v>152510206139</v>
      </c>
      <c r="T2792" t="s">
        <v>7314</v>
      </c>
      <c r="U2792" t="s">
        <v>7315</v>
      </c>
      <c r="V2792" t="s">
        <v>7316</v>
      </c>
      <c r="Z2792">
        <v>113.2933735</v>
      </c>
      <c r="AA2792">
        <v>-7.8681314999999996</v>
      </c>
      <c r="AB2792" t="s">
        <v>7317</v>
      </c>
      <c r="AC2792" t="s">
        <v>229</v>
      </c>
      <c r="AL2792" t="s">
        <v>217</v>
      </c>
      <c r="AM2792" t="s">
        <v>7318</v>
      </c>
      <c r="AN2792" t="s">
        <v>6</v>
      </c>
      <c r="AO2792" t="s">
        <v>7319</v>
      </c>
      <c r="AP2792" s="57">
        <v>46310.333333333336</v>
      </c>
      <c r="AR2792" t="s">
        <v>218</v>
      </c>
      <c r="AS2792" t="s">
        <v>219</v>
      </c>
      <c r="AT2792" t="s">
        <v>220</v>
      </c>
      <c r="AU2792">
        <v>20261014</v>
      </c>
      <c r="AV2792" t="s">
        <v>221</v>
      </c>
      <c r="AW2792" t="s">
        <v>7320</v>
      </c>
      <c r="AX2792" t="s">
        <v>222</v>
      </c>
      <c r="BA2792" s="57">
        <v>46310.333333333336</v>
      </c>
      <c r="BB2792" t="s">
        <v>7318</v>
      </c>
      <c r="BC2792">
        <v>2026</v>
      </c>
      <c r="BD2792">
        <v>10</v>
      </c>
      <c r="BE2792">
        <v>14</v>
      </c>
      <c r="BF2792" s="6">
        <f t="shared" si="129"/>
        <v>46309</v>
      </c>
      <c r="BG2792">
        <f t="shared" si="130"/>
        <v>-1.3333333333357587</v>
      </c>
      <c r="BH2792" t="str">
        <f t="shared" si="131"/>
        <v>COMPLY</v>
      </c>
      <c r="BI2792" t="str">
        <f>VLOOKUP(H2792,Sheet2!$A$1:$B$270,2,FALSE)</f>
        <v>PROBOLINGGO</v>
      </c>
    </row>
    <row r="2793" spans="1:61">
      <c r="A2793">
        <v>2792</v>
      </c>
      <c r="B2793">
        <v>1002644546</v>
      </c>
      <c r="C2793">
        <v>3</v>
      </c>
      <c r="D2793" t="s">
        <v>42</v>
      </c>
      <c r="E2793">
        <v>5</v>
      </c>
      <c r="F2793" t="s">
        <v>106</v>
      </c>
      <c r="G2793" t="s">
        <v>107</v>
      </c>
      <c r="H2793" t="s">
        <v>291</v>
      </c>
      <c r="I2793" t="s">
        <v>212</v>
      </c>
      <c r="J2793" t="s">
        <v>213</v>
      </c>
      <c r="K2793" t="s">
        <v>149</v>
      </c>
      <c r="M2793" t="s">
        <v>76</v>
      </c>
      <c r="N2793" t="s">
        <v>215</v>
      </c>
      <c r="O2793" s="57">
        <v>46315.368125000001</v>
      </c>
      <c r="P2793" s="57">
        <v>46317.601921296293</v>
      </c>
      <c r="Q2793">
        <v>69413410</v>
      </c>
      <c r="S2793">
        <v>152510205879</v>
      </c>
      <c r="T2793" t="s">
        <v>10617</v>
      </c>
      <c r="U2793" t="s">
        <v>10618</v>
      </c>
      <c r="V2793" t="s">
        <v>10619</v>
      </c>
      <c r="Z2793">
        <v>113.31061130000001</v>
      </c>
      <c r="AA2793">
        <v>-7.7921829999999996</v>
      </c>
      <c r="AB2793" t="s">
        <v>10620</v>
      </c>
      <c r="AC2793" t="s">
        <v>229</v>
      </c>
      <c r="AL2793" t="s">
        <v>217</v>
      </c>
      <c r="AM2793" t="s">
        <v>10621</v>
      </c>
      <c r="AN2793" t="s">
        <v>6</v>
      </c>
      <c r="AO2793" t="s">
        <v>10082</v>
      </c>
      <c r="AP2793" s="57">
        <v>46316.458333333336</v>
      </c>
      <c r="AQ2793" t="s">
        <v>841</v>
      </c>
      <c r="AR2793" t="s">
        <v>218</v>
      </c>
      <c r="AS2793" t="s">
        <v>219</v>
      </c>
      <c r="AT2793" t="s">
        <v>230</v>
      </c>
      <c r="AU2793">
        <v>20261022</v>
      </c>
      <c r="AV2793" t="s">
        <v>221</v>
      </c>
      <c r="AW2793" t="s">
        <v>540</v>
      </c>
      <c r="AX2793" t="s">
        <v>222</v>
      </c>
      <c r="BA2793" s="57">
        <v>46316.458333333336</v>
      </c>
      <c r="BB2793" t="s">
        <v>10621</v>
      </c>
      <c r="BC2793">
        <v>2026</v>
      </c>
      <c r="BD2793">
        <v>10</v>
      </c>
      <c r="BE2793">
        <v>22</v>
      </c>
      <c r="BF2793" s="6">
        <f t="shared" si="129"/>
        <v>46317</v>
      </c>
      <c r="BG2793">
        <f t="shared" si="130"/>
        <v>0.54166666666424135</v>
      </c>
      <c r="BH2793" t="str">
        <f t="shared" si="131"/>
        <v>COMPLY</v>
      </c>
      <c r="BI2793" t="str">
        <f>VLOOKUP(H2793,Sheet2!$A$1:$B$270,2,FALSE)</f>
        <v>PROBOLINGGO</v>
      </c>
    </row>
    <row r="2794" spans="1:61">
      <c r="A2794">
        <v>2793</v>
      </c>
      <c r="B2794">
        <v>1002647714</v>
      </c>
      <c r="C2794">
        <v>3</v>
      </c>
      <c r="D2794" t="s">
        <v>42</v>
      </c>
      <c r="E2794">
        <v>5</v>
      </c>
      <c r="F2794" t="s">
        <v>106</v>
      </c>
      <c r="G2794" t="s">
        <v>107</v>
      </c>
      <c r="H2794" t="s">
        <v>291</v>
      </c>
      <c r="I2794" t="s">
        <v>212</v>
      </c>
      <c r="J2794" t="s">
        <v>213</v>
      </c>
      <c r="K2794" t="s">
        <v>149</v>
      </c>
      <c r="M2794" t="s">
        <v>76</v>
      </c>
      <c r="N2794" t="s">
        <v>215</v>
      </c>
      <c r="O2794" s="57">
        <v>46316.625613425924</v>
      </c>
      <c r="P2794" s="57">
        <v>46317.691666666666</v>
      </c>
      <c r="Q2794">
        <v>69414612</v>
      </c>
      <c r="S2794">
        <v>152510205961</v>
      </c>
      <c r="T2794" t="s">
        <v>11275</v>
      </c>
      <c r="U2794" t="s">
        <v>11276</v>
      </c>
      <c r="V2794" t="s">
        <v>11277</v>
      </c>
      <c r="Z2794">
        <v>113.3475767</v>
      </c>
      <c r="AA2794">
        <v>-7.861326</v>
      </c>
      <c r="AB2794" t="s">
        <v>11278</v>
      </c>
      <c r="AC2794" t="s">
        <v>229</v>
      </c>
      <c r="AL2794" t="s">
        <v>217</v>
      </c>
      <c r="AM2794" t="s">
        <v>11279</v>
      </c>
      <c r="AN2794" t="s">
        <v>6</v>
      </c>
      <c r="AO2794" t="s">
        <v>10736</v>
      </c>
      <c r="AP2794" s="57">
        <v>46317.625</v>
      </c>
      <c r="AR2794" t="s">
        <v>218</v>
      </c>
      <c r="AS2794" t="s">
        <v>219</v>
      </c>
      <c r="AT2794" t="s">
        <v>230</v>
      </c>
      <c r="AU2794">
        <v>20261022</v>
      </c>
      <c r="AV2794" t="s">
        <v>221</v>
      </c>
      <c r="AW2794" t="s">
        <v>1982</v>
      </c>
      <c r="AX2794" t="s">
        <v>222</v>
      </c>
      <c r="BA2794" s="57">
        <v>46317.625</v>
      </c>
      <c r="BB2794" t="s">
        <v>11279</v>
      </c>
      <c r="BC2794">
        <v>2026</v>
      </c>
      <c r="BD2794">
        <v>10</v>
      </c>
      <c r="BE2794">
        <v>22</v>
      </c>
      <c r="BF2794" s="6">
        <f t="shared" si="129"/>
        <v>46317</v>
      </c>
      <c r="BG2794">
        <f t="shared" si="130"/>
        <v>-0.625</v>
      </c>
      <c r="BH2794" t="str">
        <f t="shared" si="131"/>
        <v>COMPLY</v>
      </c>
      <c r="BI2794" t="str">
        <f>VLOOKUP(H2794,Sheet2!$A$1:$B$270,2,FALSE)</f>
        <v>PROBOLINGGO</v>
      </c>
    </row>
    <row r="2795" spans="1:61">
      <c r="A2795">
        <v>2794</v>
      </c>
      <c r="B2795">
        <v>1002649204</v>
      </c>
      <c r="C2795">
        <v>3</v>
      </c>
      <c r="D2795" t="s">
        <v>42</v>
      </c>
      <c r="E2795">
        <v>5</v>
      </c>
      <c r="F2795" t="s">
        <v>106</v>
      </c>
      <c r="G2795" t="s">
        <v>107</v>
      </c>
      <c r="H2795" t="s">
        <v>291</v>
      </c>
      <c r="I2795" t="s">
        <v>212</v>
      </c>
      <c r="J2795" t="s">
        <v>213</v>
      </c>
      <c r="K2795" t="s">
        <v>149</v>
      </c>
      <c r="M2795" t="s">
        <v>76</v>
      </c>
      <c r="N2795" t="s">
        <v>215</v>
      </c>
      <c r="O2795" s="57">
        <v>46317.581273148149</v>
      </c>
      <c r="P2795" s="57">
        <v>46318.773645833331</v>
      </c>
      <c r="Q2795">
        <v>69415135</v>
      </c>
      <c r="S2795">
        <v>152510206317</v>
      </c>
      <c r="T2795" t="s">
        <v>11767</v>
      </c>
      <c r="U2795" t="s">
        <v>11768</v>
      </c>
      <c r="V2795" t="s">
        <v>11769</v>
      </c>
      <c r="Z2795">
        <v>113.31276320000001</v>
      </c>
      <c r="AA2795">
        <v>-7.8111766999999999</v>
      </c>
      <c r="AB2795" t="s">
        <v>11770</v>
      </c>
      <c r="AC2795" t="s">
        <v>229</v>
      </c>
      <c r="AL2795" t="s">
        <v>217</v>
      </c>
      <c r="AM2795" t="s">
        <v>11771</v>
      </c>
      <c r="AN2795" t="s">
        <v>6</v>
      </c>
      <c r="AO2795" t="s">
        <v>11680</v>
      </c>
      <c r="AP2795" s="57">
        <v>46318.625</v>
      </c>
      <c r="AR2795" t="s">
        <v>218</v>
      </c>
      <c r="AS2795" t="s">
        <v>219</v>
      </c>
      <c r="AT2795" t="s">
        <v>230</v>
      </c>
      <c r="AU2795">
        <v>20261023</v>
      </c>
      <c r="AV2795" t="s">
        <v>221</v>
      </c>
      <c r="AW2795" t="s">
        <v>2441</v>
      </c>
      <c r="AX2795" t="s">
        <v>222</v>
      </c>
      <c r="BA2795" s="57">
        <v>46318.625</v>
      </c>
      <c r="BB2795" t="s">
        <v>11771</v>
      </c>
      <c r="BC2795">
        <v>2026</v>
      </c>
      <c r="BD2795">
        <v>10</v>
      </c>
      <c r="BE2795">
        <v>23</v>
      </c>
      <c r="BF2795" s="6">
        <f t="shared" si="129"/>
        <v>46318</v>
      </c>
      <c r="BG2795">
        <f t="shared" si="130"/>
        <v>-0.625</v>
      </c>
      <c r="BH2795" t="str">
        <f t="shared" si="131"/>
        <v>COMPLY</v>
      </c>
      <c r="BI2795" t="str">
        <f>VLOOKUP(H2795,Sheet2!$A$1:$B$270,2,FALSE)</f>
        <v>PROBOLINGGO</v>
      </c>
    </row>
    <row r="2796" spans="1:61">
      <c r="A2796">
        <v>2795</v>
      </c>
      <c r="B2796">
        <v>1002619058</v>
      </c>
      <c r="C2796">
        <v>3</v>
      </c>
      <c r="D2796" t="s">
        <v>42</v>
      </c>
      <c r="E2796">
        <v>5</v>
      </c>
      <c r="F2796" t="s">
        <v>106</v>
      </c>
      <c r="G2796" t="s">
        <v>107</v>
      </c>
      <c r="H2796" t="s">
        <v>343</v>
      </c>
      <c r="I2796" t="s">
        <v>212</v>
      </c>
      <c r="J2796" t="s">
        <v>213</v>
      </c>
      <c r="K2796" t="s">
        <v>149</v>
      </c>
      <c r="M2796" t="s">
        <v>76</v>
      </c>
      <c r="N2796" t="s">
        <v>215</v>
      </c>
      <c r="O2796" s="57">
        <v>46297.379432870373</v>
      </c>
      <c r="P2796" s="57">
        <v>46297.673495370371</v>
      </c>
      <c r="Q2796">
        <v>69402740</v>
      </c>
      <c r="S2796">
        <v>152509216431</v>
      </c>
      <c r="T2796" t="s">
        <v>2388</v>
      </c>
      <c r="U2796" t="s">
        <v>2389</v>
      </c>
      <c r="V2796" t="s">
        <v>2390</v>
      </c>
      <c r="Z2796">
        <v>113.4281189</v>
      </c>
      <c r="AA2796">
        <v>-7.7806913</v>
      </c>
      <c r="AB2796" t="s">
        <v>2391</v>
      </c>
      <c r="AC2796" t="s">
        <v>229</v>
      </c>
      <c r="AL2796" t="s">
        <v>217</v>
      </c>
      <c r="AM2796" t="s">
        <v>2392</v>
      </c>
      <c r="AN2796" t="s">
        <v>6</v>
      </c>
      <c r="AO2796" s="57">
        <v>46063.39334490741</v>
      </c>
      <c r="AP2796" s="57">
        <v>46298.333333333336</v>
      </c>
      <c r="AR2796" t="s">
        <v>218</v>
      </c>
      <c r="AS2796" t="s">
        <v>2393</v>
      </c>
      <c r="AT2796" t="s">
        <v>342</v>
      </c>
      <c r="AU2796">
        <v>20261002</v>
      </c>
      <c r="AV2796" t="s">
        <v>221</v>
      </c>
      <c r="AW2796" t="s">
        <v>2394</v>
      </c>
      <c r="AX2796" t="s">
        <v>222</v>
      </c>
      <c r="BA2796" s="57">
        <v>46298.333333333336</v>
      </c>
      <c r="BB2796" t="s">
        <v>2392</v>
      </c>
      <c r="BC2796">
        <v>2026</v>
      </c>
      <c r="BD2796">
        <v>10</v>
      </c>
      <c r="BE2796">
        <v>2</v>
      </c>
      <c r="BF2796" s="6">
        <f t="shared" si="129"/>
        <v>46297</v>
      </c>
      <c r="BG2796">
        <f t="shared" si="130"/>
        <v>-1.3333333333357587</v>
      </c>
      <c r="BH2796" t="str">
        <f t="shared" si="131"/>
        <v>COMPLY</v>
      </c>
      <c r="BI2796" t="str">
        <f>VLOOKUP(H2796,Sheet2!$A$1:$B$270,2,FALSE)</f>
        <v>PROBOLINGGO</v>
      </c>
    </row>
    <row r="2797" spans="1:61">
      <c r="A2797">
        <v>2796</v>
      </c>
      <c r="B2797">
        <v>1002625929</v>
      </c>
      <c r="C2797">
        <v>3</v>
      </c>
      <c r="D2797" t="s">
        <v>42</v>
      </c>
      <c r="E2797">
        <v>5</v>
      </c>
      <c r="F2797" t="s">
        <v>106</v>
      </c>
      <c r="G2797" t="s">
        <v>107</v>
      </c>
      <c r="H2797" t="s">
        <v>343</v>
      </c>
      <c r="I2797" t="s">
        <v>212</v>
      </c>
      <c r="J2797" t="s">
        <v>213</v>
      </c>
      <c r="K2797" t="s">
        <v>149</v>
      </c>
      <c r="M2797" t="s">
        <v>76</v>
      </c>
      <c r="N2797" t="s">
        <v>563</v>
      </c>
      <c r="O2797" s="57">
        <v>46302.507789351854</v>
      </c>
      <c r="P2797" s="57">
        <v>46303.590798611112</v>
      </c>
      <c r="Q2797">
        <v>66525052</v>
      </c>
      <c r="S2797">
        <v>152509216398</v>
      </c>
      <c r="T2797" t="s">
        <v>1652</v>
      </c>
      <c r="U2797" t="s">
        <v>4309</v>
      </c>
      <c r="V2797" t="s">
        <v>4310</v>
      </c>
      <c r="Z2797">
        <v>113.42803020605299</v>
      </c>
      <c r="AA2797">
        <v>-7.7595124479947799</v>
      </c>
      <c r="AB2797" t="s">
        <v>1654</v>
      </c>
      <c r="AC2797" t="s">
        <v>284</v>
      </c>
      <c r="AL2797" t="s">
        <v>217</v>
      </c>
      <c r="AM2797" t="s">
        <v>4311</v>
      </c>
      <c r="AN2797" t="s">
        <v>6</v>
      </c>
      <c r="AO2797" s="57">
        <v>46213.517812500002</v>
      </c>
      <c r="AP2797" s="57">
        <v>46303.625</v>
      </c>
      <c r="AR2797" t="s">
        <v>218</v>
      </c>
      <c r="AS2797" t="s">
        <v>2393</v>
      </c>
      <c r="AT2797" t="s">
        <v>230</v>
      </c>
      <c r="AU2797">
        <v>20261008</v>
      </c>
      <c r="AV2797" t="s">
        <v>221</v>
      </c>
      <c r="AW2797" t="s">
        <v>540</v>
      </c>
      <c r="AX2797" t="s">
        <v>222</v>
      </c>
      <c r="BA2797" s="57">
        <v>46303.625</v>
      </c>
      <c r="BB2797" t="s">
        <v>4311</v>
      </c>
      <c r="BC2797">
        <v>2026</v>
      </c>
      <c r="BD2797">
        <v>10</v>
      </c>
      <c r="BE2797">
        <v>8</v>
      </c>
      <c r="BF2797" s="6">
        <f t="shared" si="129"/>
        <v>46303</v>
      </c>
      <c r="BG2797">
        <f t="shared" si="130"/>
        <v>-0.625</v>
      </c>
      <c r="BH2797" t="str">
        <f t="shared" si="131"/>
        <v>COMPLY</v>
      </c>
      <c r="BI2797" t="str">
        <f>VLOOKUP(H2797,Sheet2!$A$1:$B$270,2,FALSE)</f>
        <v>PROBOLINGGO</v>
      </c>
    </row>
    <row r="2798" spans="1:61">
      <c r="A2798">
        <v>2797</v>
      </c>
      <c r="B2798">
        <v>1002631087</v>
      </c>
      <c r="C2798">
        <v>3</v>
      </c>
      <c r="D2798" t="s">
        <v>42</v>
      </c>
      <c r="E2798">
        <v>5</v>
      </c>
      <c r="F2798" t="s">
        <v>106</v>
      </c>
      <c r="G2798" t="s">
        <v>107</v>
      </c>
      <c r="H2798" t="s">
        <v>343</v>
      </c>
      <c r="I2798" t="s">
        <v>212</v>
      </c>
      <c r="J2798" t="s">
        <v>213</v>
      </c>
      <c r="K2798" t="s">
        <v>149</v>
      </c>
      <c r="M2798" t="s">
        <v>76</v>
      </c>
      <c r="N2798" t="s">
        <v>215</v>
      </c>
      <c r="O2798" s="57">
        <v>46305.677314814813</v>
      </c>
      <c r="P2798" s="57">
        <v>46306.741585648146</v>
      </c>
      <c r="Q2798">
        <v>69408008</v>
      </c>
      <c r="S2798">
        <v>152509216441</v>
      </c>
      <c r="T2798" t="s">
        <v>5645</v>
      </c>
      <c r="U2798" t="s">
        <v>5646</v>
      </c>
      <c r="V2798" t="s">
        <v>5647</v>
      </c>
      <c r="Z2798">
        <v>113.21584009999999</v>
      </c>
      <c r="AA2798">
        <v>-7.7441461</v>
      </c>
      <c r="AB2798" t="s">
        <v>5648</v>
      </c>
      <c r="AC2798" t="s">
        <v>229</v>
      </c>
      <c r="AL2798" t="s">
        <v>217</v>
      </c>
      <c r="AM2798" t="s">
        <v>5649</v>
      </c>
      <c r="AN2798" t="s">
        <v>6</v>
      </c>
      <c r="AO2798" s="57">
        <v>46305.684120370373</v>
      </c>
      <c r="AP2798" s="57">
        <v>46306.625</v>
      </c>
      <c r="AR2798" t="s">
        <v>218</v>
      </c>
      <c r="AS2798" t="s">
        <v>2393</v>
      </c>
      <c r="AT2798" t="s">
        <v>220</v>
      </c>
      <c r="AU2798">
        <v>20261011</v>
      </c>
      <c r="AV2798" t="s">
        <v>221</v>
      </c>
      <c r="AW2798" t="s">
        <v>540</v>
      </c>
      <c r="AX2798" t="s">
        <v>222</v>
      </c>
      <c r="BA2798" s="57">
        <v>46306.625</v>
      </c>
      <c r="BB2798" t="s">
        <v>5649</v>
      </c>
      <c r="BC2798">
        <v>2026</v>
      </c>
      <c r="BD2798">
        <v>10</v>
      </c>
      <c r="BE2798">
        <v>11</v>
      </c>
      <c r="BF2798" s="6">
        <f t="shared" si="129"/>
        <v>46306</v>
      </c>
      <c r="BG2798">
        <f t="shared" si="130"/>
        <v>-0.625</v>
      </c>
      <c r="BH2798" t="str">
        <f t="shared" si="131"/>
        <v>COMPLY</v>
      </c>
      <c r="BI2798" t="str">
        <f>VLOOKUP(H2798,Sheet2!$A$1:$B$270,2,FALSE)</f>
        <v>PROBOLINGGO</v>
      </c>
    </row>
    <row r="2799" spans="1:61">
      <c r="A2799">
        <v>2798</v>
      </c>
      <c r="B2799">
        <v>1002634556</v>
      </c>
      <c r="C2799">
        <v>3</v>
      </c>
      <c r="D2799" t="s">
        <v>42</v>
      </c>
      <c r="E2799">
        <v>5</v>
      </c>
      <c r="F2799" t="s">
        <v>106</v>
      </c>
      <c r="G2799" t="s">
        <v>107</v>
      </c>
      <c r="H2799" t="s">
        <v>343</v>
      </c>
      <c r="I2799" t="s">
        <v>212</v>
      </c>
      <c r="J2799" t="s">
        <v>213</v>
      </c>
      <c r="K2799" t="s">
        <v>149</v>
      </c>
      <c r="M2799" t="s">
        <v>76</v>
      </c>
      <c r="N2799" t="s">
        <v>215</v>
      </c>
      <c r="O2799" s="57">
        <v>46308.452476851853</v>
      </c>
      <c r="P2799" s="57">
        <v>46308.723530092589</v>
      </c>
      <c r="Q2799">
        <v>69409225</v>
      </c>
      <c r="S2799">
        <v>152509216443</v>
      </c>
      <c r="T2799" t="s">
        <v>6509</v>
      </c>
      <c r="U2799" t="s">
        <v>6510</v>
      </c>
      <c r="V2799" t="s">
        <v>6511</v>
      </c>
      <c r="Z2799">
        <v>113.4060362</v>
      </c>
      <c r="AA2799">
        <v>-7.7945593000000004</v>
      </c>
      <c r="AB2799" t="s">
        <v>6512</v>
      </c>
      <c r="AC2799" t="s">
        <v>229</v>
      </c>
      <c r="AL2799" t="s">
        <v>217</v>
      </c>
      <c r="AM2799" t="s">
        <v>6513</v>
      </c>
      <c r="AN2799" t="s">
        <v>6</v>
      </c>
      <c r="AO2799" t="s">
        <v>5818</v>
      </c>
      <c r="AP2799" s="57">
        <v>46309.458333333336</v>
      </c>
      <c r="AR2799" t="s">
        <v>218</v>
      </c>
      <c r="AS2799" t="s">
        <v>2393</v>
      </c>
      <c r="AT2799" t="s">
        <v>230</v>
      </c>
      <c r="AU2799">
        <v>20261013</v>
      </c>
      <c r="AV2799" t="s">
        <v>221</v>
      </c>
      <c r="AW2799" t="s">
        <v>539</v>
      </c>
      <c r="AX2799" t="s">
        <v>222</v>
      </c>
      <c r="BA2799" s="57">
        <v>46309.458333333336</v>
      </c>
      <c r="BB2799" t="s">
        <v>6513</v>
      </c>
      <c r="BC2799">
        <v>2026</v>
      </c>
      <c r="BD2799">
        <v>10</v>
      </c>
      <c r="BE2799">
        <v>13</v>
      </c>
      <c r="BF2799" s="6">
        <f t="shared" si="129"/>
        <v>46308</v>
      </c>
      <c r="BG2799">
        <f t="shared" si="130"/>
        <v>-1.4583333333357587</v>
      </c>
      <c r="BH2799" t="str">
        <f t="shared" si="131"/>
        <v>COMPLY</v>
      </c>
      <c r="BI2799" t="str">
        <f>VLOOKUP(H2799,Sheet2!$A$1:$B$270,2,FALSE)</f>
        <v>PROBOLINGGO</v>
      </c>
    </row>
    <row r="2800" spans="1:61">
      <c r="A2800">
        <v>2799</v>
      </c>
      <c r="B2800">
        <v>1002635433</v>
      </c>
      <c r="C2800">
        <v>3</v>
      </c>
      <c r="D2800" t="s">
        <v>42</v>
      </c>
      <c r="E2800">
        <v>5</v>
      </c>
      <c r="F2800" t="s">
        <v>106</v>
      </c>
      <c r="G2800" t="s">
        <v>107</v>
      </c>
      <c r="H2800" t="s">
        <v>343</v>
      </c>
      <c r="I2800" t="s">
        <v>212</v>
      </c>
      <c r="J2800" t="s">
        <v>213</v>
      </c>
      <c r="K2800" t="s">
        <v>149</v>
      </c>
      <c r="M2800" t="s">
        <v>76</v>
      </c>
      <c r="N2800" t="s">
        <v>215</v>
      </c>
      <c r="O2800" s="57">
        <v>46308.645879629628</v>
      </c>
      <c r="P2800" s="57">
        <v>46310.341331018521</v>
      </c>
      <c r="Q2800">
        <v>69409560</v>
      </c>
      <c r="S2800">
        <v>152509216445</v>
      </c>
      <c r="T2800" t="s">
        <v>6787</v>
      </c>
      <c r="U2800" t="s">
        <v>6788</v>
      </c>
      <c r="V2800" t="s">
        <v>6789</v>
      </c>
      <c r="Z2800">
        <v>113.37134</v>
      </c>
      <c r="AA2800">
        <v>-7.8288640000000003</v>
      </c>
      <c r="AB2800" t="s">
        <v>6790</v>
      </c>
      <c r="AC2800" t="s">
        <v>229</v>
      </c>
      <c r="AL2800" t="s">
        <v>217</v>
      </c>
      <c r="AM2800" t="s">
        <v>6791</v>
      </c>
      <c r="AN2800" t="s">
        <v>6</v>
      </c>
      <c r="AO2800" t="s">
        <v>6648</v>
      </c>
      <c r="AP2800" s="57">
        <v>46309.625</v>
      </c>
      <c r="AR2800" t="s">
        <v>218</v>
      </c>
      <c r="AS2800" t="s">
        <v>2393</v>
      </c>
      <c r="AT2800" t="s">
        <v>230</v>
      </c>
      <c r="AU2800">
        <v>20261015</v>
      </c>
      <c r="AV2800" t="s">
        <v>221</v>
      </c>
      <c r="AW2800" t="s">
        <v>540</v>
      </c>
      <c r="AX2800" t="s">
        <v>222</v>
      </c>
      <c r="BA2800" s="57">
        <v>46309.625</v>
      </c>
      <c r="BB2800" t="s">
        <v>6791</v>
      </c>
      <c r="BC2800">
        <v>2026</v>
      </c>
      <c r="BD2800">
        <v>10</v>
      </c>
      <c r="BE2800">
        <v>15</v>
      </c>
      <c r="BF2800" s="6">
        <f t="shared" si="129"/>
        <v>46310</v>
      </c>
      <c r="BG2800">
        <f t="shared" si="130"/>
        <v>0.375</v>
      </c>
      <c r="BH2800" t="str">
        <f t="shared" si="131"/>
        <v>COMPLY</v>
      </c>
      <c r="BI2800" t="str">
        <f>VLOOKUP(H2800,Sheet2!$A$1:$B$270,2,FALSE)</f>
        <v>PROBOLINGGO</v>
      </c>
    </row>
    <row r="2801" spans="1:61">
      <c r="A2801">
        <v>2800</v>
      </c>
      <c r="B2801">
        <v>1002654773</v>
      </c>
      <c r="C2801">
        <v>3</v>
      </c>
      <c r="D2801" t="s">
        <v>42</v>
      </c>
      <c r="E2801">
        <v>5</v>
      </c>
      <c r="F2801" t="s">
        <v>106</v>
      </c>
      <c r="G2801" t="s">
        <v>107</v>
      </c>
      <c r="H2801" t="s">
        <v>343</v>
      </c>
      <c r="I2801" t="s">
        <v>212</v>
      </c>
      <c r="J2801" t="s">
        <v>213</v>
      </c>
      <c r="K2801" t="s">
        <v>149</v>
      </c>
      <c r="M2801" t="s">
        <v>76</v>
      </c>
      <c r="N2801" t="s">
        <v>215</v>
      </c>
      <c r="O2801" s="57">
        <v>46321.714629629627</v>
      </c>
      <c r="P2801" s="57">
        <v>46322.716504629629</v>
      </c>
      <c r="Q2801">
        <v>69417464</v>
      </c>
      <c r="S2801">
        <v>152509216460</v>
      </c>
      <c r="T2801" t="s">
        <v>13467</v>
      </c>
      <c r="U2801" t="s">
        <v>13468</v>
      </c>
      <c r="V2801" t="s">
        <v>14212</v>
      </c>
      <c r="Z2801">
        <v>113.4155729</v>
      </c>
      <c r="AA2801">
        <v>-7.8049089</v>
      </c>
      <c r="AB2801" t="s">
        <v>13469</v>
      </c>
      <c r="AC2801" t="s">
        <v>229</v>
      </c>
      <c r="AL2801" t="s">
        <v>217</v>
      </c>
      <c r="AM2801" t="s">
        <v>14213</v>
      </c>
      <c r="AN2801" t="s">
        <v>6</v>
      </c>
      <c r="AO2801" t="s">
        <v>13296</v>
      </c>
      <c r="AP2801" s="57">
        <v>46323.333333333336</v>
      </c>
      <c r="AR2801" t="s">
        <v>218</v>
      </c>
      <c r="AS2801" t="s">
        <v>2393</v>
      </c>
      <c r="AT2801" t="s">
        <v>230</v>
      </c>
      <c r="AU2801">
        <v>20261027</v>
      </c>
      <c r="AV2801" t="s">
        <v>221</v>
      </c>
      <c r="AW2801" t="s">
        <v>4432</v>
      </c>
      <c r="AX2801" t="s">
        <v>222</v>
      </c>
      <c r="BA2801" s="57">
        <v>46323.333333333336</v>
      </c>
      <c r="BB2801" t="s">
        <v>14213</v>
      </c>
      <c r="BC2801">
        <v>2026</v>
      </c>
      <c r="BD2801">
        <v>10</v>
      </c>
      <c r="BE2801">
        <v>27</v>
      </c>
      <c r="BF2801" s="6">
        <f t="shared" si="129"/>
        <v>46322</v>
      </c>
      <c r="BG2801">
        <f t="shared" si="130"/>
        <v>-1.3333333333357587</v>
      </c>
      <c r="BH2801" t="str">
        <f t="shared" si="131"/>
        <v>COMPLY</v>
      </c>
      <c r="BI2801" t="str">
        <f>VLOOKUP(H2801,Sheet2!$A$1:$B$270,2,FALSE)</f>
        <v>PROBOLINGGO</v>
      </c>
    </row>
    <row r="2802" spans="1:61">
      <c r="A2802">
        <v>2801</v>
      </c>
      <c r="B2802">
        <v>1002639567</v>
      </c>
      <c r="C2802">
        <v>3</v>
      </c>
      <c r="D2802" t="s">
        <v>42</v>
      </c>
      <c r="E2802">
        <v>5</v>
      </c>
      <c r="F2802" t="s">
        <v>106</v>
      </c>
      <c r="G2802" t="s">
        <v>107</v>
      </c>
      <c r="H2802" t="s">
        <v>430</v>
      </c>
      <c r="I2802" t="s">
        <v>212</v>
      </c>
      <c r="J2802" t="s">
        <v>213</v>
      </c>
      <c r="K2802" t="s">
        <v>149</v>
      </c>
      <c r="M2802" t="s">
        <v>76</v>
      </c>
      <c r="N2802" t="s">
        <v>215</v>
      </c>
      <c r="O2802" s="57">
        <v>46311.404340277775</v>
      </c>
      <c r="P2802" s="57">
        <v>46311.820219907408</v>
      </c>
      <c r="Q2802">
        <v>69411198</v>
      </c>
      <c r="S2802">
        <v>152511206433</v>
      </c>
      <c r="T2802" t="s">
        <v>9245</v>
      </c>
      <c r="U2802" t="s">
        <v>9246</v>
      </c>
      <c r="V2802" t="s">
        <v>9247</v>
      </c>
      <c r="Z2802">
        <v>113.2756253</v>
      </c>
      <c r="AA2802">
        <v>-7.822673</v>
      </c>
      <c r="AB2802" t="s">
        <v>9248</v>
      </c>
      <c r="AC2802" t="s">
        <v>229</v>
      </c>
      <c r="AL2802" t="s">
        <v>217</v>
      </c>
      <c r="AM2802" t="s">
        <v>9249</v>
      </c>
      <c r="AN2802" t="s">
        <v>6</v>
      </c>
      <c r="AO2802" t="s">
        <v>7953</v>
      </c>
      <c r="AP2802" s="57">
        <v>46312.333333333336</v>
      </c>
      <c r="AR2802" t="s">
        <v>218</v>
      </c>
      <c r="AS2802" t="s">
        <v>219</v>
      </c>
      <c r="AT2802" t="s">
        <v>230</v>
      </c>
      <c r="AU2802">
        <v>20261016</v>
      </c>
      <c r="AV2802" t="s">
        <v>221</v>
      </c>
      <c r="AW2802" t="s">
        <v>540</v>
      </c>
      <c r="AX2802" t="s">
        <v>222</v>
      </c>
      <c r="BA2802" s="57">
        <v>46312.333333333336</v>
      </c>
      <c r="BB2802" t="s">
        <v>9249</v>
      </c>
      <c r="BC2802">
        <v>2026</v>
      </c>
      <c r="BD2802">
        <v>10</v>
      </c>
      <c r="BE2802">
        <v>16</v>
      </c>
      <c r="BF2802" s="6">
        <f t="shared" si="129"/>
        <v>46311</v>
      </c>
      <c r="BG2802">
        <f t="shared" si="130"/>
        <v>-1.3333333333357587</v>
      </c>
      <c r="BH2802" t="str">
        <f t="shared" si="131"/>
        <v>COMPLY</v>
      </c>
      <c r="BI2802" t="str">
        <f>VLOOKUP(H2802,Sheet2!$A$1:$B$270,2,FALSE)</f>
        <v>PROBOLINGGO</v>
      </c>
    </row>
    <row r="2803" spans="1:61">
      <c r="A2803">
        <v>2802</v>
      </c>
      <c r="B2803">
        <v>1002652430</v>
      </c>
      <c r="C2803">
        <v>3</v>
      </c>
      <c r="D2803" t="s">
        <v>42</v>
      </c>
      <c r="E2803">
        <v>5</v>
      </c>
      <c r="F2803" t="s">
        <v>106</v>
      </c>
      <c r="G2803" t="s">
        <v>107</v>
      </c>
      <c r="H2803" t="s">
        <v>430</v>
      </c>
      <c r="I2803" t="s">
        <v>212</v>
      </c>
      <c r="J2803" t="s">
        <v>213</v>
      </c>
      <c r="K2803" t="s">
        <v>149</v>
      </c>
      <c r="M2803" t="s">
        <v>76</v>
      </c>
      <c r="N2803" t="s">
        <v>215</v>
      </c>
      <c r="O2803" s="57">
        <v>46320.366006944445</v>
      </c>
      <c r="P2803" s="57">
        <v>46321.858634259261</v>
      </c>
      <c r="Q2803">
        <v>69416597</v>
      </c>
      <c r="S2803">
        <v>152511206500</v>
      </c>
      <c r="T2803" t="s">
        <v>12794</v>
      </c>
      <c r="U2803" t="s">
        <v>12795</v>
      </c>
      <c r="V2803" t="s">
        <v>13470</v>
      </c>
      <c r="Z2803">
        <v>113.2753953</v>
      </c>
      <c r="AA2803">
        <v>-7.8137394999999996</v>
      </c>
      <c r="AB2803" t="s">
        <v>12796</v>
      </c>
      <c r="AC2803" t="s">
        <v>229</v>
      </c>
      <c r="AL2803" t="s">
        <v>217</v>
      </c>
      <c r="AM2803" t="s">
        <v>13471</v>
      </c>
      <c r="AN2803" t="s">
        <v>6</v>
      </c>
      <c r="AO2803" t="s">
        <v>12797</v>
      </c>
      <c r="AP2803" s="57">
        <v>46322.333333333336</v>
      </c>
      <c r="AR2803" t="s">
        <v>218</v>
      </c>
      <c r="AS2803" t="s">
        <v>219</v>
      </c>
      <c r="AT2803" t="s">
        <v>230</v>
      </c>
      <c r="AU2803">
        <v>20261026</v>
      </c>
      <c r="AV2803" t="s">
        <v>221</v>
      </c>
      <c r="AW2803" t="s">
        <v>540</v>
      </c>
      <c r="AX2803" t="s">
        <v>222</v>
      </c>
      <c r="BA2803" s="57">
        <v>46322.333333333336</v>
      </c>
      <c r="BB2803" t="s">
        <v>13471</v>
      </c>
      <c r="BC2803">
        <v>2026</v>
      </c>
      <c r="BD2803">
        <v>10</v>
      </c>
      <c r="BE2803">
        <v>26</v>
      </c>
      <c r="BF2803" s="6">
        <f t="shared" si="129"/>
        <v>46321</v>
      </c>
      <c r="BG2803">
        <f t="shared" si="130"/>
        <v>-1.3333333333357587</v>
      </c>
      <c r="BH2803" t="str">
        <f t="shared" si="131"/>
        <v>COMPLY</v>
      </c>
      <c r="BI2803" t="str">
        <f>VLOOKUP(H2803,Sheet2!$A$1:$B$270,2,FALSE)</f>
        <v>PROBOLINGGO</v>
      </c>
    </row>
    <row r="2804" spans="1:61">
      <c r="A2804">
        <v>2803</v>
      </c>
      <c r="B2804">
        <v>1002624619</v>
      </c>
      <c r="C2804">
        <v>3</v>
      </c>
      <c r="D2804" t="s">
        <v>42</v>
      </c>
      <c r="E2804">
        <v>5</v>
      </c>
      <c r="F2804" t="s">
        <v>106</v>
      </c>
      <c r="G2804" t="s">
        <v>107</v>
      </c>
      <c r="H2804" t="s">
        <v>498</v>
      </c>
      <c r="I2804" t="s">
        <v>212</v>
      </c>
      <c r="J2804" t="s">
        <v>213</v>
      </c>
      <c r="K2804" t="s">
        <v>149</v>
      </c>
      <c r="M2804" t="s">
        <v>76</v>
      </c>
      <c r="N2804" t="s">
        <v>215</v>
      </c>
      <c r="O2804" s="57">
        <v>46301.615451388891</v>
      </c>
      <c r="P2804" s="57">
        <v>46302.445856481485</v>
      </c>
      <c r="Q2804">
        <v>69405191</v>
      </c>
      <c r="S2804">
        <v>152508210945</v>
      </c>
      <c r="T2804" t="s">
        <v>3638</v>
      </c>
      <c r="U2804" t="s">
        <v>3639</v>
      </c>
      <c r="V2804" t="s">
        <v>3640</v>
      </c>
      <c r="Z2804">
        <v>113.6097698</v>
      </c>
      <c r="AA2804">
        <v>-7.7240783000000004</v>
      </c>
      <c r="AB2804" t="s">
        <v>3641</v>
      </c>
      <c r="AC2804" t="s">
        <v>284</v>
      </c>
      <c r="AL2804" t="s">
        <v>217</v>
      </c>
      <c r="AM2804" t="s">
        <v>3642</v>
      </c>
      <c r="AN2804" t="s">
        <v>6</v>
      </c>
      <c r="AO2804" s="57">
        <v>46183.621979166666</v>
      </c>
      <c r="AP2804" s="57">
        <v>46302.625</v>
      </c>
      <c r="AR2804" t="s">
        <v>218</v>
      </c>
      <c r="AS2804" t="s">
        <v>219</v>
      </c>
      <c r="AT2804" t="s">
        <v>230</v>
      </c>
      <c r="AU2804">
        <v>20261007</v>
      </c>
      <c r="AV2804" t="s">
        <v>221</v>
      </c>
      <c r="AW2804" t="s">
        <v>540</v>
      </c>
      <c r="AX2804" t="s">
        <v>222</v>
      </c>
      <c r="BA2804" s="57">
        <v>46302.625</v>
      </c>
      <c r="BB2804" t="s">
        <v>3642</v>
      </c>
      <c r="BC2804">
        <v>2026</v>
      </c>
      <c r="BD2804">
        <v>10</v>
      </c>
      <c r="BE2804">
        <v>7</v>
      </c>
      <c r="BF2804" s="6">
        <f t="shared" si="129"/>
        <v>46302</v>
      </c>
      <c r="BG2804">
        <f t="shared" si="130"/>
        <v>-0.625</v>
      </c>
      <c r="BH2804" t="str">
        <f t="shared" si="131"/>
        <v>COMPLY</v>
      </c>
      <c r="BI2804" t="str">
        <f>VLOOKUP(H2804,Sheet2!$A$1:$B$270,2,FALSE)</f>
        <v>PROBOLINGGO</v>
      </c>
    </row>
    <row r="2805" spans="1:61">
      <c r="A2805">
        <v>2804</v>
      </c>
      <c r="B2805">
        <v>1002639418</v>
      </c>
      <c r="C2805">
        <v>3</v>
      </c>
      <c r="D2805" t="s">
        <v>42</v>
      </c>
      <c r="E2805">
        <v>5</v>
      </c>
      <c r="F2805" t="s">
        <v>106</v>
      </c>
      <c r="G2805" t="s">
        <v>107</v>
      </c>
      <c r="H2805" t="s">
        <v>498</v>
      </c>
      <c r="I2805" t="s">
        <v>212</v>
      </c>
      <c r="J2805" t="s">
        <v>213</v>
      </c>
      <c r="K2805" t="s">
        <v>149</v>
      </c>
      <c r="M2805" t="s">
        <v>76</v>
      </c>
      <c r="N2805" t="s">
        <v>215</v>
      </c>
      <c r="O2805" s="57">
        <v>46311.382060185184</v>
      </c>
      <c r="P2805" s="57">
        <v>46315.608020833337</v>
      </c>
      <c r="Q2805">
        <v>69411145</v>
      </c>
      <c r="S2805">
        <v>152508210948</v>
      </c>
      <c r="T2805" t="s">
        <v>9255</v>
      </c>
      <c r="U2805" t="s">
        <v>9256</v>
      </c>
      <c r="V2805" t="s">
        <v>9257</v>
      </c>
      <c r="Z2805">
        <v>113.52520490000001</v>
      </c>
      <c r="AA2805">
        <v>-7.7264121000000001</v>
      </c>
      <c r="AB2805" t="s">
        <v>9258</v>
      </c>
      <c r="AC2805" t="s">
        <v>229</v>
      </c>
      <c r="AL2805" t="s">
        <v>217</v>
      </c>
      <c r="AM2805" t="s">
        <v>9259</v>
      </c>
      <c r="AN2805" t="s">
        <v>6</v>
      </c>
      <c r="AO2805" t="s">
        <v>8387</v>
      </c>
      <c r="AP2805" s="57">
        <v>46315.333333333336</v>
      </c>
      <c r="AR2805" t="s">
        <v>218</v>
      </c>
      <c r="AS2805" t="s">
        <v>219</v>
      </c>
      <c r="AT2805" t="s">
        <v>9260</v>
      </c>
      <c r="AU2805">
        <v>20261020</v>
      </c>
      <c r="AV2805" t="s">
        <v>221</v>
      </c>
      <c r="AW2805" t="s">
        <v>9261</v>
      </c>
      <c r="AX2805" t="s">
        <v>222</v>
      </c>
      <c r="BA2805" s="57">
        <v>46315.333333333336</v>
      </c>
      <c r="BB2805" t="s">
        <v>9259</v>
      </c>
      <c r="BC2805">
        <v>2026</v>
      </c>
      <c r="BD2805">
        <v>10</v>
      </c>
      <c r="BE2805">
        <v>20</v>
      </c>
      <c r="BF2805" s="6">
        <f t="shared" si="129"/>
        <v>46315</v>
      </c>
      <c r="BG2805">
        <f t="shared" si="130"/>
        <v>-0.33333333333575865</v>
      </c>
      <c r="BH2805" t="str">
        <f t="shared" si="131"/>
        <v>COMPLY</v>
      </c>
      <c r="BI2805" t="str">
        <f>VLOOKUP(H2805,Sheet2!$A$1:$B$270,2,FALSE)</f>
        <v>PROBOLINGGO</v>
      </c>
    </row>
    <row r="2806" spans="1:61">
      <c r="A2806">
        <v>2805</v>
      </c>
      <c r="B2806">
        <v>1002639480</v>
      </c>
      <c r="C2806">
        <v>3</v>
      </c>
      <c r="D2806" t="s">
        <v>42</v>
      </c>
      <c r="E2806">
        <v>5</v>
      </c>
      <c r="F2806" t="s">
        <v>106</v>
      </c>
      <c r="G2806" t="s">
        <v>107</v>
      </c>
      <c r="H2806" t="s">
        <v>498</v>
      </c>
      <c r="I2806" t="s">
        <v>212</v>
      </c>
      <c r="J2806" t="s">
        <v>213</v>
      </c>
      <c r="K2806" t="s">
        <v>149</v>
      </c>
      <c r="L2806" t="s">
        <v>214</v>
      </c>
      <c r="M2806" t="s">
        <v>76</v>
      </c>
      <c r="N2806" t="s">
        <v>215</v>
      </c>
      <c r="O2806" s="57">
        <v>46311.38652777778</v>
      </c>
      <c r="P2806" s="57">
        <v>46312.646516203706</v>
      </c>
      <c r="Q2806">
        <v>69411175</v>
      </c>
      <c r="S2806">
        <v>152508210949</v>
      </c>
      <c r="T2806" t="s">
        <v>9250</v>
      </c>
      <c r="U2806" t="s">
        <v>9251</v>
      </c>
      <c r="V2806" t="s">
        <v>9252</v>
      </c>
      <c r="Z2806">
        <v>113.52870853991899</v>
      </c>
      <c r="AA2806">
        <v>-7.7177933327972204</v>
      </c>
      <c r="AB2806" t="s">
        <v>9253</v>
      </c>
      <c r="AC2806" t="s">
        <v>235</v>
      </c>
      <c r="AL2806" t="s">
        <v>217</v>
      </c>
      <c r="AM2806" t="s">
        <v>9254</v>
      </c>
      <c r="AN2806" t="s">
        <v>6</v>
      </c>
      <c r="AO2806" t="s">
        <v>8387</v>
      </c>
      <c r="AP2806" s="57">
        <v>46312.333333333336</v>
      </c>
      <c r="AR2806" t="s">
        <v>218</v>
      </c>
      <c r="AS2806" t="s">
        <v>219</v>
      </c>
      <c r="AT2806" t="s">
        <v>230</v>
      </c>
      <c r="AU2806">
        <v>20261017</v>
      </c>
      <c r="AV2806" t="s">
        <v>221</v>
      </c>
      <c r="AW2806" t="s">
        <v>880</v>
      </c>
      <c r="AX2806" t="s">
        <v>222</v>
      </c>
      <c r="BA2806" s="57">
        <v>46312.333333333336</v>
      </c>
      <c r="BB2806" t="s">
        <v>9254</v>
      </c>
      <c r="BC2806">
        <v>2026</v>
      </c>
      <c r="BD2806">
        <v>10</v>
      </c>
      <c r="BE2806">
        <v>17</v>
      </c>
      <c r="BF2806" s="6">
        <f t="shared" si="129"/>
        <v>46312</v>
      </c>
      <c r="BG2806">
        <f t="shared" si="130"/>
        <v>-0.33333333333575865</v>
      </c>
      <c r="BH2806" t="str">
        <f t="shared" si="131"/>
        <v>COMPLY</v>
      </c>
      <c r="BI2806" t="str">
        <f>VLOOKUP(H2806,Sheet2!$A$1:$B$270,2,FALSE)</f>
        <v>PROBOLINGGO</v>
      </c>
    </row>
    <row r="2807" spans="1:61">
      <c r="A2807">
        <v>2806</v>
      </c>
      <c r="B2807">
        <v>1002642533</v>
      </c>
      <c r="C2807">
        <v>3</v>
      </c>
      <c r="D2807" t="s">
        <v>42</v>
      </c>
      <c r="E2807">
        <v>5</v>
      </c>
      <c r="F2807" t="s">
        <v>106</v>
      </c>
      <c r="G2807" t="s">
        <v>107</v>
      </c>
      <c r="H2807" t="s">
        <v>498</v>
      </c>
      <c r="I2807" t="s">
        <v>212</v>
      </c>
      <c r="J2807" t="s">
        <v>213</v>
      </c>
      <c r="K2807" t="s">
        <v>149</v>
      </c>
      <c r="L2807" t="s">
        <v>214</v>
      </c>
      <c r="M2807" t="s">
        <v>76</v>
      </c>
      <c r="N2807" t="s">
        <v>215</v>
      </c>
      <c r="O2807" s="57">
        <v>46314.421932870369</v>
      </c>
      <c r="P2807" s="57">
        <v>46314.70989583333</v>
      </c>
      <c r="Q2807">
        <v>69412682</v>
      </c>
      <c r="S2807">
        <v>152508210950</v>
      </c>
      <c r="T2807" t="s">
        <v>9976</v>
      </c>
      <c r="U2807" t="s">
        <v>9977</v>
      </c>
      <c r="V2807" t="s">
        <v>9978</v>
      </c>
      <c r="Z2807">
        <v>113.5108390823</v>
      </c>
      <c r="AA2807">
        <v>-7.71639989496241</v>
      </c>
      <c r="AB2807" t="s">
        <v>9979</v>
      </c>
      <c r="AC2807" t="s">
        <v>216</v>
      </c>
      <c r="AL2807" t="s">
        <v>217</v>
      </c>
      <c r="AM2807" t="s">
        <v>9463</v>
      </c>
      <c r="AN2807" t="s">
        <v>6</v>
      </c>
      <c r="AO2807" t="s">
        <v>9444</v>
      </c>
      <c r="AP2807" s="57">
        <v>46315.333333333336</v>
      </c>
      <c r="AR2807" t="s">
        <v>218</v>
      </c>
      <c r="AS2807" t="s">
        <v>219</v>
      </c>
      <c r="AT2807" t="s">
        <v>230</v>
      </c>
      <c r="AU2807">
        <v>20261019</v>
      </c>
      <c r="AV2807" t="s">
        <v>221</v>
      </c>
      <c r="AW2807" t="s">
        <v>877</v>
      </c>
      <c r="AX2807" t="s">
        <v>222</v>
      </c>
      <c r="BA2807" s="57">
        <v>46315.333333333336</v>
      </c>
      <c r="BB2807" t="s">
        <v>9463</v>
      </c>
      <c r="BC2807">
        <v>2026</v>
      </c>
      <c r="BD2807">
        <v>10</v>
      </c>
      <c r="BE2807">
        <v>19</v>
      </c>
      <c r="BF2807" s="6">
        <f t="shared" si="129"/>
        <v>46314</v>
      </c>
      <c r="BG2807">
        <f t="shared" si="130"/>
        <v>-1.3333333333357587</v>
      </c>
      <c r="BH2807" t="str">
        <f t="shared" si="131"/>
        <v>COMPLY</v>
      </c>
      <c r="BI2807" t="str">
        <f>VLOOKUP(H2807,Sheet2!$A$1:$B$270,2,FALSE)</f>
        <v>PROBOLINGGO</v>
      </c>
    </row>
    <row r="2808" spans="1:61">
      <c r="A2808">
        <v>2807</v>
      </c>
      <c r="B2808">
        <v>1002659037</v>
      </c>
      <c r="C2808">
        <v>3</v>
      </c>
      <c r="D2808" t="s">
        <v>42</v>
      </c>
      <c r="E2808">
        <v>5</v>
      </c>
      <c r="F2808" t="s">
        <v>106</v>
      </c>
      <c r="G2808" t="s">
        <v>107</v>
      </c>
      <c r="H2808" t="s">
        <v>498</v>
      </c>
      <c r="I2808" t="s">
        <v>212</v>
      </c>
      <c r="J2808" t="s">
        <v>213</v>
      </c>
      <c r="K2808" t="s">
        <v>149</v>
      </c>
      <c r="M2808" t="s">
        <v>255</v>
      </c>
      <c r="N2808" t="s">
        <v>215</v>
      </c>
      <c r="O2808" s="57">
        <v>46324.485474537039</v>
      </c>
      <c r="P2808" s="57">
        <v>46325.578263888892</v>
      </c>
      <c r="Q2808">
        <v>69419160</v>
      </c>
      <c r="S2808">
        <v>152508210047</v>
      </c>
      <c r="T2808" t="s">
        <v>15520</v>
      </c>
      <c r="U2808" t="s">
        <v>15521</v>
      </c>
      <c r="V2808" t="s">
        <v>15522</v>
      </c>
      <c r="Z2808">
        <v>113.51745029999999</v>
      </c>
      <c r="AA2808">
        <v>-7.7195270999999996</v>
      </c>
      <c r="AB2808" t="s">
        <v>15523</v>
      </c>
      <c r="AC2808" t="s">
        <v>229</v>
      </c>
      <c r="AL2808" t="s">
        <v>217</v>
      </c>
      <c r="AM2808" t="s">
        <v>15524</v>
      </c>
      <c r="AN2808" t="s">
        <v>6</v>
      </c>
      <c r="AO2808" t="s">
        <v>15107</v>
      </c>
      <c r="AP2808" s="57">
        <v>46325.333333333336</v>
      </c>
      <c r="AR2808" t="s">
        <v>256</v>
      </c>
      <c r="AS2808" t="s">
        <v>219</v>
      </c>
      <c r="AT2808" t="s">
        <v>230</v>
      </c>
      <c r="AV2808" t="s">
        <v>257</v>
      </c>
      <c r="AW2808" t="s">
        <v>540</v>
      </c>
      <c r="AX2808" t="s">
        <v>222</v>
      </c>
      <c r="BA2808" s="57">
        <v>46325.333333333336</v>
      </c>
      <c r="BB2808" t="s">
        <v>15524</v>
      </c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str">
        <f>VLOOKUP(H2808,Sheet2!$A$1:$B$270,2,FALSE)</f>
        <v>PROBOLINGGO</v>
      </c>
    </row>
    <row r="2809" spans="1:61">
      <c r="A2809">
        <v>2808</v>
      </c>
      <c r="B2809">
        <v>1002659057</v>
      </c>
      <c r="C2809">
        <v>3</v>
      </c>
      <c r="D2809" t="s">
        <v>42</v>
      </c>
      <c r="E2809">
        <v>5</v>
      </c>
      <c r="F2809" t="s">
        <v>106</v>
      </c>
      <c r="G2809" t="s">
        <v>107</v>
      </c>
      <c r="H2809" t="s">
        <v>498</v>
      </c>
      <c r="I2809" t="s">
        <v>212</v>
      </c>
      <c r="J2809" t="s">
        <v>213</v>
      </c>
      <c r="K2809" t="s">
        <v>149</v>
      </c>
      <c r="M2809" t="s">
        <v>255</v>
      </c>
      <c r="N2809" t="s">
        <v>215</v>
      </c>
      <c r="O2809" s="57">
        <v>46324.490289351852</v>
      </c>
      <c r="P2809" s="57">
        <v>46325.576539351852</v>
      </c>
      <c r="Q2809">
        <v>69419163</v>
      </c>
      <c r="S2809">
        <v>152508210048</v>
      </c>
      <c r="T2809" t="s">
        <v>15525</v>
      </c>
      <c r="U2809" t="s">
        <v>15521</v>
      </c>
      <c r="V2809" t="s">
        <v>15526</v>
      </c>
      <c r="Z2809">
        <v>113.51745029999999</v>
      </c>
      <c r="AA2809">
        <v>-7.7195270999999996</v>
      </c>
      <c r="AB2809" t="s">
        <v>15527</v>
      </c>
      <c r="AC2809" t="s">
        <v>229</v>
      </c>
      <c r="AL2809" t="s">
        <v>217</v>
      </c>
      <c r="AM2809" t="s">
        <v>15528</v>
      </c>
      <c r="AN2809" t="s">
        <v>6</v>
      </c>
      <c r="AO2809" t="s">
        <v>15110</v>
      </c>
      <c r="AP2809" s="57">
        <v>46325.458333333336</v>
      </c>
      <c r="AR2809" t="s">
        <v>256</v>
      </c>
      <c r="AS2809" t="s">
        <v>219</v>
      </c>
      <c r="AT2809" t="s">
        <v>230</v>
      </c>
      <c r="AV2809" t="s">
        <v>257</v>
      </c>
      <c r="AW2809" t="s">
        <v>540</v>
      </c>
      <c r="AX2809" t="s">
        <v>222</v>
      </c>
      <c r="BA2809" s="57">
        <v>46325.458333333336</v>
      </c>
      <c r="BB2809" t="s">
        <v>15528</v>
      </c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str">
        <f>VLOOKUP(H2809,Sheet2!$A$1:$B$270,2,FALSE)</f>
        <v>PROBOLINGGO</v>
      </c>
    </row>
    <row r="2810" spans="1:61">
      <c r="A2810">
        <v>2809</v>
      </c>
      <c r="B2810">
        <v>1002637870</v>
      </c>
      <c r="C2810">
        <v>3</v>
      </c>
      <c r="D2810" t="s">
        <v>42</v>
      </c>
      <c r="E2810">
        <v>5</v>
      </c>
      <c r="F2810" t="s">
        <v>106</v>
      </c>
      <c r="G2810" t="s">
        <v>107</v>
      </c>
      <c r="H2810" t="s">
        <v>422</v>
      </c>
      <c r="I2810" t="s">
        <v>212</v>
      </c>
      <c r="J2810" t="s">
        <v>213</v>
      </c>
      <c r="K2810" t="s">
        <v>149</v>
      </c>
      <c r="M2810" t="s">
        <v>76</v>
      </c>
      <c r="N2810" t="s">
        <v>215</v>
      </c>
      <c r="O2810" s="57">
        <v>46310.40351851852</v>
      </c>
      <c r="P2810" s="57">
        <v>46310.659363425926</v>
      </c>
      <c r="Q2810">
        <v>69410565</v>
      </c>
      <c r="S2810">
        <v>152528204102</v>
      </c>
      <c r="T2810" t="s">
        <v>7865</v>
      </c>
      <c r="U2810" t="s">
        <v>7866</v>
      </c>
      <c r="V2810" t="s">
        <v>7867</v>
      </c>
      <c r="Z2810">
        <v>113.08743680000001</v>
      </c>
      <c r="AA2810">
        <v>-7.8037315999999999</v>
      </c>
      <c r="AB2810" t="s">
        <v>7868</v>
      </c>
      <c r="AC2810" t="s">
        <v>229</v>
      </c>
      <c r="AL2810" t="s">
        <v>217</v>
      </c>
      <c r="AM2810" t="s">
        <v>7627</v>
      </c>
      <c r="AN2810" t="s">
        <v>6</v>
      </c>
      <c r="AO2810" t="s">
        <v>7628</v>
      </c>
      <c r="AP2810" s="57">
        <v>46311.333333333336</v>
      </c>
      <c r="AR2810" t="s">
        <v>218</v>
      </c>
      <c r="AS2810" t="s">
        <v>219</v>
      </c>
      <c r="AT2810" t="s">
        <v>230</v>
      </c>
      <c r="AU2810">
        <v>20261015</v>
      </c>
      <c r="AV2810" t="s">
        <v>221</v>
      </c>
      <c r="AW2810" t="s">
        <v>7869</v>
      </c>
      <c r="AX2810" t="s">
        <v>222</v>
      </c>
      <c r="BA2810" s="57">
        <v>46311.333333333336</v>
      </c>
      <c r="BB2810" t="s">
        <v>7627</v>
      </c>
      <c r="BC2810">
        <v>2026</v>
      </c>
      <c r="BD2810">
        <v>10</v>
      </c>
      <c r="BE2810">
        <v>15</v>
      </c>
      <c r="BF2810" s="6">
        <f t="shared" si="129"/>
        <v>46310</v>
      </c>
      <c r="BG2810">
        <f t="shared" si="130"/>
        <v>-1.3333333333357587</v>
      </c>
      <c r="BH2810" t="str">
        <f t="shared" si="131"/>
        <v>COMPLY</v>
      </c>
      <c r="BI2810" t="str">
        <f>VLOOKUP(H2810,Sheet2!$A$1:$B$270,2,FALSE)</f>
        <v>PROBOLINGGO</v>
      </c>
    </row>
    <row r="2811" spans="1:61">
      <c r="A2811">
        <v>2810</v>
      </c>
      <c r="B2811">
        <v>1002638245</v>
      </c>
      <c r="C2811">
        <v>3</v>
      </c>
      <c r="D2811" t="s">
        <v>42</v>
      </c>
      <c r="E2811">
        <v>5</v>
      </c>
      <c r="F2811" t="s">
        <v>106</v>
      </c>
      <c r="G2811" t="s">
        <v>107</v>
      </c>
      <c r="H2811" t="s">
        <v>422</v>
      </c>
      <c r="I2811" t="s">
        <v>212</v>
      </c>
      <c r="J2811" t="s">
        <v>213</v>
      </c>
      <c r="K2811" t="s">
        <v>149</v>
      </c>
      <c r="M2811" t="s">
        <v>76</v>
      </c>
      <c r="N2811" t="s">
        <v>215</v>
      </c>
      <c r="O2811" s="57">
        <v>46310.482534722221</v>
      </c>
      <c r="P2811" s="57">
        <v>46310.838680555556</v>
      </c>
      <c r="Q2811">
        <v>69410714</v>
      </c>
      <c r="S2811">
        <v>152528204104</v>
      </c>
      <c r="T2811" t="s">
        <v>7870</v>
      </c>
      <c r="U2811" t="s">
        <v>7871</v>
      </c>
      <c r="V2811" t="s">
        <v>7872</v>
      </c>
      <c r="Z2811">
        <v>113.071865</v>
      </c>
      <c r="AA2811">
        <v>-7.8261474</v>
      </c>
      <c r="AB2811" t="s">
        <v>7873</v>
      </c>
      <c r="AC2811" t="s">
        <v>229</v>
      </c>
      <c r="AL2811" t="s">
        <v>217</v>
      </c>
      <c r="AM2811" t="s">
        <v>7874</v>
      </c>
      <c r="AN2811" t="s">
        <v>6</v>
      </c>
      <c r="AO2811" t="s">
        <v>7492</v>
      </c>
      <c r="AP2811" s="57">
        <v>46311.458333333336</v>
      </c>
      <c r="AR2811" t="s">
        <v>218</v>
      </c>
      <c r="AS2811" t="s">
        <v>219</v>
      </c>
      <c r="AT2811" t="s">
        <v>342</v>
      </c>
      <c r="AU2811">
        <v>20261015</v>
      </c>
      <c r="AV2811" t="s">
        <v>221</v>
      </c>
      <c r="AW2811" t="s">
        <v>559</v>
      </c>
      <c r="AX2811" t="s">
        <v>222</v>
      </c>
      <c r="BA2811" s="57">
        <v>46311.458333333336</v>
      </c>
      <c r="BB2811" t="s">
        <v>7874</v>
      </c>
      <c r="BC2811">
        <v>2026</v>
      </c>
      <c r="BD2811">
        <v>10</v>
      </c>
      <c r="BE2811">
        <v>15</v>
      </c>
      <c r="BF2811" s="6">
        <f t="shared" si="129"/>
        <v>46310</v>
      </c>
      <c r="BG2811">
        <f t="shared" si="130"/>
        <v>-1.4583333333357587</v>
      </c>
      <c r="BH2811" t="str">
        <f t="shared" si="131"/>
        <v>COMPLY</v>
      </c>
      <c r="BI2811" t="str">
        <f>VLOOKUP(H2811,Sheet2!$A$1:$B$270,2,FALSE)</f>
        <v>PROBOLINGGO</v>
      </c>
    </row>
    <row r="2812" spans="1:61">
      <c r="A2812">
        <v>2811</v>
      </c>
      <c r="B2812">
        <v>1002641170</v>
      </c>
      <c r="C2812">
        <v>3</v>
      </c>
      <c r="D2812" t="s">
        <v>42</v>
      </c>
      <c r="E2812">
        <v>5</v>
      </c>
      <c r="F2812" t="s">
        <v>106</v>
      </c>
      <c r="G2812" t="s">
        <v>107</v>
      </c>
      <c r="H2812" t="s">
        <v>422</v>
      </c>
      <c r="I2812" t="s">
        <v>212</v>
      </c>
      <c r="J2812" t="s">
        <v>213</v>
      </c>
      <c r="K2812" t="s">
        <v>149</v>
      </c>
      <c r="M2812" t="s">
        <v>76</v>
      </c>
      <c r="N2812" t="s">
        <v>215</v>
      </c>
      <c r="O2812" s="57">
        <v>46312.416585648149</v>
      </c>
      <c r="P2812" s="57">
        <v>46312.755173611113</v>
      </c>
      <c r="Q2812">
        <v>69411956</v>
      </c>
      <c r="S2812">
        <v>152528204108</v>
      </c>
      <c r="T2812" t="s">
        <v>9262</v>
      </c>
      <c r="U2812" t="s">
        <v>9263</v>
      </c>
      <c r="V2812" t="s">
        <v>9264</v>
      </c>
      <c r="Z2812">
        <v>113.1076128</v>
      </c>
      <c r="AA2812">
        <v>-7.7498794999999996</v>
      </c>
      <c r="AB2812" t="s">
        <v>9265</v>
      </c>
      <c r="AC2812" t="s">
        <v>229</v>
      </c>
      <c r="AL2812" t="s">
        <v>217</v>
      </c>
      <c r="AM2812" t="s">
        <v>9266</v>
      </c>
      <c r="AN2812" t="s">
        <v>6</v>
      </c>
      <c r="AO2812" t="s">
        <v>8268</v>
      </c>
      <c r="AP2812" s="57">
        <v>46313.333333333336</v>
      </c>
      <c r="AR2812" t="s">
        <v>218</v>
      </c>
      <c r="AS2812" t="s">
        <v>219</v>
      </c>
      <c r="AT2812" t="s">
        <v>342</v>
      </c>
      <c r="AU2812">
        <v>20261017</v>
      </c>
      <c r="AV2812" t="s">
        <v>221</v>
      </c>
      <c r="AW2812" t="s">
        <v>540</v>
      </c>
      <c r="AX2812" t="s">
        <v>222</v>
      </c>
      <c r="BA2812" s="57">
        <v>46313.333333333336</v>
      </c>
      <c r="BB2812" t="s">
        <v>9266</v>
      </c>
      <c r="BC2812">
        <v>2026</v>
      </c>
      <c r="BD2812">
        <v>10</v>
      </c>
      <c r="BE2812">
        <v>17</v>
      </c>
      <c r="BF2812" s="6">
        <f t="shared" si="129"/>
        <v>46312</v>
      </c>
      <c r="BG2812">
        <f t="shared" si="130"/>
        <v>-1.3333333333357587</v>
      </c>
      <c r="BH2812" t="str">
        <f t="shared" si="131"/>
        <v>COMPLY</v>
      </c>
      <c r="BI2812" t="str">
        <f>VLOOKUP(H2812,Sheet2!$A$1:$B$270,2,FALSE)</f>
        <v>PROBOLINGGO</v>
      </c>
    </row>
    <row r="2813" spans="1:61">
      <c r="A2813">
        <v>2812</v>
      </c>
      <c r="B2813">
        <v>1002641856</v>
      </c>
      <c r="C2813">
        <v>3</v>
      </c>
      <c r="D2813" t="s">
        <v>42</v>
      </c>
      <c r="E2813">
        <v>5</v>
      </c>
      <c r="F2813" t="s">
        <v>106</v>
      </c>
      <c r="G2813" t="s">
        <v>107</v>
      </c>
      <c r="H2813" t="s">
        <v>422</v>
      </c>
      <c r="I2813" t="s">
        <v>212</v>
      </c>
      <c r="J2813" t="s">
        <v>213</v>
      </c>
      <c r="K2813" t="s">
        <v>149</v>
      </c>
      <c r="M2813" t="s">
        <v>76</v>
      </c>
      <c r="N2813" t="s">
        <v>215</v>
      </c>
      <c r="O2813" s="57">
        <v>46313.49627314815</v>
      </c>
      <c r="P2813" s="57">
        <v>46313.746435185189</v>
      </c>
      <c r="Q2813">
        <v>69411582</v>
      </c>
      <c r="S2813">
        <v>152528204113</v>
      </c>
      <c r="T2813" t="s">
        <v>9267</v>
      </c>
      <c r="U2813" t="s">
        <v>9263</v>
      </c>
      <c r="V2813" t="s">
        <v>9268</v>
      </c>
      <c r="Z2813">
        <v>113.0460286</v>
      </c>
      <c r="AA2813">
        <v>-7.8500595000000004</v>
      </c>
      <c r="AB2813" t="s">
        <v>9269</v>
      </c>
      <c r="AC2813" t="s">
        <v>229</v>
      </c>
      <c r="AL2813" t="s">
        <v>217</v>
      </c>
      <c r="AM2813" t="s">
        <v>9270</v>
      </c>
      <c r="AN2813" t="s">
        <v>6</v>
      </c>
      <c r="AO2813" t="s">
        <v>7916</v>
      </c>
      <c r="AR2813" t="s">
        <v>218</v>
      </c>
      <c r="AS2813" t="s">
        <v>219</v>
      </c>
      <c r="AT2813" t="s">
        <v>342</v>
      </c>
      <c r="AU2813">
        <v>20261018</v>
      </c>
      <c r="AV2813" t="s">
        <v>221</v>
      </c>
      <c r="AW2813" t="s">
        <v>2690</v>
      </c>
      <c r="AX2813" t="s">
        <v>222</v>
      </c>
      <c r="BA2813" s="57">
        <v>46313.291666666664</v>
      </c>
      <c r="BB2813" t="s">
        <v>9270</v>
      </c>
      <c r="BC2813">
        <v>2026</v>
      </c>
      <c r="BD2813">
        <v>10</v>
      </c>
      <c r="BE2813">
        <v>18</v>
      </c>
      <c r="BF2813" s="6">
        <f t="shared" si="129"/>
        <v>46313</v>
      </c>
      <c r="BG2813">
        <f t="shared" si="130"/>
        <v>-0.29166666666424135</v>
      </c>
      <c r="BH2813" t="str">
        <f t="shared" si="131"/>
        <v>COMPLY</v>
      </c>
      <c r="BI2813" t="str">
        <f>VLOOKUP(H2813,Sheet2!$A$1:$B$270,2,FALSE)</f>
        <v>PROBOLINGGO</v>
      </c>
    </row>
    <row r="2814" spans="1:61">
      <c r="A2814">
        <v>2813</v>
      </c>
      <c r="B2814">
        <v>1002655936</v>
      </c>
      <c r="C2814">
        <v>3</v>
      </c>
      <c r="D2814" t="s">
        <v>42</v>
      </c>
      <c r="E2814">
        <v>5</v>
      </c>
      <c r="F2814" t="s">
        <v>106</v>
      </c>
      <c r="G2814" t="s">
        <v>107</v>
      </c>
      <c r="H2814" t="s">
        <v>422</v>
      </c>
      <c r="I2814" t="s">
        <v>212</v>
      </c>
      <c r="J2814" t="s">
        <v>213</v>
      </c>
      <c r="K2814" t="s">
        <v>149</v>
      </c>
      <c r="L2814" t="s">
        <v>214</v>
      </c>
      <c r="M2814" t="s">
        <v>76</v>
      </c>
      <c r="N2814" t="s">
        <v>215</v>
      </c>
      <c r="O2814" s="57">
        <v>46322.560289351852</v>
      </c>
      <c r="P2814" s="57">
        <v>46323.689317129632</v>
      </c>
      <c r="Q2814">
        <v>69417969</v>
      </c>
      <c r="S2814">
        <v>152528204120</v>
      </c>
      <c r="T2814" t="s">
        <v>14214</v>
      </c>
      <c r="U2814" t="s">
        <v>14215</v>
      </c>
      <c r="V2814" t="s">
        <v>14216</v>
      </c>
      <c r="Z2814">
        <v>113.049467951059</v>
      </c>
      <c r="AA2814">
        <v>-7.8836830249895504</v>
      </c>
      <c r="AB2814" t="s">
        <v>14217</v>
      </c>
      <c r="AC2814" t="s">
        <v>216</v>
      </c>
      <c r="AL2814" t="s">
        <v>217</v>
      </c>
      <c r="AM2814" t="s">
        <v>14218</v>
      </c>
      <c r="AN2814" t="s">
        <v>6</v>
      </c>
      <c r="AO2814" t="s">
        <v>13778</v>
      </c>
      <c r="AP2814" s="57">
        <v>46323.458333333336</v>
      </c>
      <c r="AR2814" t="s">
        <v>218</v>
      </c>
      <c r="AS2814" t="s">
        <v>219</v>
      </c>
      <c r="AT2814" t="s">
        <v>230</v>
      </c>
      <c r="AU2814">
        <v>20261028</v>
      </c>
      <c r="AV2814" t="s">
        <v>221</v>
      </c>
      <c r="AW2814" t="s">
        <v>880</v>
      </c>
      <c r="AX2814" t="s">
        <v>222</v>
      </c>
      <c r="BA2814" s="57">
        <v>46323.458333333336</v>
      </c>
      <c r="BB2814" t="s">
        <v>14218</v>
      </c>
      <c r="BC2814">
        <v>2026</v>
      </c>
      <c r="BD2814">
        <v>10</v>
      </c>
      <c r="BE2814">
        <v>28</v>
      </c>
      <c r="BF2814" s="6">
        <f t="shared" si="129"/>
        <v>46323</v>
      </c>
      <c r="BG2814">
        <f t="shared" si="130"/>
        <v>-0.45833333333575865</v>
      </c>
      <c r="BH2814" t="str">
        <f t="shared" si="131"/>
        <v>COMPLY</v>
      </c>
      <c r="BI2814" t="str">
        <f>VLOOKUP(H2814,Sheet2!$A$1:$B$270,2,FALSE)</f>
        <v>PROBOLINGGO</v>
      </c>
    </row>
    <row r="2815" spans="1:61">
      <c r="A2815">
        <v>2814</v>
      </c>
      <c r="B2815">
        <v>1002640320</v>
      </c>
      <c r="C2815">
        <v>3</v>
      </c>
      <c r="D2815" t="s">
        <v>42</v>
      </c>
      <c r="E2815">
        <v>5</v>
      </c>
      <c r="F2815" t="s">
        <v>106</v>
      </c>
      <c r="G2815" t="s">
        <v>107</v>
      </c>
      <c r="H2815" t="s">
        <v>469</v>
      </c>
      <c r="I2815" t="s">
        <v>212</v>
      </c>
      <c r="J2815" t="s">
        <v>213</v>
      </c>
      <c r="K2815" t="s">
        <v>149</v>
      </c>
      <c r="M2815" t="s">
        <v>1400</v>
      </c>
      <c r="N2815" t="s">
        <v>215</v>
      </c>
      <c r="O2815" s="57">
        <v>46311.598622685182</v>
      </c>
      <c r="P2815" s="57">
        <v>46313.49627314815</v>
      </c>
      <c r="Q2815">
        <v>69411582</v>
      </c>
      <c r="S2815">
        <v>152530201838</v>
      </c>
      <c r="T2815" t="s">
        <v>9267</v>
      </c>
      <c r="U2815" t="s">
        <v>9271</v>
      </c>
      <c r="V2815" t="s">
        <v>9272</v>
      </c>
      <c r="Z2815">
        <v>113.1076128</v>
      </c>
      <c r="AA2815">
        <v>-7.7498794999999996</v>
      </c>
      <c r="AB2815" t="s">
        <v>9269</v>
      </c>
      <c r="AC2815" t="s">
        <v>229</v>
      </c>
      <c r="AL2815" t="s">
        <v>217</v>
      </c>
      <c r="AM2815" t="s">
        <v>9273</v>
      </c>
      <c r="AN2815" t="s">
        <v>6</v>
      </c>
      <c r="AO2815" t="s">
        <v>7947</v>
      </c>
      <c r="AP2815" s="57">
        <v>46314.333333333336</v>
      </c>
      <c r="AR2815" t="s">
        <v>14</v>
      </c>
      <c r="AS2815" t="s">
        <v>219</v>
      </c>
      <c r="AT2815" t="s">
        <v>342</v>
      </c>
      <c r="AV2815" t="s">
        <v>9274</v>
      </c>
      <c r="AW2815" t="s">
        <v>1591</v>
      </c>
      <c r="AX2815" t="s">
        <v>222</v>
      </c>
      <c r="BA2815" s="57">
        <v>46314.333333333336</v>
      </c>
      <c r="BB2815" t="s">
        <v>9273</v>
      </c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str">
        <f>VLOOKUP(H2815,Sheet2!$A$1:$B$270,2,FALSE)</f>
        <v>PROBOLINGGO</v>
      </c>
    </row>
    <row r="2816" spans="1:61">
      <c r="A2816">
        <v>2815</v>
      </c>
      <c r="B2816">
        <v>1002638329</v>
      </c>
      <c r="C2816">
        <v>3</v>
      </c>
      <c r="D2816" t="s">
        <v>42</v>
      </c>
      <c r="E2816">
        <v>5</v>
      </c>
      <c r="F2816" t="s">
        <v>106</v>
      </c>
      <c r="G2816" t="s">
        <v>107</v>
      </c>
      <c r="H2816" t="s">
        <v>469</v>
      </c>
      <c r="I2816" t="s">
        <v>212</v>
      </c>
      <c r="J2816" t="s">
        <v>213</v>
      </c>
      <c r="K2816" t="s">
        <v>149</v>
      </c>
      <c r="L2816" t="s">
        <v>214</v>
      </c>
      <c r="M2816" t="s">
        <v>76</v>
      </c>
      <c r="N2816" t="s">
        <v>215</v>
      </c>
      <c r="O2816" s="57">
        <v>46310.512280092589</v>
      </c>
      <c r="P2816" s="57">
        <v>46311.414421296293</v>
      </c>
      <c r="Q2816">
        <v>69410753</v>
      </c>
      <c r="S2816">
        <v>152530201999</v>
      </c>
      <c r="T2816" t="s">
        <v>7875</v>
      </c>
      <c r="U2816" t="s">
        <v>7876</v>
      </c>
      <c r="V2816" t="s">
        <v>7877</v>
      </c>
      <c r="Z2816">
        <v>113.10327700000001</v>
      </c>
      <c r="AA2816">
        <v>-7.729641</v>
      </c>
      <c r="AB2816" t="s">
        <v>7878</v>
      </c>
      <c r="AC2816" t="s">
        <v>235</v>
      </c>
      <c r="AL2816" t="s">
        <v>217</v>
      </c>
      <c r="AM2816" t="s">
        <v>7879</v>
      </c>
      <c r="AN2816" t="s">
        <v>6</v>
      </c>
      <c r="AO2816" t="s">
        <v>7591</v>
      </c>
      <c r="AP2816" s="57">
        <v>46311.458333333336</v>
      </c>
      <c r="AR2816" t="s">
        <v>218</v>
      </c>
      <c r="AS2816" t="s">
        <v>219</v>
      </c>
      <c r="AT2816" t="s">
        <v>230</v>
      </c>
      <c r="AU2816">
        <v>20261016</v>
      </c>
      <c r="AV2816" t="s">
        <v>221</v>
      </c>
      <c r="AW2816" t="s">
        <v>877</v>
      </c>
      <c r="AX2816" t="s">
        <v>222</v>
      </c>
      <c r="BA2816" s="57">
        <v>46311.458333333336</v>
      </c>
      <c r="BB2816" t="s">
        <v>7879</v>
      </c>
      <c r="BC2816">
        <v>2026</v>
      </c>
      <c r="BD2816">
        <v>10</v>
      </c>
      <c r="BE2816">
        <v>16</v>
      </c>
      <c r="BF2816" s="6">
        <f t="shared" si="129"/>
        <v>46311</v>
      </c>
      <c r="BG2816">
        <f t="shared" si="130"/>
        <v>-0.45833333333575865</v>
      </c>
      <c r="BH2816" t="str">
        <f t="shared" si="131"/>
        <v>COMPLY</v>
      </c>
      <c r="BI2816" t="str">
        <f>VLOOKUP(H2816,Sheet2!$A$1:$B$270,2,FALSE)</f>
        <v>PROBOLINGGO</v>
      </c>
    </row>
    <row r="2817" spans="1:61">
      <c r="A2817">
        <v>2816</v>
      </c>
      <c r="B2817">
        <v>1002640280</v>
      </c>
      <c r="C2817">
        <v>3</v>
      </c>
      <c r="D2817" t="s">
        <v>42</v>
      </c>
      <c r="E2817">
        <v>5</v>
      </c>
      <c r="F2817" t="s">
        <v>106</v>
      </c>
      <c r="G2817" t="s">
        <v>107</v>
      </c>
      <c r="H2817" t="s">
        <v>469</v>
      </c>
      <c r="I2817" t="s">
        <v>212</v>
      </c>
      <c r="J2817" t="s">
        <v>213</v>
      </c>
      <c r="K2817" t="s">
        <v>149</v>
      </c>
      <c r="M2817" t="s">
        <v>1625</v>
      </c>
      <c r="N2817" t="s">
        <v>215</v>
      </c>
      <c r="O2817" s="57">
        <v>46311.589965277781</v>
      </c>
      <c r="P2817" s="57">
        <v>46311.608067129629</v>
      </c>
      <c r="Q2817">
        <v>69411540</v>
      </c>
      <c r="S2817">
        <v>152530201837</v>
      </c>
      <c r="T2817" t="s">
        <v>9262</v>
      </c>
      <c r="U2817" t="s">
        <v>9275</v>
      </c>
      <c r="Z2817">
        <v>113.1076128</v>
      </c>
      <c r="AA2817">
        <v>-7.7498794999999996</v>
      </c>
      <c r="AB2817" t="s">
        <v>9265</v>
      </c>
      <c r="AC2817" t="s">
        <v>229</v>
      </c>
      <c r="AO2817" t="s">
        <v>7947</v>
      </c>
      <c r="AR2817" t="s">
        <v>1630</v>
      </c>
      <c r="AS2817" t="s">
        <v>219</v>
      </c>
      <c r="AT2817" t="s">
        <v>342</v>
      </c>
      <c r="AV2817" t="s">
        <v>4441</v>
      </c>
      <c r="AW2817" t="s">
        <v>540</v>
      </c>
      <c r="AX2817" t="s">
        <v>222</v>
      </c>
      <c r="AZ2817" t="s">
        <v>4441</v>
      </c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str">
        <f>VLOOKUP(H2817,Sheet2!$A$1:$B$270,2,FALSE)</f>
        <v>PROBOLINGGO</v>
      </c>
    </row>
    <row r="2818" spans="1:61">
      <c r="A2818">
        <v>2817</v>
      </c>
      <c r="B2818">
        <v>1002635361</v>
      </c>
      <c r="C2818">
        <v>3</v>
      </c>
      <c r="D2818" t="s">
        <v>42</v>
      </c>
      <c r="E2818">
        <v>5</v>
      </c>
      <c r="F2818" t="s">
        <v>106</v>
      </c>
      <c r="G2818" t="s">
        <v>107</v>
      </c>
      <c r="H2818" t="s">
        <v>259</v>
      </c>
      <c r="I2818" t="s">
        <v>212</v>
      </c>
      <c r="J2818" t="s">
        <v>213</v>
      </c>
      <c r="K2818" t="s">
        <v>149</v>
      </c>
      <c r="L2818" t="s">
        <v>214</v>
      </c>
      <c r="M2818" t="s">
        <v>76</v>
      </c>
      <c r="N2818" t="s">
        <v>215</v>
      </c>
      <c r="O2818" s="57">
        <v>46308.631018518521</v>
      </c>
      <c r="P2818" s="57">
        <v>46309.725324074076</v>
      </c>
      <c r="Q2818">
        <v>69409521</v>
      </c>
      <c r="S2818">
        <v>152505341301</v>
      </c>
      <c r="T2818" t="s">
        <v>6792</v>
      </c>
      <c r="U2818" t="s">
        <v>6793</v>
      </c>
      <c r="V2818" t="s">
        <v>6794</v>
      </c>
      <c r="Z2818">
        <v>113.156582973897</v>
      </c>
      <c r="AA2818">
        <v>-7.8199759714413002</v>
      </c>
      <c r="AB2818" t="s">
        <v>6795</v>
      </c>
      <c r="AC2818" t="s">
        <v>216</v>
      </c>
      <c r="AL2818" t="s">
        <v>217</v>
      </c>
      <c r="AM2818" t="s">
        <v>6796</v>
      </c>
      <c r="AN2818" t="s">
        <v>6</v>
      </c>
      <c r="AO2818" t="s">
        <v>6605</v>
      </c>
      <c r="AP2818" s="57">
        <v>46309.625</v>
      </c>
      <c r="AR2818" t="s">
        <v>218</v>
      </c>
      <c r="AS2818" t="s">
        <v>107</v>
      </c>
      <c r="AT2818" t="s">
        <v>230</v>
      </c>
      <c r="AU2818">
        <v>20261014</v>
      </c>
      <c r="AV2818" t="s">
        <v>221</v>
      </c>
      <c r="AW2818" t="s">
        <v>875</v>
      </c>
      <c r="AX2818" t="s">
        <v>222</v>
      </c>
      <c r="BA2818" s="57">
        <v>46309.625</v>
      </c>
      <c r="BB2818" t="s">
        <v>6796</v>
      </c>
      <c r="BC2818">
        <v>2026</v>
      </c>
      <c r="BD2818">
        <v>10</v>
      </c>
      <c r="BE2818">
        <v>14</v>
      </c>
      <c r="BF2818" s="6">
        <f t="shared" ref="BF2818:BF2881" si="132">DATE(BC2818,BD2818,BE2818)</f>
        <v>46309</v>
      </c>
      <c r="BG2818">
        <f t="shared" ref="BG2818:BG2881" si="133">BF2818-BA2818</f>
        <v>-0.625</v>
      </c>
      <c r="BH2818" t="str">
        <f t="shared" ref="BH2818:BH2881" si="134">IF(BG2818=1,"COMPLY",IF(BG2818&lt;1,"COMPLY","NOT COMPLY"))</f>
        <v>COMPLY</v>
      </c>
      <c r="BI2818" t="str">
        <f>VLOOKUP(H2818,Sheet2!$A$1:$B$270,2,FALSE)</f>
        <v>PROBOLINGGO</v>
      </c>
    </row>
    <row r="2819" spans="1:61">
      <c r="A2819">
        <v>2818</v>
      </c>
      <c r="B2819">
        <v>1002636967</v>
      </c>
      <c r="C2819">
        <v>3</v>
      </c>
      <c r="D2819" t="s">
        <v>42</v>
      </c>
      <c r="E2819">
        <v>5</v>
      </c>
      <c r="F2819" t="s">
        <v>106</v>
      </c>
      <c r="G2819" t="s">
        <v>107</v>
      </c>
      <c r="H2819" t="s">
        <v>259</v>
      </c>
      <c r="I2819" t="s">
        <v>212</v>
      </c>
      <c r="J2819" t="s">
        <v>213</v>
      </c>
      <c r="K2819" t="s">
        <v>149</v>
      </c>
      <c r="L2819" t="s">
        <v>214</v>
      </c>
      <c r="M2819" t="s">
        <v>76</v>
      </c>
      <c r="N2819" t="s">
        <v>215</v>
      </c>
      <c r="O2819" s="57">
        <v>46309.60596064815</v>
      </c>
      <c r="P2819" s="57">
        <v>46309.746203703704</v>
      </c>
      <c r="Q2819">
        <v>69410233</v>
      </c>
      <c r="S2819">
        <v>152505341315</v>
      </c>
      <c r="T2819" t="s">
        <v>7321</v>
      </c>
      <c r="U2819" t="s">
        <v>7322</v>
      </c>
      <c r="V2819" t="s">
        <v>7323</v>
      </c>
      <c r="Z2819">
        <v>113.201831839978</v>
      </c>
      <c r="AA2819">
        <v>-7.7719790115698197</v>
      </c>
      <c r="AB2819" t="s">
        <v>7324</v>
      </c>
      <c r="AC2819" t="s">
        <v>216</v>
      </c>
      <c r="AL2819" t="s">
        <v>217</v>
      </c>
      <c r="AM2819" t="s">
        <v>6978</v>
      </c>
      <c r="AN2819" t="s">
        <v>6</v>
      </c>
      <c r="AO2819" t="s">
        <v>7014</v>
      </c>
      <c r="AP2819" s="57">
        <v>46310.458333333336</v>
      </c>
      <c r="AR2819" t="s">
        <v>218</v>
      </c>
      <c r="AS2819" t="s">
        <v>107</v>
      </c>
      <c r="AT2819" t="s">
        <v>230</v>
      </c>
      <c r="AU2819">
        <v>20261014</v>
      </c>
      <c r="AV2819" t="s">
        <v>221</v>
      </c>
      <c r="AW2819" t="s">
        <v>875</v>
      </c>
      <c r="AX2819" t="s">
        <v>222</v>
      </c>
      <c r="BA2819" s="57">
        <v>46310.458333333336</v>
      </c>
      <c r="BB2819" t="s">
        <v>6978</v>
      </c>
      <c r="BC2819">
        <v>2026</v>
      </c>
      <c r="BD2819">
        <v>10</v>
      </c>
      <c r="BE2819">
        <v>14</v>
      </c>
      <c r="BF2819" s="6">
        <f t="shared" si="132"/>
        <v>46309</v>
      </c>
      <c r="BG2819">
        <f t="shared" si="133"/>
        <v>-1.4583333333357587</v>
      </c>
      <c r="BH2819" t="str">
        <f t="shared" si="134"/>
        <v>COMPLY</v>
      </c>
      <c r="BI2819" t="str">
        <f>VLOOKUP(H2819,Sheet2!$A$1:$B$270,2,FALSE)</f>
        <v>PROBOLINGGO</v>
      </c>
    </row>
    <row r="2820" spans="1:61">
      <c r="A2820">
        <v>2819</v>
      </c>
      <c r="B2820">
        <v>1002636964</v>
      </c>
      <c r="C2820">
        <v>3</v>
      </c>
      <c r="D2820" t="s">
        <v>42</v>
      </c>
      <c r="E2820">
        <v>5</v>
      </c>
      <c r="F2820" t="s">
        <v>106</v>
      </c>
      <c r="G2820" t="s">
        <v>107</v>
      </c>
      <c r="H2820" t="s">
        <v>259</v>
      </c>
      <c r="I2820" t="s">
        <v>212</v>
      </c>
      <c r="J2820" t="s">
        <v>213</v>
      </c>
      <c r="K2820" t="s">
        <v>149</v>
      </c>
      <c r="L2820" t="s">
        <v>214</v>
      </c>
      <c r="M2820" t="s">
        <v>76</v>
      </c>
      <c r="N2820" t="s">
        <v>215</v>
      </c>
      <c r="O2820" s="57">
        <v>46309.60533564815</v>
      </c>
      <c r="P2820" s="57">
        <v>46309.804351851853</v>
      </c>
      <c r="Q2820">
        <v>69410232</v>
      </c>
      <c r="S2820">
        <v>152505341314</v>
      </c>
      <c r="T2820" t="s">
        <v>7321</v>
      </c>
      <c r="U2820" t="s">
        <v>7325</v>
      </c>
      <c r="V2820" t="s">
        <v>7326</v>
      </c>
      <c r="Z2820">
        <v>113.220065161585</v>
      </c>
      <c r="AA2820">
        <v>-7.7703060676085798</v>
      </c>
      <c r="AB2820" t="s">
        <v>7327</v>
      </c>
      <c r="AC2820" t="s">
        <v>216</v>
      </c>
      <c r="AL2820" t="s">
        <v>217</v>
      </c>
      <c r="AM2820" t="s">
        <v>6978</v>
      </c>
      <c r="AN2820" t="s">
        <v>6</v>
      </c>
      <c r="AO2820" t="s">
        <v>7014</v>
      </c>
      <c r="AP2820" s="57">
        <v>46310.458333333336</v>
      </c>
      <c r="AR2820" t="s">
        <v>218</v>
      </c>
      <c r="AS2820" t="s">
        <v>107</v>
      </c>
      <c r="AT2820" t="s">
        <v>230</v>
      </c>
      <c r="AU2820">
        <v>20261014</v>
      </c>
      <c r="AV2820" t="s">
        <v>221</v>
      </c>
      <c r="AW2820" t="s">
        <v>877</v>
      </c>
      <c r="AX2820" t="s">
        <v>222</v>
      </c>
      <c r="BA2820" s="57">
        <v>46310.458333333336</v>
      </c>
      <c r="BB2820" t="s">
        <v>6978</v>
      </c>
      <c r="BC2820">
        <v>2026</v>
      </c>
      <c r="BD2820">
        <v>10</v>
      </c>
      <c r="BE2820">
        <v>14</v>
      </c>
      <c r="BF2820" s="6">
        <f t="shared" si="132"/>
        <v>46309</v>
      </c>
      <c r="BG2820">
        <f t="shared" si="133"/>
        <v>-1.4583333333357587</v>
      </c>
      <c r="BH2820" t="str">
        <f t="shared" si="134"/>
        <v>COMPLY</v>
      </c>
      <c r="BI2820" t="str">
        <f>VLOOKUP(H2820,Sheet2!$A$1:$B$270,2,FALSE)</f>
        <v>PROBOLINGGO</v>
      </c>
    </row>
    <row r="2821" spans="1:61">
      <c r="A2821">
        <v>2820</v>
      </c>
      <c r="B2821">
        <v>1002637942</v>
      </c>
      <c r="C2821">
        <v>3</v>
      </c>
      <c r="D2821" t="s">
        <v>42</v>
      </c>
      <c r="E2821">
        <v>5</v>
      </c>
      <c r="F2821" t="s">
        <v>106</v>
      </c>
      <c r="G2821" t="s">
        <v>107</v>
      </c>
      <c r="H2821" t="s">
        <v>259</v>
      </c>
      <c r="I2821" t="s">
        <v>212</v>
      </c>
      <c r="J2821" t="s">
        <v>213</v>
      </c>
      <c r="K2821" t="s">
        <v>149</v>
      </c>
      <c r="M2821" t="s">
        <v>76</v>
      </c>
      <c r="N2821" t="s">
        <v>215</v>
      </c>
      <c r="O2821" s="57">
        <v>46310.417974537035</v>
      </c>
      <c r="P2821" s="57">
        <v>46311.831585648149</v>
      </c>
      <c r="Q2821">
        <v>69410598</v>
      </c>
      <c r="R2821">
        <v>3358788060</v>
      </c>
      <c r="S2821">
        <v>152505341322</v>
      </c>
      <c r="T2821" t="s">
        <v>7880</v>
      </c>
      <c r="U2821" t="s">
        <v>7881</v>
      </c>
      <c r="V2821" t="s">
        <v>7882</v>
      </c>
      <c r="Z2821">
        <v>113.1947583</v>
      </c>
      <c r="AA2821">
        <v>-7.7539775999999998</v>
      </c>
      <c r="AB2821" t="s">
        <v>7883</v>
      </c>
      <c r="AC2821" t="s">
        <v>229</v>
      </c>
      <c r="AL2821" t="s">
        <v>217</v>
      </c>
      <c r="AM2821" t="s">
        <v>7884</v>
      </c>
      <c r="AN2821" t="s">
        <v>6</v>
      </c>
      <c r="AO2821" t="s">
        <v>7465</v>
      </c>
      <c r="AP2821" s="57">
        <v>46311.333333333336</v>
      </c>
      <c r="AR2821" t="s">
        <v>218</v>
      </c>
      <c r="AS2821" t="s">
        <v>107</v>
      </c>
      <c r="AT2821" t="s">
        <v>230</v>
      </c>
      <c r="AU2821">
        <v>20261016</v>
      </c>
      <c r="AV2821" t="s">
        <v>221</v>
      </c>
      <c r="AW2821" t="s">
        <v>7885</v>
      </c>
      <c r="AX2821" t="s">
        <v>222</v>
      </c>
      <c r="BA2821" s="57">
        <v>46311.333333333336</v>
      </c>
      <c r="BB2821" t="s">
        <v>7884</v>
      </c>
      <c r="BC2821">
        <v>2026</v>
      </c>
      <c r="BD2821">
        <v>10</v>
      </c>
      <c r="BE2821">
        <v>16</v>
      </c>
      <c r="BF2821" s="6">
        <f t="shared" si="132"/>
        <v>46311</v>
      </c>
      <c r="BG2821">
        <f t="shared" si="133"/>
        <v>-0.33333333333575865</v>
      </c>
      <c r="BH2821" t="str">
        <f t="shared" si="134"/>
        <v>COMPLY</v>
      </c>
      <c r="BI2821" t="str">
        <f>VLOOKUP(H2821,Sheet2!$A$1:$B$270,2,FALSE)</f>
        <v>PROBOLINGGO</v>
      </c>
    </row>
    <row r="2822" spans="1:61">
      <c r="A2822">
        <v>2821</v>
      </c>
      <c r="B2822">
        <v>1002637787</v>
      </c>
      <c r="C2822">
        <v>3</v>
      </c>
      <c r="D2822" t="s">
        <v>42</v>
      </c>
      <c r="E2822">
        <v>5</v>
      </c>
      <c r="F2822" t="s">
        <v>106</v>
      </c>
      <c r="G2822" t="s">
        <v>107</v>
      </c>
      <c r="H2822" t="s">
        <v>259</v>
      </c>
      <c r="I2822" t="s">
        <v>212</v>
      </c>
      <c r="J2822" t="s">
        <v>213</v>
      </c>
      <c r="K2822" t="s">
        <v>149</v>
      </c>
      <c r="M2822" t="s">
        <v>76</v>
      </c>
      <c r="N2822" t="s">
        <v>215</v>
      </c>
      <c r="O2822" s="57">
        <v>46310.38721064815</v>
      </c>
      <c r="P2822" s="57">
        <v>46312.383402777778</v>
      </c>
      <c r="Q2822">
        <v>69410546</v>
      </c>
      <c r="S2822">
        <v>152505341320</v>
      </c>
      <c r="T2822" t="s">
        <v>7886</v>
      </c>
      <c r="U2822" t="s">
        <v>7887</v>
      </c>
      <c r="V2822" t="s">
        <v>7888</v>
      </c>
      <c r="Z2822">
        <v>113.2644055</v>
      </c>
      <c r="AA2822">
        <v>-7.7762547</v>
      </c>
      <c r="AB2822" t="s">
        <v>7889</v>
      </c>
      <c r="AC2822" t="s">
        <v>229</v>
      </c>
      <c r="AL2822" t="s">
        <v>217</v>
      </c>
      <c r="AM2822" t="s">
        <v>7890</v>
      </c>
      <c r="AN2822" t="s">
        <v>6</v>
      </c>
      <c r="AO2822" t="s">
        <v>7514</v>
      </c>
      <c r="AP2822" s="57">
        <v>46311.333333333336</v>
      </c>
      <c r="AR2822" t="s">
        <v>218</v>
      </c>
      <c r="AS2822" t="s">
        <v>107</v>
      </c>
      <c r="AT2822" t="s">
        <v>230</v>
      </c>
      <c r="AU2822">
        <v>20261017</v>
      </c>
      <c r="AV2822" t="s">
        <v>221</v>
      </c>
      <c r="AW2822" t="s">
        <v>540</v>
      </c>
      <c r="AX2822" t="s">
        <v>222</v>
      </c>
      <c r="BA2822" s="57">
        <v>46311.333333333336</v>
      </c>
      <c r="BB2822" t="s">
        <v>7890</v>
      </c>
      <c r="BC2822">
        <v>2026</v>
      </c>
      <c r="BD2822">
        <v>10</v>
      </c>
      <c r="BE2822">
        <v>17</v>
      </c>
      <c r="BF2822" s="6">
        <f t="shared" si="132"/>
        <v>46312</v>
      </c>
      <c r="BG2822">
        <f t="shared" si="133"/>
        <v>0.66666666666424135</v>
      </c>
      <c r="BH2822" t="str">
        <f t="shared" si="134"/>
        <v>COMPLY</v>
      </c>
      <c r="BI2822" t="str">
        <f>VLOOKUP(H2822,Sheet2!$A$1:$B$270,2,FALSE)</f>
        <v>PROBOLINGGO</v>
      </c>
    </row>
    <row r="2823" spans="1:61">
      <c r="A2823">
        <v>2822</v>
      </c>
      <c r="B2823">
        <v>1002639332</v>
      </c>
      <c r="C2823">
        <v>3</v>
      </c>
      <c r="D2823" t="s">
        <v>42</v>
      </c>
      <c r="E2823">
        <v>5</v>
      </c>
      <c r="F2823" t="s">
        <v>106</v>
      </c>
      <c r="G2823" t="s">
        <v>107</v>
      </c>
      <c r="H2823" t="s">
        <v>259</v>
      </c>
      <c r="I2823" t="s">
        <v>212</v>
      </c>
      <c r="J2823" t="s">
        <v>213</v>
      </c>
      <c r="K2823" t="s">
        <v>149</v>
      </c>
      <c r="L2823" t="s">
        <v>214</v>
      </c>
      <c r="M2823" t="s">
        <v>76</v>
      </c>
      <c r="N2823" t="s">
        <v>215</v>
      </c>
      <c r="O2823" s="57">
        <v>46311.349710648145</v>
      </c>
      <c r="P2823" s="57">
        <v>46312.58525462963</v>
      </c>
      <c r="Q2823">
        <v>69411111</v>
      </c>
      <c r="S2823">
        <v>152505341338</v>
      </c>
      <c r="T2823" t="s">
        <v>9276</v>
      </c>
      <c r="U2823" t="s">
        <v>9277</v>
      </c>
      <c r="V2823" t="s">
        <v>9278</v>
      </c>
      <c r="Z2823">
        <v>113.149344362318</v>
      </c>
      <c r="AA2823">
        <v>-7.7977676148553101</v>
      </c>
      <c r="AB2823" t="s">
        <v>9279</v>
      </c>
      <c r="AC2823" t="s">
        <v>216</v>
      </c>
      <c r="AL2823" t="s">
        <v>217</v>
      </c>
      <c r="AM2823" t="s">
        <v>8109</v>
      </c>
      <c r="AN2823" t="s">
        <v>6</v>
      </c>
      <c r="AO2823" t="s">
        <v>9093</v>
      </c>
      <c r="AP2823" s="57">
        <v>46312.333333333336</v>
      </c>
      <c r="AQ2823" t="s">
        <v>841</v>
      </c>
      <c r="AR2823" t="s">
        <v>218</v>
      </c>
      <c r="AS2823" t="s">
        <v>107</v>
      </c>
      <c r="AT2823" t="s">
        <v>230</v>
      </c>
      <c r="AU2823">
        <v>20261017</v>
      </c>
      <c r="AV2823" t="s">
        <v>221</v>
      </c>
      <c r="AW2823" t="s">
        <v>923</v>
      </c>
      <c r="AX2823" t="s">
        <v>222</v>
      </c>
      <c r="BA2823" s="57">
        <v>46312.333333333336</v>
      </c>
      <c r="BB2823" t="s">
        <v>8109</v>
      </c>
      <c r="BC2823">
        <v>2026</v>
      </c>
      <c r="BD2823">
        <v>10</v>
      </c>
      <c r="BE2823">
        <v>17</v>
      </c>
      <c r="BF2823" s="6">
        <f t="shared" si="132"/>
        <v>46312</v>
      </c>
      <c r="BG2823">
        <f t="shared" si="133"/>
        <v>-0.33333333333575865</v>
      </c>
      <c r="BH2823" t="str">
        <f t="shared" si="134"/>
        <v>COMPLY</v>
      </c>
      <c r="BI2823" t="str">
        <f>VLOOKUP(H2823,Sheet2!$A$1:$B$270,2,FALSE)</f>
        <v>PROBOLINGGO</v>
      </c>
    </row>
    <row r="2824" spans="1:61">
      <c r="A2824">
        <v>2823</v>
      </c>
      <c r="B2824">
        <v>1002641147</v>
      </c>
      <c r="C2824">
        <v>3</v>
      </c>
      <c r="D2824" t="s">
        <v>42</v>
      </c>
      <c r="E2824">
        <v>5</v>
      </c>
      <c r="F2824" t="s">
        <v>106</v>
      </c>
      <c r="G2824" t="s">
        <v>107</v>
      </c>
      <c r="H2824" t="s">
        <v>259</v>
      </c>
      <c r="I2824" t="s">
        <v>212</v>
      </c>
      <c r="J2824" t="s">
        <v>213</v>
      </c>
      <c r="K2824" t="s">
        <v>149</v>
      </c>
      <c r="L2824" t="s">
        <v>214</v>
      </c>
      <c r="M2824" t="s">
        <v>76</v>
      </c>
      <c r="N2824" t="s">
        <v>215</v>
      </c>
      <c r="O2824" s="57">
        <v>46312.401898148149</v>
      </c>
      <c r="P2824" s="57">
        <v>46313.815601851849</v>
      </c>
      <c r="Q2824">
        <v>69411930</v>
      </c>
      <c r="S2824">
        <v>152505341357</v>
      </c>
      <c r="T2824" t="s">
        <v>9280</v>
      </c>
      <c r="U2824" t="s">
        <v>9281</v>
      </c>
      <c r="V2824" t="s">
        <v>9282</v>
      </c>
      <c r="Z2824">
        <v>113.116434</v>
      </c>
      <c r="AA2824">
        <v>-7.9389279999999998</v>
      </c>
      <c r="AB2824" t="s">
        <v>9283</v>
      </c>
      <c r="AC2824" t="s">
        <v>235</v>
      </c>
      <c r="AL2824" t="s">
        <v>217</v>
      </c>
      <c r="AM2824" t="s">
        <v>8027</v>
      </c>
      <c r="AN2824" t="s">
        <v>6</v>
      </c>
      <c r="AO2824" t="s">
        <v>8340</v>
      </c>
      <c r="AP2824" s="57">
        <v>46313.333333333336</v>
      </c>
      <c r="AQ2824" t="s">
        <v>841</v>
      </c>
      <c r="AR2824" t="s">
        <v>218</v>
      </c>
      <c r="AS2824" t="s">
        <v>107</v>
      </c>
      <c r="AT2824" t="s">
        <v>342</v>
      </c>
      <c r="AU2824">
        <v>20261018</v>
      </c>
      <c r="AV2824" t="s">
        <v>221</v>
      </c>
      <c r="AW2824" t="s">
        <v>9284</v>
      </c>
      <c r="AX2824" t="s">
        <v>222</v>
      </c>
      <c r="BA2824" s="57">
        <v>46313.333333333336</v>
      </c>
      <c r="BB2824" t="s">
        <v>8027</v>
      </c>
      <c r="BC2824">
        <v>2026</v>
      </c>
      <c r="BD2824">
        <v>10</v>
      </c>
      <c r="BE2824">
        <v>18</v>
      </c>
      <c r="BF2824" s="6">
        <f t="shared" si="132"/>
        <v>46313</v>
      </c>
      <c r="BG2824">
        <f t="shared" si="133"/>
        <v>-0.33333333333575865</v>
      </c>
      <c r="BH2824" t="str">
        <f t="shared" si="134"/>
        <v>COMPLY</v>
      </c>
      <c r="BI2824" t="str">
        <f>VLOOKUP(H2824,Sheet2!$A$1:$B$270,2,FALSE)</f>
        <v>PROBOLINGGO</v>
      </c>
    </row>
    <row r="2825" spans="1:61">
      <c r="A2825">
        <v>2824</v>
      </c>
      <c r="B2825">
        <v>1002641111</v>
      </c>
      <c r="C2825">
        <v>3</v>
      </c>
      <c r="D2825" t="s">
        <v>42</v>
      </c>
      <c r="E2825">
        <v>5</v>
      </c>
      <c r="F2825" t="s">
        <v>106</v>
      </c>
      <c r="G2825" t="s">
        <v>107</v>
      </c>
      <c r="H2825" t="s">
        <v>259</v>
      </c>
      <c r="I2825" t="s">
        <v>212</v>
      </c>
      <c r="J2825" t="s">
        <v>213</v>
      </c>
      <c r="K2825" t="s">
        <v>149</v>
      </c>
      <c r="L2825" t="s">
        <v>214</v>
      </c>
      <c r="M2825" t="s">
        <v>76</v>
      </c>
      <c r="N2825" t="s">
        <v>215</v>
      </c>
      <c r="O2825" s="57">
        <v>46312.385231481479</v>
      </c>
      <c r="P2825" s="57">
        <v>46313.816423611112</v>
      </c>
      <c r="Q2825">
        <v>69411898</v>
      </c>
      <c r="S2825">
        <v>152505341355</v>
      </c>
      <c r="T2825" t="s">
        <v>9285</v>
      </c>
      <c r="U2825" t="s">
        <v>9281</v>
      </c>
      <c r="V2825" t="s">
        <v>9286</v>
      </c>
      <c r="Z2825">
        <v>113.116434</v>
      </c>
      <c r="AA2825">
        <v>-7.9389279999999998</v>
      </c>
      <c r="AB2825" t="s">
        <v>9287</v>
      </c>
      <c r="AC2825" t="s">
        <v>235</v>
      </c>
      <c r="AL2825" t="s">
        <v>217</v>
      </c>
      <c r="AM2825" t="s">
        <v>9288</v>
      </c>
      <c r="AN2825" t="s">
        <v>6</v>
      </c>
      <c r="AO2825" t="s">
        <v>8487</v>
      </c>
      <c r="AP2825" s="57">
        <v>46313.333333333336</v>
      </c>
      <c r="AQ2825" t="s">
        <v>841</v>
      </c>
      <c r="AR2825" t="s">
        <v>218</v>
      </c>
      <c r="AS2825" t="s">
        <v>107</v>
      </c>
      <c r="AT2825" t="s">
        <v>342</v>
      </c>
      <c r="AU2825">
        <v>20261018</v>
      </c>
      <c r="AV2825" t="s">
        <v>221</v>
      </c>
      <c r="AW2825" t="s">
        <v>9284</v>
      </c>
      <c r="AX2825" t="s">
        <v>222</v>
      </c>
      <c r="BA2825" s="57">
        <v>46313.333333333336</v>
      </c>
      <c r="BB2825" t="s">
        <v>9288</v>
      </c>
      <c r="BC2825">
        <v>2026</v>
      </c>
      <c r="BD2825">
        <v>10</v>
      </c>
      <c r="BE2825">
        <v>18</v>
      </c>
      <c r="BF2825" s="6">
        <f t="shared" si="132"/>
        <v>46313</v>
      </c>
      <c r="BG2825">
        <f t="shared" si="133"/>
        <v>-0.33333333333575865</v>
      </c>
      <c r="BH2825" t="str">
        <f t="shared" si="134"/>
        <v>COMPLY</v>
      </c>
      <c r="BI2825" t="str">
        <f>VLOOKUP(H2825,Sheet2!$A$1:$B$270,2,FALSE)</f>
        <v>PROBOLINGGO</v>
      </c>
    </row>
    <row r="2826" spans="1:61">
      <c r="A2826">
        <v>2825</v>
      </c>
      <c r="B2826">
        <v>1002643788</v>
      </c>
      <c r="C2826">
        <v>3</v>
      </c>
      <c r="D2826" t="s">
        <v>42</v>
      </c>
      <c r="E2826">
        <v>5</v>
      </c>
      <c r="F2826" t="s">
        <v>106</v>
      </c>
      <c r="G2826" t="s">
        <v>107</v>
      </c>
      <c r="H2826" t="s">
        <v>259</v>
      </c>
      <c r="I2826" t="s">
        <v>212</v>
      </c>
      <c r="J2826" t="s">
        <v>213</v>
      </c>
      <c r="K2826" t="s">
        <v>149</v>
      </c>
      <c r="L2826" t="s">
        <v>214</v>
      </c>
      <c r="M2826" t="s">
        <v>76</v>
      </c>
      <c r="N2826" t="s">
        <v>215</v>
      </c>
      <c r="O2826" s="57">
        <v>46314.651087962964</v>
      </c>
      <c r="P2826" s="57">
        <v>46321.585138888891</v>
      </c>
      <c r="Q2826">
        <v>69413135</v>
      </c>
      <c r="S2826">
        <v>152505341403</v>
      </c>
      <c r="T2826" t="s">
        <v>6514</v>
      </c>
      <c r="U2826" t="s">
        <v>9983</v>
      </c>
      <c r="V2826" t="s">
        <v>9984</v>
      </c>
      <c r="Z2826">
        <v>113.208202</v>
      </c>
      <c r="AA2826">
        <v>-7.8042980000000002</v>
      </c>
      <c r="AB2826" t="s">
        <v>9985</v>
      </c>
      <c r="AC2826" t="s">
        <v>235</v>
      </c>
      <c r="AL2826" t="s">
        <v>217</v>
      </c>
      <c r="AM2826" t="s">
        <v>9986</v>
      </c>
      <c r="AN2826" t="s">
        <v>6</v>
      </c>
      <c r="AO2826" t="s">
        <v>9428</v>
      </c>
      <c r="AP2826" s="57">
        <v>46315.625</v>
      </c>
      <c r="AQ2826" t="s">
        <v>841</v>
      </c>
      <c r="AR2826" t="s">
        <v>218</v>
      </c>
      <c r="AS2826" t="s">
        <v>107</v>
      </c>
      <c r="AT2826" t="s">
        <v>230</v>
      </c>
      <c r="AU2826">
        <v>20261026</v>
      </c>
      <c r="AV2826" t="s">
        <v>221</v>
      </c>
      <c r="AW2826" t="s">
        <v>2046</v>
      </c>
      <c r="AX2826" t="s">
        <v>222</v>
      </c>
      <c r="BA2826" s="57">
        <v>46315.625</v>
      </c>
      <c r="BB2826" t="s">
        <v>9986</v>
      </c>
      <c r="BC2826">
        <v>2026</v>
      </c>
      <c r="BD2826">
        <v>10</v>
      </c>
      <c r="BE2826">
        <v>26</v>
      </c>
      <c r="BF2826" s="6">
        <f t="shared" si="132"/>
        <v>46321</v>
      </c>
      <c r="BG2826">
        <f t="shared" si="133"/>
        <v>5.375</v>
      </c>
      <c r="BH2826" t="str">
        <f t="shared" si="134"/>
        <v>NOT COMPLY</v>
      </c>
      <c r="BI2826" t="str">
        <f>VLOOKUP(H2826,Sheet2!$A$1:$B$270,2,FALSE)</f>
        <v>PROBOLINGGO</v>
      </c>
    </row>
    <row r="2827" spans="1:61">
      <c r="A2827">
        <v>2826</v>
      </c>
      <c r="B2827">
        <v>1002643970</v>
      </c>
      <c r="C2827">
        <v>3</v>
      </c>
      <c r="D2827" t="s">
        <v>42</v>
      </c>
      <c r="E2827">
        <v>5</v>
      </c>
      <c r="F2827" t="s">
        <v>106</v>
      </c>
      <c r="G2827" t="s">
        <v>107</v>
      </c>
      <c r="H2827" t="s">
        <v>259</v>
      </c>
      <c r="I2827" t="s">
        <v>212</v>
      </c>
      <c r="J2827" t="s">
        <v>213</v>
      </c>
      <c r="K2827" t="s">
        <v>149</v>
      </c>
      <c r="M2827" t="s">
        <v>76</v>
      </c>
      <c r="N2827" t="s">
        <v>215</v>
      </c>
      <c r="O2827" s="57">
        <v>46314.67328703704</v>
      </c>
      <c r="P2827" s="57">
        <v>46317.614733796298</v>
      </c>
      <c r="Q2827">
        <v>69413189</v>
      </c>
      <c r="S2827">
        <v>152505341405</v>
      </c>
      <c r="T2827" t="s">
        <v>9987</v>
      </c>
      <c r="U2827" t="s">
        <v>9988</v>
      </c>
      <c r="V2827" t="s">
        <v>9989</v>
      </c>
      <c r="Z2827">
        <v>113.0672995</v>
      </c>
      <c r="AA2827">
        <v>-7.9645279999999996</v>
      </c>
      <c r="AB2827" t="s">
        <v>9990</v>
      </c>
      <c r="AC2827" t="s">
        <v>229</v>
      </c>
      <c r="AL2827" t="s">
        <v>217</v>
      </c>
      <c r="AM2827" t="s">
        <v>9991</v>
      </c>
      <c r="AN2827" t="s">
        <v>6</v>
      </c>
      <c r="AO2827" t="s">
        <v>9433</v>
      </c>
      <c r="AP2827" s="57">
        <v>46315.625</v>
      </c>
      <c r="AR2827" t="s">
        <v>218</v>
      </c>
      <c r="AS2827" t="s">
        <v>107</v>
      </c>
      <c r="AT2827" t="s">
        <v>230</v>
      </c>
      <c r="AU2827">
        <v>20261022</v>
      </c>
      <c r="AV2827" t="s">
        <v>221</v>
      </c>
      <c r="AW2827" t="s">
        <v>539</v>
      </c>
      <c r="AX2827" t="s">
        <v>222</v>
      </c>
      <c r="BA2827" s="57">
        <v>46315.625</v>
      </c>
      <c r="BB2827" t="s">
        <v>9991</v>
      </c>
      <c r="BC2827">
        <v>2026</v>
      </c>
      <c r="BD2827">
        <v>10</v>
      </c>
      <c r="BE2827">
        <v>22</v>
      </c>
      <c r="BF2827" s="6">
        <f t="shared" si="132"/>
        <v>46317</v>
      </c>
      <c r="BG2827">
        <f t="shared" si="133"/>
        <v>1.375</v>
      </c>
      <c r="BH2827" t="str">
        <f t="shared" si="134"/>
        <v>NOT COMPLY</v>
      </c>
      <c r="BI2827" t="str">
        <f>VLOOKUP(H2827,Sheet2!$A$1:$B$270,2,FALSE)</f>
        <v>PROBOLINGGO</v>
      </c>
    </row>
    <row r="2828" spans="1:61">
      <c r="A2828">
        <v>2827</v>
      </c>
      <c r="B2828">
        <v>1002642990</v>
      </c>
      <c r="C2828">
        <v>3</v>
      </c>
      <c r="D2828" t="s">
        <v>42</v>
      </c>
      <c r="E2828">
        <v>5</v>
      </c>
      <c r="F2828" t="s">
        <v>106</v>
      </c>
      <c r="G2828" t="s">
        <v>107</v>
      </c>
      <c r="H2828" t="s">
        <v>259</v>
      </c>
      <c r="I2828" t="s">
        <v>212</v>
      </c>
      <c r="J2828" t="s">
        <v>213</v>
      </c>
      <c r="K2828" t="s">
        <v>149</v>
      </c>
      <c r="L2828" t="s">
        <v>214</v>
      </c>
      <c r="M2828" t="s">
        <v>76</v>
      </c>
      <c r="N2828" t="s">
        <v>215</v>
      </c>
      <c r="O2828" s="57">
        <v>46314.507349537038</v>
      </c>
      <c r="P2828" s="57">
        <v>46315.358449074076</v>
      </c>
      <c r="Q2828">
        <v>69412856</v>
      </c>
      <c r="S2828">
        <v>152505341393</v>
      </c>
      <c r="T2828" t="s">
        <v>9276</v>
      </c>
      <c r="U2828" t="s">
        <v>9980</v>
      </c>
      <c r="V2828" t="s">
        <v>9981</v>
      </c>
      <c r="Z2828">
        <v>113.15959677100101</v>
      </c>
      <c r="AA2828">
        <v>-7.8002360064725398</v>
      </c>
      <c r="AB2828" t="s">
        <v>9982</v>
      </c>
      <c r="AC2828" t="s">
        <v>216</v>
      </c>
      <c r="AL2828" t="s">
        <v>217</v>
      </c>
      <c r="AM2828" t="s">
        <v>9481</v>
      </c>
      <c r="AN2828" t="s">
        <v>6</v>
      </c>
      <c r="AO2828" t="s">
        <v>9631</v>
      </c>
      <c r="AP2828" s="57">
        <v>46315.458333333336</v>
      </c>
      <c r="AR2828" t="s">
        <v>218</v>
      </c>
      <c r="AS2828" t="s">
        <v>107</v>
      </c>
      <c r="AT2828" t="s">
        <v>230</v>
      </c>
      <c r="AU2828">
        <v>20261020</v>
      </c>
      <c r="AV2828" t="s">
        <v>221</v>
      </c>
      <c r="AW2828" t="s">
        <v>923</v>
      </c>
      <c r="AX2828" t="s">
        <v>222</v>
      </c>
      <c r="BA2828" s="57">
        <v>46315.458333333336</v>
      </c>
      <c r="BB2828" t="s">
        <v>9481</v>
      </c>
      <c r="BC2828">
        <v>2026</v>
      </c>
      <c r="BD2828">
        <v>10</v>
      </c>
      <c r="BE2828">
        <v>20</v>
      </c>
      <c r="BF2828" s="6">
        <f t="shared" si="132"/>
        <v>46315</v>
      </c>
      <c r="BG2828">
        <f t="shared" si="133"/>
        <v>-0.45833333333575865</v>
      </c>
      <c r="BH2828" t="str">
        <f t="shared" si="134"/>
        <v>COMPLY</v>
      </c>
      <c r="BI2828" t="str">
        <f>VLOOKUP(H2828,Sheet2!$A$1:$B$270,2,FALSE)</f>
        <v>PROBOLINGGO</v>
      </c>
    </row>
    <row r="2829" spans="1:61">
      <c r="A2829">
        <v>2828</v>
      </c>
      <c r="B2829">
        <v>1002646219</v>
      </c>
      <c r="C2829">
        <v>3</v>
      </c>
      <c r="D2829" t="s">
        <v>42</v>
      </c>
      <c r="E2829">
        <v>5</v>
      </c>
      <c r="F2829" t="s">
        <v>106</v>
      </c>
      <c r="G2829" t="s">
        <v>107</v>
      </c>
      <c r="H2829" t="s">
        <v>259</v>
      </c>
      <c r="I2829" t="s">
        <v>212</v>
      </c>
      <c r="J2829" t="s">
        <v>213</v>
      </c>
      <c r="K2829" t="s">
        <v>149</v>
      </c>
      <c r="L2829" t="s">
        <v>214</v>
      </c>
      <c r="M2829" t="s">
        <v>76</v>
      </c>
      <c r="N2829" t="s">
        <v>215</v>
      </c>
      <c r="O2829" s="57">
        <v>46315.702592592592</v>
      </c>
      <c r="P2829" s="57">
        <v>46317.746006944442</v>
      </c>
      <c r="Q2829">
        <v>69414054</v>
      </c>
      <c r="S2829">
        <v>152505341448</v>
      </c>
      <c r="T2829" t="s">
        <v>10622</v>
      </c>
      <c r="U2829" t="s">
        <v>10623</v>
      </c>
      <c r="V2829" t="s">
        <v>10624</v>
      </c>
      <c r="Z2829">
        <v>113.22578229010099</v>
      </c>
      <c r="AA2829">
        <v>-7.7570319047758503</v>
      </c>
      <c r="AB2829" t="s">
        <v>10625</v>
      </c>
      <c r="AC2829" t="s">
        <v>216</v>
      </c>
      <c r="AL2829" t="s">
        <v>217</v>
      </c>
      <c r="AM2829" t="s">
        <v>10123</v>
      </c>
      <c r="AN2829" t="s">
        <v>6</v>
      </c>
      <c r="AO2829" t="s">
        <v>10217</v>
      </c>
      <c r="AP2829" s="57">
        <v>46316.625</v>
      </c>
      <c r="AQ2829" t="s">
        <v>841</v>
      </c>
      <c r="AR2829" t="s">
        <v>218</v>
      </c>
      <c r="AS2829" t="s">
        <v>107</v>
      </c>
      <c r="AT2829" t="s">
        <v>230</v>
      </c>
      <c r="AU2829">
        <v>20261022</v>
      </c>
      <c r="AV2829" t="s">
        <v>221</v>
      </c>
      <c r="AW2829" t="s">
        <v>883</v>
      </c>
      <c r="AX2829" t="s">
        <v>222</v>
      </c>
      <c r="BA2829" s="57">
        <v>46316.625</v>
      </c>
      <c r="BB2829" t="s">
        <v>10123</v>
      </c>
      <c r="BC2829">
        <v>2026</v>
      </c>
      <c r="BD2829">
        <v>10</v>
      </c>
      <c r="BE2829">
        <v>22</v>
      </c>
      <c r="BF2829" s="6">
        <f t="shared" si="132"/>
        <v>46317</v>
      </c>
      <c r="BG2829">
        <f t="shared" si="133"/>
        <v>0.375</v>
      </c>
      <c r="BH2829" t="str">
        <f t="shared" si="134"/>
        <v>COMPLY</v>
      </c>
      <c r="BI2829" t="str">
        <f>VLOOKUP(H2829,Sheet2!$A$1:$B$270,2,FALSE)</f>
        <v>PROBOLINGGO</v>
      </c>
    </row>
    <row r="2830" spans="1:61">
      <c r="A2830">
        <v>2829</v>
      </c>
      <c r="B2830">
        <v>1002646383</v>
      </c>
      <c r="C2830">
        <v>3</v>
      </c>
      <c r="D2830" t="s">
        <v>42</v>
      </c>
      <c r="E2830">
        <v>5</v>
      </c>
      <c r="F2830" t="s">
        <v>106</v>
      </c>
      <c r="G2830" t="s">
        <v>107</v>
      </c>
      <c r="H2830" t="s">
        <v>259</v>
      </c>
      <c r="I2830" t="s">
        <v>212</v>
      </c>
      <c r="J2830" t="s">
        <v>213</v>
      </c>
      <c r="K2830" t="s">
        <v>149</v>
      </c>
      <c r="L2830" t="s">
        <v>214</v>
      </c>
      <c r="M2830" t="s">
        <v>76</v>
      </c>
      <c r="N2830" t="s">
        <v>215</v>
      </c>
      <c r="O2830" s="57">
        <v>46315.810289351852</v>
      </c>
      <c r="P2830" s="57">
        <v>46317.712361111109</v>
      </c>
      <c r="Q2830">
        <v>69414105</v>
      </c>
      <c r="S2830">
        <v>152505341446</v>
      </c>
      <c r="T2830" t="s">
        <v>10626</v>
      </c>
      <c r="U2830" t="s">
        <v>10627</v>
      </c>
      <c r="V2830" t="s">
        <v>10628</v>
      </c>
      <c r="Z2830">
        <v>113.226135000586</v>
      </c>
      <c r="AA2830">
        <v>-7.7576943272632599</v>
      </c>
      <c r="AB2830" t="s">
        <v>10629</v>
      </c>
      <c r="AC2830" t="s">
        <v>216</v>
      </c>
      <c r="AL2830" t="s">
        <v>217</v>
      </c>
      <c r="AM2830" t="s">
        <v>10630</v>
      </c>
      <c r="AN2830" t="s">
        <v>6</v>
      </c>
      <c r="AO2830" t="s">
        <v>10438</v>
      </c>
      <c r="AP2830" s="57">
        <v>46317.333333333336</v>
      </c>
      <c r="AR2830" t="s">
        <v>218</v>
      </c>
      <c r="AS2830" t="s">
        <v>107</v>
      </c>
      <c r="AT2830" t="s">
        <v>230</v>
      </c>
      <c r="AU2830">
        <v>20261022</v>
      </c>
      <c r="AV2830" t="s">
        <v>221</v>
      </c>
      <c r="AW2830" t="s">
        <v>877</v>
      </c>
      <c r="AX2830" t="s">
        <v>222</v>
      </c>
      <c r="BA2830" s="57">
        <v>46317.333333333336</v>
      </c>
      <c r="BB2830" t="s">
        <v>10630</v>
      </c>
      <c r="BC2830">
        <v>2026</v>
      </c>
      <c r="BD2830">
        <v>10</v>
      </c>
      <c r="BE2830">
        <v>22</v>
      </c>
      <c r="BF2830" s="6">
        <f t="shared" si="132"/>
        <v>46317</v>
      </c>
      <c r="BG2830">
        <f t="shared" si="133"/>
        <v>-0.33333333333575865</v>
      </c>
      <c r="BH2830" t="str">
        <f t="shared" si="134"/>
        <v>COMPLY</v>
      </c>
      <c r="BI2830" t="str">
        <f>VLOOKUP(H2830,Sheet2!$A$1:$B$270,2,FALSE)</f>
        <v>PROBOLINGGO</v>
      </c>
    </row>
    <row r="2831" spans="1:61">
      <c r="A2831">
        <v>2830</v>
      </c>
      <c r="B2831">
        <v>1002651133</v>
      </c>
      <c r="C2831">
        <v>3</v>
      </c>
      <c r="D2831" t="s">
        <v>42</v>
      </c>
      <c r="E2831">
        <v>5</v>
      </c>
      <c r="F2831" t="s">
        <v>106</v>
      </c>
      <c r="G2831" t="s">
        <v>107</v>
      </c>
      <c r="H2831" t="s">
        <v>259</v>
      </c>
      <c r="I2831" t="s">
        <v>212</v>
      </c>
      <c r="J2831" t="s">
        <v>213</v>
      </c>
      <c r="K2831" t="s">
        <v>149</v>
      </c>
      <c r="L2831" t="s">
        <v>214</v>
      </c>
      <c r="M2831" t="s">
        <v>76</v>
      </c>
      <c r="N2831" t="s">
        <v>215</v>
      </c>
      <c r="O2831" s="57">
        <v>46318.594340277778</v>
      </c>
      <c r="P2831" s="57">
        <v>46319.638356481482</v>
      </c>
      <c r="Q2831">
        <v>69415969</v>
      </c>
      <c r="S2831">
        <v>152505341488</v>
      </c>
      <c r="T2831" t="s">
        <v>12798</v>
      </c>
      <c r="U2831" t="s">
        <v>12799</v>
      </c>
      <c r="V2831" t="s">
        <v>12800</v>
      </c>
      <c r="Z2831">
        <v>113.145367316901</v>
      </c>
      <c r="AA2831">
        <v>-7.7864954070679504</v>
      </c>
      <c r="AB2831" t="s">
        <v>12801</v>
      </c>
      <c r="AC2831" t="s">
        <v>216</v>
      </c>
      <c r="AL2831" t="s">
        <v>217</v>
      </c>
      <c r="AM2831" t="s">
        <v>12802</v>
      </c>
      <c r="AN2831" t="s">
        <v>6</v>
      </c>
      <c r="AO2831" t="s">
        <v>12529</v>
      </c>
      <c r="AP2831" s="57">
        <v>46319.458333333336</v>
      </c>
      <c r="AR2831" t="s">
        <v>218</v>
      </c>
      <c r="AS2831" t="s">
        <v>107</v>
      </c>
      <c r="AT2831" t="s">
        <v>230</v>
      </c>
      <c r="AU2831">
        <v>20261024</v>
      </c>
      <c r="AV2831" t="s">
        <v>221</v>
      </c>
      <c r="AW2831" t="s">
        <v>880</v>
      </c>
      <c r="AX2831" t="s">
        <v>222</v>
      </c>
      <c r="BA2831" s="57">
        <v>46319.458333333336</v>
      </c>
      <c r="BB2831" t="s">
        <v>12802</v>
      </c>
      <c r="BC2831">
        <v>2026</v>
      </c>
      <c r="BD2831">
        <v>10</v>
      </c>
      <c r="BE2831">
        <v>24</v>
      </c>
      <c r="BF2831" s="6">
        <f t="shared" si="132"/>
        <v>46319</v>
      </c>
      <c r="BG2831">
        <f t="shared" si="133"/>
        <v>-0.45833333333575865</v>
      </c>
      <c r="BH2831" t="str">
        <f t="shared" si="134"/>
        <v>COMPLY</v>
      </c>
      <c r="BI2831" t="str">
        <f>VLOOKUP(H2831,Sheet2!$A$1:$B$270,2,FALSE)</f>
        <v>PROBOLINGGO</v>
      </c>
    </row>
    <row r="2832" spans="1:61">
      <c r="A2832">
        <v>2831</v>
      </c>
      <c r="B2832">
        <v>1002655183</v>
      </c>
      <c r="C2832">
        <v>3</v>
      </c>
      <c r="D2832" t="s">
        <v>42</v>
      </c>
      <c r="E2832">
        <v>5</v>
      </c>
      <c r="F2832" t="s">
        <v>106</v>
      </c>
      <c r="G2832" t="s">
        <v>107</v>
      </c>
      <c r="H2832" t="s">
        <v>259</v>
      </c>
      <c r="I2832" t="s">
        <v>212</v>
      </c>
      <c r="J2832" t="s">
        <v>213</v>
      </c>
      <c r="K2832" t="s">
        <v>149</v>
      </c>
      <c r="M2832" t="s">
        <v>76</v>
      </c>
      <c r="N2832" t="s">
        <v>215</v>
      </c>
      <c r="O2832" s="57">
        <v>46322.390810185185</v>
      </c>
      <c r="P2832" s="57">
        <v>46323.779976851853</v>
      </c>
      <c r="Q2832">
        <v>69417629</v>
      </c>
      <c r="S2832">
        <v>152505341543</v>
      </c>
      <c r="T2832" t="s">
        <v>14219</v>
      </c>
      <c r="U2832" t="s">
        <v>14220</v>
      </c>
      <c r="V2832" t="s">
        <v>14221</v>
      </c>
      <c r="Z2832">
        <v>113.22770389999999</v>
      </c>
      <c r="AA2832">
        <v>-7.7809125000000003</v>
      </c>
      <c r="AB2832" t="s">
        <v>14222</v>
      </c>
      <c r="AC2832" t="s">
        <v>229</v>
      </c>
      <c r="AL2832" t="s">
        <v>217</v>
      </c>
      <c r="AM2832" t="s">
        <v>14223</v>
      </c>
      <c r="AN2832" t="s">
        <v>6</v>
      </c>
      <c r="AO2832" t="s">
        <v>13584</v>
      </c>
      <c r="AP2832" s="57">
        <v>46323.333333333336</v>
      </c>
      <c r="AR2832" t="s">
        <v>218</v>
      </c>
      <c r="AS2832" t="s">
        <v>107</v>
      </c>
      <c r="AT2832" t="s">
        <v>230</v>
      </c>
      <c r="AU2832">
        <v>20261028</v>
      </c>
      <c r="AV2832" t="s">
        <v>221</v>
      </c>
      <c r="AW2832" t="s">
        <v>540</v>
      </c>
      <c r="AX2832" t="s">
        <v>222</v>
      </c>
      <c r="BA2832" s="57">
        <v>46323.333333333336</v>
      </c>
      <c r="BB2832" t="s">
        <v>14223</v>
      </c>
      <c r="BC2832">
        <v>2026</v>
      </c>
      <c r="BD2832">
        <v>10</v>
      </c>
      <c r="BE2832">
        <v>28</v>
      </c>
      <c r="BF2832" s="6">
        <f t="shared" si="132"/>
        <v>46323</v>
      </c>
      <c r="BG2832">
        <f t="shared" si="133"/>
        <v>-0.33333333333575865</v>
      </c>
      <c r="BH2832" t="str">
        <f t="shared" si="134"/>
        <v>COMPLY</v>
      </c>
      <c r="BI2832" t="str">
        <f>VLOOKUP(H2832,Sheet2!$A$1:$B$270,2,FALSE)</f>
        <v>PROBOLINGGO</v>
      </c>
    </row>
    <row r="2833" spans="1:61">
      <c r="A2833">
        <v>2832</v>
      </c>
      <c r="B2833">
        <v>1002656075</v>
      </c>
      <c r="C2833">
        <v>3</v>
      </c>
      <c r="D2833" t="s">
        <v>42</v>
      </c>
      <c r="E2833">
        <v>5</v>
      </c>
      <c r="F2833" t="s">
        <v>106</v>
      </c>
      <c r="G2833" t="s">
        <v>107</v>
      </c>
      <c r="H2833" t="s">
        <v>259</v>
      </c>
      <c r="I2833" t="s">
        <v>212</v>
      </c>
      <c r="J2833" t="s">
        <v>213</v>
      </c>
      <c r="K2833" t="s">
        <v>149</v>
      </c>
      <c r="M2833" t="s">
        <v>76</v>
      </c>
      <c r="N2833" t="s">
        <v>215</v>
      </c>
      <c r="O2833" s="57">
        <v>46322.583912037036</v>
      </c>
      <c r="P2833" s="57">
        <v>46323.821504629632</v>
      </c>
      <c r="Q2833">
        <v>69418018</v>
      </c>
      <c r="S2833">
        <v>152505341550</v>
      </c>
      <c r="T2833" t="s">
        <v>14227</v>
      </c>
      <c r="U2833" t="s">
        <v>14228</v>
      </c>
      <c r="V2833" t="s">
        <v>14813</v>
      </c>
      <c r="Z2833">
        <v>113.21584009999999</v>
      </c>
      <c r="AA2833">
        <v>-7.7441461</v>
      </c>
      <c r="AB2833" t="s">
        <v>14229</v>
      </c>
      <c r="AC2833" t="s">
        <v>229</v>
      </c>
      <c r="AL2833" t="s">
        <v>217</v>
      </c>
      <c r="AM2833" t="s">
        <v>14814</v>
      </c>
      <c r="AN2833" t="s">
        <v>6</v>
      </c>
      <c r="AO2833" t="s">
        <v>13600</v>
      </c>
      <c r="AP2833" s="57">
        <v>46324.458333333336</v>
      </c>
      <c r="AR2833" t="s">
        <v>218</v>
      </c>
      <c r="AS2833" t="s">
        <v>107</v>
      </c>
      <c r="AT2833" t="s">
        <v>230</v>
      </c>
      <c r="AU2833">
        <v>20261028</v>
      </c>
      <c r="AV2833" t="s">
        <v>221</v>
      </c>
      <c r="AW2833" t="s">
        <v>559</v>
      </c>
      <c r="AX2833" t="s">
        <v>222</v>
      </c>
      <c r="BA2833" s="57">
        <v>46324.458333333336</v>
      </c>
      <c r="BB2833" t="s">
        <v>14814</v>
      </c>
      <c r="BC2833">
        <v>2026</v>
      </c>
      <c r="BD2833">
        <v>10</v>
      </c>
      <c r="BE2833">
        <v>28</v>
      </c>
      <c r="BF2833" s="6">
        <f t="shared" si="132"/>
        <v>46323</v>
      </c>
      <c r="BG2833">
        <f t="shared" si="133"/>
        <v>-1.4583333333357587</v>
      </c>
      <c r="BH2833" t="str">
        <f t="shared" si="134"/>
        <v>COMPLY</v>
      </c>
      <c r="BI2833" t="str">
        <f>VLOOKUP(H2833,Sheet2!$A$1:$B$270,2,FALSE)</f>
        <v>PROBOLINGGO</v>
      </c>
    </row>
    <row r="2834" spans="1:61">
      <c r="A2834">
        <v>2833</v>
      </c>
      <c r="B2834">
        <v>1002656917</v>
      </c>
      <c r="C2834">
        <v>3</v>
      </c>
      <c r="D2834" t="s">
        <v>42</v>
      </c>
      <c r="E2834">
        <v>5</v>
      </c>
      <c r="F2834" t="s">
        <v>106</v>
      </c>
      <c r="G2834" t="s">
        <v>107</v>
      </c>
      <c r="H2834" t="s">
        <v>259</v>
      </c>
      <c r="I2834" t="s">
        <v>212</v>
      </c>
      <c r="J2834" t="s">
        <v>213</v>
      </c>
      <c r="K2834" t="s">
        <v>149</v>
      </c>
      <c r="M2834" t="s">
        <v>76</v>
      </c>
      <c r="N2834" t="s">
        <v>215</v>
      </c>
      <c r="O2834" s="57">
        <v>46323.352407407408</v>
      </c>
      <c r="P2834" s="57">
        <v>46324.866550925923</v>
      </c>
      <c r="Q2834">
        <v>69418331</v>
      </c>
      <c r="S2834">
        <v>152505341561</v>
      </c>
      <c r="T2834" t="s">
        <v>14815</v>
      </c>
      <c r="U2834" t="s">
        <v>14816</v>
      </c>
      <c r="V2834" t="s">
        <v>14817</v>
      </c>
      <c r="Z2834">
        <v>113.21584009999999</v>
      </c>
      <c r="AA2834">
        <v>-7.7441461</v>
      </c>
      <c r="AB2834" t="s">
        <v>14818</v>
      </c>
      <c r="AC2834" t="s">
        <v>229</v>
      </c>
      <c r="AL2834" t="s">
        <v>217</v>
      </c>
      <c r="AM2834" t="s">
        <v>14819</v>
      </c>
      <c r="AN2834" t="s">
        <v>6</v>
      </c>
      <c r="AO2834" t="s">
        <v>14820</v>
      </c>
      <c r="AP2834" s="57">
        <v>46326.333333333336</v>
      </c>
      <c r="AR2834" t="s">
        <v>218</v>
      </c>
      <c r="AS2834" t="s">
        <v>107</v>
      </c>
      <c r="AT2834" t="s">
        <v>230</v>
      </c>
      <c r="AU2834">
        <v>20261029</v>
      </c>
      <c r="AV2834" t="s">
        <v>221</v>
      </c>
      <c r="AW2834" t="s">
        <v>1982</v>
      </c>
      <c r="AX2834" t="s">
        <v>222</v>
      </c>
      <c r="BA2834" s="57">
        <v>46326.333333333336</v>
      </c>
      <c r="BB2834" t="s">
        <v>14819</v>
      </c>
      <c r="BC2834">
        <v>2026</v>
      </c>
      <c r="BD2834">
        <v>10</v>
      </c>
      <c r="BE2834">
        <v>29</v>
      </c>
      <c r="BF2834" s="6">
        <f t="shared" si="132"/>
        <v>46324</v>
      </c>
      <c r="BG2834">
        <f t="shared" si="133"/>
        <v>-2.3333333333357587</v>
      </c>
      <c r="BH2834" t="str">
        <f t="shared" si="134"/>
        <v>COMPLY</v>
      </c>
      <c r="BI2834" t="str">
        <f>VLOOKUP(H2834,Sheet2!$A$1:$B$270,2,FALSE)</f>
        <v>PROBOLINGGO</v>
      </c>
    </row>
    <row r="2835" spans="1:61">
      <c r="A2835">
        <v>2834</v>
      </c>
      <c r="B2835">
        <v>1002655296</v>
      </c>
      <c r="C2835">
        <v>3</v>
      </c>
      <c r="D2835" t="s">
        <v>42</v>
      </c>
      <c r="E2835">
        <v>5</v>
      </c>
      <c r="F2835" t="s">
        <v>106</v>
      </c>
      <c r="G2835" t="s">
        <v>107</v>
      </c>
      <c r="H2835" t="s">
        <v>259</v>
      </c>
      <c r="I2835" t="s">
        <v>212</v>
      </c>
      <c r="J2835" t="s">
        <v>213</v>
      </c>
      <c r="K2835" t="s">
        <v>149</v>
      </c>
      <c r="M2835" t="s">
        <v>7196</v>
      </c>
      <c r="N2835" t="s">
        <v>563</v>
      </c>
      <c r="O2835" s="57">
        <v>46322.412789351853</v>
      </c>
      <c r="P2835" s="57">
        <v>46323.781863425924</v>
      </c>
      <c r="Q2835">
        <v>66525052</v>
      </c>
      <c r="S2835">
        <v>152505341544</v>
      </c>
      <c r="T2835" t="s">
        <v>1652</v>
      </c>
      <c r="U2835" t="s">
        <v>14224</v>
      </c>
      <c r="V2835" t="s">
        <v>14225</v>
      </c>
      <c r="Z2835">
        <v>113.21717977523799</v>
      </c>
      <c r="AA2835">
        <v>-7.7525175042907</v>
      </c>
      <c r="AB2835" t="s">
        <v>11528</v>
      </c>
      <c r="AC2835" t="s">
        <v>225</v>
      </c>
      <c r="AL2835" t="s">
        <v>217</v>
      </c>
      <c r="AM2835" t="s">
        <v>14226</v>
      </c>
      <c r="AN2835" t="s">
        <v>6</v>
      </c>
      <c r="AO2835" t="s">
        <v>13677</v>
      </c>
      <c r="AP2835" s="57">
        <v>46323.458333333336</v>
      </c>
      <c r="AR2835" t="s">
        <v>7035</v>
      </c>
      <c r="AS2835" t="s">
        <v>107</v>
      </c>
      <c r="AT2835" t="s">
        <v>230</v>
      </c>
      <c r="AV2835" t="s">
        <v>7197</v>
      </c>
      <c r="AW2835" t="s">
        <v>540</v>
      </c>
      <c r="AX2835" t="s">
        <v>222</v>
      </c>
      <c r="BA2835" s="57">
        <v>46323.458333333336</v>
      </c>
      <c r="BB2835" t="s">
        <v>14226</v>
      </c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str">
        <f>VLOOKUP(H2835,Sheet2!$A$1:$B$270,2,FALSE)</f>
        <v>PROBOLINGGO</v>
      </c>
    </row>
    <row r="2836" spans="1:61">
      <c r="A2836">
        <v>2835</v>
      </c>
      <c r="B2836">
        <v>1002632327</v>
      </c>
      <c r="C2836">
        <v>3</v>
      </c>
      <c r="D2836" t="s">
        <v>42</v>
      </c>
      <c r="E2836">
        <v>5</v>
      </c>
      <c r="F2836" t="s">
        <v>106</v>
      </c>
      <c r="G2836" t="s">
        <v>107</v>
      </c>
      <c r="H2836" t="s">
        <v>259</v>
      </c>
      <c r="I2836" t="s">
        <v>212</v>
      </c>
      <c r="J2836" t="s">
        <v>213</v>
      </c>
      <c r="K2836" t="s">
        <v>149</v>
      </c>
      <c r="L2836" t="s">
        <v>214</v>
      </c>
      <c r="M2836" t="s">
        <v>1916</v>
      </c>
      <c r="N2836" t="s">
        <v>215</v>
      </c>
      <c r="O2836" s="57">
        <v>46307.430266203701</v>
      </c>
      <c r="P2836" s="57">
        <v>46310.602488425924</v>
      </c>
      <c r="Q2836">
        <v>69408438</v>
      </c>
      <c r="S2836">
        <v>152505341284</v>
      </c>
      <c r="T2836" t="s">
        <v>6514</v>
      </c>
      <c r="U2836" t="s">
        <v>6515</v>
      </c>
      <c r="V2836" t="s">
        <v>6516</v>
      </c>
      <c r="Z2836">
        <v>113.2081687</v>
      </c>
      <c r="AA2836">
        <v>-7.8040129999999897</v>
      </c>
      <c r="AB2836" t="s">
        <v>6517</v>
      </c>
      <c r="AC2836" t="s">
        <v>235</v>
      </c>
      <c r="AL2836" t="s">
        <v>217</v>
      </c>
      <c r="AM2836" t="s">
        <v>5823</v>
      </c>
      <c r="AN2836" t="s">
        <v>6</v>
      </c>
      <c r="AO2836" s="57">
        <v>46366.434120370373</v>
      </c>
      <c r="AP2836" s="57">
        <v>46308.333333333336</v>
      </c>
      <c r="AQ2836" t="s">
        <v>841</v>
      </c>
      <c r="AR2836" t="s">
        <v>12</v>
      </c>
      <c r="AS2836" t="s">
        <v>107</v>
      </c>
      <c r="AT2836" t="s">
        <v>230</v>
      </c>
      <c r="AV2836" t="s">
        <v>1626</v>
      </c>
      <c r="AW2836" t="s">
        <v>2046</v>
      </c>
      <c r="AX2836" t="s">
        <v>222</v>
      </c>
      <c r="BA2836" s="57">
        <v>46308.333333333336</v>
      </c>
      <c r="BB2836" t="s">
        <v>5823</v>
      </c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str">
        <f>VLOOKUP(H2836,Sheet2!$A$1:$B$270,2,FALSE)</f>
        <v>PROBOLINGGO</v>
      </c>
    </row>
    <row r="2837" spans="1:61">
      <c r="A2837">
        <v>2836</v>
      </c>
      <c r="B2837">
        <v>1002650204</v>
      </c>
      <c r="C2837">
        <v>3</v>
      </c>
      <c r="D2837" t="s">
        <v>45</v>
      </c>
      <c r="E2837">
        <v>5</v>
      </c>
      <c r="F2837" t="s">
        <v>113</v>
      </c>
      <c r="G2837" t="s">
        <v>109</v>
      </c>
      <c r="H2837" t="s">
        <v>376</v>
      </c>
      <c r="I2837" t="s">
        <v>212</v>
      </c>
      <c r="J2837" t="s">
        <v>213</v>
      </c>
      <c r="K2837" t="s">
        <v>149</v>
      </c>
      <c r="L2837" t="s">
        <v>214</v>
      </c>
      <c r="M2837" t="s">
        <v>224</v>
      </c>
      <c r="N2837" t="s">
        <v>215</v>
      </c>
      <c r="O2837" s="57">
        <v>46318.36509259259</v>
      </c>
      <c r="P2837" s="57">
        <v>46319.670057870368</v>
      </c>
      <c r="Q2837">
        <v>69415592</v>
      </c>
      <c r="S2837">
        <v>172515214034</v>
      </c>
      <c r="T2837" t="s">
        <v>12803</v>
      </c>
      <c r="U2837" t="s">
        <v>12804</v>
      </c>
      <c r="V2837" t="s">
        <v>12805</v>
      </c>
      <c r="Z2837">
        <v>124.59341980000001</v>
      </c>
      <c r="AA2837">
        <v>-8.1357558999999995</v>
      </c>
      <c r="AB2837" t="s">
        <v>12806</v>
      </c>
      <c r="AC2837" t="s">
        <v>235</v>
      </c>
      <c r="AL2837" t="s">
        <v>217</v>
      </c>
      <c r="AM2837" t="s">
        <v>12807</v>
      </c>
      <c r="AN2837" t="s">
        <v>6</v>
      </c>
      <c r="AO2837" t="s">
        <v>12808</v>
      </c>
      <c r="AP2837" s="57">
        <v>46319.333333333336</v>
      </c>
      <c r="AR2837" t="s">
        <v>18</v>
      </c>
      <c r="AS2837" t="s">
        <v>770</v>
      </c>
      <c r="AT2837" t="s">
        <v>220</v>
      </c>
      <c r="AV2837" t="s">
        <v>226</v>
      </c>
      <c r="AW2837" t="s">
        <v>4459</v>
      </c>
      <c r="AX2837" t="s">
        <v>222</v>
      </c>
      <c r="BA2837" s="57">
        <v>46319.333333333336</v>
      </c>
      <c r="BB2837" t="s">
        <v>12807</v>
      </c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str">
        <f>VLOOKUP(H2837,Sheet2!$A$1:$B$270,2,FALSE)</f>
        <v>ATAMBUA</v>
      </c>
    </row>
    <row r="2838" spans="1:61">
      <c r="A2838">
        <v>2837</v>
      </c>
      <c r="B2838">
        <v>1002636864</v>
      </c>
      <c r="C2838">
        <v>3</v>
      </c>
      <c r="D2838" t="s">
        <v>45</v>
      </c>
      <c r="E2838">
        <v>5</v>
      </c>
      <c r="F2838" t="s">
        <v>113</v>
      </c>
      <c r="G2838" t="s">
        <v>109</v>
      </c>
      <c r="H2838" t="s">
        <v>376</v>
      </c>
      <c r="I2838" t="s">
        <v>212</v>
      </c>
      <c r="J2838" t="s">
        <v>213</v>
      </c>
      <c r="K2838" t="s">
        <v>149</v>
      </c>
      <c r="M2838" t="s">
        <v>76</v>
      </c>
      <c r="N2838" t="s">
        <v>215</v>
      </c>
      <c r="O2838" s="57">
        <v>46309.584340277775</v>
      </c>
      <c r="P2838" s="57">
        <v>46318.562905092593</v>
      </c>
      <c r="Q2838">
        <v>69410131</v>
      </c>
      <c r="S2838">
        <v>172515214156</v>
      </c>
      <c r="T2838" t="s">
        <v>3133</v>
      </c>
      <c r="U2838" t="s">
        <v>7328</v>
      </c>
      <c r="V2838" t="s">
        <v>7329</v>
      </c>
      <c r="Z2838">
        <v>124.51126739999999</v>
      </c>
      <c r="AA2838">
        <v>-8.2212832999999996</v>
      </c>
      <c r="AB2838" t="s">
        <v>7330</v>
      </c>
      <c r="AC2838" t="s">
        <v>229</v>
      </c>
      <c r="AL2838" t="s">
        <v>217</v>
      </c>
      <c r="AM2838" t="s">
        <v>7331</v>
      </c>
      <c r="AN2838" t="s">
        <v>6</v>
      </c>
      <c r="AO2838" t="s">
        <v>7020</v>
      </c>
      <c r="AP2838" s="57">
        <v>46310.458333333336</v>
      </c>
      <c r="AR2838" t="s">
        <v>218</v>
      </c>
      <c r="AS2838" t="s">
        <v>770</v>
      </c>
      <c r="AT2838" t="s">
        <v>230</v>
      </c>
      <c r="AU2838">
        <v>20261023</v>
      </c>
      <c r="AV2838" t="s">
        <v>221</v>
      </c>
      <c r="AW2838" t="s">
        <v>540</v>
      </c>
      <c r="AX2838" t="s">
        <v>222</v>
      </c>
      <c r="BA2838" s="57">
        <v>46310.458333333336</v>
      </c>
      <c r="BB2838" t="s">
        <v>7331</v>
      </c>
      <c r="BC2838">
        <v>2026</v>
      </c>
      <c r="BD2838">
        <v>10</v>
      </c>
      <c r="BE2838">
        <v>23</v>
      </c>
      <c r="BF2838" s="6">
        <f t="shared" si="132"/>
        <v>46318</v>
      </c>
      <c r="BG2838">
        <f t="shared" si="133"/>
        <v>7.5416666666642413</v>
      </c>
      <c r="BH2838" t="str">
        <f t="shared" si="134"/>
        <v>NOT COMPLY</v>
      </c>
      <c r="BI2838" t="str">
        <f>VLOOKUP(H2838,Sheet2!$A$1:$B$270,2,FALSE)</f>
        <v>ATAMBUA</v>
      </c>
    </row>
    <row r="2839" spans="1:61">
      <c r="A2839">
        <v>2838</v>
      </c>
      <c r="B2839">
        <v>1002618764</v>
      </c>
      <c r="C2839">
        <v>3</v>
      </c>
      <c r="D2839" t="s">
        <v>45</v>
      </c>
      <c r="E2839">
        <v>5</v>
      </c>
      <c r="F2839" t="s">
        <v>113</v>
      </c>
      <c r="G2839" t="s">
        <v>111</v>
      </c>
      <c r="H2839" t="s">
        <v>254</v>
      </c>
      <c r="I2839" t="s">
        <v>212</v>
      </c>
      <c r="J2839" t="s">
        <v>213</v>
      </c>
      <c r="K2839" t="s">
        <v>149</v>
      </c>
      <c r="L2839" t="s">
        <v>214</v>
      </c>
      <c r="M2839" t="s">
        <v>76</v>
      </c>
      <c r="N2839" t="s">
        <v>215</v>
      </c>
      <c r="O2839" s="57">
        <v>46296.74486111111</v>
      </c>
      <c r="P2839" s="57">
        <v>46298.30636574074</v>
      </c>
      <c r="Q2839">
        <v>69402663</v>
      </c>
      <c r="S2839">
        <v>172506789383</v>
      </c>
      <c r="T2839" t="s">
        <v>1366</v>
      </c>
      <c r="U2839" t="s">
        <v>1367</v>
      </c>
      <c r="V2839" t="s">
        <v>1368</v>
      </c>
      <c r="Z2839">
        <v>121.643787327577</v>
      </c>
      <c r="AA2839">
        <v>-8.8519966214243997</v>
      </c>
      <c r="AB2839" t="s">
        <v>1369</v>
      </c>
      <c r="AC2839" t="s">
        <v>235</v>
      </c>
      <c r="AL2839" t="s">
        <v>217</v>
      </c>
      <c r="AM2839" t="s">
        <v>1370</v>
      </c>
      <c r="AN2839" t="s">
        <v>6</v>
      </c>
      <c r="AO2839" s="57">
        <v>46032.746898148151</v>
      </c>
      <c r="AP2839" s="57">
        <v>46298.333333333336</v>
      </c>
      <c r="AR2839" t="s">
        <v>218</v>
      </c>
      <c r="AS2839" t="s">
        <v>111</v>
      </c>
      <c r="AT2839" t="s">
        <v>230</v>
      </c>
      <c r="AU2839">
        <v>20261003</v>
      </c>
      <c r="AV2839" t="s">
        <v>221</v>
      </c>
      <c r="AW2839" t="s">
        <v>877</v>
      </c>
      <c r="AX2839" t="s">
        <v>222</v>
      </c>
      <c r="BA2839" s="57">
        <v>46298.333333333336</v>
      </c>
      <c r="BB2839" t="s">
        <v>1370</v>
      </c>
      <c r="BC2839">
        <v>2026</v>
      </c>
      <c r="BD2839">
        <v>10</v>
      </c>
      <c r="BE2839">
        <v>3</v>
      </c>
      <c r="BF2839" s="6">
        <f t="shared" si="132"/>
        <v>46298</v>
      </c>
      <c r="BG2839">
        <f t="shared" si="133"/>
        <v>-0.33333333333575865</v>
      </c>
      <c r="BH2839" t="str">
        <f t="shared" si="134"/>
        <v>COMPLY</v>
      </c>
      <c r="BI2839" t="str">
        <f>VLOOKUP(H2839,Sheet2!$A$1:$B$270,2,FALSE)</f>
        <v>ENDE</v>
      </c>
    </row>
    <row r="2840" spans="1:61">
      <c r="A2840">
        <v>2839</v>
      </c>
      <c r="B2840">
        <v>1002617892</v>
      </c>
      <c r="C2840">
        <v>3</v>
      </c>
      <c r="D2840" t="s">
        <v>45</v>
      </c>
      <c r="E2840">
        <v>5</v>
      </c>
      <c r="F2840" t="s">
        <v>113</v>
      </c>
      <c r="G2840" t="s">
        <v>111</v>
      </c>
      <c r="H2840" t="s">
        <v>254</v>
      </c>
      <c r="I2840" t="s">
        <v>212</v>
      </c>
      <c r="J2840" t="s">
        <v>213</v>
      </c>
      <c r="K2840" t="s">
        <v>149</v>
      </c>
      <c r="L2840" t="s">
        <v>214</v>
      </c>
      <c r="M2840" t="s">
        <v>76</v>
      </c>
      <c r="N2840" t="s">
        <v>215</v>
      </c>
      <c r="O2840" s="57">
        <v>46296.567824074074</v>
      </c>
      <c r="P2840" s="57">
        <v>46299.377465277779</v>
      </c>
      <c r="Q2840">
        <v>69402370</v>
      </c>
      <c r="S2840">
        <v>172506789376</v>
      </c>
      <c r="T2840" t="s">
        <v>1361</v>
      </c>
      <c r="U2840" t="s">
        <v>1362</v>
      </c>
      <c r="V2840" t="s">
        <v>1363</v>
      </c>
      <c r="Z2840">
        <v>121.6568403</v>
      </c>
      <c r="AA2840">
        <v>-8.8478326000000003</v>
      </c>
      <c r="AB2840" t="s">
        <v>1364</v>
      </c>
      <c r="AC2840" t="s">
        <v>235</v>
      </c>
      <c r="AL2840" t="s">
        <v>217</v>
      </c>
      <c r="AM2840" t="s">
        <v>1365</v>
      </c>
      <c r="AN2840" t="s">
        <v>6</v>
      </c>
      <c r="AO2840" s="57">
        <v>46032.569884259261</v>
      </c>
      <c r="AP2840" s="57">
        <v>46299.333333333336</v>
      </c>
      <c r="AR2840" t="s">
        <v>218</v>
      </c>
      <c r="AS2840" t="s">
        <v>111</v>
      </c>
      <c r="AT2840" t="s">
        <v>230</v>
      </c>
      <c r="AU2840">
        <v>20261004</v>
      </c>
      <c r="AV2840" t="s">
        <v>221</v>
      </c>
      <c r="AW2840" t="s">
        <v>923</v>
      </c>
      <c r="AX2840" t="s">
        <v>222</v>
      </c>
      <c r="BA2840" s="57">
        <v>46299.333333333336</v>
      </c>
      <c r="BB2840" t="s">
        <v>1365</v>
      </c>
      <c r="BC2840">
        <v>2026</v>
      </c>
      <c r="BD2840">
        <v>10</v>
      </c>
      <c r="BE2840">
        <v>4</v>
      </c>
      <c r="BF2840" s="6">
        <f t="shared" si="132"/>
        <v>46299</v>
      </c>
      <c r="BG2840">
        <f t="shared" si="133"/>
        <v>-0.33333333333575865</v>
      </c>
      <c r="BH2840" t="str">
        <f t="shared" si="134"/>
        <v>COMPLY</v>
      </c>
      <c r="BI2840" t="str">
        <f>VLOOKUP(H2840,Sheet2!$A$1:$B$270,2,FALSE)</f>
        <v>ENDE</v>
      </c>
    </row>
    <row r="2841" spans="1:61">
      <c r="A2841">
        <v>2840</v>
      </c>
      <c r="B2841">
        <v>1002621429</v>
      </c>
      <c r="C2841">
        <v>3</v>
      </c>
      <c r="D2841" t="s">
        <v>45</v>
      </c>
      <c r="E2841">
        <v>5</v>
      </c>
      <c r="F2841" t="s">
        <v>113</v>
      </c>
      <c r="G2841" t="s">
        <v>111</v>
      </c>
      <c r="H2841" t="s">
        <v>254</v>
      </c>
      <c r="I2841" t="s">
        <v>212</v>
      </c>
      <c r="J2841" t="s">
        <v>213</v>
      </c>
      <c r="K2841" t="s">
        <v>149</v>
      </c>
      <c r="L2841" t="s">
        <v>214</v>
      </c>
      <c r="M2841" t="s">
        <v>76</v>
      </c>
      <c r="N2841" t="s">
        <v>215</v>
      </c>
      <c r="O2841" s="57">
        <v>46299.601793981485</v>
      </c>
      <c r="P2841" s="57">
        <v>46304.276018518518</v>
      </c>
      <c r="Q2841">
        <v>69403918</v>
      </c>
      <c r="S2841">
        <v>172506789401</v>
      </c>
      <c r="T2841" t="s">
        <v>2395</v>
      </c>
      <c r="U2841" t="s">
        <v>2396</v>
      </c>
      <c r="V2841" t="s">
        <v>2397</v>
      </c>
      <c r="Z2841">
        <v>121.656959510265</v>
      </c>
      <c r="AA2841">
        <v>-8.8388608162366307</v>
      </c>
      <c r="AB2841" t="s">
        <v>2398</v>
      </c>
      <c r="AC2841" t="s">
        <v>235</v>
      </c>
      <c r="AL2841" t="s">
        <v>217</v>
      </c>
      <c r="AM2841" t="s">
        <v>2399</v>
      </c>
      <c r="AN2841" t="s">
        <v>6</v>
      </c>
      <c r="AO2841" s="57">
        <v>46122.610983796294</v>
      </c>
      <c r="AP2841" s="57">
        <v>46301.333333333336</v>
      </c>
      <c r="AR2841" t="s">
        <v>218</v>
      </c>
      <c r="AS2841" t="s">
        <v>111</v>
      </c>
      <c r="AT2841" t="s">
        <v>230</v>
      </c>
      <c r="AU2841">
        <v>20261009</v>
      </c>
      <c r="AV2841" t="s">
        <v>221</v>
      </c>
      <c r="AW2841" t="s">
        <v>877</v>
      </c>
      <c r="AX2841" t="s">
        <v>222</v>
      </c>
      <c r="BA2841" s="57">
        <v>46301.333333333336</v>
      </c>
      <c r="BB2841" t="s">
        <v>2399</v>
      </c>
      <c r="BC2841">
        <v>2026</v>
      </c>
      <c r="BD2841">
        <v>10</v>
      </c>
      <c r="BE2841">
        <v>9</v>
      </c>
      <c r="BF2841" s="6">
        <f t="shared" si="132"/>
        <v>46304</v>
      </c>
      <c r="BG2841">
        <f t="shared" si="133"/>
        <v>2.6666666666642413</v>
      </c>
      <c r="BH2841" t="str">
        <f t="shared" si="134"/>
        <v>NOT COMPLY</v>
      </c>
      <c r="BI2841" t="str">
        <f>VLOOKUP(H2841,Sheet2!$A$1:$B$270,2,FALSE)</f>
        <v>ENDE</v>
      </c>
    </row>
    <row r="2842" spans="1:61">
      <c r="A2842">
        <v>2841</v>
      </c>
      <c r="B2842">
        <v>1002622150</v>
      </c>
      <c r="C2842">
        <v>3</v>
      </c>
      <c r="D2842" t="s">
        <v>45</v>
      </c>
      <c r="E2842">
        <v>5</v>
      </c>
      <c r="F2842" t="s">
        <v>113</v>
      </c>
      <c r="G2842" t="s">
        <v>111</v>
      </c>
      <c r="H2842" t="s">
        <v>254</v>
      </c>
      <c r="I2842" t="s">
        <v>212</v>
      </c>
      <c r="J2842" t="s">
        <v>213</v>
      </c>
      <c r="K2842" t="s">
        <v>149</v>
      </c>
      <c r="L2842" t="s">
        <v>214</v>
      </c>
      <c r="M2842" t="s">
        <v>76</v>
      </c>
      <c r="N2842" t="s">
        <v>215</v>
      </c>
      <c r="O2842" s="57">
        <v>46300.471921296295</v>
      </c>
      <c r="P2842" s="57">
        <v>46300.769085648149</v>
      </c>
      <c r="Q2842">
        <v>69404225</v>
      </c>
      <c r="S2842">
        <v>172506789412</v>
      </c>
      <c r="T2842" t="s">
        <v>3028</v>
      </c>
      <c r="U2842" t="s">
        <v>3029</v>
      </c>
      <c r="V2842" t="s">
        <v>3030</v>
      </c>
      <c r="Z2842">
        <v>121.515062760603</v>
      </c>
      <c r="AA2842">
        <v>-8.8037081863906401</v>
      </c>
      <c r="AB2842" t="s">
        <v>3031</v>
      </c>
      <c r="AC2842" t="s">
        <v>235</v>
      </c>
      <c r="AL2842" t="s">
        <v>217</v>
      </c>
      <c r="AM2842" t="s">
        <v>3032</v>
      </c>
      <c r="AN2842" t="s">
        <v>6</v>
      </c>
      <c r="AO2842" s="57">
        <v>46152.486157407409</v>
      </c>
      <c r="AP2842" s="57">
        <v>46301.625</v>
      </c>
      <c r="AR2842" t="s">
        <v>218</v>
      </c>
      <c r="AS2842" t="s">
        <v>111</v>
      </c>
      <c r="AT2842" t="s">
        <v>230</v>
      </c>
      <c r="AU2842">
        <v>20261005</v>
      </c>
      <c r="AV2842" t="s">
        <v>221</v>
      </c>
      <c r="AW2842" t="s">
        <v>876</v>
      </c>
      <c r="AX2842" t="s">
        <v>222</v>
      </c>
      <c r="BA2842" s="57">
        <v>46301.625</v>
      </c>
      <c r="BB2842" t="s">
        <v>3032</v>
      </c>
      <c r="BC2842">
        <v>2026</v>
      </c>
      <c r="BD2842">
        <v>10</v>
      </c>
      <c r="BE2842">
        <v>5</v>
      </c>
      <c r="BF2842" s="6">
        <f t="shared" si="132"/>
        <v>46300</v>
      </c>
      <c r="BG2842">
        <f t="shared" si="133"/>
        <v>-1.625</v>
      </c>
      <c r="BH2842" t="str">
        <f t="shared" si="134"/>
        <v>COMPLY</v>
      </c>
      <c r="BI2842" t="str">
        <f>VLOOKUP(H2842,Sheet2!$A$1:$B$270,2,FALSE)</f>
        <v>ENDE</v>
      </c>
    </row>
    <row r="2843" spans="1:61">
      <c r="A2843">
        <v>2842</v>
      </c>
      <c r="B2843">
        <v>1002626926</v>
      </c>
      <c r="C2843">
        <v>3</v>
      </c>
      <c r="D2843" t="s">
        <v>45</v>
      </c>
      <c r="E2843">
        <v>5</v>
      </c>
      <c r="F2843" t="s">
        <v>113</v>
      </c>
      <c r="G2843" t="s">
        <v>111</v>
      </c>
      <c r="H2843" t="s">
        <v>254</v>
      </c>
      <c r="I2843" t="s">
        <v>212</v>
      </c>
      <c r="J2843" t="s">
        <v>213</v>
      </c>
      <c r="K2843" t="s">
        <v>149</v>
      </c>
      <c r="L2843" t="s">
        <v>214</v>
      </c>
      <c r="M2843" t="s">
        <v>76</v>
      </c>
      <c r="N2843" t="s">
        <v>215</v>
      </c>
      <c r="O2843" s="57">
        <v>46302.776782407411</v>
      </c>
      <c r="P2843" s="57">
        <v>46305.472442129627</v>
      </c>
      <c r="Q2843">
        <v>69406169</v>
      </c>
      <c r="S2843">
        <v>172506789445</v>
      </c>
      <c r="T2843" t="s">
        <v>4312</v>
      </c>
      <c r="U2843" t="s">
        <v>4313</v>
      </c>
      <c r="V2843" t="s">
        <v>4314</v>
      </c>
      <c r="Z2843">
        <v>121.6044721</v>
      </c>
      <c r="AA2843">
        <v>-8.8189481999999995</v>
      </c>
      <c r="AB2843" t="s">
        <v>4315</v>
      </c>
      <c r="AC2843" t="s">
        <v>235</v>
      </c>
      <c r="AL2843" t="s">
        <v>217</v>
      </c>
      <c r="AM2843" t="s">
        <v>4316</v>
      </c>
      <c r="AN2843" t="s">
        <v>6</v>
      </c>
      <c r="AO2843" s="57">
        <v>46213.778194444443</v>
      </c>
      <c r="AP2843" s="57">
        <v>46305.333333333336</v>
      </c>
      <c r="AR2843" t="s">
        <v>218</v>
      </c>
      <c r="AS2843" t="s">
        <v>111</v>
      </c>
      <c r="AT2843" t="s">
        <v>230</v>
      </c>
      <c r="AU2843">
        <v>20261010</v>
      </c>
      <c r="AV2843" t="s">
        <v>221</v>
      </c>
      <c r="AW2843" t="s">
        <v>877</v>
      </c>
      <c r="AX2843" t="s">
        <v>222</v>
      </c>
      <c r="BA2843" s="57">
        <v>46305.333333333336</v>
      </c>
      <c r="BB2843" t="s">
        <v>4316</v>
      </c>
      <c r="BC2843">
        <v>2026</v>
      </c>
      <c r="BD2843">
        <v>10</v>
      </c>
      <c r="BE2843">
        <v>10</v>
      </c>
      <c r="BF2843" s="6">
        <f t="shared" si="132"/>
        <v>46305</v>
      </c>
      <c r="BG2843">
        <f t="shared" si="133"/>
        <v>-0.33333333333575865</v>
      </c>
      <c r="BH2843" t="str">
        <f t="shared" si="134"/>
        <v>COMPLY</v>
      </c>
      <c r="BI2843" t="str">
        <f>VLOOKUP(H2843,Sheet2!$A$1:$B$270,2,FALSE)</f>
        <v>ENDE</v>
      </c>
    </row>
    <row r="2844" spans="1:61">
      <c r="A2844">
        <v>2843</v>
      </c>
      <c r="B2844">
        <v>1002626945</v>
      </c>
      <c r="C2844">
        <v>3</v>
      </c>
      <c r="D2844" t="s">
        <v>45</v>
      </c>
      <c r="E2844">
        <v>5</v>
      </c>
      <c r="F2844" t="s">
        <v>113</v>
      </c>
      <c r="G2844" t="s">
        <v>111</v>
      </c>
      <c r="H2844" t="s">
        <v>254</v>
      </c>
      <c r="I2844" t="s">
        <v>212</v>
      </c>
      <c r="J2844" t="s">
        <v>213</v>
      </c>
      <c r="K2844" t="s">
        <v>149</v>
      </c>
      <c r="L2844" t="s">
        <v>214</v>
      </c>
      <c r="M2844" t="s">
        <v>76</v>
      </c>
      <c r="N2844" t="s">
        <v>215</v>
      </c>
      <c r="O2844" s="57">
        <v>46302.812222222223</v>
      </c>
      <c r="P2844" s="57">
        <v>46305.775925925926</v>
      </c>
      <c r="Q2844">
        <v>69406153</v>
      </c>
      <c r="S2844">
        <v>172506789447</v>
      </c>
      <c r="T2844" t="s">
        <v>4317</v>
      </c>
      <c r="U2844" t="s">
        <v>4318</v>
      </c>
      <c r="V2844" t="s">
        <v>4319</v>
      </c>
      <c r="Z2844">
        <v>121.6574098</v>
      </c>
      <c r="AA2844">
        <v>-8.8482451999999991</v>
      </c>
      <c r="AB2844" t="s">
        <v>4320</v>
      </c>
      <c r="AC2844" t="s">
        <v>235</v>
      </c>
      <c r="AL2844" t="s">
        <v>217</v>
      </c>
      <c r="AM2844" t="s">
        <v>4321</v>
      </c>
      <c r="AN2844" t="s">
        <v>6</v>
      </c>
      <c r="AO2844" s="57">
        <v>46213.819537037038</v>
      </c>
      <c r="AP2844" s="57">
        <v>46305.458333333336</v>
      </c>
      <c r="AR2844" t="s">
        <v>218</v>
      </c>
      <c r="AS2844" t="s">
        <v>111</v>
      </c>
      <c r="AT2844" t="s">
        <v>230</v>
      </c>
      <c r="AU2844">
        <v>20261010</v>
      </c>
      <c r="AV2844" t="s">
        <v>221</v>
      </c>
      <c r="AW2844" t="s">
        <v>877</v>
      </c>
      <c r="AX2844" t="s">
        <v>222</v>
      </c>
      <c r="BA2844" s="57">
        <v>46305.458333333336</v>
      </c>
      <c r="BB2844" t="s">
        <v>4321</v>
      </c>
      <c r="BC2844">
        <v>2026</v>
      </c>
      <c r="BD2844">
        <v>10</v>
      </c>
      <c r="BE2844">
        <v>10</v>
      </c>
      <c r="BF2844" s="6">
        <f t="shared" si="132"/>
        <v>46305</v>
      </c>
      <c r="BG2844">
        <f t="shared" si="133"/>
        <v>-0.45833333333575865</v>
      </c>
      <c r="BH2844" t="str">
        <f t="shared" si="134"/>
        <v>COMPLY</v>
      </c>
      <c r="BI2844" t="str">
        <f>VLOOKUP(H2844,Sheet2!$A$1:$B$270,2,FALSE)</f>
        <v>ENDE</v>
      </c>
    </row>
    <row r="2845" spans="1:61">
      <c r="A2845">
        <v>2844</v>
      </c>
      <c r="B2845">
        <v>1002628412</v>
      </c>
      <c r="C2845">
        <v>3</v>
      </c>
      <c r="D2845" t="s">
        <v>45</v>
      </c>
      <c r="E2845">
        <v>5</v>
      </c>
      <c r="F2845" t="s">
        <v>113</v>
      </c>
      <c r="G2845" t="s">
        <v>111</v>
      </c>
      <c r="H2845" t="s">
        <v>254</v>
      </c>
      <c r="I2845" t="s">
        <v>212</v>
      </c>
      <c r="J2845" t="s">
        <v>213</v>
      </c>
      <c r="K2845" t="s">
        <v>149</v>
      </c>
      <c r="L2845" t="s">
        <v>214</v>
      </c>
      <c r="M2845" t="s">
        <v>76</v>
      </c>
      <c r="N2845" t="s">
        <v>215</v>
      </c>
      <c r="O2845" s="57">
        <v>46303.701851851853</v>
      </c>
      <c r="P2845" s="57">
        <v>46305.750300925924</v>
      </c>
      <c r="Q2845">
        <v>69406779</v>
      </c>
      <c r="S2845">
        <v>172506789194</v>
      </c>
      <c r="T2845" t="s">
        <v>4758</v>
      </c>
      <c r="U2845" t="s">
        <v>4759</v>
      </c>
      <c r="V2845" t="s">
        <v>4760</v>
      </c>
      <c r="Z2845">
        <v>121.7600013</v>
      </c>
      <c r="AA2845">
        <v>-8.7188452000000005</v>
      </c>
      <c r="AB2845" t="s">
        <v>4761</v>
      </c>
      <c r="AC2845" t="s">
        <v>235</v>
      </c>
      <c r="AL2845" t="s">
        <v>217</v>
      </c>
      <c r="AM2845" t="s">
        <v>4762</v>
      </c>
      <c r="AN2845" t="s">
        <v>6</v>
      </c>
      <c r="AO2845" s="57">
        <v>46244.72587962963</v>
      </c>
      <c r="AP2845" s="57">
        <v>46305.458333333336</v>
      </c>
      <c r="AR2845" t="s">
        <v>218</v>
      </c>
      <c r="AS2845" t="s">
        <v>111</v>
      </c>
      <c r="AT2845" t="s">
        <v>230</v>
      </c>
      <c r="AU2845">
        <v>20261010</v>
      </c>
      <c r="AV2845" t="s">
        <v>221</v>
      </c>
      <c r="AW2845" t="s">
        <v>878</v>
      </c>
      <c r="AX2845" t="s">
        <v>222</v>
      </c>
      <c r="BA2845" s="57">
        <v>46305.458333333336</v>
      </c>
      <c r="BB2845" t="s">
        <v>4762</v>
      </c>
      <c r="BC2845">
        <v>2026</v>
      </c>
      <c r="BD2845">
        <v>10</v>
      </c>
      <c r="BE2845">
        <v>10</v>
      </c>
      <c r="BF2845" s="6">
        <f t="shared" si="132"/>
        <v>46305</v>
      </c>
      <c r="BG2845">
        <f t="shared" si="133"/>
        <v>-0.45833333333575865</v>
      </c>
      <c r="BH2845" t="str">
        <f t="shared" si="134"/>
        <v>COMPLY</v>
      </c>
      <c r="BI2845" t="str">
        <f>VLOOKUP(H2845,Sheet2!$A$1:$B$270,2,FALSE)</f>
        <v>ENDE</v>
      </c>
    </row>
    <row r="2846" spans="1:61">
      <c r="A2846">
        <v>2845</v>
      </c>
      <c r="B2846">
        <v>1002632012</v>
      </c>
      <c r="C2846">
        <v>3</v>
      </c>
      <c r="D2846" t="s">
        <v>45</v>
      </c>
      <c r="E2846">
        <v>5</v>
      </c>
      <c r="F2846" t="s">
        <v>113</v>
      </c>
      <c r="G2846" t="s">
        <v>111</v>
      </c>
      <c r="H2846" t="s">
        <v>254</v>
      </c>
      <c r="I2846" t="s">
        <v>212</v>
      </c>
      <c r="J2846" t="s">
        <v>213</v>
      </c>
      <c r="K2846" t="s">
        <v>149</v>
      </c>
      <c r="L2846" t="s">
        <v>214</v>
      </c>
      <c r="M2846" t="s">
        <v>76</v>
      </c>
      <c r="N2846" t="s">
        <v>215</v>
      </c>
      <c r="O2846" s="57">
        <v>46307.372673611113</v>
      </c>
      <c r="P2846" s="57">
        <v>46308.744270833333</v>
      </c>
      <c r="Q2846">
        <v>69408351</v>
      </c>
      <c r="S2846">
        <v>172506789471</v>
      </c>
      <c r="T2846" t="s">
        <v>6518</v>
      </c>
      <c r="U2846" t="s">
        <v>6519</v>
      </c>
      <c r="V2846" t="s">
        <v>6520</v>
      </c>
      <c r="Z2846">
        <v>121.6665318</v>
      </c>
      <c r="AA2846">
        <v>-8.8320650999999994</v>
      </c>
      <c r="AB2846" t="s">
        <v>6521</v>
      </c>
      <c r="AC2846" t="s">
        <v>235</v>
      </c>
      <c r="AL2846" t="s">
        <v>217</v>
      </c>
      <c r="AM2846" t="s">
        <v>6070</v>
      </c>
      <c r="AN2846" t="s">
        <v>6</v>
      </c>
      <c r="AO2846" s="57">
        <v>46366.392314814817</v>
      </c>
      <c r="AP2846" s="57">
        <v>46308.333333333336</v>
      </c>
      <c r="AR2846" t="s">
        <v>218</v>
      </c>
      <c r="AS2846" t="s">
        <v>111</v>
      </c>
      <c r="AT2846" t="s">
        <v>230</v>
      </c>
      <c r="AU2846">
        <v>20261013</v>
      </c>
      <c r="AV2846" t="s">
        <v>221</v>
      </c>
      <c r="AW2846" t="s">
        <v>877</v>
      </c>
      <c r="AX2846" t="s">
        <v>222</v>
      </c>
      <c r="BA2846" s="57">
        <v>46308.333333333336</v>
      </c>
      <c r="BB2846" t="s">
        <v>6070</v>
      </c>
      <c r="BC2846">
        <v>2026</v>
      </c>
      <c r="BD2846">
        <v>10</v>
      </c>
      <c r="BE2846">
        <v>13</v>
      </c>
      <c r="BF2846" s="6">
        <f t="shared" si="132"/>
        <v>46308</v>
      </c>
      <c r="BG2846">
        <f t="shared" si="133"/>
        <v>-0.33333333333575865</v>
      </c>
      <c r="BH2846" t="str">
        <f t="shared" si="134"/>
        <v>COMPLY</v>
      </c>
      <c r="BI2846" t="str">
        <f>VLOOKUP(H2846,Sheet2!$A$1:$B$270,2,FALSE)</f>
        <v>ENDE</v>
      </c>
    </row>
    <row r="2847" spans="1:61">
      <c r="A2847">
        <v>2846</v>
      </c>
      <c r="B2847">
        <v>1002640318</v>
      </c>
      <c r="C2847">
        <v>3</v>
      </c>
      <c r="D2847" t="s">
        <v>45</v>
      </c>
      <c r="E2847">
        <v>5</v>
      </c>
      <c r="F2847" t="s">
        <v>113</v>
      </c>
      <c r="G2847" t="s">
        <v>111</v>
      </c>
      <c r="H2847" t="s">
        <v>254</v>
      </c>
      <c r="I2847" t="s">
        <v>212</v>
      </c>
      <c r="J2847" t="s">
        <v>213</v>
      </c>
      <c r="K2847" t="s">
        <v>149</v>
      </c>
      <c r="L2847" t="s">
        <v>214</v>
      </c>
      <c r="M2847" t="s">
        <v>76</v>
      </c>
      <c r="N2847" t="s">
        <v>215</v>
      </c>
      <c r="O2847" s="57">
        <v>46311.596921296295</v>
      </c>
      <c r="P2847" s="57">
        <v>46314.643773148149</v>
      </c>
      <c r="Q2847">
        <v>69411574</v>
      </c>
      <c r="S2847">
        <v>172506789502</v>
      </c>
      <c r="T2847" t="s">
        <v>9289</v>
      </c>
      <c r="U2847" t="s">
        <v>9290</v>
      </c>
      <c r="V2847" t="s">
        <v>9291</v>
      </c>
      <c r="Z2847">
        <v>121.5912324</v>
      </c>
      <c r="AA2847">
        <v>-8.8002772</v>
      </c>
      <c r="AB2847" t="s">
        <v>9292</v>
      </c>
      <c r="AC2847" t="s">
        <v>235</v>
      </c>
      <c r="AL2847" t="s">
        <v>217</v>
      </c>
      <c r="AM2847" t="s">
        <v>9293</v>
      </c>
      <c r="AN2847" t="s">
        <v>6</v>
      </c>
      <c r="AO2847" t="s">
        <v>7947</v>
      </c>
      <c r="AP2847" s="57">
        <v>46312.458333333336</v>
      </c>
      <c r="AR2847" t="s">
        <v>218</v>
      </c>
      <c r="AS2847" t="s">
        <v>111</v>
      </c>
      <c r="AT2847" t="s">
        <v>230</v>
      </c>
      <c r="AU2847">
        <v>20261019</v>
      </c>
      <c r="AV2847" t="s">
        <v>221</v>
      </c>
      <c r="AW2847" t="s">
        <v>877</v>
      </c>
      <c r="AX2847" t="s">
        <v>222</v>
      </c>
      <c r="BA2847" s="57">
        <v>46312.458333333336</v>
      </c>
      <c r="BB2847" t="s">
        <v>9293</v>
      </c>
      <c r="BC2847">
        <v>2026</v>
      </c>
      <c r="BD2847">
        <v>10</v>
      </c>
      <c r="BE2847">
        <v>19</v>
      </c>
      <c r="BF2847" s="6">
        <f t="shared" si="132"/>
        <v>46314</v>
      </c>
      <c r="BG2847">
        <f t="shared" si="133"/>
        <v>1.5416666666642413</v>
      </c>
      <c r="BH2847" t="str">
        <f t="shared" si="134"/>
        <v>NOT COMPLY</v>
      </c>
      <c r="BI2847" t="str">
        <f>VLOOKUP(H2847,Sheet2!$A$1:$B$270,2,FALSE)</f>
        <v>ENDE</v>
      </c>
    </row>
    <row r="2848" spans="1:61">
      <c r="A2848">
        <v>2847</v>
      </c>
      <c r="B2848">
        <v>1002653113</v>
      </c>
      <c r="C2848">
        <v>3</v>
      </c>
      <c r="D2848" t="s">
        <v>45</v>
      </c>
      <c r="E2848">
        <v>5</v>
      </c>
      <c r="F2848" t="s">
        <v>113</v>
      </c>
      <c r="G2848" t="s">
        <v>111</v>
      </c>
      <c r="H2848" t="s">
        <v>254</v>
      </c>
      <c r="I2848" t="s">
        <v>212</v>
      </c>
      <c r="J2848" t="s">
        <v>213</v>
      </c>
      <c r="K2848" t="s">
        <v>149</v>
      </c>
      <c r="L2848" t="s">
        <v>214</v>
      </c>
      <c r="M2848" t="s">
        <v>76</v>
      </c>
      <c r="N2848" t="s">
        <v>215</v>
      </c>
      <c r="O2848" s="57">
        <v>46321.41300925926</v>
      </c>
      <c r="P2848" s="57">
        <v>46322.714143518519</v>
      </c>
      <c r="Q2848">
        <v>69416895</v>
      </c>
      <c r="S2848">
        <v>172506789544</v>
      </c>
      <c r="T2848" t="s">
        <v>13472</v>
      </c>
      <c r="U2848" t="s">
        <v>13473</v>
      </c>
      <c r="V2848" t="s">
        <v>13474</v>
      </c>
      <c r="Z2848">
        <v>121.660838127136</v>
      </c>
      <c r="AA2848">
        <v>-8.8430319433168005</v>
      </c>
      <c r="AB2848" t="s">
        <v>13475</v>
      </c>
      <c r="AC2848" t="s">
        <v>235</v>
      </c>
      <c r="AL2848" t="s">
        <v>217</v>
      </c>
      <c r="AM2848" t="s">
        <v>13476</v>
      </c>
      <c r="AN2848" t="s">
        <v>6</v>
      </c>
      <c r="AO2848" t="s">
        <v>13171</v>
      </c>
      <c r="AP2848" s="57">
        <v>46322.333333333336</v>
      </c>
      <c r="AR2848" t="s">
        <v>218</v>
      </c>
      <c r="AS2848" t="s">
        <v>111</v>
      </c>
      <c r="AT2848" t="s">
        <v>230</v>
      </c>
      <c r="AU2848">
        <v>20261027</v>
      </c>
      <c r="AV2848" t="s">
        <v>221</v>
      </c>
      <c r="AW2848" t="s">
        <v>877</v>
      </c>
      <c r="AX2848" t="s">
        <v>222</v>
      </c>
      <c r="BA2848" s="57">
        <v>46322.333333333336</v>
      </c>
      <c r="BB2848" t="s">
        <v>13476</v>
      </c>
      <c r="BC2848">
        <v>2026</v>
      </c>
      <c r="BD2848">
        <v>10</v>
      </c>
      <c r="BE2848">
        <v>27</v>
      </c>
      <c r="BF2848" s="6">
        <f t="shared" si="132"/>
        <v>46322</v>
      </c>
      <c r="BG2848">
        <f t="shared" si="133"/>
        <v>-0.33333333333575865</v>
      </c>
      <c r="BH2848" t="str">
        <f t="shared" si="134"/>
        <v>COMPLY</v>
      </c>
      <c r="BI2848" t="str">
        <f>VLOOKUP(H2848,Sheet2!$A$1:$B$270,2,FALSE)</f>
        <v>ENDE</v>
      </c>
    </row>
    <row r="2849" spans="1:61">
      <c r="A2849">
        <v>2848</v>
      </c>
      <c r="B2849">
        <v>1002658010</v>
      </c>
      <c r="C2849">
        <v>3</v>
      </c>
      <c r="D2849" t="s">
        <v>45</v>
      </c>
      <c r="E2849">
        <v>5</v>
      </c>
      <c r="F2849" t="s">
        <v>113</v>
      </c>
      <c r="G2849" t="s">
        <v>111</v>
      </c>
      <c r="H2849" t="s">
        <v>254</v>
      </c>
      <c r="I2849" t="s">
        <v>212</v>
      </c>
      <c r="J2849" t="s">
        <v>213</v>
      </c>
      <c r="K2849" t="s">
        <v>149</v>
      </c>
      <c r="L2849" t="s">
        <v>214</v>
      </c>
      <c r="M2849" t="s">
        <v>76</v>
      </c>
      <c r="N2849" t="s">
        <v>215</v>
      </c>
      <c r="O2849" s="57">
        <v>46323.627685185187</v>
      </c>
      <c r="P2849" s="57">
        <v>46323.728472222225</v>
      </c>
      <c r="Q2849">
        <v>69418683</v>
      </c>
      <c r="S2849">
        <v>172506789560</v>
      </c>
      <c r="T2849" t="s">
        <v>14821</v>
      </c>
      <c r="U2849" t="s">
        <v>14822</v>
      </c>
      <c r="V2849" t="s">
        <v>14823</v>
      </c>
      <c r="Z2849">
        <v>121.665578398001</v>
      </c>
      <c r="AA2849">
        <v>-8.8397997929124497</v>
      </c>
      <c r="AB2849" t="s">
        <v>14824</v>
      </c>
      <c r="AC2849" t="s">
        <v>235</v>
      </c>
      <c r="AL2849" t="s">
        <v>217</v>
      </c>
      <c r="AM2849" t="s">
        <v>14433</v>
      </c>
      <c r="AN2849" t="s">
        <v>6</v>
      </c>
      <c r="AO2849" t="s">
        <v>14323</v>
      </c>
      <c r="AP2849" s="57">
        <v>46325.333333333336</v>
      </c>
      <c r="AR2849" t="s">
        <v>218</v>
      </c>
      <c r="AS2849" t="s">
        <v>111</v>
      </c>
      <c r="AT2849" t="s">
        <v>230</v>
      </c>
      <c r="AU2849">
        <v>20261028</v>
      </c>
      <c r="AV2849" t="s">
        <v>221</v>
      </c>
      <c r="AW2849" t="s">
        <v>880</v>
      </c>
      <c r="AX2849" t="s">
        <v>222</v>
      </c>
      <c r="BA2849" s="57">
        <v>46325.333333333336</v>
      </c>
      <c r="BB2849" t="s">
        <v>14433</v>
      </c>
      <c r="BC2849">
        <v>2026</v>
      </c>
      <c r="BD2849">
        <v>10</v>
      </c>
      <c r="BE2849">
        <v>28</v>
      </c>
      <c r="BF2849" s="6">
        <f t="shared" si="132"/>
        <v>46323</v>
      </c>
      <c r="BG2849">
        <f t="shared" si="133"/>
        <v>-2.3333333333357587</v>
      </c>
      <c r="BH2849" t="str">
        <f t="shared" si="134"/>
        <v>COMPLY</v>
      </c>
      <c r="BI2849" t="str">
        <f>VLOOKUP(H2849,Sheet2!$A$1:$B$270,2,FALSE)</f>
        <v>ENDE</v>
      </c>
    </row>
    <row r="2850" spans="1:61">
      <c r="A2850">
        <v>2849</v>
      </c>
      <c r="B2850">
        <v>1002658122</v>
      </c>
      <c r="C2850">
        <v>3</v>
      </c>
      <c r="D2850" t="s">
        <v>45</v>
      </c>
      <c r="E2850">
        <v>5</v>
      </c>
      <c r="F2850" t="s">
        <v>113</v>
      </c>
      <c r="G2850" t="s">
        <v>111</v>
      </c>
      <c r="H2850" t="s">
        <v>254</v>
      </c>
      <c r="I2850" t="s">
        <v>212</v>
      </c>
      <c r="J2850" t="s">
        <v>213</v>
      </c>
      <c r="K2850" t="s">
        <v>149</v>
      </c>
      <c r="L2850" t="s">
        <v>214</v>
      </c>
      <c r="M2850" t="s">
        <v>76</v>
      </c>
      <c r="N2850" t="s">
        <v>215</v>
      </c>
      <c r="O2850" s="57">
        <v>46323.656134259261</v>
      </c>
      <c r="P2850" s="57">
        <v>46323.894965277781</v>
      </c>
      <c r="Q2850">
        <v>69418759</v>
      </c>
      <c r="S2850">
        <v>172506789561</v>
      </c>
      <c r="T2850" t="s">
        <v>14825</v>
      </c>
      <c r="U2850" t="s">
        <v>14826</v>
      </c>
      <c r="V2850" t="s">
        <v>14827</v>
      </c>
      <c r="Z2850">
        <v>121.665595067398</v>
      </c>
      <c r="AA2850">
        <v>-8.8308564270625993</v>
      </c>
      <c r="AB2850" t="s">
        <v>14828</v>
      </c>
      <c r="AC2850" t="s">
        <v>235</v>
      </c>
      <c r="AL2850" t="s">
        <v>217</v>
      </c>
      <c r="AM2850" t="s">
        <v>14829</v>
      </c>
      <c r="AN2850" t="s">
        <v>6</v>
      </c>
      <c r="AO2850" t="s">
        <v>14539</v>
      </c>
      <c r="AP2850" s="57">
        <v>46325.333333333336</v>
      </c>
      <c r="AR2850" t="s">
        <v>218</v>
      </c>
      <c r="AS2850" t="s">
        <v>111</v>
      </c>
      <c r="AT2850" t="s">
        <v>230</v>
      </c>
      <c r="AU2850">
        <v>20261028</v>
      </c>
      <c r="AV2850" t="s">
        <v>221</v>
      </c>
      <c r="AW2850" t="s">
        <v>880</v>
      </c>
      <c r="AX2850" t="s">
        <v>222</v>
      </c>
      <c r="BA2850" s="57">
        <v>46325.333333333336</v>
      </c>
      <c r="BB2850" t="s">
        <v>14829</v>
      </c>
      <c r="BC2850">
        <v>2026</v>
      </c>
      <c r="BD2850">
        <v>10</v>
      </c>
      <c r="BE2850">
        <v>28</v>
      </c>
      <c r="BF2850" s="6">
        <f t="shared" si="132"/>
        <v>46323</v>
      </c>
      <c r="BG2850">
        <f t="shared" si="133"/>
        <v>-2.3333333333357587</v>
      </c>
      <c r="BH2850" t="str">
        <f t="shared" si="134"/>
        <v>COMPLY</v>
      </c>
      <c r="BI2850" t="str">
        <f>VLOOKUP(H2850,Sheet2!$A$1:$B$270,2,FALSE)</f>
        <v>ENDE</v>
      </c>
    </row>
    <row r="2851" spans="1:61">
      <c r="A2851">
        <v>2850</v>
      </c>
      <c r="B2851">
        <v>1002658672</v>
      </c>
      <c r="C2851">
        <v>3</v>
      </c>
      <c r="D2851" t="s">
        <v>45</v>
      </c>
      <c r="E2851">
        <v>5</v>
      </c>
      <c r="F2851" t="s">
        <v>113</v>
      </c>
      <c r="G2851" t="s">
        <v>111</v>
      </c>
      <c r="H2851" t="s">
        <v>254</v>
      </c>
      <c r="I2851" t="s">
        <v>212</v>
      </c>
      <c r="J2851" t="s">
        <v>213</v>
      </c>
      <c r="K2851" t="s">
        <v>149</v>
      </c>
      <c r="L2851" t="s">
        <v>214</v>
      </c>
      <c r="M2851" t="s">
        <v>12206</v>
      </c>
      <c r="N2851" t="s">
        <v>215</v>
      </c>
      <c r="O2851" s="57">
        <v>46324.39570601852</v>
      </c>
      <c r="P2851" s="57">
        <v>46325.336354166669</v>
      </c>
      <c r="Q2851">
        <v>69419038</v>
      </c>
      <c r="S2851">
        <v>172506789552</v>
      </c>
      <c r="T2851" t="s">
        <v>15529</v>
      </c>
      <c r="U2851" t="s">
        <v>15530</v>
      </c>
      <c r="V2851" t="s">
        <v>15531</v>
      </c>
      <c r="Z2851">
        <v>121.6582861</v>
      </c>
      <c r="AA2851">
        <v>-8.8452397999999999</v>
      </c>
      <c r="AB2851" t="s">
        <v>15532</v>
      </c>
      <c r="AC2851" t="s">
        <v>235</v>
      </c>
      <c r="AL2851" t="s">
        <v>217</v>
      </c>
      <c r="AM2851" t="s">
        <v>14968</v>
      </c>
      <c r="AN2851" t="s">
        <v>6</v>
      </c>
      <c r="AO2851" t="s">
        <v>14902</v>
      </c>
      <c r="AP2851" s="57">
        <v>46325.333333333336</v>
      </c>
      <c r="AR2851" t="s">
        <v>325</v>
      </c>
      <c r="AS2851" t="s">
        <v>111</v>
      </c>
      <c r="AT2851" t="s">
        <v>230</v>
      </c>
      <c r="AV2851" t="s">
        <v>15533</v>
      </c>
      <c r="AW2851" t="s">
        <v>877</v>
      </c>
      <c r="AX2851" t="s">
        <v>222</v>
      </c>
      <c r="BA2851" s="57">
        <v>46325.333333333336</v>
      </c>
      <c r="BB2851" t="s">
        <v>14968</v>
      </c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str">
        <f>VLOOKUP(H2851,Sheet2!$A$1:$B$270,2,FALSE)</f>
        <v>ENDE</v>
      </c>
    </row>
    <row r="2852" spans="1:61">
      <c r="A2852">
        <v>2851</v>
      </c>
      <c r="B2852">
        <v>1002628472</v>
      </c>
      <c r="C2852">
        <v>3</v>
      </c>
      <c r="D2852" t="s">
        <v>45</v>
      </c>
      <c r="E2852">
        <v>5</v>
      </c>
      <c r="F2852" t="s">
        <v>113</v>
      </c>
      <c r="G2852" t="s">
        <v>111</v>
      </c>
      <c r="H2852" t="s">
        <v>526</v>
      </c>
      <c r="I2852" t="s">
        <v>212</v>
      </c>
      <c r="J2852" t="s">
        <v>213</v>
      </c>
      <c r="K2852" t="s">
        <v>149</v>
      </c>
      <c r="L2852" t="s">
        <v>214</v>
      </c>
      <c r="M2852" t="s">
        <v>76</v>
      </c>
      <c r="N2852" t="s">
        <v>215</v>
      </c>
      <c r="O2852" s="57">
        <v>46303.713599537034</v>
      </c>
      <c r="P2852" s="57">
        <v>46304.690717592595</v>
      </c>
      <c r="Q2852">
        <v>69406835</v>
      </c>
      <c r="S2852">
        <v>172507204771</v>
      </c>
      <c r="T2852" t="s">
        <v>4763</v>
      </c>
      <c r="U2852" t="s">
        <v>4764</v>
      </c>
      <c r="V2852" t="s">
        <v>4765</v>
      </c>
      <c r="Z2852">
        <v>121.8733386</v>
      </c>
      <c r="AA2852">
        <v>-8.8110379999999999</v>
      </c>
      <c r="AB2852" t="s">
        <v>4766</v>
      </c>
      <c r="AC2852" t="s">
        <v>235</v>
      </c>
      <c r="AL2852" t="s">
        <v>217</v>
      </c>
      <c r="AM2852" t="s">
        <v>4767</v>
      </c>
      <c r="AN2852" t="s">
        <v>6</v>
      </c>
      <c r="AO2852" s="57">
        <v>46244.72587962963</v>
      </c>
      <c r="AP2852" s="57">
        <v>46304.625</v>
      </c>
      <c r="AR2852" t="s">
        <v>218</v>
      </c>
      <c r="AS2852" t="s">
        <v>219</v>
      </c>
      <c r="AT2852" t="s">
        <v>230</v>
      </c>
      <c r="AU2852">
        <v>20261009</v>
      </c>
      <c r="AV2852" t="s">
        <v>221</v>
      </c>
      <c r="AW2852" t="s">
        <v>876</v>
      </c>
      <c r="AX2852" t="s">
        <v>222</v>
      </c>
      <c r="BA2852" s="57">
        <v>46304.625</v>
      </c>
      <c r="BB2852" t="s">
        <v>4767</v>
      </c>
      <c r="BC2852">
        <v>2026</v>
      </c>
      <c r="BD2852">
        <v>10</v>
      </c>
      <c r="BE2852">
        <v>9</v>
      </c>
      <c r="BF2852" s="6">
        <f t="shared" si="132"/>
        <v>46304</v>
      </c>
      <c r="BG2852">
        <f t="shared" si="133"/>
        <v>-0.625</v>
      </c>
      <c r="BH2852" t="str">
        <f t="shared" si="134"/>
        <v>COMPLY</v>
      </c>
      <c r="BI2852" t="str">
        <f>VLOOKUP(H2852,Sheet2!$A$1:$B$270,2,FALSE)</f>
        <v>ENDE</v>
      </c>
    </row>
    <row r="2853" spans="1:61">
      <c r="A2853">
        <v>2852</v>
      </c>
      <c r="B2853">
        <v>1002628166</v>
      </c>
      <c r="C2853">
        <v>3</v>
      </c>
      <c r="D2853" t="s">
        <v>45</v>
      </c>
      <c r="E2853">
        <v>5</v>
      </c>
      <c r="F2853" t="s">
        <v>113</v>
      </c>
      <c r="G2853" t="s">
        <v>111</v>
      </c>
      <c r="H2853" t="s">
        <v>526</v>
      </c>
      <c r="I2853" t="s">
        <v>212</v>
      </c>
      <c r="J2853" t="s">
        <v>213</v>
      </c>
      <c r="K2853" t="s">
        <v>149</v>
      </c>
      <c r="L2853" t="s">
        <v>214</v>
      </c>
      <c r="M2853" t="s">
        <v>76</v>
      </c>
      <c r="N2853" t="s">
        <v>215</v>
      </c>
      <c r="O2853" s="57">
        <v>46303.670532407406</v>
      </c>
      <c r="P2853" s="57">
        <v>46320.284629629627</v>
      </c>
      <c r="Q2853">
        <v>69406699</v>
      </c>
      <c r="S2853">
        <v>172507204770</v>
      </c>
      <c r="T2853" t="s">
        <v>4768</v>
      </c>
      <c r="U2853" t="s">
        <v>4769</v>
      </c>
      <c r="V2853" t="s">
        <v>4770</v>
      </c>
      <c r="Z2853">
        <v>121.848385143887</v>
      </c>
      <c r="AA2853">
        <v>-8.75051163380712</v>
      </c>
      <c r="AB2853" t="s">
        <v>4771</v>
      </c>
      <c r="AC2853" t="s">
        <v>235</v>
      </c>
      <c r="AL2853" t="s">
        <v>217</v>
      </c>
      <c r="AM2853" t="s">
        <v>4772</v>
      </c>
      <c r="AN2853" t="s">
        <v>6</v>
      </c>
      <c r="AO2853" s="57">
        <v>46244.684513888889</v>
      </c>
      <c r="AP2853" s="57">
        <v>46304.625</v>
      </c>
      <c r="AR2853" t="s">
        <v>218</v>
      </c>
      <c r="AS2853" t="s">
        <v>219</v>
      </c>
      <c r="AT2853" t="s">
        <v>230</v>
      </c>
      <c r="AU2853">
        <v>20261025</v>
      </c>
      <c r="AV2853" t="s">
        <v>221</v>
      </c>
      <c r="AW2853" t="s">
        <v>877</v>
      </c>
      <c r="AX2853" t="s">
        <v>222</v>
      </c>
      <c r="BA2853" s="57">
        <v>46304.625</v>
      </c>
      <c r="BB2853" t="s">
        <v>4772</v>
      </c>
      <c r="BC2853">
        <v>2026</v>
      </c>
      <c r="BD2853">
        <v>10</v>
      </c>
      <c r="BE2853">
        <v>25</v>
      </c>
      <c r="BF2853" s="6">
        <f t="shared" si="132"/>
        <v>46320</v>
      </c>
      <c r="BG2853">
        <f t="shared" si="133"/>
        <v>15.375</v>
      </c>
      <c r="BH2853" t="str">
        <f t="shared" si="134"/>
        <v>NOT COMPLY</v>
      </c>
      <c r="BI2853" t="str">
        <f>VLOOKUP(H2853,Sheet2!$A$1:$B$270,2,FALSE)</f>
        <v>ENDE</v>
      </c>
    </row>
    <row r="2854" spans="1:61">
      <c r="A2854">
        <v>2853</v>
      </c>
      <c r="B2854">
        <v>1002630904</v>
      </c>
      <c r="C2854">
        <v>3</v>
      </c>
      <c r="D2854" t="s">
        <v>45</v>
      </c>
      <c r="E2854">
        <v>5</v>
      </c>
      <c r="F2854" t="s">
        <v>113</v>
      </c>
      <c r="G2854" t="s">
        <v>111</v>
      </c>
      <c r="H2854" t="s">
        <v>526</v>
      </c>
      <c r="I2854" t="s">
        <v>212</v>
      </c>
      <c r="J2854" t="s">
        <v>213</v>
      </c>
      <c r="K2854" t="s">
        <v>149</v>
      </c>
      <c r="L2854" t="s">
        <v>214</v>
      </c>
      <c r="M2854" t="s">
        <v>76</v>
      </c>
      <c r="N2854" t="s">
        <v>215</v>
      </c>
      <c r="O2854" s="57">
        <v>46305.551851851851</v>
      </c>
      <c r="P2854" s="57">
        <v>46308.74554398148</v>
      </c>
      <c r="Q2854">
        <v>69407889</v>
      </c>
      <c r="S2854">
        <v>172507204239</v>
      </c>
      <c r="T2854" t="s">
        <v>5650</v>
      </c>
      <c r="U2854" t="s">
        <v>5651</v>
      </c>
      <c r="V2854" t="s">
        <v>5652</v>
      </c>
      <c r="Z2854">
        <v>121.88525260971601</v>
      </c>
      <c r="AA2854">
        <v>-8.7849010311773892</v>
      </c>
      <c r="AB2854" t="s">
        <v>5653</v>
      </c>
      <c r="AC2854" t="s">
        <v>235</v>
      </c>
      <c r="AL2854" t="s">
        <v>217</v>
      </c>
      <c r="AM2854" t="s">
        <v>5654</v>
      </c>
      <c r="AN2854" t="s">
        <v>6</v>
      </c>
      <c r="AO2854" s="57">
        <v>46305.570069444446</v>
      </c>
      <c r="AP2854" s="57">
        <v>46306.625</v>
      </c>
      <c r="AR2854" t="s">
        <v>218</v>
      </c>
      <c r="AS2854" t="s">
        <v>219</v>
      </c>
      <c r="AT2854" t="s">
        <v>230</v>
      </c>
      <c r="AU2854">
        <v>20261013</v>
      </c>
      <c r="AV2854" t="s">
        <v>221</v>
      </c>
      <c r="AW2854" t="s">
        <v>876</v>
      </c>
      <c r="AX2854" t="s">
        <v>222</v>
      </c>
      <c r="BA2854" s="57">
        <v>46306.625</v>
      </c>
      <c r="BB2854" t="s">
        <v>5654</v>
      </c>
      <c r="BC2854">
        <v>2026</v>
      </c>
      <c r="BD2854">
        <v>10</v>
      </c>
      <c r="BE2854">
        <v>13</v>
      </c>
      <c r="BF2854" s="6">
        <f t="shared" si="132"/>
        <v>46308</v>
      </c>
      <c r="BG2854">
        <f t="shared" si="133"/>
        <v>1.375</v>
      </c>
      <c r="BH2854" t="str">
        <f t="shared" si="134"/>
        <v>NOT COMPLY</v>
      </c>
      <c r="BI2854" t="str">
        <f>VLOOKUP(H2854,Sheet2!$A$1:$B$270,2,FALSE)</f>
        <v>ENDE</v>
      </c>
    </row>
    <row r="2855" spans="1:61">
      <c r="A2855">
        <v>2854</v>
      </c>
      <c r="B2855">
        <v>1002653836</v>
      </c>
      <c r="C2855">
        <v>3</v>
      </c>
      <c r="D2855" t="s">
        <v>45</v>
      </c>
      <c r="E2855">
        <v>5</v>
      </c>
      <c r="F2855" t="s">
        <v>113</v>
      </c>
      <c r="G2855" t="s">
        <v>117</v>
      </c>
      <c r="H2855" t="s">
        <v>409</v>
      </c>
      <c r="I2855" t="s">
        <v>212</v>
      </c>
      <c r="J2855" t="s">
        <v>213</v>
      </c>
      <c r="K2855" t="s">
        <v>149</v>
      </c>
      <c r="L2855" t="s">
        <v>214</v>
      </c>
      <c r="M2855" t="s">
        <v>224</v>
      </c>
      <c r="N2855" t="s">
        <v>215</v>
      </c>
      <c r="O2855" s="57">
        <v>46321.539444444446</v>
      </c>
      <c r="P2855" s="57">
        <v>46323.777106481481</v>
      </c>
      <c r="Q2855">
        <v>69417116</v>
      </c>
      <c r="S2855">
        <v>172509796826</v>
      </c>
      <c r="T2855" t="s">
        <v>13477</v>
      </c>
      <c r="U2855" t="s">
        <v>13478</v>
      </c>
      <c r="V2855" t="s">
        <v>13479</v>
      </c>
      <c r="Z2855">
        <v>123.174871020019</v>
      </c>
      <c r="AA2855">
        <v>-8.3837168283615604</v>
      </c>
      <c r="AB2855" t="s">
        <v>13480</v>
      </c>
      <c r="AC2855" t="s">
        <v>216</v>
      </c>
      <c r="AL2855" t="s">
        <v>217</v>
      </c>
      <c r="AM2855" t="s">
        <v>13481</v>
      </c>
      <c r="AN2855" t="s">
        <v>6</v>
      </c>
      <c r="AO2855" t="s">
        <v>13197</v>
      </c>
      <c r="AP2855" s="57">
        <v>46323.333333333336</v>
      </c>
      <c r="AR2855" t="s">
        <v>18</v>
      </c>
      <c r="AS2855" t="s">
        <v>219</v>
      </c>
      <c r="AT2855" t="s">
        <v>220</v>
      </c>
      <c r="AV2855" t="s">
        <v>226</v>
      </c>
      <c r="AW2855" t="s">
        <v>13482</v>
      </c>
      <c r="AX2855" t="s">
        <v>222</v>
      </c>
      <c r="BA2855" s="57">
        <v>46323.333333333336</v>
      </c>
      <c r="BB2855" t="s">
        <v>13481</v>
      </c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str">
        <f>VLOOKUP(H2855,Sheet2!$A$1:$B$270,2,FALSE)</f>
        <v>MAUMERE</v>
      </c>
    </row>
    <row r="2856" spans="1:61">
      <c r="A2856">
        <v>2855</v>
      </c>
      <c r="B2856">
        <v>1002658239</v>
      </c>
      <c r="C2856">
        <v>3</v>
      </c>
      <c r="D2856" t="s">
        <v>45</v>
      </c>
      <c r="E2856">
        <v>5</v>
      </c>
      <c r="F2856" t="s">
        <v>113</v>
      </c>
      <c r="G2856" t="s">
        <v>117</v>
      </c>
      <c r="H2856" t="s">
        <v>409</v>
      </c>
      <c r="I2856" t="s">
        <v>212</v>
      </c>
      <c r="J2856" t="s">
        <v>213</v>
      </c>
      <c r="K2856" t="s">
        <v>149</v>
      </c>
      <c r="L2856" t="s">
        <v>214</v>
      </c>
      <c r="M2856" t="s">
        <v>224</v>
      </c>
      <c r="N2856" t="s">
        <v>215</v>
      </c>
      <c r="O2856" s="57">
        <v>46323.683923611112</v>
      </c>
      <c r="P2856" s="57">
        <v>46324.641284722224</v>
      </c>
      <c r="Q2856">
        <v>69418808</v>
      </c>
      <c r="S2856">
        <v>172509796745</v>
      </c>
      <c r="T2856" t="s">
        <v>14832</v>
      </c>
      <c r="U2856" t="s">
        <v>14833</v>
      </c>
      <c r="V2856" t="s">
        <v>14834</v>
      </c>
      <c r="Z2856">
        <v>122.96749904751699</v>
      </c>
      <c r="AA2856">
        <v>-8.3498561035519003</v>
      </c>
      <c r="AB2856" t="s">
        <v>14835</v>
      </c>
      <c r="AC2856" t="s">
        <v>216</v>
      </c>
      <c r="AL2856" t="s">
        <v>217</v>
      </c>
      <c r="AM2856" t="s">
        <v>14836</v>
      </c>
      <c r="AN2856" t="s">
        <v>6</v>
      </c>
      <c r="AO2856" t="s">
        <v>14733</v>
      </c>
      <c r="AP2856" s="57">
        <v>46324.625</v>
      </c>
      <c r="AR2856" t="s">
        <v>18</v>
      </c>
      <c r="AS2856" t="s">
        <v>219</v>
      </c>
      <c r="AT2856" t="s">
        <v>230</v>
      </c>
      <c r="AV2856" t="s">
        <v>226</v>
      </c>
      <c r="AW2856" t="s">
        <v>880</v>
      </c>
      <c r="AX2856" t="s">
        <v>222</v>
      </c>
      <c r="BA2856" s="57">
        <v>46324.625</v>
      </c>
      <c r="BB2856" t="s">
        <v>14836</v>
      </c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str">
        <f>VLOOKUP(H2856,Sheet2!$A$1:$B$270,2,FALSE)</f>
        <v>MAUMERE</v>
      </c>
    </row>
    <row r="2857" spans="1:61">
      <c r="A2857">
        <v>2856</v>
      </c>
      <c r="B2857">
        <v>1002657164</v>
      </c>
      <c r="C2857">
        <v>3</v>
      </c>
      <c r="D2857" t="s">
        <v>45</v>
      </c>
      <c r="E2857">
        <v>5</v>
      </c>
      <c r="F2857" t="s">
        <v>113</v>
      </c>
      <c r="G2857" t="s">
        <v>117</v>
      </c>
      <c r="H2857" t="s">
        <v>409</v>
      </c>
      <c r="I2857" t="s">
        <v>212</v>
      </c>
      <c r="J2857" t="s">
        <v>213</v>
      </c>
      <c r="K2857" t="s">
        <v>149</v>
      </c>
      <c r="L2857" t="s">
        <v>214</v>
      </c>
      <c r="M2857" t="s">
        <v>542</v>
      </c>
      <c r="N2857" t="s">
        <v>215</v>
      </c>
      <c r="O2857" s="57">
        <v>46323.415995370371</v>
      </c>
      <c r="P2857" s="57">
        <v>46323.416006944448</v>
      </c>
      <c r="Q2857">
        <v>69408958</v>
      </c>
      <c r="T2857" t="s">
        <v>6522</v>
      </c>
      <c r="V2857" t="s">
        <v>6524</v>
      </c>
      <c r="Z2857">
        <v>123.16186</v>
      </c>
      <c r="AA2857">
        <v>-8.3857400000000002</v>
      </c>
      <c r="AB2857" t="s">
        <v>6525</v>
      </c>
      <c r="AC2857" t="s">
        <v>235</v>
      </c>
      <c r="AL2857" t="s">
        <v>217</v>
      </c>
      <c r="AM2857" t="s">
        <v>6526</v>
      </c>
      <c r="AN2857" t="s">
        <v>6</v>
      </c>
      <c r="AO2857" t="s">
        <v>14830</v>
      </c>
      <c r="AP2857" s="57">
        <v>46309</v>
      </c>
      <c r="AR2857" t="s">
        <v>543</v>
      </c>
      <c r="AS2857" t="s">
        <v>219</v>
      </c>
      <c r="AT2857" t="s">
        <v>230</v>
      </c>
      <c r="AV2857" t="s">
        <v>14831</v>
      </c>
      <c r="AW2857" t="s">
        <v>880</v>
      </c>
      <c r="AX2857" t="s">
        <v>222</v>
      </c>
      <c r="BA2857" s="57">
        <v>46309.333333333336</v>
      </c>
      <c r="BB2857" t="s">
        <v>6526</v>
      </c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str">
        <f>VLOOKUP(H2857,Sheet2!$A$1:$B$270,2,FALSE)</f>
        <v>MAUMERE</v>
      </c>
    </row>
    <row r="2858" spans="1:61">
      <c r="A2858">
        <v>2857</v>
      </c>
      <c r="B2858">
        <v>1002623904</v>
      </c>
      <c r="C2858">
        <v>3</v>
      </c>
      <c r="D2858" t="s">
        <v>45</v>
      </c>
      <c r="E2858">
        <v>5</v>
      </c>
      <c r="F2858" t="s">
        <v>113</v>
      </c>
      <c r="G2858" t="s">
        <v>117</v>
      </c>
      <c r="H2858" t="s">
        <v>409</v>
      </c>
      <c r="I2858" t="s">
        <v>212</v>
      </c>
      <c r="J2858" t="s">
        <v>213</v>
      </c>
      <c r="K2858" t="s">
        <v>149</v>
      </c>
      <c r="L2858" t="s">
        <v>214</v>
      </c>
      <c r="M2858" t="s">
        <v>76</v>
      </c>
      <c r="N2858" t="s">
        <v>215</v>
      </c>
      <c r="O2858" s="57">
        <v>46301.453240740739</v>
      </c>
      <c r="P2858" s="57">
        <v>46304.877372685187</v>
      </c>
      <c r="Q2858">
        <v>69404874</v>
      </c>
      <c r="S2858">
        <v>172509796778</v>
      </c>
      <c r="T2858" t="s">
        <v>3643</v>
      </c>
      <c r="U2858" t="s">
        <v>3644</v>
      </c>
      <c r="V2858" t="s">
        <v>3645</v>
      </c>
      <c r="Z2858">
        <v>122.979019135236</v>
      </c>
      <c r="AA2858">
        <v>-8.3474129623928395</v>
      </c>
      <c r="AB2858" t="s">
        <v>3646</v>
      </c>
      <c r="AC2858" t="s">
        <v>216</v>
      </c>
      <c r="AL2858" t="s">
        <v>217</v>
      </c>
      <c r="AM2858" t="s">
        <v>3647</v>
      </c>
      <c r="AN2858" t="s">
        <v>6</v>
      </c>
      <c r="AO2858" s="57">
        <v>46183.454942129632</v>
      </c>
      <c r="AP2858" s="57">
        <v>46302.333333333336</v>
      </c>
      <c r="AR2858" t="s">
        <v>218</v>
      </c>
      <c r="AS2858" t="s">
        <v>219</v>
      </c>
      <c r="AT2858" t="s">
        <v>230</v>
      </c>
      <c r="AU2858">
        <v>20261009</v>
      </c>
      <c r="AV2858" t="s">
        <v>221</v>
      </c>
      <c r="AW2858" t="s">
        <v>880</v>
      </c>
      <c r="AX2858" t="s">
        <v>222</v>
      </c>
      <c r="BA2858" s="57">
        <v>46302.333333333336</v>
      </c>
      <c r="BB2858" t="s">
        <v>3647</v>
      </c>
      <c r="BC2858">
        <v>2026</v>
      </c>
      <c r="BD2858">
        <v>10</v>
      </c>
      <c r="BE2858">
        <v>9</v>
      </c>
      <c r="BF2858" s="6">
        <f t="shared" si="132"/>
        <v>46304</v>
      </c>
      <c r="BG2858">
        <f t="shared" si="133"/>
        <v>1.6666666666642413</v>
      </c>
      <c r="BH2858" t="str">
        <f t="shared" si="134"/>
        <v>NOT COMPLY</v>
      </c>
      <c r="BI2858" t="str">
        <f>VLOOKUP(H2858,Sheet2!$A$1:$B$270,2,FALSE)</f>
        <v>MAUMERE</v>
      </c>
    </row>
    <row r="2859" spans="1:61">
      <c r="A2859">
        <v>2858</v>
      </c>
      <c r="B2859">
        <v>1002628639</v>
      </c>
      <c r="C2859">
        <v>3</v>
      </c>
      <c r="D2859" t="s">
        <v>45</v>
      </c>
      <c r="E2859">
        <v>5</v>
      </c>
      <c r="F2859" t="s">
        <v>113</v>
      </c>
      <c r="G2859" t="s">
        <v>117</v>
      </c>
      <c r="H2859" t="s">
        <v>409</v>
      </c>
      <c r="I2859" t="s">
        <v>212</v>
      </c>
      <c r="J2859" t="s">
        <v>213</v>
      </c>
      <c r="K2859" t="s">
        <v>149</v>
      </c>
      <c r="L2859" t="s">
        <v>214</v>
      </c>
      <c r="M2859" t="s">
        <v>76</v>
      </c>
      <c r="N2859" t="s">
        <v>215</v>
      </c>
      <c r="O2859" s="57">
        <v>46303.816435185188</v>
      </c>
      <c r="P2859" s="57">
        <v>46307.402858796297</v>
      </c>
      <c r="Q2859">
        <v>69406913</v>
      </c>
      <c r="S2859">
        <v>172509796789</v>
      </c>
      <c r="T2859" t="s">
        <v>4773</v>
      </c>
      <c r="U2859" t="s">
        <v>4774</v>
      </c>
      <c r="V2859" t="s">
        <v>4775</v>
      </c>
      <c r="Z2859">
        <v>122.96141540000001</v>
      </c>
      <c r="AA2859">
        <v>-8.3495504999999994</v>
      </c>
      <c r="AB2859" t="s">
        <v>4776</v>
      </c>
      <c r="AC2859" t="s">
        <v>235</v>
      </c>
      <c r="AL2859" t="s">
        <v>217</v>
      </c>
      <c r="AM2859" t="s">
        <v>4777</v>
      </c>
      <c r="AN2859" t="s">
        <v>6</v>
      </c>
      <c r="AO2859" s="57">
        <v>46244.83021990741</v>
      </c>
      <c r="AP2859" s="57">
        <v>46305.333333333336</v>
      </c>
      <c r="AR2859" t="s">
        <v>218</v>
      </c>
      <c r="AS2859" t="s">
        <v>219</v>
      </c>
      <c r="AT2859" t="s">
        <v>230</v>
      </c>
      <c r="AU2859">
        <v>20261012</v>
      </c>
      <c r="AV2859" t="s">
        <v>221</v>
      </c>
      <c r="AW2859" t="s">
        <v>4778</v>
      </c>
      <c r="AX2859" t="s">
        <v>222</v>
      </c>
      <c r="BA2859" s="57">
        <v>46305.333333333336</v>
      </c>
      <c r="BB2859" t="s">
        <v>4777</v>
      </c>
      <c r="BC2859">
        <v>2026</v>
      </c>
      <c r="BD2859">
        <v>10</v>
      </c>
      <c r="BE2859">
        <v>12</v>
      </c>
      <c r="BF2859" s="6">
        <f t="shared" si="132"/>
        <v>46307</v>
      </c>
      <c r="BG2859">
        <f t="shared" si="133"/>
        <v>1.6666666666642413</v>
      </c>
      <c r="BH2859" t="str">
        <f t="shared" si="134"/>
        <v>NOT COMPLY</v>
      </c>
      <c r="BI2859" t="str">
        <f>VLOOKUP(H2859,Sheet2!$A$1:$B$270,2,FALSE)</f>
        <v>MAUMERE</v>
      </c>
    </row>
    <row r="2860" spans="1:61">
      <c r="A2860">
        <v>2859</v>
      </c>
      <c r="B2860">
        <v>1002647270</v>
      </c>
      <c r="C2860">
        <v>3</v>
      </c>
      <c r="D2860" t="s">
        <v>45</v>
      </c>
      <c r="E2860">
        <v>5</v>
      </c>
      <c r="F2860" t="s">
        <v>113</v>
      </c>
      <c r="G2860" t="s">
        <v>117</v>
      </c>
      <c r="H2860" t="s">
        <v>409</v>
      </c>
      <c r="I2860" t="s">
        <v>212</v>
      </c>
      <c r="J2860" t="s">
        <v>213</v>
      </c>
      <c r="K2860" t="s">
        <v>149</v>
      </c>
      <c r="L2860" t="s">
        <v>214</v>
      </c>
      <c r="M2860" t="s">
        <v>76</v>
      </c>
      <c r="N2860" t="s">
        <v>215</v>
      </c>
      <c r="O2860" s="57">
        <v>46316.526898148149</v>
      </c>
      <c r="P2860" s="57">
        <v>46323.88858796296</v>
      </c>
      <c r="Q2860">
        <v>69414424</v>
      </c>
      <c r="S2860">
        <v>172509796805</v>
      </c>
      <c r="T2860" t="s">
        <v>11280</v>
      </c>
      <c r="U2860" t="s">
        <v>11281</v>
      </c>
      <c r="V2860" t="s">
        <v>11282</v>
      </c>
      <c r="Z2860">
        <v>122.986845485866</v>
      </c>
      <c r="AA2860">
        <v>-8.3393927838445094</v>
      </c>
      <c r="AB2860" t="s">
        <v>11283</v>
      </c>
      <c r="AC2860" t="s">
        <v>216</v>
      </c>
      <c r="AL2860" t="s">
        <v>217</v>
      </c>
      <c r="AM2860" t="s">
        <v>11284</v>
      </c>
      <c r="AN2860" t="s">
        <v>6</v>
      </c>
      <c r="AO2860" t="s">
        <v>10835</v>
      </c>
      <c r="AP2860" s="57">
        <v>46317.458333333336</v>
      </c>
      <c r="AR2860" t="s">
        <v>218</v>
      </c>
      <c r="AS2860" t="s">
        <v>219</v>
      </c>
      <c r="AT2860" t="s">
        <v>230</v>
      </c>
      <c r="AU2860">
        <v>20261028</v>
      </c>
      <c r="AV2860" t="s">
        <v>221</v>
      </c>
      <c r="AW2860" t="s">
        <v>880</v>
      </c>
      <c r="AX2860" t="s">
        <v>222</v>
      </c>
      <c r="BA2860" s="57">
        <v>46317.458333333336</v>
      </c>
      <c r="BB2860" t="s">
        <v>11284</v>
      </c>
      <c r="BC2860">
        <v>2026</v>
      </c>
      <c r="BD2860">
        <v>10</v>
      </c>
      <c r="BE2860">
        <v>28</v>
      </c>
      <c r="BF2860" s="6">
        <f t="shared" si="132"/>
        <v>46323</v>
      </c>
      <c r="BG2860">
        <f t="shared" si="133"/>
        <v>5.5416666666642413</v>
      </c>
      <c r="BH2860" t="str">
        <f t="shared" si="134"/>
        <v>NOT COMPLY</v>
      </c>
      <c r="BI2860" t="str">
        <f>VLOOKUP(H2860,Sheet2!$A$1:$B$270,2,FALSE)</f>
        <v>MAUMERE</v>
      </c>
    </row>
    <row r="2861" spans="1:61">
      <c r="A2861">
        <v>2860</v>
      </c>
      <c r="B2861">
        <v>1002633791</v>
      </c>
      <c r="C2861">
        <v>3</v>
      </c>
      <c r="D2861" t="s">
        <v>45</v>
      </c>
      <c r="E2861">
        <v>5</v>
      </c>
      <c r="F2861" t="s">
        <v>113</v>
      </c>
      <c r="G2861" t="s">
        <v>117</v>
      </c>
      <c r="H2861" t="s">
        <v>409</v>
      </c>
      <c r="I2861" t="s">
        <v>212</v>
      </c>
      <c r="J2861" t="s">
        <v>213</v>
      </c>
      <c r="K2861" t="s">
        <v>149</v>
      </c>
      <c r="L2861" t="s">
        <v>214</v>
      </c>
      <c r="M2861" t="s">
        <v>12206</v>
      </c>
      <c r="N2861" t="s">
        <v>215</v>
      </c>
      <c r="O2861" s="57">
        <v>46307.757349537038</v>
      </c>
      <c r="P2861" s="57">
        <v>46323.416770833333</v>
      </c>
      <c r="Q2861">
        <v>69408958</v>
      </c>
      <c r="S2861">
        <v>172509796793</v>
      </c>
      <c r="T2861" t="s">
        <v>6522</v>
      </c>
      <c r="U2861" t="s">
        <v>6523</v>
      </c>
      <c r="V2861" t="s">
        <v>6524</v>
      </c>
      <c r="Z2861">
        <v>123.161861</v>
      </c>
      <c r="AA2861">
        <v>-8.3857488999999994</v>
      </c>
      <c r="AB2861" t="s">
        <v>6525</v>
      </c>
      <c r="AC2861" t="s">
        <v>235</v>
      </c>
      <c r="AL2861" t="s">
        <v>217</v>
      </c>
      <c r="AM2861" t="s">
        <v>6526</v>
      </c>
      <c r="AN2861" t="s">
        <v>6</v>
      </c>
      <c r="AO2861" s="57">
        <v>46366.767488425925</v>
      </c>
      <c r="AP2861" s="57">
        <v>46309.333333333336</v>
      </c>
      <c r="AQ2861" t="s">
        <v>5749</v>
      </c>
      <c r="AR2861" t="s">
        <v>325</v>
      </c>
      <c r="AS2861" t="s">
        <v>219</v>
      </c>
      <c r="AT2861" t="s">
        <v>230</v>
      </c>
      <c r="AV2861" t="s">
        <v>14230</v>
      </c>
      <c r="AW2861" t="s">
        <v>880</v>
      </c>
      <c r="AX2861" t="s">
        <v>222</v>
      </c>
      <c r="BA2861" s="57">
        <v>46309.333333333336</v>
      </c>
      <c r="BB2861" t="s">
        <v>6526</v>
      </c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str">
        <f>VLOOKUP(H2861,Sheet2!$A$1:$B$270,2,FALSE)</f>
        <v>MAUMERE</v>
      </c>
    </row>
    <row r="2862" spans="1:61">
      <c r="A2862">
        <v>2861</v>
      </c>
      <c r="B2862">
        <v>1002628335</v>
      </c>
      <c r="C2862">
        <v>3</v>
      </c>
      <c r="D2862" t="s">
        <v>45</v>
      </c>
      <c r="E2862">
        <v>5</v>
      </c>
      <c r="F2862" t="s">
        <v>113</v>
      </c>
      <c r="G2862" t="s">
        <v>117</v>
      </c>
      <c r="H2862" t="s">
        <v>273</v>
      </c>
      <c r="I2862" t="s">
        <v>212</v>
      </c>
      <c r="J2862" t="s">
        <v>213</v>
      </c>
      <c r="K2862" t="s">
        <v>149</v>
      </c>
      <c r="L2862" t="s">
        <v>214</v>
      </c>
      <c r="M2862" t="s">
        <v>224</v>
      </c>
      <c r="N2862" t="s">
        <v>215</v>
      </c>
      <c r="O2862" s="57">
        <v>46303.689502314817</v>
      </c>
      <c r="P2862" s="57">
        <v>46304.64166666667</v>
      </c>
      <c r="Q2862">
        <v>69406790</v>
      </c>
      <c r="S2862">
        <v>172510701141</v>
      </c>
      <c r="T2862" t="s">
        <v>4779</v>
      </c>
      <c r="U2862" t="s">
        <v>4780</v>
      </c>
      <c r="V2862" t="s">
        <v>4781</v>
      </c>
      <c r="Z2862">
        <v>123.437822695744</v>
      </c>
      <c r="AA2862">
        <v>-8.3704699589543008</v>
      </c>
      <c r="AB2862" t="s">
        <v>4782</v>
      </c>
      <c r="AC2862" t="s">
        <v>235</v>
      </c>
      <c r="AL2862" t="s">
        <v>217</v>
      </c>
      <c r="AM2862" t="s">
        <v>4783</v>
      </c>
      <c r="AN2862" t="s">
        <v>6</v>
      </c>
      <c r="AO2862" s="57">
        <v>46244.694594907407</v>
      </c>
      <c r="AP2862" s="57">
        <v>46304.625</v>
      </c>
      <c r="AR2862" t="s">
        <v>18</v>
      </c>
      <c r="AS2862" t="s">
        <v>219</v>
      </c>
      <c r="AT2862" t="s">
        <v>230</v>
      </c>
      <c r="AV2862" t="s">
        <v>226</v>
      </c>
      <c r="AW2862" t="s">
        <v>880</v>
      </c>
      <c r="AX2862" t="s">
        <v>222</v>
      </c>
      <c r="BA2862" s="57">
        <v>46304.625</v>
      </c>
      <c r="BB2862" t="s">
        <v>4783</v>
      </c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str">
        <f>VLOOKUP(H2862,Sheet2!$A$1:$B$270,2,FALSE)</f>
        <v>MAUMERE</v>
      </c>
    </row>
    <row r="2863" spans="1:61">
      <c r="A2863">
        <v>2862</v>
      </c>
      <c r="B2863">
        <v>1002621271</v>
      </c>
      <c r="C2863">
        <v>3</v>
      </c>
      <c r="D2863" t="s">
        <v>45</v>
      </c>
      <c r="E2863">
        <v>5</v>
      </c>
      <c r="F2863" t="s">
        <v>113</v>
      </c>
      <c r="G2863" t="s">
        <v>117</v>
      </c>
      <c r="H2863" t="s">
        <v>454</v>
      </c>
      <c r="I2863" t="s">
        <v>212</v>
      </c>
      <c r="J2863" t="s">
        <v>213</v>
      </c>
      <c r="K2863" t="s">
        <v>149</v>
      </c>
      <c r="L2863" t="s">
        <v>214</v>
      </c>
      <c r="M2863" t="s">
        <v>76</v>
      </c>
      <c r="N2863" t="s">
        <v>215</v>
      </c>
      <c r="O2863" s="57">
        <v>46299.405324074076</v>
      </c>
      <c r="P2863" s="57">
        <v>46300.617534722223</v>
      </c>
      <c r="Q2863">
        <v>69403817</v>
      </c>
      <c r="S2863">
        <v>172508209667</v>
      </c>
      <c r="T2863" t="s">
        <v>2400</v>
      </c>
      <c r="U2863" t="s">
        <v>2401</v>
      </c>
      <c r="V2863" t="s">
        <v>2405</v>
      </c>
      <c r="Z2863">
        <v>122.21116539090799</v>
      </c>
      <c r="AA2863">
        <v>-8.6143129513385901</v>
      </c>
      <c r="AB2863" t="s">
        <v>2406</v>
      </c>
      <c r="AC2863" t="s">
        <v>216</v>
      </c>
      <c r="AL2863" t="s">
        <v>217</v>
      </c>
      <c r="AM2863" t="s">
        <v>2404</v>
      </c>
      <c r="AN2863" t="s">
        <v>6</v>
      </c>
      <c r="AO2863" s="57">
        <v>46122.413159722222</v>
      </c>
      <c r="AP2863" s="57">
        <v>46300.333333333336</v>
      </c>
      <c r="AR2863" t="s">
        <v>218</v>
      </c>
      <c r="AS2863" t="s">
        <v>219</v>
      </c>
      <c r="AT2863" t="s">
        <v>230</v>
      </c>
      <c r="AU2863">
        <v>20261005</v>
      </c>
      <c r="AV2863" t="s">
        <v>221</v>
      </c>
      <c r="AW2863" t="s">
        <v>880</v>
      </c>
      <c r="AX2863" t="s">
        <v>222</v>
      </c>
      <c r="BA2863" s="57">
        <v>46300.333333333336</v>
      </c>
      <c r="BB2863" t="s">
        <v>2404</v>
      </c>
      <c r="BC2863">
        <v>2026</v>
      </c>
      <c r="BD2863">
        <v>10</v>
      </c>
      <c r="BE2863">
        <v>5</v>
      </c>
      <c r="BF2863" s="6">
        <f t="shared" si="132"/>
        <v>46300</v>
      </c>
      <c r="BG2863">
        <f t="shared" si="133"/>
        <v>-0.33333333333575865</v>
      </c>
      <c r="BH2863" t="str">
        <f t="shared" si="134"/>
        <v>COMPLY</v>
      </c>
      <c r="BI2863" t="str">
        <f>VLOOKUP(H2863,Sheet2!$A$1:$B$270,2,FALSE)</f>
        <v>MAUMERE</v>
      </c>
    </row>
    <row r="2864" spans="1:61">
      <c r="A2864">
        <v>2863</v>
      </c>
      <c r="B2864">
        <v>1002621270</v>
      </c>
      <c r="C2864">
        <v>3</v>
      </c>
      <c r="D2864" t="s">
        <v>45</v>
      </c>
      <c r="E2864">
        <v>5</v>
      </c>
      <c r="F2864" t="s">
        <v>113</v>
      </c>
      <c r="G2864" t="s">
        <v>117</v>
      </c>
      <c r="H2864" t="s">
        <v>454</v>
      </c>
      <c r="I2864" t="s">
        <v>212</v>
      </c>
      <c r="J2864" t="s">
        <v>213</v>
      </c>
      <c r="K2864" t="s">
        <v>149</v>
      </c>
      <c r="L2864" t="s">
        <v>214</v>
      </c>
      <c r="M2864" t="s">
        <v>76</v>
      </c>
      <c r="N2864" t="s">
        <v>215</v>
      </c>
      <c r="O2864" s="57">
        <v>46299.405266203707</v>
      </c>
      <c r="P2864" s="57">
        <v>46303.366076388891</v>
      </c>
      <c r="Q2864">
        <v>69403793</v>
      </c>
      <c r="S2864">
        <v>172508209666</v>
      </c>
      <c r="T2864" t="s">
        <v>2400</v>
      </c>
      <c r="U2864" t="s">
        <v>2401</v>
      </c>
      <c r="V2864" t="s">
        <v>2402</v>
      </c>
      <c r="Z2864">
        <v>122.21119724214</v>
      </c>
      <c r="AA2864">
        <v>-8.6143056584732793</v>
      </c>
      <c r="AB2864" t="s">
        <v>2403</v>
      </c>
      <c r="AC2864" t="s">
        <v>216</v>
      </c>
      <c r="AL2864" t="s">
        <v>217</v>
      </c>
      <c r="AM2864" t="s">
        <v>2404</v>
      </c>
      <c r="AN2864" t="s">
        <v>6</v>
      </c>
      <c r="AO2864" s="57">
        <v>46122.413159722222</v>
      </c>
      <c r="AP2864" s="57">
        <v>46300.333333333336</v>
      </c>
      <c r="AR2864" t="s">
        <v>218</v>
      </c>
      <c r="AS2864" t="s">
        <v>219</v>
      </c>
      <c r="AT2864" t="s">
        <v>230</v>
      </c>
      <c r="AU2864">
        <v>20261008</v>
      </c>
      <c r="AV2864" t="s">
        <v>221</v>
      </c>
      <c r="AW2864" t="s">
        <v>880</v>
      </c>
      <c r="AX2864" t="s">
        <v>222</v>
      </c>
      <c r="BA2864" s="57">
        <v>46300.333333333336</v>
      </c>
      <c r="BB2864" t="s">
        <v>2404</v>
      </c>
      <c r="BC2864">
        <v>2026</v>
      </c>
      <c r="BD2864">
        <v>10</v>
      </c>
      <c r="BE2864">
        <v>8</v>
      </c>
      <c r="BF2864" s="6">
        <f t="shared" si="132"/>
        <v>46303</v>
      </c>
      <c r="BG2864">
        <f t="shared" si="133"/>
        <v>2.6666666666642413</v>
      </c>
      <c r="BH2864" t="str">
        <f t="shared" si="134"/>
        <v>NOT COMPLY</v>
      </c>
      <c r="BI2864" t="str">
        <f>VLOOKUP(H2864,Sheet2!$A$1:$B$270,2,FALSE)</f>
        <v>MAUMERE</v>
      </c>
    </row>
    <row r="2865" spans="1:61">
      <c r="A2865">
        <v>2864</v>
      </c>
      <c r="B2865">
        <v>1002621495</v>
      </c>
      <c r="C2865">
        <v>3</v>
      </c>
      <c r="D2865" t="s">
        <v>45</v>
      </c>
      <c r="E2865">
        <v>5</v>
      </c>
      <c r="F2865" t="s">
        <v>113</v>
      </c>
      <c r="G2865" t="s">
        <v>117</v>
      </c>
      <c r="H2865" t="s">
        <v>454</v>
      </c>
      <c r="I2865" t="s">
        <v>212</v>
      </c>
      <c r="J2865" t="s">
        <v>213</v>
      </c>
      <c r="K2865" t="s">
        <v>149</v>
      </c>
      <c r="L2865" t="s">
        <v>214</v>
      </c>
      <c r="M2865" t="s">
        <v>76</v>
      </c>
      <c r="N2865" t="s">
        <v>215</v>
      </c>
      <c r="O2865" s="57">
        <v>46299.71366898148</v>
      </c>
      <c r="P2865" s="57">
        <v>46311.588356481479</v>
      </c>
      <c r="Q2865">
        <v>69403977</v>
      </c>
      <c r="S2865">
        <v>172508209675</v>
      </c>
      <c r="T2865" t="s">
        <v>2407</v>
      </c>
      <c r="U2865" t="s">
        <v>2408</v>
      </c>
      <c r="V2865" t="s">
        <v>2409</v>
      </c>
      <c r="Z2865">
        <v>122.2079598</v>
      </c>
      <c r="AA2865">
        <v>-8.6389528000000002</v>
      </c>
      <c r="AB2865" t="s">
        <v>2410</v>
      </c>
      <c r="AC2865" t="s">
        <v>216</v>
      </c>
      <c r="AL2865" t="s">
        <v>217</v>
      </c>
      <c r="AM2865" t="s">
        <v>2411</v>
      </c>
      <c r="AN2865" t="s">
        <v>6</v>
      </c>
      <c r="AO2865" s="57">
        <v>46122.725798611114</v>
      </c>
      <c r="AP2865" s="57">
        <v>46300.625</v>
      </c>
      <c r="AR2865" t="s">
        <v>218</v>
      </c>
      <c r="AS2865" t="s">
        <v>219</v>
      </c>
      <c r="AT2865" t="s">
        <v>220</v>
      </c>
      <c r="AU2865">
        <v>20261016</v>
      </c>
      <c r="AV2865" t="s">
        <v>221</v>
      </c>
      <c r="AW2865" t="s">
        <v>2412</v>
      </c>
      <c r="AX2865" t="s">
        <v>222</v>
      </c>
      <c r="BA2865" s="57">
        <v>46300.625</v>
      </c>
      <c r="BB2865" t="s">
        <v>2411</v>
      </c>
      <c r="BC2865">
        <v>2026</v>
      </c>
      <c r="BD2865">
        <v>10</v>
      </c>
      <c r="BE2865">
        <v>16</v>
      </c>
      <c r="BF2865" s="6">
        <f t="shared" si="132"/>
        <v>46311</v>
      </c>
      <c r="BG2865">
        <f t="shared" si="133"/>
        <v>10.375</v>
      </c>
      <c r="BH2865" t="str">
        <f t="shared" si="134"/>
        <v>NOT COMPLY</v>
      </c>
      <c r="BI2865" t="str">
        <f>VLOOKUP(H2865,Sheet2!$A$1:$B$270,2,FALSE)</f>
        <v>MAUMERE</v>
      </c>
    </row>
    <row r="2866" spans="1:61">
      <c r="A2866">
        <v>2865</v>
      </c>
      <c r="B2866">
        <v>1002636481</v>
      </c>
      <c r="C2866">
        <v>3</v>
      </c>
      <c r="D2866" t="s">
        <v>45</v>
      </c>
      <c r="E2866">
        <v>5</v>
      </c>
      <c r="F2866" t="s">
        <v>113</v>
      </c>
      <c r="G2866" t="s">
        <v>117</v>
      </c>
      <c r="H2866" t="s">
        <v>454</v>
      </c>
      <c r="I2866" t="s">
        <v>212</v>
      </c>
      <c r="J2866" t="s">
        <v>213</v>
      </c>
      <c r="K2866" t="s">
        <v>149</v>
      </c>
      <c r="L2866" t="s">
        <v>214</v>
      </c>
      <c r="M2866" t="s">
        <v>76</v>
      </c>
      <c r="N2866" t="s">
        <v>215</v>
      </c>
      <c r="O2866" s="57">
        <v>46309.470543981479</v>
      </c>
      <c r="P2866" s="57">
        <v>46311.598124999997</v>
      </c>
      <c r="Q2866">
        <v>69409982</v>
      </c>
      <c r="S2866">
        <v>172508209807</v>
      </c>
      <c r="T2866" t="s">
        <v>7332</v>
      </c>
      <c r="U2866" t="s">
        <v>7333</v>
      </c>
      <c r="V2866" t="s">
        <v>7334</v>
      </c>
      <c r="Z2866">
        <v>122.208414115011</v>
      </c>
      <c r="AA2866">
        <v>-8.6120249736919803</v>
      </c>
      <c r="AB2866" t="s">
        <v>7335</v>
      </c>
      <c r="AC2866" t="s">
        <v>216</v>
      </c>
      <c r="AL2866" t="s">
        <v>217</v>
      </c>
      <c r="AM2866" t="s">
        <v>7082</v>
      </c>
      <c r="AN2866" t="s">
        <v>6</v>
      </c>
      <c r="AO2866" t="s">
        <v>7136</v>
      </c>
      <c r="AP2866" s="57">
        <v>46310.458333333336</v>
      </c>
      <c r="AR2866" t="s">
        <v>218</v>
      </c>
      <c r="AS2866" t="s">
        <v>219</v>
      </c>
      <c r="AT2866" t="s">
        <v>230</v>
      </c>
      <c r="AU2866">
        <v>20261016</v>
      </c>
      <c r="AV2866" t="s">
        <v>221</v>
      </c>
      <c r="AW2866" t="s">
        <v>882</v>
      </c>
      <c r="AX2866" t="s">
        <v>222</v>
      </c>
      <c r="BA2866" s="57">
        <v>46310.458333333336</v>
      </c>
      <c r="BB2866" t="s">
        <v>7082</v>
      </c>
      <c r="BC2866">
        <v>2026</v>
      </c>
      <c r="BD2866">
        <v>10</v>
      </c>
      <c r="BE2866">
        <v>16</v>
      </c>
      <c r="BF2866" s="6">
        <f t="shared" si="132"/>
        <v>46311</v>
      </c>
      <c r="BG2866">
        <f t="shared" si="133"/>
        <v>0.54166666666424135</v>
      </c>
      <c r="BH2866" t="str">
        <f t="shared" si="134"/>
        <v>COMPLY</v>
      </c>
      <c r="BI2866" t="str">
        <f>VLOOKUP(H2866,Sheet2!$A$1:$B$270,2,FALSE)</f>
        <v>MAUMERE</v>
      </c>
    </row>
    <row r="2867" spans="1:61">
      <c r="A2867">
        <v>2866</v>
      </c>
      <c r="B2867">
        <v>1002640489</v>
      </c>
      <c r="C2867">
        <v>3</v>
      </c>
      <c r="D2867" t="s">
        <v>45</v>
      </c>
      <c r="E2867">
        <v>5</v>
      </c>
      <c r="F2867" t="s">
        <v>113</v>
      </c>
      <c r="G2867" t="s">
        <v>117</v>
      </c>
      <c r="H2867" t="s">
        <v>454</v>
      </c>
      <c r="I2867" t="s">
        <v>212</v>
      </c>
      <c r="J2867" t="s">
        <v>213</v>
      </c>
      <c r="K2867" t="s">
        <v>149</v>
      </c>
      <c r="L2867" t="s">
        <v>214</v>
      </c>
      <c r="M2867" t="s">
        <v>76</v>
      </c>
      <c r="N2867" t="s">
        <v>215</v>
      </c>
      <c r="O2867" s="57">
        <v>46311.635115740741</v>
      </c>
      <c r="P2867" s="57">
        <v>46321.387719907405</v>
      </c>
      <c r="Q2867">
        <v>69411654</v>
      </c>
      <c r="S2867">
        <v>172508209834</v>
      </c>
      <c r="T2867" t="s">
        <v>9294</v>
      </c>
      <c r="U2867" t="s">
        <v>9295</v>
      </c>
      <c r="V2867" t="s">
        <v>9296</v>
      </c>
      <c r="Z2867">
        <v>122.21466100000001</v>
      </c>
      <c r="AA2867">
        <v>-8.6209927178458603</v>
      </c>
      <c r="AB2867" t="s">
        <v>9297</v>
      </c>
      <c r="AC2867" t="s">
        <v>235</v>
      </c>
      <c r="AL2867" t="s">
        <v>217</v>
      </c>
      <c r="AM2867" t="s">
        <v>9298</v>
      </c>
      <c r="AN2867" t="s">
        <v>6</v>
      </c>
      <c r="AO2867" t="s">
        <v>7929</v>
      </c>
      <c r="AP2867" s="57">
        <v>46314.458333333336</v>
      </c>
      <c r="AR2867" t="s">
        <v>218</v>
      </c>
      <c r="AS2867" t="s">
        <v>219</v>
      </c>
      <c r="AT2867" t="s">
        <v>220</v>
      </c>
      <c r="AU2867">
        <v>20261026</v>
      </c>
      <c r="AV2867" t="s">
        <v>221</v>
      </c>
      <c r="AW2867" t="s">
        <v>4459</v>
      </c>
      <c r="AX2867" t="s">
        <v>222</v>
      </c>
      <c r="BA2867" s="57">
        <v>46314.458333333336</v>
      </c>
      <c r="BB2867" t="s">
        <v>9298</v>
      </c>
      <c r="BC2867">
        <v>2026</v>
      </c>
      <c r="BD2867">
        <v>10</v>
      </c>
      <c r="BE2867">
        <v>26</v>
      </c>
      <c r="BF2867" s="6">
        <f t="shared" si="132"/>
        <v>46321</v>
      </c>
      <c r="BG2867">
        <f t="shared" si="133"/>
        <v>6.5416666666642413</v>
      </c>
      <c r="BH2867" t="str">
        <f t="shared" si="134"/>
        <v>NOT COMPLY</v>
      </c>
      <c r="BI2867" t="str">
        <f>VLOOKUP(H2867,Sheet2!$A$1:$B$270,2,FALSE)</f>
        <v>MAUMERE</v>
      </c>
    </row>
    <row r="2868" spans="1:61">
      <c r="A2868">
        <v>2867</v>
      </c>
      <c r="B2868">
        <v>1002642697</v>
      </c>
      <c r="C2868">
        <v>3</v>
      </c>
      <c r="D2868" t="s">
        <v>45</v>
      </c>
      <c r="E2868">
        <v>5</v>
      </c>
      <c r="F2868" t="s">
        <v>113</v>
      </c>
      <c r="G2868" t="s">
        <v>117</v>
      </c>
      <c r="H2868" t="s">
        <v>454</v>
      </c>
      <c r="I2868" t="s">
        <v>212</v>
      </c>
      <c r="J2868" t="s">
        <v>213</v>
      </c>
      <c r="K2868" t="s">
        <v>149</v>
      </c>
      <c r="M2868" t="s">
        <v>76</v>
      </c>
      <c r="N2868" t="s">
        <v>563</v>
      </c>
      <c r="O2868" s="57">
        <v>46314.447592592594</v>
      </c>
      <c r="P2868" s="57">
        <v>46323.780648148146</v>
      </c>
      <c r="Q2868">
        <v>69412694</v>
      </c>
      <c r="R2868">
        <v>3822440035</v>
      </c>
      <c r="S2868">
        <v>172508209859</v>
      </c>
      <c r="T2868" t="s">
        <v>9992</v>
      </c>
      <c r="U2868" t="s">
        <v>9993</v>
      </c>
      <c r="V2868" t="s">
        <v>9994</v>
      </c>
      <c r="Z2868">
        <v>122.2180675</v>
      </c>
      <c r="AA2868">
        <v>-8.6227038</v>
      </c>
      <c r="AB2868" t="s">
        <v>9995</v>
      </c>
      <c r="AC2868" t="s">
        <v>283</v>
      </c>
      <c r="AL2868" t="s">
        <v>217</v>
      </c>
      <c r="AM2868" t="s">
        <v>9996</v>
      </c>
      <c r="AN2868" t="s">
        <v>6</v>
      </c>
      <c r="AO2868" t="s">
        <v>9376</v>
      </c>
      <c r="AP2868" s="57">
        <v>46321.458333333336</v>
      </c>
      <c r="AR2868" t="s">
        <v>218</v>
      </c>
      <c r="AS2868" t="s">
        <v>219</v>
      </c>
      <c r="AT2868" t="s">
        <v>230</v>
      </c>
      <c r="AU2868">
        <v>20261028</v>
      </c>
      <c r="AV2868" t="s">
        <v>221</v>
      </c>
      <c r="AW2868" t="s">
        <v>540</v>
      </c>
      <c r="AX2868" t="s">
        <v>222</v>
      </c>
      <c r="BA2868" s="57">
        <v>46321.458333333336</v>
      </c>
      <c r="BB2868" t="s">
        <v>9996</v>
      </c>
      <c r="BC2868">
        <v>2026</v>
      </c>
      <c r="BD2868">
        <v>10</v>
      </c>
      <c r="BE2868">
        <v>28</v>
      </c>
      <c r="BF2868" s="6">
        <f t="shared" si="132"/>
        <v>46323</v>
      </c>
      <c r="BG2868">
        <f t="shared" si="133"/>
        <v>1.5416666666642413</v>
      </c>
      <c r="BH2868" t="str">
        <f t="shared" si="134"/>
        <v>NOT COMPLY</v>
      </c>
      <c r="BI2868" t="str">
        <f>VLOOKUP(H2868,Sheet2!$A$1:$B$270,2,FALSE)</f>
        <v>MAUMERE</v>
      </c>
    </row>
    <row r="2869" spans="1:61">
      <c r="A2869">
        <v>2868</v>
      </c>
      <c r="B2869">
        <v>1002657317</v>
      </c>
      <c r="C2869">
        <v>3</v>
      </c>
      <c r="D2869" t="s">
        <v>45</v>
      </c>
      <c r="E2869">
        <v>5</v>
      </c>
      <c r="F2869" t="s">
        <v>113</v>
      </c>
      <c r="G2869" t="s">
        <v>117</v>
      </c>
      <c r="H2869" t="s">
        <v>454</v>
      </c>
      <c r="I2869" t="s">
        <v>212</v>
      </c>
      <c r="J2869" t="s">
        <v>213</v>
      </c>
      <c r="K2869" t="s">
        <v>149</v>
      </c>
      <c r="L2869" t="s">
        <v>214</v>
      </c>
      <c r="M2869" t="s">
        <v>255</v>
      </c>
      <c r="N2869" t="s">
        <v>215</v>
      </c>
      <c r="O2869" s="57">
        <v>46323.452673611115</v>
      </c>
      <c r="P2869" s="57">
        <v>46325.552673611113</v>
      </c>
      <c r="Q2869">
        <v>69418417</v>
      </c>
      <c r="S2869">
        <v>172508209940</v>
      </c>
      <c r="T2869" t="s">
        <v>14837</v>
      </c>
      <c r="U2869" t="s">
        <v>14838</v>
      </c>
      <c r="V2869" t="s">
        <v>14839</v>
      </c>
      <c r="Z2869">
        <v>122.2375567</v>
      </c>
      <c r="AA2869">
        <v>-8.6369357000000004</v>
      </c>
      <c r="AB2869" t="s">
        <v>14840</v>
      </c>
      <c r="AC2869" t="s">
        <v>235</v>
      </c>
      <c r="AL2869" t="s">
        <v>217</v>
      </c>
      <c r="AM2869" t="s">
        <v>14388</v>
      </c>
      <c r="AN2869" t="s">
        <v>6</v>
      </c>
      <c r="AO2869" t="s">
        <v>14331</v>
      </c>
      <c r="AP2869" s="57">
        <v>46324.333333333336</v>
      </c>
      <c r="AR2869" t="s">
        <v>256</v>
      </c>
      <c r="AS2869" t="s">
        <v>219</v>
      </c>
      <c r="AT2869" t="s">
        <v>220</v>
      </c>
      <c r="AV2869" t="s">
        <v>257</v>
      </c>
      <c r="AW2869" t="s">
        <v>4459</v>
      </c>
      <c r="AX2869" t="s">
        <v>222</v>
      </c>
      <c r="BA2869" s="57">
        <v>46324.333333333336</v>
      </c>
      <c r="BB2869" t="s">
        <v>14388</v>
      </c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str">
        <f>VLOOKUP(H2869,Sheet2!$A$1:$B$270,2,FALSE)</f>
        <v>MAUMERE</v>
      </c>
    </row>
    <row r="2870" spans="1:61">
      <c r="A2870">
        <v>2869</v>
      </c>
      <c r="B2870">
        <v>1002654690</v>
      </c>
      <c r="C2870">
        <v>3</v>
      </c>
      <c r="D2870" t="s">
        <v>45</v>
      </c>
      <c r="E2870">
        <v>5</v>
      </c>
      <c r="F2870" t="s">
        <v>113</v>
      </c>
      <c r="G2870" t="s">
        <v>114</v>
      </c>
      <c r="H2870" t="s">
        <v>525</v>
      </c>
      <c r="I2870" t="s">
        <v>212</v>
      </c>
      <c r="J2870" t="s">
        <v>213</v>
      </c>
      <c r="K2870" t="s">
        <v>149</v>
      </c>
      <c r="M2870" t="s">
        <v>224</v>
      </c>
      <c r="N2870" t="s">
        <v>563</v>
      </c>
      <c r="O2870" s="57">
        <v>46321.693842592591</v>
      </c>
      <c r="P2870" s="57">
        <v>46324.478854166664</v>
      </c>
      <c r="Q2870">
        <v>69195783</v>
      </c>
      <c r="S2870">
        <v>172513217901</v>
      </c>
      <c r="T2870" t="s">
        <v>13486</v>
      </c>
      <c r="U2870" t="s">
        <v>13487</v>
      </c>
      <c r="V2870" t="s">
        <v>14841</v>
      </c>
      <c r="Z2870">
        <v>120.4931285</v>
      </c>
      <c r="AA2870">
        <v>-8.3083296000000004</v>
      </c>
      <c r="AB2870" t="s">
        <v>13488</v>
      </c>
      <c r="AC2870" t="s">
        <v>284</v>
      </c>
      <c r="AL2870" t="s">
        <v>217</v>
      </c>
      <c r="AM2870" t="s">
        <v>14842</v>
      </c>
      <c r="AN2870" t="s">
        <v>6</v>
      </c>
      <c r="AO2870" t="s">
        <v>12958</v>
      </c>
      <c r="AP2870" s="57">
        <v>46324.458333333336</v>
      </c>
      <c r="AR2870" t="s">
        <v>18</v>
      </c>
      <c r="AS2870" t="s">
        <v>219</v>
      </c>
      <c r="AT2870" t="s">
        <v>230</v>
      </c>
      <c r="AV2870" t="s">
        <v>226</v>
      </c>
      <c r="AW2870" t="s">
        <v>540</v>
      </c>
      <c r="AX2870" t="s">
        <v>222</v>
      </c>
      <c r="BA2870" s="57">
        <v>46324.458333333336</v>
      </c>
      <c r="BB2870" t="s">
        <v>14842</v>
      </c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str">
        <f>VLOOKUP(H2870,Sheet2!$A$1:$B$270,2,FALSE)</f>
        <v>LABOAN BAJO</v>
      </c>
    </row>
    <row r="2871" spans="1:61">
      <c r="A2871">
        <v>2870</v>
      </c>
      <c r="B2871">
        <v>1002654487</v>
      </c>
      <c r="C2871">
        <v>3</v>
      </c>
      <c r="D2871" t="s">
        <v>45</v>
      </c>
      <c r="E2871">
        <v>5</v>
      </c>
      <c r="F2871" t="s">
        <v>113</v>
      </c>
      <c r="G2871" t="s">
        <v>114</v>
      </c>
      <c r="H2871" t="s">
        <v>525</v>
      </c>
      <c r="I2871" t="s">
        <v>212</v>
      </c>
      <c r="J2871" t="s">
        <v>213</v>
      </c>
      <c r="K2871" t="s">
        <v>149</v>
      </c>
      <c r="L2871" t="s">
        <v>214</v>
      </c>
      <c r="M2871" t="s">
        <v>224</v>
      </c>
      <c r="N2871" t="s">
        <v>215</v>
      </c>
      <c r="O2871" s="57">
        <v>46321.646354166667</v>
      </c>
      <c r="P2871" s="57">
        <v>46322.638287037036</v>
      </c>
      <c r="Q2871">
        <v>69417366</v>
      </c>
      <c r="S2871">
        <v>172513217900</v>
      </c>
      <c r="T2871" t="s">
        <v>9156</v>
      </c>
      <c r="U2871" t="s">
        <v>13483</v>
      </c>
      <c r="V2871" t="s">
        <v>13484</v>
      </c>
      <c r="Z2871">
        <v>120.4885902</v>
      </c>
      <c r="AA2871">
        <v>-8.3121227999999991</v>
      </c>
      <c r="AB2871" t="s">
        <v>13485</v>
      </c>
      <c r="AC2871" t="s">
        <v>235</v>
      </c>
      <c r="AL2871" t="s">
        <v>217</v>
      </c>
      <c r="AM2871" t="s">
        <v>13257</v>
      </c>
      <c r="AN2871" t="s">
        <v>6</v>
      </c>
      <c r="AO2871" t="s">
        <v>13096</v>
      </c>
      <c r="AP2871" s="57">
        <v>46322.625</v>
      </c>
      <c r="AR2871" t="s">
        <v>18</v>
      </c>
      <c r="AS2871" t="s">
        <v>219</v>
      </c>
      <c r="AT2871" t="s">
        <v>230</v>
      </c>
      <c r="AV2871" t="s">
        <v>226</v>
      </c>
      <c r="AW2871" t="s">
        <v>880</v>
      </c>
      <c r="AX2871" t="s">
        <v>222</v>
      </c>
      <c r="BA2871" s="57">
        <v>46322.625</v>
      </c>
      <c r="BB2871" t="s">
        <v>13257</v>
      </c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str">
        <f>VLOOKUP(H2871,Sheet2!$A$1:$B$270,2,FALSE)</f>
        <v>LABOAN BAJO</v>
      </c>
    </row>
    <row r="2872" spans="1:61">
      <c r="A2872">
        <v>2871</v>
      </c>
      <c r="B2872">
        <v>1002658510</v>
      </c>
      <c r="C2872">
        <v>3</v>
      </c>
      <c r="D2872" t="s">
        <v>45</v>
      </c>
      <c r="E2872">
        <v>5</v>
      </c>
      <c r="F2872" t="s">
        <v>113</v>
      </c>
      <c r="G2872" t="s">
        <v>114</v>
      </c>
      <c r="H2872" t="s">
        <v>387</v>
      </c>
      <c r="I2872" t="s">
        <v>212</v>
      </c>
      <c r="J2872" t="s">
        <v>213</v>
      </c>
      <c r="K2872" t="s">
        <v>149</v>
      </c>
      <c r="L2872" t="s">
        <v>214</v>
      </c>
      <c r="M2872" t="s">
        <v>224</v>
      </c>
      <c r="N2872" t="s">
        <v>215</v>
      </c>
      <c r="O2872" s="57">
        <v>46324.348483796297</v>
      </c>
      <c r="P2872" s="57">
        <v>46325.337534722225</v>
      </c>
      <c r="Q2872">
        <v>69418944</v>
      </c>
      <c r="S2872">
        <v>172512452926</v>
      </c>
      <c r="T2872" t="s">
        <v>15534</v>
      </c>
      <c r="U2872" t="s">
        <v>15535</v>
      </c>
      <c r="V2872" t="s">
        <v>15536</v>
      </c>
      <c r="Z2872">
        <v>119.90922110152999</v>
      </c>
      <c r="AA2872">
        <v>-8.5022658144541303</v>
      </c>
      <c r="AB2872" t="s">
        <v>15537</v>
      </c>
      <c r="AC2872" t="s">
        <v>235</v>
      </c>
      <c r="AL2872" t="s">
        <v>217</v>
      </c>
      <c r="AM2872" t="s">
        <v>14968</v>
      </c>
      <c r="AN2872" t="s">
        <v>6</v>
      </c>
      <c r="AO2872" t="s">
        <v>15538</v>
      </c>
      <c r="AP2872" s="57">
        <v>46325.333333333336</v>
      </c>
      <c r="AR2872" t="s">
        <v>18</v>
      </c>
      <c r="AS2872" t="s">
        <v>571</v>
      </c>
      <c r="AT2872" t="s">
        <v>230</v>
      </c>
      <c r="AV2872" t="s">
        <v>226</v>
      </c>
      <c r="AW2872" t="s">
        <v>877</v>
      </c>
      <c r="AX2872" t="s">
        <v>222</v>
      </c>
      <c r="BA2872" s="57">
        <v>46325.333333333336</v>
      </c>
      <c r="BB2872" t="s">
        <v>14968</v>
      </c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str">
        <f>VLOOKUP(H2872,Sheet2!$A$1:$B$270,2,FALSE)</f>
        <v>LABOAN BAJO</v>
      </c>
    </row>
    <row r="2873" spans="1:61">
      <c r="A2873">
        <v>2872</v>
      </c>
      <c r="B2873">
        <v>1002620752</v>
      </c>
      <c r="C2873">
        <v>3</v>
      </c>
      <c r="D2873" t="s">
        <v>45</v>
      </c>
      <c r="E2873">
        <v>5</v>
      </c>
      <c r="F2873" t="s">
        <v>113</v>
      </c>
      <c r="G2873" t="s">
        <v>114</v>
      </c>
      <c r="H2873" t="s">
        <v>387</v>
      </c>
      <c r="I2873" t="s">
        <v>212</v>
      </c>
      <c r="J2873" t="s">
        <v>213</v>
      </c>
      <c r="K2873" t="s">
        <v>149</v>
      </c>
      <c r="M2873" t="s">
        <v>76</v>
      </c>
      <c r="N2873" t="s">
        <v>215</v>
      </c>
      <c r="O2873" s="57">
        <v>46298.373888888891</v>
      </c>
      <c r="P2873" s="57">
        <v>46302.364814814813</v>
      </c>
      <c r="Q2873">
        <v>69403465</v>
      </c>
      <c r="S2873">
        <v>172512452812</v>
      </c>
      <c r="T2873" t="s">
        <v>2413</v>
      </c>
      <c r="U2873" t="s">
        <v>2414</v>
      </c>
      <c r="V2873" t="s">
        <v>2415</v>
      </c>
      <c r="Z2873">
        <v>119.882962703704</v>
      </c>
      <c r="AA2873">
        <v>-8.4986089452023403</v>
      </c>
      <c r="AB2873" t="s">
        <v>2416</v>
      </c>
      <c r="AC2873" t="s">
        <v>225</v>
      </c>
      <c r="AL2873" t="s">
        <v>217</v>
      </c>
      <c r="AM2873" t="s">
        <v>2417</v>
      </c>
      <c r="AN2873" t="s">
        <v>6</v>
      </c>
      <c r="AO2873" s="57">
        <v>46091.392974537041</v>
      </c>
      <c r="AP2873" s="57">
        <v>46299.333333333336</v>
      </c>
      <c r="AR2873" t="s">
        <v>218</v>
      </c>
      <c r="AS2873" t="s">
        <v>571</v>
      </c>
      <c r="AT2873" t="s">
        <v>230</v>
      </c>
      <c r="AU2873">
        <v>20261007</v>
      </c>
      <c r="AV2873" t="s">
        <v>221</v>
      </c>
      <c r="AW2873" t="s">
        <v>559</v>
      </c>
      <c r="AX2873" t="s">
        <v>222</v>
      </c>
      <c r="BA2873" s="57">
        <v>46299.333333333336</v>
      </c>
      <c r="BB2873" t="s">
        <v>2417</v>
      </c>
      <c r="BC2873">
        <v>2026</v>
      </c>
      <c r="BD2873">
        <v>10</v>
      </c>
      <c r="BE2873">
        <v>7</v>
      </c>
      <c r="BF2873" s="6">
        <f t="shared" si="132"/>
        <v>46302</v>
      </c>
      <c r="BG2873">
        <f t="shared" si="133"/>
        <v>2.6666666666642413</v>
      </c>
      <c r="BH2873" t="str">
        <f t="shared" si="134"/>
        <v>NOT COMPLY</v>
      </c>
      <c r="BI2873" t="str">
        <f>VLOOKUP(H2873,Sheet2!$A$1:$B$270,2,FALSE)</f>
        <v>LABOAN BAJO</v>
      </c>
    </row>
    <row r="2874" spans="1:61">
      <c r="A2874">
        <v>2873</v>
      </c>
      <c r="B2874">
        <v>1002630893</v>
      </c>
      <c r="C2874">
        <v>3</v>
      </c>
      <c r="D2874" t="s">
        <v>45</v>
      </c>
      <c r="E2874">
        <v>5</v>
      </c>
      <c r="F2874" t="s">
        <v>113</v>
      </c>
      <c r="G2874" t="s">
        <v>114</v>
      </c>
      <c r="H2874" t="s">
        <v>387</v>
      </c>
      <c r="I2874" t="s">
        <v>212</v>
      </c>
      <c r="J2874" t="s">
        <v>213</v>
      </c>
      <c r="K2874" t="s">
        <v>149</v>
      </c>
      <c r="L2874" t="s">
        <v>214</v>
      </c>
      <c r="M2874" t="s">
        <v>76</v>
      </c>
      <c r="N2874" t="s">
        <v>215</v>
      </c>
      <c r="O2874" s="57">
        <v>46305.544895833336</v>
      </c>
      <c r="P2874" s="57">
        <v>46309.788877314815</v>
      </c>
      <c r="Q2874">
        <v>69407855</v>
      </c>
      <c r="S2874">
        <v>172512452836</v>
      </c>
      <c r="T2874" t="s">
        <v>5655</v>
      </c>
      <c r="U2874" t="s">
        <v>5656</v>
      </c>
      <c r="V2874" t="s">
        <v>5657</v>
      </c>
      <c r="Z2874">
        <v>119.873703382909</v>
      </c>
      <c r="AA2874">
        <v>-8.5222489219758994</v>
      </c>
      <c r="AB2874" t="s">
        <v>5658</v>
      </c>
      <c r="AC2874" t="s">
        <v>216</v>
      </c>
      <c r="AL2874" t="s">
        <v>217</v>
      </c>
      <c r="AM2874" t="s">
        <v>5093</v>
      </c>
      <c r="AN2874" t="s">
        <v>6</v>
      </c>
      <c r="AO2874" s="57">
        <v>46305.570069444446</v>
      </c>
      <c r="AP2874" s="57">
        <v>46306.458333333336</v>
      </c>
      <c r="AR2874" t="s">
        <v>218</v>
      </c>
      <c r="AS2874" t="s">
        <v>571</v>
      </c>
      <c r="AT2874" t="s">
        <v>230</v>
      </c>
      <c r="AU2874">
        <v>20261014</v>
      </c>
      <c r="AV2874" t="s">
        <v>221</v>
      </c>
      <c r="AW2874" t="s">
        <v>877</v>
      </c>
      <c r="AX2874" t="s">
        <v>222</v>
      </c>
      <c r="BA2874" s="57">
        <v>46306.458333333336</v>
      </c>
      <c r="BB2874" t="s">
        <v>5093</v>
      </c>
      <c r="BC2874">
        <v>2026</v>
      </c>
      <c r="BD2874">
        <v>10</v>
      </c>
      <c r="BE2874">
        <v>14</v>
      </c>
      <c r="BF2874" s="6">
        <f t="shared" si="132"/>
        <v>46309</v>
      </c>
      <c r="BG2874">
        <f t="shared" si="133"/>
        <v>2.5416666666642413</v>
      </c>
      <c r="BH2874" t="str">
        <f t="shared" si="134"/>
        <v>NOT COMPLY</v>
      </c>
      <c r="BI2874" t="str">
        <f>VLOOKUP(H2874,Sheet2!$A$1:$B$270,2,FALSE)</f>
        <v>LABOAN BAJO</v>
      </c>
    </row>
    <row r="2875" spans="1:61">
      <c r="A2875">
        <v>2874</v>
      </c>
      <c r="B2875">
        <v>1002641846</v>
      </c>
      <c r="C2875">
        <v>3</v>
      </c>
      <c r="D2875" t="s">
        <v>45</v>
      </c>
      <c r="E2875">
        <v>5</v>
      </c>
      <c r="F2875" t="s">
        <v>113</v>
      </c>
      <c r="G2875" t="s">
        <v>114</v>
      </c>
      <c r="H2875" t="s">
        <v>387</v>
      </c>
      <c r="I2875" t="s">
        <v>212</v>
      </c>
      <c r="J2875" t="s">
        <v>213</v>
      </c>
      <c r="K2875" t="s">
        <v>149</v>
      </c>
      <c r="L2875" t="s">
        <v>214</v>
      </c>
      <c r="M2875" t="s">
        <v>76</v>
      </c>
      <c r="N2875" t="s">
        <v>215</v>
      </c>
      <c r="O2875" s="57">
        <v>46313.489351851851</v>
      </c>
      <c r="P2875" s="57">
        <v>46315.596307870372</v>
      </c>
      <c r="Q2875">
        <v>69412323</v>
      </c>
      <c r="S2875">
        <v>172512452886</v>
      </c>
      <c r="T2875" t="s">
        <v>9299</v>
      </c>
      <c r="U2875" t="s">
        <v>9300</v>
      </c>
      <c r="V2875" t="s">
        <v>9301</v>
      </c>
      <c r="Z2875">
        <v>119.8886275</v>
      </c>
      <c r="AA2875">
        <v>-8.5370916000000001</v>
      </c>
      <c r="AB2875" t="s">
        <v>9302</v>
      </c>
      <c r="AC2875" t="s">
        <v>235</v>
      </c>
      <c r="AL2875" t="s">
        <v>217</v>
      </c>
      <c r="AM2875" t="s">
        <v>8080</v>
      </c>
      <c r="AN2875" t="s">
        <v>6</v>
      </c>
      <c r="AO2875" t="s">
        <v>9303</v>
      </c>
      <c r="AP2875" s="57">
        <v>46314.333333333336</v>
      </c>
      <c r="AR2875" t="s">
        <v>218</v>
      </c>
      <c r="AS2875" t="s">
        <v>571</v>
      </c>
      <c r="AT2875" t="s">
        <v>230</v>
      </c>
      <c r="AU2875">
        <v>20261020</v>
      </c>
      <c r="AV2875" t="s">
        <v>221</v>
      </c>
      <c r="AW2875" t="s">
        <v>3944</v>
      </c>
      <c r="AX2875" t="s">
        <v>222</v>
      </c>
      <c r="BA2875" s="57">
        <v>46314.333333333336</v>
      </c>
      <c r="BB2875" t="s">
        <v>8080</v>
      </c>
      <c r="BC2875">
        <v>2026</v>
      </c>
      <c r="BD2875">
        <v>10</v>
      </c>
      <c r="BE2875">
        <v>20</v>
      </c>
      <c r="BF2875" s="6">
        <f t="shared" si="132"/>
        <v>46315</v>
      </c>
      <c r="BG2875">
        <f t="shared" si="133"/>
        <v>0.66666666666424135</v>
      </c>
      <c r="BH2875" t="str">
        <f t="shared" si="134"/>
        <v>COMPLY</v>
      </c>
      <c r="BI2875" t="str">
        <f>VLOOKUP(H2875,Sheet2!$A$1:$B$270,2,FALSE)</f>
        <v>LABOAN BAJO</v>
      </c>
    </row>
    <row r="2876" spans="1:61">
      <c r="A2876">
        <v>2875</v>
      </c>
      <c r="B2876">
        <v>1002644810</v>
      </c>
      <c r="C2876">
        <v>3</v>
      </c>
      <c r="D2876" t="s">
        <v>45</v>
      </c>
      <c r="E2876">
        <v>5</v>
      </c>
      <c r="F2876" t="s">
        <v>113</v>
      </c>
      <c r="G2876" t="s">
        <v>114</v>
      </c>
      <c r="H2876" t="s">
        <v>387</v>
      </c>
      <c r="I2876" t="s">
        <v>212</v>
      </c>
      <c r="J2876" t="s">
        <v>213</v>
      </c>
      <c r="K2876" t="s">
        <v>149</v>
      </c>
      <c r="L2876" t="s">
        <v>214</v>
      </c>
      <c r="M2876" t="s">
        <v>76</v>
      </c>
      <c r="N2876" t="s">
        <v>215</v>
      </c>
      <c r="O2876" s="57">
        <v>46315.416481481479</v>
      </c>
      <c r="P2876" s="57">
        <v>46316.808645833335</v>
      </c>
      <c r="Q2876">
        <v>69413515</v>
      </c>
      <c r="S2876">
        <v>172512452901</v>
      </c>
      <c r="T2876" t="s">
        <v>10631</v>
      </c>
      <c r="U2876" t="s">
        <v>10632</v>
      </c>
      <c r="V2876" t="s">
        <v>10633</v>
      </c>
      <c r="Z2876">
        <v>119.89296332001599</v>
      </c>
      <c r="AA2876">
        <v>-8.4883303693329797</v>
      </c>
      <c r="AB2876" t="s">
        <v>10634</v>
      </c>
      <c r="AC2876" t="s">
        <v>216</v>
      </c>
      <c r="AL2876" t="s">
        <v>217</v>
      </c>
      <c r="AM2876" t="s">
        <v>10635</v>
      </c>
      <c r="AN2876" t="s">
        <v>6</v>
      </c>
      <c r="AO2876" t="s">
        <v>10104</v>
      </c>
      <c r="AP2876" s="57">
        <v>46316.333333333336</v>
      </c>
      <c r="AR2876" t="s">
        <v>218</v>
      </c>
      <c r="AS2876" t="s">
        <v>571</v>
      </c>
      <c r="AT2876" t="s">
        <v>230</v>
      </c>
      <c r="AU2876">
        <v>20261021</v>
      </c>
      <c r="AV2876" t="s">
        <v>221</v>
      </c>
      <c r="AW2876" t="s">
        <v>876</v>
      </c>
      <c r="AX2876" t="s">
        <v>222</v>
      </c>
      <c r="BA2876" s="57">
        <v>46316.333333333336</v>
      </c>
      <c r="BB2876" t="s">
        <v>10635</v>
      </c>
      <c r="BC2876">
        <v>2026</v>
      </c>
      <c r="BD2876">
        <v>10</v>
      </c>
      <c r="BE2876">
        <v>21</v>
      </c>
      <c r="BF2876" s="6">
        <f t="shared" si="132"/>
        <v>46316</v>
      </c>
      <c r="BG2876">
        <f t="shared" si="133"/>
        <v>-0.33333333333575865</v>
      </c>
      <c r="BH2876" t="str">
        <f t="shared" si="134"/>
        <v>COMPLY</v>
      </c>
      <c r="BI2876" t="str">
        <f>VLOOKUP(H2876,Sheet2!$A$1:$B$270,2,FALSE)</f>
        <v>LABOAN BAJO</v>
      </c>
    </row>
    <row r="2877" spans="1:61">
      <c r="A2877">
        <v>2876</v>
      </c>
      <c r="B2877">
        <v>1002647017</v>
      </c>
      <c r="C2877">
        <v>3</v>
      </c>
      <c r="D2877" t="s">
        <v>45</v>
      </c>
      <c r="E2877">
        <v>5</v>
      </c>
      <c r="F2877" t="s">
        <v>113</v>
      </c>
      <c r="G2877" t="s">
        <v>114</v>
      </c>
      <c r="H2877" t="s">
        <v>387</v>
      </c>
      <c r="I2877" t="s">
        <v>212</v>
      </c>
      <c r="J2877" t="s">
        <v>213</v>
      </c>
      <c r="K2877" t="s">
        <v>149</v>
      </c>
      <c r="L2877" t="s">
        <v>214</v>
      </c>
      <c r="M2877" t="s">
        <v>76</v>
      </c>
      <c r="N2877" t="s">
        <v>215</v>
      </c>
      <c r="O2877" s="57">
        <v>46316.4609837963</v>
      </c>
      <c r="P2877" s="57">
        <v>46321.685798611114</v>
      </c>
      <c r="Q2877">
        <v>69414320</v>
      </c>
      <c r="S2877">
        <v>172512452772</v>
      </c>
      <c r="T2877" t="s">
        <v>11285</v>
      </c>
      <c r="U2877" t="s">
        <v>11286</v>
      </c>
      <c r="V2877" t="s">
        <v>11287</v>
      </c>
      <c r="Z2877">
        <v>119.901902452111</v>
      </c>
      <c r="AA2877">
        <v>-8.48919585347838</v>
      </c>
      <c r="AB2877" t="s">
        <v>11288</v>
      </c>
      <c r="AC2877" t="s">
        <v>216</v>
      </c>
      <c r="AL2877" t="s">
        <v>217</v>
      </c>
      <c r="AM2877" t="s">
        <v>11289</v>
      </c>
      <c r="AN2877" t="s">
        <v>6</v>
      </c>
      <c r="AO2877" t="s">
        <v>10977</v>
      </c>
      <c r="AP2877" s="57">
        <v>46317.333333333336</v>
      </c>
      <c r="AR2877" t="s">
        <v>218</v>
      </c>
      <c r="AS2877" t="s">
        <v>571</v>
      </c>
      <c r="AT2877" t="s">
        <v>230</v>
      </c>
      <c r="AU2877">
        <v>20261026</v>
      </c>
      <c r="AV2877" t="s">
        <v>221</v>
      </c>
      <c r="AW2877" t="s">
        <v>877</v>
      </c>
      <c r="AX2877" t="s">
        <v>222</v>
      </c>
      <c r="BA2877" s="57">
        <v>46317.333333333336</v>
      </c>
      <c r="BB2877" t="s">
        <v>11289</v>
      </c>
      <c r="BC2877">
        <v>2026</v>
      </c>
      <c r="BD2877">
        <v>10</v>
      </c>
      <c r="BE2877">
        <v>26</v>
      </c>
      <c r="BF2877" s="6">
        <f t="shared" si="132"/>
        <v>46321</v>
      </c>
      <c r="BG2877">
        <f t="shared" si="133"/>
        <v>3.6666666666642413</v>
      </c>
      <c r="BH2877" t="str">
        <f t="shared" si="134"/>
        <v>NOT COMPLY</v>
      </c>
      <c r="BI2877" t="str">
        <f>VLOOKUP(H2877,Sheet2!$A$1:$B$270,2,FALSE)</f>
        <v>LABOAN BAJO</v>
      </c>
    </row>
    <row r="2878" spans="1:61">
      <c r="A2878">
        <v>2877</v>
      </c>
      <c r="B2878">
        <v>1002625314</v>
      </c>
      <c r="C2878">
        <v>3</v>
      </c>
      <c r="D2878" t="s">
        <v>45</v>
      </c>
      <c r="E2878">
        <v>5</v>
      </c>
      <c r="F2878" t="s">
        <v>113</v>
      </c>
      <c r="G2878" t="s">
        <v>114</v>
      </c>
      <c r="H2878" t="s">
        <v>357</v>
      </c>
      <c r="I2878" t="s">
        <v>212</v>
      </c>
      <c r="J2878" t="s">
        <v>213</v>
      </c>
      <c r="K2878" t="s">
        <v>149</v>
      </c>
      <c r="L2878" t="s">
        <v>214</v>
      </c>
      <c r="M2878" t="s">
        <v>542</v>
      </c>
      <c r="N2878" t="s">
        <v>215</v>
      </c>
      <c r="O2878" s="57">
        <v>46302.361481481479</v>
      </c>
      <c r="P2878" s="57">
        <v>46302.361481481479</v>
      </c>
      <c r="Q2878">
        <v>69397958</v>
      </c>
      <c r="T2878" t="s">
        <v>4322</v>
      </c>
      <c r="V2878" t="s">
        <v>4323</v>
      </c>
      <c r="Z2878">
        <v>120.6082</v>
      </c>
      <c r="AA2878">
        <v>-8.8148400000000002</v>
      </c>
      <c r="AB2878" t="s">
        <v>4324</v>
      </c>
      <c r="AC2878" t="s">
        <v>235</v>
      </c>
      <c r="AL2878" t="s">
        <v>217</v>
      </c>
      <c r="AM2878" t="s">
        <v>4325</v>
      </c>
      <c r="AN2878" t="s">
        <v>6</v>
      </c>
      <c r="AO2878" s="57">
        <v>46213.392731481479</v>
      </c>
      <c r="AP2878" s="57">
        <v>46290</v>
      </c>
      <c r="AR2878" t="s">
        <v>543</v>
      </c>
      <c r="AS2878" t="s">
        <v>219</v>
      </c>
      <c r="AT2878" t="s">
        <v>230</v>
      </c>
      <c r="AV2878" t="s">
        <v>4326</v>
      </c>
      <c r="AW2878" t="s">
        <v>879</v>
      </c>
      <c r="AX2878" t="s">
        <v>222</v>
      </c>
      <c r="BA2878" s="57">
        <v>46290.625</v>
      </c>
      <c r="BB2878" t="s">
        <v>4325</v>
      </c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str">
        <f>VLOOKUP(H2878,Sheet2!$A$1:$B$270,2,FALSE)</f>
        <v>LABOAN BAJO</v>
      </c>
    </row>
    <row r="2879" spans="1:61">
      <c r="A2879">
        <v>2878</v>
      </c>
      <c r="B2879">
        <v>1002625322</v>
      </c>
      <c r="C2879">
        <v>3</v>
      </c>
      <c r="D2879" t="s">
        <v>45</v>
      </c>
      <c r="E2879">
        <v>5</v>
      </c>
      <c r="F2879" t="s">
        <v>113</v>
      </c>
      <c r="G2879" t="s">
        <v>114</v>
      </c>
      <c r="H2879" t="s">
        <v>357</v>
      </c>
      <c r="I2879" t="s">
        <v>212</v>
      </c>
      <c r="J2879" t="s">
        <v>213</v>
      </c>
      <c r="K2879" t="s">
        <v>149</v>
      </c>
      <c r="L2879" t="s">
        <v>214</v>
      </c>
      <c r="M2879" t="s">
        <v>542</v>
      </c>
      <c r="N2879" t="s">
        <v>215</v>
      </c>
      <c r="O2879" s="57">
        <v>46302.363159722219</v>
      </c>
      <c r="P2879" s="57">
        <v>46302.363171296296</v>
      </c>
      <c r="Q2879">
        <v>69398260</v>
      </c>
      <c r="T2879" t="s">
        <v>4327</v>
      </c>
      <c r="V2879" t="s">
        <v>4328</v>
      </c>
      <c r="Z2879">
        <v>120.6082</v>
      </c>
      <c r="AA2879">
        <v>-8.8148400000000002</v>
      </c>
      <c r="AB2879" t="s">
        <v>4329</v>
      </c>
      <c r="AC2879" t="s">
        <v>235</v>
      </c>
      <c r="AL2879" t="s">
        <v>217</v>
      </c>
      <c r="AM2879" t="s">
        <v>4330</v>
      </c>
      <c r="AN2879" t="s">
        <v>6</v>
      </c>
      <c r="AO2879" s="57">
        <v>46213.392731481479</v>
      </c>
      <c r="AP2879" s="57">
        <v>46291</v>
      </c>
      <c r="AR2879" t="s">
        <v>543</v>
      </c>
      <c r="AS2879" t="s">
        <v>219</v>
      </c>
      <c r="AT2879" t="s">
        <v>230</v>
      </c>
      <c r="AV2879" t="s">
        <v>4331</v>
      </c>
      <c r="AW2879" t="s">
        <v>879</v>
      </c>
      <c r="AX2879" t="s">
        <v>222</v>
      </c>
      <c r="BA2879" s="57">
        <v>46291.333333333336</v>
      </c>
      <c r="BB2879" t="s">
        <v>4330</v>
      </c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str">
        <f>VLOOKUP(H2879,Sheet2!$A$1:$B$270,2,FALSE)</f>
        <v>LABOAN BAJO</v>
      </c>
    </row>
    <row r="2880" spans="1:61">
      <c r="A2880">
        <v>2879</v>
      </c>
      <c r="B2880">
        <v>1002617761</v>
      </c>
      <c r="C2880">
        <v>3</v>
      </c>
      <c r="D2880" t="s">
        <v>45</v>
      </c>
      <c r="E2880">
        <v>5</v>
      </c>
      <c r="F2880" t="s">
        <v>113</v>
      </c>
      <c r="G2880" t="s">
        <v>114</v>
      </c>
      <c r="H2880" t="s">
        <v>357</v>
      </c>
      <c r="I2880" t="s">
        <v>212</v>
      </c>
      <c r="J2880" t="s">
        <v>213</v>
      </c>
      <c r="K2880" t="s">
        <v>149</v>
      </c>
      <c r="L2880" t="s">
        <v>214</v>
      </c>
      <c r="M2880" t="s">
        <v>76</v>
      </c>
      <c r="N2880" t="s">
        <v>215</v>
      </c>
      <c r="O2880" s="57">
        <v>46296.532442129632</v>
      </c>
      <c r="P2880" s="57">
        <v>46298.387129629627</v>
      </c>
      <c r="Q2880">
        <v>69402304</v>
      </c>
      <c r="S2880">
        <v>172514217309</v>
      </c>
      <c r="T2880" t="s">
        <v>1371</v>
      </c>
      <c r="U2880" t="s">
        <v>1372</v>
      </c>
      <c r="V2880" t="s">
        <v>1373</v>
      </c>
      <c r="Z2880">
        <v>120.474511633902</v>
      </c>
      <c r="AA2880">
        <v>-8.6045969281323096</v>
      </c>
      <c r="AB2880" t="s">
        <v>1374</v>
      </c>
      <c r="AC2880" t="s">
        <v>235</v>
      </c>
      <c r="AL2880" t="s">
        <v>217</v>
      </c>
      <c r="AM2880" t="s">
        <v>1375</v>
      </c>
      <c r="AN2880" t="s">
        <v>6</v>
      </c>
      <c r="AO2880" s="57">
        <v>46032.559305555558</v>
      </c>
      <c r="AP2880" s="57">
        <v>46297.458333333336</v>
      </c>
      <c r="AR2880" t="s">
        <v>218</v>
      </c>
      <c r="AS2880" t="s">
        <v>219</v>
      </c>
      <c r="AT2880" t="s">
        <v>230</v>
      </c>
      <c r="AU2880">
        <v>20261003</v>
      </c>
      <c r="AV2880" t="s">
        <v>221</v>
      </c>
      <c r="AW2880" t="s">
        <v>877</v>
      </c>
      <c r="AX2880" t="s">
        <v>222</v>
      </c>
      <c r="BA2880" s="57">
        <v>46297.458333333336</v>
      </c>
      <c r="BB2880" t="s">
        <v>1375</v>
      </c>
      <c r="BC2880">
        <v>2026</v>
      </c>
      <c r="BD2880">
        <v>10</v>
      </c>
      <c r="BE2880">
        <v>3</v>
      </c>
      <c r="BF2880" s="6">
        <f t="shared" si="132"/>
        <v>46298</v>
      </c>
      <c r="BG2880">
        <f t="shared" si="133"/>
        <v>0.54166666666424135</v>
      </c>
      <c r="BH2880" t="str">
        <f t="shared" si="134"/>
        <v>COMPLY</v>
      </c>
      <c r="BI2880" t="str">
        <f>VLOOKUP(H2880,Sheet2!$A$1:$B$270,2,FALSE)</f>
        <v>LABOAN BAJO</v>
      </c>
    </row>
    <row r="2881" spans="1:61">
      <c r="A2881">
        <v>2880</v>
      </c>
      <c r="B2881">
        <v>1002621180</v>
      </c>
      <c r="C2881">
        <v>3</v>
      </c>
      <c r="D2881" t="s">
        <v>45</v>
      </c>
      <c r="E2881">
        <v>5</v>
      </c>
      <c r="F2881" t="s">
        <v>113</v>
      </c>
      <c r="G2881" t="s">
        <v>114</v>
      </c>
      <c r="H2881" t="s">
        <v>357</v>
      </c>
      <c r="I2881" t="s">
        <v>212</v>
      </c>
      <c r="J2881" t="s">
        <v>213</v>
      </c>
      <c r="K2881" t="s">
        <v>149</v>
      </c>
      <c r="L2881" t="s">
        <v>214</v>
      </c>
      <c r="M2881" t="s">
        <v>76</v>
      </c>
      <c r="N2881" t="s">
        <v>215</v>
      </c>
      <c r="O2881" s="57">
        <v>46298.753240740742</v>
      </c>
      <c r="P2881" s="57">
        <v>46301.342974537038</v>
      </c>
      <c r="Q2881">
        <v>69403767</v>
      </c>
      <c r="S2881">
        <v>172514217335</v>
      </c>
      <c r="T2881" t="s">
        <v>2418</v>
      </c>
      <c r="U2881" t="s">
        <v>2419</v>
      </c>
      <c r="V2881" t="s">
        <v>2420</v>
      </c>
      <c r="Z2881">
        <v>120.466906164337</v>
      </c>
      <c r="AA2881">
        <v>-8.5952350993956106</v>
      </c>
      <c r="AB2881" t="s">
        <v>2421</v>
      </c>
      <c r="AC2881" t="s">
        <v>235</v>
      </c>
      <c r="AL2881" t="s">
        <v>217</v>
      </c>
      <c r="AM2881" t="s">
        <v>2422</v>
      </c>
      <c r="AN2881" t="s">
        <v>6</v>
      </c>
      <c r="AO2881" s="57">
        <v>46091.757280092592</v>
      </c>
      <c r="AP2881" s="57">
        <v>46300.333333333336</v>
      </c>
      <c r="AR2881" t="s">
        <v>218</v>
      </c>
      <c r="AS2881" t="s">
        <v>219</v>
      </c>
      <c r="AT2881" t="s">
        <v>230</v>
      </c>
      <c r="AU2881">
        <v>20261006</v>
      </c>
      <c r="AV2881" t="s">
        <v>221</v>
      </c>
      <c r="AW2881" t="s">
        <v>880</v>
      </c>
      <c r="AX2881" t="s">
        <v>222</v>
      </c>
      <c r="BA2881" s="57">
        <v>46300.333333333336</v>
      </c>
      <c r="BB2881" t="s">
        <v>2422</v>
      </c>
      <c r="BC2881">
        <v>2026</v>
      </c>
      <c r="BD2881">
        <v>10</v>
      </c>
      <c r="BE2881">
        <v>6</v>
      </c>
      <c r="BF2881" s="6">
        <f t="shared" si="132"/>
        <v>46301</v>
      </c>
      <c r="BG2881">
        <f t="shared" si="133"/>
        <v>0.66666666666424135</v>
      </c>
      <c r="BH2881" t="str">
        <f t="shared" si="134"/>
        <v>COMPLY</v>
      </c>
      <c r="BI2881" t="str">
        <f>VLOOKUP(H2881,Sheet2!$A$1:$B$270,2,FALSE)</f>
        <v>LABOAN BAJO</v>
      </c>
    </row>
    <row r="2882" spans="1:61">
      <c r="A2882">
        <v>2881</v>
      </c>
      <c r="B2882">
        <v>1002632360</v>
      </c>
      <c r="C2882">
        <v>3</v>
      </c>
      <c r="D2882" t="s">
        <v>45</v>
      </c>
      <c r="E2882">
        <v>5</v>
      </c>
      <c r="F2882" t="s">
        <v>113</v>
      </c>
      <c r="G2882" t="s">
        <v>114</v>
      </c>
      <c r="H2882" t="s">
        <v>357</v>
      </c>
      <c r="I2882" t="s">
        <v>212</v>
      </c>
      <c r="J2882" t="s">
        <v>213</v>
      </c>
      <c r="K2882" t="s">
        <v>149</v>
      </c>
      <c r="L2882" t="s">
        <v>214</v>
      </c>
      <c r="M2882" t="s">
        <v>76</v>
      </c>
      <c r="N2882" t="s">
        <v>215</v>
      </c>
      <c r="O2882" s="57">
        <v>46307.435115740744</v>
      </c>
      <c r="P2882" s="57">
        <v>46308.753680555557</v>
      </c>
      <c r="Q2882">
        <v>69408443</v>
      </c>
      <c r="S2882">
        <v>172514217424</v>
      </c>
      <c r="T2882" t="s">
        <v>6527</v>
      </c>
      <c r="U2882" t="s">
        <v>6528</v>
      </c>
      <c r="V2882" t="s">
        <v>6529</v>
      </c>
      <c r="Z2882">
        <v>120.4668173</v>
      </c>
      <c r="AA2882">
        <v>-8.6042979000000006</v>
      </c>
      <c r="AB2882" t="s">
        <v>6530</v>
      </c>
      <c r="AC2882" t="s">
        <v>235</v>
      </c>
      <c r="AL2882" t="s">
        <v>217</v>
      </c>
      <c r="AM2882" t="s">
        <v>6531</v>
      </c>
      <c r="AN2882" t="s">
        <v>6</v>
      </c>
      <c r="AO2882" s="57">
        <v>46366.455150462964</v>
      </c>
      <c r="AP2882" s="57">
        <v>46308.333333333336</v>
      </c>
      <c r="AR2882" t="s">
        <v>218</v>
      </c>
      <c r="AS2882" t="s">
        <v>219</v>
      </c>
      <c r="AT2882" t="s">
        <v>230</v>
      </c>
      <c r="AU2882">
        <v>20261013</v>
      </c>
      <c r="AV2882" t="s">
        <v>221</v>
      </c>
      <c r="AW2882" t="s">
        <v>2229</v>
      </c>
      <c r="AX2882" t="s">
        <v>222</v>
      </c>
      <c r="BA2882" s="57">
        <v>46308.333333333336</v>
      </c>
      <c r="BB2882" t="s">
        <v>6531</v>
      </c>
      <c r="BC2882">
        <v>2026</v>
      </c>
      <c r="BD2882">
        <v>10</v>
      </c>
      <c r="BE2882">
        <v>13</v>
      </c>
      <c r="BF2882" s="6">
        <f t="shared" ref="BF2882:BF2945" si="135">DATE(BC2882,BD2882,BE2882)</f>
        <v>46308</v>
      </c>
      <c r="BG2882">
        <f t="shared" ref="BG2882:BG2945" si="136">BF2882-BA2882</f>
        <v>-0.33333333333575865</v>
      </c>
      <c r="BH2882" t="str">
        <f t="shared" ref="BH2882:BH2945" si="137">IF(BG2882=1,"COMPLY",IF(BG2882&lt;1,"COMPLY","NOT COMPLY"))</f>
        <v>COMPLY</v>
      </c>
      <c r="BI2882" t="str">
        <f>VLOOKUP(H2882,Sheet2!$A$1:$B$270,2,FALSE)</f>
        <v>LABOAN BAJO</v>
      </c>
    </row>
    <row r="2883" spans="1:61">
      <c r="A2883">
        <v>2882</v>
      </c>
      <c r="B2883">
        <v>1002632132</v>
      </c>
      <c r="C2883">
        <v>3</v>
      </c>
      <c r="D2883" t="s">
        <v>45</v>
      </c>
      <c r="E2883">
        <v>5</v>
      </c>
      <c r="F2883" t="s">
        <v>113</v>
      </c>
      <c r="G2883" t="s">
        <v>114</v>
      </c>
      <c r="H2883" t="s">
        <v>357</v>
      </c>
      <c r="I2883" t="s">
        <v>212</v>
      </c>
      <c r="J2883" t="s">
        <v>213</v>
      </c>
      <c r="K2883" t="s">
        <v>149</v>
      </c>
      <c r="L2883" t="s">
        <v>214</v>
      </c>
      <c r="M2883" t="s">
        <v>76</v>
      </c>
      <c r="N2883" t="s">
        <v>215</v>
      </c>
      <c r="O2883" s="57">
        <v>46307.395601851851</v>
      </c>
      <c r="P2883" s="57">
        <v>46308.650451388887</v>
      </c>
      <c r="Q2883">
        <v>69408381</v>
      </c>
      <c r="S2883">
        <v>172514217398</v>
      </c>
      <c r="T2883" t="s">
        <v>6532</v>
      </c>
      <c r="U2883" t="s">
        <v>6533</v>
      </c>
      <c r="V2883" t="s">
        <v>6534</v>
      </c>
      <c r="Z2883">
        <v>120.46824293013201</v>
      </c>
      <c r="AA2883">
        <v>-8.6171834588894907</v>
      </c>
      <c r="AB2883" t="s">
        <v>6535</v>
      </c>
      <c r="AC2883" t="s">
        <v>235</v>
      </c>
      <c r="AL2883" t="s">
        <v>217</v>
      </c>
      <c r="AM2883" t="s">
        <v>6536</v>
      </c>
      <c r="AN2883" t="s">
        <v>6</v>
      </c>
      <c r="AO2883" s="57">
        <v>46366.403032407405</v>
      </c>
      <c r="AP2883" s="57">
        <v>46310.333333333336</v>
      </c>
      <c r="AR2883" t="s">
        <v>218</v>
      </c>
      <c r="AS2883" t="s">
        <v>219</v>
      </c>
      <c r="AT2883" t="s">
        <v>230</v>
      </c>
      <c r="AU2883">
        <v>20261013</v>
      </c>
      <c r="AV2883" t="s">
        <v>221</v>
      </c>
      <c r="AW2883" t="s">
        <v>886</v>
      </c>
      <c r="AX2883" t="s">
        <v>222</v>
      </c>
      <c r="BA2883" s="57">
        <v>46310.333333333336</v>
      </c>
      <c r="BB2883" t="s">
        <v>6536</v>
      </c>
      <c r="BC2883">
        <v>2026</v>
      </c>
      <c r="BD2883">
        <v>10</v>
      </c>
      <c r="BE2883">
        <v>13</v>
      </c>
      <c r="BF2883" s="6">
        <f t="shared" si="135"/>
        <v>46308</v>
      </c>
      <c r="BG2883">
        <f t="shared" si="136"/>
        <v>-2.3333333333357587</v>
      </c>
      <c r="BH2883" t="str">
        <f t="shared" si="137"/>
        <v>COMPLY</v>
      </c>
      <c r="BI2883" t="str">
        <f>VLOOKUP(H2883,Sheet2!$A$1:$B$270,2,FALSE)</f>
        <v>LABOAN BAJO</v>
      </c>
    </row>
    <row r="2884" spans="1:61">
      <c r="A2884">
        <v>2883</v>
      </c>
      <c r="B2884">
        <v>1002636408</v>
      </c>
      <c r="C2884">
        <v>3</v>
      </c>
      <c r="D2884" t="s">
        <v>45</v>
      </c>
      <c r="E2884">
        <v>5</v>
      </c>
      <c r="F2884" t="s">
        <v>113</v>
      </c>
      <c r="G2884" t="s">
        <v>114</v>
      </c>
      <c r="H2884" t="s">
        <v>357</v>
      </c>
      <c r="I2884" t="s">
        <v>212</v>
      </c>
      <c r="J2884" t="s">
        <v>213</v>
      </c>
      <c r="K2884" t="s">
        <v>149</v>
      </c>
      <c r="L2884" t="s">
        <v>214</v>
      </c>
      <c r="M2884" t="s">
        <v>76</v>
      </c>
      <c r="N2884" t="s">
        <v>215</v>
      </c>
      <c r="O2884" s="57">
        <v>46309.451157407406</v>
      </c>
      <c r="P2884" s="57">
        <v>46315.592442129629</v>
      </c>
      <c r="Q2884">
        <v>69409964</v>
      </c>
      <c r="S2884">
        <v>172514217458</v>
      </c>
      <c r="T2884" t="s">
        <v>7336</v>
      </c>
      <c r="U2884" t="s">
        <v>7337</v>
      </c>
      <c r="V2884" t="s">
        <v>7338</v>
      </c>
      <c r="Z2884">
        <v>120.4546897</v>
      </c>
      <c r="AA2884">
        <v>-8.6117986000000002</v>
      </c>
      <c r="AB2884" t="s">
        <v>7339</v>
      </c>
      <c r="AC2884" t="s">
        <v>235</v>
      </c>
      <c r="AL2884" t="s">
        <v>217</v>
      </c>
      <c r="AM2884" t="s">
        <v>7340</v>
      </c>
      <c r="AN2884" t="s">
        <v>6</v>
      </c>
      <c r="AO2884" t="s">
        <v>7319</v>
      </c>
      <c r="AP2884" s="57">
        <v>46310.333333333336</v>
      </c>
      <c r="AR2884" t="s">
        <v>218</v>
      </c>
      <c r="AS2884" t="s">
        <v>219</v>
      </c>
      <c r="AT2884" t="s">
        <v>230</v>
      </c>
      <c r="AU2884">
        <v>20261020</v>
      </c>
      <c r="AV2884" t="s">
        <v>221</v>
      </c>
      <c r="AW2884" t="s">
        <v>886</v>
      </c>
      <c r="AX2884" t="s">
        <v>222</v>
      </c>
      <c r="BA2884" s="57">
        <v>46310.333333333336</v>
      </c>
      <c r="BB2884" t="s">
        <v>7340</v>
      </c>
      <c r="BC2884">
        <v>2026</v>
      </c>
      <c r="BD2884">
        <v>10</v>
      </c>
      <c r="BE2884">
        <v>20</v>
      </c>
      <c r="BF2884" s="6">
        <f t="shared" si="135"/>
        <v>46315</v>
      </c>
      <c r="BG2884">
        <f t="shared" si="136"/>
        <v>4.6666666666642413</v>
      </c>
      <c r="BH2884" t="str">
        <f t="shared" si="137"/>
        <v>NOT COMPLY</v>
      </c>
      <c r="BI2884" t="str">
        <f>VLOOKUP(H2884,Sheet2!$A$1:$B$270,2,FALSE)</f>
        <v>LABOAN BAJO</v>
      </c>
    </row>
    <row r="2885" spans="1:61">
      <c r="A2885">
        <v>2884</v>
      </c>
      <c r="B2885">
        <v>1002639936</v>
      </c>
      <c r="C2885">
        <v>3</v>
      </c>
      <c r="D2885" t="s">
        <v>45</v>
      </c>
      <c r="E2885">
        <v>5</v>
      </c>
      <c r="F2885" t="s">
        <v>113</v>
      </c>
      <c r="G2885" t="s">
        <v>114</v>
      </c>
      <c r="H2885" t="s">
        <v>357</v>
      </c>
      <c r="I2885" t="s">
        <v>212</v>
      </c>
      <c r="J2885" t="s">
        <v>213</v>
      </c>
      <c r="K2885" t="s">
        <v>149</v>
      </c>
      <c r="L2885" t="s">
        <v>214</v>
      </c>
      <c r="M2885" t="s">
        <v>76</v>
      </c>
      <c r="N2885" t="s">
        <v>215</v>
      </c>
      <c r="O2885" s="57">
        <v>46311.47824074074</v>
      </c>
      <c r="P2885" s="57">
        <v>46314.542719907404</v>
      </c>
      <c r="Q2885">
        <v>69411385</v>
      </c>
      <c r="S2885">
        <v>172514217164</v>
      </c>
      <c r="T2885" t="s">
        <v>9304</v>
      </c>
      <c r="U2885" t="s">
        <v>9305</v>
      </c>
      <c r="V2885" t="s">
        <v>9306</v>
      </c>
      <c r="Z2885">
        <v>120.46342249999999</v>
      </c>
      <c r="AA2885">
        <v>-8.6161425000000005</v>
      </c>
      <c r="AB2885" t="s">
        <v>9307</v>
      </c>
      <c r="AC2885" t="s">
        <v>235</v>
      </c>
      <c r="AL2885" t="s">
        <v>217</v>
      </c>
      <c r="AM2885" t="s">
        <v>9308</v>
      </c>
      <c r="AN2885" t="s">
        <v>6</v>
      </c>
      <c r="AO2885" t="s">
        <v>8070</v>
      </c>
      <c r="AP2885" s="57">
        <v>46313.333333333336</v>
      </c>
      <c r="AR2885" t="s">
        <v>218</v>
      </c>
      <c r="AS2885" t="s">
        <v>219</v>
      </c>
      <c r="AT2885" t="s">
        <v>2361</v>
      </c>
      <c r="AU2885">
        <v>20261019</v>
      </c>
      <c r="AV2885" t="s">
        <v>221</v>
      </c>
      <c r="AW2885" t="s">
        <v>9309</v>
      </c>
      <c r="AX2885" t="s">
        <v>222</v>
      </c>
      <c r="BA2885" s="57">
        <v>46313.333333333336</v>
      </c>
      <c r="BB2885" t="s">
        <v>9308</v>
      </c>
      <c r="BC2885">
        <v>2026</v>
      </c>
      <c r="BD2885">
        <v>10</v>
      </c>
      <c r="BE2885">
        <v>19</v>
      </c>
      <c r="BF2885" s="6">
        <f t="shared" si="135"/>
        <v>46314</v>
      </c>
      <c r="BG2885">
        <f t="shared" si="136"/>
        <v>0.66666666666424135</v>
      </c>
      <c r="BH2885" t="str">
        <f t="shared" si="137"/>
        <v>COMPLY</v>
      </c>
      <c r="BI2885" t="str">
        <f>VLOOKUP(H2885,Sheet2!$A$1:$B$270,2,FALSE)</f>
        <v>LABOAN BAJO</v>
      </c>
    </row>
    <row r="2886" spans="1:61">
      <c r="A2886">
        <v>2885</v>
      </c>
      <c r="B2886">
        <v>1002639946</v>
      </c>
      <c r="C2886">
        <v>3</v>
      </c>
      <c r="D2886" t="s">
        <v>45</v>
      </c>
      <c r="E2886">
        <v>5</v>
      </c>
      <c r="F2886" t="s">
        <v>113</v>
      </c>
      <c r="G2886" t="s">
        <v>114</v>
      </c>
      <c r="H2886" t="s">
        <v>357</v>
      </c>
      <c r="I2886" t="s">
        <v>212</v>
      </c>
      <c r="J2886" t="s">
        <v>213</v>
      </c>
      <c r="K2886" t="s">
        <v>149</v>
      </c>
      <c r="L2886" t="s">
        <v>214</v>
      </c>
      <c r="M2886" t="s">
        <v>76</v>
      </c>
      <c r="N2886" t="s">
        <v>215</v>
      </c>
      <c r="O2886" s="57">
        <v>46311.48097222222</v>
      </c>
      <c r="P2886" s="57">
        <v>46315.858055555553</v>
      </c>
      <c r="Q2886">
        <v>69411388</v>
      </c>
      <c r="S2886">
        <v>172514216872</v>
      </c>
      <c r="T2886" t="s">
        <v>9310</v>
      </c>
      <c r="U2886" t="s">
        <v>9311</v>
      </c>
      <c r="V2886" t="s">
        <v>9312</v>
      </c>
      <c r="Z2886">
        <v>120.441360474446</v>
      </c>
      <c r="AA2886">
        <v>-8.5906977156564395</v>
      </c>
      <c r="AB2886" t="s">
        <v>9313</v>
      </c>
      <c r="AC2886" t="s">
        <v>235</v>
      </c>
      <c r="AL2886" t="s">
        <v>217</v>
      </c>
      <c r="AM2886" t="s">
        <v>9314</v>
      </c>
      <c r="AN2886" t="s">
        <v>6</v>
      </c>
      <c r="AO2886" t="s">
        <v>8070</v>
      </c>
      <c r="AP2886" s="57">
        <v>46313.333333333336</v>
      </c>
      <c r="AR2886" t="s">
        <v>218</v>
      </c>
      <c r="AS2886" t="s">
        <v>219</v>
      </c>
      <c r="AT2886" t="s">
        <v>230</v>
      </c>
      <c r="AU2886">
        <v>20261020</v>
      </c>
      <c r="AV2886" t="s">
        <v>221</v>
      </c>
      <c r="AW2886" t="s">
        <v>883</v>
      </c>
      <c r="AX2886" t="s">
        <v>222</v>
      </c>
      <c r="BA2886" s="57">
        <v>46313.333333333336</v>
      </c>
      <c r="BB2886" t="s">
        <v>9314</v>
      </c>
      <c r="BC2886">
        <v>2026</v>
      </c>
      <c r="BD2886">
        <v>10</v>
      </c>
      <c r="BE2886">
        <v>20</v>
      </c>
      <c r="BF2886" s="6">
        <f t="shared" si="135"/>
        <v>46315</v>
      </c>
      <c r="BG2886">
        <f t="shared" si="136"/>
        <v>1.6666666666642413</v>
      </c>
      <c r="BH2886" t="str">
        <f t="shared" si="137"/>
        <v>NOT COMPLY</v>
      </c>
      <c r="BI2886" t="str">
        <f>VLOOKUP(H2886,Sheet2!$A$1:$B$270,2,FALSE)</f>
        <v>LABOAN BAJO</v>
      </c>
    </row>
    <row r="2887" spans="1:61">
      <c r="A2887">
        <v>2886</v>
      </c>
      <c r="B2887">
        <v>1002642642</v>
      </c>
      <c r="C2887">
        <v>3</v>
      </c>
      <c r="D2887" t="s">
        <v>45</v>
      </c>
      <c r="E2887">
        <v>5</v>
      </c>
      <c r="F2887" t="s">
        <v>113</v>
      </c>
      <c r="G2887" t="s">
        <v>114</v>
      </c>
      <c r="H2887" t="s">
        <v>357</v>
      </c>
      <c r="I2887" t="s">
        <v>212</v>
      </c>
      <c r="J2887" t="s">
        <v>213</v>
      </c>
      <c r="K2887" t="s">
        <v>149</v>
      </c>
      <c r="L2887" t="s">
        <v>214</v>
      </c>
      <c r="M2887" t="s">
        <v>76</v>
      </c>
      <c r="N2887" t="s">
        <v>215</v>
      </c>
      <c r="O2887" s="57">
        <v>46314.438657407409</v>
      </c>
      <c r="P2887" s="57">
        <v>46316.452349537038</v>
      </c>
      <c r="Q2887">
        <v>69412692</v>
      </c>
      <c r="S2887">
        <v>172514218006</v>
      </c>
      <c r="T2887" t="s">
        <v>9997</v>
      </c>
      <c r="U2887" t="s">
        <v>9998</v>
      </c>
      <c r="V2887" t="s">
        <v>9999</v>
      </c>
      <c r="Z2887">
        <v>120.45850848141001</v>
      </c>
      <c r="AA2887">
        <v>-8.6126983557962102</v>
      </c>
      <c r="AB2887" t="s">
        <v>10000</v>
      </c>
      <c r="AC2887" t="s">
        <v>235</v>
      </c>
      <c r="AL2887" t="s">
        <v>217</v>
      </c>
      <c r="AM2887" t="s">
        <v>10001</v>
      </c>
      <c r="AN2887" t="s">
        <v>6</v>
      </c>
      <c r="AO2887" t="s">
        <v>9376</v>
      </c>
      <c r="AP2887" s="57">
        <v>46315.333333333336</v>
      </c>
      <c r="AR2887" t="s">
        <v>218</v>
      </c>
      <c r="AS2887" t="s">
        <v>219</v>
      </c>
      <c r="AT2887" t="s">
        <v>230</v>
      </c>
      <c r="AU2887">
        <v>20261021</v>
      </c>
      <c r="AV2887" t="s">
        <v>221</v>
      </c>
      <c r="AW2887" t="s">
        <v>880</v>
      </c>
      <c r="AX2887" t="s">
        <v>222</v>
      </c>
      <c r="BA2887" s="57">
        <v>46315.333333333336</v>
      </c>
      <c r="BB2887" t="s">
        <v>10001</v>
      </c>
      <c r="BC2887">
        <v>2026</v>
      </c>
      <c r="BD2887">
        <v>10</v>
      </c>
      <c r="BE2887">
        <v>21</v>
      </c>
      <c r="BF2887" s="6">
        <f t="shared" si="135"/>
        <v>46316</v>
      </c>
      <c r="BG2887">
        <f t="shared" si="136"/>
        <v>0.66666666666424135</v>
      </c>
      <c r="BH2887" t="str">
        <f t="shared" si="137"/>
        <v>COMPLY</v>
      </c>
      <c r="BI2887" t="str">
        <f>VLOOKUP(H2887,Sheet2!$A$1:$B$270,2,FALSE)</f>
        <v>LABOAN BAJO</v>
      </c>
    </row>
    <row r="2888" spans="1:61">
      <c r="A2888">
        <v>2887</v>
      </c>
      <c r="B2888">
        <v>1002644736</v>
      </c>
      <c r="C2888">
        <v>3</v>
      </c>
      <c r="D2888" t="s">
        <v>45</v>
      </c>
      <c r="E2888">
        <v>5</v>
      </c>
      <c r="F2888" t="s">
        <v>113</v>
      </c>
      <c r="G2888" t="s">
        <v>114</v>
      </c>
      <c r="H2888" t="s">
        <v>357</v>
      </c>
      <c r="I2888" t="s">
        <v>212</v>
      </c>
      <c r="J2888" t="s">
        <v>213</v>
      </c>
      <c r="K2888" t="s">
        <v>149</v>
      </c>
      <c r="L2888" t="s">
        <v>214</v>
      </c>
      <c r="M2888" t="s">
        <v>76</v>
      </c>
      <c r="N2888" t="s">
        <v>215</v>
      </c>
      <c r="O2888" s="57">
        <v>46315.400509259256</v>
      </c>
      <c r="P2888" s="57">
        <v>46319.771111111113</v>
      </c>
      <c r="Q2888">
        <v>69413480</v>
      </c>
      <c r="S2888">
        <v>172514218017</v>
      </c>
      <c r="T2888" t="s">
        <v>10636</v>
      </c>
      <c r="U2888" t="s">
        <v>10637</v>
      </c>
      <c r="V2888" t="s">
        <v>10638</v>
      </c>
      <c r="Z2888">
        <v>120.460894499321</v>
      </c>
      <c r="AA2888">
        <v>-8.6181589780722803</v>
      </c>
      <c r="AB2888" t="s">
        <v>10639</v>
      </c>
      <c r="AC2888" t="s">
        <v>235</v>
      </c>
      <c r="AL2888" t="s">
        <v>217</v>
      </c>
      <c r="AM2888" t="s">
        <v>10640</v>
      </c>
      <c r="AN2888" t="s">
        <v>6</v>
      </c>
      <c r="AO2888" t="s">
        <v>10075</v>
      </c>
      <c r="AP2888" s="57">
        <v>46316.333333333336</v>
      </c>
      <c r="AR2888" t="s">
        <v>218</v>
      </c>
      <c r="AS2888" t="s">
        <v>219</v>
      </c>
      <c r="AT2888" t="s">
        <v>230</v>
      </c>
      <c r="AU2888">
        <v>20261024</v>
      </c>
      <c r="AV2888" t="s">
        <v>221</v>
      </c>
      <c r="AW2888" t="s">
        <v>2229</v>
      </c>
      <c r="AX2888" t="s">
        <v>222</v>
      </c>
      <c r="BA2888" s="57">
        <v>46316.333333333336</v>
      </c>
      <c r="BB2888" t="s">
        <v>10640</v>
      </c>
      <c r="BC2888">
        <v>2026</v>
      </c>
      <c r="BD2888">
        <v>10</v>
      </c>
      <c r="BE2888">
        <v>24</v>
      </c>
      <c r="BF2888" s="6">
        <f t="shared" si="135"/>
        <v>46319</v>
      </c>
      <c r="BG2888">
        <f t="shared" si="136"/>
        <v>2.6666666666642413</v>
      </c>
      <c r="BH2888" t="str">
        <f t="shared" si="137"/>
        <v>NOT COMPLY</v>
      </c>
      <c r="BI2888" t="str">
        <f>VLOOKUP(H2888,Sheet2!$A$1:$B$270,2,FALSE)</f>
        <v>LABOAN BAJO</v>
      </c>
    </row>
    <row r="2889" spans="1:61">
      <c r="A2889">
        <v>2888</v>
      </c>
      <c r="B2889">
        <v>1002648153</v>
      </c>
      <c r="C2889">
        <v>3</v>
      </c>
      <c r="D2889" t="s">
        <v>45</v>
      </c>
      <c r="E2889">
        <v>5</v>
      </c>
      <c r="F2889" t="s">
        <v>113</v>
      </c>
      <c r="G2889" t="s">
        <v>114</v>
      </c>
      <c r="H2889" t="s">
        <v>357</v>
      </c>
      <c r="I2889" t="s">
        <v>212</v>
      </c>
      <c r="J2889" t="s">
        <v>213</v>
      </c>
      <c r="K2889" t="s">
        <v>149</v>
      </c>
      <c r="L2889" t="s">
        <v>214</v>
      </c>
      <c r="M2889" t="s">
        <v>76</v>
      </c>
      <c r="N2889" t="s">
        <v>215</v>
      </c>
      <c r="O2889" s="57">
        <v>46316.723460648151</v>
      </c>
      <c r="P2889" s="57">
        <v>46319.541979166665</v>
      </c>
      <c r="Q2889">
        <v>69414762</v>
      </c>
      <c r="S2889">
        <v>172514217229</v>
      </c>
      <c r="T2889" t="s">
        <v>11295</v>
      </c>
      <c r="U2889" t="s">
        <v>11296</v>
      </c>
      <c r="V2889" t="s">
        <v>11297</v>
      </c>
      <c r="Z2889">
        <v>120.417648</v>
      </c>
      <c r="AA2889">
        <v>-8.6014546999999997</v>
      </c>
      <c r="AB2889" t="s">
        <v>11298</v>
      </c>
      <c r="AC2889" t="s">
        <v>235</v>
      </c>
      <c r="AL2889" t="s">
        <v>217</v>
      </c>
      <c r="AM2889" t="s">
        <v>10874</v>
      </c>
      <c r="AN2889" t="s">
        <v>6</v>
      </c>
      <c r="AO2889" t="s">
        <v>10731</v>
      </c>
      <c r="AP2889" s="57">
        <v>46317.625</v>
      </c>
      <c r="AR2889" t="s">
        <v>218</v>
      </c>
      <c r="AS2889" t="s">
        <v>219</v>
      </c>
      <c r="AT2889" t="s">
        <v>230</v>
      </c>
      <c r="AU2889">
        <v>20261024</v>
      </c>
      <c r="AV2889" t="s">
        <v>221</v>
      </c>
      <c r="AW2889" t="s">
        <v>2895</v>
      </c>
      <c r="AX2889" t="s">
        <v>222</v>
      </c>
      <c r="BA2889" s="57">
        <v>46317.625</v>
      </c>
      <c r="BB2889" t="s">
        <v>10874</v>
      </c>
      <c r="BC2889">
        <v>2026</v>
      </c>
      <c r="BD2889">
        <v>10</v>
      </c>
      <c r="BE2889">
        <v>24</v>
      </c>
      <c r="BF2889" s="6">
        <f t="shared" si="135"/>
        <v>46319</v>
      </c>
      <c r="BG2889">
        <f t="shared" si="136"/>
        <v>1.375</v>
      </c>
      <c r="BH2889" t="str">
        <f t="shared" si="137"/>
        <v>NOT COMPLY</v>
      </c>
      <c r="BI2889" t="str">
        <f>VLOOKUP(H2889,Sheet2!$A$1:$B$270,2,FALSE)</f>
        <v>LABOAN BAJO</v>
      </c>
    </row>
    <row r="2890" spans="1:61">
      <c r="A2890">
        <v>2889</v>
      </c>
      <c r="B2890">
        <v>1002648205</v>
      </c>
      <c r="C2890">
        <v>3</v>
      </c>
      <c r="D2890" t="s">
        <v>45</v>
      </c>
      <c r="E2890">
        <v>5</v>
      </c>
      <c r="F2890" t="s">
        <v>113</v>
      </c>
      <c r="G2890" t="s">
        <v>114</v>
      </c>
      <c r="H2890" t="s">
        <v>357</v>
      </c>
      <c r="I2890" t="s">
        <v>212</v>
      </c>
      <c r="J2890" t="s">
        <v>213</v>
      </c>
      <c r="K2890" t="s">
        <v>149</v>
      </c>
      <c r="L2890" t="s">
        <v>214</v>
      </c>
      <c r="M2890" t="s">
        <v>76</v>
      </c>
      <c r="N2890" t="s">
        <v>215</v>
      </c>
      <c r="O2890" s="57">
        <v>46316.75677083333</v>
      </c>
      <c r="P2890" s="57">
        <v>46319.535798611112</v>
      </c>
      <c r="Q2890">
        <v>69414791</v>
      </c>
      <c r="S2890">
        <v>172514218038</v>
      </c>
      <c r="T2890" t="s">
        <v>11295</v>
      </c>
      <c r="U2890" t="s">
        <v>11296</v>
      </c>
      <c r="V2890" t="s">
        <v>11299</v>
      </c>
      <c r="Z2890">
        <v>120.417648</v>
      </c>
      <c r="AA2890">
        <v>-8.6014546999999997</v>
      </c>
      <c r="AB2890" t="s">
        <v>11300</v>
      </c>
      <c r="AC2890" t="s">
        <v>235</v>
      </c>
      <c r="AL2890" t="s">
        <v>217</v>
      </c>
      <c r="AM2890" t="s">
        <v>11232</v>
      </c>
      <c r="AN2890" t="s">
        <v>6</v>
      </c>
      <c r="AO2890" t="s">
        <v>11301</v>
      </c>
      <c r="AP2890" s="57">
        <v>46317.625</v>
      </c>
      <c r="AR2890" t="s">
        <v>218</v>
      </c>
      <c r="AS2890" t="s">
        <v>219</v>
      </c>
      <c r="AT2890" t="s">
        <v>230</v>
      </c>
      <c r="AU2890">
        <v>20261024</v>
      </c>
      <c r="AV2890" t="s">
        <v>221</v>
      </c>
      <c r="AW2890" t="s">
        <v>886</v>
      </c>
      <c r="AX2890" t="s">
        <v>222</v>
      </c>
      <c r="BA2890" s="57">
        <v>46317.625</v>
      </c>
      <c r="BB2890" t="s">
        <v>11232</v>
      </c>
      <c r="BC2890">
        <v>2026</v>
      </c>
      <c r="BD2890">
        <v>10</v>
      </c>
      <c r="BE2890">
        <v>24</v>
      </c>
      <c r="BF2890" s="6">
        <f t="shared" si="135"/>
        <v>46319</v>
      </c>
      <c r="BG2890">
        <f t="shared" si="136"/>
        <v>1.375</v>
      </c>
      <c r="BH2890" t="str">
        <f t="shared" si="137"/>
        <v>NOT COMPLY</v>
      </c>
      <c r="BI2890" t="str">
        <f>VLOOKUP(H2890,Sheet2!$A$1:$B$270,2,FALSE)</f>
        <v>LABOAN BAJO</v>
      </c>
    </row>
    <row r="2891" spans="1:61">
      <c r="A2891">
        <v>2890</v>
      </c>
      <c r="B2891">
        <v>1002647316</v>
      </c>
      <c r="C2891">
        <v>3</v>
      </c>
      <c r="D2891" t="s">
        <v>45</v>
      </c>
      <c r="E2891">
        <v>5</v>
      </c>
      <c r="F2891" t="s">
        <v>113</v>
      </c>
      <c r="G2891" t="s">
        <v>114</v>
      </c>
      <c r="H2891" t="s">
        <v>357</v>
      </c>
      <c r="I2891" t="s">
        <v>212</v>
      </c>
      <c r="J2891" t="s">
        <v>213</v>
      </c>
      <c r="K2891" t="s">
        <v>149</v>
      </c>
      <c r="L2891" t="s">
        <v>214</v>
      </c>
      <c r="M2891" t="s">
        <v>255</v>
      </c>
      <c r="N2891" t="s">
        <v>215</v>
      </c>
      <c r="O2891" s="57">
        <v>46316.546342592592</v>
      </c>
      <c r="P2891" s="57">
        <v>46325.421365740738</v>
      </c>
      <c r="Q2891">
        <v>69414472</v>
      </c>
      <c r="S2891">
        <v>172514218032</v>
      </c>
      <c r="T2891" t="s">
        <v>11290</v>
      </c>
      <c r="U2891" t="s">
        <v>11291</v>
      </c>
      <c r="V2891" t="s">
        <v>11292</v>
      </c>
      <c r="Z2891">
        <v>120.15054360000001</v>
      </c>
      <c r="AA2891">
        <v>-8.7235339999999901</v>
      </c>
      <c r="AB2891" t="s">
        <v>11293</v>
      </c>
      <c r="AC2891" t="s">
        <v>235</v>
      </c>
      <c r="AL2891" t="s">
        <v>217</v>
      </c>
      <c r="AM2891" t="s">
        <v>11294</v>
      </c>
      <c r="AN2891" t="s">
        <v>6</v>
      </c>
      <c r="AO2891" t="s">
        <v>10746</v>
      </c>
      <c r="AP2891" s="57">
        <v>46317.458333333336</v>
      </c>
      <c r="AR2891" t="s">
        <v>256</v>
      </c>
      <c r="AS2891" t="s">
        <v>219</v>
      </c>
      <c r="AT2891" t="s">
        <v>230</v>
      </c>
      <c r="AV2891" t="s">
        <v>257</v>
      </c>
      <c r="AW2891" t="s">
        <v>2229</v>
      </c>
      <c r="AX2891" t="s">
        <v>222</v>
      </c>
      <c r="BA2891" s="57">
        <v>46317.458333333336</v>
      </c>
      <c r="BB2891" t="s">
        <v>11294</v>
      </c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str">
        <f>VLOOKUP(H2891,Sheet2!$A$1:$B$270,2,FALSE)</f>
        <v>LABOAN BAJO</v>
      </c>
    </row>
    <row r="2892" spans="1:61">
      <c r="A2892">
        <v>2891</v>
      </c>
      <c r="B2892">
        <v>1002657155</v>
      </c>
      <c r="C2892">
        <v>3</v>
      </c>
      <c r="D2892" t="s">
        <v>45</v>
      </c>
      <c r="E2892">
        <v>5</v>
      </c>
      <c r="F2892" t="s">
        <v>113</v>
      </c>
      <c r="G2892" t="s">
        <v>111</v>
      </c>
      <c r="H2892" t="s">
        <v>337</v>
      </c>
      <c r="I2892" t="s">
        <v>212</v>
      </c>
      <c r="J2892" t="s">
        <v>213</v>
      </c>
      <c r="K2892" t="s">
        <v>149</v>
      </c>
      <c r="M2892" t="s">
        <v>542</v>
      </c>
      <c r="N2892" t="s">
        <v>563</v>
      </c>
      <c r="O2892" s="57">
        <v>46323.413923611108</v>
      </c>
      <c r="P2892" s="57">
        <v>46323.413935185185</v>
      </c>
      <c r="Q2892">
        <v>69195783</v>
      </c>
      <c r="T2892" t="s">
        <v>13486</v>
      </c>
      <c r="V2892" t="s">
        <v>14843</v>
      </c>
      <c r="Z2892">
        <v>121.04510999999999</v>
      </c>
      <c r="AA2892">
        <v>-8.7173269999999992</v>
      </c>
      <c r="AB2892" t="s">
        <v>14844</v>
      </c>
      <c r="AC2892" t="s">
        <v>284</v>
      </c>
      <c r="AL2892" t="s">
        <v>217</v>
      </c>
      <c r="AM2892" t="s">
        <v>14845</v>
      </c>
      <c r="AN2892" t="s">
        <v>6</v>
      </c>
      <c r="AO2892" t="s">
        <v>14830</v>
      </c>
      <c r="AP2892" s="57">
        <v>46290</v>
      </c>
      <c r="AR2892" t="s">
        <v>543</v>
      </c>
      <c r="AS2892" t="s">
        <v>572</v>
      </c>
      <c r="AT2892" t="s">
        <v>230</v>
      </c>
      <c r="AV2892" t="s">
        <v>14846</v>
      </c>
      <c r="AW2892" t="s">
        <v>559</v>
      </c>
      <c r="AX2892" t="s">
        <v>222</v>
      </c>
      <c r="BA2892" s="57">
        <v>46290.458333333336</v>
      </c>
      <c r="BB2892" t="s">
        <v>14845</v>
      </c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str">
        <f>VLOOKUP(H2892,Sheet2!$A$1:$B$270,2,FALSE)</f>
        <v>ENDE</v>
      </c>
    </row>
    <row r="2893" spans="1:61">
      <c r="A2893">
        <v>2892</v>
      </c>
      <c r="B2893">
        <v>1002619237</v>
      </c>
      <c r="C2893">
        <v>3</v>
      </c>
      <c r="D2893" t="s">
        <v>45</v>
      </c>
      <c r="E2893">
        <v>5</v>
      </c>
      <c r="F2893" t="s">
        <v>113</v>
      </c>
      <c r="G2893" t="s">
        <v>111</v>
      </c>
      <c r="H2893" t="s">
        <v>337</v>
      </c>
      <c r="I2893" t="s">
        <v>212</v>
      </c>
      <c r="J2893" t="s">
        <v>213</v>
      </c>
      <c r="K2893" t="s">
        <v>149</v>
      </c>
      <c r="L2893" t="s">
        <v>214</v>
      </c>
      <c r="M2893" t="s">
        <v>76</v>
      </c>
      <c r="N2893" t="s">
        <v>215</v>
      </c>
      <c r="O2893" s="57">
        <v>46297.417824074073</v>
      </c>
      <c r="P2893" s="57">
        <v>46300.750891203701</v>
      </c>
      <c r="Q2893">
        <v>69402834</v>
      </c>
      <c r="S2893">
        <v>172511797280</v>
      </c>
      <c r="T2893" t="s">
        <v>2423</v>
      </c>
      <c r="U2893" t="s">
        <v>2424</v>
      </c>
      <c r="V2893" t="s">
        <v>2425</v>
      </c>
      <c r="Z2893">
        <v>120.9763482</v>
      </c>
      <c r="AA2893">
        <v>-8.7885245999999899</v>
      </c>
      <c r="AB2893" t="s">
        <v>2426</v>
      </c>
      <c r="AC2893" t="s">
        <v>235</v>
      </c>
      <c r="AL2893" t="s">
        <v>217</v>
      </c>
      <c r="AM2893" t="s">
        <v>2427</v>
      </c>
      <c r="AN2893" t="s">
        <v>6</v>
      </c>
      <c r="AO2893" s="57">
        <v>46063.42392361111</v>
      </c>
      <c r="AP2893" s="57">
        <v>46300.333333333336</v>
      </c>
      <c r="AR2893" t="s">
        <v>218</v>
      </c>
      <c r="AS2893" t="s">
        <v>572</v>
      </c>
      <c r="AT2893" t="s">
        <v>230</v>
      </c>
      <c r="AU2893">
        <v>20261005</v>
      </c>
      <c r="AV2893" t="s">
        <v>221</v>
      </c>
      <c r="AW2893" t="s">
        <v>876</v>
      </c>
      <c r="AX2893" t="s">
        <v>222</v>
      </c>
      <c r="BA2893" s="57">
        <v>46300.333333333336</v>
      </c>
      <c r="BB2893" t="s">
        <v>2427</v>
      </c>
      <c r="BC2893">
        <v>2026</v>
      </c>
      <c r="BD2893">
        <v>10</v>
      </c>
      <c r="BE2893">
        <v>5</v>
      </c>
      <c r="BF2893" s="6">
        <f t="shared" si="135"/>
        <v>46300</v>
      </c>
      <c r="BG2893">
        <f t="shared" si="136"/>
        <v>-0.33333333333575865</v>
      </c>
      <c r="BH2893" t="str">
        <f t="shared" si="137"/>
        <v>COMPLY</v>
      </c>
      <c r="BI2893" t="str">
        <f>VLOOKUP(H2893,Sheet2!$A$1:$B$270,2,FALSE)</f>
        <v>ENDE</v>
      </c>
    </row>
    <row r="2894" spans="1:61">
      <c r="A2894">
        <v>2893</v>
      </c>
      <c r="B2894">
        <v>1002628407</v>
      </c>
      <c r="C2894">
        <v>3</v>
      </c>
      <c r="D2894" t="s">
        <v>45</v>
      </c>
      <c r="E2894">
        <v>5</v>
      </c>
      <c r="F2894" t="s">
        <v>113</v>
      </c>
      <c r="G2894" t="s">
        <v>111</v>
      </c>
      <c r="H2894" t="s">
        <v>337</v>
      </c>
      <c r="I2894" t="s">
        <v>212</v>
      </c>
      <c r="J2894" t="s">
        <v>213</v>
      </c>
      <c r="K2894" t="s">
        <v>149</v>
      </c>
      <c r="L2894" t="s">
        <v>214</v>
      </c>
      <c r="M2894" t="s">
        <v>76</v>
      </c>
      <c r="N2894" t="s">
        <v>215</v>
      </c>
      <c r="O2894" s="57">
        <v>46303.701099537036</v>
      </c>
      <c r="P2894" s="57">
        <v>46310.263541666667</v>
      </c>
      <c r="Q2894">
        <v>69406778</v>
      </c>
      <c r="S2894">
        <v>172511797319</v>
      </c>
      <c r="T2894" t="s">
        <v>4784</v>
      </c>
      <c r="U2894" t="s">
        <v>4785</v>
      </c>
      <c r="V2894" t="s">
        <v>4786</v>
      </c>
      <c r="Z2894">
        <v>120.96002049744099</v>
      </c>
      <c r="AA2894">
        <v>-8.8323721773716706</v>
      </c>
      <c r="AB2894" t="s">
        <v>4787</v>
      </c>
      <c r="AC2894" t="s">
        <v>216</v>
      </c>
      <c r="AL2894" t="s">
        <v>217</v>
      </c>
      <c r="AM2894" t="s">
        <v>4788</v>
      </c>
      <c r="AN2894" t="s">
        <v>6</v>
      </c>
      <c r="AO2894" s="57">
        <v>46244.72587962963</v>
      </c>
      <c r="AP2894" s="57">
        <v>46305.333333333336</v>
      </c>
      <c r="AR2894" t="s">
        <v>218</v>
      </c>
      <c r="AS2894" t="s">
        <v>572</v>
      </c>
      <c r="AT2894" t="s">
        <v>230</v>
      </c>
      <c r="AU2894">
        <v>20261015</v>
      </c>
      <c r="AV2894" t="s">
        <v>221</v>
      </c>
      <c r="AW2894" t="s">
        <v>923</v>
      </c>
      <c r="AX2894" t="s">
        <v>222</v>
      </c>
      <c r="BA2894" s="57">
        <v>46305.333333333336</v>
      </c>
      <c r="BB2894" t="s">
        <v>4788</v>
      </c>
      <c r="BC2894">
        <v>2026</v>
      </c>
      <c r="BD2894">
        <v>10</v>
      </c>
      <c r="BE2894">
        <v>15</v>
      </c>
      <c r="BF2894" s="6">
        <f t="shared" si="135"/>
        <v>46310</v>
      </c>
      <c r="BG2894">
        <f t="shared" si="136"/>
        <v>4.6666666666642413</v>
      </c>
      <c r="BH2894" t="str">
        <f t="shared" si="137"/>
        <v>NOT COMPLY</v>
      </c>
      <c r="BI2894" t="str">
        <f>VLOOKUP(H2894,Sheet2!$A$1:$B$270,2,FALSE)</f>
        <v>ENDE</v>
      </c>
    </row>
    <row r="2895" spans="1:61">
      <c r="A2895">
        <v>2894</v>
      </c>
      <c r="B2895">
        <v>1002635047</v>
      </c>
      <c r="C2895">
        <v>3</v>
      </c>
      <c r="D2895" t="s">
        <v>45</v>
      </c>
      <c r="E2895">
        <v>5</v>
      </c>
      <c r="F2895" t="s">
        <v>113</v>
      </c>
      <c r="G2895" t="s">
        <v>111</v>
      </c>
      <c r="H2895" t="s">
        <v>337</v>
      </c>
      <c r="I2895" t="s">
        <v>212</v>
      </c>
      <c r="J2895" t="s">
        <v>213</v>
      </c>
      <c r="K2895" t="s">
        <v>149</v>
      </c>
      <c r="L2895" t="s">
        <v>214</v>
      </c>
      <c r="M2895" t="s">
        <v>76</v>
      </c>
      <c r="N2895" t="s">
        <v>215</v>
      </c>
      <c r="O2895" s="57">
        <v>46308.567835648151</v>
      </c>
      <c r="P2895" s="57">
        <v>46312.413194444445</v>
      </c>
      <c r="Q2895">
        <v>69409401</v>
      </c>
      <c r="S2895">
        <v>172511797336</v>
      </c>
      <c r="T2895" t="s">
        <v>6537</v>
      </c>
      <c r="U2895" t="s">
        <v>2424</v>
      </c>
      <c r="V2895" t="s">
        <v>6538</v>
      </c>
      <c r="Z2895">
        <v>120.9770572</v>
      </c>
      <c r="AA2895">
        <v>-8.7885852999999994</v>
      </c>
      <c r="AB2895" t="s">
        <v>6539</v>
      </c>
      <c r="AC2895" t="s">
        <v>235</v>
      </c>
      <c r="AL2895" t="s">
        <v>217</v>
      </c>
      <c r="AM2895" t="s">
        <v>6540</v>
      </c>
      <c r="AN2895" t="s">
        <v>6</v>
      </c>
      <c r="AO2895" t="s">
        <v>6119</v>
      </c>
      <c r="AP2895" s="57">
        <v>46309.458333333336</v>
      </c>
      <c r="AR2895" t="s">
        <v>218</v>
      </c>
      <c r="AS2895" t="s">
        <v>572</v>
      </c>
      <c r="AT2895" t="s">
        <v>220</v>
      </c>
      <c r="AU2895">
        <v>20261017</v>
      </c>
      <c r="AV2895" t="s">
        <v>221</v>
      </c>
      <c r="AW2895" t="s">
        <v>1479</v>
      </c>
      <c r="AX2895" t="s">
        <v>222</v>
      </c>
      <c r="BA2895" s="57">
        <v>46309.458333333336</v>
      </c>
      <c r="BB2895" t="s">
        <v>6540</v>
      </c>
      <c r="BC2895">
        <v>2026</v>
      </c>
      <c r="BD2895">
        <v>10</v>
      </c>
      <c r="BE2895">
        <v>17</v>
      </c>
      <c r="BF2895" s="6">
        <f t="shared" si="135"/>
        <v>46312</v>
      </c>
      <c r="BG2895">
        <f t="shared" si="136"/>
        <v>2.5416666666642413</v>
      </c>
      <c r="BH2895" t="str">
        <f t="shared" si="137"/>
        <v>NOT COMPLY</v>
      </c>
      <c r="BI2895" t="str">
        <f>VLOOKUP(H2895,Sheet2!$A$1:$B$270,2,FALSE)</f>
        <v>ENDE</v>
      </c>
    </row>
    <row r="2896" spans="1:61">
      <c r="A2896">
        <v>2895</v>
      </c>
      <c r="B2896">
        <v>1002648129</v>
      </c>
      <c r="C2896">
        <v>3</v>
      </c>
      <c r="D2896" t="s">
        <v>45</v>
      </c>
      <c r="E2896">
        <v>5</v>
      </c>
      <c r="F2896" t="s">
        <v>113</v>
      </c>
      <c r="G2896" t="s">
        <v>111</v>
      </c>
      <c r="H2896" t="s">
        <v>337</v>
      </c>
      <c r="I2896" t="s">
        <v>212</v>
      </c>
      <c r="J2896" t="s">
        <v>213</v>
      </c>
      <c r="K2896" t="s">
        <v>149</v>
      </c>
      <c r="L2896" t="s">
        <v>214</v>
      </c>
      <c r="M2896" t="s">
        <v>76</v>
      </c>
      <c r="N2896" t="s">
        <v>215</v>
      </c>
      <c r="O2896" s="57">
        <v>46316.711087962962</v>
      </c>
      <c r="P2896" s="57">
        <v>46320.291701388887</v>
      </c>
      <c r="Q2896">
        <v>69414759</v>
      </c>
      <c r="S2896">
        <v>172511797367</v>
      </c>
      <c r="T2896" t="s">
        <v>11302</v>
      </c>
      <c r="U2896" t="s">
        <v>11303</v>
      </c>
      <c r="V2896" t="s">
        <v>11304</v>
      </c>
      <c r="Z2896">
        <v>121.090316846966</v>
      </c>
      <c r="AA2896">
        <v>-8.8157710059143692</v>
      </c>
      <c r="AB2896" t="s">
        <v>11305</v>
      </c>
      <c r="AC2896" t="s">
        <v>216</v>
      </c>
      <c r="AL2896" t="s">
        <v>217</v>
      </c>
      <c r="AM2896" t="s">
        <v>11306</v>
      </c>
      <c r="AN2896" t="s">
        <v>6</v>
      </c>
      <c r="AO2896" t="s">
        <v>11307</v>
      </c>
      <c r="AP2896" s="57">
        <v>46317.625</v>
      </c>
      <c r="AR2896" t="s">
        <v>218</v>
      </c>
      <c r="AS2896" t="s">
        <v>572</v>
      </c>
      <c r="AT2896" t="s">
        <v>220</v>
      </c>
      <c r="AU2896">
        <v>20261025</v>
      </c>
      <c r="AV2896" t="s">
        <v>221</v>
      </c>
      <c r="AW2896" t="s">
        <v>3925</v>
      </c>
      <c r="AX2896" t="s">
        <v>222</v>
      </c>
      <c r="BA2896" s="57">
        <v>46317.625</v>
      </c>
      <c r="BB2896" t="s">
        <v>11306</v>
      </c>
      <c r="BC2896">
        <v>2026</v>
      </c>
      <c r="BD2896">
        <v>10</v>
      </c>
      <c r="BE2896">
        <v>25</v>
      </c>
      <c r="BF2896" s="6">
        <f t="shared" si="135"/>
        <v>46320</v>
      </c>
      <c r="BG2896">
        <f t="shared" si="136"/>
        <v>2.375</v>
      </c>
      <c r="BH2896" t="str">
        <f t="shared" si="137"/>
        <v>NOT COMPLY</v>
      </c>
      <c r="BI2896" t="str">
        <f>VLOOKUP(H2896,Sheet2!$A$1:$B$270,2,FALSE)</f>
        <v>ENDE</v>
      </c>
    </row>
    <row r="2897" spans="1:61">
      <c r="A2897">
        <v>2896</v>
      </c>
      <c r="B2897">
        <v>1002629134</v>
      </c>
      <c r="C2897">
        <v>3</v>
      </c>
      <c r="D2897" t="s">
        <v>34</v>
      </c>
      <c r="E2897">
        <v>5</v>
      </c>
      <c r="F2897" t="s">
        <v>546</v>
      </c>
      <c r="G2897" t="s">
        <v>84</v>
      </c>
      <c r="H2897" t="s">
        <v>250</v>
      </c>
      <c r="I2897" t="s">
        <v>212</v>
      </c>
      <c r="J2897" t="s">
        <v>213</v>
      </c>
      <c r="K2897" t="s">
        <v>149</v>
      </c>
      <c r="L2897" t="s">
        <v>214</v>
      </c>
      <c r="M2897" t="s">
        <v>1400</v>
      </c>
      <c r="N2897" t="s">
        <v>215</v>
      </c>
      <c r="O2897" s="57">
        <v>46304.426087962966</v>
      </c>
      <c r="P2897" s="57">
        <v>46306.528067129628</v>
      </c>
      <c r="Q2897">
        <v>69407127</v>
      </c>
      <c r="S2897">
        <v>172425708550</v>
      </c>
      <c r="T2897" t="s">
        <v>5659</v>
      </c>
      <c r="U2897" t="s">
        <v>5664</v>
      </c>
      <c r="V2897" t="s">
        <v>5665</v>
      </c>
      <c r="Z2897">
        <v>115.019187</v>
      </c>
      <c r="AA2897">
        <v>-8.2578859999999992</v>
      </c>
      <c r="AB2897" t="s">
        <v>5662</v>
      </c>
      <c r="AC2897" t="s">
        <v>235</v>
      </c>
      <c r="AL2897" t="s">
        <v>217</v>
      </c>
      <c r="AM2897" t="s">
        <v>5294</v>
      </c>
      <c r="AN2897" t="s">
        <v>6</v>
      </c>
      <c r="AO2897" s="57">
        <v>46275.434861111113</v>
      </c>
      <c r="AP2897" s="57">
        <v>46305.333333333336</v>
      </c>
      <c r="AR2897" t="s">
        <v>14</v>
      </c>
      <c r="AS2897" t="s">
        <v>219</v>
      </c>
      <c r="AT2897" t="s">
        <v>230</v>
      </c>
      <c r="AV2897" t="s">
        <v>5666</v>
      </c>
      <c r="AW2897" t="s">
        <v>1765</v>
      </c>
      <c r="AX2897" t="s">
        <v>222</v>
      </c>
      <c r="BA2897" s="57">
        <v>46305.333333333336</v>
      </c>
      <c r="BB2897" t="s">
        <v>5294</v>
      </c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str">
        <f>VLOOKUP(H2897,Sheet2!$A$1:$B$270,2,FALSE)</f>
        <v>SINGARAJA</v>
      </c>
    </row>
    <row r="2898" spans="1:61">
      <c r="A2898">
        <v>2897</v>
      </c>
      <c r="B2898">
        <v>1002643008</v>
      </c>
      <c r="C2898">
        <v>3</v>
      </c>
      <c r="D2898" t="s">
        <v>34</v>
      </c>
      <c r="E2898">
        <v>5</v>
      </c>
      <c r="F2898" t="s">
        <v>546</v>
      </c>
      <c r="G2898" t="s">
        <v>84</v>
      </c>
      <c r="H2898" t="s">
        <v>250</v>
      </c>
      <c r="I2898" t="s">
        <v>212</v>
      </c>
      <c r="J2898" t="s">
        <v>213</v>
      </c>
      <c r="K2898" t="s">
        <v>149</v>
      </c>
      <c r="M2898" t="s">
        <v>542</v>
      </c>
      <c r="N2898" t="s">
        <v>215</v>
      </c>
      <c r="O2898" s="57">
        <v>46314.51394675926</v>
      </c>
      <c r="P2898" s="57">
        <v>46314.513958333337</v>
      </c>
      <c r="Q2898">
        <v>69404795</v>
      </c>
      <c r="T2898" t="s">
        <v>3653</v>
      </c>
      <c r="V2898" t="s">
        <v>4789</v>
      </c>
      <c r="Z2898">
        <v>114.97371</v>
      </c>
      <c r="AA2898">
        <v>-8.1875199999999992</v>
      </c>
      <c r="AB2898" t="s">
        <v>3655</v>
      </c>
      <c r="AC2898" t="s">
        <v>225</v>
      </c>
      <c r="AL2898" t="s">
        <v>217</v>
      </c>
      <c r="AM2898" t="s">
        <v>4790</v>
      </c>
      <c r="AN2898" t="s">
        <v>6</v>
      </c>
      <c r="AO2898" t="s">
        <v>9631</v>
      </c>
      <c r="AP2898" s="57">
        <v>46304</v>
      </c>
      <c r="AR2898" t="s">
        <v>543</v>
      </c>
      <c r="AS2898" t="s">
        <v>219</v>
      </c>
      <c r="AT2898" t="s">
        <v>230</v>
      </c>
      <c r="AV2898" t="s">
        <v>10002</v>
      </c>
      <c r="AW2898" t="s">
        <v>540</v>
      </c>
      <c r="AX2898" t="s">
        <v>222</v>
      </c>
      <c r="BA2898" s="57">
        <v>46304.625</v>
      </c>
      <c r="BB2898" t="s">
        <v>4790</v>
      </c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str">
        <f>VLOOKUP(H2898,Sheet2!$A$1:$B$270,2,FALSE)</f>
        <v>SINGARAJA</v>
      </c>
    </row>
    <row r="2899" spans="1:61">
      <c r="A2899">
        <v>2898</v>
      </c>
      <c r="B2899">
        <v>1002657023</v>
      </c>
      <c r="C2899">
        <v>3</v>
      </c>
      <c r="D2899" t="s">
        <v>34</v>
      </c>
      <c r="E2899">
        <v>5</v>
      </c>
      <c r="F2899" t="s">
        <v>546</v>
      </c>
      <c r="G2899" t="s">
        <v>84</v>
      </c>
      <c r="H2899" t="s">
        <v>250</v>
      </c>
      <c r="I2899" t="s">
        <v>212</v>
      </c>
      <c r="J2899" t="s">
        <v>213</v>
      </c>
      <c r="K2899" t="s">
        <v>149</v>
      </c>
      <c r="M2899" t="s">
        <v>542</v>
      </c>
      <c r="N2899" t="s">
        <v>215</v>
      </c>
      <c r="O2899" s="57">
        <v>46323.386493055557</v>
      </c>
      <c r="P2899" s="57">
        <v>46323.386493055557</v>
      </c>
      <c r="Q2899">
        <v>69416288</v>
      </c>
      <c r="T2899" t="s">
        <v>12809</v>
      </c>
      <c r="V2899" t="s">
        <v>12811</v>
      </c>
      <c r="Z2899">
        <v>114.9589</v>
      </c>
      <c r="AA2899">
        <v>-8.1915499999999994</v>
      </c>
      <c r="AB2899" t="s">
        <v>12812</v>
      </c>
      <c r="AC2899" t="s">
        <v>229</v>
      </c>
      <c r="AL2899" t="s">
        <v>217</v>
      </c>
      <c r="AM2899" t="s">
        <v>12813</v>
      </c>
      <c r="AN2899" t="s">
        <v>6</v>
      </c>
      <c r="AO2899" t="s">
        <v>14632</v>
      </c>
      <c r="AP2899" s="57">
        <v>46320</v>
      </c>
      <c r="AR2899" t="s">
        <v>543</v>
      </c>
      <c r="AS2899" t="s">
        <v>219</v>
      </c>
      <c r="AT2899" t="s">
        <v>230</v>
      </c>
      <c r="AV2899" t="s">
        <v>14847</v>
      </c>
      <c r="AW2899" t="s">
        <v>1828</v>
      </c>
      <c r="AX2899" t="s">
        <v>222</v>
      </c>
      <c r="BA2899" s="57">
        <v>46320.458333333336</v>
      </c>
      <c r="BB2899" t="s">
        <v>12813</v>
      </c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str">
        <f>VLOOKUP(H2899,Sheet2!$A$1:$B$270,2,FALSE)</f>
        <v>SINGARAJA</v>
      </c>
    </row>
    <row r="2900" spans="1:61">
      <c r="A2900">
        <v>2899</v>
      </c>
      <c r="B2900">
        <v>1002623755</v>
      </c>
      <c r="C2900">
        <v>3</v>
      </c>
      <c r="D2900" t="s">
        <v>34</v>
      </c>
      <c r="E2900">
        <v>5</v>
      </c>
      <c r="F2900" t="s">
        <v>546</v>
      </c>
      <c r="G2900" t="s">
        <v>84</v>
      </c>
      <c r="H2900" t="s">
        <v>250</v>
      </c>
      <c r="I2900" t="s">
        <v>212</v>
      </c>
      <c r="J2900" t="s">
        <v>213</v>
      </c>
      <c r="K2900" t="s">
        <v>149</v>
      </c>
      <c r="M2900" t="s">
        <v>76</v>
      </c>
      <c r="N2900" t="s">
        <v>215</v>
      </c>
      <c r="O2900" s="57">
        <v>46301.425416666665</v>
      </c>
      <c r="P2900" s="57">
        <v>46301.538449074076</v>
      </c>
      <c r="Q2900">
        <v>69400226</v>
      </c>
      <c r="S2900">
        <v>172425708534</v>
      </c>
      <c r="T2900" t="s">
        <v>3648</v>
      </c>
      <c r="U2900" t="s">
        <v>3649</v>
      </c>
      <c r="V2900" t="s">
        <v>3650</v>
      </c>
      <c r="Z2900">
        <v>115.034295916557</v>
      </c>
      <c r="AA2900">
        <v>-8.2591448109780696</v>
      </c>
      <c r="AB2900" t="s">
        <v>3651</v>
      </c>
      <c r="AC2900" t="s">
        <v>229</v>
      </c>
      <c r="AL2900" t="s">
        <v>217</v>
      </c>
      <c r="AM2900" t="s">
        <v>3652</v>
      </c>
      <c r="AN2900" t="s">
        <v>6</v>
      </c>
      <c r="AO2900" s="57">
        <v>46183.433946759258</v>
      </c>
      <c r="AR2900" t="s">
        <v>218</v>
      </c>
      <c r="AS2900" t="s">
        <v>219</v>
      </c>
      <c r="AT2900" t="s">
        <v>230</v>
      </c>
      <c r="AU2900">
        <v>20261006</v>
      </c>
      <c r="AV2900" t="s">
        <v>221</v>
      </c>
      <c r="AW2900" t="s">
        <v>3528</v>
      </c>
      <c r="AX2900" t="s">
        <v>222</v>
      </c>
      <c r="BA2900" s="57">
        <v>46301.291666666664</v>
      </c>
      <c r="BB2900" t="s">
        <v>3652</v>
      </c>
      <c r="BC2900">
        <v>2026</v>
      </c>
      <c r="BD2900">
        <v>10</v>
      </c>
      <c r="BE2900">
        <v>6</v>
      </c>
      <c r="BF2900" s="6">
        <f t="shared" si="135"/>
        <v>46301</v>
      </c>
      <c r="BG2900">
        <f t="shared" si="136"/>
        <v>-0.29166666666424135</v>
      </c>
      <c r="BH2900" t="str">
        <f t="shared" si="137"/>
        <v>COMPLY</v>
      </c>
      <c r="BI2900" t="str">
        <f>VLOOKUP(H2900,Sheet2!$A$1:$B$270,2,FALSE)</f>
        <v>SINGARAJA</v>
      </c>
    </row>
    <row r="2901" spans="1:61">
      <c r="A2901">
        <v>2900</v>
      </c>
      <c r="B2901">
        <v>1002631565</v>
      </c>
      <c r="C2901">
        <v>3</v>
      </c>
      <c r="D2901" t="s">
        <v>34</v>
      </c>
      <c r="E2901">
        <v>5</v>
      </c>
      <c r="F2901" t="s">
        <v>546</v>
      </c>
      <c r="G2901" t="s">
        <v>84</v>
      </c>
      <c r="H2901" t="s">
        <v>250</v>
      </c>
      <c r="I2901" t="s">
        <v>212</v>
      </c>
      <c r="J2901" t="s">
        <v>213</v>
      </c>
      <c r="K2901" t="s">
        <v>149</v>
      </c>
      <c r="M2901" t="s">
        <v>76</v>
      </c>
      <c r="N2901" t="s">
        <v>215</v>
      </c>
      <c r="O2901" s="57">
        <v>46306.528078703705</v>
      </c>
      <c r="P2901" s="57">
        <v>46306.650914351849</v>
      </c>
      <c r="Q2901">
        <v>69407127</v>
      </c>
      <c r="S2901">
        <v>172425708569</v>
      </c>
      <c r="T2901" t="s">
        <v>5659</v>
      </c>
      <c r="U2901" t="s">
        <v>5660</v>
      </c>
      <c r="V2901" t="s">
        <v>5661</v>
      </c>
      <c r="Z2901">
        <v>115.01537950597201</v>
      </c>
      <c r="AA2901">
        <v>-8.2597451094315595</v>
      </c>
      <c r="AB2901" t="s">
        <v>5662</v>
      </c>
      <c r="AC2901" t="s">
        <v>229</v>
      </c>
      <c r="AL2901" t="s">
        <v>217</v>
      </c>
      <c r="AM2901" t="s">
        <v>5663</v>
      </c>
      <c r="AN2901" t="s">
        <v>6</v>
      </c>
      <c r="AO2901" s="57">
        <v>46336.538078703707</v>
      </c>
      <c r="AR2901" t="s">
        <v>218</v>
      </c>
      <c r="AS2901" t="s">
        <v>219</v>
      </c>
      <c r="AT2901" t="s">
        <v>230</v>
      </c>
      <c r="AU2901">
        <v>20261011</v>
      </c>
      <c r="AV2901" t="s">
        <v>221</v>
      </c>
      <c r="AW2901" t="s">
        <v>540</v>
      </c>
      <c r="AX2901" t="s">
        <v>222</v>
      </c>
      <c r="BA2901" s="57">
        <v>46306.291666666664</v>
      </c>
      <c r="BB2901" t="s">
        <v>5663</v>
      </c>
      <c r="BC2901">
        <v>2026</v>
      </c>
      <c r="BD2901">
        <v>10</v>
      </c>
      <c r="BE2901">
        <v>11</v>
      </c>
      <c r="BF2901" s="6">
        <f t="shared" si="135"/>
        <v>46306</v>
      </c>
      <c r="BG2901">
        <f t="shared" si="136"/>
        <v>-0.29166666666424135</v>
      </c>
      <c r="BH2901" t="str">
        <f t="shared" si="137"/>
        <v>COMPLY</v>
      </c>
      <c r="BI2901" t="str">
        <f>VLOOKUP(H2901,Sheet2!$A$1:$B$270,2,FALSE)</f>
        <v>SINGARAJA</v>
      </c>
    </row>
    <row r="2902" spans="1:61">
      <c r="A2902">
        <v>2901</v>
      </c>
      <c r="B2902">
        <v>1002650045</v>
      </c>
      <c r="C2902">
        <v>3</v>
      </c>
      <c r="D2902" t="s">
        <v>34</v>
      </c>
      <c r="E2902">
        <v>5</v>
      </c>
      <c r="F2902" t="s">
        <v>546</v>
      </c>
      <c r="G2902" t="s">
        <v>84</v>
      </c>
      <c r="H2902" t="s">
        <v>250</v>
      </c>
      <c r="I2902" t="s">
        <v>212</v>
      </c>
      <c r="J2902" t="s">
        <v>213</v>
      </c>
      <c r="K2902" t="s">
        <v>149</v>
      </c>
      <c r="L2902" t="s">
        <v>826</v>
      </c>
      <c r="M2902" t="s">
        <v>76</v>
      </c>
      <c r="N2902" t="s">
        <v>215</v>
      </c>
      <c r="O2902" s="57">
        <v>46317.793657407405</v>
      </c>
      <c r="P2902" s="57">
        <v>46322.431805555556</v>
      </c>
      <c r="Q2902">
        <v>69415532</v>
      </c>
      <c r="R2902">
        <v>3627331006</v>
      </c>
      <c r="S2902">
        <v>172425708622</v>
      </c>
      <c r="T2902" t="s">
        <v>11772</v>
      </c>
      <c r="U2902" t="s">
        <v>11773</v>
      </c>
      <c r="V2902" t="s">
        <v>11774</v>
      </c>
      <c r="Z2902">
        <v>114.624080881476</v>
      </c>
      <c r="AA2902">
        <v>-8.1471990078032306</v>
      </c>
      <c r="AB2902" t="s">
        <v>11775</v>
      </c>
      <c r="AC2902" t="s">
        <v>216</v>
      </c>
      <c r="AL2902" t="s">
        <v>217</v>
      </c>
      <c r="AM2902" t="s">
        <v>11776</v>
      </c>
      <c r="AN2902" t="s">
        <v>6</v>
      </c>
      <c r="AO2902" t="s">
        <v>11777</v>
      </c>
      <c r="AP2902" s="57">
        <v>46318.625</v>
      </c>
      <c r="AR2902" t="s">
        <v>218</v>
      </c>
      <c r="AS2902" t="s">
        <v>219</v>
      </c>
      <c r="AT2902" t="s">
        <v>230</v>
      </c>
      <c r="AU2902">
        <v>20261027</v>
      </c>
      <c r="AV2902" t="s">
        <v>221</v>
      </c>
      <c r="AW2902" t="s">
        <v>1922</v>
      </c>
      <c r="AX2902" t="s">
        <v>222</v>
      </c>
      <c r="BA2902" s="57">
        <v>46318.625</v>
      </c>
      <c r="BB2902" t="s">
        <v>11776</v>
      </c>
      <c r="BC2902">
        <v>2026</v>
      </c>
      <c r="BD2902">
        <v>10</v>
      </c>
      <c r="BE2902">
        <v>27</v>
      </c>
      <c r="BF2902" s="6">
        <f t="shared" si="135"/>
        <v>46322</v>
      </c>
      <c r="BG2902">
        <f t="shared" si="136"/>
        <v>3.375</v>
      </c>
      <c r="BH2902" t="str">
        <f t="shared" si="137"/>
        <v>NOT COMPLY</v>
      </c>
      <c r="BI2902" t="str">
        <f>VLOOKUP(H2902,Sheet2!$A$1:$B$270,2,FALSE)</f>
        <v>SINGARAJA</v>
      </c>
    </row>
    <row r="2903" spans="1:61">
      <c r="A2903">
        <v>2902</v>
      </c>
      <c r="B2903">
        <v>1002652680</v>
      </c>
      <c r="C2903">
        <v>3</v>
      </c>
      <c r="D2903" t="s">
        <v>34</v>
      </c>
      <c r="E2903">
        <v>5</v>
      </c>
      <c r="F2903" t="s">
        <v>546</v>
      </c>
      <c r="G2903" t="s">
        <v>84</v>
      </c>
      <c r="H2903" t="s">
        <v>250</v>
      </c>
      <c r="I2903" t="s">
        <v>212</v>
      </c>
      <c r="J2903" t="s">
        <v>213</v>
      </c>
      <c r="K2903" t="s">
        <v>149</v>
      </c>
      <c r="L2903" t="s">
        <v>214</v>
      </c>
      <c r="M2903" t="s">
        <v>76</v>
      </c>
      <c r="N2903" t="s">
        <v>215</v>
      </c>
      <c r="O2903" s="57">
        <v>46320.687326388892</v>
      </c>
      <c r="P2903" s="57">
        <v>46321.676631944443</v>
      </c>
      <c r="Q2903">
        <v>69416755</v>
      </c>
      <c r="S2903">
        <v>172425708655</v>
      </c>
      <c r="T2903" t="s">
        <v>12815</v>
      </c>
      <c r="U2903" t="s">
        <v>13489</v>
      </c>
      <c r="V2903" t="s">
        <v>12816</v>
      </c>
      <c r="Z2903">
        <v>114.612137</v>
      </c>
      <c r="AA2903">
        <v>-8.1416210000000007</v>
      </c>
      <c r="AB2903" t="s">
        <v>12817</v>
      </c>
      <c r="AC2903" t="s">
        <v>235</v>
      </c>
      <c r="AL2903" t="s">
        <v>217</v>
      </c>
      <c r="AM2903" t="s">
        <v>12818</v>
      </c>
      <c r="AN2903" t="s">
        <v>6</v>
      </c>
      <c r="AO2903" t="s">
        <v>12819</v>
      </c>
      <c r="AP2903" s="57">
        <v>46323.333333333336</v>
      </c>
      <c r="AR2903" t="s">
        <v>218</v>
      </c>
      <c r="AS2903" t="s">
        <v>219</v>
      </c>
      <c r="AT2903" t="s">
        <v>342</v>
      </c>
      <c r="AU2903">
        <v>20261026</v>
      </c>
      <c r="AV2903" t="s">
        <v>221</v>
      </c>
      <c r="AW2903" t="s">
        <v>12820</v>
      </c>
      <c r="AX2903" t="s">
        <v>222</v>
      </c>
      <c r="BA2903" s="57">
        <v>46323.333333333336</v>
      </c>
      <c r="BB2903" t="s">
        <v>12818</v>
      </c>
      <c r="BC2903">
        <v>2026</v>
      </c>
      <c r="BD2903">
        <v>10</v>
      </c>
      <c r="BE2903">
        <v>26</v>
      </c>
      <c r="BF2903" s="6">
        <f t="shared" si="135"/>
        <v>46321</v>
      </c>
      <c r="BG2903">
        <f t="shared" si="136"/>
        <v>-2.3333333333357587</v>
      </c>
      <c r="BH2903" t="str">
        <f t="shared" si="137"/>
        <v>COMPLY</v>
      </c>
      <c r="BI2903" t="str">
        <f>VLOOKUP(H2903,Sheet2!$A$1:$B$270,2,FALSE)</f>
        <v>SINGARAJA</v>
      </c>
    </row>
    <row r="2904" spans="1:61">
      <c r="A2904">
        <v>2903</v>
      </c>
      <c r="B2904">
        <v>1002623759</v>
      </c>
      <c r="C2904">
        <v>3</v>
      </c>
      <c r="D2904" t="s">
        <v>34</v>
      </c>
      <c r="E2904">
        <v>5</v>
      </c>
      <c r="F2904" t="s">
        <v>546</v>
      </c>
      <c r="G2904" t="s">
        <v>84</v>
      </c>
      <c r="H2904" t="s">
        <v>250</v>
      </c>
      <c r="I2904" t="s">
        <v>212</v>
      </c>
      <c r="J2904" t="s">
        <v>213</v>
      </c>
      <c r="K2904" t="s">
        <v>149</v>
      </c>
      <c r="M2904" t="s">
        <v>1916</v>
      </c>
      <c r="N2904" t="s">
        <v>215</v>
      </c>
      <c r="O2904" s="57">
        <v>46301.426886574074</v>
      </c>
      <c r="P2904" s="57">
        <v>46314.514675925922</v>
      </c>
      <c r="Q2904">
        <v>69404795</v>
      </c>
      <c r="S2904">
        <v>172425708533</v>
      </c>
      <c r="T2904" t="s">
        <v>3653</v>
      </c>
      <c r="U2904" t="s">
        <v>3654</v>
      </c>
      <c r="V2904" t="s">
        <v>4789</v>
      </c>
      <c r="Z2904">
        <v>114.970737523751</v>
      </c>
      <c r="AA2904">
        <v>-8.1876562081695798</v>
      </c>
      <c r="AB2904" t="s">
        <v>3655</v>
      </c>
      <c r="AC2904" t="s">
        <v>225</v>
      </c>
      <c r="AL2904" t="s">
        <v>217</v>
      </c>
      <c r="AM2904" t="s">
        <v>4790</v>
      </c>
      <c r="AN2904" t="s">
        <v>6</v>
      </c>
      <c r="AO2904" s="57">
        <v>46183.433946759258</v>
      </c>
      <c r="AP2904" s="57">
        <v>46304.625</v>
      </c>
      <c r="AQ2904" t="s">
        <v>838</v>
      </c>
      <c r="AR2904" t="s">
        <v>12</v>
      </c>
      <c r="AS2904" t="s">
        <v>219</v>
      </c>
      <c r="AT2904" t="s">
        <v>230</v>
      </c>
      <c r="AV2904" t="s">
        <v>1626</v>
      </c>
      <c r="AW2904" t="s">
        <v>540</v>
      </c>
      <c r="AX2904" t="s">
        <v>222</v>
      </c>
      <c r="BA2904" s="57">
        <v>46304.625</v>
      </c>
      <c r="BB2904" t="s">
        <v>4790</v>
      </c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str">
        <f>VLOOKUP(H2904,Sheet2!$A$1:$B$270,2,FALSE)</f>
        <v>SINGARAJA</v>
      </c>
    </row>
    <row r="2905" spans="1:61">
      <c r="A2905">
        <v>2904</v>
      </c>
      <c r="B2905">
        <v>1002652021</v>
      </c>
      <c r="C2905">
        <v>3</v>
      </c>
      <c r="D2905" t="s">
        <v>34</v>
      </c>
      <c r="E2905">
        <v>5</v>
      </c>
      <c r="F2905" t="s">
        <v>546</v>
      </c>
      <c r="G2905" t="s">
        <v>84</v>
      </c>
      <c r="H2905" t="s">
        <v>250</v>
      </c>
      <c r="I2905" t="s">
        <v>212</v>
      </c>
      <c r="J2905" t="s">
        <v>213</v>
      </c>
      <c r="K2905" t="s">
        <v>149</v>
      </c>
      <c r="M2905" t="s">
        <v>1916</v>
      </c>
      <c r="N2905" t="s">
        <v>215</v>
      </c>
      <c r="O2905" s="57">
        <v>46319.506296296298</v>
      </c>
      <c r="P2905" s="57">
        <v>46323.777291666665</v>
      </c>
      <c r="Q2905">
        <v>69416288</v>
      </c>
      <c r="S2905">
        <v>172425708643</v>
      </c>
      <c r="T2905" t="s">
        <v>12809</v>
      </c>
      <c r="U2905" t="s">
        <v>12810</v>
      </c>
      <c r="V2905" t="s">
        <v>12811</v>
      </c>
      <c r="Z2905">
        <v>114.9614634</v>
      </c>
      <c r="AA2905">
        <v>-8.1945093</v>
      </c>
      <c r="AB2905" t="s">
        <v>12812</v>
      </c>
      <c r="AC2905" t="s">
        <v>229</v>
      </c>
      <c r="AL2905" t="s">
        <v>217</v>
      </c>
      <c r="AM2905" t="s">
        <v>12813</v>
      </c>
      <c r="AN2905" t="s">
        <v>6</v>
      </c>
      <c r="AO2905" t="s">
        <v>12814</v>
      </c>
      <c r="AP2905" s="57">
        <v>46320.458333333336</v>
      </c>
      <c r="AQ2905" t="s">
        <v>838</v>
      </c>
      <c r="AR2905" t="s">
        <v>12</v>
      </c>
      <c r="AS2905" t="s">
        <v>219</v>
      </c>
      <c r="AT2905" t="s">
        <v>230</v>
      </c>
      <c r="AV2905" t="s">
        <v>1626</v>
      </c>
      <c r="AW2905" t="s">
        <v>1828</v>
      </c>
      <c r="AX2905" t="s">
        <v>222</v>
      </c>
      <c r="BA2905" s="57">
        <v>46320.458333333336</v>
      </c>
      <c r="BB2905" t="s">
        <v>12813</v>
      </c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str">
        <f>VLOOKUP(H2905,Sheet2!$A$1:$B$270,2,FALSE)</f>
        <v>SINGARAJA</v>
      </c>
    </row>
    <row r="2906" spans="1:61">
      <c r="A2906">
        <v>2905</v>
      </c>
      <c r="B2906">
        <v>1002626117</v>
      </c>
      <c r="C2906">
        <v>3</v>
      </c>
      <c r="D2906" t="s">
        <v>34</v>
      </c>
      <c r="E2906">
        <v>5</v>
      </c>
      <c r="F2906" t="s">
        <v>546</v>
      </c>
      <c r="G2906" t="s">
        <v>84</v>
      </c>
      <c r="H2906" t="s">
        <v>240</v>
      </c>
      <c r="I2906" t="s">
        <v>212</v>
      </c>
      <c r="J2906" t="s">
        <v>213</v>
      </c>
      <c r="K2906" t="s">
        <v>149</v>
      </c>
      <c r="M2906" t="s">
        <v>76</v>
      </c>
      <c r="N2906" t="s">
        <v>215</v>
      </c>
      <c r="O2906" s="57">
        <v>46302.560972222222</v>
      </c>
      <c r="P2906" s="57">
        <v>46306.634259259263</v>
      </c>
      <c r="Q2906">
        <v>69405841</v>
      </c>
      <c r="S2906">
        <v>172424837351</v>
      </c>
      <c r="T2906" t="s">
        <v>4332</v>
      </c>
      <c r="U2906" t="s">
        <v>4333</v>
      </c>
      <c r="V2906" t="s">
        <v>5667</v>
      </c>
      <c r="Z2906">
        <v>115.06662660000001</v>
      </c>
      <c r="AA2906">
        <v>-8.1384498999999995</v>
      </c>
      <c r="AB2906" t="s">
        <v>4334</v>
      </c>
      <c r="AC2906" t="s">
        <v>229</v>
      </c>
      <c r="AL2906" t="s">
        <v>217</v>
      </c>
      <c r="AM2906" t="s">
        <v>5668</v>
      </c>
      <c r="AN2906" t="s">
        <v>6</v>
      </c>
      <c r="AO2906" s="57">
        <v>46213.56962962963</v>
      </c>
      <c r="AP2906" s="57">
        <v>46307.333333333336</v>
      </c>
      <c r="AR2906" t="s">
        <v>218</v>
      </c>
      <c r="AS2906" t="s">
        <v>219</v>
      </c>
      <c r="AT2906" t="s">
        <v>342</v>
      </c>
      <c r="AU2906">
        <v>20261011</v>
      </c>
      <c r="AV2906" t="s">
        <v>221</v>
      </c>
      <c r="AW2906" t="s">
        <v>1570</v>
      </c>
      <c r="AX2906" t="s">
        <v>222</v>
      </c>
      <c r="BA2906" s="57">
        <v>46307.333333333336</v>
      </c>
      <c r="BB2906" t="s">
        <v>5668</v>
      </c>
      <c r="BC2906">
        <v>2026</v>
      </c>
      <c r="BD2906">
        <v>10</v>
      </c>
      <c r="BE2906">
        <v>11</v>
      </c>
      <c r="BF2906" s="6">
        <f t="shared" si="135"/>
        <v>46306</v>
      </c>
      <c r="BG2906">
        <f t="shared" si="136"/>
        <v>-1.3333333333357587</v>
      </c>
      <c r="BH2906" t="str">
        <f t="shared" si="137"/>
        <v>COMPLY</v>
      </c>
      <c r="BI2906" t="str">
        <f>VLOOKUP(H2906,Sheet2!$A$1:$B$270,2,FALSE)</f>
        <v>SINGARAJA</v>
      </c>
    </row>
    <row r="2907" spans="1:61">
      <c r="A2907">
        <v>2906</v>
      </c>
      <c r="B2907">
        <v>1002642180</v>
      </c>
      <c r="C2907">
        <v>3</v>
      </c>
      <c r="D2907" t="s">
        <v>34</v>
      </c>
      <c r="E2907">
        <v>5</v>
      </c>
      <c r="F2907" t="s">
        <v>546</v>
      </c>
      <c r="G2907" t="s">
        <v>84</v>
      </c>
      <c r="H2907" t="s">
        <v>240</v>
      </c>
      <c r="I2907" t="s">
        <v>212</v>
      </c>
      <c r="J2907" t="s">
        <v>213</v>
      </c>
      <c r="K2907" t="s">
        <v>149</v>
      </c>
      <c r="M2907" t="s">
        <v>76</v>
      </c>
      <c r="N2907" t="s">
        <v>215</v>
      </c>
      <c r="O2907" s="57">
        <v>46314.346805555557</v>
      </c>
      <c r="P2907" s="57">
        <v>46314.837581018517</v>
      </c>
      <c r="Q2907">
        <v>69412558</v>
      </c>
      <c r="S2907">
        <v>172424837399</v>
      </c>
      <c r="T2907" t="s">
        <v>10003</v>
      </c>
      <c r="U2907" t="s">
        <v>10004</v>
      </c>
      <c r="V2907" t="s">
        <v>10005</v>
      </c>
      <c r="Z2907">
        <v>115.11545820000001</v>
      </c>
      <c r="AA2907">
        <v>-8.0879089999999998</v>
      </c>
      <c r="AB2907" t="s">
        <v>10006</v>
      </c>
      <c r="AC2907" t="s">
        <v>229</v>
      </c>
      <c r="AL2907" t="s">
        <v>217</v>
      </c>
      <c r="AM2907" t="s">
        <v>10007</v>
      </c>
      <c r="AN2907" t="s">
        <v>6</v>
      </c>
      <c r="AO2907" t="s">
        <v>9917</v>
      </c>
      <c r="AP2907" s="57">
        <v>46315.625</v>
      </c>
      <c r="AR2907" t="s">
        <v>218</v>
      </c>
      <c r="AS2907" t="s">
        <v>219</v>
      </c>
      <c r="AT2907" t="s">
        <v>230</v>
      </c>
      <c r="AU2907">
        <v>20261019</v>
      </c>
      <c r="AV2907" t="s">
        <v>221</v>
      </c>
      <c r="AW2907" t="s">
        <v>540</v>
      </c>
      <c r="AX2907" t="s">
        <v>222</v>
      </c>
      <c r="BA2907" s="57">
        <v>46315.625</v>
      </c>
      <c r="BB2907" t="s">
        <v>10007</v>
      </c>
      <c r="BC2907">
        <v>2026</v>
      </c>
      <c r="BD2907">
        <v>10</v>
      </c>
      <c r="BE2907">
        <v>19</v>
      </c>
      <c r="BF2907" s="6">
        <f t="shared" si="135"/>
        <v>46314</v>
      </c>
      <c r="BG2907">
        <f t="shared" si="136"/>
        <v>-1.625</v>
      </c>
      <c r="BH2907" t="str">
        <f t="shared" si="137"/>
        <v>COMPLY</v>
      </c>
      <c r="BI2907" t="str">
        <f>VLOOKUP(H2907,Sheet2!$A$1:$B$270,2,FALSE)</f>
        <v>SINGARAJA</v>
      </c>
    </row>
    <row r="2908" spans="1:61">
      <c r="A2908">
        <v>2907</v>
      </c>
      <c r="B2908">
        <v>1002659882</v>
      </c>
      <c r="C2908">
        <v>3</v>
      </c>
      <c r="D2908" t="s">
        <v>34</v>
      </c>
      <c r="E2908">
        <v>5</v>
      </c>
      <c r="F2908" t="s">
        <v>546</v>
      </c>
      <c r="G2908" t="s">
        <v>84</v>
      </c>
      <c r="H2908" t="s">
        <v>240</v>
      </c>
      <c r="I2908" t="s">
        <v>212</v>
      </c>
      <c r="J2908" t="s">
        <v>213</v>
      </c>
      <c r="K2908" t="s">
        <v>149</v>
      </c>
      <c r="L2908" t="s">
        <v>214</v>
      </c>
      <c r="M2908" t="s">
        <v>238</v>
      </c>
      <c r="N2908" t="s">
        <v>215</v>
      </c>
      <c r="O2908" s="57">
        <v>46324.698437500003</v>
      </c>
      <c r="P2908" s="57">
        <v>46324.700069444443</v>
      </c>
      <c r="Q2908">
        <v>69419491</v>
      </c>
      <c r="S2908">
        <v>172424837481</v>
      </c>
      <c r="T2908" t="s">
        <v>15539</v>
      </c>
      <c r="U2908" t="s">
        <v>15540</v>
      </c>
      <c r="V2908" t="s">
        <v>15541</v>
      </c>
      <c r="Z2908">
        <v>115.063637</v>
      </c>
      <c r="AA2908">
        <v>-8.1696430000000007</v>
      </c>
      <c r="AB2908" t="s">
        <v>15542</v>
      </c>
      <c r="AC2908" t="s">
        <v>235</v>
      </c>
      <c r="AL2908" t="s">
        <v>217</v>
      </c>
      <c r="AM2908" t="s">
        <v>15543</v>
      </c>
      <c r="AN2908" t="s">
        <v>6</v>
      </c>
      <c r="AO2908" t="s">
        <v>15243</v>
      </c>
      <c r="AP2908" s="57">
        <v>46325.625</v>
      </c>
      <c r="AR2908" t="s">
        <v>239</v>
      </c>
      <c r="AS2908" t="s">
        <v>219</v>
      </c>
      <c r="AT2908" t="s">
        <v>342</v>
      </c>
      <c r="AV2908" t="s">
        <v>238</v>
      </c>
      <c r="AW2908" t="s">
        <v>854</v>
      </c>
      <c r="AX2908" t="s">
        <v>222</v>
      </c>
      <c r="BA2908" s="57">
        <v>46325.625</v>
      </c>
      <c r="BB2908" t="s">
        <v>15543</v>
      </c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str">
        <f>VLOOKUP(H2908,Sheet2!$A$1:$B$270,2,FALSE)</f>
        <v>SINGARAJA</v>
      </c>
    </row>
    <row r="2909" spans="1:61">
      <c r="A2909">
        <v>2908</v>
      </c>
      <c r="B2909">
        <v>1002647251</v>
      </c>
      <c r="C2909">
        <v>3</v>
      </c>
      <c r="D2909" t="s">
        <v>34</v>
      </c>
      <c r="E2909">
        <v>5</v>
      </c>
      <c r="F2909" t="s">
        <v>546</v>
      </c>
      <c r="G2909" t="s">
        <v>80</v>
      </c>
      <c r="H2909" t="s">
        <v>371</v>
      </c>
      <c r="I2909" t="s">
        <v>212</v>
      </c>
      <c r="J2909" t="s">
        <v>213</v>
      </c>
      <c r="K2909" t="s">
        <v>149</v>
      </c>
      <c r="L2909" t="s">
        <v>214</v>
      </c>
      <c r="M2909" t="s">
        <v>1400</v>
      </c>
      <c r="N2909" t="s">
        <v>215</v>
      </c>
      <c r="O2909" s="57">
        <v>46316.519270833334</v>
      </c>
      <c r="P2909" s="57">
        <v>46318.516828703701</v>
      </c>
      <c r="Q2909">
        <v>69414446</v>
      </c>
      <c r="S2909">
        <v>172412213490</v>
      </c>
      <c r="T2909" t="s">
        <v>11308</v>
      </c>
      <c r="U2909" t="s">
        <v>11309</v>
      </c>
      <c r="V2909" t="s">
        <v>11310</v>
      </c>
      <c r="Z2909">
        <v>114.52629</v>
      </c>
      <c r="AA2909">
        <v>-8.2782750000000007</v>
      </c>
      <c r="AB2909" t="s">
        <v>11311</v>
      </c>
      <c r="AC2909" t="s">
        <v>235</v>
      </c>
      <c r="AL2909" t="s">
        <v>217</v>
      </c>
      <c r="AM2909" t="s">
        <v>11138</v>
      </c>
      <c r="AN2909" t="s">
        <v>6</v>
      </c>
      <c r="AO2909" t="s">
        <v>10835</v>
      </c>
      <c r="AP2909" s="57">
        <v>46317.458333333336</v>
      </c>
      <c r="AR2909" t="s">
        <v>14</v>
      </c>
      <c r="AS2909" t="s">
        <v>783</v>
      </c>
      <c r="AT2909" t="s">
        <v>230</v>
      </c>
      <c r="AV2909" t="s">
        <v>12821</v>
      </c>
      <c r="AW2909" t="s">
        <v>879</v>
      </c>
      <c r="AX2909" t="s">
        <v>222</v>
      </c>
      <c r="BA2909" s="57">
        <v>46317.458333333336</v>
      </c>
      <c r="BB2909" t="s">
        <v>11138</v>
      </c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str">
        <f>VLOOKUP(H2909,Sheet2!$A$1:$B$270,2,FALSE)</f>
        <v>TABANAN</v>
      </c>
    </row>
    <row r="2910" spans="1:61">
      <c r="A2910">
        <v>2909</v>
      </c>
      <c r="B2910">
        <v>1002650855</v>
      </c>
      <c r="C2910">
        <v>3</v>
      </c>
      <c r="D2910" t="s">
        <v>34</v>
      </c>
      <c r="E2910">
        <v>5</v>
      </c>
      <c r="F2910" t="s">
        <v>546</v>
      </c>
      <c r="G2910" t="s">
        <v>80</v>
      </c>
      <c r="H2910" t="s">
        <v>371</v>
      </c>
      <c r="I2910" t="s">
        <v>212</v>
      </c>
      <c r="J2910" t="s">
        <v>213</v>
      </c>
      <c r="K2910" t="s">
        <v>149</v>
      </c>
      <c r="M2910" t="s">
        <v>76</v>
      </c>
      <c r="N2910" t="s">
        <v>215</v>
      </c>
      <c r="O2910" s="57">
        <v>46318.516828703701</v>
      </c>
      <c r="P2910" s="57">
        <v>46318.865972222222</v>
      </c>
      <c r="Q2910">
        <v>69414446</v>
      </c>
      <c r="S2910">
        <v>172412213498</v>
      </c>
      <c r="T2910" t="s">
        <v>11308</v>
      </c>
      <c r="U2910" t="s">
        <v>12822</v>
      </c>
      <c r="V2910" t="s">
        <v>12823</v>
      </c>
      <c r="Z2910">
        <v>114.52628905458801</v>
      </c>
      <c r="AA2910">
        <v>-8.2782744353021496</v>
      </c>
      <c r="AB2910" t="s">
        <v>11311</v>
      </c>
      <c r="AC2910" t="s">
        <v>229</v>
      </c>
      <c r="AL2910" t="s">
        <v>217</v>
      </c>
      <c r="AM2910" t="s">
        <v>12729</v>
      </c>
      <c r="AN2910" t="s">
        <v>6</v>
      </c>
      <c r="AO2910" t="s">
        <v>12535</v>
      </c>
      <c r="AR2910" t="s">
        <v>218</v>
      </c>
      <c r="AS2910" t="s">
        <v>783</v>
      </c>
      <c r="AT2910" t="s">
        <v>230</v>
      </c>
      <c r="AU2910">
        <v>20261023</v>
      </c>
      <c r="AV2910" t="s">
        <v>221</v>
      </c>
      <c r="AW2910" t="s">
        <v>1828</v>
      </c>
      <c r="AX2910" t="s">
        <v>222</v>
      </c>
      <c r="BA2910" s="57">
        <v>46318.291666666664</v>
      </c>
      <c r="BB2910" t="s">
        <v>12729</v>
      </c>
      <c r="BC2910">
        <v>2026</v>
      </c>
      <c r="BD2910">
        <v>10</v>
      </c>
      <c r="BE2910">
        <v>23</v>
      </c>
      <c r="BF2910" s="6">
        <f t="shared" si="135"/>
        <v>46318</v>
      </c>
      <c r="BG2910">
        <f t="shared" si="136"/>
        <v>-0.29166666666424135</v>
      </c>
      <c r="BH2910" t="str">
        <f t="shared" si="137"/>
        <v>COMPLY</v>
      </c>
      <c r="BI2910" t="str">
        <f>VLOOKUP(H2910,Sheet2!$A$1:$B$270,2,FALSE)</f>
        <v>TABANAN</v>
      </c>
    </row>
    <row r="2911" spans="1:61">
      <c r="A2911">
        <v>2910</v>
      </c>
      <c r="B2911">
        <v>1002630327</v>
      </c>
      <c r="C2911">
        <v>3</v>
      </c>
      <c r="D2911" t="s">
        <v>34</v>
      </c>
      <c r="E2911">
        <v>5</v>
      </c>
      <c r="F2911" t="s">
        <v>546</v>
      </c>
      <c r="G2911" t="s">
        <v>80</v>
      </c>
      <c r="H2911" t="s">
        <v>330</v>
      </c>
      <c r="I2911" t="s">
        <v>212</v>
      </c>
      <c r="J2911" t="s">
        <v>213</v>
      </c>
      <c r="K2911" t="s">
        <v>149</v>
      </c>
      <c r="L2911" t="s">
        <v>214</v>
      </c>
      <c r="M2911" t="s">
        <v>76</v>
      </c>
      <c r="N2911" t="s">
        <v>215</v>
      </c>
      <c r="O2911" s="57">
        <v>46304.676099537035</v>
      </c>
      <c r="P2911" s="57">
        <v>46305.537152777775</v>
      </c>
      <c r="Q2911">
        <v>69407560</v>
      </c>
      <c r="S2911">
        <v>172411226290</v>
      </c>
      <c r="T2911" t="s">
        <v>5669</v>
      </c>
      <c r="U2911" t="s">
        <v>5670</v>
      </c>
      <c r="V2911" t="s">
        <v>5671</v>
      </c>
      <c r="Z2911">
        <v>114.62849989999999</v>
      </c>
      <c r="AA2911">
        <v>-8.3604780000000005</v>
      </c>
      <c r="AB2911" t="s">
        <v>5672</v>
      </c>
      <c r="AC2911" t="s">
        <v>235</v>
      </c>
      <c r="AL2911" t="s">
        <v>217</v>
      </c>
      <c r="AM2911" t="s">
        <v>5372</v>
      </c>
      <c r="AN2911" t="s">
        <v>6</v>
      </c>
      <c r="AO2911" s="57">
        <v>46275.725983796299</v>
      </c>
      <c r="AP2911" s="57">
        <v>46305.625</v>
      </c>
      <c r="AR2911" t="s">
        <v>218</v>
      </c>
      <c r="AS2911" t="s">
        <v>783</v>
      </c>
      <c r="AT2911" t="s">
        <v>230</v>
      </c>
      <c r="AU2911">
        <v>20261010</v>
      </c>
      <c r="AV2911" t="s">
        <v>221</v>
      </c>
      <c r="AW2911" t="s">
        <v>1420</v>
      </c>
      <c r="AX2911" t="s">
        <v>222</v>
      </c>
      <c r="BA2911" s="57">
        <v>46305.625</v>
      </c>
      <c r="BB2911" t="s">
        <v>5372</v>
      </c>
      <c r="BC2911">
        <v>2026</v>
      </c>
      <c r="BD2911">
        <v>10</v>
      </c>
      <c r="BE2911">
        <v>10</v>
      </c>
      <c r="BF2911" s="6">
        <f t="shared" si="135"/>
        <v>46305</v>
      </c>
      <c r="BG2911">
        <f t="shared" si="136"/>
        <v>-0.625</v>
      </c>
      <c r="BH2911" t="str">
        <f t="shared" si="137"/>
        <v>COMPLY</v>
      </c>
      <c r="BI2911" t="str">
        <f>VLOOKUP(H2911,Sheet2!$A$1:$B$270,2,FALSE)</f>
        <v>JEMBRANA</v>
      </c>
    </row>
    <row r="2912" spans="1:61">
      <c r="A2912">
        <v>2911</v>
      </c>
      <c r="B2912">
        <v>1002622354</v>
      </c>
      <c r="C2912">
        <v>3</v>
      </c>
      <c r="D2912" t="s">
        <v>34</v>
      </c>
      <c r="E2912">
        <v>5</v>
      </c>
      <c r="F2912" t="s">
        <v>546</v>
      </c>
      <c r="G2912" t="s">
        <v>85</v>
      </c>
      <c r="H2912" t="s">
        <v>355</v>
      </c>
      <c r="I2912" t="s">
        <v>212</v>
      </c>
      <c r="J2912" t="s">
        <v>213</v>
      </c>
      <c r="K2912" t="s">
        <v>149</v>
      </c>
      <c r="M2912" t="s">
        <v>1400</v>
      </c>
      <c r="N2912" t="s">
        <v>215</v>
      </c>
      <c r="O2912" s="57">
        <v>46300.539571759262</v>
      </c>
      <c r="P2912" s="57">
        <v>46302.439293981479</v>
      </c>
      <c r="Q2912">
        <v>69404311</v>
      </c>
      <c r="S2912">
        <v>172414214650</v>
      </c>
      <c r="T2912" t="s">
        <v>3038</v>
      </c>
      <c r="U2912" t="s">
        <v>3039</v>
      </c>
      <c r="V2912" t="s">
        <v>3040</v>
      </c>
      <c r="Z2912">
        <v>115.19494330000001</v>
      </c>
      <c r="AA2912">
        <v>-8.3803806000000005</v>
      </c>
      <c r="AB2912" t="s">
        <v>3041</v>
      </c>
      <c r="AC2912" t="s">
        <v>229</v>
      </c>
      <c r="AL2912" t="s">
        <v>217</v>
      </c>
      <c r="AM2912" t="s">
        <v>3042</v>
      </c>
      <c r="AN2912" t="s">
        <v>6</v>
      </c>
      <c r="AO2912" s="57">
        <v>46152.569618055553</v>
      </c>
      <c r="AP2912" s="57">
        <v>46301.458333333336</v>
      </c>
      <c r="AR2912" t="s">
        <v>14</v>
      </c>
      <c r="AS2912" t="s">
        <v>85</v>
      </c>
      <c r="AT2912" t="s">
        <v>230</v>
      </c>
      <c r="AV2912" t="s">
        <v>3656</v>
      </c>
      <c r="AW2912" t="s">
        <v>1982</v>
      </c>
      <c r="AX2912" t="s">
        <v>222</v>
      </c>
      <c r="BA2912" s="57">
        <v>46301.458333333336</v>
      </c>
      <c r="BB2912" t="s">
        <v>3042</v>
      </c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str">
        <f>VLOOKUP(H2912,Sheet2!$A$1:$B$270,2,FALSE)</f>
        <v>TABANAN</v>
      </c>
    </row>
    <row r="2913" spans="1:61">
      <c r="A2913">
        <v>2912</v>
      </c>
      <c r="B2913">
        <v>1002617688</v>
      </c>
      <c r="C2913">
        <v>3</v>
      </c>
      <c r="D2913" t="s">
        <v>34</v>
      </c>
      <c r="E2913">
        <v>5</v>
      </c>
      <c r="F2913" t="s">
        <v>546</v>
      </c>
      <c r="G2913" t="s">
        <v>85</v>
      </c>
      <c r="H2913" t="s">
        <v>355</v>
      </c>
      <c r="I2913" t="s">
        <v>212</v>
      </c>
      <c r="J2913" t="s">
        <v>213</v>
      </c>
      <c r="K2913" t="s">
        <v>149</v>
      </c>
      <c r="M2913" t="s">
        <v>76</v>
      </c>
      <c r="N2913" t="s">
        <v>215</v>
      </c>
      <c r="O2913" s="57">
        <v>46296.50371527778</v>
      </c>
      <c r="P2913" s="57">
        <v>46297.795717592591</v>
      </c>
      <c r="Q2913">
        <v>69402261</v>
      </c>
      <c r="S2913">
        <v>172414214642</v>
      </c>
      <c r="T2913" t="s">
        <v>1376</v>
      </c>
      <c r="U2913" t="s">
        <v>1377</v>
      </c>
      <c r="V2913" t="s">
        <v>1378</v>
      </c>
      <c r="Z2913">
        <v>115.1615592</v>
      </c>
      <c r="AA2913">
        <v>-8.3697926999999996</v>
      </c>
      <c r="AB2913" t="s">
        <v>1379</v>
      </c>
      <c r="AC2913" t="s">
        <v>229</v>
      </c>
      <c r="AL2913" t="s">
        <v>217</v>
      </c>
      <c r="AM2913" t="s">
        <v>1380</v>
      </c>
      <c r="AN2913" t="s">
        <v>6</v>
      </c>
      <c r="AO2913" s="57">
        <v>46032.517557870371</v>
      </c>
      <c r="AP2913" s="57">
        <v>46297.458333333336</v>
      </c>
      <c r="AR2913" t="s">
        <v>218</v>
      </c>
      <c r="AS2913" t="s">
        <v>85</v>
      </c>
      <c r="AT2913" t="s">
        <v>230</v>
      </c>
      <c r="AU2913">
        <v>20261002</v>
      </c>
      <c r="AV2913" t="s">
        <v>221</v>
      </c>
      <c r="AW2913" t="s">
        <v>540</v>
      </c>
      <c r="AX2913" t="s">
        <v>222</v>
      </c>
      <c r="BA2913" s="57">
        <v>46297.458333333336</v>
      </c>
      <c r="BB2913" t="s">
        <v>1380</v>
      </c>
      <c r="BC2913">
        <v>2026</v>
      </c>
      <c r="BD2913">
        <v>10</v>
      </c>
      <c r="BE2913">
        <v>2</v>
      </c>
      <c r="BF2913" s="6">
        <f t="shared" si="135"/>
        <v>46297</v>
      </c>
      <c r="BG2913">
        <f t="shared" si="136"/>
        <v>-0.45833333333575865</v>
      </c>
      <c r="BH2913" t="str">
        <f t="shared" si="137"/>
        <v>COMPLY</v>
      </c>
      <c r="BI2913" t="str">
        <f>VLOOKUP(H2913,Sheet2!$A$1:$B$270,2,FALSE)</f>
        <v>TABANAN</v>
      </c>
    </row>
    <row r="2914" spans="1:61">
      <c r="A2914">
        <v>2913</v>
      </c>
      <c r="B2914">
        <v>1002617698</v>
      </c>
      <c r="C2914">
        <v>3</v>
      </c>
      <c r="D2914" t="s">
        <v>34</v>
      </c>
      <c r="E2914">
        <v>5</v>
      </c>
      <c r="F2914" t="s">
        <v>546</v>
      </c>
      <c r="G2914" t="s">
        <v>85</v>
      </c>
      <c r="H2914" t="s">
        <v>355</v>
      </c>
      <c r="I2914" t="s">
        <v>212</v>
      </c>
      <c r="J2914" t="s">
        <v>213</v>
      </c>
      <c r="K2914" t="s">
        <v>149</v>
      </c>
      <c r="M2914" t="s">
        <v>76</v>
      </c>
      <c r="N2914" t="s">
        <v>215</v>
      </c>
      <c r="O2914" s="57">
        <v>46296.506469907406</v>
      </c>
      <c r="P2914" s="57">
        <v>46297.793634259258</v>
      </c>
      <c r="Q2914">
        <v>69402262</v>
      </c>
      <c r="S2914">
        <v>172414214639</v>
      </c>
      <c r="T2914" t="s">
        <v>1381</v>
      </c>
      <c r="U2914" t="s">
        <v>1382</v>
      </c>
      <c r="V2914" t="s">
        <v>1383</v>
      </c>
      <c r="Z2914">
        <v>115.14373620000001</v>
      </c>
      <c r="AA2914">
        <v>-8.3613206000000009</v>
      </c>
      <c r="AB2914" t="s">
        <v>1384</v>
      </c>
      <c r="AC2914" t="s">
        <v>229</v>
      </c>
      <c r="AL2914" t="s">
        <v>217</v>
      </c>
      <c r="AM2914" t="s">
        <v>1385</v>
      </c>
      <c r="AN2914" t="s">
        <v>6</v>
      </c>
      <c r="AO2914" s="57">
        <v>46032.517557870371</v>
      </c>
      <c r="AP2914" s="57">
        <v>46297.458333333336</v>
      </c>
      <c r="AR2914" t="s">
        <v>218</v>
      </c>
      <c r="AS2914" t="s">
        <v>85</v>
      </c>
      <c r="AT2914" t="s">
        <v>230</v>
      </c>
      <c r="AU2914">
        <v>20261002</v>
      </c>
      <c r="AV2914" t="s">
        <v>221</v>
      </c>
      <c r="AW2914" t="s">
        <v>540</v>
      </c>
      <c r="AX2914" t="s">
        <v>222</v>
      </c>
      <c r="BA2914" s="57">
        <v>46297.458333333336</v>
      </c>
      <c r="BB2914" t="s">
        <v>1385</v>
      </c>
      <c r="BC2914">
        <v>2026</v>
      </c>
      <c r="BD2914">
        <v>10</v>
      </c>
      <c r="BE2914">
        <v>2</v>
      </c>
      <c r="BF2914" s="6">
        <f t="shared" si="135"/>
        <v>46297</v>
      </c>
      <c r="BG2914">
        <f t="shared" si="136"/>
        <v>-0.45833333333575865</v>
      </c>
      <c r="BH2914" t="str">
        <f t="shared" si="137"/>
        <v>COMPLY</v>
      </c>
      <c r="BI2914" t="str">
        <f>VLOOKUP(H2914,Sheet2!$A$1:$B$270,2,FALSE)</f>
        <v>TABANAN</v>
      </c>
    </row>
    <row r="2915" spans="1:61">
      <c r="A2915">
        <v>2914</v>
      </c>
      <c r="B2915">
        <v>1002620294</v>
      </c>
      <c r="C2915">
        <v>3</v>
      </c>
      <c r="D2915" t="s">
        <v>34</v>
      </c>
      <c r="E2915">
        <v>5</v>
      </c>
      <c r="F2915" t="s">
        <v>546</v>
      </c>
      <c r="G2915" t="s">
        <v>85</v>
      </c>
      <c r="H2915" t="s">
        <v>355</v>
      </c>
      <c r="I2915" t="s">
        <v>212</v>
      </c>
      <c r="J2915" t="s">
        <v>213</v>
      </c>
      <c r="K2915" t="s">
        <v>149</v>
      </c>
      <c r="M2915" t="s">
        <v>76</v>
      </c>
      <c r="N2915" t="s">
        <v>215</v>
      </c>
      <c r="O2915" s="57">
        <v>46297.653240740743</v>
      </c>
      <c r="P2915" s="57">
        <v>46300.561331018522</v>
      </c>
      <c r="Q2915">
        <v>69403239</v>
      </c>
      <c r="S2915">
        <v>172414214645</v>
      </c>
      <c r="T2915" t="s">
        <v>2428</v>
      </c>
      <c r="U2915" t="s">
        <v>2429</v>
      </c>
      <c r="V2915" t="s">
        <v>2430</v>
      </c>
      <c r="Z2915">
        <v>115.19612909999999</v>
      </c>
      <c r="AA2915">
        <v>-8.3990746000000005</v>
      </c>
      <c r="AB2915" t="s">
        <v>2431</v>
      </c>
      <c r="AC2915" t="s">
        <v>229</v>
      </c>
      <c r="AL2915" t="s">
        <v>217</v>
      </c>
      <c r="AM2915" t="s">
        <v>2432</v>
      </c>
      <c r="AN2915" t="s">
        <v>6</v>
      </c>
      <c r="AO2915" s="57">
        <v>46063.663495370369</v>
      </c>
      <c r="AP2915" s="57">
        <v>46300.333333333336</v>
      </c>
      <c r="AR2915" t="s">
        <v>218</v>
      </c>
      <c r="AS2915" t="s">
        <v>85</v>
      </c>
      <c r="AT2915" t="s">
        <v>230</v>
      </c>
      <c r="AU2915">
        <v>20261005</v>
      </c>
      <c r="AV2915" t="s">
        <v>221</v>
      </c>
      <c r="AW2915" t="s">
        <v>1982</v>
      </c>
      <c r="AX2915" t="s">
        <v>222</v>
      </c>
      <c r="BA2915" s="57">
        <v>46300.333333333336</v>
      </c>
      <c r="BB2915" t="s">
        <v>2432</v>
      </c>
      <c r="BC2915">
        <v>2026</v>
      </c>
      <c r="BD2915">
        <v>10</v>
      </c>
      <c r="BE2915">
        <v>5</v>
      </c>
      <c r="BF2915" s="6">
        <f t="shared" si="135"/>
        <v>46300</v>
      </c>
      <c r="BG2915">
        <f t="shared" si="136"/>
        <v>-0.33333333333575865</v>
      </c>
      <c r="BH2915" t="str">
        <f t="shared" si="137"/>
        <v>COMPLY</v>
      </c>
      <c r="BI2915" t="str">
        <f>VLOOKUP(H2915,Sheet2!$A$1:$B$270,2,FALSE)</f>
        <v>TABANAN</v>
      </c>
    </row>
    <row r="2916" spans="1:61">
      <c r="A2916">
        <v>2915</v>
      </c>
      <c r="B2916">
        <v>1002622343</v>
      </c>
      <c r="C2916">
        <v>3</v>
      </c>
      <c r="D2916" t="s">
        <v>34</v>
      </c>
      <c r="E2916">
        <v>5</v>
      </c>
      <c r="F2916" t="s">
        <v>546</v>
      </c>
      <c r="G2916" t="s">
        <v>85</v>
      </c>
      <c r="H2916" t="s">
        <v>355</v>
      </c>
      <c r="I2916" t="s">
        <v>212</v>
      </c>
      <c r="J2916" t="s">
        <v>213</v>
      </c>
      <c r="K2916" t="s">
        <v>149</v>
      </c>
      <c r="M2916" t="s">
        <v>76</v>
      </c>
      <c r="N2916" t="s">
        <v>215</v>
      </c>
      <c r="O2916" s="57">
        <v>46300.535300925927</v>
      </c>
      <c r="P2916" s="57">
        <v>46301.642881944441</v>
      </c>
      <c r="Q2916">
        <v>69404309</v>
      </c>
      <c r="S2916">
        <v>172414214649</v>
      </c>
      <c r="T2916" t="s">
        <v>3033</v>
      </c>
      <c r="U2916" t="s">
        <v>3034</v>
      </c>
      <c r="V2916" t="s">
        <v>3035</v>
      </c>
      <c r="Z2916">
        <v>115.19286990000001</v>
      </c>
      <c r="AA2916">
        <v>-8.3685223000000004</v>
      </c>
      <c r="AB2916" t="s">
        <v>3036</v>
      </c>
      <c r="AC2916" t="s">
        <v>229</v>
      </c>
      <c r="AL2916" t="s">
        <v>217</v>
      </c>
      <c r="AM2916" t="s">
        <v>3037</v>
      </c>
      <c r="AN2916" t="s">
        <v>6</v>
      </c>
      <c r="AO2916" s="57">
        <v>46152.569618055553</v>
      </c>
      <c r="AP2916" s="57">
        <v>46301.458333333336</v>
      </c>
      <c r="AR2916" t="s">
        <v>218</v>
      </c>
      <c r="AS2916" t="s">
        <v>85</v>
      </c>
      <c r="AT2916" t="s">
        <v>230</v>
      </c>
      <c r="AU2916">
        <v>20261006</v>
      </c>
      <c r="AV2916" t="s">
        <v>221</v>
      </c>
      <c r="AW2916" t="s">
        <v>559</v>
      </c>
      <c r="AX2916" t="s">
        <v>222</v>
      </c>
      <c r="BA2916" s="57">
        <v>46301.458333333336</v>
      </c>
      <c r="BB2916" t="s">
        <v>3037</v>
      </c>
      <c r="BC2916">
        <v>2026</v>
      </c>
      <c r="BD2916">
        <v>10</v>
      </c>
      <c r="BE2916">
        <v>6</v>
      </c>
      <c r="BF2916" s="6">
        <f t="shared" si="135"/>
        <v>46301</v>
      </c>
      <c r="BG2916">
        <f t="shared" si="136"/>
        <v>-0.45833333333575865</v>
      </c>
      <c r="BH2916" t="str">
        <f t="shared" si="137"/>
        <v>COMPLY</v>
      </c>
      <c r="BI2916" t="str">
        <f>VLOOKUP(H2916,Sheet2!$A$1:$B$270,2,FALSE)</f>
        <v>TABANAN</v>
      </c>
    </row>
    <row r="2917" spans="1:61">
      <c r="A2917">
        <v>2916</v>
      </c>
      <c r="B2917">
        <v>1002625634</v>
      </c>
      <c r="C2917">
        <v>3</v>
      </c>
      <c r="D2917" t="s">
        <v>34</v>
      </c>
      <c r="E2917">
        <v>5</v>
      </c>
      <c r="F2917" t="s">
        <v>546</v>
      </c>
      <c r="G2917" t="s">
        <v>85</v>
      </c>
      <c r="H2917" t="s">
        <v>355</v>
      </c>
      <c r="I2917" t="s">
        <v>212</v>
      </c>
      <c r="J2917" t="s">
        <v>213</v>
      </c>
      <c r="K2917" t="s">
        <v>149</v>
      </c>
      <c r="M2917" t="s">
        <v>76</v>
      </c>
      <c r="N2917" t="s">
        <v>215</v>
      </c>
      <c r="O2917" s="57">
        <v>46302.439305555556</v>
      </c>
      <c r="P2917" s="57">
        <v>46302.624791666669</v>
      </c>
      <c r="Q2917">
        <v>69404311</v>
      </c>
      <c r="S2917">
        <v>172414214655</v>
      </c>
      <c r="T2917" t="s">
        <v>3038</v>
      </c>
      <c r="U2917" t="s">
        <v>4335</v>
      </c>
      <c r="V2917" t="s">
        <v>4336</v>
      </c>
      <c r="Z2917">
        <v>115.192901158822</v>
      </c>
      <c r="AA2917">
        <v>-8.3725817915668408</v>
      </c>
      <c r="AB2917" t="s">
        <v>3041</v>
      </c>
      <c r="AC2917" t="s">
        <v>229</v>
      </c>
      <c r="AL2917" t="s">
        <v>217</v>
      </c>
      <c r="AM2917" t="s">
        <v>4337</v>
      </c>
      <c r="AN2917" t="s">
        <v>6</v>
      </c>
      <c r="AO2917" s="57">
        <v>46213.444687499999</v>
      </c>
      <c r="AR2917" t="s">
        <v>218</v>
      </c>
      <c r="AS2917" t="s">
        <v>85</v>
      </c>
      <c r="AT2917" t="s">
        <v>230</v>
      </c>
      <c r="AU2917">
        <v>20261007</v>
      </c>
      <c r="AV2917" t="s">
        <v>221</v>
      </c>
      <c r="AW2917" t="s">
        <v>4338</v>
      </c>
      <c r="AX2917" t="s">
        <v>222</v>
      </c>
      <c r="BA2917" s="57">
        <v>46302.291666666664</v>
      </c>
      <c r="BB2917" t="s">
        <v>4337</v>
      </c>
      <c r="BC2917">
        <v>2026</v>
      </c>
      <c r="BD2917">
        <v>10</v>
      </c>
      <c r="BE2917">
        <v>7</v>
      </c>
      <c r="BF2917" s="6">
        <f t="shared" si="135"/>
        <v>46302</v>
      </c>
      <c r="BG2917">
        <f t="shared" si="136"/>
        <v>-0.29166666666424135</v>
      </c>
      <c r="BH2917" t="str">
        <f t="shared" si="137"/>
        <v>COMPLY</v>
      </c>
      <c r="BI2917" t="str">
        <f>VLOOKUP(H2917,Sheet2!$A$1:$B$270,2,FALSE)</f>
        <v>TABANAN</v>
      </c>
    </row>
    <row r="2918" spans="1:61">
      <c r="A2918">
        <v>2917</v>
      </c>
      <c r="B2918">
        <v>1002628743</v>
      </c>
      <c r="C2918">
        <v>3</v>
      </c>
      <c r="D2918" t="s">
        <v>34</v>
      </c>
      <c r="E2918">
        <v>5</v>
      </c>
      <c r="F2918" t="s">
        <v>546</v>
      </c>
      <c r="G2918" t="s">
        <v>85</v>
      </c>
      <c r="H2918" t="s">
        <v>355</v>
      </c>
      <c r="I2918" t="s">
        <v>212</v>
      </c>
      <c r="J2918" t="s">
        <v>213</v>
      </c>
      <c r="K2918" t="s">
        <v>149</v>
      </c>
      <c r="M2918" t="s">
        <v>76</v>
      </c>
      <c r="N2918" t="s">
        <v>215</v>
      </c>
      <c r="O2918" s="57">
        <v>46304.340138888889</v>
      </c>
      <c r="P2918" s="57">
        <v>46307.715636574074</v>
      </c>
      <c r="Q2918">
        <v>69406965</v>
      </c>
      <c r="S2918">
        <v>172414214658</v>
      </c>
      <c r="T2918" t="s">
        <v>5673</v>
      </c>
      <c r="U2918" t="s">
        <v>5674</v>
      </c>
      <c r="V2918" t="s">
        <v>5675</v>
      </c>
      <c r="Z2918">
        <v>115.1961371</v>
      </c>
      <c r="AA2918">
        <v>-8.3991354000000005</v>
      </c>
      <c r="AB2918" t="s">
        <v>5676</v>
      </c>
      <c r="AC2918" t="s">
        <v>229</v>
      </c>
      <c r="AL2918" t="s">
        <v>217</v>
      </c>
      <c r="AM2918" t="s">
        <v>5677</v>
      </c>
      <c r="AN2918" t="s">
        <v>6</v>
      </c>
      <c r="AO2918" s="57">
        <v>46275.340740740743</v>
      </c>
      <c r="AP2918" s="57">
        <v>46307.458333333336</v>
      </c>
      <c r="AQ2918" t="s">
        <v>841</v>
      </c>
      <c r="AR2918" t="s">
        <v>218</v>
      </c>
      <c r="AS2918" t="s">
        <v>85</v>
      </c>
      <c r="AT2918" t="s">
        <v>342</v>
      </c>
      <c r="AU2918">
        <v>20261012</v>
      </c>
      <c r="AV2918" t="s">
        <v>221</v>
      </c>
      <c r="AW2918" t="s">
        <v>1591</v>
      </c>
      <c r="AX2918" t="s">
        <v>222</v>
      </c>
      <c r="BA2918" s="57">
        <v>46307.458333333336</v>
      </c>
      <c r="BB2918" t="s">
        <v>5677</v>
      </c>
      <c r="BC2918">
        <v>2026</v>
      </c>
      <c r="BD2918">
        <v>10</v>
      </c>
      <c r="BE2918">
        <v>12</v>
      </c>
      <c r="BF2918" s="6">
        <f t="shared" si="135"/>
        <v>46307</v>
      </c>
      <c r="BG2918">
        <f t="shared" si="136"/>
        <v>-0.45833333333575865</v>
      </c>
      <c r="BH2918" t="str">
        <f t="shared" si="137"/>
        <v>COMPLY</v>
      </c>
      <c r="BI2918" t="str">
        <f>VLOOKUP(H2918,Sheet2!$A$1:$B$270,2,FALSE)</f>
        <v>TABANAN</v>
      </c>
    </row>
    <row r="2919" spans="1:61">
      <c r="A2919">
        <v>2918</v>
      </c>
      <c r="B2919">
        <v>1002628757</v>
      </c>
      <c r="C2919">
        <v>3</v>
      </c>
      <c r="D2919" t="s">
        <v>34</v>
      </c>
      <c r="E2919">
        <v>5</v>
      </c>
      <c r="F2919" t="s">
        <v>546</v>
      </c>
      <c r="G2919" t="s">
        <v>85</v>
      </c>
      <c r="H2919" t="s">
        <v>355</v>
      </c>
      <c r="I2919" t="s">
        <v>212</v>
      </c>
      <c r="J2919" t="s">
        <v>213</v>
      </c>
      <c r="K2919" t="s">
        <v>149</v>
      </c>
      <c r="M2919" t="s">
        <v>76</v>
      </c>
      <c r="N2919" t="s">
        <v>215</v>
      </c>
      <c r="O2919" s="57">
        <v>46304.345405092594</v>
      </c>
      <c r="P2919" s="57">
        <v>46309.362800925926</v>
      </c>
      <c r="Q2919">
        <v>69406967</v>
      </c>
      <c r="S2919">
        <v>172414214660</v>
      </c>
      <c r="T2919" t="s">
        <v>5678</v>
      </c>
      <c r="U2919" t="s">
        <v>5679</v>
      </c>
      <c r="V2919" t="s">
        <v>5680</v>
      </c>
      <c r="Z2919">
        <v>115.1954396</v>
      </c>
      <c r="AA2919">
        <v>-8.3843010000000007</v>
      </c>
      <c r="AB2919" t="s">
        <v>5681</v>
      </c>
      <c r="AC2919" t="s">
        <v>229</v>
      </c>
      <c r="AL2919" t="s">
        <v>217</v>
      </c>
      <c r="AM2919" t="s">
        <v>5682</v>
      </c>
      <c r="AN2919" t="s">
        <v>6</v>
      </c>
      <c r="AO2919" s="57">
        <v>46275.361435185187</v>
      </c>
      <c r="AP2919" s="57">
        <v>46305.458333333336</v>
      </c>
      <c r="AR2919" t="s">
        <v>218</v>
      </c>
      <c r="AS2919" t="s">
        <v>85</v>
      </c>
      <c r="AT2919" t="s">
        <v>342</v>
      </c>
      <c r="AU2919">
        <v>20261014</v>
      </c>
      <c r="AV2919" t="s">
        <v>221</v>
      </c>
      <c r="AW2919" t="s">
        <v>540</v>
      </c>
      <c r="AX2919" t="s">
        <v>222</v>
      </c>
      <c r="BA2919" s="57">
        <v>46305.458333333336</v>
      </c>
      <c r="BB2919" t="s">
        <v>5682</v>
      </c>
      <c r="BC2919">
        <v>2026</v>
      </c>
      <c r="BD2919">
        <v>10</v>
      </c>
      <c r="BE2919">
        <v>14</v>
      </c>
      <c r="BF2919" s="6">
        <f t="shared" si="135"/>
        <v>46309</v>
      </c>
      <c r="BG2919">
        <f t="shared" si="136"/>
        <v>3.5416666666642413</v>
      </c>
      <c r="BH2919" t="str">
        <f t="shared" si="137"/>
        <v>NOT COMPLY</v>
      </c>
      <c r="BI2919" t="str">
        <f>VLOOKUP(H2919,Sheet2!$A$1:$B$270,2,FALSE)</f>
        <v>TABANAN</v>
      </c>
    </row>
    <row r="2920" spans="1:61">
      <c r="A2920">
        <v>2919</v>
      </c>
      <c r="B2920">
        <v>1002632857</v>
      </c>
      <c r="C2920">
        <v>3</v>
      </c>
      <c r="D2920" t="s">
        <v>34</v>
      </c>
      <c r="E2920">
        <v>5</v>
      </c>
      <c r="F2920" t="s">
        <v>546</v>
      </c>
      <c r="G2920" t="s">
        <v>85</v>
      </c>
      <c r="H2920" t="s">
        <v>278</v>
      </c>
      <c r="I2920" t="s">
        <v>212</v>
      </c>
      <c r="J2920" t="s">
        <v>213</v>
      </c>
      <c r="K2920" t="s">
        <v>149</v>
      </c>
      <c r="M2920" t="s">
        <v>1400</v>
      </c>
      <c r="N2920" t="s">
        <v>215</v>
      </c>
      <c r="O2920" s="57">
        <v>46307.549432870372</v>
      </c>
      <c r="P2920" s="57">
        <v>46309.660995370374</v>
      </c>
      <c r="Q2920">
        <v>69408623</v>
      </c>
      <c r="S2920">
        <v>172413245262</v>
      </c>
      <c r="T2920" t="s">
        <v>6541</v>
      </c>
      <c r="U2920" t="s">
        <v>6542</v>
      </c>
      <c r="V2920" t="s">
        <v>6543</v>
      </c>
      <c r="Z2920">
        <v>115.1265478</v>
      </c>
      <c r="AA2920">
        <v>-8.5390294999999998</v>
      </c>
      <c r="AB2920" t="s">
        <v>6544</v>
      </c>
      <c r="AC2920" t="s">
        <v>229</v>
      </c>
      <c r="AL2920" t="s">
        <v>217</v>
      </c>
      <c r="AM2920" t="s">
        <v>6545</v>
      </c>
      <c r="AN2920" t="s">
        <v>6</v>
      </c>
      <c r="AO2920" s="57">
        <v>46366.55909722222</v>
      </c>
      <c r="AP2920" s="57">
        <v>46308.458333333336</v>
      </c>
      <c r="AQ2920" t="s">
        <v>838</v>
      </c>
      <c r="AR2920" t="s">
        <v>14</v>
      </c>
      <c r="AS2920" t="s">
        <v>85</v>
      </c>
      <c r="AT2920" t="s">
        <v>342</v>
      </c>
      <c r="AV2920" t="s">
        <v>7341</v>
      </c>
      <c r="AW2920" t="s">
        <v>1591</v>
      </c>
      <c r="AX2920" t="s">
        <v>222</v>
      </c>
      <c r="BA2920" s="57">
        <v>46308.458333333336</v>
      </c>
      <c r="BB2920" t="s">
        <v>6545</v>
      </c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str">
        <f>VLOOKUP(H2920,Sheet2!$A$1:$B$270,2,FALSE)</f>
        <v>TABANAN</v>
      </c>
    </row>
    <row r="2921" spans="1:61">
      <c r="A2921">
        <v>2920</v>
      </c>
      <c r="B2921">
        <v>1002636891</v>
      </c>
      <c r="C2921">
        <v>3</v>
      </c>
      <c r="D2921" t="s">
        <v>34</v>
      </c>
      <c r="E2921">
        <v>5</v>
      </c>
      <c r="F2921" t="s">
        <v>546</v>
      </c>
      <c r="G2921" t="s">
        <v>85</v>
      </c>
      <c r="H2921" t="s">
        <v>278</v>
      </c>
      <c r="I2921" t="s">
        <v>212</v>
      </c>
      <c r="J2921" t="s">
        <v>213</v>
      </c>
      <c r="K2921" t="s">
        <v>149</v>
      </c>
      <c r="M2921" t="s">
        <v>1400</v>
      </c>
      <c r="N2921" t="s">
        <v>215</v>
      </c>
      <c r="O2921" s="57">
        <v>46309.589155092595</v>
      </c>
      <c r="P2921" s="57">
        <v>46315.60732638889</v>
      </c>
      <c r="Q2921">
        <v>69410191</v>
      </c>
      <c r="S2921">
        <v>172413245297</v>
      </c>
      <c r="T2921" t="s">
        <v>5692</v>
      </c>
      <c r="U2921" t="s">
        <v>5693</v>
      </c>
      <c r="V2921" t="s">
        <v>7347</v>
      </c>
      <c r="Z2921">
        <v>115.1416273</v>
      </c>
      <c r="AA2921">
        <v>-8.4282594999999993</v>
      </c>
      <c r="AB2921" t="s">
        <v>7348</v>
      </c>
      <c r="AC2921" t="s">
        <v>229</v>
      </c>
      <c r="AL2921" t="s">
        <v>217</v>
      </c>
      <c r="AM2921" t="s">
        <v>7349</v>
      </c>
      <c r="AN2921" t="s">
        <v>6</v>
      </c>
      <c r="AO2921" t="s">
        <v>7020</v>
      </c>
      <c r="AP2921" s="57">
        <v>46310.458333333336</v>
      </c>
      <c r="AR2921" t="s">
        <v>14</v>
      </c>
      <c r="AS2921" t="s">
        <v>85</v>
      </c>
      <c r="AT2921" t="s">
        <v>220</v>
      </c>
      <c r="AV2921" t="s">
        <v>10641</v>
      </c>
      <c r="AW2921" t="s">
        <v>540</v>
      </c>
      <c r="AX2921" t="s">
        <v>222</v>
      </c>
      <c r="BA2921" s="57">
        <v>46310.458333333336</v>
      </c>
      <c r="BB2921" t="s">
        <v>7349</v>
      </c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str">
        <f>VLOOKUP(H2921,Sheet2!$A$1:$B$270,2,FALSE)</f>
        <v>TABANAN</v>
      </c>
    </row>
    <row r="2922" spans="1:61">
      <c r="A2922">
        <v>2921</v>
      </c>
      <c r="B2922">
        <v>1002652269</v>
      </c>
      <c r="C2922">
        <v>3</v>
      </c>
      <c r="D2922" t="s">
        <v>34</v>
      </c>
      <c r="E2922">
        <v>5</v>
      </c>
      <c r="F2922" t="s">
        <v>546</v>
      </c>
      <c r="G2922" t="s">
        <v>85</v>
      </c>
      <c r="H2922" t="s">
        <v>278</v>
      </c>
      <c r="I2922" t="s">
        <v>212</v>
      </c>
      <c r="J2922" t="s">
        <v>213</v>
      </c>
      <c r="K2922" t="s">
        <v>149</v>
      </c>
      <c r="M2922" t="s">
        <v>1400</v>
      </c>
      <c r="N2922" t="s">
        <v>215</v>
      </c>
      <c r="O2922" s="57">
        <v>46319.661516203705</v>
      </c>
      <c r="P2922" s="57">
        <v>46321.719247685185</v>
      </c>
      <c r="Q2922">
        <v>69416473</v>
      </c>
      <c r="S2922">
        <v>172413245431</v>
      </c>
      <c r="T2922" t="s">
        <v>12824</v>
      </c>
      <c r="U2922" t="s">
        <v>2434</v>
      </c>
      <c r="V2922" t="s">
        <v>12832</v>
      </c>
      <c r="Z2922">
        <v>114.95099310000001</v>
      </c>
      <c r="AA2922">
        <v>-8.4906527000000001</v>
      </c>
      <c r="AB2922" t="s">
        <v>2440</v>
      </c>
      <c r="AC2922" t="s">
        <v>229</v>
      </c>
      <c r="AL2922" t="s">
        <v>217</v>
      </c>
      <c r="AM2922" t="s">
        <v>12833</v>
      </c>
      <c r="AN2922" t="s">
        <v>6</v>
      </c>
      <c r="AO2922" t="s">
        <v>11837</v>
      </c>
      <c r="AP2922" s="57">
        <v>46321.333333333336</v>
      </c>
      <c r="AR2922" t="s">
        <v>14</v>
      </c>
      <c r="AS2922" t="s">
        <v>85</v>
      </c>
      <c r="AT2922" t="s">
        <v>230</v>
      </c>
      <c r="AV2922" t="s">
        <v>13490</v>
      </c>
      <c r="AW2922" t="s">
        <v>1982</v>
      </c>
      <c r="AX2922" t="s">
        <v>222</v>
      </c>
      <c r="BA2922" s="57">
        <v>46321.333333333336</v>
      </c>
      <c r="BB2922" t="s">
        <v>12833</v>
      </c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str">
        <f>VLOOKUP(H2922,Sheet2!$A$1:$B$270,2,FALSE)</f>
        <v>TABANAN</v>
      </c>
    </row>
    <row r="2923" spans="1:61">
      <c r="A2923">
        <v>2922</v>
      </c>
      <c r="B2923">
        <v>1002652263</v>
      </c>
      <c r="C2923">
        <v>3</v>
      </c>
      <c r="D2923" t="s">
        <v>34</v>
      </c>
      <c r="E2923">
        <v>5</v>
      </c>
      <c r="F2923" t="s">
        <v>546</v>
      </c>
      <c r="G2923" t="s">
        <v>85</v>
      </c>
      <c r="H2923" t="s">
        <v>278</v>
      </c>
      <c r="I2923" t="s">
        <v>212</v>
      </c>
      <c r="J2923" t="s">
        <v>213</v>
      </c>
      <c r="K2923" t="s">
        <v>149</v>
      </c>
      <c r="M2923" t="s">
        <v>1400</v>
      </c>
      <c r="N2923" t="s">
        <v>215</v>
      </c>
      <c r="O2923" s="57">
        <v>46319.658645833333</v>
      </c>
      <c r="P2923" s="57">
        <v>46321.693657407406</v>
      </c>
      <c r="Q2923">
        <v>69416489</v>
      </c>
      <c r="S2923">
        <v>172413245430</v>
      </c>
      <c r="T2923" t="s">
        <v>12824</v>
      </c>
      <c r="U2923" t="s">
        <v>2434</v>
      </c>
      <c r="V2923" t="s">
        <v>12835</v>
      </c>
      <c r="Z2923">
        <v>114.95099310000001</v>
      </c>
      <c r="AA2923">
        <v>-8.4906527000000001</v>
      </c>
      <c r="AB2923" t="s">
        <v>2440</v>
      </c>
      <c r="AC2923" t="s">
        <v>229</v>
      </c>
      <c r="AL2923" t="s">
        <v>217</v>
      </c>
      <c r="AM2923" t="s">
        <v>12828</v>
      </c>
      <c r="AN2923" t="s">
        <v>6</v>
      </c>
      <c r="AO2923" t="s">
        <v>11837</v>
      </c>
      <c r="AP2923" s="57">
        <v>46321.333333333336</v>
      </c>
      <c r="AR2923" t="s">
        <v>14</v>
      </c>
      <c r="AS2923" t="s">
        <v>85</v>
      </c>
      <c r="AT2923" t="s">
        <v>230</v>
      </c>
      <c r="AV2923" t="s">
        <v>13491</v>
      </c>
      <c r="AW2923" t="s">
        <v>540</v>
      </c>
      <c r="AX2923" t="s">
        <v>222</v>
      </c>
      <c r="BA2923" s="57">
        <v>46321.333333333336</v>
      </c>
      <c r="BB2923" t="s">
        <v>12828</v>
      </c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str">
        <f>VLOOKUP(H2923,Sheet2!$A$1:$B$270,2,FALSE)</f>
        <v>TABANAN</v>
      </c>
    </row>
    <row r="2924" spans="1:61">
      <c r="A2924">
        <v>2923</v>
      </c>
      <c r="B2924">
        <v>1002652276</v>
      </c>
      <c r="C2924">
        <v>3</v>
      </c>
      <c r="D2924" t="s">
        <v>34</v>
      </c>
      <c r="E2924">
        <v>5</v>
      </c>
      <c r="F2924" t="s">
        <v>546</v>
      </c>
      <c r="G2924" t="s">
        <v>85</v>
      </c>
      <c r="H2924" t="s">
        <v>278</v>
      </c>
      <c r="I2924" t="s">
        <v>212</v>
      </c>
      <c r="J2924" t="s">
        <v>213</v>
      </c>
      <c r="K2924" t="s">
        <v>149</v>
      </c>
      <c r="M2924" t="s">
        <v>1400</v>
      </c>
      <c r="N2924" t="s">
        <v>215</v>
      </c>
      <c r="O2924" s="57">
        <v>46319.665914351855</v>
      </c>
      <c r="P2924" s="57">
        <v>46322.464120370372</v>
      </c>
      <c r="Q2924">
        <v>69416478</v>
      </c>
      <c r="S2924">
        <v>172413245432</v>
      </c>
      <c r="T2924" t="s">
        <v>12824</v>
      </c>
      <c r="U2924" t="s">
        <v>5689</v>
      </c>
      <c r="V2924" t="s">
        <v>12844</v>
      </c>
      <c r="Z2924">
        <v>114.95099310000001</v>
      </c>
      <c r="AA2924">
        <v>-8.4906527000000001</v>
      </c>
      <c r="AB2924" t="s">
        <v>2440</v>
      </c>
      <c r="AC2924" t="s">
        <v>229</v>
      </c>
      <c r="AL2924" t="s">
        <v>217</v>
      </c>
      <c r="AM2924" t="s">
        <v>12833</v>
      </c>
      <c r="AN2924" t="s">
        <v>6</v>
      </c>
      <c r="AO2924" t="s">
        <v>12225</v>
      </c>
      <c r="AP2924" s="57">
        <v>46321.333333333336</v>
      </c>
      <c r="AR2924" t="s">
        <v>14</v>
      </c>
      <c r="AS2924" t="s">
        <v>85</v>
      </c>
      <c r="AT2924" t="s">
        <v>230</v>
      </c>
      <c r="AV2924" t="s">
        <v>14232</v>
      </c>
      <c r="AW2924" t="s">
        <v>540</v>
      </c>
      <c r="AX2924" t="s">
        <v>222</v>
      </c>
      <c r="BA2924" s="57">
        <v>46321.333333333336</v>
      </c>
      <c r="BB2924" t="s">
        <v>12833</v>
      </c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str">
        <f>VLOOKUP(H2924,Sheet2!$A$1:$B$270,2,FALSE)</f>
        <v>TABANAN</v>
      </c>
    </row>
    <row r="2925" spans="1:61">
      <c r="A2925">
        <v>2924</v>
      </c>
      <c r="B2925">
        <v>1002622731</v>
      </c>
      <c r="C2925">
        <v>3</v>
      </c>
      <c r="D2925" t="s">
        <v>34</v>
      </c>
      <c r="E2925">
        <v>5</v>
      </c>
      <c r="F2925" t="s">
        <v>546</v>
      </c>
      <c r="G2925" t="s">
        <v>85</v>
      </c>
      <c r="H2925" t="s">
        <v>278</v>
      </c>
      <c r="I2925" t="s">
        <v>212</v>
      </c>
      <c r="J2925" t="s">
        <v>213</v>
      </c>
      <c r="K2925" t="s">
        <v>149</v>
      </c>
      <c r="M2925" t="s">
        <v>542</v>
      </c>
      <c r="N2925" t="s">
        <v>215</v>
      </c>
      <c r="O2925" s="57">
        <v>46300.618252314816</v>
      </c>
      <c r="P2925" s="57">
        <v>46300.618263888886</v>
      </c>
      <c r="Q2925">
        <v>69403354</v>
      </c>
      <c r="T2925" t="s">
        <v>2438</v>
      </c>
      <c r="V2925" t="s">
        <v>2446</v>
      </c>
      <c r="Z2925">
        <v>114.9491</v>
      </c>
      <c r="AA2925">
        <v>-8.49</v>
      </c>
      <c r="AB2925" t="s">
        <v>2436</v>
      </c>
      <c r="AC2925" t="s">
        <v>229</v>
      </c>
      <c r="AL2925" t="s">
        <v>217</v>
      </c>
      <c r="AM2925" t="s">
        <v>2437</v>
      </c>
      <c r="AN2925" t="s">
        <v>6</v>
      </c>
      <c r="AO2925" s="57">
        <v>46152.632743055554</v>
      </c>
      <c r="AP2925" s="57">
        <v>46299</v>
      </c>
      <c r="AR2925" t="s">
        <v>543</v>
      </c>
      <c r="AS2925" t="s">
        <v>85</v>
      </c>
      <c r="AT2925" t="s">
        <v>230</v>
      </c>
      <c r="AV2925" t="s">
        <v>3046</v>
      </c>
      <c r="AW2925" t="s">
        <v>540</v>
      </c>
      <c r="AX2925" t="s">
        <v>222</v>
      </c>
      <c r="BA2925" s="57">
        <v>46299.333333333336</v>
      </c>
      <c r="BB2925" t="s">
        <v>2437</v>
      </c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str">
        <f>VLOOKUP(H2925,Sheet2!$A$1:$B$270,2,FALSE)</f>
        <v>TABANAN</v>
      </c>
    </row>
    <row r="2926" spans="1:61">
      <c r="A2926">
        <v>2925</v>
      </c>
      <c r="B2926">
        <v>1002622711</v>
      </c>
      <c r="C2926">
        <v>3</v>
      </c>
      <c r="D2926" t="s">
        <v>34</v>
      </c>
      <c r="E2926">
        <v>5</v>
      </c>
      <c r="F2926" t="s">
        <v>546</v>
      </c>
      <c r="G2926" t="s">
        <v>85</v>
      </c>
      <c r="H2926" t="s">
        <v>278</v>
      </c>
      <c r="I2926" t="s">
        <v>212</v>
      </c>
      <c r="J2926" t="s">
        <v>213</v>
      </c>
      <c r="K2926" t="s">
        <v>149</v>
      </c>
      <c r="M2926" t="s">
        <v>542</v>
      </c>
      <c r="N2926" t="s">
        <v>215</v>
      </c>
      <c r="O2926" s="57">
        <v>46300.615034722221</v>
      </c>
      <c r="P2926" s="57">
        <v>46300.615046296298</v>
      </c>
      <c r="Q2926">
        <v>69403343</v>
      </c>
      <c r="T2926" t="s">
        <v>2433</v>
      </c>
      <c r="V2926" t="s">
        <v>2435</v>
      </c>
      <c r="Z2926">
        <v>114.9491</v>
      </c>
      <c r="AA2926">
        <v>-8.49</v>
      </c>
      <c r="AB2926" t="s">
        <v>2436</v>
      </c>
      <c r="AC2926" t="s">
        <v>229</v>
      </c>
      <c r="AL2926" t="s">
        <v>217</v>
      </c>
      <c r="AM2926" t="s">
        <v>2437</v>
      </c>
      <c r="AN2926" t="s">
        <v>6</v>
      </c>
      <c r="AO2926" s="57">
        <v>46152.632743055554</v>
      </c>
      <c r="AP2926" s="57">
        <v>46299</v>
      </c>
      <c r="AR2926" t="s">
        <v>543</v>
      </c>
      <c r="AS2926" t="s">
        <v>85</v>
      </c>
      <c r="AT2926" t="s">
        <v>230</v>
      </c>
      <c r="AV2926" t="s">
        <v>3047</v>
      </c>
      <c r="AW2926" t="s">
        <v>540</v>
      </c>
      <c r="AX2926" t="s">
        <v>222</v>
      </c>
      <c r="BA2926" s="57">
        <v>46299.333333333336</v>
      </c>
      <c r="BB2926" t="s">
        <v>2437</v>
      </c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str">
        <f>VLOOKUP(H2926,Sheet2!$A$1:$B$270,2,FALSE)</f>
        <v>TABANAN</v>
      </c>
    </row>
    <row r="2927" spans="1:61">
      <c r="A2927">
        <v>2926</v>
      </c>
      <c r="B2927">
        <v>1002653060</v>
      </c>
      <c r="C2927">
        <v>3</v>
      </c>
      <c r="D2927" t="s">
        <v>34</v>
      </c>
      <c r="E2927">
        <v>5</v>
      </c>
      <c r="F2927" t="s">
        <v>546</v>
      </c>
      <c r="G2927" t="s">
        <v>85</v>
      </c>
      <c r="H2927" t="s">
        <v>278</v>
      </c>
      <c r="I2927" t="s">
        <v>212</v>
      </c>
      <c r="J2927" t="s">
        <v>213</v>
      </c>
      <c r="K2927" t="s">
        <v>149</v>
      </c>
      <c r="M2927" t="s">
        <v>542</v>
      </c>
      <c r="N2927" t="s">
        <v>215</v>
      </c>
      <c r="O2927" s="57">
        <v>46321.403043981481</v>
      </c>
      <c r="P2927" s="57">
        <v>46321.403055555558</v>
      </c>
      <c r="Q2927">
        <v>69404038</v>
      </c>
      <c r="T2927" t="s">
        <v>2460</v>
      </c>
      <c r="V2927" t="s">
        <v>3044</v>
      </c>
      <c r="Z2927">
        <v>114.9573</v>
      </c>
      <c r="AA2927">
        <v>-8.4964999999999993</v>
      </c>
      <c r="AB2927" t="s">
        <v>2462</v>
      </c>
      <c r="AC2927" t="s">
        <v>229</v>
      </c>
      <c r="AL2927" t="s">
        <v>217</v>
      </c>
      <c r="AM2927" t="s">
        <v>3045</v>
      </c>
      <c r="AN2927" t="s">
        <v>6</v>
      </c>
      <c r="AO2927" t="s">
        <v>13492</v>
      </c>
      <c r="AP2927" s="57">
        <v>46301</v>
      </c>
      <c r="AR2927" t="s">
        <v>543</v>
      </c>
      <c r="AS2927" t="s">
        <v>85</v>
      </c>
      <c r="AT2927" t="s">
        <v>230</v>
      </c>
      <c r="AV2927" t="s">
        <v>13493</v>
      </c>
      <c r="AW2927" t="s">
        <v>540</v>
      </c>
      <c r="AX2927" t="s">
        <v>222</v>
      </c>
      <c r="BA2927" s="57">
        <v>46301.458333333336</v>
      </c>
      <c r="BB2927" t="s">
        <v>3045</v>
      </c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str">
        <f>VLOOKUP(H2927,Sheet2!$A$1:$B$270,2,FALSE)</f>
        <v>TABANAN</v>
      </c>
    </row>
    <row r="2928" spans="1:61">
      <c r="A2928">
        <v>2927</v>
      </c>
      <c r="B2928">
        <v>1002657029</v>
      </c>
      <c r="C2928">
        <v>3</v>
      </c>
      <c r="D2928" t="s">
        <v>34</v>
      </c>
      <c r="E2928">
        <v>5</v>
      </c>
      <c r="F2928" t="s">
        <v>546</v>
      </c>
      <c r="G2928" t="s">
        <v>85</v>
      </c>
      <c r="H2928" t="s">
        <v>278</v>
      </c>
      <c r="I2928" t="s">
        <v>212</v>
      </c>
      <c r="J2928" t="s">
        <v>213</v>
      </c>
      <c r="K2928" t="s">
        <v>149</v>
      </c>
      <c r="M2928" t="s">
        <v>542</v>
      </c>
      <c r="N2928" t="s">
        <v>215</v>
      </c>
      <c r="O2928" s="57">
        <v>46323.387395833335</v>
      </c>
      <c r="P2928" s="57">
        <v>46323.387407407405</v>
      </c>
      <c r="Q2928">
        <v>69416539</v>
      </c>
      <c r="T2928" t="s">
        <v>12836</v>
      </c>
      <c r="V2928" t="s">
        <v>12838</v>
      </c>
      <c r="Z2928">
        <v>115.19978</v>
      </c>
      <c r="AA2928">
        <v>-8.5469100000000005</v>
      </c>
      <c r="AB2928" t="s">
        <v>12839</v>
      </c>
      <c r="AC2928" t="s">
        <v>229</v>
      </c>
      <c r="AL2928" t="s">
        <v>217</v>
      </c>
      <c r="AM2928" t="s">
        <v>12840</v>
      </c>
      <c r="AN2928" t="s">
        <v>6</v>
      </c>
      <c r="AO2928" t="s">
        <v>14632</v>
      </c>
      <c r="AP2928" s="57">
        <v>46321</v>
      </c>
      <c r="AR2928" t="s">
        <v>543</v>
      </c>
      <c r="AS2928" t="s">
        <v>85</v>
      </c>
      <c r="AT2928" t="s">
        <v>230</v>
      </c>
      <c r="AV2928" t="s">
        <v>14848</v>
      </c>
      <c r="AW2928" t="s">
        <v>540</v>
      </c>
      <c r="AX2928" t="s">
        <v>222</v>
      </c>
      <c r="BA2928" s="57">
        <v>46321.333333333336</v>
      </c>
      <c r="BB2928" t="s">
        <v>12840</v>
      </c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str">
        <f>VLOOKUP(H2928,Sheet2!$A$1:$B$270,2,FALSE)</f>
        <v>TABANAN</v>
      </c>
    </row>
    <row r="2929" spans="1:61">
      <c r="A2929">
        <v>2928</v>
      </c>
      <c r="B2929">
        <v>1002628549</v>
      </c>
      <c r="C2929">
        <v>3</v>
      </c>
      <c r="D2929" t="s">
        <v>34</v>
      </c>
      <c r="E2929">
        <v>5</v>
      </c>
      <c r="F2929" t="s">
        <v>546</v>
      </c>
      <c r="G2929" t="s">
        <v>85</v>
      </c>
      <c r="H2929" t="s">
        <v>278</v>
      </c>
      <c r="I2929" t="s">
        <v>212</v>
      </c>
      <c r="J2929" t="s">
        <v>213</v>
      </c>
      <c r="K2929" t="s">
        <v>149</v>
      </c>
      <c r="M2929" t="s">
        <v>836</v>
      </c>
      <c r="N2929" t="s">
        <v>215</v>
      </c>
      <c r="O2929" s="57">
        <v>46303.742627314816</v>
      </c>
      <c r="P2929" s="57">
        <v>46304.417870370373</v>
      </c>
      <c r="Q2929">
        <v>69400838</v>
      </c>
      <c r="S2929">
        <v>172413245235</v>
      </c>
      <c r="T2929" t="s">
        <v>4791</v>
      </c>
      <c r="U2929" t="s">
        <v>4792</v>
      </c>
      <c r="V2929" t="s">
        <v>4793</v>
      </c>
      <c r="Z2929">
        <v>115.09691204695299</v>
      </c>
      <c r="AA2929">
        <v>-8.5769942907975896</v>
      </c>
      <c r="AB2929" t="s">
        <v>4794</v>
      </c>
      <c r="AC2929" t="s">
        <v>229</v>
      </c>
      <c r="AL2929" t="s">
        <v>217</v>
      </c>
      <c r="AM2929" t="s">
        <v>4795</v>
      </c>
      <c r="AN2929" t="s">
        <v>6</v>
      </c>
      <c r="AO2929" s="57">
        <v>46244.746631944443</v>
      </c>
      <c r="AQ2929" t="s">
        <v>838</v>
      </c>
      <c r="AR2929" t="s">
        <v>14</v>
      </c>
      <c r="AS2929" t="s">
        <v>85</v>
      </c>
      <c r="AT2929" t="s">
        <v>342</v>
      </c>
      <c r="AV2929" t="s">
        <v>837</v>
      </c>
      <c r="AW2929" t="s">
        <v>4568</v>
      </c>
      <c r="AX2929" t="s">
        <v>222</v>
      </c>
      <c r="BA2929" s="57">
        <v>46303.291666666664</v>
      </c>
      <c r="BB2929" t="s">
        <v>4795</v>
      </c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str">
        <f>VLOOKUP(H2929,Sheet2!$A$1:$B$270,2,FALSE)</f>
        <v>TABANAN</v>
      </c>
    </row>
    <row r="2930" spans="1:61">
      <c r="A2930">
        <v>2929</v>
      </c>
      <c r="B2930">
        <v>1002621590</v>
      </c>
      <c r="C2930">
        <v>3</v>
      </c>
      <c r="D2930" t="s">
        <v>34</v>
      </c>
      <c r="E2930">
        <v>5</v>
      </c>
      <c r="F2930" t="s">
        <v>546</v>
      </c>
      <c r="G2930" t="s">
        <v>85</v>
      </c>
      <c r="H2930" t="s">
        <v>278</v>
      </c>
      <c r="I2930" t="s">
        <v>212</v>
      </c>
      <c r="J2930" t="s">
        <v>213</v>
      </c>
      <c r="K2930" t="s">
        <v>149</v>
      </c>
      <c r="M2930" t="s">
        <v>76</v>
      </c>
      <c r="N2930" t="s">
        <v>215</v>
      </c>
      <c r="O2930" s="57">
        <v>46300.35528935185</v>
      </c>
      <c r="P2930" s="57">
        <v>46301.449826388889</v>
      </c>
      <c r="Q2930">
        <v>69404022</v>
      </c>
      <c r="S2930">
        <v>172413245197</v>
      </c>
      <c r="T2930" t="s">
        <v>3048</v>
      </c>
      <c r="U2930" t="s">
        <v>3049</v>
      </c>
      <c r="V2930" t="s">
        <v>3050</v>
      </c>
      <c r="Z2930">
        <v>115.1276422</v>
      </c>
      <c r="AA2930">
        <v>-8.5313531999999999</v>
      </c>
      <c r="AB2930" t="s">
        <v>3051</v>
      </c>
      <c r="AC2930" t="s">
        <v>229</v>
      </c>
      <c r="AL2930" t="s">
        <v>217</v>
      </c>
      <c r="AM2930" t="s">
        <v>3052</v>
      </c>
      <c r="AN2930" t="s">
        <v>6</v>
      </c>
      <c r="AO2930" s="57">
        <v>46152.361574074072</v>
      </c>
      <c r="AP2930" s="57">
        <v>46301.333333333336</v>
      </c>
      <c r="AR2930" t="s">
        <v>218</v>
      </c>
      <c r="AS2930" t="s">
        <v>85</v>
      </c>
      <c r="AT2930" t="s">
        <v>230</v>
      </c>
      <c r="AU2930">
        <v>20261006</v>
      </c>
      <c r="AV2930" t="s">
        <v>221</v>
      </c>
      <c r="AW2930" t="s">
        <v>540</v>
      </c>
      <c r="AX2930" t="s">
        <v>222</v>
      </c>
      <c r="BA2930" s="57">
        <v>46301.333333333336</v>
      </c>
      <c r="BB2930" t="s">
        <v>3052</v>
      </c>
      <c r="BC2930">
        <v>2026</v>
      </c>
      <c r="BD2930">
        <v>10</v>
      </c>
      <c r="BE2930">
        <v>6</v>
      </c>
      <c r="BF2930" s="6">
        <f t="shared" si="135"/>
        <v>46301</v>
      </c>
      <c r="BG2930">
        <f t="shared" si="136"/>
        <v>-0.33333333333575865</v>
      </c>
      <c r="BH2930" t="str">
        <f t="shared" si="137"/>
        <v>COMPLY</v>
      </c>
      <c r="BI2930" t="str">
        <f>VLOOKUP(H2930,Sheet2!$A$1:$B$270,2,FALSE)</f>
        <v>TABANAN</v>
      </c>
    </row>
    <row r="2931" spans="1:61">
      <c r="A2931">
        <v>2930</v>
      </c>
      <c r="B2931">
        <v>1002621600</v>
      </c>
      <c r="C2931">
        <v>3</v>
      </c>
      <c r="D2931" t="s">
        <v>34</v>
      </c>
      <c r="E2931">
        <v>5</v>
      </c>
      <c r="F2931" t="s">
        <v>546</v>
      </c>
      <c r="G2931" t="s">
        <v>85</v>
      </c>
      <c r="H2931" t="s">
        <v>278</v>
      </c>
      <c r="I2931" t="s">
        <v>212</v>
      </c>
      <c r="J2931" t="s">
        <v>213</v>
      </c>
      <c r="K2931" t="s">
        <v>149</v>
      </c>
      <c r="M2931" t="s">
        <v>76</v>
      </c>
      <c r="N2931" t="s">
        <v>215</v>
      </c>
      <c r="O2931" s="57">
        <v>46300.359872685185</v>
      </c>
      <c r="P2931" s="57">
        <v>46301.663854166669</v>
      </c>
      <c r="Q2931">
        <v>69404036</v>
      </c>
      <c r="S2931">
        <v>172413245198</v>
      </c>
      <c r="T2931" t="s">
        <v>3053</v>
      </c>
      <c r="U2931" t="s">
        <v>3054</v>
      </c>
      <c r="V2931" t="s">
        <v>3055</v>
      </c>
      <c r="Z2931">
        <v>115.14450720000001</v>
      </c>
      <c r="AA2931">
        <v>-8.4264419000000004</v>
      </c>
      <c r="AB2931" t="s">
        <v>3056</v>
      </c>
      <c r="AC2931" t="s">
        <v>229</v>
      </c>
      <c r="AL2931" t="s">
        <v>217</v>
      </c>
      <c r="AM2931" t="s">
        <v>3057</v>
      </c>
      <c r="AN2931" t="s">
        <v>6</v>
      </c>
      <c r="AO2931" s="57">
        <v>46152.361574074072</v>
      </c>
      <c r="AP2931" s="57">
        <v>46301.333333333336</v>
      </c>
      <c r="AR2931" t="s">
        <v>218</v>
      </c>
      <c r="AS2931" t="s">
        <v>85</v>
      </c>
      <c r="AT2931" t="s">
        <v>230</v>
      </c>
      <c r="AU2931">
        <v>20261006</v>
      </c>
      <c r="AV2931" t="s">
        <v>221</v>
      </c>
      <c r="AW2931" t="s">
        <v>540</v>
      </c>
      <c r="AX2931" t="s">
        <v>222</v>
      </c>
      <c r="BA2931" s="57">
        <v>46301.333333333336</v>
      </c>
      <c r="BB2931" t="s">
        <v>3057</v>
      </c>
      <c r="BC2931">
        <v>2026</v>
      </c>
      <c r="BD2931">
        <v>10</v>
      </c>
      <c r="BE2931">
        <v>6</v>
      </c>
      <c r="BF2931" s="6">
        <f t="shared" si="135"/>
        <v>46301</v>
      </c>
      <c r="BG2931">
        <f t="shared" si="136"/>
        <v>-0.33333333333575865</v>
      </c>
      <c r="BH2931" t="str">
        <f t="shared" si="137"/>
        <v>COMPLY</v>
      </c>
      <c r="BI2931" t="str">
        <f>VLOOKUP(H2931,Sheet2!$A$1:$B$270,2,FALSE)</f>
        <v>TABANAN</v>
      </c>
    </row>
    <row r="2932" spans="1:61">
      <c r="A2932">
        <v>2931</v>
      </c>
      <c r="B2932">
        <v>1002626557</v>
      </c>
      <c r="C2932">
        <v>3</v>
      </c>
      <c r="D2932" t="s">
        <v>34</v>
      </c>
      <c r="E2932">
        <v>5</v>
      </c>
      <c r="F2932" t="s">
        <v>546</v>
      </c>
      <c r="G2932" t="s">
        <v>85</v>
      </c>
      <c r="H2932" t="s">
        <v>278</v>
      </c>
      <c r="I2932" t="s">
        <v>212</v>
      </c>
      <c r="J2932" t="s">
        <v>213</v>
      </c>
      <c r="K2932" t="s">
        <v>149</v>
      </c>
      <c r="M2932" t="s">
        <v>76</v>
      </c>
      <c r="N2932" t="s">
        <v>563</v>
      </c>
      <c r="O2932" s="57">
        <v>46302.645370370374</v>
      </c>
      <c r="P2932" s="57">
        <v>46303.720324074071</v>
      </c>
      <c r="Q2932">
        <v>69405991</v>
      </c>
      <c r="S2932">
        <v>172413244789</v>
      </c>
      <c r="T2932" t="s">
        <v>4339</v>
      </c>
      <c r="U2932" t="s">
        <v>4340</v>
      </c>
      <c r="V2932" t="s">
        <v>4341</v>
      </c>
      <c r="Z2932">
        <v>115.1451118</v>
      </c>
      <c r="AA2932">
        <v>-8.4218925999999996</v>
      </c>
      <c r="AB2932" t="s">
        <v>4342</v>
      </c>
      <c r="AC2932" t="s">
        <v>229</v>
      </c>
      <c r="AL2932" t="s">
        <v>217</v>
      </c>
      <c r="AM2932" t="s">
        <v>4092</v>
      </c>
      <c r="AN2932" t="s">
        <v>6</v>
      </c>
      <c r="AO2932" s="57">
        <v>46213.66333333333</v>
      </c>
      <c r="AP2932" s="57">
        <v>46303.625</v>
      </c>
      <c r="AR2932" t="s">
        <v>218</v>
      </c>
      <c r="AS2932" t="s">
        <v>85</v>
      </c>
      <c r="AT2932" t="s">
        <v>342</v>
      </c>
      <c r="AU2932">
        <v>20261008</v>
      </c>
      <c r="AV2932" t="s">
        <v>221</v>
      </c>
      <c r="AW2932" t="s">
        <v>559</v>
      </c>
      <c r="AX2932" t="s">
        <v>222</v>
      </c>
      <c r="BA2932" s="57">
        <v>46303.625</v>
      </c>
      <c r="BB2932" t="s">
        <v>4092</v>
      </c>
      <c r="BC2932">
        <v>2026</v>
      </c>
      <c r="BD2932">
        <v>10</v>
      </c>
      <c r="BE2932">
        <v>8</v>
      </c>
      <c r="BF2932" s="6">
        <f t="shared" si="135"/>
        <v>46303</v>
      </c>
      <c r="BG2932">
        <f t="shared" si="136"/>
        <v>-0.625</v>
      </c>
      <c r="BH2932" t="str">
        <f t="shared" si="137"/>
        <v>COMPLY</v>
      </c>
      <c r="BI2932" t="str">
        <f>VLOOKUP(H2932,Sheet2!$A$1:$B$270,2,FALSE)</f>
        <v>TABANAN</v>
      </c>
    </row>
    <row r="2933" spans="1:61">
      <c r="A2933">
        <v>2932</v>
      </c>
      <c r="B2933">
        <v>1002626521</v>
      </c>
      <c r="C2933">
        <v>3</v>
      </c>
      <c r="D2933" t="s">
        <v>34</v>
      </c>
      <c r="E2933">
        <v>5</v>
      </c>
      <c r="F2933" t="s">
        <v>546</v>
      </c>
      <c r="G2933" t="s">
        <v>85</v>
      </c>
      <c r="H2933" t="s">
        <v>278</v>
      </c>
      <c r="I2933" t="s">
        <v>212</v>
      </c>
      <c r="J2933" t="s">
        <v>213</v>
      </c>
      <c r="K2933" t="s">
        <v>149</v>
      </c>
      <c r="M2933" t="s">
        <v>76</v>
      </c>
      <c r="N2933" t="s">
        <v>215</v>
      </c>
      <c r="O2933" s="57">
        <v>46302.638009259259</v>
      </c>
      <c r="P2933" s="57">
        <v>46303.709432870368</v>
      </c>
      <c r="Q2933">
        <v>69405962</v>
      </c>
      <c r="S2933">
        <v>172413245225</v>
      </c>
      <c r="T2933" t="s">
        <v>4339</v>
      </c>
      <c r="U2933" t="s">
        <v>4340</v>
      </c>
      <c r="V2933" t="s">
        <v>4349</v>
      </c>
      <c r="Z2933">
        <v>115.1451118</v>
      </c>
      <c r="AA2933">
        <v>-8.4218925999999996</v>
      </c>
      <c r="AB2933" t="s">
        <v>4342</v>
      </c>
      <c r="AC2933" t="s">
        <v>229</v>
      </c>
      <c r="AL2933" t="s">
        <v>217</v>
      </c>
      <c r="AM2933" t="s">
        <v>4350</v>
      </c>
      <c r="AN2933" t="s">
        <v>6</v>
      </c>
      <c r="AO2933" s="57">
        <v>46213.642511574071</v>
      </c>
      <c r="AP2933" s="57">
        <v>46304.458333333336</v>
      </c>
      <c r="AR2933" t="s">
        <v>218</v>
      </c>
      <c r="AS2933" t="s">
        <v>85</v>
      </c>
      <c r="AT2933" t="s">
        <v>342</v>
      </c>
      <c r="AU2933">
        <v>20261008</v>
      </c>
      <c r="AV2933" t="s">
        <v>221</v>
      </c>
      <c r="AW2933" t="s">
        <v>1591</v>
      </c>
      <c r="AX2933" t="s">
        <v>222</v>
      </c>
      <c r="BA2933" s="57">
        <v>46304.458333333336</v>
      </c>
      <c r="BB2933" t="s">
        <v>4350</v>
      </c>
      <c r="BC2933">
        <v>2026</v>
      </c>
      <c r="BD2933">
        <v>10</v>
      </c>
      <c r="BE2933">
        <v>8</v>
      </c>
      <c r="BF2933" s="6">
        <f t="shared" si="135"/>
        <v>46303</v>
      </c>
      <c r="BG2933">
        <f t="shared" si="136"/>
        <v>-1.4583333333357587</v>
      </c>
      <c r="BH2933" t="str">
        <f t="shared" si="137"/>
        <v>COMPLY</v>
      </c>
      <c r="BI2933" t="str">
        <f>VLOOKUP(H2933,Sheet2!$A$1:$B$270,2,FALSE)</f>
        <v>TABANAN</v>
      </c>
    </row>
    <row r="2934" spans="1:61">
      <c r="A2934">
        <v>2933</v>
      </c>
      <c r="B2934">
        <v>1002629282</v>
      </c>
      <c r="C2934">
        <v>3</v>
      </c>
      <c r="D2934" t="s">
        <v>34</v>
      </c>
      <c r="E2934">
        <v>5</v>
      </c>
      <c r="F2934" t="s">
        <v>546</v>
      </c>
      <c r="G2934" t="s">
        <v>85</v>
      </c>
      <c r="H2934" t="s">
        <v>278</v>
      </c>
      <c r="I2934" t="s">
        <v>212</v>
      </c>
      <c r="J2934" t="s">
        <v>213</v>
      </c>
      <c r="K2934" t="s">
        <v>149</v>
      </c>
      <c r="M2934" t="s">
        <v>76</v>
      </c>
      <c r="N2934" t="s">
        <v>215</v>
      </c>
      <c r="O2934" s="57">
        <v>46304.448067129626</v>
      </c>
      <c r="P2934" s="57">
        <v>46304.579583333332</v>
      </c>
      <c r="Q2934">
        <v>69400838</v>
      </c>
      <c r="S2934">
        <v>172413244816</v>
      </c>
      <c r="T2934" t="s">
        <v>4791</v>
      </c>
      <c r="U2934" t="s">
        <v>5683</v>
      </c>
      <c r="V2934" t="s">
        <v>5684</v>
      </c>
      <c r="Z2934">
        <v>115.09691204695299</v>
      </c>
      <c r="AA2934">
        <v>-8.5769942907975896</v>
      </c>
      <c r="AB2934" t="s">
        <v>4794</v>
      </c>
      <c r="AC2934" t="s">
        <v>229</v>
      </c>
      <c r="AL2934" t="s">
        <v>217</v>
      </c>
      <c r="AM2934" t="s">
        <v>4795</v>
      </c>
      <c r="AN2934" t="s">
        <v>6</v>
      </c>
      <c r="AO2934" s="57">
        <v>46275.454965277779</v>
      </c>
      <c r="AR2934" t="s">
        <v>218</v>
      </c>
      <c r="AS2934" t="s">
        <v>85</v>
      </c>
      <c r="AT2934" t="s">
        <v>342</v>
      </c>
      <c r="AU2934">
        <v>20261009</v>
      </c>
      <c r="AV2934" t="s">
        <v>221</v>
      </c>
      <c r="AW2934" t="s">
        <v>5685</v>
      </c>
      <c r="AX2934" t="s">
        <v>222</v>
      </c>
      <c r="BA2934" s="57">
        <v>46304.291666666664</v>
      </c>
      <c r="BB2934" t="s">
        <v>4795</v>
      </c>
      <c r="BC2934">
        <v>2026</v>
      </c>
      <c r="BD2934">
        <v>10</v>
      </c>
      <c r="BE2934">
        <v>9</v>
      </c>
      <c r="BF2934" s="6">
        <f t="shared" si="135"/>
        <v>46304</v>
      </c>
      <c r="BG2934">
        <f t="shared" si="136"/>
        <v>-0.29166666666424135</v>
      </c>
      <c r="BH2934" t="str">
        <f t="shared" si="137"/>
        <v>COMPLY</v>
      </c>
      <c r="BI2934" t="str">
        <f>VLOOKUP(H2934,Sheet2!$A$1:$B$270,2,FALSE)</f>
        <v>TABANAN</v>
      </c>
    </row>
    <row r="2935" spans="1:61">
      <c r="A2935">
        <v>2934</v>
      </c>
      <c r="B2935">
        <v>1002629893</v>
      </c>
      <c r="C2935">
        <v>3</v>
      </c>
      <c r="D2935" t="s">
        <v>34</v>
      </c>
      <c r="E2935">
        <v>5</v>
      </c>
      <c r="F2935" t="s">
        <v>546</v>
      </c>
      <c r="G2935" t="s">
        <v>85</v>
      </c>
      <c r="H2935" t="s">
        <v>278</v>
      </c>
      <c r="I2935" t="s">
        <v>212</v>
      </c>
      <c r="J2935" t="s">
        <v>213</v>
      </c>
      <c r="K2935" t="s">
        <v>149</v>
      </c>
      <c r="M2935" t="s">
        <v>76</v>
      </c>
      <c r="N2935" t="s">
        <v>215</v>
      </c>
      <c r="O2935" s="57">
        <v>46304.603043981479</v>
      </c>
      <c r="P2935" s="57">
        <v>46304.859803240739</v>
      </c>
      <c r="Q2935">
        <v>69407430</v>
      </c>
      <c r="S2935">
        <v>172413245244</v>
      </c>
      <c r="T2935" t="s">
        <v>2433</v>
      </c>
      <c r="U2935" t="s">
        <v>2448</v>
      </c>
      <c r="V2935" t="s">
        <v>5686</v>
      </c>
      <c r="Z2935">
        <v>114.9505413</v>
      </c>
      <c r="AA2935">
        <v>-8.4895628999999992</v>
      </c>
      <c r="AB2935" t="s">
        <v>2436</v>
      </c>
      <c r="AC2935" t="s">
        <v>229</v>
      </c>
      <c r="AL2935" t="s">
        <v>217</v>
      </c>
      <c r="AM2935" t="s">
        <v>5687</v>
      </c>
      <c r="AN2935" t="s">
        <v>6</v>
      </c>
      <c r="AO2935" s="57">
        <v>46275.611446759256</v>
      </c>
      <c r="AP2935" s="57">
        <v>46305.625</v>
      </c>
      <c r="AR2935" t="s">
        <v>218</v>
      </c>
      <c r="AS2935" t="s">
        <v>85</v>
      </c>
      <c r="AT2935" t="s">
        <v>230</v>
      </c>
      <c r="AU2935">
        <v>20261009</v>
      </c>
      <c r="AV2935" t="s">
        <v>221</v>
      </c>
      <c r="AW2935" t="s">
        <v>540</v>
      </c>
      <c r="AX2935" t="s">
        <v>222</v>
      </c>
      <c r="BA2935" s="57">
        <v>46305.625</v>
      </c>
      <c r="BB2935" t="s">
        <v>5687</v>
      </c>
      <c r="BC2935">
        <v>2026</v>
      </c>
      <c r="BD2935">
        <v>10</v>
      </c>
      <c r="BE2935">
        <v>9</v>
      </c>
      <c r="BF2935" s="6">
        <f t="shared" si="135"/>
        <v>46304</v>
      </c>
      <c r="BG2935">
        <f t="shared" si="136"/>
        <v>-1.625</v>
      </c>
      <c r="BH2935" t="str">
        <f t="shared" si="137"/>
        <v>COMPLY</v>
      </c>
      <c r="BI2935" t="str">
        <f>VLOOKUP(H2935,Sheet2!$A$1:$B$270,2,FALSE)</f>
        <v>TABANAN</v>
      </c>
    </row>
    <row r="2936" spans="1:61">
      <c r="A2936">
        <v>2935</v>
      </c>
      <c r="B2936">
        <v>1002630184</v>
      </c>
      <c r="C2936">
        <v>3</v>
      </c>
      <c r="D2936" t="s">
        <v>34</v>
      </c>
      <c r="E2936">
        <v>5</v>
      </c>
      <c r="F2936" t="s">
        <v>546</v>
      </c>
      <c r="G2936" t="s">
        <v>85</v>
      </c>
      <c r="H2936" t="s">
        <v>278</v>
      </c>
      <c r="I2936" t="s">
        <v>212</v>
      </c>
      <c r="J2936" t="s">
        <v>213</v>
      </c>
      <c r="K2936" t="s">
        <v>149</v>
      </c>
      <c r="M2936" t="s">
        <v>76</v>
      </c>
      <c r="N2936" t="s">
        <v>215</v>
      </c>
      <c r="O2936" s="57">
        <v>46304.648541666669</v>
      </c>
      <c r="P2936" s="57">
        <v>46304.861886574072</v>
      </c>
      <c r="Q2936">
        <v>69407533</v>
      </c>
      <c r="S2936">
        <v>172413244821</v>
      </c>
      <c r="T2936" t="s">
        <v>5688</v>
      </c>
      <c r="U2936" t="s">
        <v>5689</v>
      </c>
      <c r="V2936" t="s">
        <v>5690</v>
      </c>
      <c r="Z2936">
        <v>114.9505413</v>
      </c>
      <c r="AA2936">
        <v>-8.4895628999999992</v>
      </c>
      <c r="AB2936" t="s">
        <v>2436</v>
      </c>
      <c r="AC2936" t="s">
        <v>229</v>
      </c>
      <c r="AL2936" t="s">
        <v>217</v>
      </c>
      <c r="AM2936" t="s">
        <v>5691</v>
      </c>
      <c r="AN2936" t="s">
        <v>6</v>
      </c>
      <c r="AO2936" s="57">
        <v>46275.653252314813</v>
      </c>
      <c r="AP2936" s="57">
        <v>46305.625</v>
      </c>
      <c r="AR2936" t="s">
        <v>218</v>
      </c>
      <c r="AS2936" t="s">
        <v>85</v>
      </c>
      <c r="AT2936" t="s">
        <v>230</v>
      </c>
      <c r="AU2936">
        <v>20261009</v>
      </c>
      <c r="AV2936" t="s">
        <v>221</v>
      </c>
      <c r="AW2936" t="s">
        <v>2451</v>
      </c>
      <c r="AX2936" t="s">
        <v>222</v>
      </c>
      <c r="BA2936" s="57">
        <v>46305.625</v>
      </c>
      <c r="BB2936" t="s">
        <v>5691</v>
      </c>
      <c r="BC2936">
        <v>2026</v>
      </c>
      <c r="BD2936">
        <v>10</v>
      </c>
      <c r="BE2936">
        <v>9</v>
      </c>
      <c r="BF2936" s="6">
        <f t="shared" si="135"/>
        <v>46304</v>
      </c>
      <c r="BG2936">
        <f t="shared" si="136"/>
        <v>-1.625</v>
      </c>
      <c r="BH2936" t="str">
        <f t="shared" si="137"/>
        <v>COMPLY</v>
      </c>
      <c r="BI2936" t="str">
        <f>VLOOKUP(H2936,Sheet2!$A$1:$B$270,2,FALSE)</f>
        <v>TABANAN</v>
      </c>
    </row>
    <row r="2937" spans="1:61">
      <c r="A2937">
        <v>2936</v>
      </c>
      <c r="B2937">
        <v>1002636217</v>
      </c>
      <c r="C2937">
        <v>3</v>
      </c>
      <c r="D2937" t="s">
        <v>34</v>
      </c>
      <c r="E2937">
        <v>5</v>
      </c>
      <c r="F2937" t="s">
        <v>546</v>
      </c>
      <c r="G2937" t="s">
        <v>85</v>
      </c>
      <c r="H2937" t="s">
        <v>278</v>
      </c>
      <c r="I2937" t="s">
        <v>212</v>
      </c>
      <c r="J2937" t="s">
        <v>213</v>
      </c>
      <c r="K2937" t="s">
        <v>149</v>
      </c>
      <c r="M2937" t="s">
        <v>76</v>
      </c>
      <c r="N2937" t="s">
        <v>563</v>
      </c>
      <c r="O2937" s="57">
        <v>46309.411377314813</v>
      </c>
      <c r="P2937" s="57">
        <v>46310.934583333335</v>
      </c>
      <c r="Q2937">
        <v>69409887</v>
      </c>
      <c r="S2937">
        <v>172413245306</v>
      </c>
      <c r="T2937" t="s">
        <v>6946</v>
      </c>
      <c r="U2937" t="s">
        <v>7891</v>
      </c>
      <c r="V2937" t="s">
        <v>7345</v>
      </c>
      <c r="Z2937">
        <v>115.111919045448</v>
      </c>
      <c r="AA2937">
        <v>-8.5361480498941695</v>
      </c>
      <c r="AB2937" t="s">
        <v>7199</v>
      </c>
      <c r="AC2937" t="s">
        <v>284</v>
      </c>
      <c r="AL2937" t="s">
        <v>217</v>
      </c>
      <c r="AM2937" t="s">
        <v>7346</v>
      </c>
      <c r="AN2937" t="s">
        <v>6</v>
      </c>
      <c r="AO2937" t="s">
        <v>6868</v>
      </c>
      <c r="AP2937" s="57">
        <v>46310.625</v>
      </c>
      <c r="AR2937" t="s">
        <v>218</v>
      </c>
      <c r="AS2937" t="s">
        <v>85</v>
      </c>
      <c r="AT2937" t="s">
        <v>230</v>
      </c>
      <c r="AU2937">
        <v>20261015</v>
      </c>
      <c r="AV2937" t="s">
        <v>221</v>
      </c>
      <c r="AW2937" t="s">
        <v>540</v>
      </c>
      <c r="AX2937" t="s">
        <v>222</v>
      </c>
      <c r="BA2937" s="57">
        <v>46310.625</v>
      </c>
      <c r="BB2937" t="s">
        <v>7346</v>
      </c>
      <c r="BC2937">
        <v>2026</v>
      </c>
      <c r="BD2937">
        <v>10</v>
      </c>
      <c r="BE2937">
        <v>15</v>
      </c>
      <c r="BF2937" s="6">
        <f t="shared" si="135"/>
        <v>46310</v>
      </c>
      <c r="BG2937">
        <f t="shared" si="136"/>
        <v>-0.625</v>
      </c>
      <c r="BH2937" t="str">
        <f t="shared" si="137"/>
        <v>COMPLY</v>
      </c>
      <c r="BI2937" t="str">
        <f>VLOOKUP(H2937,Sheet2!$A$1:$B$270,2,FALSE)</f>
        <v>TABANAN</v>
      </c>
    </row>
    <row r="2938" spans="1:61">
      <c r="A2938">
        <v>2937</v>
      </c>
      <c r="B2938">
        <v>1002637200</v>
      </c>
      <c r="C2938">
        <v>3</v>
      </c>
      <c r="D2938" t="s">
        <v>34</v>
      </c>
      <c r="E2938">
        <v>5</v>
      </c>
      <c r="F2938" t="s">
        <v>546</v>
      </c>
      <c r="G2938" t="s">
        <v>85</v>
      </c>
      <c r="H2938" t="s">
        <v>278</v>
      </c>
      <c r="I2938" t="s">
        <v>212</v>
      </c>
      <c r="J2938" t="s">
        <v>213</v>
      </c>
      <c r="K2938" t="s">
        <v>149</v>
      </c>
      <c r="M2938" t="s">
        <v>76</v>
      </c>
      <c r="N2938" t="s">
        <v>215</v>
      </c>
      <c r="O2938" s="57">
        <v>46309.661006944443</v>
      </c>
      <c r="P2938" s="57">
        <v>46311.928159722222</v>
      </c>
      <c r="Q2938">
        <v>69408623</v>
      </c>
      <c r="S2938">
        <v>172413245301</v>
      </c>
      <c r="T2938" t="s">
        <v>6541</v>
      </c>
      <c r="U2938" t="s">
        <v>7342</v>
      </c>
      <c r="V2938" t="s">
        <v>7343</v>
      </c>
      <c r="Z2938">
        <v>115.12637078762</v>
      </c>
      <c r="AA2938">
        <v>-8.5395122711215894</v>
      </c>
      <c r="AB2938" t="s">
        <v>6544</v>
      </c>
      <c r="AC2938" t="s">
        <v>229</v>
      </c>
      <c r="AL2938" t="s">
        <v>217</v>
      </c>
      <c r="AM2938" t="s">
        <v>7344</v>
      </c>
      <c r="AN2938" t="s">
        <v>6</v>
      </c>
      <c r="AO2938" t="s">
        <v>6994</v>
      </c>
      <c r="AR2938" t="s">
        <v>218</v>
      </c>
      <c r="AS2938" t="s">
        <v>85</v>
      </c>
      <c r="AT2938" t="s">
        <v>342</v>
      </c>
      <c r="AU2938">
        <v>20261016</v>
      </c>
      <c r="AV2938" t="s">
        <v>221</v>
      </c>
      <c r="AW2938" t="s">
        <v>4568</v>
      </c>
      <c r="AX2938" t="s">
        <v>222</v>
      </c>
      <c r="BA2938" s="57">
        <v>46309.291666666664</v>
      </c>
      <c r="BB2938" t="s">
        <v>7344</v>
      </c>
      <c r="BC2938">
        <v>2026</v>
      </c>
      <c r="BD2938">
        <v>10</v>
      </c>
      <c r="BE2938">
        <v>16</v>
      </c>
      <c r="BF2938" s="6">
        <f t="shared" si="135"/>
        <v>46311</v>
      </c>
      <c r="BG2938">
        <f t="shared" si="136"/>
        <v>1.7083333333357587</v>
      </c>
      <c r="BH2938" t="str">
        <f t="shared" si="137"/>
        <v>NOT COMPLY</v>
      </c>
      <c r="BI2938" t="str">
        <f>VLOOKUP(H2938,Sheet2!$A$1:$B$270,2,FALSE)</f>
        <v>TABANAN</v>
      </c>
    </row>
    <row r="2939" spans="1:61">
      <c r="A2939">
        <v>2938</v>
      </c>
      <c r="B2939">
        <v>1002645704</v>
      </c>
      <c r="C2939">
        <v>3</v>
      </c>
      <c r="D2939" t="s">
        <v>34</v>
      </c>
      <c r="E2939">
        <v>5</v>
      </c>
      <c r="F2939" t="s">
        <v>546</v>
      </c>
      <c r="G2939" t="s">
        <v>85</v>
      </c>
      <c r="H2939" t="s">
        <v>278</v>
      </c>
      <c r="I2939" t="s">
        <v>212</v>
      </c>
      <c r="J2939" t="s">
        <v>213</v>
      </c>
      <c r="K2939" t="s">
        <v>149</v>
      </c>
      <c r="M2939" t="s">
        <v>76</v>
      </c>
      <c r="N2939" t="s">
        <v>215</v>
      </c>
      <c r="O2939" s="57">
        <v>46315.60733796296</v>
      </c>
      <c r="P2939" s="57">
        <v>46315.644293981481</v>
      </c>
      <c r="Q2939">
        <v>69410191</v>
      </c>
      <c r="S2939">
        <v>172413245377</v>
      </c>
      <c r="T2939" t="s">
        <v>5692</v>
      </c>
      <c r="U2939" t="s">
        <v>10647</v>
      </c>
      <c r="V2939" t="s">
        <v>10648</v>
      </c>
      <c r="Z2939">
        <v>115.141172873944</v>
      </c>
      <c r="AA2939">
        <v>-8.4280522640453004</v>
      </c>
      <c r="AB2939" t="s">
        <v>7348</v>
      </c>
      <c r="AC2939" t="s">
        <v>229</v>
      </c>
      <c r="AL2939" t="s">
        <v>217</v>
      </c>
      <c r="AM2939" t="s">
        <v>10649</v>
      </c>
      <c r="AN2939" t="s">
        <v>6</v>
      </c>
      <c r="AO2939" t="s">
        <v>10392</v>
      </c>
      <c r="AR2939" t="s">
        <v>218</v>
      </c>
      <c r="AS2939" t="s">
        <v>85</v>
      </c>
      <c r="AT2939" t="s">
        <v>220</v>
      </c>
      <c r="AU2939">
        <v>20261020</v>
      </c>
      <c r="AV2939" t="s">
        <v>221</v>
      </c>
      <c r="AW2939" t="s">
        <v>9105</v>
      </c>
      <c r="AX2939" t="s">
        <v>222</v>
      </c>
      <c r="BA2939" s="57">
        <v>46315.291666666664</v>
      </c>
      <c r="BB2939" t="s">
        <v>10649</v>
      </c>
      <c r="BC2939">
        <v>2026</v>
      </c>
      <c r="BD2939">
        <v>10</v>
      </c>
      <c r="BE2939">
        <v>20</v>
      </c>
      <c r="BF2939" s="6">
        <f t="shared" si="135"/>
        <v>46315</v>
      </c>
      <c r="BG2939">
        <f t="shared" si="136"/>
        <v>-0.29166666666424135</v>
      </c>
      <c r="BH2939" t="str">
        <f t="shared" si="137"/>
        <v>COMPLY</v>
      </c>
      <c r="BI2939" t="str">
        <f>VLOOKUP(H2939,Sheet2!$A$1:$B$270,2,FALSE)</f>
        <v>TABANAN</v>
      </c>
    </row>
    <row r="2940" spans="1:61">
      <c r="A2940">
        <v>2939</v>
      </c>
      <c r="B2940">
        <v>1002652222</v>
      </c>
      <c r="C2940">
        <v>3</v>
      </c>
      <c r="D2940" t="s">
        <v>34</v>
      </c>
      <c r="E2940">
        <v>5</v>
      </c>
      <c r="F2940" t="s">
        <v>546</v>
      </c>
      <c r="G2940" t="s">
        <v>85</v>
      </c>
      <c r="H2940" t="s">
        <v>278</v>
      </c>
      <c r="I2940" t="s">
        <v>212</v>
      </c>
      <c r="J2940" t="s">
        <v>213</v>
      </c>
      <c r="K2940" t="s">
        <v>149</v>
      </c>
      <c r="M2940" t="s">
        <v>76</v>
      </c>
      <c r="N2940" t="s">
        <v>215</v>
      </c>
      <c r="O2940" s="57">
        <v>46319.63040509259</v>
      </c>
      <c r="P2940" s="57">
        <v>46321.733240740738</v>
      </c>
      <c r="Q2940">
        <v>69416434</v>
      </c>
      <c r="S2940">
        <v>172413245058</v>
      </c>
      <c r="T2940" t="s">
        <v>12824</v>
      </c>
      <c r="U2940" t="s">
        <v>2434</v>
      </c>
      <c r="V2940" t="s">
        <v>12825</v>
      </c>
      <c r="Z2940">
        <v>114.95099310000001</v>
      </c>
      <c r="AA2940">
        <v>-8.4906527000000001</v>
      </c>
      <c r="AB2940" t="s">
        <v>2436</v>
      </c>
      <c r="AC2940" t="s">
        <v>229</v>
      </c>
      <c r="AL2940" t="s">
        <v>217</v>
      </c>
      <c r="AM2940" t="s">
        <v>12826</v>
      </c>
      <c r="AN2940" t="s">
        <v>6</v>
      </c>
      <c r="AO2940" t="s">
        <v>12148</v>
      </c>
      <c r="AP2940" s="57">
        <v>46321.333333333336</v>
      </c>
      <c r="AR2940" t="s">
        <v>218</v>
      </c>
      <c r="AS2940" t="s">
        <v>85</v>
      </c>
      <c r="AT2940" t="s">
        <v>230</v>
      </c>
      <c r="AU2940">
        <v>20261026</v>
      </c>
      <c r="AV2940" t="s">
        <v>221</v>
      </c>
      <c r="AW2940" t="s">
        <v>2451</v>
      </c>
      <c r="AX2940" t="s">
        <v>222</v>
      </c>
      <c r="BA2940" s="57">
        <v>46321.333333333336</v>
      </c>
      <c r="BB2940" t="s">
        <v>12826</v>
      </c>
      <c r="BC2940">
        <v>2026</v>
      </c>
      <c r="BD2940">
        <v>10</v>
      </c>
      <c r="BE2940">
        <v>26</v>
      </c>
      <c r="BF2940" s="6">
        <f t="shared" si="135"/>
        <v>46321</v>
      </c>
      <c r="BG2940">
        <f t="shared" si="136"/>
        <v>-0.33333333333575865</v>
      </c>
      <c r="BH2940" t="str">
        <f t="shared" si="137"/>
        <v>COMPLY</v>
      </c>
      <c r="BI2940" t="str">
        <f>VLOOKUP(H2940,Sheet2!$A$1:$B$270,2,FALSE)</f>
        <v>TABANAN</v>
      </c>
    </row>
    <row r="2941" spans="1:61">
      <c r="A2941">
        <v>2940</v>
      </c>
      <c r="B2941">
        <v>1002652259</v>
      </c>
      <c r="C2941">
        <v>3</v>
      </c>
      <c r="D2941" t="s">
        <v>34</v>
      </c>
      <c r="E2941">
        <v>5</v>
      </c>
      <c r="F2941" t="s">
        <v>546</v>
      </c>
      <c r="G2941" t="s">
        <v>85</v>
      </c>
      <c r="H2941" t="s">
        <v>278</v>
      </c>
      <c r="I2941" t="s">
        <v>212</v>
      </c>
      <c r="J2941" t="s">
        <v>213</v>
      </c>
      <c r="K2941" t="s">
        <v>149</v>
      </c>
      <c r="M2941" t="s">
        <v>76</v>
      </c>
      <c r="N2941" t="s">
        <v>215</v>
      </c>
      <c r="O2941" s="57">
        <v>46319.655393518522</v>
      </c>
      <c r="P2941" s="57">
        <v>46322.453125</v>
      </c>
      <c r="Q2941">
        <v>69416485</v>
      </c>
      <c r="S2941">
        <v>172413245429</v>
      </c>
      <c r="T2941" t="s">
        <v>12824</v>
      </c>
      <c r="U2941" t="s">
        <v>2434</v>
      </c>
      <c r="V2941" t="s">
        <v>12827</v>
      </c>
      <c r="Z2941">
        <v>114.95099310000001</v>
      </c>
      <c r="AA2941">
        <v>-8.4906527000000001</v>
      </c>
      <c r="AB2941" t="s">
        <v>2436</v>
      </c>
      <c r="AC2941" t="s">
        <v>229</v>
      </c>
      <c r="AL2941" t="s">
        <v>217</v>
      </c>
      <c r="AM2941" t="s">
        <v>12828</v>
      </c>
      <c r="AN2941" t="s">
        <v>6</v>
      </c>
      <c r="AO2941" t="s">
        <v>11837</v>
      </c>
      <c r="AP2941" s="57">
        <v>46321.333333333336</v>
      </c>
      <c r="AR2941" t="s">
        <v>218</v>
      </c>
      <c r="AS2941" t="s">
        <v>85</v>
      </c>
      <c r="AT2941" t="s">
        <v>230</v>
      </c>
      <c r="AU2941">
        <v>20261027</v>
      </c>
      <c r="AV2941" t="s">
        <v>221</v>
      </c>
      <c r="AW2941" t="s">
        <v>1516</v>
      </c>
      <c r="AX2941" t="s">
        <v>222</v>
      </c>
      <c r="BA2941" s="57">
        <v>46321.333333333336</v>
      </c>
      <c r="BB2941" t="s">
        <v>12828</v>
      </c>
      <c r="BC2941">
        <v>2026</v>
      </c>
      <c r="BD2941">
        <v>10</v>
      </c>
      <c r="BE2941">
        <v>27</v>
      </c>
      <c r="BF2941" s="6">
        <f t="shared" si="135"/>
        <v>46322</v>
      </c>
      <c r="BG2941">
        <f t="shared" si="136"/>
        <v>0.66666666666424135</v>
      </c>
      <c r="BH2941" t="str">
        <f t="shared" si="137"/>
        <v>COMPLY</v>
      </c>
      <c r="BI2941" t="str">
        <f>VLOOKUP(H2941,Sheet2!$A$1:$B$270,2,FALSE)</f>
        <v>TABANAN</v>
      </c>
    </row>
    <row r="2942" spans="1:61">
      <c r="A2942">
        <v>2941</v>
      </c>
      <c r="B2942">
        <v>1002652226</v>
      </c>
      <c r="C2942">
        <v>3</v>
      </c>
      <c r="D2942" t="s">
        <v>34</v>
      </c>
      <c r="E2942">
        <v>5</v>
      </c>
      <c r="F2942" t="s">
        <v>546</v>
      </c>
      <c r="G2942" t="s">
        <v>85</v>
      </c>
      <c r="H2942" t="s">
        <v>278</v>
      </c>
      <c r="I2942" t="s">
        <v>212</v>
      </c>
      <c r="J2942" t="s">
        <v>213</v>
      </c>
      <c r="K2942" t="s">
        <v>149</v>
      </c>
      <c r="M2942" t="s">
        <v>76</v>
      </c>
      <c r="N2942" t="s">
        <v>215</v>
      </c>
      <c r="O2942" s="57">
        <v>46319.634166666663</v>
      </c>
      <c r="P2942" s="57">
        <v>46321.720763888887</v>
      </c>
      <c r="Q2942">
        <v>69416451</v>
      </c>
      <c r="S2942">
        <v>172413245426</v>
      </c>
      <c r="T2942" t="s">
        <v>12824</v>
      </c>
      <c r="U2942" t="s">
        <v>2434</v>
      </c>
      <c r="V2942" t="s">
        <v>12829</v>
      </c>
      <c r="Z2942">
        <v>114.95099310000001</v>
      </c>
      <c r="AA2942">
        <v>-8.4906527000000001</v>
      </c>
      <c r="AB2942" t="s">
        <v>2436</v>
      </c>
      <c r="AC2942" t="s">
        <v>229</v>
      </c>
      <c r="AL2942" t="s">
        <v>217</v>
      </c>
      <c r="AM2942" t="s">
        <v>12826</v>
      </c>
      <c r="AN2942" t="s">
        <v>6</v>
      </c>
      <c r="AO2942" t="s">
        <v>12148</v>
      </c>
      <c r="AP2942" s="57">
        <v>46321.333333333336</v>
      </c>
      <c r="AR2942" t="s">
        <v>218</v>
      </c>
      <c r="AS2942" t="s">
        <v>85</v>
      </c>
      <c r="AT2942" t="s">
        <v>230</v>
      </c>
      <c r="AU2942">
        <v>20261026</v>
      </c>
      <c r="AV2942" t="s">
        <v>221</v>
      </c>
      <c r="AW2942" t="s">
        <v>1982</v>
      </c>
      <c r="AX2942" t="s">
        <v>222</v>
      </c>
      <c r="BA2942" s="57">
        <v>46321.333333333336</v>
      </c>
      <c r="BB2942" t="s">
        <v>12826</v>
      </c>
      <c r="BC2942">
        <v>2026</v>
      </c>
      <c r="BD2942">
        <v>10</v>
      </c>
      <c r="BE2942">
        <v>26</v>
      </c>
      <c r="BF2942" s="6">
        <f t="shared" si="135"/>
        <v>46321</v>
      </c>
      <c r="BG2942">
        <f t="shared" si="136"/>
        <v>-0.33333333333575865</v>
      </c>
      <c r="BH2942" t="str">
        <f t="shared" si="137"/>
        <v>COMPLY</v>
      </c>
      <c r="BI2942" t="str">
        <f>VLOOKUP(H2942,Sheet2!$A$1:$B$270,2,FALSE)</f>
        <v>TABANAN</v>
      </c>
    </row>
    <row r="2943" spans="1:61">
      <c r="A2943">
        <v>2942</v>
      </c>
      <c r="B2943">
        <v>1002652233</v>
      </c>
      <c r="C2943">
        <v>3</v>
      </c>
      <c r="D2943" t="s">
        <v>34</v>
      </c>
      <c r="E2943">
        <v>5</v>
      </c>
      <c r="F2943" t="s">
        <v>546</v>
      </c>
      <c r="G2943" t="s">
        <v>85</v>
      </c>
      <c r="H2943" t="s">
        <v>278</v>
      </c>
      <c r="I2943" t="s">
        <v>212</v>
      </c>
      <c r="J2943" t="s">
        <v>213</v>
      </c>
      <c r="K2943" t="s">
        <v>149</v>
      </c>
      <c r="M2943" t="s">
        <v>76</v>
      </c>
      <c r="N2943" t="s">
        <v>215</v>
      </c>
      <c r="O2943" s="57">
        <v>46319.637361111112</v>
      </c>
      <c r="P2943" s="57">
        <v>46323.77820601852</v>
      </c>
      <c r="Q2943">
        <v>69416439</v>
      </c>
      <c r="S2943">
        <v>172413245427</v>
      </c>
      <c r="T2943" t="s">
        <v>12824</v>
      </c>
      <c r="U2943" t="s">
        <v>2434</v>
      </c>
      <c r="V2943" t="s">
        <v>12830</v>
      </c>
      <c r="Z2943">
        <v>114.95099310000001</v>
      </c>
      <c r="AA2943">
        <v>-8.4906527000000001</v>
      </c>
      <c r="AB2943" t="s">
        <v>2440</v>
      </c>
      <c r="AC2943" t="s">
        <v>229</v>
      </c>
      <c r="AL2943" t="s">
        <v>217</v>
      </c>
      <c r="AM2943" t="s">
        <v>12831</v>
      </c>
      <c r="AN2943" t="s">
        <v>6</v>
      </c>
      <c r="AO2943" t="s">
        <v>12148</v>
      </c>
      <c r="AP2943" s="57">
        <v>46321.333333333336</v>
      </c>
      <c r="AR2943" t="s">
        <v>218</v>
      </c>
      <c r="AS2943" t="s">
        <v>85</v>
      </c>
      <c r="AT2943" t="s">
        <v>230</v>
      </c>
      <c r="AU2943">
        <v>20261028</v>
      </c>
      <c r="AV2943" t="s">
        <v>221</v>
      </c>
      <c r="AW2943" t="s">
        <v>1982</v>
      </c>
      <c r="AX2943" t="s">
        <v>222</v>
      </c>
      <c r="BA2943" s="57">
        <v>46321.333333333336</v>
      </c>
      <c r="BB2943" t="s">
        <v>12831</v>
      </c>
      <c r="BC2943">
        <v>2026</v>
      </c>
      <c r="BD2943">
        <v>10</v>
      </c>
      <c r="BE2943">
        <v>28</v>
      </c>
      <c r="BF2943" s="6">
        <f t="shared" si="135"/>
        <v>46323</v>
      </c>
      <c r="BG2943">
        <f t="shared" si="136"/>
        <v>1.6666666666642413</v>
      </c>
      <c r="BH2943" t="str">
        <f t="shared" si="137"/>
        <v>NOT COMPLY</v>
      </c>
      <c r="BI2943" t="str">
        <f>VLOOKUP(H2943,Sheet2!$A$1:$B$270,2,FALSE)</f>
        <v>TABANAN</v>
      </c>
    </row>
    <row r="2944" spans="1:61">
      <c r="A2944">
        <v>2943</v>
      </c>
      <c r="B2944">
        <v>1002652252</v>
      </c>
      <c r="C2944">
        <v>3</v>
      </c>
      <c r="D2944" t="s">
        <v>34</v>
      </c>
      <c r="E2944">
        <v>5</v>
      </c>
      <c r="F2944" t="s">
        <v>546</v>
      </c>
      <c r="G2944" t="s">
        <v>85</v>
      </c>
      <c r="H2944" t="s">
        <v>278</v>
      </c>
      <c r="I2944" t="s">
        <v>212</v>
      </c>
      <c r="J2944" t="s">
        <v>213</v>
      </c>
      <c r="K2944" t="s">
        <v>149</v>
      </c>
      <c r="M2944" t="s">
        <v>76</v>
      </c>
      <c r="N2944" t="s">
        <v>215</v>
      </c>
      <c r="O2944" s="57">
        <v>46319.651435185187</v>
      </c>
      <c r="P2944" s="57">
        <v>46321.78025462963</v>
      </c>
      <c r="Q2944">
        <v>69416467</v>
      </c>
      <c r="S2944">
        <v>172413245428</v>
      </c>
      <c r="T2944" t="s">
        <v>12824</v>
      </c>
      <c r="U2944" t="s">
        <v>2434</v>
      </c>
      <c r="V2944" t="s">
        <v>12834</v>
      </c>
      <c r="Z2944">
        <v>114.95099310000001</v>
      </c>
      <c r="AA2944">
        <v>-8.4906527000000001</v>
      </c>
      <c r="AB2944" t="s">
        <v>2440</v>
      </c>
      <c r="AC2944" t="s">
        <v>229</v>
      </c>
      <c r="AL2944" t="s">
        <v>217</v>
      </c>
      <c r="AM2944" t="s">
        <v>12826</v>
      </c>
      <c r="AN2944" t="s">
        <v>6</v>
      </c>
      <c r="AO2944" t="s">
        <v>11900</v>
      </c>
      <c r="AP2944" s="57">
        <v>46321.333333333336</v>
      </c>
      <c r="AR2944" t="s">
        <v>218</v>
      </c>
      <c r="AS2944" t="s">
        <v>85</v>
      </c>
      <c r="AT2944" t="s">
        <v>230</v>
      </c>
      <c r="AU2944">
        <v>20261026</v>
      </c>
      <c r="AV2944" t="s">
        <v>221</v>
      </c>
      <c r="AW2944" t="s">
        <v>1982</v>
      </c>
      <c r="AX2944" t="s">
        <v>222</v>
      </c>
      <c r="BA2944" s="57">
        <v>46321.333333333336</v>
      </c>
      <c r="BB2944" t="s">
        <v>12826</v>
      </c>
      <c r="BC2944">
        <v>2026</v>
      </c>
      <c r="BD2944">
        <v>10</v>
      </c>
      <c r="BE2944">
        <v>26</v>
      </c>
      <c r="BF2944" s="6">
        <f t="shared" si="135"/>
        <v>46321</v>
      </c>
      <c r="BG2944">
        <f t="shared" si="136"/>
        <v>-0.33333333333575865</v>
      </c>
      <c r="BH2944" t="str">
        <f t="shared" si="137"/>
        <v>COMPLY</v>
      </c>
      <c r="BI2944" t="str">
        <f>VLOOKUP(H2944,Sheet2!$A$1:$B$270,2,FALSE)</f>
        <v>TABANAN</v>
      </c>
    </row>
    <row r="2945" spans="1:61">
      <c r="A2945">
        <v>2944</v>
      </c>
      <c r="B2945">
        <v>1002652283</v>
      </c>
      <c r="C2945">
        <v>3</v>
      </c>
      <c r="D2945" t="s">
        <v>34</v>
      </c>
      <c r="E2945">
        <v>5</v>
      </c>
      <c r="F2945" t="s">
        <v>546</v>
      </c>
      <c r="G2945" t="s">
        <v>85</v>
      </c>
      <c r="H2945" t="s">
        <v>278</v>
      </c>
      <c r="I2945" t="s">
        <v>212</v>
      </c>
      <c r="J2945" t="s">
        <v>213</v>
      </c>
      <c r="K2945" t="s">
        <v>149</v>
      </c>
      <c r="M2945" t="s">
        <v>76</v>
      </c>
      <c r="N2945" t="s">
        <v>215</v>
      </c>
      <c r="O2945" s="57">
        <v>46319.669490740744</v>
      </c>
      <c r="P2945" s="57">
        <v>46322.544537037036</v>
      </c>
      <c r="Q2945">
        <v>69416483</v>
      </c>
      <c r="S2945">
        <v>172413245433</v>
      </c>
      <c r="T2945" t="s">
        <v>12824</v>
      </c>
      <c r="U2945" t="s">
        <v>12842</v>
      </c>
      <c r="V2945" t="s">
        <v>12843</v>
      </c>
      <c r="Z2945">
        <v>114.95099310000001</v>
      </c>
      <c r="AA2945">
        <v>-8.4906527000000001</v>
      </c>
      <c r="AB2945" t="s">
        <v>2440</v>
      </c>
      <c r="AC2945" t="s">
        <v>229</v>
      </c>
      <c r="AL2945" t="s">
        <v>217</v>
      </c>
      <c r="AM2945" t="s">
        <v>12826</v>
      </c>
      <c r="AN2945" t="s">
        <v>6</v>
      </c>
      <c r="AO2945" t="s">
        <v>12225</v>
      </c>
      <c r="AP2945" s="57">
        <v>46321.333333333336</v>
      </c>
      <c r="AR2945" t="s">
        <v>218</v>
      </c>
      <c r="AS2945" t="s">
        <v>85</v>
      </c>
      <c r="AT2945" t="s">
        <v>230</v>
      </c>
      <c r="AU2945">
        <v>20261027</v>
      </c>
      <c r="AV2945" t="s">
        <v>221</v>
      </c>
      <c r="AW2945" t="s">
        <v>559</v>
      </c>
      <c r="AX2945" t="s">
        <v>222</v>
      </c>
      <c r="BA2945" s="57">
        <v>46321.333333333336</v>
      </c>
      <c r="BB2945" t="s">
        <v>12826</v>
      </c>
      <c r="BC2945">
        <v>2026</v>
      </c>
      <c r="BD2945">
        <v>10</v>
      </c>
      <c r="BE2945">
        <v>27</v>
      </c>
      <c r="BF2945" s="6">
        <f t="shared" si="135"/>
        <v>46322</v>
      </c>
      <c r="BG2945">
        <f t="shared" si="136"/>
        <v>0.66666666666424135</v>
      </c>
      <c r="BH2945" t="str">
        <f t="shared" si="137"/>
        <v>COMPLY</v>
      </c>
      <c r="BI2945" t="str">
        <f>VLOOKUP(H2945,Sheet2!$A$1:$B$270,2,FALSE)</f>
        <v>TABANAN</v>
      </c>
    </row>
    <row r="2946" spans="1:61">
      <c r="A2946">
        <v>2945</v>
      </c>
      <c r="B2946">
        <v>1002654707</v>
      </c>
      <c r="C2946">
        <v>3</v>
      </c>
      <c r="D2946" t="s">
        <v>34</v>
      </c>
      <c r="E2946">
        <v>5</v>
      </c>
      <c r="F2946" t="s">
        <v>546</v>
      </c>
      <c r="G2946" t="s">
        <v>85</v>
      </c>
      <c r="H2946" t="s">
        <v>278</v>
      </c>
      <c r="I2946" t="s">
        <v>212</v>
      </c>
      <c r="J2946" t="s">
        <v>213</v>
      </c>
      <c r="K2946" t="s">
        <v>149</v>
      </c>
      <c r="M2946" t="s">
        <v>76</v>
      </c>
      <c r="N2946" t="s">
        <v>215</v>
      </c>
      <c r="O2946" s="57">
        <v>46321.693657407406</v>
      </c>
      <c r="P2946" s="57">
        <v>46321.774340277778</v>
      </c>
      <c r="Q2946">
        <v>69416489</v>
      </c>
      <c r="S2946">
        <v>172413245467</v>
      </c>
      <c r="T2946" t="s">
        <v>12824</v>
      </c>
      <c r="U2946" t="s">
        <v>12845</v>
      </c>
      <c r="V2946" t="s">
        <v>13494</v>
      </c>
      <c r="Z2946">
        <v>114.950380325317</v>
      </c>
      <c r="AA2946">
        <v>-8.4897114954036894</v>
      </c>
      <c r="AB2946" t="s">
        <v>2440</v>
      </c>
      <c r="AC2946" t="s">
        <v>229</v>
      </c>
      <c r="AL2946" t="s">
        <v>217</v>
      </c>
      <c r="AM2946" t="s">
        <v>13495</v>
      </c>
      <c r="AN2946" t="s">
        <v>6</v>
      </c>
      <c r="AO2946" t="s">
        <v>12958</v>
      </c>
      <c r="AR2946" t="s">
        <v>218</v>
      </c>
      <c r="AS2946" t="s">
        <v>85</v>
      </c>
      <c r="AT2946" t="s">
        <v>230</v>
      </c>
      <c r="AU2946">
        <v>20261026</v>
      </c>
      <c r="AV2946" t="s">
        <v>221</v>
      </c>
      <c r="AW2946" t="s">
        <v>2451</v>
      </c>
      <c r="AX2946" t="s">
        <v>222</v>
      </c>
      <c r="BA2946" s="57">
        <v>46321.291666666664</v>
      </c>
      <c r="BB2946" t="s">
        <v>13495</v>
      </c>
      <c r="BC2946">
        <v>2026</v>
      </c>
      <c r="BD2946">
        <v>10</v>
      </c>
      <c r="BE2946">
        <v>26</v>
      </c>
      <c r="BF2946" s="6">
        <f t="shared" ref="BF2946:BF3009" si="138">DATE(BC2946,BD2946,BE2946)</f>
        <v>46321</v>
      </c>
      <c r="BG2946">
        <f t="shared" ref="BG2946:BG3009" si="139">BF2946-BA2946</f>
        <v>-0.29166666666424135</v>
      </c>
      <c r="BH2946" t="str">
        <f t="shared" ref="BH2946:BH3009" si="140">IF(BG2946=1,"COMPLY",IF(BG2946&lt;1,"COMPLY","NOT COMPLY"))</f>
        <v>COMPLY</v>
      </c>
      <c r="BI2946" t="str">
        <f>VLOOKUP(H2946,Sheet2!$A$1:$B$270,2,FALSE)</f>
        <v>TABANAN</v>
      </c>
    </row>
    <row r="2947" spans="1:61">
      <c r="A2947">
        <v>2946</v>
      </c>
      <c r="B2947">
        <v>1002654786</v>
      </c>
      <c r="C2947">
        <v>3</v>
      </c>
      <c r="D2947" t="s">
        <v>34</v>
      </c>
      <c r="E2947">
        <v>5</v>
      </c>
      <c r="F2947" t="s">
        <v>546</v>
      </c>
      <c r="G2947" t="s">
        <v>85</v>
      </c>
      <c r="H2947" t="s">
        <v>278</v>
      </c>
      <c r="I2947" t="s">
        <v>212</v>
      </c>
      <c r="J2947" t="s">
        <v>213</v>
      </c>
      <c r="K2947" t="s">
        <v>149</v>
      </c>
      <c r="M2947" t="s">
        <v>76</v>
      </c>
      <c r="N2947" t="s">
        <v>215</v>
      </c>
      <c r="O2947" s="57">
        <v>46321.719247685185</v>
      </c>
      <c r="P2947" s="57">
        <v>46321.778981481482</v>
      </c>
      <c r="Q2947">
        <v>69416473</v>
      </c>
      <c r="S2947">
        <v>172413245468</v>
      </c>
      <c r="T2947" t="s">
        <v>12824</v>
      </c>
      <c r="U2947" t="s">
        <v>12845</v>
      </c>
      <c r="V2947" t="s">
        <v>13496</v>
      </c>
      <c r="Z2947">
        <v>114.94913800641601</v>
      </c>
      <c r="AA2947">
        <v>-8.4900190370842097</v>
      </c>
      <c r="AB2947" t="s">
        <v>2440</v>
      </c>
      <c r="AC2947" t="s">
        <v>229</v>
      </c>
      <c r="AL2947" t="s">
        <v>217</v>
      </c>
      <c r="AM2947" t="s">
        <v>13497</v>
      </c>
      <c r="AN2947" t="s">
        <v>6</v>
      </c>
      <c r="AO2947" t="s">
        <v>13308</v>
      </c>
      <c r="AR2947" t="s">
        <v>218</v>
      </c>
      <c r="AS2947" t="s">
        <v>85</v>
      </c>
      <c r="AT2947" t="s">
        <v>230</v>
      </c>
      <c r="AU2947">
        <v>20261026</v>
      </c>
      <c r="AV2947" t="s">
        <v>221</v>
      </c>
      <c r="AW2947" t="s">
        <v>4338</v>
      </c>
      <c r="AX2947" t="s">
        <v>222</v>
      </c>
      <c r="BA2947" s="57">
        <v>46321.291666666664</v>
      </c>
      <c r="BB2947" t="s">
        <v>13497</v>
      </c>
      <c r="BC2947">
        <v>2026</v>
      </c>
      <c r="BD2947">
        <v>10</v>
      </c>
      <c r="BE2947">
        <v>26</v>
      </c>
      <c r="BF2947" s="6">
        <f t="shared" si="138"/>
        <v>46321</v>
      </c>
      <c r="BG2947">
        <f t="shared" si="139"/>
        <v>-0.29166666666424135</v>
      </c>
      <c r="BH2947" t="str">
        <f t="shared" si="140"/>
        <v>COMPLY</v>
      </c>
      <c r="BI2947" t="str">
        <f>VLOOKUP(H2947,Sheet2!$A$1:$B$270,2,FALSE)</f>
        <v>TABANAN</v>
      </c>
    </row>
    <row r="2948" spans="1:61">
      <c r="A2948">
        <v>2947</v>
      </c>
      <c r="B2948">
        <v>1002655586</v>
      </c>
      <c r="C2948">
        <v>3</v>
      </c>
      <c r="D2948" t="s">
        <v>34</v>
      </c>
      <c r="E2948">
        <v>5</v>
      </c>
      <c r="F2948" t="s">
        <v>546</v>
      </c>
      <c r="G2948" t="s">
        <v>85</v>
      </c>
      <c r="H2948" t="s">
        <v>278</v>
      </c>
      <c r="I2948" t="s">
        <v>212</v>
      </c>
      <c r="J2948" t="s">
        <v>213</v>
      </c>
      <c r="K2948" t="s">
        <v>149</v>
      </c>
      <c r="M2948" t="s">
        <v>76</v>
      </c>
      <c r="N2948" t="s">
        <v>215</v>
      </c>
      <c r="O2948" s="57">
        <v>46322.464131944442</v>
      </c>
      <c r="P2948" s="57">
        <v>46322.507245370369</v>
      </c>
      <c r="Q2948">
        <v>69416478</v>
      </c>
      <c r="S2948">
        <v>172413245471</v>
      </c>
      <c r="T2948" t="s">
        <v>12824</v>
      </c>
      <c r="U2948" t="s">
        <v>12845</v>
      </c>
      <c r="V2948" t="s">
        <v>14233</v>
      </c>
      <c r="Z2948">
        <v>114.951066970825</v>
      </c>
      <c r="AA2948">
        <v>-8.4887140343845608</v>
      </c>
      <c r="AB2948" t="s">
        <v>2440</v>
      </c>
      <c r="AC2948" t="s">
        <v>229</v>
      </c>
      <c r="AL2948" t="s">
        <v>217</v>
      </c>
      <c r="AM2948" t="s">
        <v>13497</v>
      </c>
      <c r="AN2948" t="s">
        <v>6</v>
      </c>
      <c r="AO2948" t="s">
        <v>14005</v>
      </c>
      <c r="AR2948" t="s">
        <v>218</v>
      </c>
      <c r="AS2948" t="s">
        <v>85</v>
      </c>
      <c r="AT2948" t="s">
        <v>230</v>
      </c>
      <c r="AU2948">
        <v>20261027</v>
      </c>
      <c r="AV2948" t="s">
        <v>221</v>
      </c>
      <c r="AW2948" t="s">
        <v>4338</v>
      </c>
      <c r="AX2948" t="s">
        <v>222</v>
      </c>
      <c r="BA2948" s="57">
        <v>46322.291666666664</v>
      </c>
      <c r="BB2948" t="s">
        <v>13497</v>
      </c>
      <c r="BC2948">
        <v>2026</v>
      </c>
      <c r="BD2948">
        <v>10</v>
      </c>
      <c r="BE2948">
        <v>27</v>
      </c>
      <c r="BF2948" s="6">
        <f t="shared" si="138"/>
        <v>46322</v>
      </c>
      <c r="BG2948">
        <f t="shared" si="139"/>
        <v>-0.29166666666424135</v>
      </c>
      <c r="BH2948" t="str">
        <f t="shared" si="140"/>
        <v>COMPLY</v>
      </c>
      <c r="BI2948" t="str">
        <f>VLOOKUP(H2948,Sheet2!$A$1:$B$270,2,FALSE)</f>
        <v>TABANAN</v>
      </c>
    </row>
    <row r="2949" spans="1:61">
      <c r="A2949">
        <v>2948</v>
      </c>
      <c r="B2949">
        <v>1002626101</v>
      </c>
      <c r="C2949">
        <v>3</v>
      </c>
      <c r="D2949" t="s">
        <v>34</v>
      </c>
      <c r="E2949">
        <v>5</v>
      </c>
      <c r="F2949" t="s">
        <v>546</v>
      </c>
      <c r="G2949" t="s">
        <v>85</v>
      </c>
      <c r="H2949" t="s">
        <v>278</v>
      </c>
      <c r="I2949" t="s">
        <v>212</v>
      </c>
      <c r="J2949" t="s">
        <v>213</v>
      </c>
      <c r="K2949" t="s">
        <v>149</v>
      </c>
      <c r="M2949" t="s">
        <v>839</v>
      </c>
      <c r="N2949" t="s">
        <v>215</v>
      </c>
      <c r="O2949" s="57">
        <v>46302.557129629633</v>
      </c>
      <c r="P2949" s="57">
        <v>46314.433831018519</v>
      </c>
      <c r="Q2949">
        <v>69405836</v>
      </c>
      <c r="S2949">
        <v>172413244777</v>
      </c>
      <c r="T2949" t="s">
        <v>4343</v>
      </c>
      <c r="U2949" t="s">
        <v>4344</v>
      </c>
      <c r="V2949" t="s">
        <v>4345</v>
      </c>
      <c r="Z2949">
        <v>115.1439596</v>
      </c>
      <c r="AA2949">
        <v>-8.4251176000000001</v>
      </c>
      <c r="AB2949" t="s">
        <v>4346</v>
      </c>
      <c r="AC2949" t="s">
        <v>229</v>
      </c>
      <c r="AL2949" t="s">
        <v>217</v>
      </c>
      <c r="AM2949" t="s">
        <v>4347</v>
      </c>
      <c r="AN2949" t="s">
        <v>6</v>
      </c>
      <c r="AO2949" s="57">
        <v>46213.559548611112</v>
      </c>
      <c r="AP2949" s="57">
        <v>46303.458333333336</v>
      </c>
      <c r="AQ2949" t="s">
        <v>838</v>
      </c>
      <c r="AR2949" t="s">
        <v>840</v>
      </c>
      <c r="AS2949" t="s">
        <v>85</v>
      </c>
      <c r="AT2949" t="s">
        <v>342</v>
      </c>
      <c r="AV2949" t="s">
        <v>9315</v>
      </c>
      <c r="AW2949" t="s">
        <v>4348</v>
      </c>
      <c r="AX2949" t="s">
        <v>222</v>
      </c>
      <c r="BA2949" s="57">
        <v>46303.458333333336</v>
      </c>
      <c r="BB2949" t="s">
        <v>4347</v>
      </c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str">
        <f>VLOOKUP(H2949,Sheet2!$A$1:$B$270,2,FALSE)</f>
        <v>TABANAN</v>
      </c>
    </row>
    <row r="2950" spans="1:61">
      <c r="A2950">
        <v>2949</v>
      </c>
      <c r="B2950">
        <v>1002621888</v>
      </c>
      <c r="C2950">
        <v>3</v>
      </c>
      <c r="D2950" t="s">
        <v>34</v>
      </c>
      <c r="E2950">
        <v>5</v>
      </c>
      <c r="F2950" t="s">
        <v>546</v>
      </c>
      <c r="G2950" t="s">
        <v>85</v>
      </c>
      <c r="H2950" t="s">
        <v>278</v>
      </c>
      <c r="I2950" t="s">
        <v>212</v>
      </c>
      <c r="J2950" t="s">
        <v>213</v>
      </c>
      <c r="K2950" t="s">
        <v>149</v>
      </c>
      <c r="M2950" t="s">
        <v>238</v>
      </c>
      <c r="N2950" t="s">
        <v>215</v>
      </c>
      <c r="O2950" s="57">
        <v>46300.425509259258</v>
      </c>
      <c r="P2950" s="57">
        <v>46300.613842592589</v>
      </c>
      <c r="Q2950">
        <v>69404148</v>
      </c>
      <c r="S2950">
        <v>172413244757</v>
      </c>
      <c r="T2950" t="s">
        <v>3058</v>
      </c>
      <c r="U2950" t="s">
        <v>3059</v>
      </c>
      <c r="V2950" t="s">
        <v>3060</v>
      </c>
      <c r="Z2950">
        <v>114.958879</v>
      </c>
      <c r="AA2950">
        <v>-8.4973027999999999</v>
      </c>
      <c r="AB2950" t="s">
        <v>3061</v>
      </c>
      <c r="AC2950" t="s">
        <v>229</v>
      </c>
      <c r="AL2950" t="s">
        <v>217</v>
      </c>
      <c r="AM2950" t="s">
        <v>3062</v>
      </c>
      <c r="AN2950" t="s">
        <v>6</v>
      </c>
      <c r="AO2950" s="57">
        <v>46152.444537037038</v>
      </c>
      <c r="AP2950" s="57">
        <v>46301</v>
      </c>
      <c r="AR2950" t="s">
        <v>239</v>
      </c>
      <c r="AS2950" t="s">
        <v>85</v>
      </c>
      <c r="AT2950" t="s">
        <v>230</v>
      </c>
      <c r="AV2950" t="s">
        <v>238</v>
      </c>
      <c r="AW2950" t="s">
        <v>540</v>
      </c>
      <c r="AX2950" t="s">
        <v>222</v>
      </c>
      <c r="BA2950" s="57">
        <v>46301.458333333336</v>
      </c>
      <c r="BB2950" t="s">
        <v>3062</v>
      </c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str">
        <f>VLOOKUP(H2950,Sheet2!$A$1:$B$270,2,FALSE)</f>
        <v>TABANAN</v>
      </c>
    </row>
    <row r="2951" spans="1:61">
      <c r="A2951">
        <v>2950</v>
      </c>
      <c r="B2951">
        <v>1002653063</v>
      </c>
      <c r="C2951">
        <v>3</v>
      </c>
      <c r="D2951" t="s">
        <v>34</v>
      </c>
      <c r="E2951">
        <v>5</v>
      </c>
      <c r="F2951" t="s">
        <v>546</v>
      </c>
      <c r="G2951" t="s">
        <v>85</v>
      </c>
      <c r="H2951" t="s">
        <v>278</v>
      </c>
      <c r="I2951" t="s">
        <v>212</v>
      </c>
      <c r="J2951" t="s">
        <v>213</v>
      </c>
      <c r="K2951" t="s">
        <v>149</v>
      </c>
      <c r="M2951" t="s">
        <v>2112</v>
      </c>
      <c r="N2951" t="s">
        <v>215</v>
      </c>
      <c r="O2951" s="57">
        <v>46321.403807870367</v>
      </c>
      <c r="P2951" s="57">
        <v>46321.641689814816</v>
      </c>
      <c r="Q2951">
        <v>69402795</v>
      </c>
      <c r="T2951" t="s">
        <v>2460</v>
      </c>
      <c r="V2951" t="s">
        <v>2461</v>
      </c>
      <c r="Z2951">
        <v>114.95829999999999</v>
      </c>
      <c r="AA2951">
        <v>-8.4971800000000002</v>
      </c>
      <c r="AB2951" t="s">
        <v>2462</v>
      </c>
      <c r="AC2951" t="s">
        <v>229</v>
      </c>
      <c r="AL2951" t="s">
        <v>217</v>
      </c>
      <c r="AM2951" t="s">
        <v>2463</v>
      </c>
      <c r="AN2951" t="s">
        <v>6</v>
      </c>
      <c r="AO2951" t="s">
        <v>13492</v>
      </c>
      <c r="AP2951" s="57">
        <v>46298</v>
      </c>
      <c r="AR2951" t="s">
        <v>543</v>
      </c>
      <c r="AS2951" t="s">
        <v>85</v>
      </c>
      <c r="AT2951" t="s">
        <v>220</v>
      </c>
      <c r="AV2951" t="s">
        <v>2117</v>
      </c>
      <c r="AW2951" t="s">
        <v>540</v>
      </c>
      <c r="AX2951" t="s">
        <v>222</v>
      </c>
      <c r="BA2951" s="57">
        <v>46298.458333333336</v>
      </c>
      <c r="BB2951" t="s">
        <v>2463</v>
      </c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str">
        <f>VLOOKUP(H2951,Sheet2!$A$1:$B$270,2,FALSE)</f>
        <v>TABANAN</v>
      </c>
    </row>
    <row r="2952" spans="1:61">
      <c r="A2952">
        <v>2951</v>
      </c>
      <c r="B2952">
        <v>1002653057</v>
      </c>
      <c r="C2952">
        <v>3</v>
      </c>
      <c r="D2952" t="s">
        <v>34</v>
      </c>
      <c r="E2952">
        <v>5</v>
      </c>
      <c r="F2952" t="s">
        <v>546</v>
      </c>
      <c r="G2952" t="s">
        <v>85</v>
      </c>
      <c r="H2952" t="s">
        <v>278</v>
      </c>
      <c r="I2952" t="s">
        <v>212</v>
      </c>
      <c r="J2952" t="s">
        <v>213</v>
      </c>
      <c r="K2952" t="s">
        <v>149</v>
      </c>
      <c r="M2952" t="s">
        <v>2112</v>
      </c>
      <c r="N2952" t="s">
        <v>215</v>
      </c>
      <c r="O2952" s="57">
        <v>46321.402361111112</v>
      </c>
      <c r="P2952" s="57">
        <v>46321.495868055557</v>
      </c>
      <c r="Q2952">
        <v>69413805</v>
      </c>
      <c r="T2952" t="s">
        <v>10642</v>
      </c>
      <c r="V2952" t="s">
        <v>10644</v>
      </c>
      <c r="Z2952">
        <v>115.032</v>
      </c>
      <c r="AA2952">
        <v>-8.5020000000000007</v>
      </c>
      <c r="AB2952" t="s">
        <v>10645</v>
      </c>
      <c r="AC2952" t="s">
        <v>229</v>
      </c>
      <c r="AL2952" t="s">
        <v>217</v>
      </c>
      <c r="AM2952" t="s">
        <v>10646</v>
      </c>
      <c r="AN2952" t="s">
        <v>6</v>
      </c>
      <c r="AO2952" t="s">
        <v>12991</v>
      </c>
      <c r="AP2952" s="57">
        <v>46316</v>
      </c>
      <c r="AR2952" t="s">
        <v>543</v>
      </c>
      <c r="AS2952" t="s">
        <v>85</v>
      </c>
      <c r="AT2952" t="s">
        <v>230</v>
      </c>
      <c r="AV2952" t="s">
        <v>2117</v>
      </c>
      <c r="AW2952" t="s">
        <v>1982</v>
      </c>
      <c r="AX2952" t="s">
        <v>222</v>
      </c>
      <c r="BA2952" s="57">
        <v>46316.458333333336</v>
      </c>
      <c r="BB2952" t="s">
        <v>10646</v>
      </c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str">
        <f>VLOOKUP(H2952,Sheet2!$A$1:$B$270,2,FALSE)</f>
        <v>TABANAN</v>
      </c>
    </row>
    <row r="2953" spans="1:61">
      <c r="A2953">
        <v>2952</v>
      </c>
      <c r="B2953">
        <v>1002622681</v>
      </c>
      <c r="C2953">
        <v>3</v>
      </c>
      <c r="D2953" t="s">
        <v>34</v>
      </c>
      <c r="E2953">
        <v>5</v>
      </c>
      <c r="F2953" t="s">
        <v>546</v>
      </c>
      <c r="G2953" t="s">
        <v>85</v>
      </c>
      <c r="H2953" t="s">
        <v>278</v>
      </c>
      <c r="I2953" t="s">
        <v>212</v>
      </c>
      <c r="J2953" t="s">
        <v>213</v>
      </c>
      <c r="K2953" t="s">
        <v>149</v>
      </c>
      <c r="M2953" t="s">
        <v>6016</v>
      </c>
      <c r="N2953" t="s">
        <v>215</v>
      </c>
      <c r="O2953" s="57">
        <v>46300.605682870373</v>
      </c>
      <c r="P2953" s="57">
        <v>46320.535416666666</v>
      </c>
      <c r="Q2953">
        <v>69403301</v>
      </c>
      <c r="S2953">
        <v>172413245450</v>
      </c>
      <c r="T2953" t="s">
        <v>2447</v>
      </c>
      <c r="U2953" t="s">
        <v>12845</v>
      </c>
      <c r="V2953" t="s">
        <v>2449</v>
      </c>
      <c r="Z2953">
        <v>114.9491</v>
      </c>
      <c r="AA2953">
        <v>-8.49</v>
      </c>
      <c r="AB2953" t="s">
        <v>2440</v>
      </c>
      <c r="AC2953" t="s">
        <v>229</v>
      </c>
      <c r="AL2953" t="s">
        <v>217</v>
      </c>
      <c r="AM2953" t="s">
        <v>12846</v>
      </c>
      <c r="AN2953" t="s">
        <v>6</v>
      </c>
      <c r="AO2953" s="57">
        <v>46152.611331018517</v>
      </c>
      <c r="AP2953" s="57">
        <v>46321</v>
      </c>
      <c r="AR2953" t="s">
        <v>325</v>
      </c>
      <c r="AS2953" t="s">
        <v>85</v>
      </c>
      <c r="AT2953" t="s">
        <v>230</v>
      </c>
      <c r="AV2953" t="s">
        <v>6016</v>
      </c>
      <c r="AW2953" t="s">
        <v>1982</v>
      </c>
      <c r="AX2953" t="s">
        <v>222</v>
      </c>
      <c r="BA2953" s="57">
        <v>46321.458333333336</v>
      </c>
      <c r="BB2953" t="s">
        <v>12846</v>
      </c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str">
        <f>VLOOKUP(H2953,Sheet2!$A$1:$B$270,2,FALSE)</f>
        <v>TABANAN</v>
      </c>
    </row>
    <row r="2954" spans="1:61">
      <c r="A2954">
        <v>2953</v>
      </c>
      <c r="B2954">
        <v>1002622687</v>
      </c>
      <c r="C2954">
        <v>3</v>
      </c>
      <c r="D2954" t="s">
        <v>34</v>
      </c>
      <c r="E2954">
        <v>5</v>
      </c>
      <c r="F2954" t="s">
        <v>546</v>
      </c>
      <c r="G2954" t="s">
        <v>85</v>
      </c>
      <c r="H2954" t="s">
        <v>278</v>
      </c>
      <c r="I2954" t="s">
        <v>212</v>
      </c>
      <c r="J2954" t="s">
        <v>213</v>
      </c>
      <c r="K2954" t="s">
        <v>149</v>
      </c>
      <c r="M2954" t="s">
        <v>6016</v>
      </c>
      <c r="N2954" t="s">
        <v>215</v>
      </c>
      <c r="O2954" s="57">
        <v>46300.607303240744</v>
      </c>
      <c r="P2954" s="57">
        <v>46320.597928240742</v>
      </c>
      <c r="Q2954">
        <v>69403328</v>
      </c>
      <c r="S2954">
        <v>172413245443</v>
      </c>
      <c r="T2954" t="s">
        <v>2438</v>
      </c>
      <c r="U2954" t="s">
        <v>12845</v>
      </c>
      <c r="V2954" t="s">
        <v>2439</v>
      </c>
      <c r="Z2954">
        <v>114.9491</v>
      </c>
      <c r="AA2954">
        <v>-8.49</v>
      </c>
      <c r="AB2954" t="s">
        <v>2440</v>
      </c>
      <c r="AC2954" t="s">
        <v>229</v>
      </c>
      <c r="AL2954" t="s">
        <v>217</v>
      </c>
      <c r="AM2954" t="s">
        <v>12847</v>
      </c>
      <c r="AN2954" t="s">
        <v>6</v>
      </c>
      <c r="AO2954" s="57">
        <v>46152.611331018517</v>
      </c>
      <c r="AP2954" s="57">
        <v>46321</v>
      </c>
      <c r="AR2954" t="s">
        <v>325</v>
      </c>
      <c r="AS2954" t="s">
        <v>85</v>
      </c>
      <c r="AT2954" t="s">
        <v>230</v>
      </c>
      <c r="AV2954" t="s">
        <v>6016</v>
      </c>
      <c r="AW2954" t="s">
        <v>2441</v>
      </c>
      <c r="AX2954" t="s">
        <v>222</v>
      </c>
      <c r="BA2954" s="57">
        <v>46321.458333333336</v>
      </c>
      <c r="BB2954" t="s">
        <v>12847</v>
      </c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str">
        <f>VLOOKUP(H2954,Sheet2!$A$1:$B$270,2,FALSE)</f>
        <v>TABANAN</v>
      </c>
    </row>
    <row r="2955" spans="1:61">
      <c r="A2955">
        <v>2954</v>
      </c>
      <c r="B2955">
        <v>1002622699</v>
      </c>
      <c r="C2955">
        <v>3</v>
      </c>
      <c r="D2955" t="s">
        <v>34</v>
      </c>
      <c r="E2955">
        <v>5</v>
      </c>
      <c r="F2955" t="s">
        <v>546</v>
      </c>
      <c r="G2955" t="s">
        <v>85</v>
      </c>
      <c r="H2955" t="s">
        <v>278</v>
      </c>
      <c r="I2955" t="s">
        <v>212</v>
      </c>
      <c r="J2955" t="s">
        <v>213</v>
      </c>
      <c r="K2955" t="s">
        <v>149</v>
      </c>
      <c r="M2955" t="s">
        <v>6016</v>
      </c>
      <c r="N2955" t="s">
        <v>215</v>
      </c>
      <c r="O2955" s="57">
        <v>46300.611296296294</v>
      </c>
      <c r="P2955" s="57">
        <v>46320.536805555559</v>
      </c>
      <c r="Q2955">
        <v>69403340</v>
      </c>
      <c r="S2955">
        <v>172413245449</v>
      </c>
      <c r="T2955" t="s">
        <v>2438</v>
      </c>
      <c r="U2955" t="s">
        <v>12845</v>
      </c>
      <c r="V2955" t="s">
        <v>2450</v>
      </c>
      <c r="Z2955">
        <v>114.9491</v>
      </c>
      <c r="AA2955">
        <v>-8.49</v>
      </c>
      <c r="AB2955" t="s">
        <v>2436</v>
      </c>
      <c r="AC2955" t="s">
        <v>229</v>
      </c>
      <c r="AL2955" t="s">
        <v>217</v>
      </c>
      <c r="AM2955" t="s">
        <v>12846</v>
      </c>
      <c r="AN2955" t="s">
        <v>6</v>
      </c>
      <c r="AO2955" s="57">
        <v>46152.632743055554</v>
      </c>
      <c r="AP2955" s="57">
        <v>46321</v>
      </c>
      <c r="AR2955" t="s">
        <v>325</v>
      </c>
      <c r="AS2955" t="s">
        <v>85</v>
      </c>
      <c r="AT2955" t="s">
        <v>230</v>
      </c>
      <c r="AV2955" t="s">
        <v>6016</v>
      </c>
      <c r="AW2955" t="s">
        <v>2451</v>
      </c>
      <c r="AX2955" t="s">
        <v>222</v>
      </c>
      <c r="BA2955" s="57">
        <v>46321.458333333336</v>
      </c>
      <c r="BB2955" t="s">
        <v>12846</v>
      </c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str">
        <f>VLOOKUP(H2955,Sheet2!$A$1:$B$270,2,FALSE)</f>
        <v>TABANAN</v>
      </c>
    </row>
    <row r="2956" spans="1:61">
      <c r="A2956">
        <v>2955</v>
      </c>
      <c r="B2956">
        <v>1002623520</v>
      </c>
      <c r="C2956">
        <v>3</v>
      </c>
      <c r="D2956" t="s">
        <v>34</v>
      </c>
      <c r="E2956">
        <v>5</v>
      </c>
      <c r="F2956" t="s">
        <v>546</v>
      </c>
      <c r="G2956" t="s">
        <v>85</v>
      </c>
      <c r="H2956" t="s">
        <v>278</v>
      </c>
      <c r="I2956" t="s">
        <v>212</v>
      </c>
      <c r="J2956" t="s">
        <v>213</v>
      </c>
      <c r="K2956" t="s">
        <v>149</v>
      </c>
      <c r="M2956" t="s">
        <v>6016</v>
      </c>
      <c r="N2956" t="s">
        <v>215</v>
      </c>
      <c r="O2956" s="57">
        <v>46301.379224537035</v>
      </c>
      <c r="P2956" s="57">
        <v>46320.539583333331</v>
      </c>
      <c r="Q2956">
        <v>69403334</v>
      </c>
      <c r="S2956">
        <v>172413245448</v>
      </c>
      <c r="T2956" t="s">
        <v>2433</v>
      </c>
      <c r="U2956" t="s">
        <v>12845</v>
      </c>
      <c r="V2956" t="s">
        <v>2459</v>
      </c>
      <c r="Z2956">
        <v>114.9491</v>
      </c>
      <c r="AA2956">
        <v>-8.49</v>
      </c>
      <c r="AB2956" t="s">
        <v>2440</v>
      </c>
      <c r="AC2956" t="s">
        <v>229</v>
      </c>
      <c r="AL2956" t="s">
        <v>217</v>
      </c>
      <c r="AM2956" t="s">
        <v>12846</v>
      </c>
      <c r="AN2956" t="s">
        <v>6</v>
      </c>
      <c r="AO2956" s="57">
        <v>46183.392407407409</v>
      </c>
      <c r="AP2956" s="57">
        <v>46321</v>
      </c>
      <c r="AR2956" t="s">
        <v>325</v>
      </c>
      <c r="AS2956" t="s">
        <v>85</v>
      </c>
      <c r="AT2956" t="s">
        <v>230</v>
      </c>
      <c r="AV2956" t="s">
        <v>6016</v>
      </c>
      <c r="AW2956" t="s">
        <v>1982</v>
      </c>
      <c r="AX2956" t="s">
        <v>222</v>
      </c>
      <c r="BA2956" s="57">
        <v>46321.458333333336</v>
      </c>
      <c r="BB2956" t="s">
        <v>12846</v>
      </c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str">
        <f>VLOOKUP(H2956,Sheet2!$A$1:$B$270,2,FALSE)</f>
        <v>TABANAN</v>
      </c>
    </row>
    <row r="2957" spans="1:61">
      <c r="A2957">
        <v>2956</v>
      </c>
      <c r="B2957">
        <v>1002623524</v>
      </c>
      <c r="C2957">
        <v>3</v>
      </c>
      <c r="D2957" t="s">
        <v>34</v>
      </c>
      <c r="E2957">
        <v>5</v>
      </c>
      <c r="F2957" t="s">
        <v>546</v>
      </c>
      <c r="G2957" t="s">
        <v>85</v>
      </c>
      <c r="H2957" t="s">
        <v>278</v>
      </c>
      <c r="I2957" t="s">
        <v>212</v>
      </c>
      <c r="J2957" t="s">
        <v>213</v>
      </c>
      <c r="K2957" t="s">
        <v>149</v>
      </c>
      <c r="M2957" t="s">
        <v>6016</v>
      </c>
      <c r="N2957" t="s">
        <v>215</v>
      </c>
      <c r="O2957" s="57">
        <v>46301.38003472222</v>
      </c>
      <c r="P2957" s="57">
        <v>46320.539583333331</v>
      </c>
      <c r="Q2957">
        <v>69403349</v>
      </c>
      <c r="S2957">
        <v>172413245446</v>
      </c>
      <c r="T2957" t="s">
        <v>2433</v>
      </c>
      <c r="U2957" t="s">
        <v>12845</v>
      </c>
      <c r="V2957" t="s">
        <v>2458</v>
      </c>
      <c r="Z2957">
        <v>114.9491</v>
      </c>
      <c r="AA2957">
        <v>-8.49</v>
      </c>
      <c r="AB2957" t="s">
        <v>2440</v>
      </c>
      <c r="AC2957" t="s">
        <v>229</v>
      </c>
      <c r="AL2957" t="s">
        <v>217</v>
      </c>
      <c r="AM2957" t="s">
        <v>12846</v>
      </c>
      <c r="AN2957" t="s">
        <v>6</v>
      </c>
      <c r="AO2957" s="57">
        <v>46183.392407407409</v>
      </c>
      <c r="AP2957" s="57">
        <v>46321</v>
      </c>
      <c r="AR2957" t="s">
        <v>325</v>
      </c>
      <c r="AS2957" t="s">
        <v>85</v>
      </c>
      <c r="AT2957" t="s">
        <v>230</v>
      </c>
      <c r="AV2957" t="s">
        <v>6016</v>
      </c>
      <c r="AW2957" t="s">
        <v>1982</v>
      </c>
      <c r="AX2957" t="s">
        <v>222</v>
      </c>
      <c r="BA2957" s="57">
        <v>46321.458333333336</v>
      </c>
      <c r="BB2957" t="s">
        <v>12846</v>
      </c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str">
        <f>VLOOKUP(H2957,Sheet2!$A$1:$B$270,2,FALSE)</f>
        <v>TABANAN</v>
      </c>
    </row>
    <row r="2958" spans="1:61">
      <c r="A2958">
        <v>2957</v>
      </c>
      <c r="B2958">
        <v>1002623506</v>
      </c>
      <c r="C2958">
        <v>3</v>
      </c>
      <c r="D2958" t="s">
        <v>34</v>
      </c>
      <c r="E2958">
        <v>5</v>
      </c>
      <c r="F2958" t="s">
        <v>546</v>
      </c>
      <c r="G2958" t="s">
        <v>85</v>
      </c>
      <c r="H2958" t="s">
        <v>278</v>
      </c>
      <c r="I2958" t="s">
        <v>212</v>
      </c>
      <c r="J2958" t="s">
        <v>213</v>
      </c>
      <c r="K2958" t="s">
        <v>149</v>
      </c>
      <c r="M2958" t="s">
        <v>6016</v>
      </c>
      <c r="N2958" t="s">
        <v>215</v>
      </c>
      <c r="O2958" s="57">
        <v>46301.376562500001</v>
      </c>
      <c r="P2958" s="57">
        <v>46320.538194444445</v>
      </c>
      <c r="Q2958">
        <v>69403369</v>
      </c>
      <c r="S2958">
        <v>172413245447</v>
      </c>
      <c r="T2958" t="s">
        <v>2454</v>
      </c>
      <c r="U2958" t="s">
        <v>12845</v>
      </c>
      <c r="V2958" t="s">
        <v>2456</v>
      </c>
      <c r="Z2958">
        <v>114.9491</v>
      </c>
      <c r="AA2958">
        <v>-8.49</v>
      </c>
      <c r="AB2958" t="s">
        <v>2436</v>
      </c>
      <c r="AC2958" t="s">
        <v>229</v>
      </c>
      <c r="AL2958" t="s">
        <v>217</v>
      </c>
      <c r="AM2958" t="s">
        <v>12846</v>
      </c>
      <c r="AN2958" t="s">
        <v>6</v>
      </c>
      <c r="AO2958" s="57">
        <v>46183.392407407409</v>
      </c>
      <c r="AP2958" s="57">
        <v>46321</v>
      </c>
      <c r="AR2958" t="s">
        <v>325</v>
      </c>
      <c r="AS2958" t="s">
        <v>85</v>
      </c>
      <c r="AT2958" t="s">
        <v>230</v>
      </c>
      <c r="AV2958" t="s">
        <v>6016</v>
      </c>
      <c r="AW2958" t="s">
        <v>2451</v>
      </c>
      <c r="AX2958" t="s">
        <v>222</v>
      </c>
      <c r="BA2958" s="57">
        <v>46321.458333333336</v>
      </c>
      <c r="BB2958" t="s">
        <v>12846</v>
      </c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str">
        <f>VLOOKUP(H2958,Sheet2!$A$1:$B$270,2,FALSE)</f>
        <v>TABANAN</v>
      </c>
    </row>
    <row r="2959" spans="1:61">
      <c r="A2959">
        <v>2958</v>
      </c>
      <c r="B2959">
        <v>1002623512</v>
      </c>
      <c r="C2959">
        <v>3</v>
      </c>
      <c r="D2959" t="s">
        <v>34</v>
      </c>
      <c r="E2959">
        <v>5</v>
      </c>
      <c r="F2959" t="s">
        <v>546</v>
      </c>
      <c r="G2959" t="s">
        <v>85</v>
      </c>
      <c r="H2959" t="s">
        <v>278</v>
      </c>
      <c r="I2959" t="s">
        <v>212</v>
      </c>
      <c r="J2959" t="s">
        <v>213</v>
      </c>
      <c r="K2959" t="s">
        <v>149</v>
      </c>
      <c r="M2959" t="s">
        <v>6016</v>
      </c>
      <c r="N2959" t="s">
        <v>215</v>
      </c>
      <c r="O2959" s="57">
        <v>46301.377523148149</v>
      </c>
      <c r="P2959" s="57">
        <v>46307.599305555559</v>
      </c>
      <c r="Q2959">
        <v>69403325</v>
      </c>
      <c r="S2959">
        <v>172413244875</v>
      </c>
      <c r="T2959" t="s">
        <v>2433</v>
      </c>
      <c r="U2959" t="s">
        <v>2448</v>
      </c>
      <c r="V2959" t="s">
        <v>2457</v>
      </c>
      <c r="Z2959">
        <v>114.9491</v>
      </c>
      <c r="AA2959">
        <v>-8.49</v>
      </c>
      <c r="AB2959" t="s">
        <v>2440</v>
      </c>
      <c r="AC2959" t="s">
        <v>229</v>
      </c>
      <c r="AL2959" t="s">
        <v>217</v>
      </c>
      <c r="AM2959" t="s">
        <v>6546</v>
      </c>
      <c r="AN2959" t="s">
        <v>6</v>
      </c>
      <c r="AO2959" s="57">
        <v>46183.392407407409</v>
      </c>
      <c r="AP2959" s="57">
        <v>46308</v>
      </c>
      <c r="AR2959" t="s">
        <v>325</v>
      </c>
      <c r="AS2959" t="s">
        <v>85</v>
      </c>
      <c r="AT2959" t="s">
        <v>230</v>
      </c>
      <c r="AV2959" t="s">
        <v>6016</v>
      </c>
      <c r="AW2959" t="s">
        <v>2441</v>
      </c>
      <c r="AX2959" t="s">
        <v>222</v>
      </c>
      <c r="BA2959" s="57">
        <v>46308.458333333336</v>
      </c>
      <c r="BB2959" t="s">
        <v>6546</v>
      </c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str">
        <f>VLOOKUP(H2959,Sheet2!$A$1:$B$270,2,FALSE)</f>
        <v>TABANAN</v>
      </c>
    </row>
    <row r="2960" spans="1:61">
      <c r="A2960">
        <v>2959</v>
      </c>
      <c r="B2960">
        <v>1002623518</v>
      </c>
      <c r="C2960">
        <v>3</v>
      </c>
      <c r="D2960" t="s">
        <v>34</v>
      </c>
      <c r="E2960">
        <v>5</v>
      </c>
      <c r="F2960" t="s">
        <v>546</v>
      </c>
      <c r="G2960" t="s">
        <v>85</v>
      </c>
      <c r="H2960" t="s">
        <v>278</v>
      </c>
      <c r="I2960" t="s">
        <v>212</v>
      </c>
      <c r="J2960" t="s">
        <v>213</v>
      </c>
      <c r="K2960" t="s">
        <v>149</v>
      </c>
      <c r="M2960" t="s">
        <v>6016</v>
      </c>
      <c r="N2960" t="s">
        <v>215</v>
      </c>
      <c r="O2960" s="57">
        <v>46301.378483796296</v>
      </c>
      <c r="P2960" s="57">
        <v>46320.586828703701</v>
      </c>
      <c r="Q2960">
        <v>69403323</v>
      </c>
      <c r="S2960">
        <v>172413245445</v>
      </c>
      <c r="T2960" t="s">
        <v>2438</v>
      </c>
      <c r="U2960" t="s">
        <v>12845</v>
      </c>
      <c r="V2960" t="s">
        <v>2452</v>
      </c>
      <c r="Z2960">
        <v>114.9491</v>
      </c>
      <c r="AA2960">
        <v>-8.49</v>
      </c>
      <c r="AB2960" t="s">
        <v>2440</v>
      </c>
      <c r="AC2960" t="s">
        <v>229</v>
      </c>
      <c r="AL2960" t="s">
        <v>217</v>
      </c>
      <c r="AM2960" t="s">
        <v>12847</v>
      </c>
      <c r="AN2960" t="s">
        <v>6</v>
      </c>
      <c r="AO2960" s="57">
        <v>46183.392407407409</v>
      </c>
      <c r="AP2960" s="57">
        <v>46321</v>
      </c>
      <c r="AR2960" t="s">
        <v>325</v>
      </c>
      <c r="AS2960" t="s">
        <v>85</v>
      </c>
      <c r="AT2960" t="s">
        <v>230</v>
      </c>
      <c r="AV2960" t="s">
        <v>6016</v>
      </c>
      <c r="AW2960" t="s">
        <v>1982</v>
      </c>
      <c r="AX2960" t="s">
        <v>222</v>
      </c>
      <c r="BA2960" s="57">
        <v>46321.458333333336</v>
      </c>
      <c r="BB2960" t="s">
        <v>12847</v>
      </c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str">
        <f>VLOOKUP(H2960,Sheet2!$A$1:$B$270,2,FALSE)</f>
        <v>TABANAN</v>
      </c>
    </row>
    <row r="2961" spans="1:61">
      <c r="A2961">
        <v>2960</v>
      </c>
      <c r="B2961">
        <v>1002652383</v>
      </c>
      <c r="C2961">
        <v>3</v>
      </c>
      <c r="D2961" t="s">
        <v>34</v>
      </c>
      <c r="E2961">
        <v>5</v>
      </c>
      <c r="F2961" t="s">
        <v>546</v>
      </c>
      <c r="G2961" t="s">
        <v>85</v>
      </c>
      <c r="H2961" t="s">
        <v>278</v>
      </c>
      <c r="I2961" t="s">
        <v>212</v>
      </c>
      <c r="J2961" t="s">
        <v>213</v>
      </c>
      <c r="K2961" t="s">
        <v>149</v>
      </c>
      <c r="M2961" t="s">
        <v>7621</v>
      </c>
      <c r="N2961" t="s">
        <v>215</v>
      </c>
      <c r="O2961" s="57">
        <v>46319.810300925928</v>
      </c>
      <c r="P2961" s="57">
        <v>46323.387418981481</v>
      </c>
      <c r="Q2961">
        <v>69416539</v>
      </c>
      <c r="S2961">
        <v>172413245435</v>
      </c>
      <c r="T2961" t="s">
        <v>12836</v>
      </c>
      <c r="U2961" t="s">
        <v>12837</v>
      </c>
      <c r="V2961" t="s">
        <v>12838</v>
      </c>
      <c r="Z2961">
        <v>115.19968</v>
      </c>
      <c r="AA2961">
        <v>-8.5482738000000005</v>
      </c>
      <c r="AB2961" t="s">
        <v>12839</v>
      </c>
      <c r="AC2961" t="s">
        <v>229</v>
      </c>
      <c r="AL2961" t="s">
        <v>217</v>
      </c>
      <c r="AM2961" t="s">
        <v>12840</v>
      </c>
      <c r="AN2961" t="s">
        <v>6</v>
      </c>
      <c r="AO2961" t="s">
        <v>12841</v>
      </c>
      <c r="AP2961" s="57">
        <v>46321.333333333336</v>
      </c>
      <c r="AQ2961" t="s">
        <v>838</v>
      </c>
      <c r="AR2961" t="s">
        <v>12</v>
      </c>
      <c r="AS2961" t="s">
        <v>85</v>
      </c>
      <c r="AT2961" t="s">
        <v>230</v>
      </c>
      <c r="AV2961" t="s">
        <v>14231</v>
      </c>
      <c r="AW2961" t="s">
        <v>540</v>
      </c>
      <c r="AX2961" t="s">
        <v>222</v>
      </c>
      <c r="BA2961" s="57">
        <v>46321.333333333336</v>
      </c>
      <c r="BB2961" t="s">
        <v>12840</v>
      </c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str">
        <f>VLOOKUP(H2961,Sheet2!$A$1:$B$270,2,FALSE)</f>
        <v>TABANAN</v>
      </c>
    </row>
    <row r="2962" spans="1:61">
      <c r="A2962">
        <v>2961</v>
      </c>
      <c r="B2962">
        <v>1002622743</v>
      </c>
      <c r="C2962">
        <v>3</v>
      </c>
      <c r="D2962" t="s">
        <v>34</v>
      </c>
      <c r="E2962">
        <v>5</v>
      </c>
      <c r="F2962" t="s">
        <v>546</v>
      </c>
      <c r="G2962" t="s">
        <v>85</v>
      </c>
      <c r="H2962" t="s">
        <v>278</v>
      </c>
      <c r="I2962" t="s">
        <v>212</v>
      </c>
      <c r="J2962" t="s">
        <v>213</v>
      </c>
      <c r="K2962" t="s">
        <v>149</v>
      </c>
      <c r="M2962" t="s">
        <v>1625</v>
      </c>
      <c r="N2962" t="s">
        <v>215</v>
      </c>
      <c r="O2962" s="57">
        <v>46300.620023148149</v>
      </c>
      <c r="P2962" s="57">
        <v>46311.585219907407</v>
      </c>
      <c r="Q2962">
        <v>69403357</v>
      </c>
      <c r="T2962" t="s">
        <v>2442</v>
      </c>
      <c r="V2962" t="s">
        <v>2444</v>
      </c>
      <c r="Z2962">
        <v>114.9491</v>
      </c>
      <c r="AA2962">
        <v>-8.49</v>
      </c>
      <c r="AB2962" t="s">
        <v>2436</v>
      </c>
      <c r="AC2962" t="s">
        <v>229</v>
      </c>
      <c r="AL2962" t="s">
        <v>217</v>
      </c>
      <c r="AM2962" t="s">
        <v>2437</v>
      </c>
      <c r="AN2962" t="s">
        <v>6</v>
      </c>
      <c r="AO2962" s="57">
        <v>46152.632743055554</v>
      </c>
      <c r="AP2962" s="57">
        <v>46299</v>
      </c>
      <c r="AR2962" t="s">
        <v>1630</v>
      </c>
      <c r="AS2962" t="s">
        <v>85</v>
      </c>
      <c r="AT2962" t="s">
        <v>230</v>
      </c>
      <c r="AV2962" t="s">
        <v>9316</v>
      </c>
      <c r="AW2962" t="s">
        <v>540</v>
      </c>
      <c r="AX2962" t="s">
        <v>222</v>
      </c>
      <c r="AZ2962" t="s">
        <v>9316</v>
      </c>
      <c r="BA2962" s="57">
        <v>46299.333333333336</v>
      </c>
      <c r="BB2962" t="s">
        <v>2437</v>
      </c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str">
        <f>VLOOKUP(H2962,Sheet2!$A$1:$B$270,2,FALSE)</f>
        <v>TABANAN</v>
      </c>
    </row>
    <row r="2963" spans="1:61">
      <c r="A2963">
        <v>2962</v>
      </c>
      <c r="B2963">
        <v>1002625616</v>
      </c>
      <c r="C2963">
        <v>3</v>
      </c>
      <c r="D2963" t="s">
        <v>34</v>
      </c>
      <c r="E2963">
        <v>5</v>
      </c>
      <c r="F2963" t="s">
        <v>546</v>
      </c>
      <c r="G2963" t="s">
        <v>85</v>
      </c>
      <c r="H2963" t="s">
        <v>278</v>
      </c>
      <c r="I2963" t="s">
        <v>212</v>
      </c>
      <c r="J2963" t="s">
        <v>213</v>
      </c>
      <c r="K2963" t="s">
        <v>149</v>
      </c>
      <c r="M2963" t="s">
        <v>1625</v>
      </c>
      <c r="N2963" t="s">
        <v>215</v>
      </c>
      <c r="O2963" s="57">
        <v>46302.437337962961</v>
      </c>
      <c r="P2963" s="57">
        <v>46302.469837962963</v>
      </c>
      <c r="Q2963">
        <v>69405562</v>
      </c>
      <c r="S2963">
        <v>172413244358</v>
      </c>
      <c r="T2963" t="s">
        <v>4343</v>
      </c>
      <c r="U2963" t="s">
        <v>3054</v>
      </c>
      <c r="Z2963">
        <v>115.1439596</v>
      </c>
      <c r="AA2963">
        <v>-8.4251176000000001</v>
      </c>
      <c r="AB2963" t="s">
        <v>4346</v>
      </c>
      <c r="AC2963" t="s">
        <v>229</v>
      </c>
      <c r="AO2963" s="57">
        <v>46213.444687499999</v>
      </c>
      <c r="AR2963" t="s">
        <v>1630</v>
      </c>
      <c r="AS2963" t="s">
        <v>85</v>
      </c>
      <c r="AT2963" t="s">
        <v>342</v>
      </c>
      <c r="AV2963" t="s">
        <v>4351</v>
      </c>
      <c r="AW2963" t="s">
        <v>540</v>
      </c>
      <c r="AX2963" t="s">
        <v>222</v>
      </c>
      <c r="AZ2963" t="s">
        <v>4351</v>
      </c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str">
        <f>VLOOKUP(H2963,Sheet2!$A$1:$B$270,2,FALSE)</f>
        <v>TABANAN</v>
      </c>
    </row>
    <row r="2964" spans="1:61">
      <c r="A2964">
        <v>2963</v>
      </c>
      <c r="B2964">
        <v>1002629508</v>
      </c>
      <c r="C2964">
        <v>3</v>
      </c>
      <c r="D2964" t="s">
        <v>34</v>
      </c>
      <c r="E2964">
        <v>5</v>
      </c>
      <c r="F2964" t="s">
        <v>546</v>
      </c>
      <c r="G2964" t="s">
        <v>85</v>
      </c>
      <c r="H2964" t="s">
        <v>278</v>
      </c>
      <c r="I2964" t="s">
        <v>212</v>
      </c>
      <c r="J2964" t="s">
        <v>213</v>
      </c>
      <c r="K2964" t="s">
        <v>149</v>
      </c>
      <c r="M2964" t="s">
        <v>1625</v>
      </c>
      <c r="N2964" t="s">
        <v>215</v>
      </c>
      <c r="O2964" s="57">
        <v>46304.49046296296</v>
      </c>
      <c r="P2964" s="57">
        <v>46309.378078703703</v>
      </c>
      <c r="Q2964">
        <v>69407259</v>
      </c>
      <c r="S2964">
        <v>172413245238</v>
      </c>
      <c r="T2964" t="s">
        <v>5692</v>
      </c>
      <c r="U2964" t="s">
        <v>5693</v>
      </c>
      <c r="Z2964">
        <v>115.1416273</v>
      </c>
      <c r="AA2964">
        <v>-8.4282594999999993</v>
      </c>
      <c r="AB2964" t="s">
        <v>5694</v>
      </c>
      <c r="AC2964" t="s">
        <v>229</v>
      </c>
      <c r="AO2964" s="57">
        <v>46275.496678240743</v>
      </c>
      <c r="AR2964" t="s">
        <v>1630</v>
      </c>
      <c r="AS2964" t="s">
        <v>85</v>
      </c>
      <c r="AT2964" t="s">
        <v>220</v>
      </c>
      <c r="AV2964" t="s">
        <v>6797</v>
      </c>
      <c r="AW2964" t="s">
        <v>942</v>
      </c>
      <c r="AX2964" t="s">
        <v>222</v>
      </c>
      <c r="AZ2964" t="s">
        <v>6797</v>
      </c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str">
        <f>VLOOKUP(H2964,Sheet2!$A$1:$B$270,2,FALSE)</f>
        <v>TABANAN</v>
      </c>
    </row>
    <row r="2965" spans="1:61">
      <c r="A2965">
        <v>2964</v>
      </c>
      <c r="B2965">
        <v>1002620492</v>
      </c>
      <c r="C2965">
        <v>3</v>
      </c>
      <c r="D2965" t="s">
        <v>34</v>
      </c>
      <c r="E2965">
        <v>5</v>
      </c>
      <c r="F2965" t="s">
        <v>546</v>
      </c>
      <c r="G2965" t="s">
        <v>85</v>
      </c>
      <c r="H2965" t="s">
        <v>278</v>
      </c>
      <c r="I2965" t="s">
        <v>212</v>
      </c>
      <c r="J2965" t="s">
        <v>213</v>
      </c>
      <c r="K2965" t="s">
        <v>149</v>
      </c>
      <c r="M2965" t="s">
        <v>1916</v>
      </c>
      <c r="N2965" t="s">
        <v>215</v>
      </c>
      <c r="O2965" s="57">
        <v>46297.703900462962</v>
      </c>
      <c r="P2965" s="57">
        <v>46301.379074074073</v>
      </c>
      <c r="Q2965">
        <v>69403323</v>
      </c>
      <c r="S2965">
        <v>172413245153</v>
      </c>
      <c r="T2965" t="s">
        <v>2438</v>
      </c>
      <c r="U2965" t="s">
        <v>2434</v>
      </c>
      <c r="V2965" t="s">
        <v>2452</v>
      </c>
      <c r="Z2965">
        <v>114.9505413</v>
      </c>
      <c r="AA2965">
        <v>-8.4895628999999992</v>
      </c>
      <c r="AB2965" t="s">
        <v>2440</v>
      </c>
      <c r="AC2965" t="s">
        <v>229</v>
      </c>
      <c r="AL2965" t="s">
        <v>217</v>
      </c>
      <c r="AM2965" t="s">
        <v>2453</v>
      </c>
      <c r="AN2965" t="s">
        <v>6</v>
      </c>
      <c r="AO2965" s="57">
        <v>46063.705462962964</v>
      </c>
      <c r="AP2965" s="57">
        <v>46299.333333333336</v>
      </c>
      <c r="AQ2965" t="s">
        <v>838</v>
      </c>
      <c r="AR2965" t="s">
        <v>12</v>
      </c>
      <c r="AS2965" t="s">
        <v>85</v>
      </c>
      <c r="AT2965" t="s">
        <v>230</v>
      </c>
      <c r="AV2965" t="s">
        <v>1626</v>
      </c>
      <c r="AW2965" t="s">
        <v>1982</v>
      </c>
      <c r="AX2965" t="s">
        <v>222</v>
      </c>
      <c r="BA2965" s="57">
        <v>46299.333333333336</v>
      </c>
      <c r="BB2965" t="s">
        <v>2453</v>
      </c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str">
        <f>VLOOKUP(H2965,Sheet2!$A$1:$B$270,2,FALSE)</f>
        <v>TABANAN</v>
      </c>
    </row>
    <row r="2966" spans="1:61">
      <c r="A2966">
        <v>2965</v>
      </c>
      <c r="B2966">
        <v>1002620541</v>
      </c>
      <c r="C2966">
        <v>3</v>
      </c>
      <c r="D2966" t="s">
        <v>34</v>
      </c>
      <c r="E2966">
        <v>5</v>
      </c>
      <c r="F2966" t="s">
        <v>546</v>
      </c>
      <c r="G2966" t="s">
        <v>85</v>
      </c>
      <c r="H2966" t="s">
        <v>278</v>
      </c>
      <c r="I2966" t="s">
        <v>212</v>
      </c>
      <c r="J2966" t="s">
        <v>213</v>
      </c>
      <c r="K2966" t="s">
        <v>149</v>
      </c>
      <c r="M2966" t="s">
        <v>1916</v>
      </c>
      <c r="N2966" t="s">
        <v>215</v>
      </c>
      <c r="O2966" s="57">
        <v>46297.716215277775</v>
      </c>
      <c r="P2966" s="57">
        <v>46300.615729166668</v>
      </c>
      <c r="Q2966">
        <v>69403343</v>
      </c>
      <c r="S2966">
        <v>172413245157</v>
      </c>
      <c r="T2966" t="s">
        <v>2433</v>
      </c>
      <c r="U2966" t="s">
        <v>2434</v>
      </c>
      <c r="V2966" t="s">
        <v>2435</v>
      </c>
      <c r="Z2966">
        <v>114.9505413</v>
      </c>
      <c r="AA2966">
        <v>-8.4895628999999992</v>
      </c>
      <c r="AB2966" t="s">
        <v>2436</v>
      </c>
      <c r="AC2966" t="s">
        <v>229</v>
      </c>
      <c r="AL2966" t="s">
        <v>217</v>
      </c>
      <c r="AM2966" t="s">
        <v>2437</v>
      </c>
      <c r="AN2966" t="s">
        <v>6</v>
      </c>
      <c r="AO2966" s="57">
        <v>46063.736041666663</v>
      </c>
      <c r="AP2966" s="57">
        <v>46299.333333333336</v>
      </c>
      <c r="AQ2966" t="s">
        <v>838</v>
      </c>
      <c r="AR2966" t="s">
        <v>12</v>
      </c>
      <c r="AS2966" t="s">
        <v>85</v>
      </c>
      <c r="AT2966" t="s">
        <v>230</v>
      </c>
      <c r="AV2966" t="s">
        <v>1626</v>
      </c>
      <c r="AW2966" t="s">
        <v>540</v>
      </c>
      <c r="AX2966" t="s">
        <v>222</v>
      </c>
      <c r="BA2966" s="57">
        <v>46299.333333333336</v>
      </c>
      <c r="BB2966" t="s">
        <v>2437</v>
      </c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str">
        <f>VLOOKUP(H2966,Sheet2!$A$1:$B$270,2,FALSE)</f>
        <v>TABANAN</v>
      </c>
    </row>
    <row r="2967" spans="1:61">
      <c r="A2967">
        <v>2966</v>
      </c>
      <c r="B2967">
        <v>1002620478</v>
      </c>
      <c r="C2967">
        <v>3</v>
      </c>
      <c r="D2967" t="s">
        <v>34</v>
      </c>
      <c r="E2967">
        <v>5</v>
      </c>
      <c r="F2967" t="s">
        <v>546</v>
      </c>
      <c r="G2967" t="s">
        <v>85</v>
      </c>
      <c r="H2967" t="s">
        <v>278</v>
      </c>
      <c r="I2967" t="s">
        <v>212</v>
      </c>
      <c r="J2967" t="s">
        <v>213</v>
      </c>
      <c r="K2967" t="s">
        <v>149</v>
      </c>
      <c r="M2967" t="s">
        <v>1916</v>
      </c>
      <c r="N2967" t="s">
        <v>215</v>
      </c>
      <c r="O2967" s="57">
        <v>46297.700023148151</v>
      </c>
      <c r="P2967" s="57">
        <v>46300.607731481483</v>
      </c>
      <c r="Q2967">
        <v>69403328</v>
      </c>
      <c r="S2967">
        <v>172413245152</v>
      </c>
      <c r="T2967" t="s">
        <v>2438</v>
      </c>
      <c r="U2967" t="s">
        <v>2434</v>
      </c>
      <c r="V2967" t="s">
        <v>2439</v>
      </c>
      <c r="Z2967">
        <v>114.9505413</v>
      </c>
      <c r="AA2967">
        <v>-8.4895628999999992</v>
      </c>
      <c r="AB2967" t="s">
        <v>2440</v>
      </c>
      <c r="AC2967" t="s">
        <v>229</v>
      </c>
      <c r="AL2967" t="s">
        <v>217</v>
      </c>
      <c r="AM2967" t="s">
        <v>2437</v>
      </c>
      <c r="AN2967" t="s">
        <v>6</v>
      </c>
      <c r="AO2967" s="57">
        <v>46063.705462962964</v>
      </c>
      <c r="AP2967" s="57">
        <v>46299.333333333336</v>
      </c>
      <c r="AQ2967" t="s">
        <v>838</v>
      </c>
      <c r="AR2967" t="s">
        <v>12</v>
      </c>
      <c r="AS2967" t="s">
        <v>85</v>
      </c>
      <c r="AT2967" t="s">
        <v>230</v>
      </c>
      <c r="AV2967" t="s">
        <v>1626</v>
      </c>
      <c r="AW2967" t="s">
        <v>2441</v>
      </c>
      <c r="AX2967" t="s">
        <v>222</v>
      </c>
      <c r="BA2967" s="57">
        <v>46299.333333333336</v>
      </c>
      <c r="BB2967" t="s">
        <v>2437</v>
      </c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str">
        <f>VLOOKUP(H2967,Sheet2!$A$1:$B$270,2,FALSE)</f>
        <v>TABANAN</v>
      </c>
    </row>
    <row r="2968" spans="1:61">
      <c r="A2968">
        <v>2967</v>
      </c>
      <c r="B2968">
        <v>1002620569</v>
      </c>
      <c r="C2968">
        <v>3</v>
      </c>
      <c r="D2968" t="s">
        <v>34</v>
      </c>
      <c r="E2968">
        <v>5</v>
      </c>
      <c r="F2968" t="s">
        <v>546</v>
      </c>
      <c r="G2968" t="s">
        <v>85</v>
      </c>
      <c r="H2968" t="s">
        <v>278</v>
      </c>
      <c r="I2968" t="s">
        <v>212</v>
      </c>
      <c r="J2968" t="s">
        <v>213</v>
      </c>
      <c r="K2968" t="s">
        <v>149</v>
      </c>
      <c r="M2968" t="s">
        <v>1916</v>
      </c>
      <c r="N2968" t="s">
        <v>215</v>
      </c>
      <c r="O2968" s="57">
        <v>46297.725034722222</v>
      </c>
      <c r="P2968" s="57">
        <v>46301.377187500002</v>
      </c>
      <c r="Q2968">
        <v>69403369</v>
      </c>
      <c r="S2968">
        <v>172413245159</v>
      </c>
      <c r="T2968" t="s">
        <v>2454</v>
      </c>
      <c r="U2968" t="s">
        <v>2455</v>
      </c>
      <c r="V2968" t="s">
        <v>2456</v>
      </c>
      <c r="Z2968">
        <v>114.9505413</v>
      </c>
      <c r="AA2968">
        <v>-8.4895628999999992</v>
      </c>
      <c r="AB2968" t="s">
        <v>2436</v>
      </c>
      <c r="AC2968" t="s">
        <v>229</v>
      </c>
      <c r="AL2968" t="s">
        <v>217</v>
      </c>
      <c r="AM2968" t="s">
        <v>2437</v>
      </c>
      <c r="AN2968" t="s">
        <v>6</v>
      </c>
      <c r="AO2968" s="57">
        <v>46063.736041666663</v>
      </c>
      <c r="AP2968" s="57">
        <v>46299.333333333336</v>
      </c>
      <c r="AQ2968" t="s">
        <v>838</v>
      </c>
      <c r="AR2968" t="s">
        <v>12</v>
      </c>
      <c r="AS2968" t="s">
        <v>85</v>
      </c>
      <c r="AT2968" t="s">
        <v>230</v>
      </c>
      <c r="AV2968" t="s">
        <v>1626</v>
      </c>
      <c r="AW2968" t="s">
        <v>2451</v>
      </c>
      <c r="AX2968" t="s">
        <v>222</v>
      </c>
      <c r="BA2968" s="57">
        <v>46299.333333333336</v>
      </c>
      <c r="BB2968" t="s">
        <v>2437</v>
      </c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str">
        <f>VLOOKUP(H2968,Sheet2!$A$1:$B$270,2,FALSE)</f>
        <v>TABANAN</v>
      </c>
    </row>
    <row r="2969" spans="1:61">
      <c r="A2969">
        <v>2968</v>
      </c>
      <c r="B2969">
        <v>1002620470</v>
      </c>
      <c r="C2969">
        <v>3</v>
      </c>
      <c r="D2969" t="s">
        <v>34</v>
      </c>
      <c r="E2969">
        <v>5</v>
      </c>
      <c r="F2969" t="s">
        <v>546</v>
      </c>
      <c r="G2969" t="s">
        <v>85</v>
      </c>
      <c r="H2969" t="s">
        <v>278</v>
      </c>
      <c r="I2969" t="s">
        <v>212</v>
      </c>
      <c r="J2969" t="s">
        <v>213</v>
      </c>
      <c r="K2969" t="s">
        <v>149</v>
      </c>
      <c r="M2969" t="s">
        <v>1916</v>
      </c>
      <c r="N2969" t="s">
        <v>215</v>
      </c>
      <c r="O2969" s="57">
        <v>46297.697337962964</v>
      </c>
      <c r="P2969" s="57">
        <v>46301.377905092595</v>
      </c>
      <c r="Q2969">
        <v>69403325</v>
      </c>
      <c r="S2969">
        <v>172413245151</v>
      </c>
      <c r="T2969" t="s">
        <v>2433</v>
      </c>
      <c r="U2969" t="s">
        <v>2434</v>
      </c>
      <c r="V2969" t="s">
        <v>2457</v>
      </c>
      <c r="Z2969">
        <v>114.9505413</v>
      </c>
      <c r="AA2969">
        <v>-8.4895628999999992</v>
      </c>
      <c r="AB2969" t="s">
        <v>2440</v>
      </c>
      <c r="AC2969" t="s">
        <v>229</v>
      </c>
      <c r="AL2969" t="s">
        <v>217</v>
      </c>
      <c r="AM2969" t="s">
        <v>2437</v>
      </c>
      <c r="AN2969" t="s">
        <v>6</v>
      </c>
      <c r="AO2969" s="57">
        <v>46063.705462962964</v>
      </c>
      <c r="AP2969" s="57">
        <v>46299.333333333336</v>
      </c>
      <c r="AQ2969" t="s">
        <v>838</v>
      </c>
      <c r="AR2969" t="s">
        <v>12</v>
      </c>
      <c r="AS2969" t="s">
        <v>85</v>
      </c>
      <c r="AT2969" t="s">
        <v>230</v>
      </c>
      <c r="AV2969" t="s">
        <v>1626</v>
      </c>
      <c r="AW2969" t="s">
        <v>2441</v>
      </c>
      <c r="AX2969" t="s">
        <v>222</v>
      </c>
      <c r="BA2969" s="57">
        <v>46299.333333333336</v>
      </c>
      <c r="BB2969" t="s">
        <v>2437</v>
      </c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str">
        <f>VLOOKUP(H2969,Sheet2!$A$1:$B$270,2,FALSE)</f>
        <v>TABANAN</v>
      </c>
    </row>
    <row r="2970" spans="1:61">
      <c r="A2970">
        <v>2969</v>
      </c>
      <c r="B2970">
        <v>1002620582</v>
      </c>
      <c r="C2970">
        <v>3</v>
      </c>
      <c r="D2970" t="s">
        <v>34</v>
      </c>
      <c r="E2970">
        <v>5</v>
      </c>
      <c r="F2970" t="s">
        <v>546</v>
      </c>
      <c r="G2970" t="s">
        <v>85</v>
      </c>
      <c r="H2970" t="s">
        <v>278</v>
      </c>
      <c r="I2970" t="s">
        <v>212</v>
      </c>
      <c r="J2970" t="s">
        <v>213</v>
      </c>
      <c r="K2970" t="s">
        <v>149</v>
      </c>
      <c r="M2970" t="s">
        <v>1916</v>
      </c>
      <c r="N2970" t="s">
        <v>215</v>
      </c>
      <c r="O2970" s="57">
        <v>46297.729687500003</v>
      </c>
      <c r="P2970" s="57">
        <v>46300.620486111111</v>
      </c>
      <c r="Q2970">
        <v>69403357</v>
      </c>
      <c r="S2970">
        <v>172413245160</v>
      </c>
      <c r="T2970" t="s">
        <v>2442</v>
      </c>
      <c r="U2970" t="s">
        <v>2443</v>
      </c>
      <c r="V2970" t="s">
        <v>2444</v>
      </c>
      <c r="Z2970">
        <v>114.9505413</v>
      </c>
      <c r="AA2970">
        <v>-8.4895628999999992</v>
      </c>
      <c r="AB2970" t="s">
        <v>2436</v>
      </c>
      <c r="AC2970" t="s">
        <v>229</v>
      </c>
      <c r="AL2970" t="s">
        <v>217</v>
      </c>
      <c r="AM2970" t="s">
        <v>2437</v>
      </c>
      <c r="AN2970" t="s">
        <v>6</v>
      </c>
      <c r="AO2970" s="57">
        <v>46063.736041666663</v>
      </c>
      <c r="AP2970" s="57">
        <v>46299.333333333336</v>
      </c>
      <c r="AQ2970" t="s">
        <v>838</v>
      </c>
      <c r="AR2970" t="s">
        <v>12</v>
      </c>
      <c r="AS2970" t="s">
        <v>85</v>
      </c>
      <c r="AT2970" t="s">
        <v>230</v>
      </c>
      <c r="AV2970" t="s">
        <v>1626</v>
      </c>
      <c r="AW2970" t="s">
        <v>540</v>
      </c>
      <c r="AX2970" t="s">
        <v>222</v>
      </c>
      <c r="BA2970" s="57">
        <v>46299.333333333336</v>
      </c>
      <c r="BB2970" t="s">
        <v>2437</v>
      </c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str">
        <f>VLOOKUP(H2970,Sheet2!$A$1:$B$270,2,FALSE)</f>
        <v>TABANAN</v>
      </c>
    </row>
    <row r="2971" spans="1:61">
      <c r="A2971">
        <v>2970</v>
      </c>
      <c r="B2971">
        <v>1002620552</v>
      </c>
      <c r="C2971">
        <v>3</v>
      </c>
      <c r="D2971" t="s">
        <v>34</v>
      </c>
      <c r="E2971">
        <v>5</v>
      </c>
      <c r="F2971" t="s">
        <v>546</v>
      </c>
      <c r="G2971" t="s">
        <v>85</v>
      </c>
      <c r="H2971" t="s">
        <v>278</v>
      </c>
      <c r="I2971" t="s">
        <v>212</v>
      </c>
      <c r="J2971" t="s">
        <v>213</v>
      </c>
      <c r="K2971" t="s">
        <v>149</v>
      </c>
      <c r="M2971" t="s">
        <v>1916</v>
      </c>
      <c r="N2971" t="s">
        <v>215</v>
      </c>
      <c r="O2971" s="57">
        <v>46297.719340277778</v>
      </c>
      <c r="P2971" s="57">
        <v>46300.618981481479</v>
      </c>
      <c r="Q2971">
        <v>69403354</v>
      </c>
      <c r="S2971">
        <v>172413245158</v>
      </c>
      <c r="T2971" t="s">
        <v>2438</v>
      </c>
      <c r="U2971" t="s">
        <v>2445</v>
      </c>
      <c r="V2971" t="s">
        <v>2446</v>
      </c>
      <c r="Z2971">
        <v>114.9505413</v>
      </c>
      <c r="AA2971">
        <v>-8.4895628999999992</v>
      </c>
      <c r="AB2971" t="s">
        <v>2436</v>
      </c>
      <c r="AC2971" t="s">
        <v>229</v>
      </c>
      <c r="AL2971" t="s">
        <v>217</v>
      </c>
      <c r="AM2971" t="s">
        <v>2437</v>
      </c>
      <c r="AN2971" t="s">
        <v>6</v>
      </c>
      <c r="AO2971" s="57">
        <v>46063.736041666663</v>
      </c>
      <c r="AP2971" s="57">
        <v>46299.333333333336</v>
      </c>
      <c r="AQ2971" t="s">
        <v>838</v>
      </c>
      <c r="AR2971" t="s">
        <v>12</v>
      </c>
      <c r="AS2971" t="s">
        <v>85</v>
      </c>
      <c r="AT2971" t="s">
        <v>230</v>
      </c>
      <c r="AV2971" t="s">
        <v>1626</v>
      </c>
      <c r="AW2971" t="s">
        <v>540</v>
      </c>
      <c r="AX2971" t="s">
        <v>222</v>
      </c>
      <c r="BA2971" s="57">
        <v>46299.333333333336</v>
      </c>
      <c r="BB2971" t="s">
        <v>2437</v>
      </c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str">
        <f>VLOOKUP(H2971,Sheet2!$A$1:$B$270,2,FALSE)</f>
        <v>TABANAN</v>
      </c>
    </row>
    <row r="2972" spans="1:61">
      <c r="A2972">
        <v>2971</v>
      </c>
      <c r="B2972">
        <v>1002620445</v>
      </c>
      <c r="C2972">
        <v>3</v>
      </c>
      <c r="D2972" t="s">
        <v>34</v>
      </c>
      <c r="E2972">
        <v>5</v>
      </c>
      <c r="F2972" t="s">
        <v>546</v>
      </c>
      <c r="G2972" t="s">
        <v>85</v>
      </c>
      <c r="H2972" t="s">
        <v>278</v>
      </c>
      <c r="I2972" t="s">
        <v>212</v>
      </c>
      <c r="J2972" t="s">
        <v>213</v>
      </c>
      <c r="K2972" t="s">
        <v>149</v>
      </c>
      <c r="M2972" t="s">
        <v>1916</v>
      </c>
      <c r="N2972" t="s">
        <v>215</v>
      </c>
      <c r="O2972" s="57">
        <v>46297.688645833332</v>
      </c>
      <c r="P2972" s="57">
        <v>46300.606099537035</v>
      </c>
      <c r="Q2972">
        <v>69403301</v>
      </c>
      <c r="S2972">
        <v>172413245150</v>
      </c>
      <c r="T2972" t="s">
        <v>2447</v>
      </c>
      <c r="U2972" t="s">
        <v>2448</v>
      </c>
      <c r="V2972" t="s">
        <v>2449</v>
      </c>
      <c r="Z2972">
        <v>114.9505413</v>
      </c>
      <c r="AA2972">
        <v>-8.4895628999999992</v>
      </c>
      <c r="AB2972" t="s">
        <v>2440</v>
      </c>
      <c r="AC2972" t="s">
        <v>229</v>
      </c>
      <c r="AL2972" t="s">
        <v>217</v>
      </c>
      <c r="AM2972" t="s">
        <v>2437</v>
      </c>
      <c r="AN2972" t="s">
        <v>6</v>
      </c>
      <c r="AO2972" s="57">
        <v>46063.694699074076</v>
      </c>
      <c r="AP2972" s="57">
        <v>46299.333333333336</v>
      </c>
      <c r="AQ2972" t="s">
        <v>838</v>
      </c>
      <c r="AR2972" t="s">
        <v>12</v>
      </c>
      <c r="AS2972" t="s">
        <v>85</v>
      </c>
      <c r="AT2972" t="s">
        <v>230</v>
      </c>
      <c r="AV2972" t="s">
        <v>1626</v>
      </c>
      <c r="AW2972" t="s">
        <v>1982</v>
      </c>
      <c r="AX2972" t="s">
        <v>222</v>
      </c>
      <c r="BA2972" s="57">
        <v>46299.333333333336</v>
      </c>
      <c r="BB2972" t="s">
        <v>2437</v>
      </c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str">
        <f>VLOOKUP(H2972,Sheet2!$A$1:$B$270,2,FALSE)</f>
        <v>TABANAN</v>
      </c>
    </row>
    <row r="2973" spans="1:61">
      <c r="A2973">
        <v>2972</v>
      </c>
      <c r="B2973">
        <v>1002620534</v>
      </c>
      <c r="C2973">
        <v>3</v>
      </c>
      <c r="D2973" t="s">
        <v>34</v>
      </c>
      <c r="E2973">
        <v>5</v>
      </c>
      <c r="F2973" t="s">
        <v>546</v>
      </c>
      <c r="G2973" t="s">
        <v>85</v>
      </c>
      <c r="H2973" t="s">
        <v>278</v>
      </c>
      <c r="I2973" t="s">
        <v>212</v>
      </c>
      <c r="J2973" t="s">
        <v>213</v>
      </c>
      <c r="K2973" t="s">
        <v>149</v>
      </c>
      <c r="M2973" t="s">
        <v>1916</v>
      </c>
      <c r="N2973" t="s">
        <v>215</v>
      </c>
      <c r="O2973" s="57">
        <v>46297.713541666664</v>
      </c>
      <c r="P2973" s="57">
        <v>46300.61173611111</v>
      </c>
      <c r="Q2973">
        <v>69403340</v>
      </c>
      <c r="S2973">
        <v>172413245156</v>
      </c>
      <c r="T2973" t="s">
        <v>2438</v>
      </c>
      <c r="U2973" t="s">
        <v>2434</v>
      </c>
      <c r="V2973" t="s">
        <v>2450</v>
      </c>
      <c r="Z2973">
        <v>114.9505413</v>
      </c>
      <c r="AA2973">
        <v>-8.4895628999999992</v>
      </c>
      <c r="AB2973" t="s">
        <v>2436</v>
      </c>
      <c r="AC2973" t="s">
        <v>229</v>
      </c>
      <c r="AL2973" t="s">
        <v>217</v>
      </c>
      <c r="AM2973" t="s">
        <v>2437</v>
      </c>
      <c r="AN2973" t="s">
        <v>6</v>
      </c>
      <c r="AO2973" s="57">
        <v>46063.716145833336</v>
      </c>
      <c r="AP2973" s="57">
        <v>46299.333333333336</v>
      </c>
      <c r="AQ2973" t="s">
        <v>838</v>
      </c>
      <c r="AR2973" t="s">
        <v>12</v>
      </c>
      <c r="AS2973" t="s">
        <v>85</v>
      </c>
      <c r="AT2973" t="s">
        <v>230</v>
      </c>
      <c r="AV2973" t="s">
        <v>1626</v>
      </c>
      <c r="AW2973" t="s">
        <v>2451</v>
      </c>
      <c r="AX2973" t="s">
        <v>222</v>
      </c>
      <c r="BA2973" s="57">
        <v>46299.333333333336</v>
      </c>
      <c r="BB2973" t="s">
        <v>2437</v>
      </c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str">
        <f>VLOOKUP(H2973,Sheet2!$A$1:$B$270,2,FALSE)</f>
        <v>TABANAN</v>
      </c>
    </row>
    <row r="2974" spans="1:61">
      <c r="A2974">
        <v>2973</v>
      </c>
      <c r="B2974">
        <v>1002620518</v>
      </c>
      <c r="C2974">
        <v>3</v>
      </c>
      <c r="D2974" t="s">
        <v>34</v>
      </c>
      <c r="E2974">
        <v>5</v>
      </c>
      <c r="F2974" t="s">
        <v>546</v>
      </c>
      <c r="G2974" t="s">
        <v>85</v>
      </c>
      <c r="H2974" t="s">
        <v>278</v>
      </c>
      <c r="I2974" t="s">
        <v>212</v>
      </c>
      <c r="J2974" t="s">
        <v>213</v>
      </c>
      <c r="K2974" t="s">
        <v>149</v>
      </c>
      <c r="M2974" t="s">
        <v>1916</v>
      </c>
      <c r="N2974" t="s">
        <v>215</v>
      </c>
      <c r="O2974" s="57">
        <v>46297.709803240738</v>
      </c>
      <c r="P2974" s="57">
        <v>46301.380694444444</v>
      </c>
      <c r="Q2974">
        <v>69403349</v>
      </c>
      <c r="S2974">
        <v>172413245155</v>
      </c>
      <c r="T2974" t="s">
        <v>2433</v>
      </c>
      <c r="U2974" t="s">
        <v>2434</v>
      </c>
      <c r="V2974" t="s">
        <v>2458</v>
      </c>
      <c r="Z2974">
        <v>114.9505413</v>
      </c>
      <c r="AA2974">
        <v>-8.4895628999999992</v>
      </c>
      <c r="AB2974" t="s">
        <v>2440</v>
      </c>
      <c r="AC2974" t="s">
        <v>229</v>
      </c>
      <c r="AL2974" t="s">
        <v>217</v>
      </c>
      <c r="AM2974" t="s">
        <v>2437</v>
      </c>
      <c r="AN2974" t="s">
        <v>6</v>
      </c>
      <c r="AO2974" s="57">
        <v>46063.716145833336</v>
      </c>
      <c r="AP2974" s="57">
        <v>46299.333333333336</v>
      </c>
      <c r="AQ2974" t="s">
        <v>838</v>
      </c>
      <c r="AR2974" t="s">
        <v>12</v>
      </c>
      <c r="AS2974" t="s">
        <v>85</v>
      </c>
      <c r="AT2974" t="s">
        <v>230</v>
      </c>
      <c r="AV2974" t="s">
        <v>1626</v>
      </c>
      <c r="AW2974" t="s">
        <v>1982</v>
      </c>
      <c r="AX2974" t="s">
        <v>222</v>
      </c>
      <c r="BA2974" s="57">
        <v>46299.333333333336</v>
      </c>
      <c r="BB2974" t="s">
        <v>2437</v>
      </c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str">
        <f>VLOOKUP(H2974,Sheet2!$A$1:$B$270,2,FALSE)</f>
        <v>TABANAN</v>
      </c>
    </row>
    <row r="2975" spans="1:61">
      <c r="A2975">
        <v>2974</v>
      </c>
      <c r="B2975">
        <v>1002620504</v>
      </c>
      <c r="C2975">
        <v>3</v>
      </c>
      <c r="D2975" t="s">
        <v>34</v>
      </c>
      <c r="E2975">
        <v>5</v>
      </c>
      <c r="F2975" t="s">
        <v>546</v>
      </c>
      <c r="G2975" t="s">
        <v>85</v>
      </c>
      <c r="H2975" t="s">
        <v>278</v>
      </c>
      <c r="I2975" t="s">
        <v>212</v>
      </c>
      <c r="J2975" t="s">
        <v>213</v>
      </c>
      <c r="K2975" t="s">
        <v>149</v>
      </c>
      <c r="M2975" t="s">
        <v>1916</v>
      </c>
      <c r="N2975" t="s">
        <v>215</v>
      </c>
      <c r="O2975" s="57">
        <v>46297.706620370373</v>
      </c>
      <c r="P2975" s="57">
        <v>46301.379849537036</v>
      </c>
      <c r="Q2975">
        <v>69403334</v>
      </c>
      <c r="S2975">
        <v>172413245154</v>
      </c>
      <c r="T2975" t="s">
        <v>2433</v>
      </c>
      <c r="U2975" t="s">
        <v>2434</v>
      </c>
      <c r="V2975" t="s">
        <v>2459</v>
      </c>
      <c r="Z2975">
        <v>114.9505413</v>
      </c>
      <c r="AA2975">
        <v>-8.4895628999999992</v>
      </c>
      <c r="AB2975" t="s">
        <v>2440</v>
      </c>
      <c r="AC2975" t="s">
        <v>229</v>
      </c>
      <c r="AL2975" t="s">
        <v>217</v>
      </c>
      <c r="AM2975" t="s">
        <v>2437</v>
      </c>
      <c r="AN2975" t="s">
        <v>6</v>
      </c>
      <c r="AO2975" s="57">
        <v>46063.716145833336</v>
      </c>
      <c r="AP2975" s="57">
        <v>46299.333333333336</v>
      </c>
      <c r="AQ2975" t="s">
        <v>838</v>
      </c>
      <c r="AR2975" t="s">
        <v>12</v>
      </c>
      <c r="AS2975" t="s">
        <v>85</v>
      </c>
      <c r="AT2975" t="s">
        <v>230</v>
      </c>
      <c r="AV2975" t="s">
        <v>1626</v>
      </c>
      <c r="AW2975" t="s">
        <v>1982</v>
      </c>
      <c r="AX2975" t="s">
        <v>222</v>
      </c>
      <c r="BA2975" s="57">
        <v>46299.333333333336</v>
      </c>
      <c r="BB2975" t="s">
        <v>2437</v>
      </c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str">
        <f>VLOOKUP(H2975,Sheet2!$A$1:$B$270,2,FALSE)</f>
        <v>TABANAN</v>
      </c>
    </row>
    <row r="2976" spans="1:61">
      <c r="A2976">
        <v>2975</v>
      </c>
      <c r="B2976">
        <v>1002621601</v>
      </c>
      <c r="C2976">
        <v>3</v>
      </c>
      <c r="D2976" t="s">
        <v>34</v>
      </c>
      <c r="E2976">
        <v>5</v>
      </c>
      <c r="F2976" t="s">
        <v>546</v>
      </c>
      <c r="G2976" t="s">
        <v>85</v>
      </c>
      <c r="H2976" t="s">
        <v>278</v>
      </c>
      <c r="I2976" t="s">
        <v>212</v>
      </c>
      <c r="J2976" t="s">
        <v>213</v>
      </c>
      <c r="K2976" t="s">
        <v>149</v>
      </c>
      <c r="M2976" t="s">
        <v>1916</v>
      </c>
      <c r="N2976" t="s">
        <v>215</v>
      </c>
      <c r="O2976" s="57">
        <v>46300.360115740739</v>
      </c>
      <c r="P2976" s="57">
        <v>46321.404305555552</v>
      </c>
      <c r="Q2976">
        <v>69404038</v>
      </c>
      <c r="S2976">
        <v>172413245199</v>
      </c>
      <c r="T2976" t="s">
        <v>2460</v>
      </c>
      <c r="U2976" t="s">
        <v>3043</v>
      </c>
      <c r="V2976" t="s">
        <v>3044</v>
      </c>
      <c r="Z2976">
        <v>114.9505413</v>
      </c>
      <c r="AA2976">
        <v>-8.4895628999999992</v>
      </c>
      <c r="AB2976" t="s">
        <v>2462</v>
      </c>
      <c r="AC2976" t="s">
        <v>229</v>
      </c>
      <c r="AL2976" t="s">
        <v>217</v>
      </c>
      <c r="AM2976" t="s">
        <v>3045</v>
      </c>
      <c r="AN2976" t="s">
        <v>6</v>
      </c>
      <c r="AO2976" s="57">
        <v>46152.361574074072</v>
      </c>
      <c r="AP2976" s="57">
        <v>46301.458333333336</v>
      </c>
      <c r="AQ2976" t="s">
        <v>838</v>
      </c>
      <c r="AR2976" t="s">
        <v>12</v>
      </c>
      <c r="AS2976" t="s">
        <v>85</v>
      </c>
      <c r="AT2976" t="s">
        <v>230</v>
      </c>
      <c r="AV2976" t="s">
        <v>1626</v>
      </c>
      <c r="AW2976" t="s">
        <v>540</v>
      </c>
      <c r="AX2976" t="s">
        <v>222</v>
      </c>
      <c r="BA2976" s="57">
        <v>46301.458333333336</v>
      </c>
      <c r="BB2976" t="s">
        <v>3045</v>
      </c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str">
        <f>VLOOKUP(H2976,Sheet2!$A$1:$B$270,2,FALSE)</f>
        <v>TABANAN</v>
      </c>
    </row>
    <row r="2977" spans="1:61">
      <c r="A2977">
        <v>2976</v>
      </c>
      <c r="B2977">
        <v>1002645517</v>
      </c>
      <c r="C2977">
        <v>3</v>
      </c>
      <c r="D2977" t="s">
        <v>34</v>
      </c>
      <c r="E2977">
        <v>5</v>
      </c>
      <c r="F2977" t="s">
        <v>546</v>
      </c>
      <c r="G2977" t="s">
        <v>85</v>
      </c>
      <c r="H2977" t="s">
        <v>278</v>
      </c>
      <c r="I2977" t="s">
        <v>212</v>
      </c>
      <c r="J2977" t="s">
        <v>213</v>
      </c>
      <c r="K2977" t="s">
        <v>149</v>
      </c>
      <c r="M2977" t="s">
        <v>1916</v>
      </c>
      <c r="N2977" t="s">
        <v>215</v>
      </c>
      <c r="O2977" s="57">
        <v>46315.573020833333</v>
      </c>
      <c r="P2977" s="57">
        <v>46321.403032407405</v>
      </c>
      <c r="Q2977">
        <v>69413805</v>
      </c>
      <c r="S2977">
        <v>172413245374</v>
      </c>
      <c r="T2977" t="s">
        <v>10642</v>
      </c>
      <c r="U2977" t="s">
        <v>10643</v>
      </c>
      <c r="V2977" t="s">
        <v>10644</v>
      </c>
      <c r="Z2977">
        <v>115.0326908</v>
      </c>
      <c r="AA2977">
        <v>-8.5028220999999995</v>
      </c>
      <c r="AB2977" t="s">
        <v>10645</v>
      </c>
      <c r="AC2977" t="s">
        <v>229</v>
      </c>
      <c r="AL2977" t="s">
        <v>217</v>
      </c>
      <c r="AM2977" t="s">
        <v>10646</v>
      </c>
      <c r="AN2977" t="s">
        <v>6</v>
      </c>
      <c r="AO2977" t="s">
        <v>10550</v>
      </c>
      <c r="AP2977" s="57">
        <v>46316.458333333336</v>
      </c>
      <c r="AQ2977" t="s">
        <v>838</v>
      </c>
      <c r="AR2977" t="s">
        <v>12</v>
      </c>
      <c r="AS2977" t="s">
        <v>85</v>
      </c>
      <c r="AT2977" t="s">
        <v>230</v>
      </c>
      <c r="AV2977" t="s">
        <v>1626</v>
      </c>
      <c r="AW2977" t="s">
        <v>1982</v>
      </c>
      <c r="AX2977" t="s">
        <v>222</v>
      </c>
      <c r="BA2977" s="57">
        <v>46316.458333333336</v>
      </c>
      <c r="BB2977" t="s">
        <v>10646</v>
      </c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str">
        <f>VLOOKUP(H2977,Sheet2!$A$1:$B$270,2,FALSE)</f>
        <v>TABANAN</v>
      </c>
    </row>
    <row r="2978" spans="1:61">
      <c r="A2978">
        <v>2977</v>
      </c>
      <c r="B2978">
        <v>1002619183</v>
      </c>
      <c r="C2978">
        <v>3</v>
      </c>
      <c r="D2978" t="s">
        <v>34</v>
      </c>
      <c r="E2978">
        <v>5</v>
      </c>
      <c r="F2978" t="s">
        <v>546</v>
      </c>
      <c r="G2978" t="s">
        <v>85</v>
      </c>
      <c r="H2978" t="s">
        <v>278</v>
      </c>
      <c r="I2978" t="s">
        <v>212</v>
      </c>
      <c r="J2978" t="s">
        <v>213</v>
      </c>
      <c r="K2978" t="s">
        <v>149</v>
      </c>
      <c r="M2978" t="s">
        <v>8254</v>
      </c>
      <c r="N2978" t="s">
        <v>215</v>
      </c>
      <c r="O2978" s="57">
        <v>46297.407152777778</v>
      </c>
      <c r="P2978" s="57">
        <v>46321.40388888889</v>
      </c>
      <c r="Q2978">
        <v>69402795</v>
      </c>
      <c r="S2978">
        <v>172413245144</v>
      </c>
      <c r="T2978" t="s">
        <v>2460</v>
      </c>
      <c r="U2978" t="s">
        <v>2448</v>
      </c>
      <c r="V2978" t="s">
        <v>2461</v>
      </c>
      <c r="Z2978">
        <v>114.9505413</v>
      </c>
      <c r="AA2978">
        <v>-8.4895628999999992</v>
      </c>
      <c r="AB2978" t="s">
        <v>2462</v>
      </c>
      <c r="AC2978" t="s">
        <v>229</v>
      </c>
      <c r="AL2978" t="s">
        <v>217</v>
      </c>
      <c r="AM2978" t="s">
        <v>2463</v>
      </c>
      <c r="AN2978" t="s">
        <v>6</v>
      </c>
      <c r="AO2978" s="57">
        <v>46063.42392361111</v>
      </c>
      <c r="AP2978" s="57">
        <v>46298.458333333336</v>
      </c>
      <c r="AQ2978" t="s">
        <v>838</v>
      </c>
      <c r="AR2978" t="s">
        <v>12</v>
      </c>
      <c r="AS2978" t="s">
        <v>85</v>
      </c>
      <c r="AT2978" t="s">
        <v>220</v>
      </c>
      <c r="AW2978" t="s">
        <v>540</v>
      </c>
      <c r="AX2978" t="s">
        <v>222</v>
      </c>
      <c r="AY2978" t="s">
        <v>13498</v>
      </c>
      <c r="AZ2978" t="s">
        <v>13499</v>
      </c>
      <c r="BA2978" s="57">
        <v>46298.458333333336</v>
      </c>
      <c r="BB2978" t="s">
        <v>2463</v>
      </c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str">
        <f>VLOOKUP(H2978,Sheet2!$A$1:$B$270,2,FALSE)</f>
        <v>TABANAN</v>
      </c>
    </row>
    <row r="2979" spans="1:61">
      <c r="A2979">
        <v>2978</v>
      </c>
      <c r="B2979">
        <v>1002622206</v>
      </c>
      <c r="C2979">
        <v>3</v>
      </c>
      <c r="D2979" t="s">
        <v>34</v>
      </c>
      <c r="E2979">
        <v>5</v>
      </c>
      <c r="F2979" t="s">
        <v>553</v>
      </c>
      <c r="G2979" t="s">
        <v>86</v>
      </c>
      <c r="H2979" t="s">
        <v>298</v>
      </c>
      <c r="I2979" t="s">
        <v>212</v>
      </c>
      <c r="J2979" t="s">
        <v>213</v>
      </c>
      <c r="K2979" t="s">
        <v>149</v>
      </c>
      <c r="L2979" t="s">
        <v>214</v>
      </c>
      <c r="M2979" t="s">
        <v>1400</v>
      </c>
      <c r="N2979" t="s">
        <v>215</v>
      </c>
      <c r="O2979" s="57">
        <v>46300.489351851851</v>
      </c>
      <c r="P2979" s="57">
        <v>46303.786458333336</v>
      </c>
      <c r="Q2979">
        <v>69404260</v>
      </c>
      <c r="S2979">
        <v>172416797936</v>
      </c>
      <c r="T2979" t="s">
        <v>3063</v>
      </c>
      <c r="U2979" t="s">
        <v>3064</v>
      </c>
      <c r="V2979" t="s">
        <v>3065</v>
      </c>
      <c r="Z2979">
        <v>115.1647837</v>
      </c>
      <c r="AA2979">
        <v>-8.6711109000000004</v>
      </c>
      <c r="AB2979" t="s">
        <v>3066</v>
      </c>
      <c r="AC2979" t="s">
        <v>235</v>
      </c>
      <c r="AL2979" t="s">
        <v>217</v>
      </c>
      <c r="AM2979" t="s">
        <v>3067</v>
      </c>
      <c r="AN2979" t="s">
        <v>6</v>
      </c>
      <c r="AO2979" s="57">
        <v>46152.496620370373</v>
      </c>
      <c r="AP2979" s="57">
        <v>46301.333333333336</v>
      </c>
      <c r="AQ2979" t="s">
        <v>838</v>
      </c>
      <c r="AR2979" t="s">
        <v>14</v>
      </c>
      <c r="AS2979" t="s">
        <v>575</v>
      </c>
      <c r="AT2979" t="s">
        <v>220</v>
      </c>
      <c r="AV2979" t="s">
        <v>4796</v>
      </c>
      <c r="AW2979" t="s">
        <v>869</v>
      </c>
      <c r="AX2979" t="s">
        <v>222</v>
      </c>
      <c r="BA2979" s="57">
        <v>46301.333333333336</v>
      </c>
      <c r="BB2979" t="s">
        <v>3067</v>
      </c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str">
        <f>VLOOKUP(H2979,Sheet2!$A$1:$B$270,2,FALSE)</f>
        <v>UBUNG</v>
      </c>
    </row>
    <row r="2980" spans="1:61">
      <c r="A2980">
        <v>2979</v>
      </c>
      <c r="B2980">
        <v>1002640181</v>
      </c>
      <c r="C2980">
        <v>3</v>
      </c>
      <c r="D2980" t="s">
        <v>34</v>
      </c>
      <c r="E2980">
        <v>5</v>
      </c>
      <c r="F2980" t="s">
        <v>553</v>
      </c>
      <c r="G2980" t="s">
        <v>86</v>
      </c>
      <c r="H2980" t="s">
        <v>298</v>
      </c>
      <c r="I2980" t="s">
        <v>212</v>
      </c>
      <c r="J2980" t="s">
        <v>213</v>
      </c>
      <c r="K2980" t="s">
        <v>149</v>
      </c>
      <c r="L2980" t="s">
        <v>826</v>
      </c>
      <c r="M2980" t="s">
        <v>1400</v>
      </c>
      <c r="N2980" t="s">
        <v>215</v>
      </c>
      <c r="O2980" s="57">
        <v>46311.567812499998</v>
      </c>
      <c r="P2980" s="57">
        <v>46314.493310185186</v>
      </c>
      <c r="Q2980">
        <v>69411493</v>
      </c>
      <c r="R2980">
        <v>3619596527</v>
      </c>
      <c r="S2980">
        <v>172416798001</v>
      </c>
      <c r="T2980" t="s">
        <v>9317</v>
      </c>
      <c r="U2980" t="s">
        <v>9318</v>
      </c>
      <c r="V2980" t="s">
        <v>9319</v>
      </c>
      <c r="Z2980">
        <v>115.175880007445</v>
      </c>
      <c r="AA2980">
        <v>-8.6953879666168792</v>
      </c>
      <c r="AB2980" t="s">
        <v>9320</v>
      </c>
      <c r="AC2980" t="s">
        <v>216</v>
      </c>
      <c r="AL2980" t="s">
        <v>217</v>
      </c>
      <c r="AM2980" t="s">
        <v>9321</v>
      </c>
      <c r="AN2980" t="s">
        <v>6</v>
      </c>
      <c r="AO2980" t="s">
        <v>8749</v>
      </c>
      <c r="AP2980" s="57">
        <v>46312.458333333336</v>
      </c>
      <c r="AQ2980" t="s">
        <v>838</v>
      </c>
      <c r="AR2980" t="s">
        <v>14</v>
      </c>
      <c r="AS2980" t="s">
        <v>575</v>
      </c>
      <c r="AT2980" t="s">
        <v>230</v>
      </c>
      <c r="AV2980" t="s">
        <v>9322</v>
      </c>
      <c r="AW2980" t="s">
        <v>9323</v>
      </c>
      <c r="AX2980" t="s">
        <v>222</v>
      </c>
      <c r="BA2980" s="57">
        <v>46312.458333333336</v>
      </c>
      <c r="BB2980" t="s">
        <v>9321</v>
      </c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str">
        <f>VLOOKUP(H2980,Sheet2!$A$1:$B$270,2,FALSE)</f>
        <v>UBUNG</v>
      </c>
    </row>
    <row r="2981" spans="1:61">
      <c r="A2981">
        <v>2980</v>
      </c>
      <c r="B2981">
        <v>1002628602</v>
      </c>
      <c r="C2981">
        <v>3</v>
      </c>
      <c r="D2981" t="s">
        <v>34</v>
      </c>
      <c r="E2981">
        <v>5</v>
      </c>
      <c r="F2981" t="s">
        <v>553</v>
      </c>
      <c r="G2981" t="s">
        <v>86</v>
      </c>
      <c r="H2981" t="s">
        <v>298</v>
      </c>
      <c r="I2981" t="s">
        <v>212</v>
      </c>
      <c r="J2981" t="s">
        <v>213</v>
      </c>
      <c r="K2981" t="s">
        <v>149</v>
      </c>
      <c r="M2981" t="s">
        <v>76</v>
      </c>
      <c r="N2981" t="s">
        <v>215</v>
      </c>
      <c r="O2981" s="57">
        <v>46303.786458333336</v>
      </c>
      <c r="P2981" s="57">
        <v>46304.821053240739</v>
      </c>
      <c r="Q2981">
        <v>69404260</v>
      </c>
      <c r="S2981">
        <v>172416797958</v>
      </c>
      <c r="T2981" t="s">
        <v>3063</v>
      </c>
      <c r="U2981" t="s">
        <v>4797</v>
      </c>
      <c r="V2981" t="s">
        <v>4798</v>
      </c>
      <c r="Z2981">
        <v>115.16459999999999</v>
      </c>
      <c r="AA2981">
        <v>-8.6694999999999993</v>
      </c>
      <c r="AB2981" t="s">
        <v>3066</v>
      </c>
      <c r="AC2981" t="s">
        <v>229</v>
      </c>
      <c r="AL2981" t="s">
        <v>217</v>
      </c>
      <c r="AM2981" t="s">
        <v>4799</v>
      </c>
      <c r="AN2981" t="s">
        <v>6</v>
      </c>
      <c r="AO2981" s="57">
        <v>46244.809351851851</v>
      </c>
      <c r="AR2981" t="s">
        <v>218</v>
      </c>
      <c r="AS2981" t="s">
        <v>575</v>
      </c>
      <c r="AT2981" t="s">
        <v>220</v>
      </c>
      <c r="AU2981">
        <v>20261009</v>
      </c>
      <c r="AV2981" t="s">
        <v>221</v>
      </c>
      <c r="AW2981" t="s">
        <v>1570</v>
      </c>
      <c r="AX2981" t="s">
        <v>222</v>
      </c>
      <c r="BA2981" s="57">
        <v>46303.291666666664</v>
      </c>
      <c r="BB2981" t="s">
        <v>4799</v>
      </c>
      <c r="BC2981">
        <v>2026</v>
      </c>
      <c r="BD2981">
        <v>10</v>
      </c>
      <c r="BE2981">
        <v>9</v>
      </c>
      <c r="BF2981" s="6">
        <f t="shared" si="138"/>
        <v>46304</v>
      </c>
      <c r="BG2981">
        <f t="shared" si="139"/>
        <v>0.70833333333575865</v>
      </c>
      <c r="BH2981" t="str">
        <f t="shared" si="140"/>
        <v>COMPLY</v>
      </c>
      <c r="BI2981" t="str">
        <f>VLOOKUP(H2981,Sheet2!$A$1:$B$270,2,FALSE)</f>
        <v>UBUNG</v>
      </c>
    </row>
    <row r="2982" spans="1:61">
      <c r="A2982">
        <v>2981</v>
      </c>
      <c r="B2982">
        <v>1002642940</v>
      </c>
      <c r="C2982">
        <v>3</v>
      </c>
      <c r="D2982" t="s">
        <v>34</v>
      </c>
      <c r="E2982">
        <v>5</v>
      </c>
      <c r="F2982" t="s">
        <v>553</v>
      </c>
      <c r="G2982" t="s">
        <v>86</v>
      </c>
      <c r="H2982" t="s">
        <v>298</v>
      </c>
      <c r="I2982" t="s">
        <v>212</v>
      </c>
      <c r="J2982" t="s">
        <v>213</v>
      </c>
      <c r="K2982" t="s">
        <v>149</v>
      </c>
      <c r="M2982" t="s">
        <v>76</v>
      </c>
      <c r="N2982" t="s">
        <v>215</v>
      </c>
      <c r="O2982" s="57">
        <v>46314.493310185186</v>
      </c>
      <c r="P2982" s="57">
        <v>46315.394166666665</v>
      </c>
      <c r="Q2982">
        <v>69411493</v>
      </c>
      <c r="R2982">
        <v>3619596527</v>
      </c>
      <c r="S2982">
        <v>172416798063</v>
      </c>
      <c r="T2982" t="s">
        <v>9317</v>
      </c>
      <c r="U2982" t="s">
        <v>10008</v>
      </c>
      <c r="V2982" t="s">
        <v>10009</v>
      </c>
      <c r="Z2982">
        <v>115.1742071</v>
      </c>
      <c r="AA2982">
        <v>-8.6929434000000008</v>
      </c>
      <c r="AB2982" t="s">
        <v>9320</v>
      </c>
      <c r="AC2982" t="s">
        <v>216</v>
      </c>
      <c r="AL2982" t="s">
        <v>217</v>
      </c>
      <c r="AM2982" t="s">
        <v>10010</v>
      </c>
      <c r="AN2982" t="s">
        <v>6</v>
      </c>
      <c r="AO2982" t="s">
        <v>9416</v>
      </c>
      <c r="AR2982" t="s">
        <v>218</v>
      </c>
      <c r="AS2982" t="s">
        <v>575</v>
      </c>
      <c r="AT2982" t="s">
        <v>230</v>
      </c>
      <c r="AU2982">
        <v>20261020</v>
      </c>
      <c r="AV2982" t="s">
        <v>221</v>
      </c>
      <c r="AW2982" t="s">
        <v>1585</v>
      </c>
      <c r="AX2982" t="s">
        <v>222</v>
      </c>
      <c r="BA2982" s="57">
        <v>46314.291666666664</v>
      </c>
      <c r="BB2982" t="s">
        <v>10010</v>
      </c>
      <c r="BC2982">
        <v>2026</v>
      </c>
      <c r="BD2982">
        <v>10</v>
      </c>
      <c r="BE2982">
        <v>20</v>
      </c>
      <c r="BF2982" s="6">
        <f t="shared" si="138"/>
        <v>46315</v>
      </c>
      <c r="BG2982">
        <f t="shared" si="139"/>
        <v>0.70833333333575865</v>
      </c>
      <c r="BH2982" t="str">
        <f t="shared" si="140"/>
        <v>COMPLY</v>
      </c>
      <c r="BI2982" t="str">
        <f>VLOOKUP(H2982,Sheet2!$A$1:$B$270,2,FALSE)</f>
        <v>UBUNG</v>
      </c>
    </row>
    <row r="2983" spans="1:61">
      <c r="A2983">
        <v>2982</v>
      </c>
      <c r="B2983">
        <v>1002649165</v>
      </c>
      <c r="C2983">
        <v>3</v>
      </c>
      <c r="D2983" t="s">
        <v>34</v>
      </c>
      <c r="E2983">
        <v>5</v>
      </c>
      <c r="F2983" t="s">
        <v>553</v>
      </c>
      <c r="G2983" t="s">
        <v>86</v>
      </c>
      <c r="H2983" t="s">
        <v>298</v>
      </c>
      <c r="I2983" t="s">
        <v>212</v>
      </c>
      <c r="J2983" t="s">
        <v>213</v>
      </c>
      <c r="K2983" t="s">
        <v>149</v>
      </c>
      <c r="M2983" t="s">
        <v>76</v>
      </c>
      <c r="N2983" t="s">
        <v>215</v>
      </c>
      <c r="O2983" s="57">
        <v>46317.576099537036</v>
      </c>
      <c r="P2983" s="57">
        <v>46319.890752314815</v>
      </c>
      <c r="Q2983">
        <v>69415125</v>
      </c>
      <c r="S2983">
        <v>172416798069</v>
      </c>
      <c r="T2983" t="s">
        <v>11778</v>
      </c>
      <c r="U2983" t="s">
        <v>11779</v>
      </c>
      <c r="V2983" t="s">
        <v>12848</v>
      </c>
      <c r="Z2983">
        <v>115.16854530000001</v>
      </c>
      <c r="AA2983">
        <v>-8.6301830000000006</v>
      </c>
      <c r="AB2983" t="s">
        <v>11780</v>
      </c>
      <c r="AC2983" t="s">
        <v>229</v>
      </c>
      <c r="AL2983" t="s">
        <v>217</v>
      </c>
      <c r="AM2983" t="s">
        <v>12849</v>
      </c>
      <c r="AN2983" t="s">
        <v>6</v>
      </c>
      <c r="AO2983" t="s">
        <v>11781</v>
      </c>
      <c r="AP2983" s="57">
        <v>46319.333333333336</v>
      </c>
      <c r="AR2983" t="s">
        <v>218</v>
      </c>
      <c r="AS2983" t="s">
        <v>575</v>
      </c>
      <c r="AT2983" t="s">
        <v>230</v>
      </c>
      <c r="AU2983">
        <v>20261024</v>
      </c>
      <c r="AV2983" t="s">
        <v>221</v>
      </c>
      <c r="AW2983" t="s">
        <v>2451</v>
      </c>
      <c r="AX2983" t="s">
        <v>222</v>
      </c>
      <c r="BA2983" s="57">
        <v>46319.333333333336</v>
      </c>
      <c r="BB2983" t="s">
        <v>12849</v>
      </c>
      <c r="BC2983">
        <v>2026</v>
      </c>
      <c r="BD2983">
        <v>10</v>
      </c>
      <c r="BE2983">
        <v>24</v>
      </c>
      <c r="BF2983" s="6">
        <f t="shared" si="138"/>
        <v>46319</v>
      </c>
      <c r="BG2983">
        <f t="shared" si="139"/>
        <v>-0.33333333333575865</v>
      </c>
      <c r="BH2983" t="str">
        <f t="shared" si="140"/>
        <v>COMPLY</v>
      </c>
      <c r="BI2983" t="str">
        <f>VLOOKUP(H2983,Sheet2!$A$1:$B$270,2,FALSE)</f>
        <v>UBUNG</v>
      </c>
    </row>
    <row r="2984" spans="1:61">
      <c r="A2984">
        <v>2983</v>
      </c>
      <c r="B2984">
        <v>1002636202</v>
      </c>
      <c r="C2984">
        <v>3</v>
      </c>
      <c r="D2984" t="s">
        <v>34</v>
      </c>
      <c r="E2984">
        <v>5</v>
      </c>
      <c r="F2984" t="s">
        <v>553</v>
      </c>
      <c r="G2984" t="s">
        <v>86</v>
      </c>
      <c r="H2984" t="s">
        <v>298</v>
      </c>
      <c r="I2984" t="s">
        <v>212</v>
      </c>
      <c r="J2984" t="s">
        <v>213</v>
      </c>
      <c r="K2984" t="s">
        <v>149</v>
      </c>
      <c r="M2984" t="s">
        <v>839</v>
      </c>
      <c r="N2984" t="s">
        <v>563</v>
      </c>
      <c r="O2984" s="57">
        <v>46309.406944444447</v>
      </c>
      <c r="P2984" s="57">
        <v>46311.736342592594</v>
      </c>
      <c r="Q2984">
        <v>69409840</v>
      </c>
      <c r="S2984">
        <v>172416797819</v>
      </c>
      <c r="T2984" t="s">
        <v>6946</v>
      </c>
      <c r="U2984" t="s">
        <v>7350</v>
      </c>
      <c r="V2984" t="s">
        <v>7351</v>
      </c>
      <c r="Z2984">
        <v>115.16708490000001</v>
      </c>
      <c r="AA2984">
        <v>-8.6617493000000003</v>
      </c>
      <c r="AB2984" t="s">
        <v>6949</v>
      </c>
      <c r="AC2984" t="s">
        <v>567</v>
      </c>
      <c r="AL2984" t="s">
        <v>217</v>
      </c>
      <c r="AM2984" t="s">
        <v>7352</v>
      </c>
      <c r="AN2984" t="s">
        <v>6</v>
      </c>
      <c r="AO2984" t="s">
        <v>6868</v>
      </c>
      <c r="AP2984" s="57">
        <v>46310.333333333336</v>
      </c>
      <c r="AQ2984" t="s">
        <v>841</v>
      </c>
      <c r="AR2984" t="s">
        <v>840</v>
      </c>
      <c r="AS2984" t="s">
        <v>575</v>
      </c>
      <c r="AT2984" t="s">
        <v>230</v>
      </c>
      <c r="AV2984" t="s">
        <v>9324</v>
      </c>
      <c r="AW2984" t="s">
        <v>540</v>
      </c>
      <c r="AX2984" t="s">
        <v>222</v>
      </c>
      <c r="BA2984" s="57">
        <v>46310.333333333336</v>
      </c>
      <c r="BB2984" t="s">
        <v>7352</v>
      </c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str">
        <f>VLOOKUP(H2984,Sheet2!$A$1:$B$270,2,FALSE)</f>
        <v>UBUNG</v>
      </c>
    </row>
    <row r="2985" spans="1:61">
      <c r="A2985">
        <v>2984</v>
      </c>
      <c r="B2985">
        <v>1002659874</v>
      </c>
      <c r="C2985">
        <v>3</v>
      </c>
      <c r="D2985" t="s">
        <v>34</v>
      </c>
      <c r="E2985">
        <v>5</v>
      </c>
      <c r="F2985" t="s">
        <v>553</v>
      </c>
      <c r="G2985" t="s">
        <v>86</v>
      </c>
      <c r="H2985" t="s">
        <v>298</v>
      </c>
      <c r="I2985" t="s">
        <v>212</v>
      </c>
      <c r="J2985" t="s">
        <v>213</v>
      </c>
      <c r="K2985" t="s">
        <v>149</v>
      </c>
      <c r="L2985" t="s">
        <v>214</v>
      </c>
      <c r="M2985" t="s">
        <v>238</v>
      </c>
      <c r="N2985" t="s">
        <v>215</v>
      </c>
      <c r="O2985" s="57">
        <v>46324.693576388891</v>
      </c>
      <c r="P2985" s="57">
        <v>46324.694513888891</v>
      </c>
      <c r="Q2985">
        <v>69419517</v>
      </c>
      <c r="S2985">
        <v>172416798035</v>
      </c>
      <c r="T2985" t="s">
        <v>15544</v>
      </c>
      <c r="U2985" t="s">
        <v>15545</v>
      </c>
      <c r="V2985" t="s">
        <v>15546</v>
      </c>
      <c r="Z2985">
        <v>115.1665955</v>
      </c>
      <c r="AA2985">
        <v>-8.6834160999999899</v>
      </c>
      <c r="AB2985" t="s">
        <v>15547</v>
      </c>
      <c r="AC2985" t="s">
        <v>235</v>
      </c>
      <c r="AL2985" t="s">
        <v>217</v>
      </c>
      <c r="AM2985" t="s">
        <v>15548</v>
      </c>
      <c r="AN2985" t="s">
        <v>6</v>
      </c>
      <c r="AO2985" t="s">
        <v>15549</v>
      </c>
      <c r="AP2985" s="57">
        <v>46326.333333333336</v>
      </c>
      <c r="AR2985" t="s">
        <v>239</v>
      </c>
      <c r="AS2985" t="s">
        <v>575</v>
      </c>
      <c r="AT2985" t="s">
        <v>342</v>
      </c>
      <c r="AV2985" t="s">
        <v>238</v>
      </c>
      <c r="AW2985" t="s">
        <v>3192</v>
      </c>
      <c r="AX2985" t="s">
        <v>222</v>
      </c>
      <c r="BA2985" s="57">
        <v>46326.333333333336</v>
      </c>
      <c r="BB2985" t="s">
        <v>15548</v>
      </c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str">
        <f>VLOOKUP(H2985,Sheet2!$A$1:$B$270,2,FALSE)</f>
        <v>UBUNG</v>
      </c>
    </row>
    <row r="2986" spans="1:61">
      <c r="A2986">
        <v>2985</v>
      </c>
      <c r="B2986">
        <v>1002659453</v>
      </c>
      <c r="C2986">
        <v>3</v>
      </c>
      <c r="D2986" t="s">
        <v>34</v>
      </c>
      <c r="E2986">
        <v>5</v>
      </c>
      <c r="F2986" t="s">
        <v>553</v>
      </c>
      <c r="G2986" t="s">
        <v>86</v>
      </c>
      <c r="H2986" t="s">
        <v>298</v>
      </c>
      <c r="I2986" t="s">
        <v>212</v>
      </c>
      <c r="J2986" t="s">
        <v>213</v>
      </c>
      <c r="K2986" t="s">
        <v>149</v>
      </c>
      <c r="M2986" t="s">
        <v>238</v>
      </c>
      <c r="N2986" t="s">
        <v>215</v>
      </c>
      <c r="O2986" s="57">
        <v>46324.596828703703</v>
      </c>
      <c r="P2986" s="57">
        <v>46325.397291666668</v>
      </c>
      <c r="Q2986">
        <v>69419324</v>
      </c>
      <c r="R2986">
        <v>3619596460</v>
      </c>
      <c r="S2986">
        <v>172416798097</v>
      </c>
      <c r="T2986" t="s">
        <v>15550</v>
      </c>
      <c r="U2986" t="s">
        <v>15551</v>
      </c>
      <c r="V2986" t="s">
        <v>15552</v>
      </c>
      <c r="Z2986">
        <v>115.1830968</v>
      </c>
      <c r="AA2986">
        <v>-8.6814461000000005</v>
      </c>
      <c r="AB2986" t="s">
        <v>15553</v>
      </c>
      <c r="AC2986" t="s">
        <v>229</v>
      </c>
      <c r="AL2986" t="s">
        <v>217</v>
      </c>
      <c r="AM2986" t="s">
        <v>15554</v>
      </c>
      <c r="AN2986" t="s">
        <v>6</v>
      </c>
      <c r="AO2986" t="s">
        <v>15038</v>
      </c>
      <c r="AR2986" t="s">
        <v>239</v>
      </c>
      <c r="AS2986" t="s">
        <v>575</v>
      </c>
      <c r="AT2986" t="s">
        <v>230</v>
      </c>
      <c r="AV2986" t="s">
        <v>238</v>
      </c>
      <c r="AW2986" t="s">
        <v>1585</v>
      </c>
      <c r="AX2986" t="s">
        <v>222</v>
      </c>
      <c r="BA2986" s="57">
        <v>46326.333333333336</v>
      </c>
      <c r="BB2986" t="s">
        <v>15554</v>
      </c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str">
        <f>VLOOKUP(H2986,Sheet2!$A$1:$B$270,2,FALSE)</f>
        <v>UBUNG</v>
      </c>
    </row>
    <row r="2987" spans="1:61">
      <c r="A2987">
        <v>2986</v>
      </c>
      <c r="B2987">
        <v>1002617925</v>
      </c>
      <c r="C2987">
        <v>3</v>
      </c>
      <c r="D2987" t="s">
        <v>34</v>
      </c>
      <c r="E2987">
        <v>5</v>
      </c>
      <c r="F2987" t="s">
        <v>553</v>
      </c>
      <c r="G2987" t="s">
        <v>86</v>
      </c>
      <c r="H2987" t="s">
        <v>271</v>
      </c>
      <c r="I2987" t="s">
        <v>212</v>
      </c>
      <c r="J2987" t="s">
        <v>213</v>
      </c>
      <c r="K2987" t="s">
        <v>149</v>
      </c>
      <c r="M2987" t="s">
        <v>1400</v>
      </c>
      <c r="N2987" t="s">
        <v>215</v>
      </c>
      <c r="O2987" s="57">
        <v>46296.575636574074</v>
      </c>
      <c r="P2987" s="57">
        <v>46302.589259259257</v>
      </c>
      <c r="Q2987">
        <v>69402378</v>
      </c>
      <c r="S2987">
        <v>172418758061</v>
      </c>
      <c r="T2987" t="s">
        <v>1386</v>
      </c>
      <c r="U2987" t="s">
        <v>1387</v>
      </c>
      <c r="V2987" t="s">
        <v>1388</v>
      </c>
      <c r="Z2987">
        <v>115.2218709</v>
      </c>
      <c r="AA2987">
        <v>-8.6356625999999999</v>
      </c>
      <c r="AB2987" t="s">
        <v>1389</v>
      </c>
      <c r="AC2987" t="s">
        <v>225</v>
      </c>
      <c r="AL2987" t="s">
        <v>217</v>
      </c>
      <c r="AM2987" t="s">
        <v>1390</v>
      </c>
      <c r="AN2987" t="s">
        <v>6</v>
      </c>
      <c r="AO2987" s="57">
        <v>46032.579872685186</v>
      </c>
      <c r="AP2987" s="57">
        <v>46297.458333333336</v>
      </c>
      <c r="AQ2987" t="s">
        <v>1495</v>
      </c>
      <c r="AR2987" t="s">
        <v>14</v>
      </c>
      <c r="AS2987" t="s">
        <v>86</v>
      </c>
      <c r="AT2987" t="s">
        <v>220</v>
      </c>
      <c r="AV2987" t="s">
        <v>4352</v>
      </c>
      <c r="AW2987" t="s">
        <v>851</v>
      </c>
      <c r="AX2987" t="s">
        <v>222</v>
      </c>
      <c r="BA2987" s="57">
        <v>46297.458333333336</v>
      </c>
      <c r="BB2987" t="s">
        <v>1390</v>
      </c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str">
        <f>VLOOKUP(H2987,Sheet2!$A$1:$B$270,2,FALSE)</f>
        <v>UBUNG</v>
      </c>
    </row>
    <row r="2988" spans="1:61">
      <c r="A2988">
        <v>2987</v>
      </c>
      <c r="B2988">
        <v>1002646144</v>
      </c>
      <c r="C2988">
        <v>3</v>
      </c>
      <c r="D2988" t="s">
        <v>34</v>
      </c>
      <c r="E2988">
        <v>5</v>
      </c>
      <c r="F2988" t="s">
        <v>553</v>
      </c>
      <c r="G2988" t="s">
        <v>86</v>
      </c>
      <c r="H2988" t="s">
        <v>271</v>
      </c>
      <c r="I2988" t="s">
        <v>212</v>
      </c>
      <c r="J2988" t="s">
        <v>213</v>
      </c>
      <c r="K2988" t="s">
        <v>149</v>
      </c>
      <c r="M2988" t="s">
        <v>1400</v>
      </c>
      <c r="N2988" t="s">
        <v>215</v>
      </c>
      <c r="O2988" s="57">
        <v>46315.682893518519</v>
      </c>
      <c r="P2988" s="57">
        <v>46318.579918981479</v>
      </c>
      <c r="Q2988">
        <v>69414010</v>
      </c>
      <c r="S2988">
        <v>172418759679</v>
      </c>
      <c r="T2988" t="s">
        <v>10650</v>
      </c>
      <c r="U2988" t="s">
        <v>10651</v>
      </c>
      <c r="V2988" t="s">
        <v>10652</v>
      </c>
      <c r="Z2988">
        <v>115.1378497</v>
      </c>
      <c r="AA2988">
        <v>-8.6131630000000001</v>
      </c>
      <c r="AB2988" t="s">
        <v>10653</v>
      </c>
      <c r="AC2988" t="s">
        <v>229</v>
      </c>
      <c r="AL2988" t="s">
        <v>217</v>
      </c>
      <c r="AM2988" t="s">
        <v>10441</v>
      </c>
      <c r="AN2988" t="s">
        <v>6</v>
      </c>
      <c r="AO2988" t="s">
        <v>10073</v>
      </c>
      <c r="AP2988" s="57">
        <v>46317.333333333336</v>
      </c>
      <c r="AR2988" t="s">
        <v>14</v>
      </c>
      <c r="AS2988" t="s">
        <v>86</v>
      </c>
      <c r="AT2988" t="s">
        <v>342</v>
      </c>
      <c r="AV2988" t="s">
        <v>12850</v>
      </c>
      <c r="AW2988" t="s">
        <v>540</v>
      </c>
      <c r="AX2988" t="s">
        <v>222</v>
      </c>
      <c r="BA2988" s="57">
        <v>46317.333333333336</v>
      </c>
      <c r="BB2988" t="s">
        <v>10441</v>
      </c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str">
        <f>VLOOKUP(H2988,Sheet2!$A$1:$B$270,2,FALSE)</f>
        <v>UBUNG</v>
      </c>
    </row>
    <row r="2989" spans="1:61">
      <c r="A2989">
        <v>2988</v>
      </c>
      <c r="B2989">
        <v>1002647164</v>
      </c>
      <c r="C2989">
        <v>3</v>
      </c>
      <c r="D2989" t="s">
        <v>34</v>
      </c>
      <c r="E2989">
        <v>5</v>
      </c>
      <c r="F2989" t="s">
        <v>553</v>
      </c>
      <c r="G2989" t="s">
        <v>86</v>
      </c>
      <c r="H2989" t="s">
        <v>271</v>
      </c>
      <c r="I2989" t="s">
        <v>212</v>
      </c>
      <c r="J2989" t="s">
        <v>213</v>
      </c>
      <c r="K2989" t="s">
        <v>149</v>
      </c>
      <c r="L2989" t="s">
        <v>826</v>
      </c>
      <c r="M2989" t="s">
        <v>1400</v>
      </c>
      <c r="N2989" t="s">
        <v>215</v>
      </c>
      <c r="O2989" s="57">
        <v>46316.49015046296</v>
      </c>
      <c r="P2989" s="57">
        <v>46321.467083333337</v>
      </c>
      <c r="Q2989">
        <v>69414376</v>
      </c>
      <c r="R2989">
        <v>3612101491</v>
      </c>
      <c r="S2989">
        <v>172418759700</v>
      </c>
      <c r="T2989" t="s">
        <v>11312</v>
      </c>
      <c r="U2989" t="s">
        <v>11313</v>
      </c>
      <c r="V2989" t="s">
        <v>11314</v>
      </c>
      <c r="Z2989">
        <v>115.15317899999999</v>
      </c>
      <c r="AA2989">
        <v>-8.64110219999999</v>
      </c>
      <c r="AB2989" t="s">
        <v>11315</v>
      </c>
      <c r="AC2989" t="s">
        <v>849</v>
      </c>
      <c r="AL2989" t="s">
        <v>217</v>
      </c>
      <c r="AM2989" t="s">
        <v>11316</v>
      </c>
      <c r="AN2989" t="s">
        <v>6</v>
      </c>
      <c r="AO2989" t="s">
        <v>10725</v>
      </c>
      <c r="AP2989" s="57">
        <v>46317.333333333336</v>
      </c>
      <c r="AQ2989" t="s">
        <v>838</v>
      </c>
      <c r="AR2989" t="s">
        <v>14</v>
      </c>
      <c r="AS2989" t="s">
        <v>86</v>
      </c>
      <c r="AT2989" t="s">
        <v>230</v>
      </c>
      <c r="AV2989" t="s">
        <v>13500</v>
      </c>
      <c r="AW2989" t="s">
        <v>9496</v>
      </c>
      <c r="AX2989" t="s">
        <v>222</v>
      </c>
      <c r="BA2989" s="57">
        <v>46317.333333333336</v>
      </c>
      <c r="BB2989" t="s">
        <v>11316</v>
      </c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str">
        <f>VLOOKUP(H2989,Sheet2!$A$1:$B$270,2,FALSE)</f>
        <v>UBUNG</v>
      </c>
    </row>
    <row r="2990" spans="1:61">
      <c r="A2990">
        <v>2989</v>
      </c>
      <c r="B2990">
        <v>1002649508</v>
      </c>
      <c r="C2990">
        <v>3</v>
      </c>
      <c r="D2990" t="s">
        <v>34</v>
      </c>
      <c r="E2990">
        <v>5</v>
      </c>
      <c r="F2990" t="s">
        <v>553</v>
      </c>
      <c r="G2990" t="s">
        <v>86</v>
      </c>
      <c r="H2990" t="s">
        <v>271</v>
      </c>
      <c r="I2990" t="s">
        <v>212</v>
      </c>
      <c r="J2990" t="s">
        <v>213</v>
      </c>
      <c r="K2990" t="s">
        <v>149</v>
      </c>
      <c r="L2990" t="s">
        <v>214</v>
      </c>
      <c r="M2990" t="s">
        <v>1400</v>
      </c>
      <c r="N2990" t="s">
        <v>215</v>
      </c>
      <c r="O2990" s="57">
        <v>46317.62903935185</v>
      </c>
      <c r="P2990" s="57">
        <v>46322.572025462963</v>
      </c>
      <c r="Q2990">
        <v>69415272</v>
      </c>
      <c r="S2990">
        <v>172418759724</v>
      </c>
      <c r="T2990" t="s">
        <v>11782</v>
      </c>
      <c r="U2990" t="s">
        <v>11783</v>
      </c>
      <c r="V2990" t="s">
        <v>11784</v>
      </c>
      <c r="Z2990">
        <v>115.1091284</v>
      </c>
      <c r="AA2990">
        <v>-8.6338074999999996</v>
      </c>
      <c r="AB2990" t="s">
        <v>11785</v>
      </c>
      <c r="AC2990" t="s">
        <v>235</v>
      </c>
      <c r="AL2990" t="s">
        <v>217</v>
      </c>
      <c r="AM2990" t="s">
        <v>11786</v>
      </c>
      <c r="AN2990" t="s">
        <v>6</v>
      </c>
      <c r="AO2990" t="s">
        <v>11393</v>
      </c>
      <c r="AP2990" s="57">
        <v>46318.625</v>
      </c>
      <c r="AR2990" t="s">
        <v>14</v>
      </c>
      <c r="AS2990" t="s">
        <v>86</v>
      </c>
      <c r="AT2990" t="s">
        <v>342</v>
      </c>
      <c r="AV2990" t="s">
        <v>14234</v>
      </c>
      <c r="AW2990" t="s">
        <v>821</v>
      </c>
      <c r="AX2990" t="s">
        <v>222</v>
      </c>
      <c r="BA2990" s="57">
        <v>46318.625</v>
      </c>
      <c r="BB2990" t="s">
        <v>11786</v>
      </c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str">
        <f>VLOOKUP(H2990,Sheet2!$A$1:$B$270,2,FALSE)</f>
        <v>UBUNG</v>
      </c>
    </row>
    <row r="2991" spans="1:61">
      <c r="A2991">
        <v>2990</v>
      </c>
      <c r="B2991">
        <v>1002652419</v>
      </c>
      <c r="C2991">
        <v>3</v>
      </c>
      <c r="D2991" t="s">
        <v>34</v>
      </c>
      <c r="E2991">
        <v>5</v>
      </c>
      <c r="F2991" t="s">
        <v>553</v>
      </c>
      <c r="G2991" t="s">
        <v>86</v>
      </c>
      <c r="H2991" t="s">
        <v>271</v>
      </c>
      <c r="I2991" t="s">
        <v>212</v>
      </c>
      <c r="J2991" t="s">
        <v>213</v>
      </c>
      <c r="K2991" t="s">
        <v>149</v>
      </c>
      <c r="L2991" t="s">
        <v>214</v>
      </c>
      <c r="M2991" t="s">
        <v>1400</v>
      </c>
      <c r="N2991" t="s">
        <v>215</v>
      </c>
      <c r="O2991" s="57">
        <v>46320.335335648146</v>
      </c>
      <c r="P2991" s="57">
        <v>46321.469988425924</v>
      </c>
      <c r="Q2991">
        <v>69416573</v>
      </c>
      <c r="S2991">
        <v>172418759771</v>
      </c>
      <c r="T2991" t="s">
        <v>12851</v>
      </c>
      <c r="U2991" t="s">
        <v>12852</v>
      </c>
      <c r="V2991" t="s">
        <v>12853</v>
      </c>
      <c r="Z2991">
        <v>115.2110047</v>
      </c>
      <c r="AA2991">
        <v>-8.5784398999999993</v>
      </c>
      <c r="AB2991" t="s">
        <v>12854</v>
      </c>
      <c r="AC2991" t="s">
        <v>235</v>
      </c>
      <c r="AL2991" t="s">
        <v>217</v>
      </c>
      <c r="AM2991" t="s">
        <v>12855</v>
      </c>
      <c r="AN2991" t="s">
        <v>6</v>
      </c>
      <c r="AO2991" t="s">
        <v>12856</v>
      </c>
      <c r="AP2991" s="57">
        <v>46321.333333333336</v>
      </c>
      <c r="AQ2991" t="s">
        <v>1495</v>
      </c>
      <c r="AR2991" t="s">
        <v>14</v>
      </c>
      <c r="AS2991" t="s">
        <v>86</v>
      </c>
      <c r="AT2991" t="s">
        <v>230</v>
      </c>
      <c r="AV2991" t="s">
        <v>13501</v>
      </c>
      <c r="AW2991" t="s">
        <v>880</v>
      </c>
      <c r="AX2991" t="s">
        <v>222</v>
      </c>
      <c r="BA2991" s="57">
        <v>46321.333333333336</v>
      </c>
      <c r="BB2991" t="s">
        <v>12855</v>
      </c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str">
        <f>VLOOKUP(H2991,Sheet2!$A$1:$B$270,2,FALSE)</f>
        <v>UBUNG</v>
      </c>
    </row>
    <row r="2992" spans="1:61">
      <c r="A2992">
        <v>2991</v>
      </c>
      <c r="B2992">
        <v>1002616976</v>
      </c>
      <c r="C2992">
        <v>3</v>
      </c>
      <c r="D2992" t="s">
        <v>34</v>
      </c>
      <c r="E2992">
        <v>5</v>
      </c>
      <c r="F2992" t="s">
        <v>553</v>
      </c>
      <c r="G2992" t="s">
        <v>86</v>
      </c>
      <c r="H2992" t="s">
        <v>271</v>
      </c>
      <c r="I2992" t="s">
        <v>212</v>
      </c>
      <c r="J2992" t="s">
        <v>213</v>
      </c>
      <c r="K2992" t="s">
        <v>149</v>
      </c>
      <c r="M2992" t="s">
        <v>76</v>
      </c>
      <c r="N2992" t="s">
        <v>215</v>
      </c>
      <c r="O2992" s="57">
        <v>46296.374502314815</v>
      </c>
      <c r="P2992" s="57">
        <v>46297.457881944443</v>
      </c>
      <c r="Q2992">
        <v>69402057</v>
      </c>
      <c r="S2992">
        <v>172418758697</v>
      </c>
      <c r="T2992" t="s">
        <v>939</v>
      </c>
      <c r="U2992" t="s">
        <v>940</v>
      </c>
      <c r="V2992" t="s">
        <v>1391</v>
      </c>
      <c r="Z2992">
        <v>115.2095704</v>
      </c>
      <c r="AA2992">
        <v>-8.6576401000000001</v>
      </c>
      <c r="AB2992" t="s">
        <v>941</v>
      </c>
      <c r="AC2992" t="s">
        <v>229</v>
      </c>
      <c r="AL2992" t="s">
        <v>217</v>
      </c>
      <c r="AM2992" t="s">
        <v>1392</v>
      </c>
      <c r="AN2992" t="s">
        <v>6</v>
      </c>
      <c r="AO2992" s="57">
        <v>46032.392847222225</v>
      </c>
      <c r="AP2992" s="57">
        <v>46297.333333333336</v>
      </c>
      <c r="AR2992" t="s">
        <v>218</v>
      </c>
      <c r="AS2992" t="s">
        <v>86</v>
      </c>
      <c r="AT2992" t="s">
        <v>230</v>
      </c>
      <c r="AU2992">
        <v>20261002</v>
      </c>
      <c r="AV2992" t="s">
        <v>221</v>
      </c>
      <c r="AW2992" t="s">
        <v>540</v>
      </c>
      <c r="AX2992" t="s">
        <v>222</v>
      </c>
      <c r="BA2992" s="57">
        <v>46297.333333333336</v>
      </c>
      <c r="BB2992" t="s">
        <v>1392</v>
      </c>
      <c r="BC2992">
        <v>2026</v>
      </c>
      <c r="BD2992">
        <v>10</v>
      </c>
      <c r="BE2992">
        <v>2</v>
      </c>
      <c r="BF2992" s="6">
        <f t="shared" si="138"/>
        <v>46297</v>
      </c>
      <c r="BG2992">
        <f t="shared" si="139"/>
        <v>-0.33333333333575865</v>
      </c>
      <c r="BH2992" t="str">
        <f t="shared" si="140"/>
        <v>COMPLY</v>
      </c>
      <c r="BI2992" t="str">
        <f>VLOOKUP(H2992,Sheet2!$A$1:$B$270,2,FALSE)</f>
        <v>UBUNG</v>
      </c>
    </row>
    <row r="2993" spans="1:61">
      <c r="A2993">
        <v>2992</v>
      </c>
      <c r="B2993">
        <v>1002626420</v>
      </c>
      <c r="C2993">
        <v>3</v>
      </c>
      <c r="D2993" t="s">
        <v>34</v>
      </c>
      <c r="E2993">
        <v>5</v>
      </c>
      <c r="F2993" t="s">
        <v>553</v>
      </c>
      <c r="G2993" t="s">
        <v>86</v>
      </c>
      <c r="H2993" t="s">
        <v>271</v>
      </c>
      <c r="I2993" t="s">
        <v>212</v>
      </c>
      <c r="J2993" t="s">
        <v>213</v>
      </c>
      <c r="K2993" t="s">
        <v>149</v>
      </c>
      <c r="L2993" t="s">
        <v>214</v>
      </c>
      <c r="M2993" t="s">
        <v>76</v>
      </c>
      <c r="N2993" t="s">
        <v>215</v>
      </c>
      <c r="O2993" s="57">
        <v>46302.612256944441</v>
      </c>
      <c r="P2993" s="57">
        <v>46304.779768518521</v>
      </c>
      <c r="Q2993">
        <v>69405968</v>
      </c>
      <c r="S2993">
        <v>172418759471</v>
      </c>
      <c r="T2993" t="s">
        <v>4358</v>
      </c>
      <c r="U2993" t="s">
        <v>4359</v>
      </c>
      <c r="V2993" t="s">
        <v>4360</v>
      </c>
      <c r="Z2993">
        <v>115.1324072</v>
      </c>
      <c r="AA2993">
        <v>-8.6532097999999902</v>
      </c>
      <c r="AB2993" t="s">
        <v>4361</v>
      </c>
      <c r="AC2993" t="s">
        <v>235</v>
      </c>
      <c r="AL2993" t="s">
        <v>217</v>
      </c>
      <c r="AM2993" t="s">
        <v>3791</v>
      </c>
      <c r="AN2993" t="s">
        <v>6</v>
      </c>
      <c r="AO2993" s="57">
        <v>46213.621770833335</v>
      </c>
      <c r="AP2993" s="57">
        <v>46303.458333333336</v>
      </c>
      <c r="AR2993" t="s">
        <v>218</v>
      </c>
      <c r="AS2993" t="s">
        <v>86</v>
      </c>
      <c r="AT2993" t="s">
        <v>230</v>
      </c>
      <c r="AU2993">
        <v>20261009</v>
      </c>
      <c r="AV2993" t="s">
        <v>221</v>
      </c>
      <c r="AW2993" t="s">
        <v>880</v>
      </c>
      <c r="AX2993" t="s">
        <v>222</v>
      </c>
      <c r="BA2993" s="57">
        <v>46303.458333333336</v>
      </c>
      <c r="BB2993" t="s">
        <v>3791</v>
      </c>
      <c r="BC2993">
        <v>2026</v>
      </c>
      <c r="BD2993">
        <v>10</v>
      </c>
      <c r="BE2993">
        <v>9</v>
      </c>
      <c r="BF2993" s="6">
        <f t="shared" si="138"/>
        <v>46304</v>
      </c>
      <c r="BG2993">
        <f t="shared" si="139"/>
        <v>0.54166666666424135</v>
      </c>
      <c r="BH2993" t="str">
        <f t="shared" si="140"/>
        <v>COMPLY</v>
      </c>
      <c r="BI2993" t="str">
        <f>VLOOKUP(H2993,Sheet2!$A$1:$B$270,2,FALSE)</f>
        <v>UBUNG</v>
      </c>
    </row>
    <row r="2994" spans="1:61">
      <c r="A2994">
        <v>2993</v>
      </c>
      <c r="B2994">
        <v>1002625492</v>
      </c>
      <c r="C2994">
        <v>3</v>
      </c>
      <c r="D2994" t="s">
        <v>34</v>
      </c>
      <c r="E2994">
        <v>5</v>
      </c>
      <c r="F2994" t="s">
        <v>553</v>
      </c>
      <c r="G2994" t="s">
        <v>86</v>
      </c>
      <c r="H2994" t="s">
        <v>271</v>
      </c>
      <c r="I2994" t="s">
        <v>212</v>
      </c>
      <c r="J2994" t="s">
        <v>213</v>
      </c>
      <c r="K2994" t="s">
        <v>149</v>
      </c>
      <c r="L2994" t="s">
        <v>214</v>
      </c>
      <c r="M2994" t="s">
        <v>76</v>
      </c>
      <c r="N2994" t="s">
        <v>215</v>
      </c>
      <c r="O2994" s="57">
        <v>46302.408101851855</v>
      </c>
      <c r="P2994" s="57">
        <v>46302.712766203702</v>
      </c>
      <c r="Q2994">
        <v>69405513</v>
      </c>
      <c r="S2994">
        <v>172418759464</v>
      </c>
      <c r="T2994" t="s">
        <v>4353</v>
      </c>
      <c r="U2994" t="s">
        <v>4354</v>
      </c>
      <c r="V2994" t="s">
        <v>4355</v>
      </c>
      <c r="Z2994">
        <v>115.1877368</v>
      </c>
      <c r="AA2994">
        <v>-8.6606921999999997</v>
      </c>
      <c r="AB2994" t="s">
        <v>4356</v>
      </c>
      <c r="AC2994" t="s">
        <v>235</v>
      </c>
      <c r="AL2994" t="s">
        <v>217</v>
      </c>
      <c r="AM2994" t="s">
        <v>4357</v>
      </c>
      <c r="AN2994" t="s">
        <v>6</v>
      </c>
      <c r="AO2994" s="57">
        <v>46213.413402777776</v>
      </c>
      <c r="AP2994" s="57">
        <v>46303.333333333336</v>
      </c>
      <c r="AR2994" t="s">
        <v>218</v>
      </c>
      <c r="AS2994" t="s">
        <v>86</v>
      </c>
      <c r="AT2994" t="s">
        <v>230</v>
      </c>
      <c r="AU2994">
        <v>20261007</v>
      </c>
      <c r="AV2994" t="s">
        <v>221</v>
      </c>
      <c r="AW2994" t="s">
        <v>880</v>
      </c>
      <c r="AX2994" t="s">
        <v>222</v>
      </c>
      <c r="BA2994" s="57">
        <v>46303.333333333336</v>
      </c>
      <c r="BB2994" t="s">
        <v>4357</v>
      </c>
      <c r="BC2994">
        <v>2026</v>
      </c>
      <c r="BD2994">
        <v>10</v>
      </c>
      <c r="BE2994">
        <v>7</v>
      </c>
      <c r="BF2994" s="6">
        <f t="shared" si="138"/>
        <v>46302</v>
      </c>
      <c r="BG2994">
        <f t="shared" si="139"/>
        <v>-1.3333333333357587</v>
      </c>
      <c r="BH2994" t="str">
        <f t="shared" si="140"/>
        <v>COMPLY</v>
      </c>
      <c r="BI2994" t="str">
        <f>VLOOKUP(H2994,Sheet2!$A$1:$B$270,2,FALSE)</f>
        <v>UBUNG</v>
      </c>
    </row>
    <row r="2995" spans="1:61">
      <c r="A2995">
        <v>2994</v>
      </c>
      <c r="B2995">
        <v>1002637080</v>
      </c>
      <c r="C2995">
        <v>3</v>
      </c>
      <c r="D2995" t="s">
        <v>34</v>
      </c>
      <c r="E2995">
        <v>5</v>
      </c>
      <c r="F2995" t="s">
        <v>553</v>
      </c>
      <c r="G2995" t="s">
        <v>86</v>
      </c>
      <c r="H2995" t="s">
        <v>271</v>
      </c>
      <c r="I2995" t="s">
        <v>212</v>
      </c>
      <c r="J2995" t="s">
        <v>213</v>
      </c>
      <c r="K2995" t="s">
        <v>149</v>
      </c>
      <c r="L2995" t="s">
        <v>214</v>
      </c>
      <c r="M2995" t="s">
        <v>76</v>
      </c>
      <c r="N2995" t="s">
        <v>215</v>
      </c>
      <c r="O2995" s="57">
        <v>46309.628877314812</v>
      </c>
      <c r="P2995" s="57">
        <v>46311.760277777779</v>
      </c>
      <c r="Q2995">
        <v>69410250</v>
      </c>
      <c r="S2995">
        <v>172418758980</v>
      </c>
      <c r="T2995" t="s">
        <v>4399</v>
      </c>
      <c r="U2995" t="s">
        <v>7353</v>
      </c>
      <c r="V2995" t="s">
        <v>7354</v>
      </c>
      <c r="Z2995">
        <v>115.2199983</v>
      </c>
      <c r="AA2995">
        <v>-8.6358550999999899</v>
      </c>
      <c r="AB2995" t="s">
        <v>7355</v>
      </c>
      <c r="AC2995" t="s">
        <v>235</v>
      </c>
      <c r="AL2995" t="s">
        <v>217</v>
      </c>
      <c r="AM2995" t="s">
        <v>7356</v>
      </c>
      <c r="AN2995" t="s">
        <v>6</v>
      </c>
      <c r="AO2995" t="s">
        <v>7053</v>
      </c>
      <c r="AP2995" s="57">
        <v>46310.625</v>
      </c>
      <c r="AR2995" t="s">
        <v>218</v>
      </c>
      <c r="AS2995" t="s">
        <v>86</v>
      </c>
      <c r="AT2995" t="s">
        <v>230</v>
      </c>
      <c r="AU2995">
        <v>20261016</v>
      </c>
      <c r="AV2995" t="s">
        <v>221</v>
      </c>
      <c r="AW2995" t="s">
        <v>880</v>
      </c>
      <c r="AX2995" t="s">
        <v>222</v>
      </c>
      <c r="BA2995" s="57">
        <v>46310.625</v>
      </c>
      <c r="BB2995" t="s">
        <v>7356</v>
      </c>
      <c r="BC2995">
        <v>2026</v>
      </c>
      <c r="BD2995">
        <v>10</v>
      </c>
      <c r="BE2995">
        <v>16</v>
      </c>
      <c r="BF2995" s="6">
        <f t="shared" si="138"/>
        <v>46311</v>
      </c>
      <c r="BG2995">
        <f t="shared" si="139"/>
        <v>0.375</v>
      </c>
      <c r="BH2995" t="str">
        <f t="shared" si="140"/>
        <v>COMPLY</v>
      </c>
      <c r="BI2995" t="str">
        <f>VLOOKUP(H2995,Sheet2!$A$1:$B$270,2,FALSE)</f>
        <v>UBUNG</v>
      </c>
    </row>
    <row r="2996" spans="1:61">
      <c r="A2996">
        <v>2995</v>
      </c>
      <c r="B2996">
        <v>1002651052</v>
      </c>
      <c r="C2996">
        <v>3</v>
      </c>
      <c r="D2996" t="s">
        <v>34</v>
      </c>
      <c r="E2996">
        <v>5</v>
      </c>
      <c r="F2996" t="s">
        <v>553</v>
      </c>
      <c r="G2996" t="s">
        <v>86</v>
      </c>
      <c r="H2996" t="s">
        <v>271</v>
      </c>
      <c r="I2996" t="s">
        <v>212</v>
      </c>
      <c r="J2996" t="s">
        <v>213</v>
      </c>
      <c r="K2996" t="s">
        <v>149</v>
      </c>
      <c r="M2996" t="s">
        <v>76</v>
      </c>
      <c r="N2996" t="s">
        <v>215</v>
      </c>
      <c r="O2996" s="57">
        <v>46318.579930555556</v>
      </c>
      <c r="P2996" s="57">
        <v>46318.81821759259</v>
      </c>
      <c r="Q2996">
        <v>69414010</v>
      </c>
      <c r="S2996">
        <v>172418759743</v>
      </c>
      <c r="T2996" t="s">
        <v>10650</v>
      </c>
      <c r="U2996" t="s">
        <v>12857</v>
      </c>
      <c r="V2996" t="s">
        <v>12858</v>
      </c>
      <c r="Z2996">
        <v>115.13784099999999</v>
      </c>
      <c r="AA2996">
        <v>-8.613175</v>
      </c>
      <c r="AB2996" t="s">
        <v>10653</v>
      </c>
      <c r="AC2996" t="s">
        <v>229</v>
      </c>
      <c r="AL2996" t="s">
        <v>217</v>
      </c>
      <c r="AM2996" t="s">
        <v>12859</v>
      </c>
      <c r="AN2996" t="s">
        <v>6</v>
      </c>
      <c r="AO2996" t="s">
        <v>11853</v>
      </c>
      <c r="AR2996" t="s">
        <v>218</v>
      </c>
      <c r="AS2996" t="s">
        <v>86</v>
      </c>
      <c r="AT2996" t="s">
        <v>342</v>
      </c>
      <c r="AU2996">
        <v>20261023</v>
      </c>
      <c r="AV2996" t="s">
        <v>221</v>
      </c>
      <c r="AW2996" t="s">
        <v>4568</v>
      </c>
      <c r="AX2996" t="s">
        <v>222</v>
      </c>
      <c r="BA2996" s="57">
        <v>46318.291666666664</v>
      </c>
      <c r="BB2996" t="s">
        <v>12859</v>
      </c>
      <c r="BC2996">
        <v>2026</v>
      </c>
      <c r="BD2996">
        <v>10</v>
      </c>
      <c r="BE2996">
        <v>23</v>
      </c>
      <c r="BF2996" s="6">
        <f t="shared" si="138"/>
        <v>46318</v>
      </c>
      <c r="BG2996">
        <f t="shared" si="139"/>
        <v>-0.29166666666424135</v>
      </c>
      <c r="BH2996" t="str">
        <f t="shared" si="140"/>
        <v>COMPLY</v>
      </c>
      <c r="BI2996" t="str">
        <f>VLOOKUP(H2996,Sheet2!$A$1:$B$270,2,FALSE)</f>
        <v>UBUNG</v>
      </c>
    </row>
    <row r="2997" spans="1:61">
      <c r="A2997">
        <v>2996</v>
      </c>
      <c r="B2997">
        <v>1002653387</v>
      </c>
      <c r="C2997">
        <v>3</v>
      </c>
      <c r="D2997" t="s">
        <v>34</v>
      </c>
      <c r="E2997">
        <v>5</v>
      </c>
      <c r="F2997" t="s">
        <v>553</v>
      </c>
      <c r="G2997" t="s">
        <v>86</v>
      </c>
      <c r="H2997" t="s">
        <v>271</v>
      </c>
      <c r="I2997" t="s">
        <v>212</v>
      </c>
      <c r="J2997" t="s">
        <v>213</v>
      </c>
      <c r="K2997" t="s">
        <v>149</v>
      </c>
      <c r="M2997" t="s">
        <v>76</v>
      </c>
      <c r="N2997" t="s">
        <v>215</v>
      </c>
      <c r="O2997" s="57">
        <v>46321.467094907406</v>
      </c>
      <c r="P2997" s="57">
        <v>46322.763599537036</v>
      </c>
      <c r="Q2997">
        <v>69414376</v>
      </c>
      <c r="R2997">
        <v>3612100755</v>
      </c>
      <c r="S2997">
        <v>172418759793</v>
      </c>
      <c r="T2997" t="s">
        <v>11312</v>
      </c>
      <c r="U2997" t="s">
        <v>13502</v>
      </c>
      <c r="V2997" t="s">
        <v>13503</v>
      </c>
      <c r="Z2997">
        <v>115.145237445831</v>
      </c>
      <c r="AA2997">
        <v>-8.6362780916020103</v>
      </c>
      <c r="AB2997" t="s">
        <v>11315</v>
      </c>
      <c r="AC2997" t="s">
        <v>216</v>
      </c>
      <c r="AL2997" t="s">
        <v>217</v>
      </c>
      <c r="AM2997" t="s">
        <v>13504</v>
      </c>
      <c r="AN2997" t="s">
        <v>6</v>
      </c>
      <c r="AO2997" t="s">
        <v>12963</v>
      </c>
      <c r="AR2997" t="s">
        <v>218</v>
      </c>
      <c r="AS2997" t="s">
        <v>86</v>
      </c>
      <c r="AT2997" t="s">
        <v>230</v>
      </c>
      <c r="AU2997">
        <v>20261027</v>
      </c>
      <c r="AV2997" t="s">
        <v>221</v>
      </c>
      <c r="AW2997" t="s">
        <v>7813</v>
      </c>
      <c r="AX2997" t="s">
        <v>222</v>
      </c>
      <c r="BA2997" s="57">
        <v>46321.291666666664</v>
      </c>
      <c r="BB2997" t="s">
        <v>13504</v>
      </c>
      <c r="BC2997">
        <v>2026</v>
      </c>
      <c r="BD2997">
        <v>10</v>
      </c>
      <c r="BE2997">
        <v>27</v>
      </c>
      <c r="BF2997" s="6">
        <f t="shared" si="138"/>
        <v>46322</v>
      </c>
      <c r="BG2997">
        <f t="shared" si="139"/>
        <v>0.70833333333575865</v>
      </c>
      <c r="BH2997" t="str">
        <f t="shared" si="140"/>
        <v>COMPLY</v>
      </c>
      <c r="BI2997" t="str">
        <f>VLOOKUP(H2997,Sheet2!$A$1:$B$270,2,FALSE)</f>
        <v>UBUNG</v>
      </c>
    </row>
    <row r="2998" spans="1:61">
      <c r="A2998">
        <v>2997</v>
      </c>
      <c r="B2998">
        <v>1002654555</v>
      </c>
      <c r="C2998">
        <v>3</v>
      </c>
      <c r="D2998" t="s">
        <v>34</v>
      </c>
      <c r="E2998">
        <v>5</v>
      </c>
      <c r="F2998" t="s">
        <v>553</v>
      </c>
      <c r="G2998" t="s">
        <v>86</v>
      </c>
      <c r="H2998" t="s">
        <v>271</v>
      </c>
      <c r="I2998" t="s">
        <v>212</v>
      </c>
      <c r="J2998" t="s">
        <v>213</v>
      </c>
      <c r="K2998" t="s">
        <v>149</v>
      </c>
      <c r="L2998" t="s">
        <v>214</v>
      </c>
      <c r="M2998" t="s">
        <v>76</v>
      </c>
      <c r="N2998" t="s">
        <v>215</v>
      </c>
      <c r="O2998" s="57">
        <v>46321.660925925928</v>
      </c>
      <c r="P2998" s="57">
        <v>46322.661226851851</v>
      </c>
      <c r="Q2998">
        <v>69417380</v>
      </c>
      <c r="S2998">
        <v>172418759796</v>
      </c>
      <c r="T2998" t="s">
        <v>13505</v>
      </c>
      <c r="U2998" t="s">
        <v>13506</v>
      </c>
      <c r="V2998" t="s">
        <v>13507</v>
      </c>
      <c r="Z2998">
        <v>115.181353</v>
      </c>
      <c r="AA2998">
        <v>-8.6589430000000007</v>
      </c>
      <c r="AB2998" t="s">
        <v>13508</v>
      </c>
      <c r="AC2998" t="s">
        <v>235</v>
      </c>
      <c r="AL2998" t="s">
        <v>217</v>
      </c>
      <c r="AM2998" t="s">
        <v>12946</v>
      </c>
      <c r="AN2998" t="s">
        <v>6</v>
      </c>
      <c r="AO2998" t="s">
        <v>12985</v>
      </c>
      <c r="AP2998" s="57">
        <v>46322.625</v>
      </c>
      <c r="AR2998" t="s">
        <v>218</v>
      </c>
      <c r="AS2998" t="s">
        <v>86</v>
      </c>
      <c r="AT2998" t="s">
        <v>230</v>
      </c>
      <c r="AU2998">
        <v>20261027</v>
      </c>
      <c r="AV2998" t="s">
        <v>221</v>
      </c>
      <c r="AW2998" t="s">
        <v>876</v>
      </c>
      <c r="AX2998" t="s">
        <v>222</v>
      </c>
      <c r="BA2998" s="57">
        <v>46322.625</v>
      </c>
      <c r="BB2998" t="s">
        <v>12946</v>
      </c>
      <c r="BC2998">
        <v>2026</v>
      </c>
      <c r="BD2998">
        <v>10</v>
      </c>
      <c r="BE2998">
        <v>27</v>
      </c>
      <c r="BF2998" s="6">
        <f t="shared" si="138"/>
        <v>46322</v>
      </c>
      <c r="BG2998">
        <f t="shared" si="139"/>
        <v>-0.625</v>
      </c>
      <c r="BH2998" t="str">
        <f t="shared" si="140"/>
        <v>COMPLY</v>
      </c>
      <c r="BI2998" t="str">
        <f>VLOOKUP(H2998,Sheet2!$A$1:$B$270,2,FALSE)</f>
        <v>UBUNG</v>
      </c>
    </row>
    <row r="2999" spans="1:61">
      <c r="A2999">
        <v>2998</v>
      </c>
      <c r="B2999">
        <v>1002654475</v>
      </c>
      <c r="C2999">
        <v>3</v>
      </c>
      <c r="D2999" t="s">
        <v>34</v>
      </c>
      <c r="E2999">
        <v>5</v>
      </c>
      <c r="F2999" t="s">
        <v>553</v>
      </c>
      <c r="G2999" t="s">
        <v>86</v>
      </c>
      <c r="H2999" t="s">
        <v>271</v>
      </c>
      <c r="I2999" t="s">
        <v>212</v>
      </c>
      <c r="J2999" t="s">
        <v>213</v>
      </c>
      <c r="K2999" t="s">
        <v>149</v>
      </c>
      <c r="M2999" t="s">
        <v>76</v>
      </c>
      <c r="N2999" t="s">
        <v>563</v>
      </c>
      <c r="O2999" s="57">
        <v>46321.64770833333</v>
      </c>
      <c r="P2999" s="57">
        <v>46324.381909722222</v>
      </c>
      <c r="Q2999">
        <v>69417354</v>
      </c>
      <c r="R2999">
        <v>3612101635</v>
      </c>
      <c r="S2999">
        <v>172418759765</v>
      </c>
      <c r="T2999" t="s">
        <v>1918</v>
      </c>
      <c r="U2999" t="s">
        <v>13509</v>
      </c>
      <c r="V2999" t="s">
        <v>13510</v>
      </c>
      <c r="Z2999">
        <v>115.17865061754399</v>
      </c>
      <c r="AA2999">
        <v>-8.6370612546398497</v>
      </c>
      <c r="AB2999" t="s">
        <v>13511</v>
      </c>
      <c r="AC2999" t="s">
        <v>229</v>
      </c>
      <c r="AL2999" t="s">
        <v>217</v>
      </c>
      <c r="AM2999" t="s">
        <v>13512</v>
      </c>
      <c r="AN2999" t="s">
        <v>6</v>
      </c>
      <c r="AO2999" t="s">
        <v>13096</v>
      </c>
      <c r="AP2999" s="57">
        <v>46322.625</v>
      </c>
      <c r="AR2999" t="s">
        <v>218</v>
      </c>
      <c r="AS2999" t="s">
        <v>86</v>
      </c>
      <c r="AT2999" t="s">
        <v>230</v>
      </c>
      <c r="AU2999">
        <v>20261029</v>
      </c>
      <c r="AV2999" t="s">
        <v>221</v>
      </c>
      <c r="AW2999" t="s">
        <v>1585</v>
      </c>
      <c r="AX2999" t="s">
        <v>222</v>
      </c>
      <c r="BA2999" s="57">
        <v>46322.625</v>
      </c>
      <c r="BB2999" t="s">
        <v>13512</v>
      </c>
      <c r="BC2999">
        <v>2026</v>
      </c>
      <c r="BD2999">
        <v>10</v>
      </c>
      <c r="BE2999">
        <v>29</v>
      </c>
      <c r="BF2999" s="6">
        <f t="shared" si="138"/>
        <v>46324</v>
      </c>
      <c r="BG2999">
        <f t="shared" si="139"/>
        <v>1.375</v>
      </c>
      <c r="BH2999" t="str">
        <f t="shared" si="140"/>
        <v>NOT COMPLY</v>
      </c>
      <c r="BI2999" t="str">
        <f>VLOOKUP(H2999,Sheet2!$A$1:$B$270,2,FALSE)</f>
        <v>UBUNG</v>
      </c>
    </row>
    <row r="3000" spans="1:61">
      <c r="A3000">
        <v>2999</v>
      </c>
      <c r="B3000">
        <v>1002656011</v>
      </c>
      <c r="C3000">
        <v>3</v>
      </c>
      <c r="D3000" t="s">
        <v>34</v>
      </c>
      <c r="E3000">
        <v>5</v>
      </c>
      <c r="F3000" t="s">
        <v>553</v>
      </c>
      <c r="G3000" t="s">
        <v>86</v>
      </c>
      <c r="H3000" t="s">
        <v>271</v>
      </c>
      <c r="I3000" t="s">
        <v>212</v>
      </c>
      <c r="J3000" t="s">
        <v>213</v>
      </c>
      <c r="K3000" t="s">
        <v>149</v>
      </c>
      <c r="M3000" t="s">
        <v>76</v>
      </c>
      <c r="N3000" t="s">
        <v>215</v>
      </c>
      <c r="O3000" s="57">
        <v>46322.57203703704</v>
      </c>
      <c r="P3000" s="57">
        <v>46322.665752314817</v>
      </c>
      <c r="Q3000">
        <v>69415272</v>
      </c>
      <c r="S3000">
        <v>172418759831</v>
      </c>
      <c r="T3000" t="s">
        <v>11782</v>
      </c>
      <c r="U3000" t="s">
        <v>14235</v>
      </c>
      <c r="V3000" t="s">
        <v>14236</v>
      </c>
      <c r="Z3000">
        <v>115.10656535625399</v>
      </c>
      <c r="AA3000">
        <v>-8.6432204317031491</v>
      </c>
      <c r="AB3000" t="s">
        <v>11785</v>
      </c>
      <c r="AC3000" t="s">
        <v>216</v>
      </c>
      <c r="AL3000" t="s">
        <v>217</v>
      </c>
      <c r="AM3000" t="s">
        <v>14237</v>
      </c>
      <c r="AN3000" t="s">
        <v>6</v>
      </c>
      <c r="AO3000" t="s">
        <v>13627</v>
      </c>
      <c r="AR3000" t="s">
        <v>218</v>
      </c>
      <c r="AS3000" t="s">
        <v>86</v>
      </c>
      <c r="AT3000" t="s">
        <v>342</v>
      </c>
      <c r="AU3000">
        <v>20261027</v>
      </c>
      <c r="AV3000" t="s">
        <v>221</v>
      </c>
      <c r="AW3000" t="s">
        <v>540</v>
      </c>
      <c r="AX3000" t="s">
        <v>222</v>
      </c>
      <c r="BA3000" s="57">
        <v>46322.291666666664</v>
      </c>
      <c r="BB3000" t="s">
        <v>14237</v>
      </c>
      <c r="BC3000">
        <v>2026</v>
      </c>
      <c r="BD3000">
        <v>10</v>
      </c>
      <c r="BE3000">
        <v>27</v>
      </c>
      <c r="BF3000" s="6">
        <f t="shared" si="138"/>
        <v>46322</v>
      </c>
      <c r="BG3000">
        <f t="shared" si="139"/>
        <v>-0.29166666666424135</v>
      </c>
      <c r="BH3000" t="str">
        <f t="shared" si="140"/>
        <v>COMPLY</v>
      </c>
      <c r="BI3000" t="str">
        <f>VLOOKUP(H3000,Sheet2!$A$1:$B$270,2,FALSE)</f>
        <v>UBUNG</v>
      </c>
    </row>
    <row r="3001" spans="1:61">
      <c r="A3001">
        <v>3000</v>
      </c>
      <c r="B3001">
        <v>1002651775</v>
      </c>
      <c r="C3001">
        <v>3</v>
      </c>
      <c r="D3001" t="s">
        <v>34</v>
      </c>
      <c r="E3001">
        <v>5</v>
      </c>
      <c r="F3001" t="s">
        <v>553</v>
      </c>
      <c r="G3001" t="s">
        <v>86</v>
      </c>
      <c r="H3001" t="s">
        <v>271</v>
      </c>
      <c r="I3001" t="s">
        <v>212</v>
      </c>
      <c r="J3001" t="s">
        <v>213</v>
      </c>
      <c r="K3001" t="s">
        <v>149</v>
      </c>
      <c r="M3001" t="s">
        <v>839</v>
      </c>
      <c r="N3001" t="s">
        <v>215</v>
      </c>
      <c r="O3001" s="57">
        <v>46318.768784722219</v>
      </c>
      <c r="P3001" s="57">
        <v>46324.770428240743</v>
      </c>
      <c r="Q3001">
        <v>69416163</v>
      </c>
      <c r="S3001">
        <v>172418759748</v>
      </c>
      <c r="T3001" t="s">
        <v>12860</v>
      </c>
      <c r="U3001" t="s">
        <v>12861</v>
      </c>
      <c r="V3001" t="s">
        <v>12862</v>
      </c>
      <c r="Z3001">
        <v>115.1422963</v>
      </c>
      <c r="AA3001">
        <v>-8.6373194000000009</v>
      </c>
      <c r="AB3001" t="s">
        <v>12863</v>
      </c>
      <c r="AC3001" t="s">
        <v>229</v>
      </c>
      <c r="AL3001" t="s">
        <v>217</v>
      </c>
      <c r="AM3001" t="s">
        <v>12864</v>
      </c>
      <c r="AN3001" t="s">
        <v>6</v>
      </c>
      <c r="AO3001" t="s">
        <v>12118</v>
      </c>
      <c r="AP3001" s="57">
        <v>46322.333333333336</v>
      </c>
      <c r="AQ3001" t="s">
        <v>838</v>
      </c>
      <c r="AR3001" t="s">
        <v>840</v>
      </c>
      <c r="AS3001" t="s">
        <v>86</v>
      </c>
      <c r="AT3001" t="s">
        <v>342</v>
      </c>
      <c r="AV3001" t="s">
        <v>15555</v>
      </c>
      <c r="AW3001" t="s">
        <v>540</v>
      </c>
      <c r="AX3001" t="s">
        <v>222</v>
      </c>
      <c r="BA3001" s="57">
        <v>46322.333333333336</v>
      </c>
      <c r="BB3001" t="s">
        <v>12864</v>
      </c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str">
        <f>VLOOKUP(H3001,Sheet2!$A$1:$B$270,2,FALSE)</f>
        <v>UBUNG</v>
      </c>
    </row>
    <row r="3002" spans="1:61">
      <c r="A3002">
        <v>3001</v>
      </c>
      <c r="B3002">
        <v>1002658620</v>
      </c>
      <c r="C3002">
        <v>3</v>
      </c>
      <c r="D3002" t="s">
        <v>34</v>
      </c>
      <c r="E3002">
        <v>5</v>
      </c>
      <c r="F3002" t="s">
        <v>553</v>
      </c>
      <c r="G3002" t="s">
        <v>86</v>
      </c>
      <c r="H3002" t="s">
        <v>271</v>
      </c>
      <c r="I3002" t="s">
        <v>212</v>
      </c>
      <c r="J3002" t="s">
        <v>213</v>
      </c>
      <c r="K3002" t="s">
        <v>149</v>
      </c>
      <c r="M3002" t="s">
        <v>538</v>
      </c>
      <c r="N3002" t="s">
        <v>563</v>
      </c>
      <c r="O3002" s="57">
        <v>46324.38652777778</v>
      </c>
      <c r="P3002" s="57">
        <v>46325.564525462964</v>
      </c>
      <c r="Q3002">
        <v>69419004</v>
      </c>
      <c r="S3002">
        <v>172418759866</v>
      </c>
      <c r="T3002" t="s">
        <v>15556</v>
      </c>
      <c r="U3002" t="s">
        <v>15557</v>
      </c>
      <c r="Z3002">
        <v>115.14109209999999</v>
      </c>
      <c r="AA3002">
        <v>-8.6634592999999995</v>
      </c>
      <c r="AB3002" t="s">
        <v>15558</v>
      </c>
      <c r="AC3002" t="s">
        <v>225</v>
      </c>
      <c r="AO3002" t="s">
        <v>14928</v>
      </c>
      <c r="AR3002" t="s">
        <v>6</v>
      </c>
      <c r="AS3002" t="s">
        <v>86</v>
      </c>
      <c r="AT3002" t="s">
        <v>230</v>
      </c>
      <c r="AV3002" t="s">
        <v>13842</v>
      </c>
      <c r="AW3002" t="s">
        <v>541</v>
      </c>
      <c r="AX3002" t="s">
        <v>222</v>
      </c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str">
        <f>VLOOKUP(H3002,Sheet2!$A$1:$B$270,2,FALSE)</f>
        <v>UBUNG</v>
      </c>
    </row>
    <row r="3003" spans="1:61">
      <c r="A3003">
        <v>3002</v>
      </c>
      <c r="B3003">
        <v>1002616933</v>
      </c>
      <c r="C3003">
        <v>3</v>
      </c>
      <c r="D3003" t="s">
        <v>34</v>
      </c>
      <c r="E3003">
        <v>5</v>
      </c>
      <c r="F3003" t="s">
        <v>553</v>
      </c>
      <c r="G3003" t="s">
        <v>86</v>
      </c>
      <c r="H3003" t="s">
        <v>271</v>
      </c>
      <c r="I3003" t="s">
        <v>212</v>
      </c>
      <c r="J3003" t="s">
        <v>213</v>
      </c>
      <c r="K3003" t="s">
        <v>149</v>
      </c>
      <c r="M3003" t="s">
        <v>1916</v>
      </c>
      <c r="N3003" t="s">
        <v>215</v>
      </c>
      <c r="O3003" s="57">
        <v>46296.365520833337</v>
      </c>
      <c r="P3003" s="57">
        <v>46301.397245370368</v>
      </c>
      <c r="Q3003">
        <v>69401252</v>
      </c>
      <c r="S3003">
        <v>172418758695</v>
      </c>
      <c r="T3003" t="s">
        <v>939</v>
      </c>
      <c r="U3003" t="s">
        <v>940</v>
      </c>
      <c r="V3003" t="s">
        <v>1393</v>
      </c>
      <c r="Z3003">
        <v>115.209762709739</v>
      </c>
      <c r="AA3003">
        <v>-8.65767524401166</v>
      </c>
      <c r="AB3003" t="s">
        <v>941</v>
      </c>
      <c r="AC3003" t="s">
        <v>229</v>
      </c>
      <c r="AL3003" t="s">
        <v>217</v>
      </c>
      <c r="AM3003" t="s">
        <v>1394</v>
      </c>
      <c r="AN3003" t="s">
        <v>6</v>
      </c>
      <c r="AO3003" s="57">
        <v>46032.392847222225</v>
      </c>
      <c r="AQ3003" t="s">
        <v>841</v>
      </c>
      <c r="AR3003" t="s">
        <v>12</v>
      </c>
      <c r="AS3003" t="s">
        <v>86</v>
      </c>
      <c r="AT3003" t="s">
        <v>342</v>
      </c>
      <c r="AV3003" t="s">
        <v>1626</v>
      </c>
      <c r="AW3003" t="s">
        <v>899</v>
      </c>
      <c r="AX3003" t="s">
        <v>222</v>
      </c>
      <c r="BA3003" s="57">
        <v>46296.291666666664</v>
      </c>
      <c r="BB3003" t="s">
        <v>1394</v>
      </c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str">
        <f>VLOOKUP(H3003,Sheet2!$A$1:$B$270,2,FALSE)</f>
        <v>UBUNG</v>
      </c>
    </row>
    <row r="3004" spans="1:61">
      <c r="A3004">
        <v>3003</v>
      </c>
      <c r="B3004">
        <v>1002630105</v>
      </c>
      <c r="C3004">
        <v>3</v>
      </c>
      <c r="D3004" t="s">
        <v>34</v>
      </c>
      <c r="E3004">
        <v>5</v>
      </c>
      <c r="F3004" t="s">
        <v>553</v>
      </c>
      <c r="G3004" t="s">
        <v>86</v>
      </c>
      <c r="H3004" t="s">
        <v>271</v>
      </c>
      <c r="I3004" t="s">
        <v>212</v>
      </c>
      <c r="J3004" t="s">
        <v>213</v>
      </c>
      <c r="K3004" t="s">
        <v>149</v>
      </c>
      <c r="M3004" t="s">
        <v>1916</v>
      </c>
      <c r="N3004" t="s">
        <v>215</v>
      </c>
      <c r="O3004" s="57">
        <v>46304.636516203704</v>
      </c>
      <c r="P3004" s="57">
        <v>46319.41777777778</v>
      </c>
      <c r="Q3004">
        <v>69407485</v>
      </c>
      <c r="S3004">
        <v>172418758884</v>
      </c>
      <c r="T3004" t="s">
        <v>5695</v>
      </c>
      <c r="U3004" t="s">
        <v>5696</v>
      </c>
      <c r="V3004" t="s">
        <v>5697</v>
      </c>
      <c r="Z3004">
        <v>115.209575</v>
      </c>
      <c r="AA3004">
        <v>-8.6447573999999996</v>
      </c>
      <c r="AB3004" t="s">
        <v>5698</v>
      </c>
      <c r="AC3004" t="s">
        <v>229</v>
      </c>
      <c r="AL3004" t="s">
        <v>217</v>
      </c>
      <c r="AM3004" t="s">
        <v>5699</v>
      </c>
      <c r="AN3004" t="s">
        <v>6</v>
      </c>
      <c r="AO3004" s="57">
        <v>46275.653252314813</v>
      </c>
      <c r="AP3004" s="57">
        <v>46307.625</v>
      </c>
      <c r="AQ3004" t="s">
        <v>838</v>
      </c>
      <c r="AR3004" t="s">
        <v>12</v>
      </c>
      <c r="AS3004" t="s">
        <v>86</v>
      </c>
      <c r="AT3004" t="s">
        <v>342</v>
      </c>
      <c r="AV3004" t="s">
        <v>1626</v>
      </c>
      <c r="AW3004" t="s">
        <v>5700</v>
      </c>
      <c r="AX3004" t="s">
        <v>222</v>
      </c>
      <c r="BA3004" s="57">
        <v>46307.625</v>
      </c>
      <c r="BB3004" t="s">
        <v>5699</v>
      </c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str">
        <f>VLOOKUP(H3004,Sheet2!$A$1:$B$270,2,FALSE)</f>
        <v>UBUNG</v>
      </c>
    </row>
    <row r="3005" spans="1:61">
      <c r="A3005">
        <v>3004</v>
      </c>
      <c r="B3005">
        <v>1002625984</v>
      </c>
      <c r="C3005">
        <v>3</v>
      </c>
      <c r="D3005" t="s">
        <v>34</v>
      </c>
      <c r="E3005">
        <v>5</v>
      </c>
      <c r="F3005" t="s">
        <v>553</v>
      </c>
      <c r="G3005" t="s">
        <v>86</v>
      </c>
      <c r="H3005" t="s">
        <v>414</v>
      </c>
      <c r="I3005" t="s">
        <v>212</v>
      </c>
      <c r="J3005" t="s">
        <v>213</v>
      </c>
      <c r="K3005" t="s">
        <v>149</v>
      </c>
      <c r="L3005" t="s">
        <v>214</v>
      </c>
      <c r="M3005" t="s">
        <v>1400</v>
      </c>
      <c r="N3005" t="s">
        <v>215</v>
      </c>
      <c r="O3005" s="57">
        <v>46302.524710648147</v>
      </c>
      <c r="P3005" s="57">
        <v>46311.572905092595</v>
      </c>
      <c r="Q3005">
        <v>69405774</v>
      </c>
      <c r="S3005">
        <v>172419207450</v>
      </c>
      <c r="T3005" t="s">
        <v>4366</v>
      </c>
      <c r="U3005" t="s">
        <v>4367</v>
      </c>
      <c r="V3005" t="s">
        <v>4368</v>
      </c>
      <c r="Z3005">
        <v>115.196907</v>
      </c>
      <c r="AA3005">
        <v>-8.681635</v>
      </c>
      <c r="AB3005" t="s">
        <v>4369</v>
      </c>
      <c r="AC3005" t="s">
        <v>235</v>
      </c>
      <c r="AL3005" t="s">
        <v>217</v>
      </c>
      <c r="AM3005" t="s">
        <v>4370</v>
      </c>
      <c r="AN3005" t="s">
        <v>6</v>
      </c>
      <c r="AO3005" s="57">
        <v>46213.538645833331</v>
      </c>
      <c r="AP3005" s="57">
        <v>46303.458333333336</v>
      </c>
      <c r="AR3005" t="s">
        <v>14</v>
      </c>
      <c r="AS3005" t="s">
        <v>791</v>
      </c>
      <c r="AT3005" t="s">
        <v>230</v>
      </c>
      <c r="AV3005" t="s">
        <v>9328</v>
      </c>
      <c r="AW3005" t="s">
        <v>880</v>
      </c>
      <c r="AX3005" t="s">
        <v>222</v>
      </c>
      <c r="BA3005" s="57">
        <v>46303.458333333336</v>
      </c>
      <c r="BB3005" t="s">
        <v>4370</v>
      </c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str">
        <f>VLOOKUP(H3005,Sheet2!$A$1:$B$270,2,FALSE)</f>
        <v>UBUNG</v>
      </c>
    </row>
    <row r="3006" spans="1:61">
      <c r="A3006">
        <v>3005</v>
      </c>
      <c r="B3006">
        <v>1002625512</v>
      </c>
      <c r="C3006">
        <v>3</v>
      </c>
      <c r="D3006" t="s">
        <v>34</v>
      </c>
      <c r="E3006">
        <v>5</v>
      </c>
      <c r="F3006" t="s">
        <v>553</v>
      </c>
      <c r="G3006" t="s">
        <v>86</v>
      </c>
      <c r="H3006" t="s">
        <v>414</v>
      </c>
      <c r="I3006" t="s">
        <v>212</v>
      </c>
      <c r="J3006" t="s">
        <v>213</v>
      </c>
      <c r="K3006" t="s">
        <v>149</v>
      </c>
      <c r="L3006" t="s">
        <v>214</v>
      </c>
      <c r="M3006" t="s">
        <v>1400</v>
      </c>
      <c r="N3006" t="s">
        <v>215</v>
      </c>
      <c r="O3006" s="57">
        <v>46302.412210648145</v>
      </c>
      <c r="P3006" s="57">
        <v>46316.649340277778</v>
      </c>
      <c r="Q3006">
        <v>69405520</v>
      </c>
      <c r="S3006">
        <v>172419207448</v>
      </c>
      <c r="T3006" t="s">
        <v>4362</v>
      </c>
      <c r="U3006" t="s">
        <v>4363</v>
      </c>
      <c r="V3006" t="s">
        <v>4364</v>
      </c>
      <c r="Z3006">
        <v>115.19958509999999</v>
      </c>
      <c r="AA3006">
        <v>-8.6599863999999993</v>
      </c>
      <c r="AB3006" t="s">
        <v>4365</v>
      </c>
      <c r="AC3006" t="s">
        <v>235</v>
      </c>
      <c r="AL3006" t="s">
        <v>217</v>
      </c>
      <c r="AM3006" t="s">
        <v>4357</v>
      </c>
      <c r="AN3006" t="s">
        <v>6</v>
      </c>
      <c r="AO3006" s="57">
        <v>46213.413402777776</v>
      </c>
      <c r="AP3006" s="57">
        <v>46303.333333333336</v>
      </c>
      <c r="AQ3006" t="s">
        <v>841</v>
      </c>
      <c r="AR3006" t="s">
        <v>14</v>
      </c>
      <c r="AS3006" t="s">
        <v>791</v>
      </c>
      <c r="AT3006" t="s">
        <v>230</v>
      </c>
      <c r="AV3006" t="s">
        <v>11317</v>
      </c>
      <c r="AW3006" t="s">
        <v>880</v>
      </c>
      <c r="AX3006" t="s">
        <v>222</v>
      </c>
      <c r="BA3006" s="57">
        <v>46303.333333333336</v>
      </c>
      <c r="BB3006" t="s">
        <v>4357</v>
      </c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str">
        <f>VLOOKUP(H3006,Sheet2!$A$1:$B$270,2,FALSE)</f>
        <v>UBUNG</v>
      </c>
    </row>
    <row r="3007" spans="1:61">
      <c r="A3007">
        <v>3006</v>
      </c>
      <c r="B3007">
        <v>1002642980</v>
      </c>
      <c r="C3007">
        <v>3</v>
      </c>
      <c r="D3007" t="s">
        <v>34</v>
      </c>
      <c r="E3007">
        <v>5</v>
      </c>
      <c r="F3007" t="s">
        <v>553</v>
      </c>
      <c r="G3007" t="s">
        <v>86</v>
      </c>
      <c r="H3007" t="s">
        <v>414</v>
      </c>
      <c r="I3007" t="s">
        <v>212</v>
      </c>
      <c r="J3007" t="s">
        <v>213</v>
      </c>
      <c r="K3007" t="s">
        <v>149</v>
      </c>
      <c r="M3007" t="s">
        <v>1400</v>
      </c>
      <c r="N3007" t="s">
        <v>215</v>
      </c>
      <c r="O3007" s="57">
        <v>46314.502847222226</v>
      </c>
      <c r="P3007" s="57">
        <v>46324.571030092593</v>
      </c>
      <c r="Q3007">
        <v>69412728</v>
      </c>
      <c r="R3007">
        <v>3619592042</v>
      </c>
      <c r="S3007">
        <v>172419207504</v>
      </c>
      <c r="T3007" t="s">
        <v>10011</v>
      </c>
      <c r="U3007" t="s">
        <v>10012</v>
      </c>
      <c r="V3007" t="s">
        <v>10654</v>
      </c>
      <c r="Z3007">
        <v>115.1931731</v>
      </c>
      <c r="AA3007">
        <v>-8.6818462000000007</v>
      </c>
      <c r="AB3007" t="s">
        <v>10013</v>
      </c>
      <c r="AC3007" t="s">
        <v>225</v>
      </c>
      <c r="AL3007" t="s">
        <v>217</v>
      </c>
      <c r="AM3007" t="s">
        <v>10655</v>
      </c>
      <c r="AN3007" t="s">
        <v>6</v>
      </c>
      <c r="AO3007" t="s">
        <v>9631</v>
      </c>
      <c r="AP3007" s="57">
        <v>46316.458333333336</v>
      </c>
      <c r="AQ3007" t="s">
        <v>838</v>
      </c>
      <c r="AR3007" t="s">
        <v>14</v>
      </c>
      <c r="AS3007" t="s">
        <v>791</v>
      </c>
      <c r="AT3007" t="s">
        <v>230</v>
      </c>
      <c r="AV3007" t="s">
        <v>15559</v>
      </c>
      <c r="AW3007" t="s">
        <v>540</v>
      </c>
      <c r="AX3007" t="s">
        <v>222</v>
      </c>
      <c r="BA3007" s="57">
        <v>46316.458333333336</v>
      </c>
      <c r="BB3007" t="s">
        <v>10655</v>
      </c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str">
        <f>VLOOKUP(H3007,Sheet2!$A$1:$B$270,2,FALSE)</f>
        <v>UBUNG</v>
      </c>
    </row>
    <row r="3008" spans="1:61">
      <c r="A3008">
        <v>3007</v>
      </c>
      <c r="B3008">
        <v>1002630192</v>
      </c>
      <c r="C3008">
        <v>3</v>
      </c>
      <c r="D3008" t="s">
        <v>34</v>
      </c>
      <c r="E3008">
        <v>5</v>
      </c>
      <c r="F3008" t="s">
        <v>553</v>
      </c>
      <c r="G3008" t="s">
        <v>86</v>
      </c>
      <c r="H3008" t="s">
        <v>414</v>
      </c>
      <c r="I3008" t="s">
        <v>212</v>
      </c>
      <c r="J3008" t="s">
        <v>213</v>
      </c>
      <c r="K3008" t="s">
        <v>149</v>
      </c>
      <c r="L3008" t="s">
        <v>214</v>
      </c>
      <c r="M3008" t="s">
        <v>836</v>
      </c>
      <c r="N3008" t="s">
        <v>215</v>
      </c>
      <c r="O3008" s="57">
        <v>46304.649016203701</v>
      </c>
      <c r="P3008" s="57">
        <v>46305.688530092593</v>
      </c>
      <c r="Q3008">
        <v>69407523</v>
      </c>
      <c r="S3008">
        <v>172419207306</v>
      </c>
      <c r="T3008" t="s">
        <v>5701</v>
      </c>
      <c r="U3008" t="s">
        <v>5702</v>
      </c>
      <c r="V3008" t="s">
        <v>5716</v>
      </c>
      <c r="Z3008">
        <v>115.1850226</v>
      </c>
      <c r="AA3008">
        <v>-8.7207825999999997</v>
      </c>
      <c r="AB3008" t="s">
        <v>5717</v>
      </c>
      <c r="AC3008" t="s">
        <v>235</v>
      </c>
      <c r="AL3008" t="s">
        <v>217</v>
      </c>
      <c r="AM3008" t="s">
        <v>5192</v>
      </c>
      <c r="AN3008" t="s">
        <v>6</v>
      </c>
      <c r="AO3008" s="57">
        <v>46275.653252314813</v>
      </c>
      <c r="AP3008" s="57">
        <v>46305.625</v>
      </c>
      <c r="AR3008" t="s">
        <v>14</v>
      </c>
      <c r="AS3008" t="s">
        <v>791</v>
      </c>
      <c r="AT3008" t="s">
        <v>220</v>
      </c>
      <c r="AV3008" t="s">
        <v>837</v>
      </c>
      <c r="AW3008" t="s">
        <v>3609</v>
      </c>
      <c r="AX3008" t="s">
        <v>222</v>
      </c>
      <c r="BA3008" s="57">
        <v>46305.625</v>
      </c>
      <c r="BB3008" t="s">
        <v>5192</v>
      </c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str">
        <f>VLOOKUP(H3008,Sheet2!$A$1:$B$270,2,FALSE)</f>
        <v>UBUNG</v>
      </c>
    </row>
    <row r="3009" spans="1:61">
      <c r="A3009">
        <v>3008</v>
      </c>
      <c r="B3009">
        <v>1002630345</v>
      </c>
      <c r="C3009">
        <v>3</v>
      </c>
      <c r="D3009" t="s">
        <v>34</v>
      </c>
      <c r="E3009">
        <v>5</v>
      </c>
      <c r="F3009" t="s">
        <v>553</v>
      </c>
      <c r="G3009" t="s">
        <v>86</v>
      </c>
      <c r="H3009" t="s">
        <v>414</v>
      </c>
      <c r="I3009" t="s">
        <v>212</v>
      </c>
      <c r="J3009" t="s">
        <v>213</v>
      </c>
      <c r="K3009" t="s">
        <v>149</v>
      </c>
      <c r="L3009" t="s">
        <v>214</v>
      </c>
      <c r="M3009" t="s">
        <v>76</v>
      </c>
      <c r="N3009" t="s">
        <v>215</v>
      </c>
      <c r="O3009" s="57">
        <v>46304.680324074077</v>
      </c>
      <c r="P3009" s="57">
        <v>46306.515648148146</v>
      </c>
      <c r="Q3009">
        <v>69407605</v>
      </c>
      <c r="S3009">
        <v>172419207316</v>
      </c>
      <c r="T3009" t="s">
        <v>5701</v>
      </c>
      <c r="U3009" t="s">
        <v>5702</v>
      </c>
      <c r="V3009" t="s">
        <v>5703</v>
      </c>
      <c r="Z3009">
        <v>115.1850226</v>
      </c>
      <c r="AA3009">
        <v>-8.7207825999999997</v>
      </c>
      <c r="AB3009" t="s">
        <v>5704</v>
      </c>
      <c r="AC3009" t="s">
        <v>235</v>
      </c>
      <c r="AL3009" t="s">
        <v>217</v>
      </c>
      <c r="AM3009" t="s">
        <v>5517</v>
      </c>
      <c r="AN3009" t="s">
        <v>6</v>
      </c>
      <c r="AO3009" s="57">
        <v>46275.725983796299</v>
      </c>
      <c r="AP3009" s="57">
        <v>46305.625</v>
      </c>
      <c r="AR3009" t="s">
        <v>218</v>
      </c>
      <c r="AS3009" t="s">
        <v>791</v>
      </c>
      <c r="AT3009" t="s">
        <v>342</v>
      </c>
      <c r="AU3009">
        <v>20261011</v>
      </c>
      <c r="AV3009" t="s">
        <v>221</v>
      </c>
      <c r="AW3009" t="s">
        <v>3914</v>
      </c>
      <c r="AX3009" t="s">
        <v>222</v>
      </c>
      <c r="BA3009" s="57">
        <v>46305.625</v>
      </c>
      <c r="BB3009" t="s">
        <v>5517</v>
      </c>
      <c r="BC3009">
        <v>2026</v>
      </c>
      <c r="BD3009">
        <v>10</v>
      </c>
      <c r="BE3009">
        <v>11</v>
      </c>
      <c r="BF3009" s="6">
        <f t="shared" si="138"/>
        <v>46306</v>
      </c>
      <c r="BG3009">
        <f t="shared" si="139"/>
        <v>0.375</v>
      </c>
      <c r="BH3009" t="str">
        <f t="shared" si="140"/>
        <v>COMPLY</v>
      </c>
      <c r="BI3009" t="str">
        <f>VLOOKUP(H3009,Sheet2!$A$1:$B$270,2,FALSE)</f>
        <v>UBUNG</v>
      </c>
    </row>
    <row r="3010" spans="1:61">
      <c r="A3010">
        <v>3009</v>
      </c>
      <c r="B3010">
        <v>1002630328</v>
      </c>
      <c r="C3010">
        <v>3</v>
      </c>
      <c r="D3010" t="s">
        <v>34</v>
      </c>
      <c r="E3010">
        <v>5</v>
      </c>
      <c r="F3010" t="s">
        <v>553</v>
      </c>
      <c r="G3010" t="s">
        <v>86</v>
      </c>
      <c r="H3010" t="s">
        <v>414</v>
      </c>
      <c r="I3010" t="s">
        <v>212</v>
      </c>
      <c r="J3010" t="s">
        <v>213</v>
      </c>
      <c r="K3010" t="s">
        <v>149</v>
      </c>
      <c r="L3010" t="s">
        <v>214</v>
      </c>
      <c r="M3010" t="s">
        <v>76</v>
      </c>
      <c r="N3010" t="s">
        <v>215</v>
      </c>
      <c r="O3010" s="57">
        <v>46304.676157407404</v>
      </c>
      <c r="P3010" s="57">
        <v>46306.522164351853</v>
      </c>
      <c r="Q3010">
        <v>69407561</v>
      </c>
      <c r="S3010">
        <v>172419207308</v>
      </c>
      <c r="T3010" t="s">
        <v>5701</v>
      </c>
      <c r="U3010" t="s">
        <v>5702</v>
      </c>
      <c r="V3010" t="s">
        <v>5705</v>
      </c>
      <c r="Z3010">
        <v>115.1850226</v>
      </c>
      <c r="AA3010">
        <v>-8.7207825999999997</v>
      </c>
      <c r="AB3010" t="s">
        <v>5706</v>
      </c>
      <c r="AC3010" t="s">
        <v>235</v>
      </c>
      <c r="AL3010" t="s">
        <v>217</v>
      </c>
      <c r="AM3010" t="s">
        <v>5517</v>
      </c>
      <c r="AN3010" t="s">
        <v>6</v>
      </c>
      <c r="AO3010" s="57">
        <v>46275.725983796299</v>
      </c>
      <c r="AP3010" s="57">
        <v>46305.625</v>
      </c>
      <c r="AR3010" t="s">
        <v>218</v>
      </c>
      <c r="AS3010" t="s">
        <v>791</v>
      </c>
      <c r="AT3010" t="s">
        <v>342</v>
      </c>
      <c r="AU3010">
        <v>20261011</v>
      </c>
      <c r="AV3010" t="s">
        <v>221</v>
      </c>
      <c r="AW3010" t="s">
        <v>3914</v>
      </c>
      <c r="AX3010" t="s">
        <v>222</v>
      </c>
      <c r="BA3010" s="57">
        <v>46305.625</v>
      </c>
      <c r="BB3010" t="s">
        <v>5517</v>
      </c>
      <c r="BC3010">
        <v>2026</v>
      </c>
      <c r="BD3010">
        <v>10</v>
      </c>
      <c r="BE3010">
        <v>11</v>
      </c>
      <c r="BF3010" s="6">
        <f t="shared" ref="BF3010:BF3073" si="141">DATE(BC3010,BD3010,BE3010)</f>
        <v>46306</v>
      </c>
      <c r="BG3010">
        <f t="shared" ref="BG3010:BG3073" si="142">BF3010-BA3010</f>
        <v>0.375</v>
      </c>
      <c r="BH3010" t="str">
        <f t="shared" ref="BH3010:BH3073" si="143">IF(BG3010=1,"COMPLY",IF(BG3010&lt;1,"COMPLY","NOT COMPLY"))</f>
        <v>COMPLY</v>
      </c>
      <c r="BI3010" t="str">
        <f>VLOOKUP(H3010,Sheet2!$A$1:$B$270,2,FALSE)</f>
        <v>UBUNG</v>
      </c>
    </row>
    <row r="3011" spans="1:61">
      <c r="A3011">
        <v>3010</v>
      </c>
      <c r="B3011">
        <v>1002630341</v>
      </c>
      <c r="C3011">
        <v>3</v>
      </c>
      <c r="D3011" t="s">
        <v>34</v>
      </c>
      <c r="E3011">
        <v>5</v>
      </c>
      <c r="F3011" t="s">
        <v>553</v>
      </c>
      <c r="G3011" t="s">
        <v>86</v>
      </c>
      <c r="H3011" t="s">
        <v>414</v>
      </c>
      <c r="I3011" t="s">
        <v>212</v>
      </c>
      <c r="J3011" t="s">
        <v>213</v>
      </c>
      <c r="K3011" t="s">
        <v>149</v>
      </c>
      <c r="L3011" t="s">
        <v>214</v>
      </c>
      <c r="M3011" t="s">
        <v>76</v>
      </c>
      <c r="N3011" t="s">
        <v>215</v>
      </c>
      <c r="O3011" s="57">
        <v>46304.678935185184</v>
      </c>
      <c r="P3011" s="57">
        <v>46306.514479166668</v>
      </c>
      <c r="Q3011">
        <v>69407583</v>
      </c>
      <c r="S3011">
        <v>172419207314</v>
      </c>
      <c r="T3011" t="s">
        <v>5701</v>
      </c>
      <c r="U3011" t="s">
        <v>5707</v>
      </c>
      <c r="V3011" t="s">
        <v>5708</v>
      </c>
      <c r="Z3011">
        <v>115.1850226</v>
      </c>
      <c r="AA3011">
        <v>-8.7207825999999997</v>
      </c>
      <c r="AB3011" t="s">
        <v>5709</v>
      </c>
      <c r="AC3011" t="s">
        <v>235</v>
      </c>
      <c r="AL3011" t="s">
        <v>217</v>
      </c>
      <c r="AM3011" t="s">
        <v>5517</v>
      </c>
      <c r="AN3011" t="s">
        <v>6</v>
      </c>
      <c r="AO3011" s="57">
        <v>46275.725983796299</v>
      </c>
      <c r="AP3011" s="57">
        <v>46305.625</v>
      </c>
      <c r="AR3011" t="s">
        <v>218</v>
      </c>
      <c r="AS3011" t="s">
        <v>791</v>
      </c>
      <c r="AT3011" t="s">
        <v>220</v>
      </c>
      <c r="AU3011">
        <v>20261011</v>
      </c>
      <c r="AV3011" t="s">
        <v>221</v>
      </c>
      <c r="AW3011" t="s">
        <v>3609</v>
      </c>
      <c r="AX3011" t="s">
        <v>222</v>
      </c>
      <c r="BA3011" s="57">
        <v>46305.625</v>
      </c>
      <c r="BB3011" t="s">
        <v>5517</v>
      </c>
      <c r="BC3011">
        <v>2026</v>
      </c>
      <c r="BD3011">
        <v>10</v>
      </c>
      <c r="BE3011">
        <v>11</v>
      </c>
      <c r="BF3011" s="6">
        <f t="shared" si="141"/>
        <v>46306</v>
      </c>
      <c r="BG3011">
        <f t="shared" si="142"/>
        <v>0.375</v>
      </c>
      <c r="BH3011" t="str">
        <f t="shared" si="143"/>
        <v>COMPLY</v>
      </c>
      <c r="BI3011" t="str">
        <f>VLOOKUP(H3011,Sheet2!$A$1:$B$270,2,FALSE)</f>
        <v>UBUNG</v>
      </c>
    </row>
    <row r="3012" spans="1:61">
      <c r="A3012">
        <v>3011</v>
      </c>
      <c r="B3012">
        <v>1002630204</v>
      </c>
      <c r="C3012">
        <v>3</v>
      </c>
      <c r="D3012" t="s">
        <v>34</v>
      </c>
      <c r="E3012">
        <v>5</v>
      </c>
      <c r="F3012" t="s">
        <v>553</v>
      </c>
      <c r="G3012" t="s">
        <v>86</v>
      </c>
      <c r="H3012" t="s">
        <v>414</v>
      </c>
      <c r="I3012" t="s">
        <v>212</v>
      </c>
      <c r="J3012" t="s">
        <v>213</v>
      </c>
      <c r="K3012" t="s">
        <v>149</v>
      </c>
      <c r="L3012" t="s">
        <v>214</v>
      </c>
      <c r="M3012" t="s">
        <v>76</v>
      </c>
      <c r="N3012" t="s">
        <v>215</v>
      </c>
      <c r="O3012" s="57">
        <v>46304.65115740741</v>
      </c>
      <c r="P3012" s="57">
        <v>46306.550069444442</v>
      </c>
      <c r="Q3012">
        <v>69407536</v>
      </c>
      <c r="S3012">
        <v>172419207307</v>
      </c>
      <c r="T3012" t="s">
        <v>5710</v>
      </c>
      <c r="U3012" t="s">
        <v>5702</v>
      </c>
      <c r="V3012" t="s">
        <v>5711</v>
      </c>
      <c r="Z3012">
        <v>115.1850226</v>
      </c>
      <c r="AA3012">
        <v>-8.7207825999999997</v>
      </c>
      <c r="AB3012" t="s">
        <v>5712</v>
      </c>
      <c r="AC3012" t="s">
        <v>235</v>
      </c>
      <c r="AL3012" t="s">
        <v>217</v>
      </c>
      <c r="AM3012" t="s">
        <v>5713</v>
      </c>
      <c r="AN3012" t="s">
        <v>6</v>
      </c>
      <c r="AO3012" s="57">
        <v>46275.653252314813</v>
      </c>
      <c r="AP3012" s="57">
        <v>46305.625</v>
      </c>
      <c r="AR3012" t="s">
        <v>218</v>
      </c>
      <c r="AS3012" t="s">
        <v>791</v>
      </c>
      <c r="AT3012" t="s">
        <v>342</v>
      </c>
      <c r="AU3012">
        <v>20261011</v>
      </c>
      <c r="AV3012" t="s">
        <v>221</v>
      </c>
      <c r="AW3012" t="s">
        <v>3914</v>
      </c>
      <c r="AX3012" t="s">
        <v>222</v>
      </c>
      <c r="BA3012" s="57">
        <v>46305.625</v>
      </c>
      <c r="BB3012" t="s">
        <v>5713</v>
      </c>
      <c r="BC3012">
        <v>2026</v>
      </c>
      <c r="BD3012">
        <v>10</v>
      </c>
      <c r="BE3012">
        <v>11</v>
      </c>
      <c r="BF3012" s="6">
        <f t="shared" si="141"/>
        <v>46306</v>
      </c>
      <c r="BG3012">
        <f t="shared" si="142"/>
        <v>0.375</v>
      </c>
      <c r="BH3012" t="str">
        <f t="shared" si="143"/>
        <v>COMPLY</v>
      </c>
      <c r="BI3012" t="str">
        <f>VLOOKUP(H3012,Sheet2!$A$1:$B$270,2,FALSE)</f>
        <v>UBUNG</v>
      </c>
    </row>
    <row r="3013" spans="1:61">
      <c r="A3013">
        <v>3012</v>
      </c>
      <c r="B3013">
        <v>1002631228</v>
      </c>
      <c r="C3013">
        <v>3</v>
      </c>
      <c r="D3013" t="s">
        <v>34</v>
      </c>
      <c r="E3013">
        <v>5</v>
      </c>
      <c r="F3013" t="s">
        <v>553</v>
      </c>
      <c r="G3013" t="s">
        <v>86</v>
      </c>
      <c r="H3013" t="s">
        <v>414</v>
      </c>
      <c r="I3013" t="s">
        <v>212</v>
      </c>
      <c r="J3013" t="s">
        <v>213</v>
      </c>
      <c r="K3013" t="s">
        <v>149</v>
      </c>
      <c r="L3013" t="s">
        <v>214</v>
      </c>
      <c r="M3013" t="s">
        <v>76</v>
      </c>
      <c r="N3013" t="s">
        <v>215</v>
      </c>
      <c r="O3013" s="57">
        <v>46305.771990740737</v>
      </c>
      <c r="P3013" s="57">
        <v>46306.51703703704</v>
      </c>
      <c r="Q3013">
        <v>69408069</v>
      </c>
      <c r="S3013">
        <v>172419207458</v>
      </c>
      <c r="T3013" t="s">
        <v>5701</v>
      </c>
      <c r="U3013" t="s">
        <v>5702</v>
      </c>
      <c r="V3013" t="s">
        <v>5714</v>
      </c>
      <c r="Z3013">
        <v>115.1850226</v>
      </c>
      <c r="AA3013">
        <v>-8.7207825999999997</v>
      </c>
      <c r="AB3013" t="s">
        <v>5715</v>
      </c>
      <c r="AC3013" t="s">
        <v>235</v>
      </c>
      <c r="AL3013" t="s">
        <v>217</v>
      </c>
      <c r="AM3013" t="s">
        <v>5002</v>
      </c>
      <c r="AN3013" t="s">
        <v>6</v>
      </c>
      <c r="AO3013" s="57">
        <v>46305.778182870374</v>
      </c>
      <c r="AP3013" s="57">
        <v>46306.625</v>
      </c>
      <c r="AR3013" t="s">
        <v>218</v>
      </c>
      <c r="AS3013" t="s">
        <v>791</v>
      </c>
      <c r="AT3013" t="s">
        <v>220</v>
      </c>
      <c r="AU3013">
        <v>20261011</v>
      </c>
      <c r="AV3013" t="s">
        <v>221</v>
      </c>
      <c r="AW3013" t="s">
        <v>3609</v>
      </c>
      <c r="AX3013" t="s">
        <v>222</v>
      </c>
      <c r="BA3013" s="57">
        <v>46306.625</v>
      </c>
      <c r="BB3013" t="s">
        <v>5002</v>
      </c>
      <c r="BC3013">
        <v>2026</v>
      </c>
      <c r="BD3013">
        <v>10</v>
      </c>
      <c r="BE3013">
        <v>11</v>
      </c>
      <c r="BF3013" s="6">
        <f t="shared" si="141"/>
        <v>46306</v>
      </c>
      <c r="BG3013">
        <f t="shared" si="142"/>
        <v>-0.625</v>
      </c>
      <c r="BH3013" t="str">
        <f t="shared" si="143"/>
        <v>COMPLY</v>
      </c>
      <c r="BI3013" t="str">
        <f>VLOOKUP(H3013,Sheet2!$A$1:$B$270,2,FALSE)</f>
        <v>UBUNG</v>
      </c>
    </row>
    <row r="3014" spans="1:61">
      <c r="A3014">
        <v>3013</v>
      </c>
      <c r="B3014">
        <v>1002640194</v>
      </c>
      <c r="C3014">
        <v>3</v>
      </c>
      <c r="D3014" t="s">
        <v>34</v>
      </c>
      <c r="E3014">
        <v>5</v>
      </c>
      <c r="F3014" t="s">
        <v>553</v>
      </c>
      <c r="G3014" t="s">
        <v>86</v>
      </c>
      <c r="H3014" t="s">
        <v>414</v>
      </c>
      <c r="I3014" t="s">
        <v>212</v>
      </c>
      <c r="J3014" t="s">
        <v>213</v>
      </c>
      <c r="K3014" t="s">
        <v>149</v>
      </c>
      <c r="M3014" t="s">
        <v>76</v>
      </c>
      <c r="N3014" t="s">
        <v>215</v>
      </c>
      <c r="O3014" s="57">
        <v>46311.572916666664</v>
      </c>
      <c r="P3014" s="57">
        <v>46312.398784722223</v>
      </c>
      <c r="Q3014">
        <v>69405774</v>
      </c>
      <c r="S3014">
        <v>172419207492</v>
      </c>
      <c r="T3014" t="s">
        <v>4366</v>
      </c>
      <c r="U3014" t="s">
        <v>9325</v>
      </c>
      <c r="V3014" t="s">
        <v>9326</v>
      </c>
      <c r="Z3014">
        <v>115.196981217011</v>
      </c>
      <c r="AA3014">
        <v>-8.6816256687451006</v>
      </c>
      <c r="AB3014" t="s">
        <v>4369</v>
      </c>
      <c r="AC3014" t="s">
        <v>229</v>
      </c>
      <c r="AL3014" t="s">
        <v>217</v>
      </c>
      <c r="AM3014" t="s">
        <v>9327</v>
      </c>
      <c r="AN3014" t="s">
        <v>6</v>
      </c>
      <c r="AO3014" t="s">
        <v>8103</v>
      </c>
      <c r="AR3014" t="s">
        <v>218</v>
      </c>
      <c r="AS3014" t="s">
        <v>791</v>
      </c>
      <c r="AT3014" t="s">
        <v>230</v>
      </c>
      <c r="AU3014">
        <v>20261017</v>
      </c>
      <c r="AV3014" t="s">
        <v>221</v>
      </c>
      <c r="AW3014" t="s">
        <v>540</v>
      </c>
      <c r="AX3014" t="s">
        <v>222</v>
      </c>
      <c r="BA3014" s="57">
        <v>46311.291666666664</v>
      </c>
      <c r="BB3014" t="s">
        <v>9327</v>
      </c>
      <c r="BC3014">
        <v>2026</v>
      </c>
      <c r="BD3014">
        <v>10</v>
      </c>
      <c r="BE3014">
        <v>17</v>
      </c>
      <c r="BF3014" s="6">
        <f t="shared" si="141"/>
        <v>46312</v>
      </c>
      <c r="BG3014">
        <f t="shared" si="142"/>
        <v>0.70833333333575865</v>
      </c>
      <c r="BH3014" t="str">
        <f t="shared" si="143"/>
        <v>COMPLY</v>
      </c>
      <c r="BI3014" t="str">
        <f>VLOOKUP(H3014,Sheet2!$A$1:$B$270,2,FALSE)</f>
        <v>UBUNG</v>
      </c>
    </row>
    <row r="3015" spans="1:61">
      <c r="A3015">
        <v>3014</v>
      </c>
      <c r="B3015">
        <v>1002647843</v>
      </c>
      <c r="C3015">
        <v>3</v>
      </c>
      <c r="D3015" t="s">
        <v>34</v>
      </c>
      <c r="E3015">
        <v>5</v>
      </c>
      <c r="F3015" t="s">
        <v>553</v>
      </c>
      <c r="G3015" t="s">
        <v>86</v>
      </c>
      <c r="H3015" t="s">
        <v>414</v>
      </c>
      <c r="I3015" t="s">
        <v>212</v>
      </c>
      <c r="J3015" t="s">
        <v>213</v>
      </c>
      <c r="K3015" t="s">
        <v>149</v>
      </c>
      <c r="M3015" t="s">
        <v>76</v>
      </c>
      <c r="N3015" t="s">
        <v>215</v>
      </c>
      <c r="O3015" s="57">
        <v>46316.649351851855</v>
      </c>
      <c r="P3015" s="57">
        <v>46316.8356712963</v>
      </c>
      <c r="Q3015">
        <v>69405520</v>
      </c>
      <c r="S3015">
        <v>172419207523</v>
      </c>
      <c r="T3015" t="s">
        <v>4362</v>
      </c>
      <c r="U3015" t="s">
        <v>11318</v>
      </c>
      <c r="V3015" t="s">
        <v>11319</v>
      </c>
      <c r="Z3015">
        <v>115.199679</v>
      </c>
      <c r="AA3015">
        <v>-8.6606249999999996</v>
      </c>
      <c r="AB3015" t="s">
        <v>4365</v>
      </c>
      <c r="AC3015" t="s">
        <v>229</v>
      </c>
      <c r="AL3015" t="s">
        <v>217</v>
      </c>
      <c r="AM3015" t="s">
        <v>11320</v>
      </c>
      <c r="AN3015" t="s">
        <v>6</v>
      </c>
      <c r="AO3015" t="s">
        <v>10697</v>
      </c>
      <c r="AR3015" t="s">
        <v>218</v>
      </c>
      <c r="AS3015" t="s">
        <v>791</v>
      </c>
      <c r="AT3015" t="s">
        <v>230</v>
      </c>
      <c r="AU3015">
        <v>20261021</v>
      </c>
      <c r="AV3015" t="s">
        <v>221</v>
      </c>
      <c r="AW3015" t="s">
        <v>540</v>
      </c>
      <c r="AX3015" t="s">
        <v>222</v>
      </c>
      <c r="BA3015" s="57">
        <v>46316.291666666664</v>
      </c>
      <c r="BB3015" t="s">
        <v>11320</v>
      </c>
      <c r="BC3015">
        <v>2026</v>
      </c>
      <c r="BD3015">
        <v>10</v>
      </c>
      <c r="BE3015">
        <v>21</v>
      </c>
      <c r="BF3015" s="6">
        <f t="shared" si="141"/>
        <v>46316</v>
      </c>
      <c r="BG3015">
        <f t="shared" si="142"/>
        <v>-0.29166666666424135</v>
      </c>
      <c r="BH3015" t="str">
        <f t="shared" si="143"/>
        <v>COMPLY</v>
      </c>
      <c r="BI3015" t="str">
        <f>VLOOKUP(H3015,Sheet2!$A$1:$B$270,2,FALSE)</f>
        <v>UBUNG</v>
      </c>
    </row>
    <row r="3016" spans="1:61">
      <c r="A3016">
        <v>3015</v>
      </c>
      <c r="B3016">
        <v>1002659315</v>
      </c>
      <c r="C3016">
        <v>3</v>
      </c>
      <c r="D3016" t="s">
        <v>34</v>
      </c>
      <c r="E3016">
        <v>5</v>
      </c>
      <c r="F3016" t="s">
        <v>553</v>
      </c>
      <c r="G3016" t="s">
        <v>86</v>
      </c>
      <c r="H3016" t="s">
        <v>414</v>
      </c>
      <c r="I3016" t="s">
        <v>212</v>
      </c>
      <c r="J3016" t="s">
        <v>213</v>
      </c>
      <c r="K3016" t="s">
        <v>149</v>
      </c>
      <c r="M3016" t="s">
        <v>76</v>
      </c>
      <c r="N3016" t="s">
        <v>215</v>
      </c>
      <c r="O3016" s="57">
        <v>46324.57104166667</v>
      </c>
      <c r="P3016" s="57">
        <v>46325.481793981482</v>
      </c>
      <c r="Q3016">
        <v>69412728</v>
      </c>
      <c r="R3016">
        <v>3619592042</v>
      </c>
      <c r="S3016">
        <v>172419207545</v>
      </c>
      <c r="T3016" t="s">
        <v>10011</v>
      </c>
      <c r="U3016" t="s">
        <v>15560</v>
      </c>
      <c r="V3016" t="s">
        <v>15561</v>
      </c>
      <c r="Z3016">
        <v>115.184226036071</v>
      </c>
      <c r="AA3016">
        <v>-8.6758037006029998</v>
      </c>
      <c r="AB3016" t="s">
        <v>10013</v>
      </c>
      <c r="AC3016" t="s">
        <v>225</v>
      </c>
      <c r="AL3016" t="s">
        <v>217</v>
      </c>
      <c r="AM3016" t="s">
        <v>15562</v>
      </c>
      <c r="AN3016" t="s">
        <v>6</v>
      </c>
      <c r="AO3016" t="s">
        <v>15438</v>
      </c>
      <c r="AR3016" t="s">
        <v>218</v>
      </c>
      <c r="AS3016" t="s">
        <v>791</v>
      </c>
      <c r="AT3016" t="s">
        <v>230</v>
      </c>
      <c r="AU3016">
        <v>20261030</v>
      </c>
      <c r="AV3016" t="s">
        <v>221</v>
      </c>
      <c r="AW3016" t="s">
        <v>1585</v>
      </c>
      <c r="AX3016" t="s">
        <v>222</v>
      </c>
      <c r="BA3016" s="57">
        <v>46324.291666666664</v>
      </c>
      <c r="BB3016" t="s">
        <v>15562</v>
      </c>
      <c r="BC3016">
        <v>2026</v>
      </c>
      <c r="BD3016">
        <v>10</v>
      </c>
      <c r="BE3016">
        <v>30</v>
      </c>
      <c r="BF3016" s="6">
        <f t="shared" si="141"/>
        <v>46325</v>
      </c>
      <c r="BG3016">
        <f t="shared" si="142"/>
        <v>0.70833333333575865</v>
      </c>
      <c r="BH3016" t="str">
        <f t="shared" si="143"/>
        <v>COMPLY</v>
      </c>
      <c r="BI3016" t="str">
        <f>VLOOKUP(H3016,Sheet2!$A$1:$B$270,2,FALSE)</f>
        <v>UBUNG</v>
      </c>
    </row>
    <row r="3017" spans="1:61">
      <c r="A3017">
        <v>3016</v>
      </c>
      <c r="B3017">
        <v>1002623560</v>
      </c>
      <c r="C3017">
        <v>3</v>
      </c>
      <c r="D3017" t="s">
        <v>34</v>
      </c>
      <c r="E3017">
        <v>5</v>
      </c>
      <c r="F3017" t="s">
        <v>553</v>
      </c>
      <c r="G3017" t="s">
        <v>83</v>
      </c>
      <c r="H3017" t="s">
        <v>377</v>
      </c>
      <c r="I3017" t="s">
        <v>212</v>
      </c>
      <c r="J3017" t="s">
        <v>213</v>
      </c>
      <c r="K3017" t="s">
        <v>149</v>
      </c>
      <c r="M3017" t="s">
        <v>1400</v>
      </c>
      <c r="N3017" t="s">
        <v>215</v>
      </c>
      <c r="O3017" s="57">
        <v>46301.387025462966</v>
      </c>
      <c r="P3017" s="57">
        <v>46302.640555555554</v>
      </c>
      <c r="Q3017">
        <v>69404730</v>
      </c>
      <c r="R3017">
        <v>3619583044</v>
      </c>
      <c r="S3017">
        <v>172422212977</v>
      </c>
      <c r="T3017" t="s">
        <v>3657</v>
      </c>
      <c r="U3017" t="s">
        <v>3658</v>
      </c>
      <c r="V3017" t="s">
        <v>3659</v>
      </c>
      <c r="Z3017">
        <v>115.2203195</v>
      </c>
      <c r="AA3017">
        <v>-8.5661214000000001</v>
      </c>
      <c r="AB3017" t="s">
        <v>3660</v>
      </c>
      <c r="AC3017" t="s">
        <v>229</v>
      </c>
      <c r="AL3017" t="s">
        <v>217</v>
      </c>
      <c r="AM3017" t="s">
        <v>3661</v>
      </c>
      <c r="AN3017" t="s">
        <v>6</v>
      </c>
      <c r="AO3017" s="57">
        <v>46183.392407407409</v>
      </c>
      <c r="AP3017" s="57">
        <v>46302.458333333336</v>
      </c>
      <c r="AR3017" t="s">
        <v>14</v>
      </c>
      <c r="AS3017" t="s">
        <v>3662</v>
      </c>
      <c r="AT3017" t="s">
        <v>230</v>
      </c>
      <c r="AV3017" t="s">
        <v>4371</v>
      </c>
      <c r="AW3017" t="s">
        <v>1585</v>
      </c>
      <c r="AX3017" t="s">
        <v>222</v>
      </c>
      <c r="BA3017" s="57">
        <v>46302.458333333336</v>
      </c>
      <c r="BB3017" t="s">
        <v>3661</v>
      </c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str">
        <f>VLOOKUP(H3017,Sheet2!$A$1:$B$270,2,FALSE)</f>
        <v>SANUR</v>
      </c>
    </row>
    <row r="3018" spans="1:61">
      <c r="A3018">
        <v>3017</v>
      </c>
      <c r="B3018">
        <v>1002653855</v>
      </c>
      <c r="C3018">
        <v>3</v>
      </c>
      <c r="D3018" t="s">
        <v>34</v>
      </c>
      <c r="E3018">
        <v>5</v>
      </c>
      <c r="F3018" t="s">
        <v>553</v>
      </c>
      <c r="G3018" t="s">
        <v>83</v>
      </c>
      <c r="H3018" t="s">
        <v>377</v>
      </c>
      <c r="I3018" t="s">
        <v>212</v>
      </c>
      <c r="J3018" t="s">
        <v>213</v>
      </c>
      <c r="K3018" t="s">
        <v>149</v>
      </c>
      <c r="M3018" t="s">
        <v>1400</v>
      </c>
      <c r="N3018" t="s">
        <v>215</v>
      </c>
      <c r="O3018" s="57">
        <v>46321.559074074074</v>
      </c>
      <c r="P3018" s="57">
        <v>46324.542557870373</v>
      </c>
      <c r="Q3018">
        <v>69417118</v>
      </c>
      <c r="S3018">
        <v>172422213081</v>
      </c>
      <c r="T3018" t="s">
        <v>13518</v>
      </c>
      <c r="U3018" t="s">
        <v>13519</v>
      </c>
      <c r="V3018" t="s">
        <v>13520</v>
      </c>
      <c r="Z3018">
        <v>115.2649357</v>
      </c>
      <c r="AA3018">
        <v>-8.6499134000000009</v>
      </c>
      <c r="AB3018" t="s">
        <v>13521</v>
      </c>
      <c r="AC3018" t="s">
        <v>229</v>
      </c>
      <c r="AL3018" t="s">
        <v>217</v>
      </c>
      <c r="AM3018" t="s">
        <v>13248</v>
      </c>
      <c r="AN3018" t="s">
        <v>6</v>
      </c>
      <c r="AO3018" t="s">
        <v>13052</v>
      </c>
      <c r="AP3018" s="57">
        <v>46322.458333333336</v>
      </c>
      <c r="AQ3018" t="s">
        <v>841</v>
      </c>
      <c r="AR3018" t="s">
        <v>14</v>
      </c>
      <c r="AS3018" t="s">
        <v>3662</v>
      </c>
      <c r="AT3018" t="s">
        <v>230</v>
      </c>
      <c r="AV3018" t="s">
        <v>15563</v>
      </c>
      <c r="AW3018" t="s">
        <v>4338</v>
      </c>
      <c r="AX3018" t="s">
        <v>222</v>
      </c>
      <c r="BA3018" s="57">
        <v>46322.458333333336</v>
      </c>
      <c r="BB3018" t="s">
        <v>13248</v>
      </c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str">
        <f>VLOOKUP(H3018,Sheet2!$A$1:$B$270,2,FALSE)</f>
        <v>SANUR</v>
      </c>
    </row>
    <row r="3019" spans="1:61">
      <c r="A3019">
        <v>3018</v>
      </c>
      <c r="B3019">
        <v>1002657612</v>
      </c>
      <c r="C3019">
        <v>3</v>
      </c>
      <c r="D3019" t="s">
        <v>34</v>
      </c>
      <c r="E3019">
        <v>5</v>
      </c>
      <c r="F3019" t="s">
        <v>553</v>
      </c>
      <c r="G3019" t="s">
        <v>83</v>
      </c>
      <c r="H3019" t="s">
        <v>377</v>
      </c>
      <c r="I3019" t="s">
        <v>212</v>
      </c>
      <c r="J3019" t="s">
        <v>213</v>
      </c>
      <c r="K3019" t="s">
        <v>149</v>
      </c>
      <c r="M3019" t="s">
        <v>224</v>
      </c>
      <c r="N3019" t="s">
        <v>215</v>
      </c>
      <c r="O3019" s="57">
        <v>46323.547037037039</v>
      </c>
      <c r="P3019" s="57">
        <v>46325.559537037036</v>
      </c>
      <c r="Q3019">
        <v>69418553</v>
      </c>
      <c r="S3019">
        <v>172422213086</v>
      </c>
      <c r="T3019" t="s">
        <v>14849</v>
      </c>
      <c r="U3019" t="s">
        <v>14850</v>
      </c>
      <c r="V3019" t="s">
        <v>14851</v>
      </c>
      <c r="Z3019">
        <v>115.2458792</v>
      </c>
      <c r="AA3019">
        <v>-8.6390586000000003</v>
      </c>
      <c r="AB3019" t="s">
        <v>14852</v>
      </c>
      <c r="AC3019" t="s">
        <v>229</v>
      </c>
      <c r="AL3019" t="s">
        <v>217</v>
      </c>
      <c r="AM3019" t="s">
        <v>14853</v>
      </c>
      <c r="AN3019" t="s">
        <v>6</v>
      </c>
      <c r="AO3019" t="s">
        <v>14281</v>
      </c>
      <c r="AP3019" s="57">
        <v>46325.333333333336</v>
      </c>
      <c r="AR3019" t="s">
        <v>18</v>
      </c>
      <c r="AS3019" t="s">
        <v>3662</v>
      </c>
      <c r="AT3019" t="s">
        <v>220</v>
      </c>
      <c r="AV3019" t="s">
        <v>226</v>
      </c>
      <c r="AW3019" t="s">
        <v>540</v>
      </c>
      <c r="AX3019" t="s">
        <v>222</v>
      </c>
      <c r="BA3019" s="57">
        <v>46325.333333333336</v>
      </c>
      <c r="BB3019" t="s">
        <v>14853</v>
      </c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str">
        <f>VLOOKUP(H3019,Sheet2!$A$1:$B$270,2,FALSE)</f>
        <v>SANUR</v>
      </c>
    </row>
    <row r="3020" spans="1:61">
      <c r="A3020">
        <v>3019</v>
      </c>
      <c r="B3020">
        <v>1002624917</v>
      </c>
      <c r="C3020">
        <v>3</v>
      </c>
      <c r="D3020" t="s">
        <v>34</v>
      </c>
      <c r="E3020">
        <v>5</v>
      </c>
      <c r="F3020" t="s">
        <v>553</v>
      </c>
      <c r="G3020" t="s">
        <v>83</v>
      </c>
      <c r="H3020" t="s">
        <v>377</v>
      </c>
      <c r="I3020" t="s">
        <v>212</v>
      </c>
      <c r="J3020" t="s">
        <v>213</v>
      </c>
      <c r="K3020" t="s">
        <v>149</v>
      </c>
      <c r="M3020" t="s">
        <v>76</v>
      </c>
      <c r="N3020" t="s">
        <v>215</v>
      </c>
      <c r="O3020" s="57">
        <v>46301.68712962963</v>
      </c>
      <c r="P3020" s="57">
        <v>46302.530868055554</v>
      </c>
      <c r="Q3020">
        <v>69405277</v>
      </c>
      <c r="S3020">
        <v>172422212992</v>
      </c>
      <c r="T3020" t="s">
        <v>3663</v>
      </c>
      <c r="U3020" t="s">
        <v>3664</v>
      </c>
      <c r="V3020" t="s">
        <v>3665</v>
      </c>
      <c r="Z3020">
        <v>115.2278987</v>
      </c>
      <c r="AA3020">
        <v>-8.6179930999999996</v>
      </c>
      <c r="AB3020" t="s">
        <v>3666</v>
      </c>
      <c r="AC3020" t="s">
        <v>229</v>
      </c>
      <c r="AL3020" t="s">
        <v>217</v>
      </c>
      <c r="AM3020" t="s">
        <v>3667</v>
      </c>
      <c r="AN3020" t="s">
        <v>6</v>
      </c>
      <c r="AO3020" s="57">
        <v>46183.694976851853</v>
      </c>
      <c r="AP3020" s="57">
        <v>46302.625</v>
      </c>
      <c r="AR3020" t="s">
        <v>218</v>
      </c>
      <c r="AS3020" t="s">
        <v>3662</v>
      </c>
      <c r="AT3020" t="s">
        <v>342</v>
      </c>
      <c r="AU3020">
        <v>20261007</v>
      </c>
      <c r="AV3020" t="s">
        <v>221</v>
      </c>
      <c r="AW3020" t="s">
        <v>1570</v>
      </c>
      <c r="AX3020" t="s">
        <v>222</v>
      </c>
      <c r="BA3020" s="57">
        <v>46302.625</v>
      </c>
      <c r="BB3020" t="s">
        <v>3667</v>
      </c>
      <c r="BC3020">
        <v>2026</v>
      </c>
      <c r="BD3020">
        <v>10</v>
      </c>
      <c r="BE3020">
        <v>7</v>
      </c>
      <c r="BF3020" s="6">
        <f t="shared" si="141"/>
        <v>46302</v>
      </c>
      <c r="BG3020">
        <f t="shared" si="142"/>
        <v>-0.625</v>
      </c>
      <c r="BH3020" t="str">
        <f t="shared" si="143"/>
        <v>COMPLY</v>
      </c>
      <c r="BI3020" t="str">
        <f>VLOOKUP(H3020,Sheet2!$A$1:$B$270,2,FALSE)</f>
        <v>SANUR</v>
      </c>
    </row>
    <row r="3021" spans="1:61">
      <c r="A3021">
        <v>3020</v>
      </c>
      <c r="B3021">
        <v>1002625401</v>
      </c>
      <c r="C3021">
        <v>3</v>
      </c>
      <c r="D3021" t="s">
        <v>34</v>
      </c>
      <c r="E3021">
        <v>5</v>
      </c>
      <c r="F3021" t="s">
        <v>553</v>
      </c>
      <c r="G3021" t="s">
        <v>83</v>
      </c>
      <c r="H3021" t="s">
        <v>377</v>
      </c>
      <c r="I3021" t="s">
        <v>212</v>
      </c>
      <c r="J3021" t="s">
        <v>213</v>
      </c>
      <c r="K3021" t="s">
        <v>149</v>
      </c>
      <c r="M3021" t="s">
        <v>76</v>
      </c>
      <c r="N3021" t="s">
        <v>215</v>
      </c>
      <c r="O3021" s="57">
        <v>46302.388958333337</v>
      </c>
      <c r="P3021" s="57">
        <v>46303.680694444447</v>
      </c>
      <c r="Q3021">
        <v>69405485</v>
      </c>
      <c r="S3021">
        <v>172422212989</v>
      </c>
      <c r="T3021" t="s">
        <v>4375</v>
      </c>
      <c r="U3021" t="s">
        <v>4376</v>
      </c>
      <c r="V3021" t="s">
        <v>4377</v>
      </c>
      <c r="Z3021">
        <v>115.24038160000001</v>
      </c>
      <c r="AA3021">
        <v>-8.6185463999999996</v>
      </c>
      <c r="AB3021" t="s">
        <v>4378</v>
      </c>
      <c r="AC3021" t="s">
        <v>229</v>
      </c>
      <c r="AL3021" t="s">
        <v>217</v>
      </c>
      <c r="AM3021" t="s">
        <v>4379</v>
      </c>
      <c r="AN3021" t="s">
        <v>6</v>
      </c>
      <c r="AO3021" s="57">
        <v>46213.392731481479</v>
      </c>
      <c r="AP3021" s="57">
        <v>46303.625</v>
      </c>
      <c r="AR3021" t="s">
        <v>218</v>
      </c>
      <c r="AS3021" t="s">
        <v>3662</v>
      </c>
      <c r="AT3021" t="s">
        <v>230</v>
      </c>
      <c r="AU3021">
        <v>20261008</v>
      </c>
      <c r="AV3021" t="s">
        <v>221</v>
      </c>
      <c r="AW3021" t="s">
        <v>540</v>
      </c>
      <c r="AX3021" t="s">
        <v>222</v>
      </c>
      <c r="BA3021" s="57">
        <v>46303.625</v>
      </c>
      <c r="BB3021" t="s">
        <v>4379</v>
      </c>
      <c r="BC3021">
        <v>2026</v>
      </c>
      <c r="BD3021">
        <v>10</v>
      </c>
      <c r="BE3021">
        <v>8</v>
      </c>
      <c r="BF3021" s="6">
        <f t="shared" si="141"/>
        <v>46303</v>
      </c>
      <c r="BG3021">
        <f t="shared" si="142"/>
        <v>-0.625</v>
      </c>
      <c r="BH3021" t="str">
        <f t="shared" si="143"/>
        <v>COMPLY</v>
      </c>
      <c r="BI3021" t="str">
        <f>VLOOKUP(H3021,Sheet2!$A$1:$B$270,2,FALSE)</f>
        <v>SANUR</v>
      </c>
    </row>
    <row r="3022" spans="1:61">
      <c r="A3022">
        <v>3021</v>
      </c>
      <c r="B3022">
        <v>1002626540</v>
      </c>
      <c r="C3022">
        <v>3</v>
      </c>
      <c r="D3022" t="s">
        <v>34</v>
      </c>
      <c r="E3022">
        <v>5</v>
      </c>
      <c r="F3022" t="s">
        <v>553</v>
      </c>
      <c r="G3022" t="s">
        <v>83</v>
      </c>
      <c r="H3022" t="s">
        <v>377</v>
      </c>
      <c r="I3022" t="s">
        <v>212</v>
      </c>
      <c r="J3022" t="s">
        <v>213</v>
      </c>
      <c r="K3022" t="s">
        <v>149</v>
      </c>
      <c r="M3022" t="s">
        <v>76</v>
      </c>
      <c r="N3022" t="s">
        <v>215</v>
      </c>
      <c r="O3022" s="57">
        <v>46302.640555555554</v>
      </c>
      <c r="P3022" s="57">
        <v>46302.684166666666</v>
      </c>
      <c r="Q3022">
        <v>69404730</v>
      </c>
      <c r="R3022">
        <v>3619583045</v>
      </c>
      <c r="S3022">
        <v>172422212998</v>
      </c>
      <c r="T3022" t="s">
        <v>3657</v>
      </c>
      <c r="U3022" t="s">
        <v>4372</v>
      </c>
      <c r="V3022" t="s">
        <v>4373</v>
      </c>
      <c r="Z3022">
        <v>115.214159700189</v>
      </c>
      <c r="AA3022">
        <v>-8.5609337248596393</v>
      </c>
      <c r="AB3022" t="s">
        <v>3660</v>
      </c>
      <c r="AC3022" t="s">
        <v>229</v>
      </c>
      <c r="AL3022" t="s">
        <v>217</v>
      </c>
      <c r="AM3022" t="s">
        <v>4374</v>
      </c>
      <c r="AN3022" t="s">
        <v>6</v>
      </c>
      <c r="AO3022" s="57">
        <v>46213.642511574071</v>
      </c>
      <c r="AR3022" t="s">
        <v>218</v>
      </c>
      <c r="AS3022" t="s">
        <v>3662</v>
      </c>
      <c r="AT3022" t="s">
        <v>230</v>
      </c>
      <c r="AU3022">
        <v>20261007</v>
      </c>
      <c r="AV3022" t="s">
        <v>221</v>
      </c>
      <c r="AW3022" t="s">
        <v>1585</v>
      </c>
      <c r="AX3022" t="s">
        <v>222</v>
      </c>
      <c r="BA3022" s="57">
        <v>46302.291666666664</v>
      </c>
      <c r="BB3022" t="s">
        <v>4374</v>
      </c>
      <c r="BC3022">
        <v>2026</v>
      </c>
      <c r="BD3022">
        <v>10</v>
      </c>
      <c r="BE3022">
        <v>7</v>
      </c>
      <c r="BF3022" s="6">
        <f t="shared" si="141"/>
        <v>46302</v>
      </c>
      <c r="BG3022">
        <f t="shared" si="142"/>
        <v>-0.29166666666424135</v>
      </c>
      <c r="BH3022" t="str">
        <f t="shared" si="143"/>
        <v>COMPLY</v>
      </c>
      <c r="BI3022" t="str">
        <f>VLOOKUP(H3022,Sheet2!$A$1:$B$270,2,FALSE)</f>
        <v>SANUR</v>
      </c>
    </row>
    <row r="3023" spans="1:61">
      <c r="A3023">
        <v>3022</v>
      </c>
      <c r="B3023">
        <v>1002629344</v>
      </c>
      <c r="C3023">
        <v>3</v>
      </c>
      <c r="D3023" t="s">
        <v>34</v>
      </c>
      <c r="E3023">
        <v>5</v>
      </c>
      <c r="F3023" t="s">
        <v>553</v>
      </c>
      <c r="G3023" t="s">
        <v>83</v>
      </c>
      <c r="H3023" t="s">
        <v>377</v>
      </c>
      <c r="I3023" t="s">
        <v>212</v>
      </c>
      <c r="J3023" t="s">
        <v>213</v>
      </c>
      <c r="K3023" t="s">
        <v>149</v>
      </c>
      <c r="M3023" t="s">
        <v>76</v>
      </c>
      <c r="N3023" t="s">
        <v>215</v>
      </c>
      <c r="O3023" s="57">
        <v>46304.460243055553</v>
      </c>
      <c r="P3023" s="57">
        <v>46305.661053240743</v>
      </c>
      <c r="Q3023">
        <v>69407164</v>
      </c>
      <c r="S3023">
        <v>172422212991</v>
      </c>
      <c r="T3023" t="s">
        <v>4800</v>
      </c>
      <c r="U3023" t="s">
        <v>4801</v>
      </c>
      <c r="V3023" t="s">
        <v>5718</v>
      </c>
      <c r="Z3023">
        <v>115.243647</v>
      </c>
      <c r="AA3023">
        <v>-8.5909416000000007</v>
      </c>
      <c r="AB3023" t="s">
        <v>5719</v>
      </c>
      <c r="AC3023" t="s">
        <v>229</v>
      </c>
      <c r="AL3023" t="s">
        <v>217</v>
      </c>
      <c r="AM3023" t="s">
        <v>5720</v>
      </c>
      <c r="AN3023" t="s">
        <v>6</v>
      </c>
      <c r="AO3023" s="57">
        <v>46275.47583333333</v>
      </c>
      <c r="AP3023" s="57">
        <v>46305.333333333336</v>
      </c>
      <c r="AR3023" t="s">
        <v>218</v>
      </c>
      <c r="AS3023" t="s">
        <v>3662</v>
      </c>
      <c r="AT3023" t="s">
        <v>220</v>
      </c>
      <c r="AU3023">
        <v>20261010</v>
      </c>
      <c r="AV3023" t="s">
        <v>221</v>
      </c>
      <c r="AW3023" t="s">
        <v>540</v>
      </c>
      <c r="AX3023" t="s">
        <v>222</v>
      </c>
      <c r="BA3023" s="57">
        <v>46305.333333333336</v>
      </c>
      <c r="BB3023" t="s">
        <v>5720</v>
      </c>
      <c r="BC3023">
        <v>2026</v>
      </c>
      <c r="BD3023">
        <v>10</v>
      </c>
      <c r="BE3023">
        <v>10</v>
      </c>
      <c r="BF3023" s="6">
        <f t="shared" si="141"/>
        <v>46305</v>
      </c>
      <c r="BG3023">
        <f t="shared" si="142"/>
        <v>-0.33333333333575865</v>
      </c>
      <c r="BH3023" t="str">
        <f t="shared" si="143"/>
        <v>COMPLY</v>
      </c>
      <c r="BI3023" t="str">
        <f>VLOOKUP(H3023,Sheet2!$A$1:$B$270,2,FALSE)</f>
        <v>SANUR</v>
      </c>
    </row>
    <row r="3024" spans="1:61">
      <c r="A3024">
        <v>3023</v>
      </c>
      <c r="B3024">
        <v>1002629579</v>
      </c>
      <c r="C3024">
        <v>3</v>
      </c>
      <c r="D3024" t="s">
        <v>34</v>
      </c>
      <c r="E3024">
        <v>5</v>
      </c>
      <c r="F3024" t="s">
        <v>553</v>
      </c>
      <c r="G3024" t="s">
        <v>83</v>
      </c>
      <c r="H3024" t="s">
        <v>377</v>
      </c>
      <c r="I3024" t="s">
        <v>212</v>
      </c>
      <c r="J3024" t="s">
        <v>213</v>
      </c>
      <c r="K3024" t="s">
        <v>149</v>
      </c>
      <c r="M3024" t="s">
        <v>76</v>
      </c>
      <c r="N3024" t="s">
        <v>215</v>
      </c>
      <c r="O3024" s="57">
        <v>46304.523032407407</v>
      </c>
      <c r="P3024" s="57">
        <v>46305.778240740743</v>
      </c>
      <c r="Q3024">
        <v>69407312</v>
      </c>
      <c r="S3024">
        <v>172422213010</v>
      </c>
      <c r="T3024" t="s">
        <v>5721</v>
      </c>
      <c r="U3024" t="s">
        <v>5722</v>
      </c>
      <c r="V3024" t="s">
        <v>5723</v>
      </c>
      <c r="Z3024">
        <v>115.2507226</v>
      </c>
      <c r="AA3024">
        <v>-8.6211859000000004</v>
      </c>
      <c r="AB3024" t="s">
        <v>5724</v>
      </c>
      <c r="AC3024" t="s">
        <v>229</v>
      </c>
      <c r="AL3024" t="s">
        <v>217</v>
      </c>
      <c r="AM3024" t="s">
        <v>5725</v>
      </c>
      <c r="AN3024" t="s">
        <v>6</v>
      </c>
      <c r="AO3024" s="57">
        <v>46275.528298611112</v>
      </c>
      <c r="AP3024" s="57">
        <v>46305.458333333336</v>
      </c>
      <c r="AR3024" t="s">
        <v>218</v>
      </c>
      <c r="AS3024" t="s">
        <v>3662</v>
      </c>
      <c r="AT3024" t="s">
        <v>220</v>
      </c>
      <c r="AU3024">
        <v>20261010</v>
      </c>
      <c r="AV3024" t="s">
        <v>221</v>
      </c>
      <c r="AW3024" t="s">
        <v>576</v>
      </c>
      <c r="AX3024" t="s">
        <v>222</v>
      </c>
      <c r="BA3024" s="57">
        <v>46305.458333333336</v>
      </c>
      <c r="BB3024" t="s">
        <v>5725</v>
      </c>
      <c r="BC3024">
        <v>2026</v>
      </c>
      <c r="BD3024">
        <v>10</v>
      </c>
      <c r="BE3024">
        <v>10</v>
      </c>
      <c r="BF3024" s="6">
        <f t="shared" si="141"/>
        <v>46305</v>
      </c>
      <c r="BG3024">
        <f t="shared" si="142"/>
        <v>-0.45833333333575865</v>
      </c>
      <c r="BH3024" t="str">
        <f t="shared" si="143"/>
        <v>COMPLY</v>
      </c>
      <c r="BI3024" t="str">
        <f>VLOOKUP(H3024,Sheet2!$A$1:$B$270,2,FALSE)</f>
        <v>SANUR</v>
      </c>
    </row>
    <row r="3025" spans="1:61">
      <c r="A3025">
        <v>3024</v>
      </c>
      <c r="B3025">
        <v>1002648539</v>
      </c>
      <c r="C3025">
        <v>3</v>
      </c>
      <c r="D3025" t="s">
        <v>34</v>
      </c>
      <c r="E3025">
        <v>5</v>
      </c>
      <c r="F3025" t="s">
        <v>553</v>
      </c>
      <c r="G3025" t="s">
        <v>83</v>
      </c>
      <c r="H3025" t="s">
        <v>377</v>
      </c>
      <c r="I3025" t="s">
        <v>212</v>
      </c>
      <c r="J3025" t="s">
        <v>213</v>
      </c>
      <c r="K3025" t="s">
        <v>149</v>
      </c>
      <c r="M3025" t="s">
        <v>76</v>
      </c>
      <c r="N3025" t="s">
        <v>215</v>
      </c>
      <c r="O3025" s="57">
        <v>46317.400983796295</v>
      </c>
      <c r="P3025" s="57">
        <v>46318.829907407409</v>
      </c>
      <c r="Q3025">
        <v>69414949</v>
      </c>
      <c r="S3025">
        <v>172422213061</v>
      </c>
      <c r="T3025" t="s">
        <v>11787</v>
      </c>
      <c r="U3025" t="s">
        <v>11788</v>
      </c>
      <c r="V3025" t="s">
        <v>11789</v>
      </c>
      <c r="Z3025">
        <v>115.24905529999999</v>
      </c>
      <c r="AA3025">
        <v>-8.6385334</v>
      </c>
      <c r="AB3025" t="s">
        <v>11790</v>
      </c>
      <c r="AC3025" t="s">
        <v>229</v>
      </c>
      <c r="AL3025" t="s">
        <v>217</v>
      </c>
      <c r="AM3025" t="s">
        <v>11791</v>
      </c>
      <c r="AN3025" t="s">
        <v>6</v>
      </c>
      <c r="AO3025" t="s">
        <v>11413</v>
      </c>
      <c r="AP3025" s="57">
        <v>46318.458333333336</v>
      </c>
      <c r="AR3025" t="s">
        <v>218</v>
      </c>
      <c r="AS3025" t="s">
        <v>3662</v>
      </c>
      <c r="AT3025" t="s">
        <v>230</v>
      </c>
      <c r="AU3025">
        <v>20261023</v>
      </c>
      <c r="AV3025" t="s">
        <v>221</v>
      </c>
      <c r="AW3025" t="s">
        <v>540</v>
      </c>
      <c r="AX3025" t="s">
        <v>222</v>
      </c>
      <c r="BA3025" s="57">
        <v>46318.458333333336</v>
      </c>
      <c r="BB3025" t="s">
        <v>11791</v>
      </c>
      <c r="BC3025">
        <v>2026</v>
      </c>
      <c r="BD3025">
        <v>10</v>
      </c>
      <c r="BE3025">
        <v>23</v>
      </c>
      <c r="BF3025" s="6">
        <f t="shared" si="141"/>
        <v>46318</v>
      </c>
      <c r="BG3025">
        <f t="shared" si="142"/>
        <v>-0.45833333333575865</v>
      </c>
      <c r="BH3025" t="str">
        <f t="shared" si="143"/>
        <v>COMPLY</v>
      </c>
      <c r="BI3025" t="str">
        <f>VLOOKUP(H3025,Sheet2!$A$1:$B$270,2,FALSE)</f>
        <v>SANUR</v>
      </c>
    </row>
    <row r="3026" spans="1:61">
      <c r="A3026">
        <v>3025</v>
      </c>
      <c r="B3026">
        <v>1002653429</v>
      </c>
      <c r="C3026">
        <v>3</v>
      </c>
      <c r="D3026" t="s">
        <v>34</v>
      </c>
      <c r="E3026">
        <v>5</v>
      </c>
      <c r="F3026" t="s">
        <v>553</v>
      </c>
      <c r="G3026" t="s">
        <v>83</v>
      </c>
      <c r="H3026" t="s">
        <v>377</v>
      </c>
      <c r="I3026" t="s">
        <v>212</v>
      </c>
      <c r="J3026" t="s">
        <v>213</v>
      </c>
      <c r="K3026" t="s">
        <v>149</v>
      </c>
      <c r="M3026" t="s">
        <v>76</v>
      </c>
      <c r="N3026" t="s">
        <v>215</v>
      </c>
      <c r="O3026" s="57">
        <v>46321.47</v>
      </c>
      <c r="P3026" s="57">
        <v>46321.51253472222</v>
      </c>
      <c r="Q3026">
        <v>69416573</v>
      </c>
      <c r="S3026">
        <v>172422212911</v>
      </c>
      <c r="T3026" t="s">
        <v>12851</v>
      </c>
      <c r="U3026" t="s">
        <v>13513</v>
      </c>
      <c r="V3026" t="s">
        <v>13514</v>
      </c>
      <c r="Z3026">
        <v>115.210363329967</v>
      </c>
      <c r="AA3026">
        <v>-8.5702904512889706</v>
      </c>
      <c r="AB3026" t="s">
        <v>12854</v>
      </c>
      <c r="AC3026" t="s">
        <v>229</v>
      </c>
      <c r="AL3026" t="s">
        <v>217</v>
      </c>
      <c r="AM3026" t="s">
        <v>13515</v>
      </c>
      <c r="AN3026" t="s">
        <v>6</v>
      </c>
      <c r="AO3026" t="s">
        <v>12963</v>
      </c>
      <c r="AR3026" t="s">
        <v>218</v>
      </c>
      <c r="AS3026" t="s">
        <v>3662</v>
      </c>
      <c r="AT3026" t="s">
        <v>230</v>
      </c>
      <c r="AU3026">
        <v>20261026</v>
      </c>
      <c r="AV3026" t="s">
        <v>221</v>
      </c>
      <c r="AW3026" t="s">
        <v>540</v>
      </c>
      <c r="AX3026" t="s">
        <v>222</v>
      </c>
      <c r="BA3026" s="57">
        <v>46321.291666666664</v>
      </c>
      <c r="BB3026" t="s">
        <v>13515</v>
      </c>
      <c r="BC3026">
        <v>2026</v>
      </c>
      <c r="BD3026">
        <v>10</v>
      </c>
      <c r="BE3026">
        <v>26</v>
      </c>
      <c r="BF3026" s="6">
        <f t="shared" si="141"/>
        <v>46321</v>
      </c>
      <c r="BG3026">
        <f t="shared" si="142"/>
        <v>-0.29166666666424135</v>
      </c>
      <c r="BH3026" t="str">
        <f t="shared" si="143"/>
        <v>COMPLY</v>
      </c>
      <c r="BI3026" t="str">
        <f>VLOOKUP(H3026,Sheet2!$A$1:$B$270,2,FALSE)</f>
        <v>SANUR</v>
      </c>
    </row>
    <row r="3027" spans="1:61">
      <c r="A3027">
        <v>3026</v>
      </c>
      <c r="B3027">
        <v>1002653485</v>
      </c>
      <c r="C3027">
        <v>3</v>
      </c>
      <c r="D3027" t="s">
        <v>34</v>
      </c>
      <c r="E3027">
        <v>5</v>
      </c>
      <c r="F3027" t="s">
        <v>553</v>
      </c>
      <c r="G3027" t="s">
        <v>83</v>
      </c>
      <c r="H3027" t="s">
        <v>377</v>
      </c>
      <c r="I3027" t="s">
        <v>212</v>
      </c>
      <c r="J3027" t="s">
        <v>213</v>
      </c>
      <c r="K3027" t="s">
        <v>149</v>
      </c>
      <c r="M3027" t="s">
        <v>76</v>
      </c>
      <c r="N3027" t="s">
        <v>215</v>
      </c>
      <c r="O3027" s="57">
        <v>46321.477627314816</v>
      </c>
      <c r="P3027" s="57">
        <v>46324.421168981484</v>
      </c>
      <c r="Q3027">
        <v>69417013</v>
      </c>
      <c r="S3027">
        <v>172422213078</v>
      </c>
      <c r="T3027" t="s">
        <v>12865</v>
      </c>
      <c r="U3027" t="s">
        <v>13516</v>
      </c>
      <c r="V3027" t="s">
        <v>14238</v>
      </c>
      <c r="Z3027">
        <v>115.25079890000001</v>
      </c>
      <c r="AA3027">
        <v>-8.6212038999999994</v>
      </c>
      <c r="AB3027" t="s">
        <v>13517</v>
      </c>
      <c r="AC3027" t="s">
        <v>229</v>
      </c>
      <c r="AL3027" t="s">
        <v>217</v>
      </c>
      <c r="AM3027" t="s">
        <v>14239</v>
      </c>
      <c r="AN3027" t="s">
        <v>6</v>
      </c>
      <c r="AO3027" t="s">
        <v>12968</v>
      </c>
      <c r="AP3027" s="57">
        <v>46323.458333333336</v>
      </c>
      <c r="AR3027" t="s">
        <v>218</v>
      </c>
      <c r="AS3027" t="s">
        <v>3662</v>
      </c>
      <c r="AT3027" t="s">
        <v>230</v>
      </c>
      <c r="AU3027">
        <v>20261029</v>
      </c>
      <c r="AV3027" t="s">
        <v>221</v>
      </c>
      <c r="AW3027" t="s">
        <v>2451</v>
      </c>
      <c r="AX3027" t="s">
        <v>222</v>
      </c>
      <c r="BA3027" s="57">
        <v>46323.458333333336</v>
      </c>
      <c r="BB3027" t="s">
        <v>14239</v>
      </c>
      <c r="BC3027">
        <v>2026</v>
      </c>
      <c r="BD3027">
        <v>10</v>
      </c>
      <c r="BE3027">
        <v>29</v>
      </c>
      <c r="BF3027" s="6">
        <f t="shared" si="141"/>
        <v>46324</v>
      </c>
      <c r="BG3027">
        <f t="shared" si="142"/>
        <v>0.54166666666424135</v>
      </c>
      <c r="BH3027" t="str">
        <f t="shared" si="143"/>
        <v>COMPLY</v>
      </c>
      <c r="BI3027" t="str">
        <f>VLOOKUP(H3027,Sheet2!$A$1:$B$270,2,FALSE)</f>
        <v>SANUR</v>
      </c>
    </row>
    <row r="3028" spans="1:61">
      <c r="A3028">
        <v>3027</v>
      </c>
      <c r="B3028">
        <v>1002659218</v>
      </c>
      <c r="C3028">
        <v>3</v>
      </c>
      <c r="D3028" t="s">
        <v>34</v>
      </c>
      <c r="E3028">
        <v>5</v>
      </c>
      <c r="F3028" t="s">
        <v>553</v>
      </c>
      <c r="G3028" t="s">
        <v>83</v>
      </c>
      <c r="H3028" t="s">
        <v>377</v>
      </c>
      <c r="I3028" t="s">
        <v>212</v>
      </c>
      <c r="J3028" t="s">
        <v>213</v>
      </c>
      <c r="K3028" t="s">
        <v>149</v>
      </c>
      <c r="M3028" t="s">
        <v>255</v>
      </c>
      <c r="N3028" t="s">
        <v>215</v>
      </c>
      <c r="O3028" s="57">
        <v>46324.542557870373</v>
      </c>
      <c r="P3028" s="57">
        <v>46324.555914351855</v>
      </c>
      <c r="Q3028">
        <v>69417118</v>
      </c>
      <c r="S3028">
        <v>172422213098</v>
      </c>
      <c r="T3028" t="s">
        <v>13518</v>
      </c>
      <c r="U3028" t="s">
        <v>15564</v>
      </c>
      <c r="V3028" t="s">
        <v>15565</v>
      </c>
      <c r="Z3028">
        <v>115.264706453261</v>
      </c>
      <c r="AA3028">
        <v>-8.6493226624833301</v>
      </c>
      <c r="AB3028" t="s">
        <v>13521</v>
      </c>
      <c r="AC3028" t="s">
        <v>229</v>
      </c>
      <c r="AL3028" t="s">
        <v>217</v>
      </c>
      <c r="AM3028" t="s">
        <v>15566</v>
      </c>
      <c r="AN3028" t="s">
        <v>6</v>
      </c>
      <c r="AO3028" t="s">
        <v>15071</v>
      </c>
      <c r="AR3028" t="s">
        <v>256</v>
      </c>
      <c r="AS3028" t="s">
        <v>3662</v>
      </c>
      <c r="AT3028" t="s">
        <v>230</v>
      </c>
      <c r="AV3028" t="s">
        <v>257</v>
      </c>
      <c r="AW3028" t="s">
        <v>4338</v>
      </c>
      <c r="AX3028" t="s">
        <v>222</v>
      </c>
      <c r="BA3028" s="57">
        <v>46324.291666666664</v>
      </c>
      <c r="BB3028" t="s">
        <v>15566</v>
      </c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str">
        <f>VLOOKUP(H3028,Sheet2!$A$1:$B$270,2,FALSE)</f>
        <v>SANUR</v>
      </c>
    </row>
    <row r="3029" spans="1:61">
      <c r="A3029">
        <v>3028</v>
      </c>
      <c r="B3029">
        <v>1002628154</v>
      </c>
      <c r="C3029">
        <v>3</v>
      </c>
      <c r="D3029" t="s">
        <v>34</v>
      </c>
      <c r="E3029">
        <v>5</v>
      </c>
      <c r="F3029" t="s">
        <v>553</v>
      </c>
      <c r="G3029" t="s">
        <v>83</v>
      </c>
      <c r="H3029" t="s">
        <v>377</v>
      </c>
      <c r="I3029" t="s">
        <v>212</v>
      </c>
      <c r="J3029" t="s">
        <v>213</v>
      </c>
      <c r="K3029" t="s">
        <v>149</v>
      </c>
      <c r="M3029" t="s">
        <v>1625</v>
      </c>
      <c r="N3029" t="s">
        <v>215</v>
      </c>
      <c r="O3029" s="57">
        <v>46303.670324074075</v>
      </c>
      <c r="P3029" s="57">
        <v>46304.422013888892</v>
      </c>
      <c r="Q3029">
        <v>69406719</v>
      </c>
      <c r="S3029">
        <v>172422213005</v>
      </c>
      <c r="T3029" t="s">
        <v>4800</v>
      </c>
      <c r="U3029" t="s">
        <v>4801</v>
      </c>
      <c r="Z3029">
        <v>115.243647</v>
      </c>
      <c r="AA3029">
        <v>-8.5909416000000007</v>
      </c>
      <c r="AB3029" t="s">
        <v>4802</v>
      </c>
      <c r="AC3029" t="s">
        <v>229</v>
      </c>
      <c r="AO3029" s="57">
        <v>46244.684513888889</v>
      </c>
      <c r="AR3029" t="s">
        <v>1630</v>
      </c>
      <c r="AS3029" t="s">
        <v>3662</v>
      </c>
      <c r="AT3029" t="s">
        <v>220</v>
      </c>
      <c r="AV3029" t="s">
        <v>4103</v>
      </c>
      <c r="AW3029" t="s">
        <v>576</v>
      </c>
      <c r="AX3029" t="s">
        <v>222</v>
      </c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str">
        <f>VLOOKUP(H3029,Sheet2!$A$1:$B$270,2,FALSE)</f>
        <v>SANUR</v>
      </c>
    </row>
    <row r="3030" spans="1:61">
      <c r="A3030">
        <v>3029</v>
      </c>
      <c r="B3030">
        <v>1002650778</v>
      </c>
      <c r="C3030">
        <v>3</v>
      </c>
      <c r="D3030" t="s">
        <v>34</v>
      </c>
      <c r="E3030">
        <v>5</v>
      </c>
      <c r="F3030" t="s">
        <v>553</v>
      </c>
      <c r="G3030" t="s">
        <v>83</v>
      </c>
      <c r="H3030" t="s">
        <v>377</v>
      </c>
      <c r="I3030" t="s">
        <v>212</v>
      </c>
      <c r="J3030" t="s">
        <v>213</v>
      </c>
      <c r="K3030" t="s">
        <v>149</v>
      </c>
      <c r="M3030" t="s">
        <v>1625</v>
      </c>
      <c r="N3030" t="s">
        <v>215</v>
      </c>
      <c r="O3030" s="57">
        <v>46318.483715277776</v>
      </c>
      <c r="P3030" s="57">
        <v>46319.739212962966</v>
      </c>
      <c r="Q3030">
        <v>69415813</v>
      </c>
      <c r="S3030">
        <v>172422213063</v>
      </c>
      <c r="T3030" t="s">
        <v>12865</v>
      </c>
      <c r="U3030" t="s">
        <v>5722</v>
      </c>
      <c r="Z3030">
        <v>115.25069980000001</v>
      </c>
      <c r="AA3030">
        <v>-8.6211806000000006</v>
      </c>
      <c r="AB3030" t="s">
        <v>12866</v>
      </c>
      <c r="AC3030" t="s">
        <v>229</v>
      </c>
      <c r="AO3030" t="s">
        <v>11956</v>
      </c>
      <c r="AR3030" t="s">
        <v>1630</v>
      </c>
      <c r="AS3030" t="s">
        <v>3662</v>
      </c>
      <c r="AT3030" t="s">
        <v>230</v>
      </c>
      <c r="AV3030" t="s">
        <v>3996</v>
      </c>
      <c r="AW3030" t="s">
        <v>540</v>
      </c>
      <c r="AX3030" t="s">
        <v>222</v>
      </c>
      <c r="AZ3030" t="s">
        <v>3996</v>
      </c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str">
        <f>VLOOKUP(H3030,Sheet2!$A$1:$B$270,2,FALSE)</f>
        <v>SANUR</v>
      </c>
    </row>
    <row r="3031" spans="1:61">
      <c r="A3031">
        <v>3030</v>
      </c>
      <c r="B3031">
        <v>1002638542</v>
      </c>
      <c r="C3031">
        <v>3</v>
      </c>
      <c r="D3031" t="s">
        <v>34</v>
      </c>
      <c r="E3031">
        <v>5</v>
      </c>
      <c r="F3031" t="s">
        <v>553</v>
      </c>
      <c r="G3031" t="s">
        <v>81</v>
      </c>
      <c r="H3031" t="s">
        <v>314</v>
      </c>
      <c r="I3031" t="s">
        <v>212</v>
      </c>
      <c r="J3031" t="s">
        <v>213</v>
      </c>
      <c r="K3031" t="s">
        <v>149</v>
      </c>
      <c r="M3031" t="s">
        <v>1400</v>
      </c>
      <c r="N3031" t="s">
        <v>215</v>
      </c>
      <c r="O3031" s="57">
        <v>46310.574942129628</v>
      </c>
      <c r="P3031" s="57">
        <v>46314.406655092593</v>
      </c>
      <c r="Q3031">
        <v>69410832</v>
      </c>
      <c r="S3031">
        <v>172415798331</v>
      </c>
      <c r="T3031" t="s">
        <v>7892</v>
      </c>
      <c r="U3031" t="s">
        <v>7893</v>
      </c>
      <c r="V3031" t="s">
        <v>7894</v>
      </c>
      <c r="Z3031">
        <v>115.17601310000001</v>
      </c>
      <c r="AA3031">
        <v>-8.7681067000000006</v>
      </c>
      <c r="AB3031" t="s">
        <v>7895</v>
      </c>
      <c r="AC3031" t="s">
        <v>229</v>
      </c>
      <c r="AL3031" t="s">
        <v>217</v>
      </c>
      <c r="AM3031" t="s">
        <v>7896</v>
      </c>
      <c r="AN3031" t="s">
        <v>6</v>
      </c>
      <c r="AO3031" t="s">
        <v>7620</v>
      </c>
      <c r="AP3031" s="57">
        <v>46311.458333333336</v>
      </c>
      <c r="AR3031" t="s">
        <v>14</v>
      </c>
      <c r="AS3031" t="s">
        <v>3073</v>
      </c>
      <c r="AT3031" t="s">
        <v>342</v>
      </c>
      <c r="AV3031" t="s">
        <v>9329</v>
      </c>
      <c r="AW3031" t="s">
        <v>1591</v>
      </c>
      <c r="AX3031" t="s">
        <v>222</v>
      </c>
      <c r="BA3031" s="57">
        <v>46311.458333333336</v>
      </c>
      <c r="BB3031" t="s">
        <v>7896</v>
      </c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str">
        <f>VLOOKUP(H3031,Sheet2!$A$1:$B$270,2,FALSE)</f>
        <v>JIMBARAN</v>
      </c>
    </row>
    <row r="3032" spans="1:61">
      <c r="A3032">
        <v>3031</v>
      </c>
      <c r="B3032">
        <v>1002626137</v>
      </c>
      <c r="C3032">
        <v>3</v>
      </c>
      <c r="D3032" t="s">
        <v>34</v>
      </c>
      <c r="E3032">
        <v>5</v>
      </c>
      <c r="F3032" t="s">
        <v>553</v>
      </c>
      <c r="G3032" t="s">
        <v>81</v>
      </c>
      <c r="H3032" t="s">
        <v>314</v>
      </c>
      <c r="I3032" t="s">
        <v>212</v>
      </c>
      <c r="J3032" t="s">
        <v>213</v>
      </c>
      <c r="K3032" t="s">
        <v>149</v>
      </c>
      <c r="L3032" t="s">
        <v>214</v>
      </c>
      <c r="M3032" t="s">
        <v>6550</v>
      </c>
      <c r="N3032" t="s">
        <v>215</v>
      </c>
      <c r="O3032" s="57">
        <v>46302.562210648146</v>
      </c>
      <c r="P3032" s="57">
        <v>46307.393564814818</v>
      </c>
      <c r="Q3032">
        <v>69405842</v>
      </c>
      <c r="S3032">
        <v>172415799078</v>
      </c>
      <c r="T3032" t="s">
        <v>4389</v>
      </c>
      <c r="U3032" t="s">
        <v>4390</v>
      </c>
      <c r="V3032" t="s">
        <v>4391</v>
      </c>
      <c r="Z3032">
        <v>115.172865204513</v>
      </c>
      <c r="AA3032">
        <v>-8.7547009247845793</v>
      </c>
      <c r="AB3032" t="s">
        <v>4392</v>
      </c>
      <c r="AC3032" t="s">
        <v>216</v>
      </c>
      <c r="AL3032" t="s">
        <v>217</v>
      </c>
      <c r="AM3032" t="s">
        <v>4393</v>
      </c>
      <c r="AN3032" t="s">
        <v>6</v>
      </c>
      <c r="AO3032" s="57">
        <v>46213.56962962963</v>
      </c>
      <c r="AP3032" s="57">
        <v>46303.458333333336</v>
      </c>
      <c r="AR3032" t="s">
        <v>14</v>
      </c>
      <c r="AS3032" t="s">
        <v>3073</v>
      </c>
      <c r="AT3032" t="s">
        <v>230</v>
      </c>
      <c r="AV3032" t="s">
        <v>6551</v>
      </c>
      <c r="AW3032" t="s">
        <v>886</v>
      </c>
      <c r="AX3032" t="s">
        <v>222</v>
      </c>
      <c r="BA3032" s="57">
        <v>46303.458333333336</v>
      </c>
      <c r="BB3032" t="s">
        <v>4393</v>
      </c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str">
        <f>VLOOKUP(H3032,Sheet2!$A$1:$B$270,2,FALSE)</f>
        <v>JIMBARAN</v>
      </c>
    </row>
    <row r="3033" spans="1:61">
      <c r="A3033">
        <v>3032</v>
      </c>
      <c r="B3033">
        <v>1002622443</v>
      </c>
      <c r="C3033">
        <v>3</v>
      </c>
      <c r="D3033" t="s">
        <v>34</v>
      </c>
      <c r="E3033">
        <v>5</v>
      </c>
      <c r="F3033" t="s">
        <v>553</v>
      </c>
      <c r="G3033" t="s">
        <v>81</v>
      </c>
      <c r="H3033" t="s">
        <v>314</v>
      </c>
      <c r="I3033" t="s">
        <v>212</v>
      </c>
      <c r="J3033" t="s">
        <v>213</v>
      </c>
      <c r="K3033" t="s">
        <v>149</v>
      </c>
      <c r="M3033" t="s">
        <v>76</v>
      </c>
      <c r="N3033" t="s">
        <v>215</v>
      </c>
      <c r="O3033" s="57">
        <v>46300.563599537039</v>
      </c>
      <c r="P3033" s="57">
        <v>46303.380972222221</v>
      </c>
      <c r="Q3033">
        <v>69404353</v>
      </c>
      <c r="S3033">
        <v>172415799062</v>
      </c>
      <c r="T3033" t="s">
        <v>3068</v>
      </c>
      <c r="U3033" t="s">
        <v>3069</v>
      </c>
      <c r="V3033" t="s">
        <v>3070</v>
      </c>
      <c r="Z3033">
        <v>115.17277989999999</v>
      </c>
      <c r="AA3033">
        <v>-8.7640621999999997</v>
      </c>
      <c r="AB3033" t="s">
        <v>3071</v>
      </c>
      <c r="AC3033" t="s">
        <v>229</v>
      </c>
      <c r="AL3033" t="s">
        <v>217</v>
      </c>
      <c r="AM3033" t="s">
        <v>3072</v>
      </c>
      <c r="AN3033" t="s">
        <v>6</v>
      </c>
      <c r="AO3033" s="57">
        <v>46152.569618055553</v>
      </c>
      <c r="AP3033" s="57">
        <v>46302.333333333336</v>
      </c>
      <c r="AR3033" t="s">
        <v>218</v>
      </c>
      <c r="AS3033" t="s">
        <v>3073</v>
      </c>
      <c r="AT3033" t="s">
        <v>230</v>
      </c>
      <c r="AU3033">
        <v>20261008</v>
      </c>
      <c r="AV3033" t="s">
        <v>221</v>
      </c>
      <c r="AW3033" t="s">
        <v>540</v>
      </c>
      <c r="AX3033" t="s">
        <v>222</v>
      </c>
      <c r="BA3033" s="57">
        <v>46302.333333333336</v>
      </c>
      <c r="BB3033" t="s">
        <v>3072</v>
      </c>
      <c r="BC3033">
        <v>2026</v>
      </c>
      <c r="BD3033">
        <v>10</v>
      </c>
      <c r="BE3033">
        <v>8</v>
      </c>
      <c r="BF3033" s="6">
        <f t="shared" si="141"/>
        <v>46303</v>
      </c>
      <c r="BG3033">
        <f t="shared" si="142"/>
        <v>0.66666666666424135</v>
      </c>
      <c r="BH3033" t="str">
        <f t="shared" si="143"/>
        <v>COMPLY</v>
      </c>
      <c r="BI3033" t="str">
        <f>VLOOKUP(H3033,Sheet2!$A$1:$B$270,2,FALSE)</f>
        <v>JIMBARAN</v>
      </c>
    </row>
    <row r="3034" spans="1:61">
      <c r="A3034">
        <v>3033</v>
      </c>
      <c r="B3034">
        <v>1002626311</v>
      </c>
      <c r="C3034">
        <v>3</v>
      </c>
      <c r="D3034" t="s">
        <v>34</v>
      </c>
      <c r="E3034">
        <v>5</v>
      </c>
      <c r="F3034" t="s">
        <v>553</v>
      </c>
      <c r="G3034" t="s">
        <v>81</v>
      </c>
      <c r="H3034" t="s">
        <v>314</v>
      </c>
      <c r="I3034" t="s">
        <v>212</v>
      </c>
      <c r="J3034" t="s">
        <v>213</v>
      </c>
      <c r="K3034" t="s">
        <v>149</v>
      </c>
      <c r="M3034" t="s">
        <v>76</v>
      </c>
      <c r="N3034" t="s">
        <v>215</v>
      </c>
      <c r="O3034" s="57">
        <v>46302.592881944445</v>
      </c>
      <c r="P3034" s="57">
        <v>46302.711724537039</v>
      </c>
      <c r="Q3034">
        <v>69386156</v>
      </c>
      <c r="S3034">
        <v>172415799080</v>
      </c>
      <c r="T3034" t="s">
        <v>4380</v>
      </c>
      <c r="U3034" t="s">
        <v>4381</v>
      </c>
      <c r="V3034" t="s">
        <v>4382</v>
      </c>
      <c r="Z3034">
        <v>115.108496981862</v>
      </c>
      <c r="AA3034">
        <v>-8.8409450363345403</v>
      </c>
      <c r="AB3034" t="s">
        <v>4383</v>
      </c>
      <c r="AC3034" t="s">
        <v>283</v>
      </c>
      <c r="AL3034" t="s">
        <v>217</v>
      </c>
      <c r="AM3034" t="s">
        <v>4384</v>
      </c>
      <c r="AN3034" t="s">
        <v>6</v>
      </c>
      <c r="AO3034" s="57">
        <v>46213.601053240738</v>
      </c>
      <c r="AR3034" t="s">
        <v>218</v>
      </c>
      <c r="AS3034" t="s">
        <v>3073</v>
      </c>
      <c r="AT3034" t="s">
        <v>230</v>
      </c>
      <c r="AU3034">
        <v>20261007</v>
      </c>
      <c r="AV3034" t="s">
        <v>221</v>
      </c>
      <c r="AW3034" t="s">
        <v>539</v>
      </c>
      <c r="AX3034" t="s">
        <v>222</v>
      </c>
      <c r="BA3034" s="57">
        <v>46302.291666666664</v>
      </c>
      <c r="BB3034" t="s">
        <v>4384</v>
      </c>
      <c r="BC3034">
        <v>2026</v>
      </c>
      <c r="BD3034">
        <v>10</v>
      </c>
      <c r="BE3034">
        <v>7</v>
      </c>
      <c r="BF3034" s="6">
        <f t="shared" si="141"/>
        <v>46302</v>
      </c>
      <c r="BG3034">
        <f t="shared" si="142"/>
        <v>-0.29166666666424135</v>
      </c>
      <c r="BH3034" t="str">
        <f t="shared" si="143"/>
        <v>COMPLY</v>
      </c>
      <c r="BI3034" t="str">
        <f>VLOOKUP(H3034,Sheet2!$A$1:$B$270,2,FALSE)</f>
        <v>JIMBARAN</v>
      </c>
    </row>
    <row r="3035" spans="1:61">
      <c r="A3035">
        <v>3034</v>
      </c>
      <c r="B3035">
        <v>1002633167</v>
      </c>
      <c r="C3035">
        <v>3</v>
      </c>
      <c r="D3035" t="s">
        <v>34</v>
      </c>
      <c r="E3035">
        <v>5</v>
      </c>
      <c r="F3035" t="s">
        <v>553</v>
      </c>
      <c r="G3035" t="s">
        <v>81</v>
      </c>
      <c r="H3035" t="s">
        <v>314</v>
      </c>
      <c r="I3035" t="s">
        <v>212</v>
      </c>
      <c r="J3035" t="s">
        <v>213</v>
      </c>
      <c r="K3035" t="s">
        <v>149</v>
      </c>
      <c r="L3035" t="s">
        <v>214</v>
      </c>
      <c r="M3035" t="s">
        <v>76</v>
      </c>
      <c r="N3035" t="s">
        <v>215</v>
      </c>
      <c r="O3035" s="57">
        <v>46307.603877314818</v>
      </c>
      <c r="P3035" s="57">
        <v>46308.388101851851</v>
      </c>
      <c r="Q3035">
        <v>69408731</v>
      </c>
      <c r="S3035">
        <v>172415799108</v>
      </c>
      <c r="T3035" t="s">
        <v>4389</v>
      </c>
      <c r="U3035" t="s">
        <v>6547</v>
      </c>
      <c r="V3035" t="s">
        <v>6548</v>
      </c>
      <c r="Z3035">
        <v>115.173014402389</v>
      </c>
      <c r="AA3035">
        <v>-8.7544271026908707</v>
      </c>
      <c r="AB3035" t="s">
        <v>6549</v>
      </c>
      <c r="AC3035" t="s">
        <v>216</v>
      </c>
      <c r="AL3035" t="s">
        <v>217</v>
      </c>
      <c r="AM3035" t="s">
        <v>6210</v>
      </c>
      <c r="AN3035" t="s">
        <v>6</v>
      </c>
      <c r="AO3035" s="57">
        <v>46366.611539351848</v>
      </c>
      <c r="AP3035" s="57">
        <v>46308.458333333336</v>
      </c>
      <c r="AR3035" t="s">
        <v>218</v>
      </c>
      <c r="AS3035" t="s">
        <v>3073</v>
      </c>
      <c r="AT3035" t="s">
        <v>230</v>
      </c>
      <c r="AU3035">
        <v>20261013</v>
      </c>
      <c r="AV3035" t="s">
        <v>221</v>
      </c>
      <c r="AW3035" t="s">
        <v>886</v>
      </c>
      <c r="AX3035" t="s">
        <v>222</v>
      </c>
      <c r="BA3035" s="57">
        <v>46308.458333333336</v>
      </c>
      <c r="BB3035" t="s">
        <v>6210</v>
      </c>
      <c r="BC3035">
        <v>2026</v>
      </c>
      <c r="BD3035">
        <v>10</v>
      </c>
      <c r="BE3035">
        <v>13</v>
      </c>
      <c r="BF3035" s="6">
        <f t="shared" si="141"/>
        <v>46308</v>
      </c>
      <c r="BG3035">
        <f t="shared" si="142"/>
        <v>-0.45833333333575865</v>
      </c>
      <c r="BH3035" t="str">
        <f t="shared" si="143"/>
        <v>COMPLY</v>
      </c>
      <c r="BI3035" t="str">
        <f>VLOOKUP(H3035,Sheet2!$A$1:$B$270,2,FALSE)</f>
        <v>JIMBARAN</v>
      </c>
    </row>
    <row r="3036" spans="1:61">
      <c r="A3036">
        <v>3035</v>
      </c>
      <c r="B3036">
        <v>1002642433</v>
      </c>
      <c r="C3036">
        <v>3</v>
      </c>
      <c r="D3036" t="s">
        <v>34</v>
      </c>
      <c r="E3036">
        <v>5</v>
      </c>
      <c r="F3036" t="s">
        <v>553</v>
      </c>
      <c r="G3036" t="s">
        <v>81</v>
      </c>
      <c r="H3036" t="s">
        <v>314</v>
      </c>
      <c r="I3036" t="s">
        <v>212</v>
      </c>
      <c r="J3036" t="s">
        <v>213</v>
      </c>
      <c r="K3036" t="s">
        <v>149</v>
      </c>
      <c r="M3036" t="s">
        <v>76</v>
      </c>
      <c r="N3036" t="s">
        <v>215</v>
      </c>
      <c r="O3036" s="57">
        <v>46314.406655092593</v>
      </c>
      <c r="P3036" s="57">
        <v>46314.861215277779</v>
      </c>
      <c r="Q3036">
        <v>69410832</v>
      </c>
      <c r="S3036">
        <v>172415798955</v>
      </c>
      <c r="T3036" t="s">
        <v>7892</v>
      </c>
      <c r="U3036" t="s">
        <v>7893</v>
      </c>
      <c r="V3036" t="s">
        <v>10014</v>
      </c>
      <c r="Z3036">
        <v>115.176104307174</v>
      </c>
      <c r="AA3036">
        <v>-8.7681446872782693</v>
      </c>
      <c r="AB3036" t="s">
        <v>7895</v>
      </c>
      <c r="AC3036" t="s">
        <v>229</v>
      </c>
      <c r="AL3036" t="s">
        <v>217</v>
      </c>
      <c r="AM3036" t="s">
        <v>10015</v>
      </c>
      <c r="AN3036" t="s">
        <v>6</v>
      </c>
      <c r="AO3036" t="s">
        <v>9523</v>
      </c>
      <c r="AR3036" t="s">
        <v>218</v>
      </c>
      <c r="AS3036" t="s">
        <v>3073</v>
      </c>
      <c r="AT3036" t="s">
        <v>342</v>
      </c>
      <c r="AU3036">
        <v>20261019</v>
      </c>
      <c r="AV3036" t="s">
        <v>221</v>
      </c>
      <c r="AW3036" t="s">
        <v>4568</v>
      </c>
      <c r="AX3036" t="s">
        <v>222</v>
      </c>
      <c r="BA3036" s="57">
        <v>46314.291666666664</v>
      </c>
      <c r="BB3036" t="s">
        <v>10015</v>
      </c>
      <c r="BC3036">
        <v>2026</v>
      </c>
      <c r="BD3036">
        <v>10</v>
      </c>
      <c r="BE3036">
        <v>19</v>
      </c>
      <c r="BF3036" s="6">
        <f t="shared" si="141"/>
        <v>46314</v>
      </c>
      <c r="BG3036">
        <f t="shared" si="142"/>
        <v>-0.29166666666424135</v>
      </c>
      <c r="BH3036" t="str">
        <f t="shared" si="143"/>
        <v>COMPLY</v>
      </c>
      <c r="BI3036" t="str">
        <f>VLOOKUP(H3036,Sheet2!$A$1:$B$270,2,FALSE)</f>
        <v>JIMBARAN</v>
      </c>
    </row>
    <row r="3037" spans="1:61">
      <c r="A3037">
        <v>3036</v>
      </c>
      <c r="B3037">
        <v>1002648361</v>
      </c>
      <c r="C3037">
        <v>3</v>
      </c>
      <c r="D3037" t="s">
        <v>34</v>
      </c>
      <c r="E3037">
        <v>5</v>
      </c>
      <c r="F3037" t="s">
        <v>553</v>
      </c>
      <c r="G3037" t="s">
        <v>81</v>
      </c>
      <c r="H3037" t="s">
        <v>314</v>
      </c>
      <c r="I3037" t="s">
        <v>212</v>
      </c>
      <c r="J3037" t="s">
        <v>213</v>
      </c>
      <c r="K3037" t="s">
        <v>149</v>
      </c>
      <c r="M3037" t="s">
        <v>76</v>
      </c>
      <c r="N3037" t="s">
        <v>215</v>
      </c>
      <c r="O3037" s="57">
        <v>46317.355150462965</v>
      </c>
      <c r="P3037" s="57">
        <v>46319.844629629632</v>
      </c>
      <c r="Q3037">
        <v>69414873</v>
      </c>
      <c r="S3037">
        <v>172415798970</v>
      </c>
      <c r="T3037" t="s">
        <v>11792</v>
      </c>
      <c r="U3037" t="s">
        <v>11793</v>
      </c>
      <c r="V3037" t="s">
        <v>11794</v>
      </c>
      <c r="Z3037">
        <v>115.1418414</v>
      </c>
      <c r="AA3037">
        <v>-8.8229009999999999</v>
      </c>
      <c r="AB3037" t="s">
        <v>11795</v>
      </c>
      <c r="AC3037" t="s">
        <v>229</v>
      </c>
      <c r="AL3037" t="s">
        <v>217</v>
      </c>
      <c r="AM3037" t="s">
        <v>11639</v>
      </c>
      <c r="AN3037" t="s">
        <v>6</v>
      </c>
      <c r="AO3037" t="s">
        <v>11404</v>
      </c>
      <c r="AP3037" s="57">
        <v>46318.625</v>
      </c>
      <c r="AR3037" t="s">
        <v>218</v>
      </c>
      <c r="AS3037" t="s">
        <v>3073</v>
      </c>
      <c r="AT3037" t="s">
        <v>230</v>
      </c>
      <c r="AU3037">
        <v>20261024</v>
      </c>
      <c r="AV3037" t="s">
        <v>221</v>
      </c>
      <c r="AW3037" t="s">
        <v>540</v>
      </c>
      <c r="AX3037" t="s">
        <v>222</v>
      </c>
      <c r="BA3037" s="57">
        <v>46318.625</v>
      </c>
      <c r="BB3037" t="s">
        <v>11639</v>
      </c>
      <c r="BC3037">
        <v>2026</v>
      </c>
      <c r="BD3037">
        <v>10</v>
      </c>
      <c r="BE3037">
        <v>24</v>
      </c>
      <c r="BF3037" s="6">
        <f t="shared" si="141"/>
        <v>46319</v>
      </c>
      <c r="BG3037">
        <f t="shared" si="142"/>
        <v>0.375</v>
      </c>
      <c r="BH3037" t="str">
        <f t="shared" si="143"/>
        <v>COMPLY</v>
      </c>
      <c r="BI3037" t="str">
        <f>VLOOKUP(H3037,Sheet2!$A$1:$B$270,2,FALSE)</f>
        <v>JIMBARAN</v>
      </c>
    </row>
    <row r="3038" spans="1:61">
      <c r="A3038">
        <v>3037</v>
      </c>
      <c r="B3038">
        <v>1002622473</v>
      </c>
      <c r="C3038">
        <v>3</v>
      </c>
      <c r="D3038" t="s">
        <v>34</v>
      </c>
      <c r="E3038">
        <v>5</v>
      </c>
      <c r="F3038" t="s">
        <v>553</v>
      </c>
      <c r="G3038" t="s">
        <v>81</v>
      </c>
      <c r="H3038" t="s">
        <v>314</v>
      </c>
      <c r="I3038" t="s">
        <v>212</v>
      </c>
      <c r="J3038" t="s">
        <v>213</v>
      </c>
      <c r="K3038" t="s">
        <v>149</v>
      </c>
      <c r="M3038" t="s">
        <v>1625</v>
      </c>
      <c r="N3038" t="s">
        <v>215</v>
      </c>
      <c r="O3038" s="57">
        <v>46300.570543981485</v>
      </c>
      <c r="P3038" s="57">
        <v>46301.719918981478</v>
      </c>
      <c r="Q3038">
        <v>69404358</v>
      </c>
      <c r="S3038">
        <v>172415799063</v>
      </c>
      <c r="T3038" t="s">
        <v>3074</v>
      </c>
      <c r="U3038" t="s">
        <v>3075</v>
      </c>
      <c r="Z3038">
        <v>115.1744427</v>
      </c>
      <c r="AA3038">
        <v>-8.7556173000000008</v>
      </c>
      <c r="AB3038" t="s">
        <v>3076</v>
      </c>
      <c r="AC3038" t="s">
        <v>229</v>
      </c>
      <c r="AO3038" s="57">
        <v>46152.601203703707</v>
      </c>
      <c r="AR3038" t="s">
        <v>1630</v>
      </c>
      <c r="AS3038" t="s">
        <v>3073</v>
      </c>
      <c r="AT3038" t="s">
        <v>230</v>
      </c>
      <c r="AV3038" t="s">
        <v>3668</v>
      </c>
      <c r="AW3038" t="s">
        <v>540</v>
      </c>
      <c r="AX3038" t="s">
        <v>222</v>
      </c>
      <c r="AZ3038" t="s">
        <v>3668</v>
      </c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str">
        <f>VLOOKUP(H3038,Sheet2!$A$1:$B$270,2,FALSE)</f>
        <v>JIMBARAN</v>
      </c>
    </row>
    <row r="3039" spans="1:61">
      <c r="A3039">
        <v>3038</v>
      </c>
      <c r="B3039">
        <v>1002634128</v>
      </c>
      <c r="C3039">
        <v>3</v>
      </c>
      <c r="D3039" t="s">
        <v>34</v>
      </c>
      <c r="E3039">
        <v>5</v>
      </c>
      <c r="F3039" t="s">
        <v>553</v>
      </c>
      <c r="G3039" t="s">
        <v>81</v>
      </c>
      <c r="H3039" t="s">
        <v>314</v>
      </c>
      <c r="I3039" t="s">
        <v>212</v>
      </c>
      <c r="J3039" t="s">
        <v>213</v>
      </c>
      <c r="K3039" t="s">
        <v>149</v>
      </c>
      <c r="M3039" t="s">
        <v>1625</v>
      </c>
      <c r="N3039" t="s">
        <v>215</v>
      </c>
      <c r="O3039" s="57">
        <v>46308.387118055558</v>
      </c>
      <c r="P3039" s="57">
        <v>46308.550185185188</v>
      </c>
      <c r="Q3039">
        <v>69409074</v>
      </c>
      <c r="S3039">
        <v>172415799112</v>
      </c>
      <c r="T3039" t="s">
        <v>6552</v>
      </c>
      <c r="U3039" t="s">
        <v>6553</v>
      </c>
      <c r="Z3039">
        <v>115.14214440000001</v>
      </c>
      <c r="AA3039">
        <v>-8.8223514000000005</v>
      </c>
      <c r="AB3039" t="s">
        <v>6554</v>
      </c>
      <c r="AC3039" t="s">
        <v>229</v>
      </c>
      <c r="AO3039" t="s">
        <v>6228</v>
      </c>
      <c r="AR3039" t="s">
        <v>1630</v>
      </c>
      <c r="AS3039" t="s">
        <v>3073</v>
      </c>
      <c r="AT3039" t="s">
        <v>230</v>
      </c>
      <c r="AV3039" t="s">
        <v>3101</v>
      </c>
      <c r="AW3039" t="s">
        <v>541</v>
      </c>
      <c r="AX3039" t="s">
        <v>222</v>
      </c>
      <c r="AZ3039" t="s">
        <v>3101</v>
      </c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str">
        <f>VLOOKUP(H3039,Sheet2!$A$1:$B$270,2,FALSE)</f>
        <v>JIMBARAN</v>
      </c>
    </row>
    <row r="3040" spans="1:61">
      <c r="A3040">
        <v>3039</v>
      </c>
      <c r="B3040">
        <v>1002644600</v>
      </c>
      <c r="C3040">
        <v>3</v>
      </c>
      <c r="D3040" t="s">
        <v>34</v>
      </c>
      <c r="E3040">
        <v>5</v>
      </c>
      <c r="F3040" t="s">
        <v>553</v>
      </c>
      <c r="G3040" t="s">
        <v>81</v>
      </c>
      <c r="H3040" t="s">
        <v>314</v>
      </c>
      <c r="I3040" t="s">
        <v>212</v>
      </c>
      <c r="J3040" t="s">
        <v>213</v>
      </c>
      <c r="K3040" t="s">
        <v>149</v>
      </c>
      <c r="M3040" t="s">
        <v>1625</v>
      </c>
      <c r="N3040" t="s">
        <v>215</v>
      </c>
      <c r="O3040" s="57">
        <v>46315.380046296297</v>
      </c>
      <c r="P3040" s="57">
        <v>46315.577118055553</v>
      </c>
      <c r="Q3040">
        <v>69413417</v>
      </c>
      <c r="S3040">
        <v>172415799151</v>
      </c>
      <c r="T3040" t="s">
        <v>6552</v>
      </c>
      <c r="U3040" t="s">
        <v>10656</v>
      </c>
      <c r="Z3040">
        <v>115.14214440000001</v>
      </c>
      <c r="AA3040">
        <v>-8.8223514000000005</v>
      </c>
      <c r="AB3040" t="s">
        <v>10657</v>
      </c>
      <c r="AC3040" t="s">
        <v>229</v>
      </c>
      <c r="AO3040" t="s">
        <v>10075</v>
      </c>
      <c r="AR3040" t="s">
        <v>1630</v>
      </c>
      <c r="AS3040" t="s">
        <v>3073</v>
      </c>
      <c r="AT3040" t="s">
        <v>230</v>
      </c>
      <c r="AV3040" t="s">
        <v>6797</v>
      </c>
      <c r="AW3040" t="s">
        <v>541</v>
      </c>
      <c r="AX3040" t="s">
        <v>222</v>
      </c>
      <c r="AZ3040" t="s">
        <v>6797</v>
      </c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str">
        <f>VLOOKUP(H3040,Sheet2!$A$1:$B$270,2,FALSE)</f>
        <v>JIMBARAN</v>
      </c>
    </row>
    <row r="3041" spans="1:61">
      <c r="A3041">
        <v>3040</v>
      </c>
      <c r="B3041">
        <v>1002625250</v>
      </c>
      <c r="C3041">
        <v>3</v>
      </c>
      <c r="D3041" t="s">
        <v>34</v>
      </c>
      <c r="E3041">
        <v>5</v>
      </c>
      <c r="F3041" t="s">
        <v>553</v>
      </c>
      <c r="G3041" t="s">
        <v>81</v>
      </c>
      <c r="H3041" t="s">
        <v>314</v>
      </c>
      <c r="I3041" t="s">
        <v>212</v>
      </c>
      <c r="J3041" t="s">
        <v>213</v>
      </c>
      <c r="K3041" t="s">
        <v>149</v>
      </c>
      <c r="L3041" t="s">
        <v>214</v>
      </c>
      <c r="M3041" t="s">
        <v>1916</v>
      </c>
      <c r="N3041" t="s">
        <v>215</v>
      </c>
      <c r="O3041" s="57">
        <v>46302.316435185188</v>
      </c>
      <c r="P3041" s="57">
        <v>46319.412673611114</v>
      </c>
      <c r="Q3041">
        <v>69405431</v>
      </c>
      <c r="S3041">
        <v>172415799069</v>
      </c>
      <c r="T3041" t="s">
        <v>4385</v>
      </c>
      <c r="U3041" t="s">
        <v>4386</v>
      </c>
      <c r="V3041" t="s">
        <v>4387</v>
      </c>
      <c r="Z3041">
        <v>115.17430521547701</v>
      </c>
      <c r="AA3041">
        <v>-8.75555552660337</v>
      </c>
      <c r="AB3041" t="s">
        <v>4388</v>
      </c>
      <c r="AC3041" t="s">
        <v>216</v>
      </c>
      <c r="AL3041" t="s">
        <v>217</v>
      </c>
      <c r="AM3041" t="s">
        <v>2596</v>
      </c>
      <c r="AN3041" t="s">
        <v>6</v>
      </c>
      <c r="AO3041" s="57">
        <v>46213.319502314815</v>
      </c>
      <c r="AP3041" s="57">
        <v>46303.333333333336</v>
      </c>
      <c r="AQ3041" t="s">
        <v>841</v>
      </c>
      <c r="AR3041" t="s">
        <v>12</v>
      </c>
      <c r="AS3041" t="s">
        <v>3073</v>
      </c>
      <c r="AT3041" t="s">
        <v>230</v>
      </c>
      <c r="AV3041" t="s">
        <v>1626</v>
      </c>
      <c r="AW3041" t="s">
        <v>880</v>
      </c>
      <c r="AX3041" t="s">
        <v>222</v>
      </c>
      <c r="BA3041" s="57">
        <v>46303.333333333336</v>
      </c>
      <c r="BB3041" t="s">
        <v>2596</v>
      </c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str">
        <f>VLOOKUP(H3041,Sheet2!$A$1:$B$270,2,FALSE)</f>
        <v>JIMBARAN</v>
      </c>
    </row>
    <row r="3042" spans="1:61">
      <c r="A3042">
        <v>3041</v>
      </c>
      <c r="B3042">
        <v>1002625326</v>
      </c>
      <c r="C3042">
        <v>3</v>
      </c>
      <c r="D3042" t="s">
        <v>34</v>
      </c>
      <c r="E3042">
        <v>5</v>
      </c>
      <c r="F3042" t="s">
        <v>553</v>
      </c>
      <c r="G3042" t="s">
        <v>81</v>
      </c>
      <c r="H3042" t="s">
        <v>348</v>
      </c>
      <c r="I3042" t="s">
        <v>212</v>
      </c>
      <c r="J3042" t="s">
        <v>213</v>
      </c>
      <c r="K3042" t="s">
        <v>149</v>
      </c>
      <c r="M3042" t="s">
        <v>1400</v>
      </c>
      <c r="N3042" t="s">
        <v>215</v>
      </c>
      <c r="O3042" s="57">
        <v>46302.365891203706</v>
      </c>
      <c r="P3042" s="57">
        <v>46303.477013888885</v>
      </c>
      <c r="Q3042">
        <v>69405473</v>
      </c>
      <c r="S3042">
        <v>172416429502</v>
      </c>
      <c r="T3042" t="s">
        <v>4394</v>
      </c>
      <c r="U3042" t="s">
        <v>4395</v>
      </c>
      <c r="V3042" t="s">
        <v>4396</v>
      </c>
      <c r="AB3042" t="s">
        <v>4397</v>
      </c>
      <c r="AC3042" t="s">
        <v>229</v>
      </c>
      <c r="AL3042" t="s">
        <v>217</v>
      </c>
      <c r="AM3042" t="s">
        <v>4398</v>
      </c>
      <c r="AN3042" t="s">
        <v>6</v>
      </c>
      <c r="AO3042" s="57">
        <v>46213.392731481479</v>
      </c>
      <c r="AP3042" s="57">
        <v>46303.333333333336</v>
      </c>
      <c r="AR3042" t="s">
        <v>14</v>
      </c>
      <c r="AS3042" t="s">
        <v>792</v>
      </c>
      <c r="AT3042" t="s">
        <v>230</v>
      </c>
      <c r="AV3042" t="s">
        <v>4803</v>
      </c>
      <c r="AW3042" t="s">
        <v>1982</v>
      </c>
      <c r="AX3042" t="s">
        <v>222</v>
      </c>
      <c r="BA3042" s="57">
        <v>46303.333333333336</v>
      </c>
      <c r="BB3042" t="s">
        <v>4398</v>
      </c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str">
        <f>VLOOKUP(H3042,Sheet2!$A$1:$B$270,2,FALSE)</f>
        <v>JIMBARAN</v>
      </c>
    </row>
    <row r="3043" spans="1:61">
      <c r="A3043">
        <v>3042</v>
      </c>
      <c r="B3043">
        <v>1002645730</v>
      </c>
      <c r="C3043">
        <v>3</v>
      </c>
      <c r="D3043" t="s">
        <v>34</v>
      </c>
      <c r="E3043">
        <v>5</v>
      </c>
      <c r="F3043" t="s">
        <v>553</v>
      </c>
      <c r="G3043" t="s">
        <v>81</v>
      </c>
      <c r="H3043" t="s">
        <v>348</v>
      </c>
      <c r="I3043" t="s">
        <v>212</v>
      </c>
      <c r="J3043" t="s">
        <v>213</v>
      </c>
      <c r="K3043" t="s">
        <v>149</v>
      </c>
      <c r="L3043" t="s">
        <v>214</v>
      </c>
      <c r="M3043" t="s">
        <v>1400</v>
      </c>
      <c r="N3043" t="s">
        <v>215</v>
      </c>
      <c r="O3043" s="57">
        <v>46315.610300925924</v>
      </c>
      <c r="P3043" s="57">
        <v>46322.584768518522</v>
      </c>
      <c r="Q3043">
        <v>69413875</v>
      </c>
      <c r="S3043">
        <v>172416429549</v>
      </c>
      <c r="T3043" t="s">
        <v>10658</v>
      </c>
      <c r="U3043" t="s">
        <v>10659</v>
      </c>
      <c r="V3043" t="s">
        <v>10660</v>
      </c>
      <c r="Z3043">
        <v>115.171634</v>
      </c>
      <c r="AA3043">
        <v>-8.7401090000000003</v>
      </c>
      <c r="AB3043" t="s">
        <v>10661</v>
      </c>
      <c r="AC3043" t="s">
        <v>235</v>
      </c>
      <c r="AL3043" t="s">
        <v>217</v>
      </c>
      <c r="AM3043" t="s">
        <v>10339</v>
      </c>
      <c r="AN3043" t="s">
        <v>6</v>
      </c>
      <c r="AO3043" t="s">
        <v>10392</v>
      </c>
      <c r="AP3043" s="57">
        <v>46316.458333333336</v>
      </c>
      <c r="AR3043" t="s">
        <v>14</v>
      </c>
      <c r="AS3043" t="s">
        <v>792</v>
      </c>
      <c r="AT3043" t="s">
        <v>230</v>
      </c>
      <c r="AV3043" t="s">
        <v>14240</v>
      </c>
      <c r="AW3043" t="s">
        <v>879</v>
      </c>
      <c r="AX3043" t="s">
        <v>222</v>
      </c>
      <c r="BA3043" s="57">
        <v>46316.458333333336</v>
      </c>
      <c r="BB3043" t="s">
        <v>10339</v>
      </c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str">
        <f>VLOOKUP(H3043,Sheet2!$A$1:$B$270,2,FALSE)</f>
        <v>JIMBARAN</v>
      </c>
    </row>
    <row r="3044" spans="1:61">
      <c r="A3044">
        <v>3043</v>
      </c>
      <c r="B3044">
        <v>1002653098</v>
      </c>
      <c r="C3044">
        <v>3</v>
      </c>
      <c r="D3044" t="s">
        <v>34</v>
      </c>
      <c r="E3044">
        <v>5</v>
      </c>
      <c r="F3044" t="s">
        <v>553</v>
      </c>
      <c r="G3044" t="s">
        <v>81</v>
      </c>
      <c r="H3044" t="s">
        <v>348</v>
      </c>
      <c r="I3044" t="s">
        <v>212</v>
      </c>
      <c r="J3044" t="s">
        <v>213</v>
      </c>
      <c r="K3044" t="s">
        <v>149</v>
      </c>
      <c r="M3044" t="s">
        <v>542</v>
      </c>
      <c r="N3044" t="s">
        <v>215</v>
      </c>
      <c r="O3044" s="57">
        <v>46321.409444444442</v>
      </c>
      <c r="P3044" s="57">
        <v>46321.409444444442</v>
      </c>
      <c r="Q3044">
        <v>69403135</v>
      </c>
      <c r="T3044" t="s">
        <v>2464</v>
      </c>
      <c r="V3044" t="s">
        <v>2466</v>
      </c>
      <c r="Z3044">
        <v>115.18300000000001</v>
      </c>
      <c r="AA3044">
        <v>-8.7050000000000001</v>
      </c>
      <c r="AB3044" t="s">
        <v>2467</v>
      </c>
      <c r="AC3044" t="s">
        <v>229</v>
      </c>
      <c r="AL3044" t="s">
        <v>217</v>
      </c>
      <c r="AM3044" t="s">
        <v>2468</v>
      </c>
      <c r="AN3044" t="s">
        <v>6</v>
      </c>
      <c r="AO3044" t="s">
        <v>13492</v>
      </c>
      <c r="AP3044" s="57">
        <v>46299</v>
      </c>
      <c r="AR3044" t="s">
        <v>543</v>
      </c>
      <c r="AS3044" t="s">
        <v>792</v>
      </c>
      <c r="AT3044" t="s">
        <v>220</v>
      </c>
      <c r="AV3044" t="s">
        <v>13522</v>
      </c>
      <c r="AW3044" t="s">
        <v>576</v>
      </c>
      <c r="AX3044" t="s">
        <v>222</v>
      </c>
      <c r="BA3044" s="57">
        <v>46299.625</v>
      </c>
      <c r="BB3044" t="s">
        <v>2468</v>
      </c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str">
        <f>VLOOKUP(H3044,Sheet2!$A$1:$B$270,2,FALSE)</f>
        <v>JIMBARAN</v>
      </c>
    </row>
    <row r="3045" spans="1:61">
      <c r="A3045">
        <v>3044</v>
      </c>
      <c r="B3045">
        <v>1002653083</v>
      </c>
      <c r="C3045">
        <v>3</v>
      </c>
      <c r="D3045" t="s">
        <v>34</v>
      </c>
      <c r="E3045">
        <v>5</v>
      </c>
      <c r="F3045" t="s">
        <v>553</v>
      </c>
      <c r="G3045" t="s">
        <v>81</v>
      </c>
      <c r="H3045" t="s">
        <v>348</v>
      </c>
      <c r="I3045" t="s">
        <v>212</v>
      </c>
      <c r="J3045" t="s">
        <v>213</v>
      </c>
      <c r="K3045" t="s">
        <v>149</v>
      </c>
      <c r="M3045" t="s">
        <v>542</v>
      </c>
      <c r="N3045" t="s">
        <v>215</v>
      </c>
      <c r="O3045" s="57">
        <v>46321.407673611109</v>
      </c>
      <c r="P3045" s="57">
        <v>46321.407685185186</v>
      </c>
      <c r="Q3045">
        <v>69404024</v>
      </c>
      <c r="T3045" t="s">
        <v>3077</v>
      </c>
      <c r="V3045" t="s">
        <v>3078</v>
      </c>
      <c r="Z3045">
        <v>115.18300000000001</v>
      </c>
      <c r="AA3045">
        <v>-8.7050000000000001</v>
      </c>
      <c r="AB3045" t="s">
        <v>2467</v>
      </c>
      <c r="AC3045" t="s">
        <v>229</v>
      </c>
      <c r="AL3045" t="s">
        <v>217</v>
      </c>
      <c r="AM3045" t="s">
        <v>3079</v>
      </c>
      <c r="AN3045" t="s">
        <v>6</v>
      </c>
      <c r="AO3045" t="s">
        <v>13492</v>
      </c>
      <c r="AP3045" s="57">
        <v>46301</v>
      </c>
      <c r="AR3045" t="s">
        <v>543</v>
      </c>
      <c r="AS3045" t="s">
        <v>792</v>
      </c>
      <c r="AT3045" t="s">
        <v>230</v>
      </c>
      <c r="AV3045" t="s">
        <v>13523</v>
      </c>
      <c r="AW3045" t="s">
        <v>540</v>
      </c>
      <c r="AX3045" t="s">
        <v>222</v>
      </c>
      <c r="BA3045" s="57">
        <v>46301.333333333336</v>
      </c>
      <c r="BB3045" t="s">
        <v>3079</v>
      </c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str">
        <f>VLOOKUP(H3045,Sheet2!$A$1:$B$270,2,FALSE)</f>
        <v>JIMBARAN</v>
      </c>
    </row>
    <row r="3046" spans="1:61">
      <c r="A3046">
        <v>3045</v>
      </c>
      <c r="B3046">
        <v>1002626577</v>
      </c>
      <c r="C3046">
        <v>3</v>
      </c>
      <c r="D3046" t="s">
        <v>34</v>
      </c>
      <c r="E3046">
        <v>5</v>
      </c>
      <c r="F3046" t="s">
        <v>553</v>
      </c>
      <c r="G3046" t="s">
        <v>81</v>
      </c>
      <c r="H3046" t="s">
        <v>348</v>
      </c>
      <c r="I3046" t="s">
        <v>212</v>
      </c>
      <c r="J3046" t="s">
        <v>213</v>
      </c>
      <c r="K3046" t="s">
        <v>149</v>
      </c>
      <c r="M3046" t="s">
        <v>76</v>
      </c>
      <c r="N3046" t="s">
        <v>215</v>
      </c>
      <c r="O3046" s="57">
        <v>46302.64916666667</v>
      </c>
      <c r="P3046" s="57">
        <v>46307.350729166668</v>
      </c>
      <c r="Q3046">
        <v>69406010</v>
      </c>
      <c r="S3046">
        <v>172416429369</v>
      </c>
      <c r="T3046" t="s">
        <v>4404</v>
      </c>
      <c r="U3046" t="s">
        <v>4405</v>
      </c>
      <c r="V3046" t="s">
        <v>4406</v>
      </c>
      <c r="Z3046">
        <v>115.1721465</v>
      </c>
      <c r="AA3046">
        <v>-8.7123358999999994</v>
      </c>
      <c r="AB3046" t="s">
        <v>4407</v>
      </c>
      <c r="AC3046" t="s">
        <v>229</v>
      </c>
      <c r="AL3046" t="s">
        <v>217</v>
      </c>
      <c r="AM3046" t="s">
        <v>4408</v>
      </c>
      <c r="AN3046" t="s">
        <v>6</v>
      </c>
      <c r="AO3046" s="57">
        <v>46213.66333333333</v>
      </c>
      <c r="AP3046" s="57">
        <v>46303.625</v>
      </c>
      <c r="AQ3046" t="s">
        <v>838</v>
      </c>
      <c r="AR3046" t="s">
        <v>218</v>
      </c>
      <c r="AS3046" t="s">
        <v>792</v>
      </c>
      <c r="AT3046" t="s">
        <v>230</v>
      </c>
      <c r="AU3046">
        <v>20261012</v>
      </c>
      <c r="AV3046" t="s">
        <v>221</v>
      </c>
      <c r="AW3046" t="s">
        <v>540</v>
      </c>
      <c r="AX3046" t="s">
        <v>222</v>
      </c>
      <c r="BA3046" s="57">
        <v>46303.625</v>
      </c>
      <c r="BB3046" t="s">
        <v>4408</v>
      </c>
      <c r="BC3046">
        <v>2026</v>
      </c>
      <c r="BD3046">
        <v>10</v>
      </c>
      <c r="BE3046">
        <v>12</v>
      </c>
      <c r="BF3046" s="6">
        <f t="shared" si="141"/>
        <v>46307</v>
      </c>
      <c r="BG3046">
        <f t="shared" si="142"/>
        <v>3.375</v>
      </c>
      <c r="BH3046" t="str">
        <f t="shared" si="143"/>
        <v>NOT COMPLY</v>
      </c>
      <c r="BI3046" t="str">
        <f>VLOOKUP(H3046,Sheet2!$A$1:$B$270,2,FALSE)</f>
        <v>JIMBARAN</v>
      </c>
    </row>
    <row r="3047" spans="1:61">
      <c r="A3047">
        <v>3046</v>
      </c>
      <c r="B3047">
        <v>1002627508</v>
      </c>
      <c r="C3047">
        <v>3</v>
      </c>
      <c r="D3047" t="s">
        <v>34</v>
      </c>
      <c r="E3047">
        <v>5</v>
      </c>
      <c r="F3047" t="s">
        <v>553</v>
      </c>
      <c r="G3047" t="s">
        <v>81</v>
      </c>
      <c r="H3047" t="s">
        <v>348</v>
      </c>
      <c r="I3047" t="s">
        <v>212</v>
      </c>
      <c r="J3047" t="s">
        <v>213</v>
      </c>
      <c r="K3047" t="s">
        <v>149</v>
      </c>
      <c r="M3047" t="s">
        <v>76</v>
      </c>
      <c r="N3047" t="s">
        <v>215</v>
      </c>
      <c r="O3047" s="57">
        <v>46303.477025462962</v>
      </c>
      <c r="P3047" s="57">
        <v>46304.625023148146</v>
      </c>
      <c r="Q3047">
        <v>69405473</v>
      </c>
      <c r="S3047">
        <v>172416429507</v>
      </c>
      <c r="T3047" t="s">
        <v>4394</v>
      </c>
      <c r="U3047" t="s">
        <v>4804</v>
      </c>
      <c r="V3047" t="s">
        <v>4805</v>
      </c>
      <c r="Z3047">
        <v>115.166129</v>
      </c>
      <c r="AA3047">
        <v>-8.7017129999999998</v>
      </c>
      <c r="AB3047" t="s">
        <v>4397</v>
      </c>
      <c r="AC3047" t="s">
        <v>229</v>
      </c>
      <c r="AL3047" t="s">
        <v>217</v>
      </c>
      <c r="AM3047" t="s">
        <v>4806</v>
      </c>
      <c r="AN3047" t="s">
        <v>6</v>
      </c>
      <c r="AO3047" s="57">
        <v>46244.486527777779</v>
      </c>
      <c r="AR3047" t="s">
        <v>218</v>
      </c>
      <c r="AS3047" t="s">
        <v>792</v>
      </c>
      <c r="AT3047" t="s">
        <v>230</v>
      </c>
      <c r="AU3047">
        <v>20261009</v>
      </c>
      <c r="AV3047" t="s">
        <v>221</v>
      </c>
      <c r="AW3047" t="s">
        <v>4338</v>
      </c>
      <c r="AX3047" t="s">
        <v>222</v>
      </c>
      <c r="BA3047" s="57">
        <v>46303.291666666664</v>
      </c>
      <c r="BB3047" t="s">
        <v>4806</v>
      </c>
      <c r="BC3047">
        <v>2026</v>
      </c>
      <c r="BD3047">
        <v>10</v>
      </c>
      <c r="BE3047">
        <v>9</v>
      </c>
      <c r="BF3047" s="6">
        <f t="shared" si="141"/>
        <v>46304</v>
      </c>
      <c r="BG3047">
        <f t="shared" si="142"/>
        <v>0.70833333333575865</v>
      </c>
      <c r="BH3047" t="str">
        <f t="shared" si="143"/>
        <v>COMPLY</v>
      </c>
      <c r="BI3047" t="str">
        <f>VLOOKUP(H3047,Sheet2!$A$1:$B$270,2,FALSE)</f>
        <v>JIMBARAN</v>
      </c>
    </row>
    <row r="3048" spans="1:61">
      <c r="A3048">
        <v>3047</v>
      </c>
      <c r="B3048">
        <v>1002643355</v>
      </c>
      <c r="C3048">
        <v>3</v>
      </c>
      <c r="D3048" t="s">
        <v>34</v>
      </c>
      <c r="E3048">
        <v>5</v>
      </c>
      <c r="F3048" t="s">
        <v>553</v>
      </c>
      <c r="G3048" t="s">
        <v>81</v>
      </c>
      <c r="H3048" t="s">
        <v>348</v>
      </c>
      <c r="I3048" t="s">
        <v>212</v>
      </c>
      <c r="J3048" t="s">
        <v>213</v>
      </c>
      <c r="K3048" t="s">
        <v>149</v>
      </c>
      <c r="M3048" t="s">
        <v>76</v>
      </c>
      <c r="N3048" t="s">
        <v>215</v>
      </c>
      <c r="O3048" s="57">
        <v>46314.587812500002</v>
      </c>
      <c r="P3048" s="57">
        <v>46315.678518518522</v>
      </c>
      <c r="Q3048">
        <v>69413016</v>
      </c>
      <c r="S3048">
        <v>172416429544</v>
      </c>
      <c r="T3048" t="s">
        <v>4394</v>
      </c>
      <c r="U3048" t="s">
        <v>10016</v>
      </c>
      <c r="V3048" t="s">
        <v>10017</v>
      </c>
      <c r="Z3048">
        <v>115.1641387</v>
      </c>
      <c r="AA3048">
        <v>-8.6969873</v>
      </c>
      <c r="AB3048" t="s">
        <v>4397</v>
      </c>
      <c r="AC3048" t="s">
        <v>229</v>
      </c>
      <c r="AL3048" t="s">
        <v>217</v>
      </c>
      <c r="AM3048" t="s">
        <v>10018</v>
      </c>
      <c r="AN3048" t="s">
        <v>6</v>
      </c>
      <c r="AO3048" t="s">
        <v>9396</v>
      </c>
      <c r="AP3048" s="57">
        <v>46315.625</v>
      </c>
      <c r="AR3048" t="s">
        <v>218</v>
      </c>
      <c r="AS3048" t="s">
        <v>792</v>
      </c>
      <c r="AT3048" t="s">
        <v>230</v>
      </c>
      <c r="AU3048">
        <v>20261020</v>
      </c>
      <c r="AV3048" t="s">
        <v>221</v>
      </c>
      <c r="AW3048" t="s">
        <v>1982</v>
      </c>
      <c r="AX3048" t="s">
        <v>222</v>
      </c>
      <c r="BA3048" s="57">
        <v>46315.625</v>
      </c>
      <c r="BB3048" t="s">
        <v>10018</v>
      </c>
      <c r="BC3048">
        <v>2026</v>
      </c>
      <c r="BD3048">
        <v>10</v>
      </c>
      <c r="BE3048">
        <v>20</v>
      </c>
      <c r="BF3048" s="6">
        <f t="shared" si="141"/>
        <v>46315</v>
      </c>
      <c r="BG3048">
        <f t="shared" si="142"/>
        <v>-0.625</v>
      </c>
      <c r="BH3048" t="str">
        <f t="shared" si="143"/>
        <v>COMPLY</v>
      </c>
      <c r="BI3048" t="str">
        <f>VLOOKUP(H3048,Sheet2!$A$1:$B$270,2,FALSE)</f>
        <v>JIMBARAN</v>
      </c>
    </row>
    <row r="3049" spans="1:61">
      <c r="A3049">
        <v>3048</v>
      </c>
      <c r="B3049">
        <v>1002656091</v>
      </c>
      <c r="C3049">
        <v>3</v>
      </c>
      <c r="D3049" t="s">
        <v>34</v>
      </c>
      <c r="E3049">
        <v>5</v>
      </c>
      <c r="F3049" t="s">
        <v>553</v>
      </c>
      <c r="G3049" t="s">
        <v>81</v>
      </c>
      <c r="H3049" t="s">
        <v>348</v>
      </c>
      <c r="I3049" t="s">
        <v>212</v>
      </c>
      <c r="J3049" t="s">
        <v>213</v>
      </c>
      <c r="K3049" t="s">
        <v>149</v>
      </c>
      <c r="M3049" t="s">
        <v>76</v>
      </c>
      <c r="N3049" t="s">
        <v>215</v>
      </c>
      <c r="O3049" s="57">
        <v>46322.584768518522</v>
      </c>
      <c r="P3049" s="57">
        <v>46322.667546296296</v>
      </c>
      <c r="Q3049">
        <v>69413875</v>
      </c>
      <c r="S3049">
        <v>172416429558</v>
      </c>
      <c r="T3049" t="s">
        <v>10658</v>
      </c>
      <c r="U3049" t="s">
        <v>14241</v>
      </c>
      <c r="V3049" t="s">
        <v>14242</v>
      </c>
      <c r="Z3049">
        <v>115.17125077</v>
      </c>
      <c r="AA3049">
        <v>-8.7405864940000004</v>
      </c>
      <c r="AB3049" t="s">
        <v>10661</v>
      </c>
      <c r="AC3049" t="s">
        <v>216</v>
      </c>
      <c r="AL3049" t="s">
        <v>217</v>
      </c>
      <c r="AM3049" t="s">
        <v>14243</v>
      </c>
      <c r="AN3049" t="s">
        <v>6</v>
      </c>
      <c r="AO3049" t="s">
        <v>13600</v>
      </c>
      <c r="AR3049" t="s">
        <v>218</v>
      </c>
      <c r="AS3049" t="s">
        <v>792</v>
      </c>
      <c r="AT3049" t="s">
        <v>230</v>
      </c>
      <c r="AU3049">
        <v>20261027</v>
      </c>
      <c r="AV3049" t="s">
        <v>221</v>
      </c>
      <c r="AW3049" t="s">
        <v>541</v>
      </c>
      <c r="AX3049" t="s">
        <v>222</v>
      </c>
      <c r="BA3049" s="57">
        <v>46322.291666666664</v>
      </c>
      <c r="BB3049" t="s">
        <v>14243</v>
      </c>
      <c r="BC3049">
        <v>2026</v>
      </c>
      <c r="BD3049">
        <v>10</v>
      </c>
      <c r="BE3049">
        <v>27</v>
      </c>
      <c r="BF3049" s="6">
        <f t="shared" si="141"/>
        <v>46322</v>
      </c>
      <c r="BG3049">
        <f t="shared" si="142"/>
        <v>-0.29166666666424135</v>
      </c>
      <c r="BH3049" t="str">
        <f t="shared" si="143"/>
        <v>COMPLY</v>
      </c>
      <c r="BI3049" t="str">
        <f>VLOOKUP(H3049,Sheet2!$A$1:$B$270,2,FALSE)</f>
        <v>JIMBARAN</v>
      </c>
    </row>
    <row r="3050" spans="1:61">
      <c r="A3050">
        <v>3049</v>
      </c>
      <c r="B3050">
        <v>1002658631</v>
      </c>
      <c r="C3050">
        <v>3</v>
      </c>
      <c r="D3050" t="s">
        <v>34</v>
      </c>
      <c r="E3050">
        <v>5</v>
      </c>
      <c r="F3050" t="s">
        <v>553</v>
      </c>
      <c r="G3050" t="s">
        <v>81</v>
      </c>
      <c r="H3050" t="s">
        <v>348</v>
      </c>
      <c r="I3050" t="s">
        <v>212</v>
      </c>
      <c r="J3050" t="s">
        <v>213</v>
      </c>
      <c r="K3050" t="s">
        <v>149</v>
      </c>
      <c r="M3050" t="s">
        <v>279</v>
      </c>
      <c r="N3050" t="s">
        <v>215</v>
      </c>
      <c r="O3050" s="57">
        <v>46324.389085648145</v>
      </c>
      <c r="P3050" s="57">
        <v>46325.333055555559</v>
      </c>
      <c r="Q3050">
        <v>69419031</v>
      </c>
      <c r="S3050">
        <v>172416429568</v>
      </c>
      <c r="T3050" t="s">
        <v>3077</v>
      </c>
      <c r="U3050" t="s">
        <v>2465</v>
      </c>
      <c r="V3050" t="s">
        <v>15567</v>
      </c>
      <c r="Z3050">
        <v>115.1833544</v>
      </c>
      <c r="AA3050">
        <v>-8.7053360000000009</v>
      </c>
      <c r="AB3050" t="s">
        <v>15568</v>
      </c>
      <c r="AC3050" t="s">
        <v>229</v>
      </c>
      <c r="AL3050" t="s">
        <v>217</v>
      </c>
      <c r="AM3050" t="s">
        <v>15569</v>
      </c>
      <c r="AN3050" t="s">
        <v>6</v>
      </c>
      <c r="AO3050" t="s">
        <v>14928</v>
      </c>
      <c r="AP3050" s="57">
        <v>46325.458333333336</v>
      </c>
      <c r="AR3050" t="s">
        <v>239</v>
      </c>
      <c r="AS3050" t="s">
        <v>792</v>
      </c>
      <c r="AT3050" t="s">
        <v>230</v>
      </c>
      <c r="AV3050" t="s">
        <v>3301</v>
      </c>
      <c r="AW3050" t="s">
        <v>541</v>
      </c>
      <c r="AX3050" t="s">
        <v>222</v>
      </c>
      <c r="BA3050" s="57">
        <v>46325.458333333336</v>
      </c>
      <c r="BB3050" t="s">
        <v>15569</v>
      </c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str">
        <f>VLOOKUP(H3050,Sheet2!$A$1:$B$270,2,FALSE)</f>
        <v>JIMBARAN</v>
      </c>
    </row>
    <row r="3051" spans="1:61">
      <c r="A3051">
        <v>3050</v>
      </c>
      <c r="B3051">
        <v>1002642684</v>
      </c>
      <c r="C3051">
        <v>3</v>
      </c>
      <c r="D3051" t="s">
        <v>34</v>
      </c>
      <c r="E3051">
        <v>5</v>
      </c>
      <c r="F3051" t="s">
        <v>553</v>
      </c>
      <c r="G3051" t="s">
        <v>81</v>
      </c>
      <c r="H3051" t="s">
        <v>348</v>
      </c>
      <c r="I3051" t="s">
        <v>212</v>
      </c>
      <c r="J3051" t="s">
        <v>213</v>
      </c>
      <c r="K3051" t="s">
        <v>149</v>
      </c>
      <c r="M3051" t="s">
        <v>238</v>
      </c>
      <c r="N3051" t="s">
        <v>215</v>
      </c>
      <c r="O3051" s="57">
        <v>46314.446585648147</v>
      </c>
      <c r="P3051" s="57">
        <v>46324.403622685182</v>
      </c>
      <c r="Q3051">
        <v>69412714</v>
      </c>
      <c r="S3051">
        <v>172416429569</v>
      </c>
      <c r="T3051" t="s">
        <v>9375</v>
      </c>
      <c r="U3051" t="s">
        <v>13525</v>
      </c>
      <c r="V3051" t="s">
        <v>13526</v>
      </c>
      <c r="Z3051">
        <v>116.23799085640201</v>
      </c>
      <c r="AA3051">
        <v>-8.8916012615111804</v>
      </c>
      <c r="AB3051" t="s">
        <v>9374</v>
      </c>
      <c r="AC3051" t="s">
        <v>284</v>
      </c>
      <c r="AL3051" t="s">
        <v>217</v>
      </c>
      <c r="AM3051" t="s">
        <v>13390</v>
      </c>
      <c r="AN3051" t="s">
        <v>6</v>
      </c>
      <c r="AO3051" t="s">
        <v>9376</v>
      </c>
      <c r="AR3051" t="s">
        <v>239</v>
      </c>
      <c r="AS3051" t="s">
        <v>792</v>
      </c>
      <c r="AT3051" t="s">
        <v>230</v>
      </c>
      <c r="AV3051" t="s">
        <v>238</v>
      </c>
      <c r="AW3051" t="s">
        <v>2451</v>
      </c>
      <c r="AX3051" t="s">
        <v>222</v>
      </c>
      <c r="BA3051" s="57">
        <v>46322.625</v>
      </c>
      <c r="BB3051" t="s">
        <v>13390</v>
      </c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str">
        <f>VLOOKUP(H3051,Sheet2!$A$1:$B$270,2,FALSE)</f>
        <v>JIMBARAN</v>
      </c>
    </row>
    <row r="3052" spans="1:61">
      <c r="A3052">
        <v>3051</v>
      </c>
      <c r="B3052">
        <v>1002653078</v>
      </c>
      <c r="C3052">
        <v>3</v>
      </c>
      <c r="D3052" t="s">
        <v>34</v>
      </c>
      <c r="E3052">
        <v>5</v>
      </c>
      <c r="F3052" t="s">
        <v>553</v>
      </c>
      <c r="G3052" t="s">
        <v>81</v>
      </c>
      <c r="H3052" t="s">
        <v>348</v>
      </c>
      <c r="I3052" t="s">
        <v>212</v>
      </c>
      <c r="J3052" t="s">
        <v>213</v>
      </c>
      <c r="K3052" t="s">
        <v>149</v>
      </c>
      <c r="L3052" t="s">
        <v>214</v>
      </c>
      <c r="M3052" t="s">
        <v>2112</v>
      </c>
      <c r="N3052" t="s">
        <v>215</v>
      </c>
      <c r="O3052" s="57">
        <v>46321.406435185185</v>
      </c>
      <c r="P3052" s="57">
        <v>46321.531284722223</v>
      </c>
      <c r="Q3052">
        <v>69414214</v>
      </c>
      <c r="T3052" t="s">
        <v>11321</v>
      </c>
      <c r="V3052" t="s">
        <v>11323</v>
      </c>
      <c r="Z3052">
        <v>115.18300000000001</v>
      </c>
      <c r="AA3052">
        <v>-8.7050000000000001</v>
      </c>
      <c r="AB3052" t="s">
        <v>11324</v>
      </c>
      <c r="AC3052" t="s">
        <v>235</v>
      </c>
      <c r="AL3052" t="s">
        <v>217</v>
      </c>
      <c r="AM3052" t="s">
        <v>11325</v>
      </c>
      <c r="AN3052" t="s">
        <v>6</v>
      </c>
      <c r="AO3052" t="s">
        <v>13492</v>
      </c>
      <c r="AP3052" s="57">
        <v>46317</v>
      </c>
      <c r="AR3052" t="s">
        <v>543</v>
      </c>
      <c r="AS3052" t="s">
        <v>792</v>
      </c>
      <c r="AT3052" t="s">
        <v>342</v>
      </c>
      <c r="AV3052" t="s">
        <v>2117</v>
      </c>
      <c r="AW3052" t="s">
        <v>11326</v>
      </c>
      <c r="AX3052" t="s">
        <v>222</v>
      </c>
      <c r="BA3052" s="57">
        <v>46317.333333333336</v>
      </c>
      <c r="BB3052" t="s">
        <v>11325</v>
      </c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str">
        <f>VLOOKUP(H3052,Sheet2!$A$1:$B$270,2,FALSE)</f>
        <v>JIMBARAN</v>
      </c>
    </row>
    <row r="3053" spans="1:61">
      <c r="A3053">
        <v>3052</v>
      </c>
      <c r="B3053">
        <v>1002619261</v>
      </c>
      <c r="C3053">
        <v>3</v>
      </c>
      <c r="D3053" t="s">
        <v>34</v>
      </c>
      <c r="E3053">
        <v>5</v>
      </c>
      <c r="F3053" t="s">
        <v>553</v>
      </c>
      <c r="G3053" t="s">
        <v>81</v>
      </c>
      <c r="H3053" t="s">
        <v>348</v>
      </c>
      <c r="I3053" t="s">
        <v>212</v>
      </c>
      <c r="J3053" t="s">
        <v>213</v>
      </c>
      <c r="K3053" t="s">
        <v>149</v>
      </c>
      <c r="M3053" t="s">
        <v>1625</v>
      </c>
      <c r="N3053" t="s">
        <v>215</v>
      </c>
      <c r="O3053" s="57">
        <v>46297.432245370372</v>
      </c>
      <c r="P3053" s="57">
        <v>46304.588460648149</v>
      </c>
      <c r="Q3053">
        <v>69402843</v>
      </c>
      <c r="S3053">
        <v>172416429336</v>
      </c>
      <c r="T3053" t="s">
        <v>2469</v>
      </c>
      <c r="U3053" t="s">
        <v>2465</v>
      </c>
      <c r="Z3053">
        <v>115.1830829</v>
      </c>
      <c r="AA3053">
        <v>-8.7048287999999996</v>
      </c>
      <c r="AB3053" t="s">
        <v>2467</v>
      </c>
      <c r="AC3053" t="s">
        <v>229</v>
      </c>
      <c r="AO3053" s="57">
        <v>46063.444386574076</v>
      </c>
      <c r="AR3053" t="s">
        <v>1630</v>
      </c>
      <c r="AS3053" t="s">
        <v>792</v>
      </c>
      <c r="AT3053" t="s">
        <v>220</v>
      </c>
      <c r="AV3053" t="s">
        <v>5180</v>
      </c>
      <c r="AW3053" t="s">
        <v>540</v>
      </c>
      <c r="AX3053" t="s">
        <v>222</v>
      </c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str">
        <f>VLOOKUP(H3053,Sheet2!$A$1:$B$270,2,FALSE)</f>
        <v>JIMBARAN</v>
      </c>
    </row>
    <row r="3054" spans="1:61">
      <c r="A3054">
        <v>3053</v>
      </c>
      <c r="B3054">
        <v>1002619911</v>
      </c>
      <c r="C3054">
        <v>3</v>
      </c>
      <c r="D3054" t="s">
        <v>34</v>
      </c>
      <c r="E3054">
        <v>5</v>
      </c>
      <c r="F3054" t="s">
        <v>553</v>
      </c>
      <c r="G3054" t="s">
        <v>81</v>
      </c>
      <c r="H3054" t="s">
        <v>348</v>
      </c>
      <c r="I3054" t="s">
        <v>212</v>
      </c>
      <c r="J3054" t="s">
        <v>213</v>
      </c>
      <c r="K3054" t="s">
        <v>149</v>
      </c>
      <c r="M3054" t="s">
        <v>1916</v>
      </c>
      <c r="N3054" t="s">
        <v>215</v>
      </c>
      <c r="O3054" s="57">
        <v>46297.58798611111</v>
      </c>
      <c r="P3054" s="57">
        <v>46321.410451388889</v>
      </c>
      <c r="Q3054">
        <v>69403135</v>
      </c>
      <c r="S3054">
        <v>172416429347</v>
      </c>
      <c r="T3054" t="s">
        <v>2464</v>
      </c>
      <c r="U3054" t="s">
        <v>2465</v>
      </c>
      <c r="V3054" t="s">
        <v>2466</v>
      </c>
      <c r="Z3054">
        <v>115.1830829</v>
      </c>
      <c r="AA3054">
        <v>-8.7048287999999996</v>
      </c>
      <c r="AB3054" t="s">
        <v>2467</v>
      </c>
      <c r="AC3054" t="s">
        <v>229</v>
      </c>
      <c r="AL3054" t="s">
        <v>217</v>
      </c>
      <c r="AM3054" t="s">
        <v>2468</v>
      </c>
      <c r="AN3054" t="s">
        <v>6</v>
      </c>
      <c r="AO3054" s="57">
        <v>46063.61105324074</v>
      </c>
      <c r="AP3054" s="57">
        <v>46299.625</v>
      </c>
      <c r="AQ3054" t="s">
        <v>838</v>
      </c>
      <c r="AR3054" t="s">
        <v>12</v>
      </c>
      <c r="AS3054" t="s">
        <v>792</v>
      </c>
      <c r="AT3054" t="s">
        <v>220</v>
      </c>
      <c r="AV3054" t="s">
        <v>1626</v>
      </c>
      <c r="AW3054" t="s">
        <v>576</v>
      </c>
      <c r="AX3054" t="s">
        <v>222</v>
      </c>
      <c r="BA3054" s="57">
        <v>46299.625</v>
      </c>
      <c r="BB3054" t="s">
        <v>2468</v>
      </c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str">
        <f>VLOOKUP(H3054,Sheet2!$A$1:$B$270,2,FALSE)</f>
        <v>JIMBARAN</v>
      </c>
    </row>
    <row r="3055" spans="1:61">
      <c r="A3055">
        <v>3054</v>
      </c>
      <c r="B3055">
        <v>1002621594</v>
      </c>
      <c r="C3055">
        <v>3</v>
      </c>
      <c r="D3055" t="s">
        <v>34</v>
      </c>
      <c r="E3055">
        <v>5</v>
      </c>
      <c r="F3055" t="s">
        <v>553</v>
      </c>
      <c r="G3055" t="s">
        <v>81</v>
      </c>
      <c r="H3055" t="s">
        <v>348</v>
      </c>
      <c r="I3055" t="s">
        <v>212</v>
      </c>
      <c r="J3055" t="s">
        <v>213</v>
      </c>
      <c r="K3055" t="s">
        <v>149</v>
      </c>
      <c r="M3055" t="s">
        <v>1916</v>
      </c>
      <c r="N3055" t="s">
        <v>215</v>
      </c>
      <c r="O3055" s="57">
        <v>46300.356423611112</v>
      </c>
      <c r="P3055" s="57">
        <v>46321.408136574071</v>
      </c>
      <c r="Q3055">
        <v>69404024</v>
      </c>
      <c r="S3055">
        <v>172416429487</v>
      </c>
      <c r="T3055" t="s">
        <v>3077</v>
      </c>
      <c r="U3055" t="s">
        <v>2465</v>
      </c>
      <c r="V3055" t="s">
        <v>3078</v>
      </c>
      <c r="Z3055">
        <v>115.1830829</v>
      </c>
      <c r="AA3055">
        <v>-8.7048287999999996</v>
      </c>
      <c r="AB3055" t="s">
        <v>2467</v>
      </c>
      <c r="AC3055" t="s">
        <v>229</v>
      </c>
      <c r="AL3055" t="s">
        <v>217</v>
      </c>
      <c r="AM3055" t="s">
        <v>3079</v>
      </c>
      <c r="AN3055" t="s">
        <v>6</v>
      </c>
      <c r="AO3055" s="57">
        <v>46152.361574074072</v>
      </c>
      <c r="AP3055" s="57">
        <v>46301.333333333336</v>
      </c>
      <c r="AQ3055" t="s">
        <v>838</v>
      </c>
      <c r="AR3055" t="s">
        <v>12</v>
      </c>
      <c r="AS3055" t="s">
        <v>792</v>
      </c>
      <c r="AT3055" t="s">
        <v>230</v>
      </c>
      <c r="AV3055" t="s">
        <v>1626</v>
      </c>
      <c r="AW3055" t="s">
        <v>540</v>
      </c>
      <c r="AX3055" t="s">
        <v>222</v>
      </c>
      <c r="BA3055" s="57">
        <v>46301.333333333336</v>
      </c>
      <c r="BB3055" t="s">
        <v>3079</v>
      </c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str">
        <f>VLOOKUP(H3055,Sheet2!$A$1:$B$270,2,FALSE)</f>
        <v>JIMBARAN</v>
      </c>
    </row>
    <row r="3056" spans="1:61">
      <c r="A3056">
        <v>3055</v>
      </c>
      <c r="B3056">
        <v>1002626636</v>
      </c>
      <c r="C3056">
        <v>3</v>
      </c>
      <c r="D3056" t="s">
        <v>34</v>
      </c>
      <c r="E3056">
        <v>5</v>
      </c>
      <c r="F3056" t="s">
        <v>553</v>
      </c>
      <c r="G3056" t="s">
        <v>81</v>
      </c>
      <c r="H3056" t="s">
        <v>348</v>
      </c>
      <c r="I3056" t="s">
        <v>212</v>
      </c>
      <c r="J3056" t="s">
        <v>213</v>
      </c>
      <c r="K3056" t="s">
        <v>149</v>
      </c>
      <c r="L3056" t="s">
        <v>214</v>
      </c>
      <c r="M3056" t="s">
        <v>1916</v>
      </c>
      <c r="N3056" t="s">
        <v>215</v>
      </c>
      <c r="O3056" s="57">
        <v>46302.658113425925</v>
      </c>
      <c r="P3056" s="57">
        <v>46314.468287037038</v>
      </c>
      <c r="Q3056">
        <v>69406029</v>
      </c>
      <c r="S3056">
        <v>172416429505</v>
      </c>
      <c r="T3056" t="s">
        <v>4399</v>
      </c>
      <c r="U3056" t="s">
        <v>4400</v>
      </c>
      <c r="V3056" t="s">
        <v>4401</v>
      </c>
      <c r="Z3056">
        <v>115.1783271</v>
      </c>
      <c r="AA3056">
        <v>-8.7406834</v>
      </c>
      <c r="AB3056" t="s">
        <v>4402</v>
      </c>
      <c r="AC3056" t="s">
        <v>235</v>
      </c>
      <c r="AL3056" t="s">
        <v>217</v>
      </c>
      <c r="AM3056" t="s">
        <v>4403</v>
      </c>
      <c r="AN3056" t="s">
        <v>6</v>
      </c>
      <c r="AO3056" s="57">
        <v>46213.66333333333</v>
      </c>
      <c r="AP3056" s="57">
        <v>46303.625</v>
      </c>
      <c r="AQ3056" t="s">
        <v>841</v>
      </c>
      <c r="AR3056" t="s">
        <v>12</v>
      </c>
      <c r="AS3056" t="s">
        <v>792</v>
      </c>
      <c r="AT3056" t="s">
        <v>230</v>
      </c>
      <c r="AV3056" t="s">
        <v>1626</v>
      </c>
      <c r="AW3056" t="s">
        <v>880</v>
      </c>
      <c r="AX3056" t="s">
        <v>222</v>
      </c>
      <c r="BA3056" s="57">
        <v>46303.625</v>
      </c>
      <c r="BB3056" t="s">
        <v>4403</v>
      </c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str">
        <f>VLOOKUP(H3056,Sheet2!$A$1:$B$270,2,FALSE)</f>
        <v>JIMBARAN</v>
      </c>
    </row>
    <row r="3057" spans="1:61">
      <c r="A3057">
        <v>3056</v>
      </c>
      <c r="B3057">
        <v>1002646675</v>
      </c>
      <c r="C3057">
        <v>3</v>
      </c>
      <c r="D3057" t="s">
        <v>34</v>
      </c>
      <c r="E3057">
        <v>5</v>
      </c>
      <c r="F3057" t="s">
        <v>553</v>
      </c>
      <c r="G3057" t="s">
        <v>81</v>
      </c>
      <c r="H3057" t="s">
        <v>348</v>
      </c>
      <c r="I3057" t="s">
        <v>212</v>
      </c>
      <c r="J3057" t="s">
        <v>213</v>
      </c>
      <c r="K3057" t="s">
        <v>149</v>
      </c>
      <c r="L3057" t="s">
        <v>214</v>
      </c>
      <c r="M3057" t="s">
        <v>1916</v>
      </c>
      <c r="N3057" t="s">
        <v>215</v>
      </c>
      <c r="O3057" s="57">
        <v>46316.391550925924</v>
      </c>
      <c r="P3057" s="57">
        <v>46321.407905092594</v>
      </c>
      <c r="Q3057">
        <v>69414214</v>
      </c>
      <c r="S3057">
        <v>172416429551</v>
      </c>
      <c r="T3057" t="s">
        <v>11321</v>
      </c>
      <c r="U3057" t="s">
        <v>11322</v>
      </c>
      <c r="V3057" t="s">
        <v>11323</v>
      </c>
      <c r="Z3057">
        <v>115.1833543</v>
      </c>
      <c r="AA3057">
        <v>-8.7050216000000002</v>
      </c>
      <c r="AB3057" t="s">
        <v>11324</v>
      </c>
      <c r="AC3057" t="s">
        <v>235</v>
      </c>
      <c r="AL3057" t="s">
        <v>217</v>
      </c>
      <c r="AM3057" t="s">
        <v>11325</v>
      </c>
      <c r="AN3057" t="s">
        <v>6</v>
      </c>
      <c r="AO3057" t="s">
        <v>10985</v>
      </c>
      <c r="AP3057" s="57">
        <v>46317.333333333336</v>
      </c>
      <c r="AQ3057" t="s">
        <v>838</v>
      </c>
      <c r="AR3057" t="s">
        <v>12</v>
      </c>
      <c r="AS3057" t="s">
        <v>792</v>
      </c>
      <c r="AT3057" t="s">
        <v>342</v>
      </c>
      <c r="AV3057" t="s">
        <v>1626</v>
      </c>
      <c r="AW3057" t="s">
        <v>11326</v>
      </c>
      <c r="AX3057" t="s">
        <v>222</v>
      </c>
      <c r="BA3057" s="57">
        <v>46317.333333333336</v>
      </c>
      <c r="BB3057" t="s">
        <v>11325</v>
      </c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str">
        <f>VLOOKUP(H3057,Sheet2!$A$1:$B$270,2,FALSE)</f>
        <v>JIMBARAN</v>
      </c>
    </row>
    <row r="3058" spans="1:61">
      <c r="A3058">
        <v>3057</v>
      </c>
      <c r="B3058">
        <v>1002658128</v>
      </c>
      <c r="C3058">
        <v>3</v>
      </c>
      <c r="D3058" t="s">
        <v>34</v>
      </c>
      <c r="E3058">
        <v>5</v>
      </c>
      <c r="F3058" t="s">
        <v>553</v>
      </c>
      <c r="G3058" t="s">
        <v>81</v>
      </c>
      <c r="H3058" t="s">
        <v>394</v>
      </c>
      <c r="I3058" t="s">
        <v>212</v>
      </c>
      <c r="J3058" t="s">
        <v>213</v>
      </c>
      <c r="K3058" t="s">
        <v>149</v>
      </c>
      <c r="L3058" t="s">
        <v>826</v>
      </c>
      <c r="M3058" t="s">
        <v>1400</v>
      </c>
      <c r="N3058" t="s">
        <v>215</v>
      </c>
      <c r="O3058" s="57">
        <v>46323.656770833331</v>
      </c>
      <c r="P3058" s="57">
        <v>46325.558553240742</v>
      </c>
      <c r="Q3058">
        <v>69418760</v>
      </c>
      <c r="R3058">
        <v>3619589116</v>
      </c>
      <c r="S3058">
        <v>172417225365</v>
      </c>
      <c r="T3058" t="s">
        <v>14854</v>
      </c>
      <c r="U3058" t="s">
        <v>14855</v>
      </c>
      <c r="V3058" t="s">
        <v>14856</v>
      </c>
      <c r="Z3058">
        <v>115.196083</v>
      </c>
      <c r="AA3058">
        <v>-8.8087230000000005</v>
      </c>
      <c r="AB3058" t="s">
        <v>14857</v>
      </c>
      <c r="AC3058" t="s">
        <v>235</v>
      </c>
      <c r="AL3058" t="s">
        <v>217</v>
      </c>
      <c r="AM3058" t="s">
        <v>14858</v>
      </c>
      <c r="AN3058" t="s">
        <v>6</v>
      </c>
      <c r="AO3058" t="s">
        <v>14539</v>
      </c>
      <c r="AP3058" s="57">
        <v>46324.625</v>
      </c>
      <c r="AR3058" t="s">
        <v>14</v>
      </c>
      <c r="AS3058" t="s">
        <v>219</v>
      </c>
      <c r="AT3058" t="s">
        <v>230</v>
      </c>
      <c r="AV3058" t="s">
        <v>15570</v>
      </c>
      <c r="AW3058" t="s">
        <v>858</v>
      </c>
      <c r="AX3058" t="s">
        <v>222</v>
      </c>
      <c r="BA3058" s="57">
        <v>46324.625</v>
      </c>
      <c r="BB3058" t="s">
        <v>14858</v>
      </c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str">
        <f>VLOOKUP(H3058,Sheet2!$A$1:$B$270,2,FALSE)</f>
        <v>JIMBARAN</v>
      </c>
    </row>
    <row r="3059" spans="1:61">
      <c r="A3059">
        <v>3058</v>
      </c>
      <c r="B3059">
        <v>1002645074</v>
      </c>
      <c r="C3059">
        <v>3</v>
      </c>
      <c r="D3059" t="s">
        <v>34</v>
      </c>
      <c r="E3059">
        <v>5</v>
      </c>
      <c r="F3059" t="s">
        <v>553</v>
      </c>
      <c r="G3059" t="s">
        <v>81</v>
      </c>
      <c r="H3059" t="s">
        <v>394</v>
      </c>
      <c r="I3059" t="s">
        <v>212</v>
      </c>
      <c r="J3059" t="s">
        <v>213</v>
      </c>
      <c r="K3059" t="s">
        <v>149</v>
      </c>
      <c r="M3059" t="s">
        <v>76</v>
      </c>
      <c r="N3059" t="s">
        <v>215</v>
      </c>
      <c r="O3059" s="57">
        <v>46315.458402777775</v>
      </c>
      <c r="P3059" s="57">
        <v>46317.792743055557</v>
      </c>
      <c r="Q3059">
        <v>69413581</v>
      </c>
      <c r="S3059">
        <v>172417225710</v>
      </c>
      <c r="T3059" t="s">
        <v>10662</v>
      </c>
      <c r="U3059" t="s">
        <v>10663</v>
      </c>
      <c r="V3059" t="s">
        <v>10664</v>
      </c>
      <c r="Z3059">
        <v>115.1894557</v>
      </c>
      <c r="AA3059">
        <v>-8.7839519999999993</v>
      </c>
      <c r="AB3059" t="s">
        <v>10665</v>
      </c>
      <c r="AC3059" t="s">
        <v>229</v>
      </c>
      <c r="AL3059" t="s">
        <v>217</v>
      </c>
      <c r="AM3059" t="s">
        <v>10666</v>
      </c>
      <c r="AN3059" t="s">
        <v>6</v>
      </c>
      <c r="AO3059" t="s">
        <v>10057</v>
      </c>
      <c r="AP3059" s="57">
        <v>46316.625</v>
      </c>
      <c r="AR3059" t="s">
        <v>218</v>
      </c>
      <c r="AS3059" t="s">
        <v>219</v>
      </c>
      <c r="AT3059" t="s">
        <v>230</v>
      </c>
      <c r="AU3059">
        <v>20261022</v>
      </c>
      <c r="AV3059" t="s">
        <v>221</v>
      </c>
      <c r="AW3059" t="s">
        <v>540</v>
      </c>
      <c r="AX3059" t="s">
        <v>222</v>
      </c>
      <c r="BA3059" s="57">
        <v>46316.625</v>
      </c>
      <c r="BB3059" t="s">
        <v>10666</v>
      </c>
      <c r="BC3059">
        <v>2026</v>
      </c>
      <c r="BD3059">
        <v>10</v>
      </c>
      <c r="BE3059">
        <v>22</v>
      </c>
      <c r="BF3059" s="6">
        <f t="shared" si="141"/>
        <v>46317</v>
      </c>
      <c r="BG3059">
        <f t="shared" si="142"/>
        <v>0.375</v>
      </c>
      <c r="BH3059" t="str">
        <f t="shared" si="143"/>
        <v>COMPLY</v>
      </c>
      <c r="BI3059" t="str">
        <f>VLOOKUP(H3059,Sheet2!$A$1:$B$270,2,FALSE)</f>
        <v>JIMBARAN</v>
      </c>
    </row>
    <row r="3060" spans="1:61">
      <c r="A3060">
        <v>3059</v>
      </c>
      <c r="B3060">
        <v>1002649500</v>
      </c>
      <c r="C3060">
        <v>3</v>
      </c>
      <c r="D3060" t="s">
        <v>34</v>
      </c>
      <c r="E3060">
        <v>5</v>
      </c>
      <c r="F3060" t="s">
        <v>553</v>
      </c>
      <c r="G3060" t="s">
        <v>81</v>
      </c>
      <c r="H3060" t="s">
        <v>394</v>
      </c>
      <c r="I3060" t="s">
        <v>212</v>
      </c>
      <c r="J3060" t="s">
        <v>213</v>
      </c>
      <c r="K3060" t="s">
        <v>149</v>
      </c>
      <c r="L3060" t="s">
        <v>214</v>
      </c>
      <c r="M3060" t="s">
        <v>76</v>
      </c>
      <c r="N3060" t="s">
        <v>215</v>
      </c>
      <c r="O3060" s="57">
        <v>46317.627789351849</v>
      </c>
      <c r="P3060" s="57">
        <v>46318.742719907408</v>
      </c>
      <c r="Q3060">
        <v>69415270</v>
      </c>
      <c r="S3060">
        <v>172417225898</v>
      </c>
      <c r="T3060" t="s">
        <v>11796</v>
      </c>
      <c r="U3060" t="s">
        <v>11797</v>
      </c>
      <c r="V3060" t="s">
        <v>11798</v>
      </c>
      <c r="Z3060">
        <v>115.21755013614801</v>
      </c>
      <c r="AA3060">
        <v>-8.7989461031803504</v>
      </c>
      <c r="AB3060" t="s">
        <v>11799</v>
      </c>
      <c r="AC3060" t="s">
        <v>216</v>
      </c>
      <c r="AL3060" t="s">
        <v>217</v>
      </c>
      <c r="AM3060" t="s">
        <v>11800</v>
      </c>
      <c r="AN3060" t="s">
        <v>6</v>
      </c>
      <c r="AO3060" t="s">
        <v>11393</v>
      </c>
      <c r="AP3060" s="57">
        <v>46318.625</v>
      </c>
      <c r="AR3060" t="s">
        <v>218</v>
      </c>
      <c r="AS3060" t="s">
        <v>219</v>
      </c>
      <c r="AT3060" t="s">
        <v>230</v>
      </c>
      <c r="AU3060">
        <v>20261023</v>
      </c>
      <c r="AV3060" t="s">
        <v>221</v>
      </c>
      <c r="AW3060" t="s">
        <v>882</v>
      </c>
      <c r="AX3060" t="s">
        <v>222</v>
      </c>
      <c r="BA3060" s="57">
        <v>46318.625</v>
      </c>
      <c r="BB3060" t="s">
        <v>11800</v>
      </c>
      <c r="BC3060">
        <v>2026</v>
      </c>
      <c r="BD3060">
        <v>10</v>
      </c>
      <c r="BE3060">
        <v>23</v>
      </c>
      <c r="BF3060" s="6">
        <f t="shared" si="141"/>
        <v>46318</v>
      </c>
      <c r="BG3060">
        <f t="shared" si="142"/>
        <v>-0.625</v>
      </c>
      <c r="BH3060" t="str">
        <f t="shared" si="143"/>
        <v>COMPLY</v>
      </c>
      <c r="BI3060" t="str">
        <f>VLOOKUP(H3060,Sheet2!$A$1:$B$270,2,FALSE)</f>
        <v>JIMBARAN</v>
      </c>
    </row>
    <row r="3061" spans="1:61">
      <c r="A3061">
        <v>3060</v>
      </c>
      <c r="B3061">
        <v>1002648457</v>
      </c>
      <c r="C3061">
        <v>3</v>
      </c>
      <c r="D3061" t="s">
        <v>34</v>
      </c>
      <c r="E3061">
        <v>5</v>
      </c>
      <c r="F3061" t="s">
        <v>553</v>
      </c>
      <c r="G3061" t="s">
        <v>81</v>
      </c>
      <c r="H3061" t="s">
        <v>394</v>
      </c>
      <c r="I3061" t="s">
        <v>212</v>
      </c>
      <c r="J3061" t="s">
        <v>213</v>
      </c>
      <c r="K3061" t="s">
        <v>149</v>
      </c>
      <c r="M3061" t="s">
        <v>11004</v>
      </c>
      <c r="N3061" t="s">
        <v>215</v>
      </c>
      <c r="O3061" s="57">
        <v>46317.384236111109</v>
      </c>
      <c r="P3061" s="57">
        <v>46317.440057870372</v>
      </c>
      <c r="Q3061">
        <v>69414908</v>
      </c>
      <c r="S3061">
        <v>172417225682</v>
      </c>
      <c r="T3061" t="s">
        <v>11796</v>
      </c>
      <c r="U3061" t="s">
        <v>11801</v>
      </c>
      <c r="Z3061">
        <v>115.2179802</v>
      </c>
      <c r="AA3061">
        <v>-8.7989815999999994</v>
      </c>
      <c r="AB3061" t="s">
        <v>11802</v>
      </c>
      <c r="AC3061" t="s">
        <v>229</v>
      </c>
      <c r="AO3061" t="s">
        <v>11760</v>
      </c>
      <c r="AR3061" t="s">
        <v>6</v>
      </c>
      <c r="AS3061" t="s">
        <v>219</v>
      </c>
      <c r="AT3061" t="s">
        <v>230</v>
      </c>
      <c r="AV3061" t="s">
        <v>11803</v>
      </c>
      <c r="AW3061" t="s">
        <v>540</v>
      </c>
      <c r="AX3061" t="s">
        <v>222</v>
      </c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str">
        <f>VLOOKUP(H3061,Sheet2!$A$1:$B$270,2,FALSE)</f>
        <v>JIMBARAN</v>
      </c>
    </row>
    <row r="3062" spans="1:61">
      <c r="A3062">
        <v>3061</v>
      </c>
      <c r="B3062">
        <v>1002652163</v>
      </c>
      <c r="C3062">
        <v>3</v>
      </c>
      <c r="D3062" t="s">
        <v>34</v>
      </c>
      <c r="E3062">
        <v>5</v>
      </c>
      <c r="F3062" t="s">
        <v>553</v>
      </c>
      <c r="G3062" t="s">
        <v>81</v>
      </c>
      <c r="H3062" t="s">
        <v>415</v>
      </c>
      <c r="I3062" t="s">
        <v>212</v>
      </c>
      <c r="J3062" t="s">
        <v>213</v>
      </c>
      <c r="K3062" t="s">
        <v>149</v>
      </c>
      <c r="M3062" t="s">
        <v>1400</v>
      </c>
      <c r="N3062" t="s">
        <v>215</v>
      </c>
      <c r="O3062" s="57">
        <v>46319.592048611114</v>
      </c>
      <c r="P3062" s="57">
        <v>46323.483194444445</v>
      </c>
      <c r="Q3062">
        <v>69416417</v>
      </c>
      <c r="S3062">
        <v>172402208342</v>
      </c>
      <c r="T3062" t="s">
        <v>12867</v>
      </c>
      <c r="U3062" t="s">
        <v>12875</v>
      </c>
      <c r="V3062" t="s">
        <v>12885</v>
      </c>
      <c r="Z3062">
        <v>115.2036372</v>
      </c>
      <c r="AA3062">
        <v>-8.7072433999999994</v>
      </c>
      <c r="AB3062" t="s">
        <v>12870</v>
      </c>
      <c r="AC3062" t="s">
        <v>229</v>
      </c>
      <c r="AL3062" t="s">
        <v>217</v>
      </c>
      <c r="AM3062" t="s">
        <v>12886</v>
      </c>
      <c r="AN3062" t="s">
        <v>6</v>
      </c>
      <c r="AO3062" t="s">
        <v>12466</v>
      </c>
      <c r="AP3062" s="57">
        <v>46321.458333333336</v>
      </c>
      <c r="AR3062" t="s">
        <v>14</v>
      </c>
      <c r="AS3062" t="s">
        <v>579</v>
      </c>
      <c r="AT3062" t="s">
        <v>230</v>
      </c>
      <c r="AV3062" t="s">
        <v>14859</v>
      </c>
      <c r="AW3062" t="s">
        <v>540</v>
      </c>
      <c r="AX3062" t="s">
        <v>222</v>
      </c>
      <c r="BA3062" s="57">
        <v>46321.458333333336</v>
      </c>
      <c r="BB3062" t="s">
        <v>12886</v>
      </c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str">
        <f>VLOOKUP(H3062,Sheet2!$A$1:$B$270,2,FALSE)</f>
        <v>JIMBARAN</v>
      </c>
    </row>
    <row r="3063" spans="1:61">
      <c r="A3063">
        <v>3062</v>
      </c>
      <c r="B3063">
        <v>1002652140</v>
      </c>
      <c r="C3063">
        <v>3</v>
      </c>
      <c r="D3063" t="s">
        <v>34</v>
      </c>
      <c r="E3063">
        <v>5</v>
      </c>
      <c r="F3063" t="s">
        <v>553</v>
      </c>
      <c r="G3063" t="s">
        <v>81</v>
      </c>
      <c r="H3063" t="s">
        <v>415</v>
      </c>
      <c r="I3063" t="s">
        <v>212</v>
      </c>
      <c r="J3063" t="s">
        <v>213</v>
      </c>
      <c r="K3063" t="s">
        <v>149</v>
      </c>
      <c r="M3063" t="s">
        <v>1400</v>
      </c>
      <c r="N3063" t="s">
        <v>215</v>
      </c>
      <c r="O3063" s="57">
        <v>46319.580555555556</v>
      </c>
      <c r="P3063" s="57">
        <v>46323.555266203701</v>
      </c>
      <c r="Q3063">
        <v>69416408</v>
      </c>
      <c r="S3063">
        <v>172402208338</v>
      </c>
      <c r="T3063" t="s">
        <v>12867</v>
      </c>
      <c r="U3063" t="s">
        <v>12887</v>
      </c>
      <c r="V3063" t="s">
        <v>12888</v>
      </c>
      <c r="Z3063">
        <v>115.20362799999999</v>
      </c>
      <c r="AA3063">
        <v>-8.7072927</v>
      </c>
      <c r="AB3063" t="s">
        <v>12870</v>
      </c>
      <c r="AC3063" t="s">
        <v>229</v>
      </c>
      <c r="AL3063" t="s">
        <v>217</v>
      </c>
      <c r="AM3063" t="s">
        <v>12889</v>
      </c>
      <c r="AN3063" t="s">
        <v>6</v>
      </c>
      <c r="AO3063" t="s">
        <v>12494</v>
      </c>
      <c r="AP3063" s="57">
        <v>46321.458333333336</v>
      </c>
      <c r="AQ3063" t="s">
        <v>841</v>
      </c>
      <c r="AR3063" t="s">
        <v>14</v>
      </c>
      <c r="AS3063" t="s">
        <v>579</v>
      </c>
      <c r="AT3063" t="s">
        <v>230</v>
      </c>
      <c r="AV3063" t="s">
        <v>14860</v>
      </c>
      <c r="AW3063" t="s">
        <v>1982</v>
      </c>
      <c r="AX3063" t="s">
        <v>222</v>
      </c>
      <c r="BA3063" s="57">
        <v>46321.458333333336</v>
      </c>
      <c r="BB3063" t="s">
        <v>12889</v>
      </c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str">
        <f>VLOOKUP(H3063,Sheet2!$A$1:$B$270,2,FALSE)</f>
        <v>JIMBARAN</v>
      </c>
    </row>
    <row r="3064" spans="1:61">
      <c r="A3064">
        <v>3063</v>
      </c>
      <c r="B3064">
        <v>1002652148</v>
      </c>
      <c r="C3064">
        <v>3</v>
      </c>
      <c r="D3064" t="s">
        <v>34</v>
      </c>
      <c r="E3064">
        <v>5</v>
      </c>
      <c r="F3064" t="s">
        <v>553</v>
      </c>
      <c r="G3064" t="s">
        <v>81</v>
      </c>
      <c r="H3064" t="s">
        <v>415</v>
      </c>
      <c r="I3064" t="s">
        <v>212</v>
      </c>
      <c r="J3064" t="s">
        <v>213</v>
      </c>
      <c r="K3064" t="s">
        <v>149</v>
      </c>
      <c r="M3064" t="s">
        <v>1400</v>
      </c>
      <c r="N3064" t="s">
        <v>215</v>
      </c>
      <c r="O3064" s="57">
        <v>46319.584513888891</v>
      </c>
      <c r="P3064" s="57">
        <v>46323.478101851855</v>
      </c>
      <c r="Q3064">
        <v>69416411</v>
      </c>
      <c r="S3064">
        <v>172402208339</v>
      </c>
      <c r="T3064" t="s">
        <v>12867</v>
      </c>
      <c r="U3064" t="s">
        <v>12887</v>
      </c>
      <c r="V3064" t="s">
        <v>12890</v>
      </c>
      <c r="Z3064">
        <v>115.2036284</v>
      </c>
      <c r="AA3064">
        <v>-8.7072908000000009</v>
      </c>
      <c r="AB3064" t="s">
        <v>12870</v>
      </c>
      <c r="AC3064" t="s">
        <v>229</v>
      </c>
      <c r="AL3064" t="s">
        <v>217</v>
      </c>
      <c r="AM3064" t="s">
        <v>12889</v>
      </c>
      <c r="AN3064" t="s">
        <v>6</v>
      </c>
      <c r="AO3064" t="s">
        <v>12494</v>
      </c>
      <c r="AP3064" s="57">
        <v>46321.458333333336</v>
      </c>
      <c r="AR3064" t="s">
        <v>14</v>
      </c>
      <c r="AS3064" t="s">
        <v>579</v>
      </c>
      <c r="AT3064" t="s">
        <v>230</v>
      </c>
      <c r="AV3064" t="s">
        <v>14861</v>
      </c>
      <c r="AW3064" t="s">
        <v>1982</v>
      </c>
      <c r="AX3064" t="s">
        <v>222</v>
      </c>
      <c r="BA3064" s="57">
        <v>46321.458333333336</v>
      </c>
      <c r="BB3064" t="s">
        <v>12889</v>
      </c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str">
        <f>VLOOKUP(H3064,Sheet2!$A$1:$B$270,2,FALSE)</f>
        <v>JIMBARAN</v>
      </c>
    </row>
    <row r="3065" spans="1:61">
      <c r="A3065">
        <v>3064</v>
      </c>
      <c r="B3065">
        <v>1002652157</v>
      </c>
      <c r="C3065">
        <v>3</v>
      </c>
      <c r="D3065" t="s">
        <v>34</v>
      </c>
      <c r="E3065">
        <v>5</v>
      </c>
      <c r="F3065" t="s">
        <v>553</v>
      </c>
      <c r="G3065" t="s">
        <v>81</v>
      </c>
      <c r="H3065" t="s">
        <v>415</v>
      </c>
      <c r="I3065" t="s">
        <v>212</v>
      </c>
      <c r="J3065" t="s">
        <v>213</v>
      </c>
      <c r="K3065" t="s">
        <v>149</v>
      </c>
      <c r="M3065" t="s">
        <v>1400</v>
      </c>
      <c r="N3065" t="s">
        <v>215</v>
      </c>
      <c r="O3065" s="57">
        <v>46319.588252314818</v>
      </c>
      <c r="P3065" s="57">
        <v>46323.575173611112</v>
      </c>
      <c r="Q3065">
        <v>69416414</v>
      </c>
      <c r="S3065">
        <v>172402208341</v>
      </c>
      <c r="T3065" t="s">
        <v>12867</v>
      </c>
      <c r="U3065" t="s">
        <v>12875</v>
      </c>
      <c r="V3065" t="s">
        <v>12876</v>
      </c>
      <c r="Z3065">
        <v>115.2036363</v>
      </c>
      <c r="AA3065">
        <v>-8.7072479000000005</v>
      </c>
      <c r="AB3065" t="s">
        <v>12870</v>
      </c>
      <c r="AC3065" t="s">
        <v>229</v>
      </c>
      <c r="AL3065" t="s">
        <v>217</v>
      </c>
      <c r="AM3065" t="s">
        <v>12826</v>
      </c>
      <c r="AN3065" t="s">
        <v>6</v>
      </c>
      <c r="AO3065" t="s">
        <v>12494</v>
      </c>
      <c r="AP3065" s="57">
        <v>46321.333333333336</v>
      </c>
      <c r="AR3065" t="s">
        <v>14</v>
      </c>
      <c r="AS3065" t="s">
        <v>579</v>
      </c>
      <c r="AT3065" t="s">
        <v>230</v>
      </c>
      <c r="AV3065" t="s">
        <v>14862</v>
      </c>
      <c r="AW3065" t="s">
        <v>540</v>
      </c>
      <c r="AX3065" t="s">
        <v>222</v>
      </c>
      <c r="BA3065" s="57">
        <v>46321.333333333336</v>
      </c>
      <c r="BB3065" t="s">
        <v>12826</v>
      </c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str">
        <f>VLOOKUP(H3065,Sheet2!$A$1:$B$270,2,FALSE)</f>
        <v>JIMBARAN</v>
      </c>
    </row>
    <row r="3066" spans="1:61">
      <c r="A3066">
        <v>3065</v>
      </c>
      <c r="B3066">
        <v>1002647140</v>
      </c>
      <c r="C3066">
        <v>3</v>
      </c>
      <c r="D3066" t="s">
        <v>34</v>
      </c>
      <c r="E3066">
        <v>5</v>
      </c>
      <c r="F3066" t="s">
        <v>553</v>
      </c>
      <c r="G3066" t="s">
        <v>81</v>
      </c>
      <c r="H3066" t="s">
        <v>415</v>
      </c>
      <c r="I3066" t="s">
        <v>212</v>
      </c>
      <c r="J3066" t="s">
        <v>213</v>
      </c>
      <c r="K3066" t="s">
        <v>149</v>
      </c>
      <c r="L3066" t="s">
        <v>214</v>
      </c>
      <c r="M3066" t="s">
        <v>76</v>
      </c>
      <c r="N3066" t="s">
        <v>215</v>
      </c>
      <c r="O3066" s="57">
        <v>46316.483842592592</v>
      </c>
      <c r="P3066" s="57">
        <v>46316.729756944442</v>
      </c>
      <c r="Q3066">
        <v>69414373</v>
      </c>
      <c r="S3066">
        <v>172402210947</v>
      </c>
      <c r="T3066" t="s">
        <v>11327</v>
      </c>
      <c r="U3066" t="s">
        <v>11328</v>
      </c>
      <c r="V3066" t="s">
        <v>11329</v>
      </c>
      <c r="Z3066">
        <v>115.2262911</v>
      </c>
      <c r="AA3066">
        <v>-8.7093214999999997</v>
      </c>
      <c r="AB3066" t="s">
        <v>11330</v>
      </c>
      <c r="AC3066" t="s">
        <v>235</v>
      </c>
      <c r="AL3066" t="s">
        <v>217</v>
      </c>
      <c r="AM3066" t="s">
        <v>11331</v>
      </c>
      <c r="AN3066" t="s">
        <v>6</v>
      </c>
      <c r="AO3066" t="s">
        <v>11102</v>
      </c>
      <c r="AP3066" s="57">
        <v>46317.333333333336</v>
      </c>
      <c r="AR3066" t="s">
        <v>218</v>
      </c>
      <c r="AS3066" t="s">
        <v>579</v>
      </c>
      <c r="AT3066" t="s">
        <v>342</v>
      </c>
      <c r="AU3066">
        <v>20261021</v>
      </c>
      <c r="AV3066" t="s">
        <v>221</v>
      </c>
      <c r="AW3066" t="s">
        <v>1899</v>
      </c>
      <c r="AX3066" t="s">
        <v>222</v>
      </c>
      <c r="BA3066" s="57">
        <v>46317.333333333336</v>
      </c>
      <c r="BB3066" t="s">
        <v>11331</v>
      </c>
      <c r="BC3066">
        <v>2026</v>
      </c>
      <c r="BD3066">
        <v>10</v>
      </c>
      <c r="BE3066">
        <v>21</v>
      </c>
      <c r="BF3066" s="6">
        <f t="shared" si="141"/>
        <v>46316</v>
      </c>
      <c r="BG3066">
        <f t="shared" si="142"/>
        <v>-1.3333333333357587</v>
      </c>
      <c r="BH3066" t="str">
        <f t="shared" si="143"/>
        <v>COMPLY</v>
      </c>
      <c r="BI3066" t="str">
        <f>VLOOKUP(H3066,Sheet2!$A$1:$B$270,2,FALSE)</f>
        <v>JIMBARAN</v>
      </c>
    </row>
    <row r="3067" spans="1:61">
      <c r="A3067">
        <v>3066</v>
      </c>
      <c r="B3067">
        <v>1002651761</v>
      </c>
      <c r="C3067">
        <v>3</v>
      </c>
      <c r="D3067" t="s">
        <v>34</v>
      </c>
      <c r="E3067">
        <v>5</v>
      </c>
      <c r="F3067" t="s">
        <v>553</v>
      </c>
      <c r="G3067" t="s">
        <v>81</v>
      </c>
      <c r="H3067" t="s">
        <v>415</v>
      </c>
      <c r="I3067" t="s">
        <v>212</v>
      </c>
      <c r="J3067" t="s">
        <v>213</v>
      </c>
      <c r="K3067" t="s">
        <v>149</v>
      </c>
      <c r="L3067" t="s">
        <v>214</v>
      </c>
      <c r="M3067" t="s">
        <v>76</v>
      </c>
      <c r="N3067" t="s">
        <v>215</v>
      </c>
      <c r="O3067" s="57">
        <v>46318.756122685183</v>
      </c>
      <c r="P3067" s="57">
        <v>46319.636030092595</v>
      </c>
      <c r="Q3067">
        <v>69416160</v>
      </c>
      <c r="S3067">
        <v>172402207934</v>
      </c>
      <c r="T3067" t="s">
        <v>11804</v>
      </c>
      <c r="U3067" t="s">
        <v>12881</v>
      </c>
      <c r="V3067" t="s">
        <v>12882</v>
      </c>
      <c r="Z3067">
        <v>115.2202458</v>
      </c>
      <c r="AA3067">
        <v>-8.7107072999999993</v>
      </c>
      <c r="AB3067" t="s">
        <v>12883</v>
      </c>
      <c r="AC3067" t="s">
        <v>235</v>
      </c>
      <c r="AL3067" t="s">
        <v>217</v>
      </c>
      <c r="AM3067" t="s">
        <v>12884</v>
      </c>
      <c r="AN3067" t="s">
        <v>6</v>
      </c>
      <c r="AO3067" t="s">
        <v>12741</v>
      </c>
      <c r="AP3067" s="57">
        <v>46319.625</v>
      </c>
      <c r="AR3067" t="s">
        <v>218</v>
      </c>
      <c r="AS3067" t="s">
        <v>579</v>
      </c>
      <c r="AT3067" t="s">
        <v>342</v>
      </c>
      <c r="AU3067">
        <v>20261024</v>
      </c>
      <c r="AV3067" t="s">
        <v>221</v>
      </c>
      <c r="AW3067" t="s">
        <v>3192</v>
      </c>
      <c r="AX3067" t="s">
        <v>222</v>
      </c>
      <c r="BA3067" s="57">
        <v>46319.625</v>
      </c>
      <c r="BB3067" t="s">
        <v>12884</v>
      </c>
      <c r="BC3067">
        <v>2026</v>
      </c>
      <c r="BD3067">
        <v>10</v>
      </c>
      <c r="BE3067">
        <v>24</v>
      </c>
      <c r="BF3067" s="6">
        <f t="shared" si="141"/>
        <v>46319</v>
      </c>
      <c r="BG3067">
        <f t="shared" si="142"/>
        <v>-0.625</v>
      </c>
      <c r="BH3067" t="str">
        <f t="shared" si="143"/>
        <v>COMPLY</v>
      </c>
      <c r="BI3067" t="str">
        <f>VLOOKUP(H3067,Sheet2!$A$1:$B$270,2,FALSE)</f>
        <v>JIMBARAN</v>
      </c>
    </row>
    <row r="3068" spans="1:61">
      <c r="A3068">
        <v>3067</v>
      </c>
      <c r="B3068">
        <v>1002652114</v>
      </c>
      <c r="C3068">
        <v>3</v>
      </c>
      <c r="D3068" t="s">
        <v>34</v>
      </c>
      <c r="E3068">
        <v>5</v>
      </c>
      <c r="F3068" t="s">
        <v>553</v>
      </c>
      <c r="G3068" t="s">
        <v>81</v>
      </c>
      <c r="H3068" t="s">
        <v>415</v>
      </c>
      <c r="I3068" t="s">
        <v>212</v>
      </c>
      <c r="J3068" t="s">
        <v>213</v>
      </c>
      <c r="K3068" t="s">
        <v>149</v>
      </c>
      <c r="M3068" t="s">
        <v>76</v>
      </c>
      <c r="N3068" t="s">
        <v>215</v>
      </c>
      <c r="O3068" s="57">
        <v>46319.566736111112</v>
      </c>
      <c r="P3068" s="57">
        <v>46321.853125000001</v>
      </c>
      <c r="Q3068">
        <v>69416383</v>
      </c>
      <c r="S3068">
        <v>172402208487</v>
      </c>
      <c r="T3068" t="s">
        <v>12867</v>
      </c>
      <c r="U3068" t="s">
        <v>12868</v>
      </c>
      <c r="V3068" t="s">
        <v>12869</v>
      </c>
      <c r="Z3068">
        <v>115.20364480000001</v>
      </c>
      <c r="AA3068">
        <v>-8.7072023999999999</v>
      </c>
      <c r="AB3068" t="s">
        <v>12870</v>
      </c>
      <c r="AC3068" t="s">
        <v>229</v>
      </c>
      <c r="AL3068" t="s">
        <v>217</v>
      </c>
      <c r="AM3068" t="s">
        <v>12871</v>
      </c>
      <c r="AN3068" t="s">
        <v>6</v>
      </c>
      <c r="AO3068" t="s">
        <v>11990</v>
      </c>
      <c r="AP3068" s="57">
        <v>46321.333333333336</v>
      </c>
      <c r="AR3068" t="s">
        <v>218</v>
      </c>
      <c r="AS3068" t="s">
        <v>579</v>
      </c>
      <c r="AT3068" t="s">
        <v>230</v>
      </c>
      <c r="AU3068">
        <v>20261026</v>
      </c>
      <c r="AV3068" t="s">
        <v>221</v>
      </c>
      <c r="AW3068" t="s">
        <v>540</v>
      </c>
      <c r="AX3068" t="s">
        <v>222</v>
      </c>
      <c r="BA3068" s="57">
        <v>46321.333333333336</v>
      </c>
      <c r="BB3068" t="s">
        <v>12871</v>
      </c>
      <c r="BC3068">
        <v>2026</v>
      </c>
      <c r="BD3068">
        <v>10</v>
      </c>
      <c r="BE3068">
        <v>26</v>
      </c>
      <c r="BF3068" s="6">
        <f t="shared" si="141"/>
        <v>46321</v>
      </c>
      <c r="BG3068">
        <f t="shared" si="142"/>
        <v>-0.33333333333575865</v>
      </c>
      <c r="BH3068" t="str">
        <f t="shared" si="143"/>
        <v>COMPLY</v>
      </c>
      <c r="BI3068" t="str">
        <f>VLOOKUP(H3068,Sheet2!$A$1:$B$270,2,FALSE)</f>
        <v>JIMBARAN</v>
      </c>
    </row>
    <row r="3069" spans="1:61">
      <c r="A3069">
        <v>3068</v>
      </c>
      <c r="B3069">
        <v>1002652123</v>
      </c>
      <c r="C3069">
        <v>3</v>
      </c>
      <c r="D3069" t="s">
        <v>34</v>
      </c>
      <c r="E3069">
        <v>5</v>
      </c>
      <c r="F3069" t="s">
        <v>553</v>
      </c>
      <c r="G3069" t="s">
        <v>81</v>
      </c>
      <c r="H3069" t="s">
        <v>415</v>
      </c>
      <c r="I3069" t="s">
        <v>212</v>
      </c>
      <c r="J3069" t="s">
        <v>213</v>
      </c>
      <c r="K3069" t="s">
        <v>149</v>
      </c>
      <c r="M3069" t="s">
        <v>76</v>
      </c>
      <c r="N3069" t="s">
        <v>215</v>
      </c>
      <c r="O3069" s="57">
        <v>46319.570405092592</v>
      </c>
      <c r="P3069" s="57">
        <v>46321.635150462964</v>
      </c>
      <c r="Q3069">
        <v>69416386</v>
      </c>
      <c r="S3069">
        <v>172402208333</v>
      </c>
      <c r="T3069" t="s">
        <v>12867</v>
      </c>
      <c r="U3069" t="s">
        <v>12872</v>
      </c>
      <c r="V3069" t="s">
        <v>12873</v>
      </c>
      <c r="Z3069">
        <v>115.2036287</v>
      </c>
      <c r="AA3069">
        <v>-8.7072889</v>
      </c>
      <c r="AB3069" t="s">
        <v>12870</v>
      </c>
      <c r="AC3069" t="s">
        <v>229</v>
      </c>
      <c r="AL3069" t="s">
        <v>217</v>
      </c>
      <c r="AM3069" t="s">
        <v>12874</v>
      </c>
      <c r="AN3069" t="s">
        <v>6</v>
      </c>
      <c r="AO3069" t="s">
        <v>12142</v>
      </c>
      <c r="AP3069" s="57">
        <v>46321.333333333336</v>
      </c>
      <c r="AR3069" t="s">
        <v>218</v>
      </c>
      <c r="AS3069" t="s">
        <v>579</v>
      </c>
      <c r="AT3069" t="s">
        <v>230</v>
      </c>
      <c r="AU3069">
        <v>20261026</v>
      </c>
      <c r="AV3069" t="s">
        <v>221</v>
      </c>
      <c r="AW3069" t="s">
        <v>2451</v>
      </c>
      <c r="AX3069" t="s">
        <v>222</v>
      </c>
      <c r="BA3069" s="57">
        <v>46321.333333333336</v>
      </c>
      <c r="BB3069" t="s">
        <v>12874</v>
      </c>
      <c r="BC3069">
        <v>2026</v>
      </c>
      <c r="BD3069">
        <v>10</v>
      </c>
      <c r="BE3069">
        <v>26</v>
      </c>
      <c r="BF3069" s="6">
        <f t="shared" si="141"/>
        <v>46321</v>
      </c>
      <c r="BG3069">
        <f t="shared" si="142"/>
        <v>-0.33333333333575865</v>
      </c>
      <c r="BH3069" t="str">
        <f t="shared" si="143"/>
        <v>COMPLY</v>
      </c>
      <c r="BI3069" t="str">
        <f>VLOOKUP(H3069,Sheet2!$A$1:$B$270,2,FALSE)</f>
        <v>JIMBARAN</v>
      </c>
    </row>
    <row r="3070" spans="1:61">
      <c r="A3070">
        <v>3069</v>
      </c>
      <c r="B3070">
        <v>1002652129</v>
      </c>
      <c r="C3070">
        <v>3</v>
      </c>
      <c r="D3070" t="s">
        <v>34</v>
      </c>
      <c r="E3070">
        <v>5</v>
      </c>
      <c r="F3070" t="s">
        <v>553</v>
      </c>
      <c r="G3070" t="s">
        <v>81</v>
      </c>
      <c r="H3070" t="s">
        <v>415</v>
      </c>
      <c r="I3070" t="s">
        <v>212</v>
      </c>
      <c r="J3070" t="s">
        <v>213</v>
      </c>
      <c r="K3070" t="s">
        <v>149</v>
      </c>
      <c r="M3070" t="s">
        <v>76</v>
      </c>
      <c r="N3070" t="s">
        <v>215</v>
      </c>
      <c r="O3070" s="57">
        <v>46319.575810185182</v>
      </c>
      <c r="P3070" s="57">
        <v>46321.636192129627</v>
      </c>
      <c r="Q3070">
        <v>69416362</v>
      </c>
      <c r="S3070">
        <v>172402208337</v>
      </c>
      <c r="T3070" t="s">
        <v>12867</v>
      </c>
      <c r="U3070" t="s">
        <v>12872</v>
      </c>
      <c r="V3070" t="s">
        <v>12877</v>
      </c>
      <c r="Z3070">
        <v>115.2036317</v>
      </c>
      <c r="AA3070">
        <v>-8.7072728999999995</v>
      </c>
      <c r="AB3070" t="s">
        <v>12870</v>
      </c>
      <c r="AC3070" t="s">
        <v>229</v>
      </c>
      <c r="AL3070" t="s">
        <v>217</v>
      </c>
      <c r="AM3070" t="s">
        <v>12874</v>
      </c>
      <c r="AN3070" t="s">
        <v>6</v>
      </c>
      <c r="AO3070" t="s">
        <v>12142</v>
      </c>
      <c r="AP3070" s="57">
        <v>46321.333333333336</v>
      </c>
      <c r="AR3070" t="s">
        <v>218</v>
      </c>
      <c r="AS3070" t="s">
        <v>579</v>
      </c>
      <c r="AT3070" t="s">
        <v>230</v>
      </c>
      <c r="AU3070">
        <v>20261026</v>
      </c>
      <c r="AV3070" t="s">
        <v>221</v>
      </c>
      <c r="AW3070" t="s">
        <v>1516</v>
      </c>
      <c r="AX3070" t="s">
        <v>222</v>
      </c>
      <c r="BA3070" s="57">
        <v>46321.333333333336</v>
      </c>
      <c r="BB3070" t="s">
        <v>12874</v>
      </c>
      <c r="BC3070">
        <v>2026</v>
      </c>
      <c r="BD3070">
        <v>10</v>
      </c>
      <c r="BE3070">
        <v>26</v>
      </c>
      <c r="BF3070" s="6">
        <f t="shared" si="141"/>
        <v>46321</v>
      </c>
      <c r="BG3070">
        <f t="shared" si="142"/>
        <v>-0.33333333333575865</v>
      </c>
      <c r="BH3070" t="str">
        <f t="shared" si="143"/>
        <v>COMPLY</v>
      </c>
      <c r="BI3070" t="str">
        <f>VLOOKUP(H3070,Sheet2!$A$1:$B$270,2,FALSE)</f>
        <v>JIMBARAN</v>
      </c>
    </row>
    <row r="3071" spans="1:61">
      <c r="A3071">
        <v>3070</v>
      </c>
      <c r="B3071">
        <v>1002652043</v>
      </c>
      <c r="C3071">
        <v>3</v>
      </c>
      <c r="D3071" t="s">
        <v>34</v>
      </c>
      <c r="E3071">
        <v>5</v>
      </c>
      <c r="F3071" t="s">
        <v>553</v>
      </c>
      <c r="G3071" t="s">
        <v>81</v>
      </c>
      <c r="H3071" t="s">
        <v>415</v>
      </c>
      <c r="I3071" t="s">
        <v>212</v>
      </c>
      <c r="J3071" t="s">
        <v>213</v>
      </c>
      <c r="K3071" t="s">
        <v>149</v>
      </c>
      <c r="M3071" t="s">
        <v>76</v>
      </c>
      <c r="N3071" t="s">
        <v>215</v>
      </c>
      <c r="O3071" s="57">
        <v>46319.520590277774</v>
      </c>
      <c r="P3071" s="57">
        <v>46321.852893518517</v>
      </c>
      <c r="Q3071">
        <v>69416323</v>
      </c>
      <c r="S3071">
        <v>172402208159</v>
      </c>
      <c r="T3071" t="s">
        <v>12867</v>
      </c>
      <c r="U3071" t="s">
        <v>12868</v>
      </c>
      <c r="V3071" t="s">
        <v>12878</v>
      </c>
      <c r="Z3071">
        <v>115.2036351</v>
      </c>
      <c r="AA3071">
        <v>-8.7072543000000007</v>
      </c>
      <c r="AB3071" t="s">
        <v>12870</v>
      </c>
      <c r="AC3071" t="s">
        <v>229</v>
      </c>
      <c r="AL3071" t="s">
        <v>217</v>
      </c>
      <c r="AM3071" t="s">
        <v>12874</v>
      </c>
      <c r="AN3071" t="s">
        <v>6</v>
      </c>
      <c r="AO3071" t="s">
        <v>11888</v>
      </c>
      <c r="AP3071" s="57">
        <v>46321.333333333336</v>
      </c>
      <c r="AR3071" t="s">
        <v>218</v>
      </c>
      <c r="AS3071" t="s">
        <v>579</v>
      </c>
      <c r="AT3071" t="s">
        <v>230</v>
      </c>
      <c r="AU3071">
        <v>20261026</v>
      </c>
      <c r="AV3071" t="s">
        <v>221</v>
      </c>
      <c r="AW3071" t="s">
        <v>1516</v>
      </c>
      <c r="AX3071" t="s">
        <v>222</v>
      </c>
      <c r="BA3071" s="57">
        <v>46321.333333333336</v>
      </c>
      <c r="BB3071" t="s">
        <v>12874</v>
      </c>
      <c r="BC3071">
        <v>2026</v>
      </c>
      <c r="BD3071">
        <v>10</v>
      </c>
      <c r="BE3071">
        <v>26</v>
      </c>
      <c r="BF3071" s="6">
        <f t="shared" si="141"/>
        <v>46321</v>
      </c>
      <c r="BG3071">
        <f t="shared" si="142"/>
        <v>-0.33333333333575865</v>
      </c>
      <c r="BH3071" t="str">
        <f t="shared" si="143"/>
        <v>COMPLY</v>
      </c>
      <c r="BI3071" t="str">
        <f>VLOOKUP(H3071,Sheet2!$A$1:$B$270,2,FALSE)</f>
        <v>JIMBARAN</v>
      </c>
    </row>
    <row r="3072" spans="1:61">
      <c r="A3072">
        <v>3071</v>
      </c>
      <c r="B3072">
        <v>1002654371</v>
      </c>
      <c r="C3072">
        <v>3</v>
      </c>
      <c r="D3072" t="s">
        <v>34</v>
      </c>
      <c r="E3072">
        <v>5</v>
      </c>
      <c r="F3072" t="s">
        <v>553</v>
      </c>
      <c r="G3072" t="s">
        <v>81</v>
      </c>
      <c r="H3072" t="s">
        <v>415</v>
      </c>
      <c r="I3072" t="s">
        <v>212</v>
      </c>
      <c r="J3072" t="s">
        <v>213</v>
      </c>
      <c r="K3072" t="s">
        <v>149</v>
      </c>
      <c r="M3072" t="s">
        <v>76</v>
      </c>
      <c r="N3072" t="s">
        <v>215</v>
      </c>
      <c r="O3072" s="57">
        <v>46321.626886574071</v>
      </c>
      <c r="P3072" s="57">
        <v>46321.802581018521</v>
      </c>
      <c r="Q3072">
        <v>69415828</v>
      </c>
      <c r="S3072">
        <v>172402206000</v>
      </c>
      <c r="T3072" t="s">
        <v>12893</v>
      </c>
      <c r="U3072" t="s">
        <v>13527</v>
      </c>
      <c r="V3072" t="s">
        <v>13528</v>
      </c>
      <c r="Z3072">
        <v>115.2342391</v>
      </c>
      <c r="AA3072">
        <v>-8.6965085999999996</v>
      </c>
      <c r="AB3072" t="s">
        <v>12899</v>
      </c>
      <c r="AC3072" t="s">
        <v>229</v>
      </c>
      <c r="AL3072" t="s">
        <v>217</v>
      </c>
      <c r="AM3072" t="s">
        <v>13529</v>
      </c>
      <c r="AN3072" t="s">
        <v>6</v>
      </c>
      <c r="AO3072" t="s">
        <v>13320</v>
      </c>
      <c r="AR3072" t="s">
        <v>218</v>
      </c>
      <c r="AS3072" t="s">
        <v>579</v>
      </c>
      <c r="AT3072" t="s">
        <v>342</v>
      </c>
      <c r="AU3072">
        <v>20261026</v>
      </c>
      <c r="AV3072" t="s">
        <v>221</v>
      </c>
      <c r="AW3072" t="s">
        <v>7869</v>
      </c>
      <c r="AX3072" t="s">
        <v>222</v>
      </c>
      <c r="BA3072" s="57">
        <v>46321.291666666664</v>
      </c>
      <c r="BB3072" t="s">
        <v>13529</v>
      </c>
      <c r="BC3072">
        <v>2026</v>
      </c>
      <c r="BD3072">
        <v>10</v>
      </c>
      <c r="BE3072">
        <v>26</v>
      </c>
      <c r="BF3072" s="6">
        <f t="shared" si="141"/>
        <v>46321</v>
      </c>
      <c r="BG3072">
        <f t="shared" si="142"/>
        <v>-0.29166666666424135</v>
      </c>
      <c r="BH3072" t="str">
        <f t="shared" si="143"/>
        <v>COMPLY</v>
      </c>
      <c r="BI3072" t="str">
        <f>VLOOKUP(H3072,Sheet2!$A$1:$B$270,2,FALSE)</f>
        <v>JIMBARAN</v>
      </c>
    </row>
    <row r="3073" spans="1:61">
      <c r="A3073">
        <v>3072</v>
      </c>
      <c r="B3073">
        <v>1002657441</v>
      </c>
      <c r="C3073">
        <v>3</v>
      </c>
      <c r="D3073" t="s">
        <v>34</v>
      </c>
      <c r="E3073">
        <v>5</v>
      </c>
      <c r="F3073" t="s">
        <v>553</v>
      </c>
      <c r="G3073" t="s">
        <v>81</v>
      </c>
      <c r="H3073" t="s">
        <v>415</v>
      </c>
      <c r="I3073" t="s">
        <v>212</v>
      </c>
      <c r="J3073" t="s">
        <v>213</v>
      </c>
      <c r="K3073" t="s">
        <v>149</v>
      </c>
      <c r="M3073" t="s">
        <v>76</v>
      </c>
      <c r="N3073" t="s">
        <v>215</v>
      </c>
      <c r="O3073" s="57">
        <v>46323.483194444445</v>
      </c>
      <c r="P3073" s="57">
        <v>46323.711875000001</v>
      </c>
      <c r="Q3073">
        <v>69416417</v>
      </c>
      <c r="S3073">
        <v>172402206535</v>
      </c>
      <c r="T3073" t="s">
        <v>12867</v>
      </c>
      <c r="U3073" t="s">
        <v>14863</v>
      </c>
      <c r="V3073" t="s">
        <v>14864</v>
      </c>
      <c r="Z3073">
        <v>115.203576</v>
      </c>
      <c r="AA3073">
        <v>-8.7074440000000006</v>
      </c>
      <c r="AB3073" t="s">
        <v>12870</v>
      </c>
      <c r="AC3073" t="s">
        <v>229</v>
      </c>
      <c r="AL3073" t="s">
        <v>217</v>
      </c>
      <c r="AM3073" t="s">
        <v>14865</v>
      </c>
      <c r="AN3073" t="s">
        <v>6</v>
      </c>
      <c r="AO3073" t="s">
        <v>14360</v>
      </c>
      <c r="AR3073" t="s">
        <v>218</v>
      </c>
      <c r="AS3073" t="s">
        <v>579</v>
      </c>
      <c r="AT3073" t="s">
        <v>230</v>
      </c>
      <c r="AU3073">
        <v>20261028</v>
      </c>
      <c r="AV3073" t="s">
        <v>221</v>
      </c>
      <c r="AW3073" t="s">
        <v>4338</v>
      </c>
      <c r="AX3073" t="s">
        <v>222</v>
      </c>
      <c r="BA3073" s="57">
        <v>46323.291666666664</v>
      </c>
      <c r="BB3073" t="s">
        <v>14865</v>
      </c>
      <c r="BC3073">
        <v>2026</v>
      </c>
      <c r="BD3073">
        <v>10</v>
      </c>
      <c r="BE3073">
        <v>28</v>
      </c>
      <c r="BF3073" s="6">
        <f t="shared" si="141"/>
        <v>46323</v>
      </c>
      <c r="BG3073">
        <f t="shared" si="142"/>
        <v>-0.29166666666424135</v>
      </c>
      <c r="BH3073" t="str">
        <f t="shared" si="143"/>
        <v>COMPLY</v>
      </c>
      <c r="BI3073" t="str">
        <f>VLOOKUP(H3073,Sheet2!$A$1:$B$270,2,FALSE)</f>
        <v>JIMBARAN</v>
      </c>
    </row>
    <row r="3074" spans="1:61">
      <c r="A3074">
        <v>3073</v>
      </c>
      <c r="B3074">
        <v>1002657419</v>
      </c>
      <c r="C3074">
        <v>3</v>
      </c>
      <c r="D3074" t="s">
        <v>34</v>
      </c>
      <c r="E3074">
        <v>5</v>
      </c>
      <c r="F3074" t="s">
        <v>553</v>
      </c>
      <c r="G3074" t="s">
        <v>81</v>
      </c>
      <c r="H3074" t="s">
        <v>415</v>
      </c>
      <c r="I3074" t="s">
        <v>212</v>
      </c>
      <c r="J3074" t="s">
        <v>213</v>
      </c>
      <c r="K3074" t="s">
        <v>149</v>
      </c>
      <c r="M3074" t="s">
        <v>76</v>
      </c>
      <c r="N3074" t="s">
        <v>215</v>
      </c>
      <c r="O3074" s="57">
        <v>46323.478101851855</v>
      </c>
      <c r="P3074" s="57">
        <v>46323.781388888892</v>
      </c>
      <c r="Q3074">
        <v>69416411</v>
      </c>
      <c r="S3074">
        <v>172402206364</v>
      </c>
      <c r="T3074" t="s">
        <v>12867</v>
      </c>
      <c r="U3074" t="s">
        <v>14863</v>
      </c>
      <c r="V3074" t="s">
        <v>14866</v>
      </c>
      <c r="Z3074">
        <v>115.204806621114</v>
      </c>
      <c r="AA3074">
        <v>-8.7093028652383904</v>
      </c>
      <c r="AB3074" t="s">
        <v>12870</v>
      </c>
      <c r="AC3074" t="s">
        <v>229</v>
      </c>
      <c r="AL3074" t="s">
        <v>217</v>
      </c>
      <c r="AM3074" t="s">
        <v>14867</v>
      </c>
      <c r="AN3074" t="s">
        <v>6</v>
      </c>
      <c r="AO3074" t="s">
        <v>14360</v>
      </c>
      <c r="AR3074" t="s">
        <v>218</v>
      </c>
      <c r="AS3074" t="s">
        <v>579</v>
      </c>
      <c r="AT3074" t="s">
        <v>230</v>
      </c>
      <c r="AU3074">
        <v>20261028</v>
      </c>
      <c r="AV3074" t="s">
        <v>221</v>
      </c>
      <c r="AW3074" t="s">
        <v>4338</v>
      </c>
      <c r="AX3074" t="s">
        <v>222</v>
      </c>
      <c r="BA3074" s="57">
        <v>46323.291666666664</v>
      </c>
      <c r="BB3074" t="s">
        <v>14867</v>
      </c>
      <c r="BC3074">
        <v>2026</v>
      </c>
      <c r="BD3074">
        <v>10</v>
      </c>
      <c r="BE3074">
        <v>28</v>
      </c>
      <c r="BF3074" s="6">
        <f t="shared" ref="BF3074:BF3137" si="144">DATE(BC3074,BD3074,BE3074)</f>
        <v>46323</v>
      </c>
      <c r="BG3074">
        <f t="shared" ref="BG3074:BG3137" si="145">BF3074-BA3074</f>
        <v>-0.29166666666424135</v>
      </c>
      <c r="BH3074" t="str">
        <f t="shared" ref="BH3074:BH3137" si="146">IF(BG3074=1,"COMPLY",IF(BG3074&lt;1,"COMPLY","NOT COMPLY"))</f>
        <v>COMPLY</v>
      </c>
      <c r="BI3074" t="str">
        <f>VLOOKUP(H3074,Sheet2!$A$1:$B$270,2,FALSE)</f>
        <v>JIMBARAN</v>
      </c>
    </row>
    <row r="3075" spans="1:61">
      <c r="A3075">
        <v>3074</v>
      </c>
      <c r="B3075">
        <v>1002657645</v>
      </c>
      <c r="C3075">
        <v>3</v>
      </c>
      <c r="D3075" t="s">
        <v>34</v>
      </c>
      <c r="E3075">
        <v>5</v>
      </c>
      <c r="F3075" t="s">
        <v>553</v>
      </c>
      <c r="G3075" t="s">
        <v>81</v>
      </c>
      <c r="H3075" t="s">
        <v>415</v>
      </c>
      <c r="I3075" t="s">
        <v>212</v>
      </c>
      <c r="J3075" t="s">
        <v>213</v>
      </c>
      <c r="K3075" t="s">
        <v>149</v>
      </c>
      <c r="M3075" t="s">
        <v>76</v>
      </c>
      <c r="N3075" t="s">
        <v>215</v>
      </c>
      <c r="O3075" s="57">
        <v>46323.555277777778</v>
      </c>
      <c r="P3075" s="57">
        <v>46323.680671296293</v>
      </c>
      <c r="Q3075">
        <v>69416408</v>
      </c>
      <c r="S3075">
        <v>172402803141</v>
      </c>
      <c r="T3075" t="s">
        <v>12867</v>
      </c>
      <c r="U3075" t="s">
        <v>14863</v>
      </c>
      <c r="V3075" t="s">
        <v>14868</v>
      </c>
      <c r="Z3075">
        <v>115.20354866981501</v>
      </c>
      <c r="AA3075">
        <v>-8.7074455852599506</v>
      </c>
      <c r="AB3075" t="s">
        <v>12870</v>
      </c>
      <c r="AC3075" t="s">
        <v>229</v>
      </c>
      <c r="AL3075" t="s">
        <v>217</v>
      </c>
      <c r="AM3075" t="s">
        <v>14867</v>
      </c>
      <c r="AN3075" t="s">
        <v>6</v>
      </c>
      <c r="AO3075" t="s">
        <v>14468</v>
      </c>
      <c r="AR3075" t="s">
        <v>218</v>
      </c>
      <c r="AS3075" t="s">
        <v>579</v>
      </c>
      <c r="AT3075" t="s">
        <v>230</v>
      </c>
      <c r="AU3075">
        <v>20261028</v>
      </c>
      <c r="AV3075" t="s">
        <v>221</v>
      </c>
      <c r="AW3075" t="s">
        <v>4338</v>
      </c>
      <c r="AX3075" t="s">
        <v>222</v>
      </c>
      <c r="BA3075" s="57">
        <v>46323.291666666664</v>
      </c>
      <c r="BB3075" t="s">
        <v>14867</v>
      </c>
      <c r="BC3075">
        <v>2026</v>
      </c>
      <c r="BD3075">
        <v>10</v>
      </c>
      <c r="BE3075">
        <v>28</v>
      </c>
      <c r="BF3075" s="6">
        <f t="shared" si="144"/>
        <v>46323</v>
      </c>
      <c r="BG3075">
        <f t="shared" si="145"/>
        <v>-0.29166666666424135</v>
      </c>
      <c r="BH3075" t="str">
        <f t="shared" si="146"/>
        <v>COMPLY</v>
      </c>
      <c r="BI3075" t="str">
        <f>VLOOKUP(H3075,Sheet2!$A$1:$B$270,2,FALSE)</f>
        <v>JIMBARAN</v>
      </c>
    </row>
    <row r="3076" spans="1:61">
      <c r="A3076">
        <v>3075</v>
      </c>
      <c r="B3076">
        <v>1002657754</v>
      </c>
      <c r="C3076">
        <v>3</v>
      </c>
      <c r="D3076" t="s">
        <v>34</v>
      </c>
      <c r="E3076">
        <v>5</v>
      </c>
      <c r="F3076" t="s">
        <v>553</v>
      </c>
      <c r="G3076" t="s">
        <v>81</v>
      </c>
      <c r="H3076" t="s">
        <v>415</v>
      </c>
      <c r="I3076" t="s">
        <v>212</v>
      </c>
      <c r="J3076" t="s">
        <v>213</v>
      </c>
      <c r="K3076" t="s">
        <v>149</v>
      </c>
      <c r="M3076" t="s">
        <v>76</v>
      </c>
      <c r="N3076" t="s">
        <v>215</v>
      </c>
      <c r="O3076" s="57">
        <v>46323.575173611112</v>
      </c>
      <c r="P3076" s="57">
        <v>46323.78056712963</v>
      </c>
      <c r="Q3076">
        <v>69416414</v>
      </c>
      <c r="S3076">
        <v>172402208318</v>
      </c>
      <c r="T3076" t="s">
        <v>12867</v>
      </c>
      <c r="U3076" t="s">
        <v>14863</v>
      </c>
      <c r="V3076" t="s">
        <v>14869</v>
      </c>
      <c r="Z3076">
        <v>115.2047872</v>
      </c>
      <c r="AA3076">
        <v>-8.7092997000000008</v>
      </c>
      <c r="AB3076" t="s">
        <v>12870</v>
      </c>
      <c r="AC3076" t="s">
        <v>229</v>
      </c>
      <c r="AL3076" t="s">
        <v>217</v>
      </c>
      <c r="AM3076" t="s">
        <v>14870</v>
      </c>
      <c r="AN3076" t="s">
        <v>6</v>
      </c>
      <c r="AO3076" t="s">
        <v>14769</v>
      </c>
      <c r="AR3076" t="s">
        <v>218</v>
      </c>
      <c r="AS3076" t="s">
        <v>579</v>
      </c>
      <c r="AT3076" t="s">
        <v>230</v>
      </c>
      <c r="AU3076">
        <v>20261028</v>
      </c>
      <c r="AV3076" t="s">
        <v>221</v>
      </c>
      <c r="AW3076" t="s">
        <v>4338</v>
      </c>
      <c r="AX3076" t="s">
        <v>222</v>
      </c>
      <c r="BA3076" s="57">
        <v>46323.291666666664</v>
      </c>
      <c r="BB3076" t="s">
        <v>14870</v>
      </c>
      <c r="BC3076">
        <v>2026</v>
      </c>
      <c r="BD3076">
        <v>10</v>
      </c>
      <c r="BE3076">
        <v>28</v>
      </c>
      <c r="BF3076" s="6">
        <f t="shared" si="144"/>
        <v>46323</v>
      </c>
      <c r="BG3076">
        <f t="shared" si="145"/>
        <v>-0.29166666666424135</v>
      </c>
      <c r="BH3076" t="str">
        <f t="shared" si="146"/>
        <v>COMPLY</v>
      </c>
      <c r="BI3076" t="str">
        <f>VLOOKUP(H3076,Sheet2!$A$1:$B$270,2,FALSE)</f>
        <v>JIMBARAN</v>
      </c>
    </row>
    <row r="3077" spans="1:61">
      <c r="A3077">
        <v>3076</v>
      </c>
      <c r="B3077">
        <v>1002658912</v>
      </c>
      <c r="C3077">
        <v>3</v>
      </c>
      <c r="D3077" t="s">
        <v>34</v>
      </c>
      <c r="E3077">
        <v>5</v>
      </c>
      <c r="F3077" t="s">
        <v>553</v>
      </c>
      <c r="G3077" t="s">
        <v>81</v>
      </c>
      <c r="H3077" t="s">
        <v>415</v>
      </c>
      <c r="I3077" t="s">
        <v>212</v>
      </c>
      <c r="J3077" t="s">
        <v>213</v>
      </c>
      <c r="K3077" t="s">
        <v>149</v>
      </c>
      <c r="L3077" t="s">
        <v>214</v>
      </c>
      <c r="M3077" t="s">
        <v>76</v>
      </c>
      <c r="N3077" t="s">
        <v>215</v>
      </c>
      <c r="O3077" s="57">
        <v>46324.454687500001</v>
      </c>
      <c r="P3077" s="57">
        <v>46324.706238425926</v>
      </c>
      <c r="Q3077">
        <v>69419118</v>
      </c>
      <c r="S3077">
        <v>172402206717</v>
      </c>
      <c r="T3077" t="s">
        <v>15571</v>
      </c>
      <c r="U3077" t="s">
        <v>15572</v>
      </c>
      <c r="V3077" t="s">
        <v>15573</v>
      </c>
      <c r="Z3077">
        <v>115.217453241348</v>
      </c>
      <c r="AA3077">
        <v>-8.7147401089598109</v>
      </c>
      <c r="AB3077" t="s">
        <v>15574</v>
      </c>
      <c r="AC3077" t="s">
        <v>216</v>
      </c>
      <c r="AL3077" t="s">
        <v>217</v>
      </c>
      <c r="AM3077" t="s">
        <v>15575</v>
      </c>
      <c r="AN3077" t="s">
        <v>6</v>
      </c>
      <c r="AO3077" t="s">
        <v>14947</v>
      </c>
      <c r="AP3077" s="57">
        <v>46325.333333333336</v>
      </c>
      <c r="AR3077" t="s">
        <v>218</v>
      </c>
      <c r="AS3077" t="s">
        <v>579</v>
      </c>
      <c r="AT3077" t="s">
        <v>230</v>
      </c>
      <c r="AU3077">
        <v>20261029</v>
      </c>
      <c r="AV3077" t="s">
        <v>221</v>
      </c>
      <c r="AW3077" t="s">
        <v>881</v>
      </c>
      <c r="AX3077" t="s">
        <v>222</v>
      </c>
      <c r="BA3077" s="57">
        <v>46325.333333333336</v>
      </c>
      <c r="BB3077" t="s">
        <v>15575</v>
      </c>
      <c r="BC3077">
        <v>2026</v>
      </c>
      <c r="BD3077">
        <v>10</v>
      </c>
      <c r="BE3077">
        <v>29</v>
      </c>
      <c r="BF3077" s="6">
        <f t="shared" si="144"/>
        <v>46324</v>
      </c>
      <c r="BG3077">
        <f t="shared" si="145"/>
        <v>-1.3333333333357587</v>
      </c>
      <c r="BH3077" t="str">
        <f t="shared" si="146"/>
        <v>COMPLY</v>
      </c>
      <c r="BI3077" t="str">
        <f>VLOOKUP(H3077,Sheet2!$A$1:$B$270,2,FALSE)</f>
        <v>JIMBARAN</v>
      </c>
    </row>
    <row r="3078" spans="1:61">
      <c r="A3078">
        <v>3077</v>
      </c>
      <c r="B3078">
        <v>1002648507</v>
      </c>
      <c r="C3078">
        <v>3</v>
      </c>
      <c r="D3078" t="s">
        <v>34</v>
      </c>
      <c r="E3078">
        <v>5</v>
      </c>
      <c r="F3078" t="s">
        <v>553</v>
      </c>
      <c r="G3078" t="s">
        <v>81</v>
      </c>
      <c r="H3078" t="s">
        <v>415</v>
      </c>
      <c r="I3078" t="s">
        <v>212</v>
      </c>
      <c r="J3078" t="s">
        <v>213</v>
      </c>
      <c r="K3078" t="s">
        <v>149</v>
      </c>
      <c r="M3078" t="s">
        <v>839</v>
      </c>
      <c r="N3078" t="s">
        <v>215</v>
      </c>
      <c r="O3078" s="57">
        <v>46317.397048611114</v>
      </c>
      <c r="P3078" s="57">
        <v>46325.397974537038</v>
      </c>
      <c r="Q3078">
        <v>69414918</v>
      </c>
      <c r="S3078">
        <v>172402209836</v>
      </c>
      <c r="T3078" t="s">
        <v>11804</v>
      </c>
      <c r="U3078" t="s">
        <v>11805</v>
      </c>
      <c r="V3078" t="s">
        <v>12879</v>
      </c>
      <c r="Z3078">
        <v>115.22022490000001</v>
      </c>
      <c r="AA3078">
        <v>-8.7108355999999993</v>
      </c>
      <c r="AB3078" t="s">
        <v>11806</v>
      </c>
      <c r="AC3078" t="s">
        <v>229</v>
      </c>
      <c r="AL3078" t="s">
        <v>217</v>
      </c>
      <c r="AM3078" t="s">
        <v>12880</v>
      </c>
      <c r="AN3078" t="s">
        <v>6</v>
      </c>
      <c r="AO3078" t="s">
        <v>11413</v>
      </c>
      <c r="AP3078" s="57">
        <v>46324.333333333336</v>
      </c>
      <c r="AQ3078" t="s">
        <v>841</v>
      </c>
      <c r="AR3078" t="s">
        <v>840</v>
      </c>
      <c r="AS3078" t="s">
        <v>579</v>
      </c>
      <c r="AT3078" t="s">
        <v>342</v>
      </c>
      <c r="AV3078" t="s">
        <v>15576</v>
      </c>
      <c r="AW3078" t="s">
        <v>1570</v>
      </c>
      <c r="AX3078" t="s">
        <v>222</v>
      </c>
      <c r="BA3078" s="57">
        <v>46324.333333333336</v>
      </c>
      <c r="BB3078" t="s">
        <v>12880</v>
      </c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str">
        <f>VLOOKUP(H3078,Sheet2!$A$1:$B$270,2,FALSE)</f>
        <v>JIMBARAN</v>
      </c>
    </row>
    <row r="3079" spans="1:61">
      <c r="A3079">
        <v>3078</v>
      </c>
      <c r="B3079">
        <v>1002639630</v>
      </c>
      <c r="C3079">
        <v>3</v>
      </c>
      <c r="D3079" t="s">
        <v>34</v>
      </c>
      <c r="E3079">
        <v>5</v>
      </c>
      <c r="F3079" t="s">
        <v>553</v>
      </c>
      <c r="G3079" t="s">
        <v>83</v>
      </c>
      <c r="H3079" t="s">
        <v>316</v>
      </c>
      <c r="I3079" t="s">
        <v>212</v>
      </c>
      <c r="J3079" t="s">
        <v>213</v>
      </c>
      <c r="K3079" t="s">
        <v>149</v>
      </c>
      <c r="L3079" t="s">
        <v>214</v>
      </c>
      <c r="M3079" t="s">
        <v>1400</v>
      </c>
      <c r="N3079" t="s">
        <v>215</v>
      </c>
      <c r="O3079" s="57">
        <v>46311.416446759256</v>
      </c>
      <c r="P3079" s="57">
        <v>46314.663460648146</v>
      </c>
      <c r="Q3079">
        <v>69411217</v>
      </c>
      <c r="S3079">
        <v>172401794247</v>
      </c>
      <c r="T3079" t="s">
        <v>4635</v>
      </c>
      <c r="U3079" t="s">
        <v>9335</v>
      </c>
      <c r="V3079" t="s">
        <v>9336</v>
      </c>
      <c r="Z3079">
        <v>115.2139215</v>
      </c>
      <c r="AA3079">
        <v>-8.6585363999999991</v>
      </c>
      <c r="AB3079" t="s">
        <v>9337</v>
      </c>
      <c r="AC3079" t="s">
        <v>235</v>
      </c>
      <c r="AL3079" t="s">
        <v>217</v>
      </c>
      <c r="AM3079" t="s">
        <v>9338</v>
      </c>
      <c r="AN3079" t="s">
        <v>6</v>
      </c>
      <c r="AO3079" t="s">
        <v>7922</v>
      </c>
      <c r="AP3079" s="57">
        <v>46312.333333333336</v>
      </c>
      <c r="AR3079" t="s">
        <v>14</v>
      </c>
      <c r="AS3079" t="s">
        <v>2476</v>
      </c>
      <c r="AT3079" t="s">
        <v>230</v>
      </c>
      <c r="AV3079" t="s">
        <v>10019</v>
      </c>
      <c r="AW3079" t="s">
        <v>875</v>
      </c>
      <c r="AX3079" t="s">
        <v>222</v>
      </c>
      <c r="BA3079" s="57">
        <v>46312.333333333336</v>
      </c>
      <c r="BB3079" t="s">
        <v>9338</v>
      </c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str">
        <f>VLOOKUP(H3079,Sheet2!$A$1:$B$270,2,FALSE)</f>
        <v>SANUR</v>
      </c>
    </row>
    <row r="3080" spans="1:61">
      <c r="A3080">
        <v>3079</v>
      </c>
      <c r="B3080">
        <v>1002649395</v>
      </c>
      <c r="C3080">
        <v>3</v>
      </c>
      <c r="D3080" t="s">
        <v>34</v>
      </c>
      <c r="E3080">
        <v>5</v>
      </c>
      <c r="F3080" t="s">
        <v>553</v>
      </c>
      <c r="G3080" t="s">
        <v>83</v>
      </c>
      <c r="H3080" t="s">
        <v>316</v>
      </c>
      <c r="I3080" t="s">
        <v>212</v>
      </c>
      <c r="J3080" t="s">
        <v>213</v>
      </c>
      <c r="K3080" t="s">
        <v>149</v>
      </c>
      <c r="M3080" t="s">
        <v>1400</v>
      </c>
      <c r="N3080" t="s">
        <v>215</v>
      </c>
      <c r="O3080" s="57">
        <v>46317.614432870374</v>
      </c>
      <c r="P3080" s="57">
        <v>46321.502754629626</v>
      </c>
      <c r="Q3080">
        <v>69415182</v>
      </c>
      <c r="S3080">
        <v>172401794292</v>
      </c>
      <c r="T3080" t="s">
        <v>11807</v>
      </c>
      <c r="U3080" t="s">
        <v>11808</v>
      </c>
      <c r="V3080" t="s">
        <v>12891</v>
      </c>
      <c r="Z3080">
        <v>115.216940289148</v>
      </c>
      <c r="AA3080">
        <v>-8.64979675134507</v>
      </c>
      <c r="AB3080" t="s">
        <v>11809</v>
      </c>
      <c r="AC3080" t="s">
        <v>229</v>
      </c>
      <c r="AL3080" t="s">
        <v>217</v>
      </c>
      <c r="AM3080" t="s">
        <v>12892</v>
      </c>
      <c r="AN3080" t="s">
        <v>6</v>
      </c>
      <c r="AO3080" t="s">
        <v>11424</v>
      </c>
      <c r="AP3080" s="57">
        <v>46319.458333333336</v>
      </c>
      <c r="AQ3080" t="s">
        <v>1495</v>
      </c>
      <c r="AR3080" t="s">
        <v>14</v>
      </c>
      <c r="AS3080" t="s">
        <v>2476</v>
      </c>
      <c r="AT3080" t="s">
        <v>342</v>
      </c>
      <c r="AV3080" t="s">
        <v>13530</v>
      </c>
      <c r="AW3080" t="s">
        <v>540</v>
      </c>
      <c r="AX3080" t="s">
        <v>222</v>
      </c>
      <c r="BA3080" s="57">
        <v>46319.458333333336</v>
      </c>
      <c r="BB3080" t="s">
        <v>12892</v>
      </c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str">
        <f>VLOOKUP(H3080,Sheet2!$A$1:$B$270,2,FALSE)</f>
        <v>SANUR</v>
      </c>
    </row>
    <row r="3081" spans="1:61">
      <c r="A3081">
        <v>3080</v>
      </c>
      <c r="B3081">
        <v>1002650874</v>
      </c>
      <c r="C3081">
        <v>3</v>
      </c>
      <c r="D3081" t="s">
        <v>34</v>
      </c>
      <c r="E3081">
        <v>5</v>
      </c>
      <c r="F3081" t="s">
        <v>553</v>
      </c>
      <c r="G3081" t="s">
        <v>83</v>
      </c>
      <c r="H3081" t="s">
        <v>316</v>
      </c>
      <c r="I3081" t="s">
        <v>212</v>
      </c>
      <c r="J3081" t="s">
        <v>213</v>
      </c>
      <c r="K3081" t="s">
        <v>149</v>
      </c>
      <c r="M3081" t="s">
        <v>1400</v>
      </c>
      <c r="N3081" t="s">
        <v>215</v>
      </c>
      <c r="O3081" s="57">
        <v>46318.527546296296</v>
      </c>
      <c r="P3081" s="57">
        <v>46321.626875000002</v>
      </c>
      <c r="Q3081">
        <v>69415828</v>
      </c>
      <c r="S3081">
        <v>172401793968</v>
      </c>
      <c r="T3081" t="s">
        <v>12893</v>
      </c>
      <c r="U3081" t="s">
        <v>12894</v>
      </c>
      <c r="V3081" t="s">
        <v>12898</v>
      </c>
      <c r="Z3081">
        <v>115.2342391</v>
      </c>
      <c r="AA3081">
        <v>-8.6965085999999996</v>
      </c>
      <c r="AB3081" t="s">
        <v>12899</v>
      </c>
      <c r="AC3081" t="s">
        <v>229</v>
      </c>
      <c r="AL3081" t="s">
        <v>217</v>
      </c>
      <c r="AM3081" t="s">
        <v>12900</v>
      </c>
      <c r="AN3081" t="s">
        <v>6</v>
      </c>
      <c r="AO3081" t="s">
        <v>11882</v>
      </c>
      <c r="AP3081" s="57">
        <v>46322.333333333336</v>
      </c>
      <c r="AQ3081" t="s">
        <v>838</v>
      </c>
      <c r="AR3081" t="s">
        <v>14</v>
      </c>
      <c r="AS3081" t="s">
        <v>2476</v>
      </c>
      <c r="AT3081" t="s">
        <v>342</v>
      </c>
      <c r="AV3081" t="s">
        <v>13531</v>
      </c>
      <c r="AW3081" t="s">
        <v>540</v>
      </c>
      <c r="AX3081" t="s">
        <v>222</v>
      </c>
      <c r="BA3081" s="57">
        <v>46322.333333333336</v>
      </c>
      <c r="BB3081" t="s">
        <v>12900</v>
      </c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str">
        <f>VLOOKUP(H3081,Sheet2!$A$1:$B$270,2,FALSE)</f>
        <v>SANUR</v>
      </c>
    </row>
    <row r="3082" spans="1:61">
      <c r="A3082">
        <v>3081</v>
      </c>
      <c r="B3082">
        <v>1002621473</v>
      </c>
      <c r="C3082">
        <v>3</v>
      </c>
      <c r="D3082" t="s">
        <v>34</v>
      </c>
      <c r="E3082">
        <v>5</v>
      </c>
      <c r="F3082" t="s">
        <v>553</v>
      </c>
      <c r="G3082" t="s">
        <v>83</v>
      </c>
      <c r="H3082" t="s">
        <v>316</v>
      </c>
      <c r="I3082" t="s">
        <v>212</v>
      </c>
      <c r="J3082" t="s">
        <v>213</v>
      </c>
      <c r="K3082" t="s">
        <v>149</v>
      </c>
      <c r="L3082" t="s">
        <v>214</v>
      </c>
      <c r="M3082" t="s">
        <v>76</v>
      </c>
      <c r="N3082" t="s">
        <v>215</v>
      </c>
      <c r="O3082" s="57">
        <v>46299.66574074074</v>
      </c>
      <c r="P3082" s="57">
        <v>46301.33084490741</v>
      </c>
      <c r="Q3082">
        <v>69403960</v>
      </c>
      <c r="S3082">
        <v>172401794124</v>
      </c>
      <c r="T3082" t="s">
        <v>2470</v>
      </c>
      <c r="U3082" t="s">
        <v>2471</v>
      </c>
      <c r="V3082" t="s">
        <v>2472</v>
      </c>
      <c r="Z3082">
        <v>115.233876292338</v>
      </c>
      <c r="AA3082">
        <v>-8.68437292116249</v>
      </c>
      <c r="AB3082" t="s">
        <v>2473</v>
      </c>
      <c r="AC3082" t="s">
        <v>2474</v>
      </c>
      <c r="AL3082" t="s">
        <v>217</v>
      </c>
      <c r="AM3082" t="s">
        <v>2475</v>
      </c>
      <c r="AN3082" t="s">
        <v>6</v>
      </c>
      <c r="AO3082" s="57">
        <v>46122.674062500002</v>
      </c>
      <c r="AP3082" s="57">
        <v>46300.625</v>
      </c>
      <c r="AR3082" t="s">
        <v>218</v>
      </c>
      <c r="AS3082" t="s">
        <v>2476</v>
      </c>
      <c r="AT3082" t="s">
        <v>230</v>
      </c>
      <c r="AU3082">
        <v>20261006</v>
      </c>
      <c r="AV3082" t="s">
        <v>221</v>
      </c>
      <c r="AW3082" t="s">
        <v>2477</v>
      </c>
      <c r="AX3082" t="s">
        <v>222</v>
      </c>
      <c r="BA3082" s="57">
        <v>46300.625</v>
      </c>
      <c r="BB3082" t="s">
        <v>2475</v>
      </c>
      <c r="BC3082">
        <v>2026</v>
      </c>
      <c r="BD3082">
        <v>10</v>
      </c>
      <c r="BE3082">
        <v>6</v>
      </c>
      <c r="BF3082" s="6">
        <f t="shared" si="144"/>
        <v>46301</v>
      </c>
      <c r="BG3082">
        <f t="shared" si="145"/>
        <v>0.375</v>
      </c>
      <c r="BH3082" t="str">
        <f t="shared" si="146"/>
        <v>COMPLY</v>
      </c>
      <c r="BI3082" t="str">
        <f>VLOOKUP(H3082,Sheet2!$A$1:$B$270,2,FALSE)</f>
        <v>SANUR</v>
      </c>
    </row>
    <row r="3083" spans="1:61">
      <c r="A3083">
        <v>3082</v>
      </c>
      <c r="B3083">
        <v>1002626288</v>
      </c>
      <c r="C3083">
        <v>3</v>
      </c>
      <c r="D3083" t="s">
        <v>34</v>
      </c>
      <c r="E3083">
        <v>5</v>
      </c>
      <c r="F3083" t="s">
        <v>553</v>
      </c>
      <c r="G3083" t="s">
        <v>83</v>
      </c>
      <c r="H3083" t="s">
        <v>316</v>
      </c>
      <c r="I3083" t="s">
        <v>212</v>
      </c>
      <c r="J3083" t="s">
        <v>213</v>
      </c>
      <c r="K3083" t="s">
        <v>149</v>
      </c>
      <c r="M3083" t="s">
        <v>76</v>
      </c>
      <c r="N3083" t="s">
        <v>215</v>
      </c>
      <c r="O3083" s="57">
        <v>46302.589259259257</v>
      </c>
      <c r="P3083" s="57">
        <v>46302.711076388892</v>
      </c>
      <c r="Q3083">
        <v>69402378</v>
      </c>
      <c r="S3083">
        <v>172401793742</v>
      </c>
      <c r="T3083" t="s">
        <v>1386</v>
      </c>
      <c r="U3083" t="s">
        <v>4409</v>
      </c>
      <c r="V3083" t="s">
        <v>4410</v>
      </c>
      <c r="Z3083">
        <v>115.221521</v>
      </c>
      <c r="AA3083">
        <v>-8.6358139999999999</v>
      </c>
      <c r="AB3083" t="s">
        <v>1389</v>
      </c>
      <c r="AC3083" t="s">
        <v>225</v>
      </c>
      <c r="AL3083" t="s">
        <v>217</v>
      </c>
      <c r="AM3083" t="s">
        <v>4411</v>
      </c>
      <c r="AN3083" t="s">
        <v>6</v>
      </c>
      <c r="AO3083" s="57">
        <v>46213.59065972222</v>
      </c>
      <c r="AR3083" t="s">
        <v>218</v>
      </c>
      <c r="AS3083" t="s">
        <v>2476</v>
      </c>
      <c r="AT3083" t="s">
        <v>220</v>
      </c>
      <c r="AU3083">
        <v>20261007</v>
      </c>
      <c r="AV3083" t="s">
        <v>221</v>
      </c>
      <c r="AW3083" t="s">
        <v>576</v>
      </c>
      <c r="AX3083" t="s">
        <v>222</v>
      </c>
      <c r="BA3083" s="57">
        <v>46302.291666666664</v>
      </c>
      <c r="BB3083" t="s">
        <v>4411</v>
      </c>
      <c r="BC3083">
        <v>2026</v>
      </c>
      <c r="BD3083">
        <v>10</v>
      </c>
      <c r="BE3083">
        <v>7</v>
      </c>
      <c r="BF3083" s="6">
        <f t="shared" si="144"/>
        <v>46302</v>
      </c>
      <c r="BG3083">
        <f t="shared" si="145"/>
        <v>-0.29166666666424135</v>
      </c>
      <c r="BH3083" t="str">
        <f t="shared" si="146"/>
        <v>COMPLY</v>
      </c>
      <c r="BI3083" t="str">
        <f>VLOOKUP(H3083,Sheet2!$A$1:$B$270,2,FALSE)</f>
        <v>SANUR</v>
      </c>
    </row>
    <row r="3084" spans="1:61">
      <c r="A3084">
        <v>3083</v>
      </c>
      <c r="B3084">
        <v>1002628227</v>
      </c>
      <c r="C3084">
        <v>3</v>
      </c>
      <c r="D3084" t="s">
        <v>34</v>
      </c>
      <c r="E3084">
        <v>5</v>
      </c>
      <c r="F3084" t="s">
        <v>553</v>
      </c>
      <c r="G3084" t="s">
        <v>83</v>
      </c>
      <c r="H3084" t="s">
        <v>316</v>
      </c>
      <c r="I3084" t="s">
        <v>212</v>
      </c>
      <c r="J3084" t="s">
        <v>213</v>
      </c>
      <c r="K3084" t="s">
        <v>149</v>
      </c>
      <c r="M3084" t="s">
        <v>76</v>
      </c>
      <c r="N3084" t="s">
        <v>215</v>
      </c>
      <c r="O3084" s="57">
        <v>46303.677719907406</v>
      </c>
      <c r="P3084" s="57">
        <v>46306.512627314813</v>
      </c>
      <c r="Q3084">
        <v>69406751</v>
      </c>
      <c r="S3084">
        <v>172401794182</v>
      </c>
      <c r="T3084" t="s">
        <v>4807</v>
      </c>
      <c r="U3084" t="s">
        <v>4808</v>
      </c>
      <c r="V3084" t="s">
        <v>4809</v>
      </c>
      <c r="Z3084">
        <v>115.2201859</v>
      </c>
      <c r="AA3084">
        <v>-8.6584436</v>
      </c>
      <c r="AB3084" t="s">
        <v>4810</v>
      </c>
      <c r="AC3084" t="s">
        <v>229</v>
      </c>
      <c r="AL3084" t="s">
        <v>217</v>
      </c>
      <c r="AM3084" t="s">
        <v>4572</v>
      </c>
      <c r="AN3084" t="s">
        <v>6</v>
      </c>
      <c r="AO3084" s="57">
        <v>46244.684513888889</v>
      </c>
      <c r="AP3084" s="57">
        <v>46305.333333333336</v>
      </c>
      <c r="AR3084" t="s">
        <v>218</v>
      </c>
      <c r="AS3084" t="s">
        <v>2476</v>
      </c>
      <c r="AT3084" t="s">
        <v>220</v>
      </c>
      <c r="AU3084">
        <v>20261011</v>
      </c>
      <c r="AV3084" t="s">
        <v>221</v>
      </c>
      <c r="AW3084" t="s">
        <v>3015</v>
      </c>
      <c r="AX3084" t="s">
        <v>222</v>
      </c>
      <c r="BA3084" s="57">
        <v>46305.333333333336</v>
      </c>
      <c r="BB3084" t="s">
        <v>4572</v>
      </c>
      <c r="BC3084">
        <v>2026</v>
      </c>
      <c r="BD3084">
        <v>10</v>
      </c>
      <c r="BE3084">
        <v>11</v>
      </c>
      <c r="BF3084" s="6">
        <f t="shared" si="144"/>
        <v>46306</v>
      </c>
      <c r="BG3084">
        <f t="shared" si="145"/>
        <v>0.66666666666424135</v>
      </c>
      <c r="BH3084" t="str">
        <f t="shared" si="146"/>
        <v>COMPLY</v>
      </c>
      <c r="BI3084" t="str">
        <f>VLOOKUP(H3084,Sheet2!$A$1:$B$270,2,FALSE)</f>
        <v>SANUR</v>
      </c>
    </row>
    <row r="3085" spans="1:61">
      <c r="A3085">
        <v>3084</v>
      </c>
      <c r="B3085">
        <v>1002629952</v>
      </c>
      <c r="C3085">
        <v>3</v>
      </c>
      <c r="D3085" t="s">
        <v>34</v>
      </c>
      <c r="E3085">
        <v>5</v>
      </c>
      <c r="F3085" t="s">
        <v>553</v>
      </c>
      <c r="G3085" t="s">
        <v>83</v>
      </c>
      <c r="H3085" t="s">
        <v>316</v>
      </c>
      <c r="I3085" t="s">
        <v>212</v>
      </c>
      <c r="J3085" t="s">
        <v>213</v>
      </c>
      <c r="K3085" t="s">
        <v>149</v>
      </c>
      <c r="M3085" t="s">
        <v>76</v>
      </c>
      <c r="N3085" t="s">
        <v>215</v>
      </c>
      <c r="O3085" s="57">
        <v>46304.613321759258</v>
      </c>
      <c r="P3085" s="57">
        <v>46308.589189814818</v>
      </c>
      <c r="Q3085">
        <v>69407456</v>
      </c>
      <c r="S3085">
        <v>172401793785</v>
      </c>
      <c r="T3085" t="s">
        <v>5726</v>
      </c>
      <c r="U3085" t="s">
        <v>5727</v>
      </c>
      <c r="V3085" t="s">
        <v>5728</v>
      </c>
      <c r="Z3085">
        <v>115.2409576</v>
      </c>
      <c r="AA3085">
        <v>-8.6679416000000007</v>
      </c>
      <c r="AB3085" t="s">
        <v>5729</v>
      </c>
      <c r="AC3085" t="s">
        <v>229</v>
      </c>
      <c r="AL3085" t="s">
        <v>217</v>
      </c>
      <c r="AM3085" t="s">
        <v>5730</v>
      </c>
      <c r="AN3085" t="s">
        <v>6</v>
      </c>
      <c r="AO3085" s="57">
        <v>46275.622025462966</v>
      </c>
      <c r="AP3085" s="57">
        <v>46307.458333333336</v>
      </c>
      <c r="AR3085" t="s">
        <v>218</v>
      </c>
      <c r="AS3085" t="s">
        <v>2476</v>
      </c>
      <c r="AT3085" t="s">
        <v>230</v>
      </c>
      <c r="AU3085">
        <v>20261013</v>
      </c>
      <c r="AV3085" t="s">
        <v>221</v>
      </c>
      <c r="AW3085" t="s">
        <v>559</v>
      </c>
      <c r="AX3085" t="s">
        <v>222</v>
      </c>
      <c r="BA3085" s="57">
        <v>46307.458333333336</v>
      </c>
      <c r="BB3085" t="s">
        <v>5730</v>
      </c>
      <c r="BC3085">
        <v>2026</v>
      </c>
      <c r="BD3085">
        <v>10</v>
      </c>
      <c r="BE3085">
        <v>13</v>
      </c>
      <c r="BF3085" s="6">
        <f t="shared" si="144"/>
        <v>46308</v>
      </c>
      <c r="BG3085">
        <f t="shared" si="145"/>
        <v>0.54166666666424135</v>
      </c>
      <c r="BH3085" t="str">
        <f t="shared" si="146"/>
        <v>COMPLY</v>
      </c>
      <c r="BI3085" t="str">
        <f>VLOOKUP(H3085,Sheet2!$A$1:$B$270,2,FALSE)</f>
        <v>SANUR</v>
      </c>
    </row>
    <row r="3086" spans="1:61">
      <c r="A3086">
        <v>3085</v>
      </c>
      <c r="B3086">
        <v>1002636845</v>
      </c>
      <c r="C3086">
        <v>3</v>
      </c>
      <c r="D3086" t="s">
        <v>34</v>
      </c>
      <c r="E3086">
        <v>5</v>
      </c>
      <c r="F3086" t="s">
        <v>553</v>
      </c>
      <c r="G3086" t="s">
        <v>83</v>
      </c>
      <c r="H3086" t="s">
        <v>316</v>
      </c>
      <c r="I3086" t="s">
        <v>212</v>
      </c>
      <c r="J3086" t="s">
        <v>213</v>
      </c>
      <c r="K3086" t="s">
        <v>149</v>
      </c>
      <c r="L3086" t="s">
        <v>826</v>
      </c>
      <c r="M3086" t="s">
        <v>76</v>
      </c>
      <c r="N3086" t="s">
        <v>215</v>
      </c>
      <c r="O3086" s="57">
        <v>46309.576157407406</v>
      </c>
      <c r="P3086" s="57">
        <v>46311.334039351852</v>
      </c>
      <c r="Q3086">
        <v>69410178</v>
      </c>
      <c r="R3086">
        <v>3612108164</v>
      </c>
      <c r="S3086">
        <v>172401794233</v>
      </c>
      <c r="T3086" t="s">
        <v>7357</v>
      </c>
      <c r="U3086" t="s">
        <v>7358</v>
      </c>
      <c r="V3086" t="s">
        <v>7359</v>
      </c>
      <c r="Z3086">
        <v>115.232325084507</v>
      </c>
      <c r="AA3086">
        <v>-8.6745429015287208</v>
      </c>
      <c r="AB3086" t="s">
        <v>7360</v>
      </c>
      <c r="AC3086" t="s">
        <v>216</v>
      </c>
      <c r="AL3086" t="s">
        <v>217</v>
      </c>
      <c r="AM3086" t="s">
        <v>7116</v>
      </c>
      <c r="AN3086" t="s">
        <v>6</v>
      </c>
      <c r="AO3086" t="s">
        <v>7103</v>
      </c>
      <c r="AP3086" s="57">
        <v>46310.458333333336</v>
      </c>
      <c r="AR3086" t="s">
        <v>218</v>
      </c>
      <c r="AS3086" t="s">
        <v>2476</v>
      </c>
      <c r="AT3086" t="s">
        <v>230</v>
      </c>
      <c r="AU3086">
        <v>20261016</v>
      </c>
      <c r="AV3086" t="s">
        <v>221</v>
      </c>
      <c r="AW3086" t="s">
        <v>7361</v>
      </c>
      <c r="AX3086" t="s">
        <v>222</v>
      </c>
      <c r="BA3086" s="57">
        <v>46310.458333333336</v>
      </c>
      <c r="BB3086" t="s">
        <v>7116</v>
      </c>
      <c r="BC3086">
        <v>2026</v>
      </c>
      <c r="BD3086">
        <v>10</v>
      </c>
      <c r="BE3086">
        <v>16</v>
      </c>
      <c r="BF3086" s="6">
        <f t="shared" si="144"/>
        <v>46311</v>
      </c>
      <c r="BG3086">
        <f t="shared" si="145"/>
        <v>0.54166666666424135</v>
      </c>
      <c r="BH3086" t="str">
        <f t="shared" si="146"/>
        <v>COMPLY</v>
      </c>
      <c r="BI3086" t="str">
        <f>VLOOKUP(H3086,Sheet2!$A$1:$B$270,2,FALSE)</f>
        <v>SANUR</v>
      </c>
    </row>
    <row r="3087" spans="1:61">
      <c r="A3087">
        <v>3086</v>
      </c>
      <c r="B3087">
        <v>1002638415</v>
      </c>
      <c r="C3087">
        <v>3</v>
      </c>
      <c r="D3087" t="s">
        <v>34</v>
      </c>
      <c r="E3087">
        <v>5</v>
      </c>
      <c r="F3087" t="s">
        <v>553</v>
      </c>
      <c r="G3087" t="s">
        <v>83</v>
      </c>
      <c r="H3087" t="s">
        <v>316</v>
      </c>
      <c r="I3087" t="s">
        <v>212</v>
      </c>
      <c r="J3087" t="s">
        <v>213</v>
      </c>
      <c r="K3087" t="s">
        <v>149</v>
      </c>
      <c r="L3087" t="s">
        <v>214</v>
      </c>
      <c r="M3087" t="s">
        <v>76</v>
      </c>
      <c r="N3087" t="s">
        <v>215</v>
      </c>
      <c r="O3087" s="57">
        <v>46310.549074074072</v>
      </c>
      <c r="P3087" s="57">
        <v>46312.308761574073</v>
      </c>
      <c r="Q3087">
        <v>69410781</v>
      </c>
      <c r="S3087">
        <v>172401794239</v>
      </c>
      <c r="T3087" t="s">
        <v>7897</v>
      </c>
      <c r="U3087" t="s">
        <v>7898</v>
      </c>
      <c r="V3087" t="s">
        <v>7899</v>
      </c>
      <c r="Z3087">
        <v>115.2173212</v>
      </c>
      <c r="AA3087">
        <v>-8.6739538999999901</v>
      </c>
      <c r="AB3087" t="s">
        <v>7900</v>
      </c>
      <c r="AC3087" t="s">
        <v>235</v>
      </c>
      <c r="AL3087" t="s">
        <v>217</v>
      </c>
      <c r="AM3087" t="s">
        <v>7901</v>
      </c>
      <c r="AN3087" t="s">
        <v>6</v>
      </c>
      <c r="AO3087" t="s">
        <v>7394</v>
      </c>
      <c r="AP3087" s="57">
        <v>46311.458333333336</v>
      </c>
      <c r="AR3087" t="s">
        <v>218</v>
      </c>
      <c r="AS3087" t="s">
        <v>2476</v>
      </c>
      <c r="AT3087" t="s">
        <v>342</v>
      </c>
      <c r="AU3087">
        <v>20261017</v>
      </c>
      <c r="AV3087" t="s">
        <v>221</v>
      </c>
      <c r="AW3087" t="s">
        <v>7902</v>
      </c>
      <c r="AX3087" t="s">
        <v>222</v>
      </c>
      <c r="BA3087" s="57">
        <v>46311.458333333336</v>
      </c>
      <c r="BB3087" t="s">
        <v>7901</v>
      </c>
      <c r="BC3087">
        <v>2026</v>
      </c>
      <c r="BD3087">
        <v>10</v>
      </c>
      <c r="BE3087">
        <v>17</v>
      </c>
      <c r="BF3087" s="6">
        <f t="shared" si="144"/>
        <v>46312</v>
      </c>
      <c r="BG3087">
        <f t="shared" si="145"/>
        <v>0.54166666666424135</v>
      </c>
      <c r="BH3087" t="str">
        <f t="shared" si="146"/>
        <v>COMPLY</v>
      </c>
      <c r="BI3087" t="str">
        <f>VLOOKUP(H3087,Sheet2!$A$1:$B$270,2,FALSE)</f>
        <v>SANUR</v>
      </c>
    </row>
    <row r="3088" spans="1:61">
      <c r="A3088">
        <v>3087</v>
      </c>
      <c r="B3088">
        <v>1002640802</v>
      </c>
      <c r="C3088">
        <v>3</v>
      </c>
      <c r="D3088" t="s">
        <v>34</v>
      </c>
      <c r="E3088">
        <v>5</v>
      </c>
      <c r="F3088" t="s">
        <v>553</v>
      </c>
      <c r="G3088" t="s">
        <v>83</v>
      </c>
      <c r="H3088" t="s">
        <v>316</v>
      </c>
      <c r="I3088" t="s">
        <v>212</v>
      </c>
      <c r="J3088" t="s">
        <v>213</v>
      </c>
      <c r="K3088" t="s">
        <v>149</v>
      </c>
      <c r="M3088" t="s">
        <v>76</v>
      </c>
      <c r="N3088" t="s">
        <v>215</v>
      </c>
      <c r="O3088" s="57">
        <v>46311.708136574074</v>
      </c>
      <c r="P3088" s="57">
        <v>46313.461956018517</v>
      </c>
      <c r="Q3088">
        <v>69411761</v>
      </c>
      <c r="R3088">
        <v>3612108182</v>
      </c>
      <c r="S3088">
        <v>172401793873</v>
      </c>
      <c r="T3088" t="s">
        <v>9330</v>
      </c>
      <c r="U3088" t="s">
        <v>9331</v>
      </c>
      <c r="V3088" t="s">
        <v>9332</v>
      </c>
      <c r="Z3088">
        <v>115.21761909999999</v>
      </c>
      <c r="AA3088">
        <v>-8.6653348999999995</v>
      </c>
      <c r="AB3088" t="s">
        <v>9333</v>
      </c>
      <c r="AC3088" t="s">
        <v>229</v>
      </c>
      <c r="AL3088" t="s">
        <v>217</v>
      </c>
      <c r="AM3088" t="s">
        <v>9334</v>
      </c>
      <c r="AN3088" t="s">
        <v>6</v>
      </c>
      <c r="AO3088" t="s">
        <v>8944</v>
      </c>
      <c r="AP3088" s="57">
        <v>46313.625</v>
      </c>
      <c r="AR3088" t="s">
        <v>218</v>
      </c>
      <c r="AS3088" t="s">
        <v>2476</v>
      </c>
      <c r="AT3088" t="s">
        <v>230</v>
      </c>
      <c r="AU3088">
        <v>20261018</v>
      </c>
      <c r="AV3088" t="s">
        <v>221</v>
      </c>
      <c r="AW3088" t="s">
        <v>1585</v>
      </c>
      <c r="AX3088" t="s">
        <v>222</v>
      </c>
      <c r="BA3088" s="57">
        <v>46313.625</v>
      </c>
      <c r="BB3088" t="s">
        <v>9334</v>
      </c>
      <c r="BC3088">
        <v>2026</v>
      </c>
      <c r="BD3088">
        <v>10</v>
      </c>
      <c r="BE3088">
        <v>18</v>
      </c>
      <c r="BF3088" s="6">
        <f t="shared" si="144"/>
        <v>46313</v>
      </c>
      <c r="BG3088">
        <f t="shared" si="145"/>
        <v>-0.625</v>
      </c>
      <c r="BH3088" t="str">
        <f t="shared" si="146"/>
        <v>COMPLY</v>
      </c>
      <c r="BI3088" t="str">
        <f>VLOOKUP(H3088,Sheet2!$A$1:$B$270,2,FALSE)</f>
        <v>SANUR</v>
      </c>
    </row>
    <row r="3089" spans="1:61">
      <c r="A3089">
        <v>3088</v>
      </c>
      <c r="B3089">
        <v>1002643892</v>
      </c>
      <c r="C3089">
        <v>3</v>
      </c>
      <c r="D3089" t="s">
        <v>34</v>
      </c>
      <c r="E3089">
        <v>5</v>
      </c>
      <c r="F3089" t="s">
        <v>553</v>
      </c>
      <c r="G3089" t="s">
        <v>83</v>
      </c>
      <c r="H3089" t="s">
        <v>316</v>
      </c>
      <c r="I3089" t="s">
        <v>212</v>
      </c>
      <c r="J3089" t="s">
        <v>213</v>
      </c>
      <c r="K3089" t="s">
        <v>149</v>
      </c>
      <c r="M3089" t="s">
        <v>76</v>
      </c>
      <c r="N3089" t="s">
        <v>215</v>
      </c>
      <c r="O3089" s="57">
        <v>46314.663472222222</v>
      </c>
      <c r="P3089" s="57">
        <v>46315.438067129631</v>
      </c>
      <c r="Q3089">
        <v>69411217</v>
      </c>
      <c r="S3089">
        <v>172401794259</v>
      </c>
      <c r="T3089" t="s">
        <v>4635</v>
      </c>
      <c r="U3089" t="s">
        <v>10020</v>
      </c>
      <c r="V3089" t="s">
        <v>10021</v>
      </c>
      <c r="Z3089">
        <v>115.21385014000001</v>
      </c>
      <c r="AA3089">
        <v>-8.6586044839999996</v>
      </c>
      <c r="AB3089" t="s">
        <v>9337</v>
      </c>
      <c r="AC3089" t="s">
        <v>216</v>
      </c>
      <c r="AL3089" t="s">
        <v>217</v>
      </c>
      <c r="AM3089" t="s">
        <v>10022</v>
      </c>
      <c r="AN3089" t="s">
        <v>6</v>
      </c>
      <c r="AO3089" t="s">
        <v>9433</v>
      </c>
      <c r="AR3089" t="s">
        <v>218</v>
      </c>
      <c r="AS3089" t="s">
        <v>2476</v>
      </c>
      <c r="AT3089" t="s">
        <v>230</v>
      </c>
      <c r="AU3089">
        <v>20261020</v>
      </c>
      <c r="AV3089" t="s">
        <v>221</v>
      </c>
      <c r="AW3089" t="s">
        <v>539</v>
      </c>
      <c r="AX3089" t="s">
        <v>222</v>
      </c>
      <c r="BA3089" s="57">
        <v>46314.291666666664</v>
      </c>
      <c r="BB3089" t="s">
        <v>10022</v>
      </c>
      <c r="BC3089">
        <v>2026</v>
      </c>
      <c r="BD3089">
        <v>10</v>
      </c>
      <c r="BE3089">
        <v>20</v>
      </c>
      <c r="BF3089" s="6">
        <f t="shared" si="144"/>
        <v>46315</v>
      </c>
      <c r="BG3089">
        <f t="shared" si="145"/>
        <v>0.70833333333575865</v>
      </c>
      <c r="BH3089" t="str">
        <f t="shared" si="146"/>
        <v>COMPLY</v>
      </c>
      <c r="BI3089" t="str">
        <f>VLOOKUP(H3089,Sheet2!$A$1:$B$270,2,FALSE)</f>
        <v>SANUR</v>
      </c>
    </row>
    <row r="3090" spans="1:61">
      <c r="A3090">
        <v>3089</v>
      </c>
      <c r="B3090">
        <v>1002643835</v>
      </c>
      <c r="C3090">
        <v>3</v>
      </c>
      <c r="D3090" t="s">
        <v>34</v>
      </c>
      <c r="E3090">
        <v>5</v>
      </c>
      <c r="F3090" t="s">
        <v>553</v>
      </c>
      <c r="G3090" t="s">
        <v>83</v>
      </c>
      <c r="H3090" t="s">
        <v>316</v>
      </c>
      <c r="I3090" t="s">
        <v>212</v>
      </c>
      <c r="J3090" t="s">
        <v>213</v>
      </c>
      <c r="K3090" t="s">
        <v>149</v>
      </c>
      <c r="M3090" t="s">
        <v>76</v>
      </c>
      <c r="N3090" t="s">
        <v>215</v>
      </c>
      <c r="O3090" s="57">
        <v>46314.66065972222</v>
      </c>
      <c r="P3090" s="57">
        <v>46315.890162037038</v>
      </c>
      <c r="Q3090">
        <v>69413138</v>
      </c>
      <c r="S3090">
        <v>172401793913</v>
      </c>
      <c r="T3090" t="s">
        <v>10023</v>
      </c>
      <c r="U3090" t="s">
        <v>10024</v>
      </c>
      <c r="V3090" t="s">
        <v>10025</v>
      </c>
      <c r="Z3090">
        <v>115.239595770883</v>
      </c>
      <c r="AA3090">
        <v>-8.6919731946860406</v>
      </c>
      <c r="AB3090" t="s">
        <v>10026</v>
      </c>
      <c r="AC3090" t="s">
        <v>229</v>
      </c>
      <c r="AL3090" t="s">
        <v>217</v>
      </c>
      <c r="AM3090" t="s">
        <v>9746</v>
      </c>
      <c r="AN3090" t="s">
        <v>6</v>
      </c>
      <c r="AO3090" t="s">
        <v>9708</v>
      </c>
      <c r="AP3090" s="57">
        <v>46315.625</v>
      </c>
      <c r="AR3090" t="s">
        <v>218</v>
      </c>
      <c r="AS3090" t="s">
        <v>2476</v>
      </c>
      <c r="AT3090" t="s">
        <v>342</v>
      </c>
      <c r="AU3090">
        <v>20261020</v>
      </c>
      <c r="AV3090" t="s">
        <v>221</v>
      </c>
      <c r="AW3090" t="s">
        <v>540</v>
      </c>
      <c r="AX3090" t="s">
        <v>222</v>
      </c>
      <c r="BA3090" s="57">
        <v>46315.625</v>
      </c>
      <c r="BB3090" t="s">
        <v>9746</v>
      </c>
      <c r="BC3090">
        <v>2026</v>
      </c>
      <c r="BD3090">
        <v>10</v>
      </c>
      <c r="BE3090">
        <v>20</v>
      </c>
      <c r="BF3090" s="6">
        <f t="shared" si="144"/>
        <v>46315</v>
      </c>
      <c r="BG3090">
        <f t="shared" si="145"/>
        <v>-0.625</v>
      </c>
      <c r="BH3090" t="str">
        <f t="shared" si="146"/>
        <v>COMPLY</v>
      </c>
      <c r="BI3090" t="str">
        <f>VLOOKUP(H3090,Sheet2!$A$1:$B$270,2,FALSE)</f>
        <v>SANUR</v>
      </c>
    </row>
    <row r="3091" spans="1:61">
      <c r="A3091">
        <v>3090</v>
      </c>
      <c r="B3091">
        <v>1002649291</v>
      </c>
      <c r="C3091">
        <v>3</v>
      </c>
      <c r="D3091" t="s">
        <v>34</v>
      </c>
      <c r="E3091">
        <v>5</v>
      </c>
      <c r="F3091" t="s">
        <v>553</v>
      </c>
      <c r="G3091" t="s">
        <v>83</v>
      </c>
      <c r="H3091" t="s">
        <v>316</v>
      </c>
      <c r="I3091" t="s">
        <v>212</v>
      </c>
      <c r="J3091" t="s">
        <v>213</v>
      </c>
      <c r="K3091" t="s">
        <v>149</v>
      </c>
      <c r="M3091" t="s">
        <v>76</v>
      </c>
      <c r="N3091" t="s">
        <v>215</v>
      </c>
      <c r="O3091" s="57">
        <v>46317.599965277775</v>
      </c>
      <c r="P3091" s="57">
        <v>46320.443969907406</v>
      </c>
      <c r="Q3091">
        <v>69415144</v>
      </c>
      <c r="S3091">
        <v>172401794290</v>
      </c>
      <c r="T3091" t="s">
        <v>11807</v>
      </c>
      <c r="U3091" t="s">
        <v>11810</v>
      </c>
      <c r="V3091" t="s">
        <v>11811</v>
      </c>
      <c r="Z3091">
        <v>115.217208888992</v>
      </c>
      <c r="AA3091">
        <v>-8.6499720758682397</v>
      </c>
      <c r="AB3091" t="s">
        <v>11809</v>
      </c>
      <c r="AC3091" t="s">
        <v>229</v>
      </c>
      <c r="AL3091" t="s">
        <v>217</v>
      </c>
      <c r="AM3091" t="s">
        <v>11812</v>
      </c>
      <c r="AN3091" t="s">
        <v>6</v>
      </c>
      <c r="AO3091" t="s">
        <v>11450</v>
      </c>
      <c r="AP3091" s="57">
        <v>46318.458333333336</v>
      </c>
      <c r="AR3091" t="s">
        <v>218</v>
      </c>
      <c r="AS3091" t="s">
        <v>2476</v>
      </c>
      <c r="AT3091" t="s">
        <v>342</v>
      </c>
      <c r="AU3091">
        <v>20261025</v>
      </c>
      <c r="AV3091" t="s">
        <v>221</v>
      </c>
      <c r="AW3091" t="s">
        <v>829</v>
      </c>
      <c r="AX3091" t="s">
        <v>222</v>
      </c>
      <c r="BA3091" s="57">
        <v>46318.458333333336</v>
      </c>
      <c r="BB3091" t="s">
        <v>11812</v>
      </c>
      <c r="BC3091">
        <v>2026</v>
      </c>
      <c r="BD3091">
        <v>10</v>
      </c>
      <c r="BE3091">
        <v>25</v>
      </c>
      <c r="BF3091" s="6">
        <f t="shared" si="144"/>
        <v>46320</v>
      </c>
      <c r="BG3091">
        <f t="shared" si="145"/>
        <v>1.5416666666642413</v>
      </c>
      <c r="BH3091" t="str">
        <f t="shared" si="146"/>
        <v>NOT COMPLY</v>
      </c>
      <c r="BI3091" t="str">
        <f>VLOOKUP(H3091,Sheet2!$A$1:$B$270,2,FALSE)</f>
        <v>SANUR</v>
      </c>
    </row>
    <row r="3092" spans="1:61">
      <c r="A3092">
        <v>3091</v>
      </c>
      <c r="B3092">
        <v>1002649367</v>
      </c>
      <c r="C3092">
        <v>3</v>
      </c>
      <c r="D3092" t="s">
        <v>34</v>
      </c>
      <c r="E3092">
        <v>5</v>
      </c>
      <c r="F3092" t="s">
        <v>553</v>
      </c>
      <c r="G3092" t="s">
        <v>83</v>
      </c>
      <c r="H3092" t="s">
        <v>316</v>
      </c>
      <c r="I3092" t="s">
        <v>212</v>
      </c>
      <c r="J3092" t="s">
        <v>213</v>
      </c>
      <c r="K3092" t="s">
        <v>149</v>
      </c>
      <c r="M3092" t="s">
        <v>76</v>
      </c>
      <c r="N3092" t="s">
        <v>215</v>
      </c>
      <c r="O3092" s="57">
        <v>46317.610185185185</v>
      </c>
      <c r="P3092" s="57">
        <v>46321.325706018521</v>
      </c>
      <c r="Q3092">
        <v>69415175</v>
      </c>
      <c r="S3092">
        <v>172401794291</v>
      </c>
      <c r="T3092" t="s">
        <v>11807</v>
      </c>
      <c r="U3092" t="s">
        <v>11810</v>
      </c>
      <c r="V3092" t="s">
        <v>11813</v>
      </c>
      <c r="Z3092">
        <v>115.21728755402199</v>
      </c>
      <c r="AA3092">
        <v>-8.6498898134759301</v>
      </c>
      <c r="AB3092" t="s">
        <v>11809</v>
      </c>
      <c r="AC3092" t="s">
        <v>229</v>
      </c>
      <c r="AL3092" t="s">
        <v>217</v>
      </c>
      <c r="AM3092" t="s">
        <v>11814</v>
      </c>
      <c r="AN3092" t="s">
        <v>6</v>
      </c>
      <c r="AO3092" t="s">
        <v>11710</v>
      </c>
      <c r="AP3092" s="57">
        <v>46318.625</v>
      </c>
      <c r="AR3092" t="s">
        <v>218</v>
      </c>
      <c r="AS3092" t="s">
        <v>2476</v>
      </c>
      <c r="AT3092" t="s">
        <v>342</v>
      </c>
      <c r="AU3092">
        <v>20261026</v>
      </c>
      <c r="AV3092" t="s">
        <v>221</v>
      </c>
      <c r="AW3092" t="s">
        <v>540</v>
      </c>
      <c r="AX3092" t="s">
        <v>222</v>
      </c>
      <c r="BA3092" s="57">
        <v>46318.625</v>
      </c>
      <c r="BB3092" t="s">
        <v>11814</v>
      </c>
      <c r="BC3092">
        <v>2026</v>
      </c>
      <c r="BD3092">
        <v>10</v>
      </c>
      <c r="BE3092">
        <v>26</v>
      </c>
      <c r="BF3092" s="6">
        <f t="shared" si="144"/>
        <v>46321</v>
      </c>
      <c r="BG3092">
        <f t="shared" si="145"/>
        <v>2.375</v>
      </c>
      <c r="BH3092" t="str">
        <f t="shared" si="146"/>
        <v>NOT COMPLY</v>
      </c>
      <c r="BI3092" t="str">
        <f>VLOOKUP(H3092,Sheet2!$A$1:$B$270,2,FALSE)</f>
        <v>SANUR</v>
      </c>
    </row>
    <row r="3093" spans="1:61">
      <c r="A3093">
        <v>3092</v>
      </c>
      <c r="B3093">
        <v>1002649323</v>
      </c>
      <c r="C3093">
        <v>3</v>
      </c>
      <c r="D3093" t="s">
        <v>34</v>
      </c>
      <c r="E3093">
        <v>5</v>
      </c>
      <c r="F3093" t="s">
        <v>553</v>
      </c>
      <c r="G3093" t="s">
        <v>83</v>
      </c>
      <c r="H3093" t="s">
        <v>316</v>
      </c>
      <c r="I3093" t="s">
        <v>212</v>
      </c>
      <c r="J3093" t="s">
        <v>213</v>
      </c>
      <c r="K3093" t="s">
        <v>149</v>
      </c>
      <c r="M3093" t="s">
        <v>76</v>
      </c>
      <c r="N3093" t="s">
        <v>215</v>
      </c>
      <c r="O3093" s="57">
        <v>46317.604664351849</v>
      </c>
      <c r="P3093" s="57">
        <v>46318.699895833335</v>
      </c>
      <c r="Q3093">
        <v>69415193</v>
      </c>
      <c r="S3093">
        <v>172401793960</v>
      </c>
      <c r="T3093" t="s">
        <v>11807</v>
      </c>
      <c r="U3093" t="s">
        <v>11810</v>
      </c>
      <c r="V3093" t="s">
        <v>11815</v>
      </c>
      <c r="Z3093">
        <v>115.21727160789401</v>
      </c>
      <c r="AA3093">
        <v>-8.6499110270835899</v>
      </c>
      <c r="AB3093" t="s">
        <v>11809</v>
      </c>
      <c r="AC3093" t="s">
        <v>229</v>
      </c>
      <c r="AL3093" t="s">
        <v>217</v>
      </c>
      <c r="AM3093" t="s">
        <v>11816</v>
      </c>
      <c r="AN3093" t="s">
        <v>6</v>
      </c>
      <c r="AO3093" t="s">
        <v>11615</v>
      </c>
      <c r="AP3093" s="57">
        <v>46318.625</v>
      </c>
      <c r="AR3093" t="s">
        <v>218</v>
      </c>
      <c r="AS3093" t="s">
        <v>2476</v>
      </c>
      <c r="AT3093" t="s">
        <v>342</v>
      </c>
      <c r="AU3093">
        <v>20261023</v>
      </c>
      <c r="AV3093" t="s">
        <v>221</v>
      </c>
      <c r="AW3093" t="s">
        <v>540</v>
      </c>
      <c r="AX3093" t="s">
        <v>222</v>
      </c>
      <c r="BA3093" s="57">
        <v>46318.625</v>
      </c>
      <c r="BB3093" t="s">
        <v>11816</v>
      </c>
      <c r="BC3093">
        <v>2026</v>
      </c>
      <c r="BD3093">
        <v>10</v>
      </c>
      <c r="BE3093">
        <v>23</v>
      </c>
      <c r="BF3093" s="6">
        <f t="shared" si="144"/>
        <v>46318</v>
      </c>
      <c r="BG3093">
        <f t="shared" si="145"/>
        <v>-0.625</v>
      </c>
      <c r="BH3093" t="str">
        <f t="shared" si="146"/>
        <v>COMPLY</v>
      </c>
      <c r="BI3093" t="str">
        <f>VLOOKUP(H3093,Sheet2!$A$1:$B$270,2,FALSE)</f>
        <v>SANUR</v>
      </c>
    </row>
    <row r="3094" spans="1:61">
      <c r="A3094">
        <v>3093</v>
      </c>
      <c r="B3094">
        <v>1002653407</v>
      </c>
      <c r="C3094">
        <v>3</v>
      </c>
      <c r="D3094" t="s">
        <v>34</v>
      </c>
      <c r="E3094">
        <v>5</v>
      </c>
      <c r="F3094" t="s">
        <v>553</v>
      </c>
      <c r="G3094" t="s">
        <v>83</v>
      </c>
      <c r="H3094" t="s">
        <v>316</v>
      </c>
      <c r="I3094" t="s">
        <v>212</v>
      </c>
      <c r="J3094" t="s">
        <v>213</v>
      </c>
      <c r="K3094" t="s">
        <v>149</v>
      </c>
      <c r="L3094" t="s">
        <v>214</v>
      </c>
      <c r="M3094" t="s">
        <v>76</v>
      </c>
      <c r="N3094" t="s">
        <v>215</v>
      </c>
      <c r="O3094" s="57">
        <v>46321.467187499999</v>
      </c>
      <c r="P3094" s="57">
        <v>46324.855798611112</v>
      </c>
      <c r="Q3094">
        <v>69416973</v>
      </c>
      <c r="S3094">
        <v>172401787305</v>
      </c>
      <c r="T3094" t="s">
        <v>13535</v>
      </c>
      <c r="U3094" t="s">
        <v>13536</v>
      </c>
      <c r="V3094" t="s">
        <v>13537</v>
      </c>
      <c r="Z3094">
        <v>115.2264926</v>
      </c>
      <c r="AA3094">
        <v>-8.6481221000000001</v>
      </c>
      <c r="AB3094" t="s">
        <v>13538</v>
      </c>
      <c r="AC3094" t="s">
        <v>235</v>
      </c>
      <c r="AL3094" t="s">
        <v>217</v>
      </c>
      <c r="AM3094" t="s">
        <v>13539</v>
      </c>
      <c r="AN3094" t="s">
        <v>6</v>
      </c>
      <c r="AO3094" t="s">
        <v>12963</v>
      </c>
      <c r="AP3094" s="57">
        <v>46322.333333333336</v>
      </c>
      <c r="AR3094" t="s">
        <v>218</v>
      </c>
      <c r="AS3094" t="s">
        <v>2476</v>
      </c>
      <c r="AT3094" t="s">
        <v>342</v>
      </c>
      <c r="AU3094">
        <v>20261029</v>
      </c>
      <c r="AV3094" t="s">
        <v>221</v>
      </c>
      <c r="AW3094" t="s">
        <v>1899</v>
      </c>
      <c r="AX3094" t="s">
        <v>222</v>
      </c>
      <c r="BA3094" s="57">
        <v>46322.333333333336</v>
      </c>
      <c r="BB3094" t="s">
        <v>13539</v>
      </c>
      <c r="BC3094">
        <v>2026</v>
      </c>
      <c r="BD3094">
        <v>10</v>
      </c>
      <c r="BE3094">
        <v>29</v>
      </c>
      <c r="BF3094" s="6">
        <f t="shared" si="144"/>
        <v>46324</v>
      </c>
      <c r="BG3094">
        <f t="shared" si="145"/>
        <v>1.6666666666642413</v>
      </c>
      <c r="BH3094" t="str">
        <f t="shared" si="146"/>
        <v>NOT COMPLY</v>
      </c>
      <c r="BI3094" t="str">
        <f>VLOOKUP(H3094,Sheet2!$A$1:$B$270,2,FALSE)</f>
        <v>SANUR</v>
      </c>
    </row>
    <row r="3095" spans="1:61">
      <c r="A3095">
        <v>3094</v>
      </c>
      <c r="B3095">
        <v>1002653680</v>
      </c>
      <c r="C3095">
        <v>3</v>
      </c>
      <c r="D3095" t="s">
        <v>34</v>
      </c>
      <c r="E3095">
        <v>5</v>
      </c>
      <c r="F3095" t="s">
        <v>553</v>
      </c>
      <c r="G3095" t="s">
        <v>83</v>
      </c>
      <c r="H3095" t="s">
        <v>316</v>
      </c>
      <c r="I3095" t="s">
        <v>212</v>
      </c>
      <c r="J3095" t="s">
        <v>213</v>
      </c>
      <c r="K3095" t="s">
        <v>149</v>
      </c>
      <c r="M3095" t="s">
        <v>76</v>
      </c>
      <c r="N3095" t="s">
        <v>215</v>
      </c>
      <c r="O3095" s="57">
        <v>46321.502766203703</v>
      </c>
      <c r="P3095" s="57">
        <v>46321.757245370369</v>
      </c>
      <c r="Q3095">
        <v>69415182</v>
      </c>
      <c r="S3095">
        <v>172401794012</v>
      </c>
      <c r="T3095" t="s">
        <v>11807</v>
      </c>
      <c r="U3095" t="s">
        <v>13532</v>
      </c>
      <c r="V3095" t="s">
        <v>13533</v>
      </c>
      <c r="Z3095">
        <v>115.217281579971</v>
      </c>
      <c r="AA3095">
        <v>-8.6497914058824499</v>
      </c>
      <c r="AB3095" t="s">
        <v>11809</v>
      </c>
      <c r="AC3095" t="s">
        <v>229</v>
      </c>
      <c r="AL3095" t="s">
        <v>217</v>
      </c>
      <c r="AM3095" t="s">
        <v>13534</v>
      </c>
      <c r="AN3095" t="s">
        <v>6</v>
      </c>
      <c r="AO3095" t="s">
        <v>13061</v>
      </c>
      <c r="AR3095" t="s">
        <v>218</v>
      </c>
      <c r="AS3095" t="s">
        <v>2476</v>
      </c>
      <c r="AT3095" t="s">
        <v>342</v>
      </c>
      <c r="AU3095">
        <v>20261026</v>
      </c>
      <c r="AV3095" t="s">
        <v>221</v>
      </c>
      <c r="AW3095" t="s">
        <v>7869</v>
      </c>
      <c r="AX3095" t="s">
        <v>222</v>
      </c>
      <c r="BA3095" s="57">
        <v>46321.291666666664</v>
      </c>
      <c r="BB3095" t="s">
        <v>13534</v>
      </c>
      <c r="BC3095">
        <v>2026</v>
      </c>
      <c r="BD3095">
        <v>10</v>
      </c>
      <c r="BE3095">
        <v>26</v>
      </c>
      <c r="BF3095" s="6">
        <f t="shared" si="144"/>
        <v>46321</v>
      </c>
      <c r="BG3095">
        <f t="shared" si="145"/>
        <v>-0.29166666666424135</v>
      </c>
      <c r="BH3095" t="str">
        <f t="shared" si="146"/>
        <v>COMPLY</v>
      </c>
      <c r="BI3095" t="str">
        <f>VLOOKUP(H3095,Sheet2!$A$1:$B$270,2,FALSE)</f>
        <v>SANUR</v>
      </c>
    </row>
    <row r="3096" spans="1:61">
      <c r="A3096">
        <v>3095</v>
      </c>
      <c r="B3096">
        <v>1002658201</v>
      </c>
      <c r="C3096">
        <v>3</v>
      </c>
      <c r="D3096" t="s">
        <v>34</v>
      </c>
      <c r="E3096">
        <v>5</v>
      </c>
      <c r="F3096" t="s">
        <v>553</v>
      </c>
      <c r="G3096" t="s">
        <v>83</v>
      </c>
      <c r="H3096" t="s">
        <v>316</v>
      </c>
      <c r="I3096" t="s">
        <v>212</v>
      </c>
      <c r="J3096" t="s">
        <v>213</v>
      </c>
      <c r="K3096" t="s">
        <v>149</v>
      </c>
      <c r="L3096" t="s">
        <v>214</v>
      </c>
      <c r="M3096" t="s">
        <v>839</v>
      </c>
      <c r="N3096" t="s">
        <v>215</v>
      </c>
      <c r="O3096" s="57">
        <v>46323.674872685187</v>
      </c>
      <c r="P3096" s="57">
        <v>46325.398784722223</v>
      </c>
      <c r="Q3096">
        <v>69418778</v>
      </c>
      <c r="S3096">
        <v>172401794347</v>
      </c>
      <c r="T3096" t="s">
        <v>8404</v>
      </c>
      <c r="U3096" t="s">
        <v>14871</v>
      </c>
      <c r="V3096" t="s">
        <v>14872</v>
      </c>
      <c r="Z3096">
        <v>115.2110315</v>
      </c>
      <c r="AA3096">
        <v>-8.6697205999999998</v>
      </c>
      <c r="AB3096" t="s">
        <v>14873</v>
      </c>
      <c r="AC3096" t="s">
        <v>235</v>
      </c>
      <c r="AL3096" t="s">
        <v>217</v>
      </c>
      <c r="AM3096" t="s">
        <v>14874</v>
      </c>
      <c r="AN3096" t="s">
        <v>6</v>
      </c>
      <c r="AO3096" t="s">
        <v>14289</v>
      </c>
      <c r="AP3096" s="57">
        <v>46324.625</v>
      </c>
      <c r="AQ3096" t="s">
        <v>838</v>
      </c>
      <c r="AR3096" t="s">
        <v>840</v>
      </c>
      <c r="AS3096" t="s">
        <v>2476</v>
      </c>
      <c r="AT3096" t="s">
        <v>230</v>
      </c>
      <c r="AV3096" t="s">
        <v>15577</v>
      </c>
      <c r="AW3096" t="s">
        <v>2980</v>
      </c>
      <c r="AX3096" t="s">
        <v>222</v>
      </c>
      <c r="BA3096" s="57">
        <v>46324.625</v>
      </c>
      <c r="BB3096" t="s">
        <v>14874</v>
      </c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str">
        <f>VLOOKUP(H3096,Sheet2!$A$1:$B$270,2,FALSE)</f>
        <v>SANUR</v>
      </c>
    </row>
    <row r="3097" spans="1:61">
      <c r="A3097">
        <v>3096</v>
      </c>
      <c r="B3097">
        <v>1002659734</v>
      </c>
      <c r="C3097">
        <v>3</v>
      </c>
      <c r="D3097" t="s">
        <v>34</v>
      </c>
      <c r="E3097">
        <v>5</v>
      </c>
      <c r="F3097" t="s">
        <v>553</v>
      </c>
      <c r="G3097" t="s">
        <v>83</v>
      </c>
      <c r="H3097" t="s">
        <v>316</v>
      </c>
      <c r="I3097" t="s">
        <v>212</v>
      </c>
      <c r="J3097" t="s">
        <v>213</v>
      </c>
      <c r="K3097" t="s">
        <v>149</v>
      </c>
      <c r="M3097" t="s">
        <v>255</v>
      </c>
      <c r="N3097" t="s">
        <v>215</v>
      </c>
      <c r="O3097" s="57">
        <v>46324.660324074073</v>
      </c>
      <c r="P3097" s="57">
        <v>46325.502939814818</v>
      </c>
      <c r="Q3097">
        <v>69419450</v>
      </c>
      <c r="S3097">
        <v>172401794359</v>
      </c>
      <c r="T3097" t="s">
        <v>15544</v>
      </c>
      <c r="U3097" t="s">
        <v>15578</v>
      </c>
      <c r="V3097" t="s">
        <v>15579</v>
      </c>
      <c r="Z3097">
        <v>115.22650432578401</v>
      </c>
      <c r="AA3097">
        <v>-8.6964325351954006</v>
      </c>
      <c r="AB3097" t="s">
        <v>15580</v>
      </c>
      <c r="AC3097" t="s">
        <v>229</v>
      </c>
      <c r="AL3097" t="s">
        <v>217</v>
      </c>
      <c r="AM3097" t="s">
        <v>15581</v>
      </c>
      <c r="AN3097" t="s">
        <v>6</v>
      </c>
      <c r="AO3097" t="s">
        <v>15084</v>
      </c>
      <c r="AP3097" s="57">
        <v>46325.625</v>
      </c>
      <c r="AR3097" t="s">
        <v>256</v>
      </c>
      <c r="AS3097" t="s">
        <v>2476</v>
      </c>
      <c r="AT3097" t="s">
        <v>342</v>
      </c>
      <c r="AV3097" t="s">
        <v>257</v>
      </c>
      <c r="AW3097" t="s">
        <v>1591</v>
      </c>
      <c r="AX3097" t="s">
        <v>222</v>
      </c>
      <c r="BA3097" s="57">
        <v>46325.625</v>
      </c>
      <c r="BB3097" t="s">
        <v>15581</v>
      </c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str">
        <f>VLOOKUP(H3097,Sheet2!$A$1:$B$270,2,FALSE)</f>
        <v>SANUR</v>
      </c>
    </row>
    <row r="3098" spans="1:61">
      <c r="A3098">
        <v>3097</v>
      </c>
      <c r="B3098">
        <v>1002659789</v>
      </c>
      <c r="C3098">
        <v>3</v>
      </c>
      <c r="D3098" t="s">
        <v>34</v>
      </c>
      <c r="E3098">
        <v>5</v>
      </c>
      <c r="F3098" t="s">
        <v>553</v>
      </c>
      <c r="G3098" t="s">
        <v>83</v>
      </c>
      <c r="H3098" t="s">
        <v>316</v>
      </c>
      <c r="I3098" t="s">
        <v>212</v>
      </c>
      <c r="J3098" t="s">
        <v>213</v>
      </c>
      <c r="K3098" t="s">
        <v>149</v>
      </c>
      <c r="L3098" t="s">
        <v>214</v>
      </c>
      <c r="M3098" t="s">
        <v>255</v>
      </c>
      <c r="N3098" t="s">
        <v>215</v>
      </c>
      <c r="O3098" s="57">
        <v>46324.669270833336</v>
      </c>
      <c r="P3098" s="57">
        <v>46325.566180555557</v>
      </c>
      <c r="Q3098">
        <v>69419472</v>
      </c>
      <c r="S3098">
        <v>172401794035</v>
      </c>
      <c r="T3098" t="s">
        <v>15544</v>
      </c>
      <c r="U3098" t="s">
        <v>15582</v>
      </c>
      <c r="V3098" t="s">
        <v>15583</v>
      </c>
      <c r="Z3098">
        <v>115.2150307</v>
      </c>
      <c r="AA3098">
        <v>-8.6793133999999998</v>
      </c>
      <c r="AB3098" t="s">
        <v>15584</v>
      </c>
      <c r="AC3098" t="s">
        <v>235</v>
      </c>
      <c r="AL3098" t="s">
        <v>217</v>
      </c>
      <c r="AM3098" t="s">
        <v>15585</v>
      </c>
      <c r="AN3098" t="s">
        <v>6</v>
      </c>
      <c r="AO3098" t="s">
        <v>15135</v>
      </c>
      <c r="AP3098" s="57">
        <v>46325.625</v>
      </c>
      <c r="AR3098" t="s">
        <v>256</v>
      </c>
      <c r="AS3098" t="s">
        <v>2476</v>
      </c>
      <c r="AT3098" t="s">
        <v>342</v>
      </c>
      <c r="AV3098" t="s">
        <v>257</v>
      </c>
      <c r="AW3098" t="s">
        <v>15586</v>
      </c>
      <c r="AX3098" t="s">
        <v>222</v>
      </c>
      <c r="BA3098" s="57">
        <v>46325.625</v>
      </c>
      <c r="BB3098" t="s">
        <v>15585</v>
      </c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str">
        <f>VLOOKUP(H3098,Sheet2!$A$1:$B$270,2,FALSE)</f>
        <v>SANUR</v>
      </c>
    </row>
    <row r="3099" spans="1:61">
      <c r="A3099">
        <v>3098</v>
      </c>
      <c r="B3099">
        <v>1002659856</v>
      </c>
      <c r="C3099">
        <v>3</v>
      </c>
      <c r="D3099" t="s">
        <v>34</v>
      </c>
      <c r="E3099">
        <v>5</v>
      </c>
      <c r="F3099" t="s">
        <v>553</v>
      </c>
      <c r="G3099" t="s">
        <v>83</v>
      </c>
      <c r="H3099" t="s">
        <v>316</v>
      </c>
      <c r="I3099" t="s">
        <v>212</v>
      </c>
      <c r="J3099" t="s">
        <v>213</v>
      </c>
      <c r="K3099" t="s">
        <v>149</v>
      </c>
      <c r="L3099" t="s">
        <v>214</v>
      </c>
      <c r="M3099" t="s">
        <v>255</v>
      </c>
      <c r="N3099" t="s">
        <v>215</v>
      </c>
      <c r="O3099" s="57">
        <v>46324.687314814815</v>
      </c>
      <c r="P3099" s="57">
        <v>46325.468831018516</v>
      </c>
      <c r="Q3099">
        <v>69419510</v>
      </c>
      <c r="S3099">
        <v>172401794360</v>
      </c>
      <c r="T3099" t="s">
        <v>15544</v>
      </c>
      <c r="U3099" t="s">
        <v>15587</v>
      </c>
      <c r="V3099" t="s">
        <v>15588</v>
      </c>
      <c r="Z3099">
        <v>115.2387385</v>
      </c>
      <c r="AA3099">
        <v>-8.6669205999999992</v>
      </c>
      <c r="AB3099" t="s">
        <v>15589</v>
      </c>
      <c r="AC3099" t="s">
        <v>235</v>
      </c>
      <c r="AL3099" t="s">
        <v>217</v>
      </c>
      <c r="AM3099" t="s">
        <v>15590</v>
      </c>
      <c r="AN3099" t="s">
        <v>6</v>
      </c>
      <c r="AO3099" t="s">
        <v>15549</v>
      </c>
      <c r="AP3099" s="57">
        <v>46325.625</v>
      </c>
      <c r="AR3099" t="s">
        <v>256</v>
      </c>
      <c r="AS3099" t="s">
        <v>2476</v>
      </c>
      <c r="AT3099" t="s">
        <v>342</v>
      </c>
      <c r="AV3099" t="s">
        <v>257</v>
      </c>
      <c r="AW3099" t="s">
        <v>3192</v>
      </c>
      <c r="AX3099" t="s">
        <v>222</v>
      </c>
      <c r="BA3099" s="57">
        <v>46325.625</v>
      </c>
      <c r="BB3099" t="s">
        <v>15590</v>
      </c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str">
        <f>VLOOKUP(H3099,Sheet2!$A$1:$B$270,2,FALSE)</f>
        <v>SANUR</v>
      </c>
    </row>
    <row r="3100" spans="1:61">
      <c r="A3100">
        <v>3099</v>
      </c>
      <c r="B3100">
        <v>1002650283</v>
      </c>
      <c r="C3100">
        <v>3</v>
      </c>
      <c r="D3100" t="s">
        <v>34</v>
      </c>
      <c r="E3100">
        <v>5</v>
      </c>
      <c r="F3100" t="s">
        <v>553</v>
      </c>
      <c r="G3100" t="s">
        <v>83</v>
      </c>
      <c r="H3100" t="s">
        <v>316</v>
      </c>
      <c r="I3100" t="s">
        <v>212</v>
      </c>
      <c r="J3100" t="s">
        <v>213</v>
      </c>
      <c r="K3100" t="s">
        <v>149</v>
      </c>
      <c r="M3100" t="s">
        <v>1617</v>
      </c>
      <c r="N3100" t="s">
        <v>215</v>
      </c>
      <c r="O3100" s="57">
        <v>46318.387245370373</v>
      </c>
      <c r="P3100" s="57">
        <v>46318.395046296297</v>
      </c>
      <c r="Q3100">
        <v>69415599</v>
      </c>
      <c r="S3100">
        <v>172401794299</v>
      </c>
      <c r="T3100" t="s">
        <v>12893</v>
      </c>
      <c r="U3100" t="s">
        <v>12894</v>
      </c>
      <c r="Z3100">
        <v>115.234233435577</v>
      </c>
      <c r="AA3100">
        <v>-8.6966668753350707</v>
      </c>
      <c r="AB3100" t="s">
        <v>12895</v>
      </c>
      <c r="AC3100" t="s">
        <v>229</v>
      </c>
      <c r="AO3100" t="s">
        <v>12485</v>
      </c>
      <c r="AR3100" t="s">
        <v>5</v>
      </c>
      <c r="AS3100" t="s">
        <v>2476</v>
      </c>
      <c r="AT3100" t="s">
        <v>342</v>
      </c>
      <c r="AV3100" t="s">
        <v>12896</v>
      </c>
      <c r="AW3100" t="s">
        <v>12897</v>
      </c>
      <c r="AX3100" t="s">
        <v>222</v>
      </c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str">
        <f>VLOOKUP(H3100,Sheet2!$A$1:$B$270,2,FALSE)</f>
        <v>SANUR</v>
      </c>
    </row>
    <row r="3101" spans="1:61">
      <c r="A3101">
        <v>3100</v>
      </c>
      <c r="B3101">
        <v>1002659950</v>
      </c>
      <c r="C3101">
        <v>3</v>
      </c>
      <c r="D3101" t="s">
        <v>34</v>
      </c>
      <c r="E3101">
        <v>5</v>
      </c>
      <c r="F3101" t="s">
        <v>553</v>
      </c>
      <c r="G3101" t="s">
        <v>83</v>
      </c>
      <c r="H3101" t="s">
        <v>316</v>
      </c>
      <c r="I3101" t="s">
        <v>212</v>
      </c>
      <c r="J3101" t="s">
        <v>213</v>
      </c>
      <c r="K3101" t="s">
        <v>149</v>
      </c>
      <c r="L3101" t="s">
        <v>214</v>
      </c>
      <c r="M3101" t="s">
        <v>238</v>
      </c>
      <c r="N3101" t="s">
        <v>215</v>
      </c>
      <c r="O3101" s="57">
        <v>46324.729039351849</v>
      </c>
      <c r="P3101" s="57">
        <v>46324.730567129627</v>
      </c>
      <c r="Q3101">
        <v>69419546</v>
      </c>
      <c r="S3101">
        <v>172401794363</v>
      </c>
      <c r="T3101" t="s">
        <v>15591</v>
      </c>
      <c r="U3101" t="s">
        <v>15592</v>
      </c>
      <c r="V3101" t="s">
        <v>15593</v>
      </c>
      <c r="Z3101">
        <v>115.23013</v>
      </c>
      <c r="AA3101">
        <v>-8.6698330000000006</v>
      </c>
      <c r="AB3101" t="s">
        <v>15594</v>
      </c>
      <c r="AC3101" t="s">
        <v>235</v>
      </c>
      <c r="AL3101" t="s">
        <v>217</v>
      </c>
      <c r="AM3101" t="s">
        <v>15595</v>
      </c>
      <c r="AN3101" t="s">
        <v>6</v>
      </c>
      <c r="AO3101" t="s">
        <v>14952</v>
      </c>
      <c r="AP3101" s="57">
        <v>46325.625</v>
      </c>
      <c r="AR3101" t="s">
        <v>239</v>
      </c>
      <c r="AS3101" t="s">
        <v>2476</v>
      </c>
      <c r="AT3101" t="s">
        <v>342</v>
      </c>
      <c r="AV3101" t="s">
        <v>238</v>
      </c>
      <c r="AW3101" t="s">
        <v>1699</v>
      </c>
      <c r="AX3101" t="s">
        <v>222</v>
      </c>
      <c r="BA3101" s="57">
        <v>46325.625</v>
      </c>
      <c r="BB3101" t="s">
        <v>15595</v>
      </c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str">
        <f>VLOOKUP(H3101,Sheet2!$A$1:$B$270,2,FALSE)</f>
        <v>SANUR</v>
      </c>
    </row>
    <row r="3102" spans="1:61">
      <c r="A3102">
        <v>3101</v>
      </c>
      <c r="B3102">
        <v>1002659956</v>
      </c>
      <c r="C3102">
        <v>3</v>
      </c>
      <c r="D3102" t="s">
        <v>34</v>
      </c>
      <c r="E3102">
        <v>5</v>
      </c>
      <c r="F3102" t="s">
        <v>553</v>
      </c>
      <c r="G3102" t="s">
        <v>83</v>
      </c>
      <c r="H3102" t="s">
        <v>316</v>
      </c>
      <c r="I3102" t="s">
        <v>212</v>
      </c>
      <c r="J3102" t="s">
        <v>213</v>
      </c>
      <c r="K3102" t="s">
        <v>149</v>
      </c>
      <c r="L3102" t="s">
        <v>214</v>
      </c>
      <c r="M3102" t="s">
        <v>238</v>
      </c>
      <c r="N3102" t="s">
        <v>215</v>
      </c>
      <c r="O3102" s="57">
        <v>46324.731898148151</v>
      </c>
      <c r="P3102" s="57">
        <v>46324.733344907407</v>
      </c>
      <c r="Q3102">
        <v>69419554</v>
      </c>
      <c r="S3102">
        <v>172401794362</v>
      </c>
      <c r="T3102" t="s">
        <v>15596</v>
      </c>
      <c r="U3102" t="s">
        <v>15592</v>
      </c>
      <c r="V3102" t="s">
        <v>15597</v>
      </c>
      <c r="Z3102">
        <v>115.23013</v>
      </c>
      <c r="AA3102">
        <v>-8.6698330000000006</v>
      </c>
      <c r="AB3102" t="s">
        <v>15598</v>
      </c>
      <c r="AC3102" t="s">
        <v>235</v>
      </c>
      <c r="AL3102" t="s">
        <v>217</v>
      </c>
      <c r="AM3102" t="s">
        <v>15599</v>
      </c>
      <c r="AN3102" t="s">
        <v>6</v>
      </c>
      <c r="AO3102" t="s">
        <v>14952</v>
      </c>
      <c r="AP3102" s="57">
        <v>46325.625</v>
      </c>
      <c r="AR3102" t="s">
        <v>239</v>
      </c>
      <c r="AS3102" t="s">
        <v>2476</v>
      </c>
      <c r="AT3102" t="s">
        <v>342</v>
      </c>
      <c r="AV3102" t="s">
        <v>238</v>
      </c>
      <c r="AW3102" t="s">
        <v>1699</v>
      </c>
      <c r="AX3102" t="s">
        <v>222</v>
      </c>
      <c r="BA3102" s="57">
        <v>46325.625</v>
      </c>
      <c r="BB3102" t="s">
        <v>15599</v>
      </c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str">
        <f>VLOOKUP(H3102,Sheet2!$A$1:$B$270,2,FALSE)</f>
        <v>SANUR</v>
      </c>
    </row>
    <row r="3103" spans="1:61">
      <c r="A3103">
        <v>3102</v>
      </c>
      <c r="B3103">
        <v>1002659942</v>
      </c>
      <c r="C3103">
        <v>3</v>
      </c>
      <c r="D3103" t="s">
        <v>34</v>
      </c>
      <c r="E3103">
        <v>5</v>
      </c>
      <c r="F3103" t="s">
        <v>553</v>
      </c>
      <c r="G3103" t="s">
        <v>83</v>
      </c>
      <c r="H3103" t="s">
        <v>316</v>
      </c>
      <c r="I3103" t="s">
        <v>212</v>
      </c>
      <c r="J3103" t="s">
        <v>213</v>
      </c>
      <c r="K3103" t="s">
        <v>149</v>
      </c>
      <c r="L3103" t="s">
        <v>214</v>
      </c>
      <c r="M3103" t="s">
        <v>238</v>
      </c>
      <c r="N3103" t="s">
        <v>215</v>
      </c>
      <c r="O3103" s="57">
        <v>46324.724826388891</v>
      </c>
      <c r="P3103" s="57">
        <v>46324.726400462961</v>
      </c>
      <c r="Q3103">
        <v>69419502</v>
      </c>
      <c r="S3103">
        <v>172401794361</v>
      </c>
      <c r="T3103" t="s">
        <v>15600</v>
      </c>
      <c r="U3103" t="s">
        <v>15592</v>
      </c>
      <c r="V3103" t="s">
        <v>15601</v>
      </c>
      <c r="Z3103">
        <v>115.23013</v>
      </c>
      <c r="AA3103">
        <v>-8.6698330000000006</v>
      </c>
      <c r="AB3103" t="s">
        <v>15602</v>
      </c>
      <c r="AC3103" t="s">
        <v>235</v>
      </c>
      <c r="AL3103" t="s">
        <v>217</v>
      </c>
      <c r="AM3103" t="s">
        <v>15603</v>
      </c>
      <c r="AN3103" t="s">
        <v>6</v>
      </c>
      <c r="AO3103" t="s">
        <v>15496</v>
      </c>
      <c r="AP3103" s="57">
        <v>46325.625</v>
      </c>
      <c r="AR3103" t="s">
        <v>239</v>
      </c>
      <c r="AS3103" t="s">
        <v>2476</v>
      </c>
      <c r="AT3103" t="s">
        <v>342</v>
      </c>
      <c r="AV3103" t="s">
        <v>238</v>
      </c>
      <c r="AW3103" t="s">
        <v>3395</v>
      </c>
      <c r="AX3103" t="s">
        <v>222</v>
      </c>
      <c r="BA3103" s="57">
        <v>46325.625</v>
      </c>
      <c r="BB3103" t="s">
        <v>15603</v>
      </c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str">
        <f>VLOOKUP(H3103,Sheet2!$A$1:$B$270,2,FALSE)</f>
        <v>SANUR</v>
      </c>
    </row>
    <row r="3104" spans="1:61">
      <c r="A3104">
        <v>3103</v>
      </c>
      <c r="B3104">
        <v>1002659602</v>
      </c>
      <c r="C3104">
        <v>3</v>
      </c>
      <c r="D3104" t="s">
        <v>34</v>
      </c>
      <c r="E3104">
        <v>5</v>
      </c>
      <c r="F3104" t="s">
        <v>553</v>
      </c>
      <c r="G3104" t="s">
        <v>83</v>
      </c>
      <c r="H3104" t="s">
        <v>316</v>
      </c>
      <c r="I3104" t="s">
        <v>212</v>
      </c>
      <c r="J3104" t="s">
        <v>213</v>
      </c>
      <c r="K3104" t="s">
        <v>149</v>
      </c>
      <c r="M3104" t="s">
        <v>1625</v>
      </c>
      <c r="N3104" t="s">
        <v>215</v>
      </c>
      <c r="O3104" s="57">
        <v>46324.631030092591</v>
      </c>
      <c r="P3104" s="57">
        <v>46324.653032407405</v>
      </c>
      <c r="Q3104">
        <v>69419387</v>
      </c>
      <c r="S3104">
        <v>172401794033</v>
      </c>
      <c r="T3104" t="s">
        <v>11508</v>
      </c>
      <c r="U3104" t="s">
        <v>15604</v>
      </c>
      <c r="Z3104">
        <v>115.2263073</v>
      </c>
      <c r="AA3104">
        <v>-8.6964372000000001</v>
      </c>
      <c r="AB3104" t="s">
        <v>15580</v>
      </c>
      <c r="AC3104" t="s">
        <v>229</v>
      </c>
      <c r="AO3104" t="s">
        <v>14957</v>
      </c>
      <c r="AR3104" t="s">
        <v>1630</v>
      </c>
      <c r="AS3104" t="s">
        <v>2476</v>
      </c>
      <c r="AT3104" t="s">
        <v>342</v>
      </c>
      <c r="AV3104" t="s">
        <v>4441</v>
      </c>
      <c r="AW3104" t="s">
        <v>1570</v>
      </c>
      <c r="AX3104" t="s">
        <v>222</v>
      </c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str">
        <f>VLOOKUP(H3104,Sheet2!$A$1:$B$270,2,FALSE)</f>
        <v>SANUR</v>
      </c>
    </row>
    <row r="3105" spans="1:61">
      <c r="A3105">
        <v>3104</v>
      </c>
      <c r="B3105">
        <v>1002656813</v>
      </c>
      <c r="C3105">
        <v>3</v>
      </c>
      <c r="D3105" t="s">
        <v>34</v>
      </c>
      <c r="E3105">
        <v>5</v>
      </c>
      <c r="F3105" t="s">
        <v>553</v>
      </c>
      <c r="G3105" t="s">
        <v>83</v>
      </c>
      <c r="H3105" t="s">
        <v>390</v>
      </c>
      <c r="I3105" t="s">
        <v>212</v>
      </c>
      <c r="J3105" t="s">
        <v>213</v>
      </c>
      <c r="K3105" t="s">
        <v>149</v>
      </c>
      <c r="L3105" t="s">
        <v>214</v>
      </c>
      <c r="M3105" t="s">
        <v>1400</v>
      </c>
      <c r="N3105" t="s">
        <v>215</v>
      </c>
      <c r="O3105" s="57">
        <v>46322.783148148148</v>
      </c>
      <c r="P3105" s="57">
        <v>46324.374803240738</v>
      </c>
      <c r="Q3105">
        <v>69418261</v>
      </c>
      <c r="S3105">
        <v>172401298426</v>
      </c>
      <c r="T3105" t="s">
        <v>14244</v>
      </c>
      <c r="U3105" t="s">
        <v>14245</v>
      </c>
      <c r="V3105" t="s">
        <v>14246</v>
      </c>
      <c r="Z3105">
        <v>115.25070700000001</v>
      </c>
      <c r="AA3105">
        <v>-8.7040202999999998</v>
      </c>
      <c r="AB3105" t="s">
        <v>14247</v>
      </c>
      <c r="AC3105" t="s">
        <v>235</v>
      </c>
      <c r="AL3105" t="s">
        <v>217</v>
      </c>
      <c r="AM3105" t="s">
        <v>13800</v>
      </c>
      <c r="AN3105" t="s">
        <v>6</v>
      </c>
      <c r="AO3105" t="s">
        <v>14248</v>
      </c>
      <c r="AP3105" s="57">
        <v>46323.625</v>
      </c>
      <c r="AQ3105" t="s">
        <v>838</v>
      </c>
      <c r="AR3105" t="s">
        <v>14</v>
      </c>
      <c r="AS3105" t="s">
        <v>83</v>
      </c>
      <c r="AT3105" t="s">
        <v>342</v>
      </c>
      <c r="AV3105" t="s">
        <v>14875</v>
      </c>
      <c r="AW3105" t="s">
        <v>14249</v>
      </c>
      <c r="AX3105" t="s">
        <v>222</v>
      </c>
      <c r="BA3105" s="57">
        <v>46323.625</v>
      </c>
      <c r="BB3105" t="s">
        <v>13800</v>
      </c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str">
        <f>VLOOKUP(H3105,Sheet2!$A$1:$B$270,2,FALSE)</f>
        <v>SANUR</v>
      </c>
    </row>
    <row r="3106" spans="1:61">
      <c r="A3106">
        <v>3105</v>
      </c>
      <c r="B3106">
        <v>1002658574</v>
      </c>
      <c r="C3106">
        <v>3</v>
      </c>
      <c r="D3106" t="s">
        <v>34</v>
      </c>
      <c r="E3106">
        <v>5</v>
      </c>
      <c r="F3106" t="s">
        <v>553</v>
      </c>
      <c r="G3106" t="s">
        <v>83</v>
      </c>
      <c r="H3106" t="s">
        <v>390</v>
      </c>
      <c r="I3106" t="s">
        <v>212</v>
      </c>
      <c r="J3106" t="s">
        <v>213</v>
      </c>
      <c r="K3106" t="s">
        <v>149</v>
      </c>
      <c r="M3106" t="s">
        <v>76</v>
      </c>
      <c r="N3106" t="s">
        <v>215</v>
      </c>
      <c r="O3106" s="57">
        <v>46324.374803240738</v>
      </c>
      <c r="P3106" s="57">
        <v>46324.506909722222</v>
      </c>
      <c r="Q3106">
        <v>69418261</v>
      </c>
      <c r="S3106">
        <v>172401298434</v>
      </c>
      <c r="T3106" t="s">
        <v>14244</v>
      </c>
      <c r="U3106" t="s">
        <v>15605</v>
      </c>
      <c r="V3106" t="s">
        <v>15606</v>
      </c>
      <c r="Z3106">
        <v>115.25061638</v>
      </c>
      <c r="AA3106">
        <v>-8.7042050999999994</v>
      </c>
      <c r="AB3106" t="s">
        <v>14247</v>
      </c>
      <c r="AC3106" t="s">
        <v>216</v>
      </c>
      <c r="AL3106" t="s">
        <v>217</v>
      </c>
      <c r="AM3106" t="s">
        <v>15099</v>
      </c>
      <c r="AN3106" t="s">
        <v>6</v>
      </c>
      <c r="AO3106" t="s">
        <v>15231</v>
      </c>
      <c r="AR3106" t="s">
        <v>218</v>
      </c>
      <c r="AS3106" t="s">
        <v>83</v>
      </c>
      <c r="AT3106" t="s">
        <v>342</v>
      </c>
      <c r="AU3106">
        <v>20261029</v>
      </c>
      <c r="AV3106" t="s">
        <v>221</v>
      </c>
      <c r="AW3106" t="s">
        <v>4568</v>
      </c>
      <c r="AX3106" t="s">
        <v>222</v>
      </c>
      <c r="BA3106" s="57">
        <v>46324.291666666664</v>
      </c>
      <c r="BB3106" t="s">
        <v>15099</v>
      </c>
      <c r="BC3106">
        <v>2026</v>
      </c>
      <c r="BD3106">
        <v>10</v>
      </c>
      <c r="BE3106">
        <v>29</v>
      </c>
      <c r="BF3106" s="6">
        <f t="shared" si="144"/>
        <v>46324</v>
      </c>
      <c r="BG3106">
        <f t="shared" si="145"/>
        <v>-0.29166666666424135</v>
      </c>
      <c r="BH3106" t="str">
        <f t="shared" si="146"/>
        <v>COMPLY</v>
      </c>
      <c r="BI3106" t="str">
        <f>VLOOKUP(H3106,Sheet2!$A$1:$B$270,2,FALSE)</f>
        <v>SANUR</v>
      </c>
    </row>
    <row r="3107" spans="1:61">
      <c r="A3107">
        <v>3106</v>
      </c>
      <c r="B3107">
        <v>1002654780</v>
      </c>
      <c r="C3107">
        <v>3</v>
      </c>
      <c r="D3107" t="s">
        <v>34</v>
      </c>
      <c r="E3107">
        <v>5</v>
      </c>
      <c r="F3107" t="s">
        <v>553</v>
      </c>
      <c r="G3107" t="s">
        <v>83</v>
      </c>
      <c r="H3107" t="s">
        <v>390</v>
      </c>
      <c r="I3107" t="s">
        <v>212</v>
      </c>
      <c r="J3107" t="s">
        <v>213</v>
      </c>
      <c r="K3107" t="s">
        <v>149</v>
      </c>
      <c r="L3107" t="s">
        <v>214</v>
      </c>
      <c r="M3107" t="s">
        <v>839</v>
      </c>
      <c r="N3107" t="s">
        <v>215</v>
      </c>
      <c r="O3107" s="57">
        <v>46321.716481481482</v>
      </c>
      <c r="P3107" s="57">
        <v>46325.399363425924</v>
      </c>
      <c r="Q3107">
        <v>69417467</v>
      </c>
      <c r="S3107">
        <v>172401298363</v>
      </c>
      <c r="T3107" t="s">
        <v>13540</v>
      </c>
      <c r="U3107" t="s">
        <v>13541</v>
      </c>
      <c r="V3107" t="s">
        <v>13542</v>
      </c>
      <c r="Z3107">
        <v>115.264888</v>
      </c>
      <c r="AA3107">
        <v>-8.6980330000000006</v>
      </c>
      <c r="AB3107" t="s">
        <v>13543</v>
      </c>
      <c r="AC3107" t="s">
        <v>235</v>
      </c>
      <c r="AL3107" t="s">
        <v>217</v>
      </c>
      <c r="AM3107" t="s">
        <v>13544</v>
      </c>
      <c r="AN3107" t="s">
        <v>6</v>
      </c>
      <c r="AO3107" t="s">
        <v>13308</v>
      </c>
      <c r="AP3107" s="57">
        <v>46322.625</v>
      </c>
      <c r="AQ3107" t="s">
        <v>838</v>
      </c>
      <c r="AR3107" t="s">
        <v>840</v>
      </c>
      <c r="AS3107" t="s">
        <v>83</v>
      </c>
      <c r="AT3107" t="s">
        <v>230</v>
      </c>
      <c r="AV3107" t="s">
        <v>15607</v>
      </c>
      <c r="AW3107" t="s">
        <v>876</v>
      </c>
      <c r="AX3107" t="s">
        <v>222</v>
      </c>
      <c r="BA3107" s="57">
        <v>46322.625</v>
      </c>
      <c r="BB3107" t="s">
        <v>13544</v>
      </c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str">
        <f>VLOOKUP(H3107,Sheet2!$A$1:$B$270,2,FALSE)</f>
        <v>SANUR</v>
      </c>
    </row>
    <row r="3108" spans="1:61">
      <c r="A3108">
        <v>3107</v>
      </c>
      <c r="B3108">
        <v>1002617750</v>
      </c>
      <c r="C3108">
        <v>3</v>
      </c>
      <c r="D3108" t="s">
        <v>34</v>
      </c>
      <c r="E3108">
        <v>5</v>
      </c>
      <c r="F3108" t="s">
        <v>546</v>
      </c>
      <c r="G3108" t="s">
        <v>84</v>
      </c>
      <c r="H3108" t="s">
        <v>408</v>
      </c>
      <c r="I3108" t="s">
        <v>212</v>
      </c>
      <c r="J3108" t="s">
        <v>213</v>
      </c>
      <c r="K3108" t="s">
        <v>149</v>
      </c>
      <c r="M3108" t="s">
        <v>76</v>
      </c>
      <c r="N3108" t="s">
        <v>215</v>
      </c>
      <c r="O3108" s="57">
        <v>46296.530219907407</v>
      </c>
      <c r="P3108" s="57">
        <v>46297.860289351855</v>
      </c>
      <c r="Q3108">
        <v>69402318</v>
      </c>
      <c r="S3108">
        <v>172406213398</v>
      </c>
      <c r="T3108" t="s">
        <v>1395</v>
      </c>
      <c r="U3108" t="s">
        <v>1396</v>
      </c>
      <c r="V3108" t="s">
        <v>1397</v>
      </c>
      <c r="Z3108">
        <v>115.3283899</v>
      </c>
      <c r="AA3108">
        <v>-8.2477935999999996</v>
      </c>
      <c r="AB3108" t="s">
        <v>1398</v>
      </c>
      <c r="AC3108" t="s">
        <v>229</v>
      </c>
      <c r="AL3108" t="s">
        <v>217</v>
      </c>
      <c r="AM3108" t="s">
        <v>1399</v>
      </c>
      <c r="AN3108" t="s">
        <v>6</v>
      </c>
      <c r="AO3108" s="57">
        <v>46032.559305555558</v>
      </c>
      <c r="AP3108" s="57">
        <v>46297.625</v>
      </c>
      <c r="AR3108" t="s">
        <v>218</v>
      </c>
      <c r="AS3108" t="s">
        <v>219</v>
      </c>
      <c r="AT3108" t="s">
        <v>220</v>
      </c>
      <c r="AU3108">
        <v>20261002</v>
      </c>
      <c r="AV3108" t="s">
        <v>221</v>
      </c>
      <c r="AW3108" t="s">
        <v>930</v>
      </c>
      <c r="AX3108" t="s">
        <v>222</v>
      </c>
      <c r="BA3108" s="57">
        <v>46297.625</v>
      </c>
      <c r="BB3108" t="s">
        <v>1399</v>
      </c>
      <c r="BC3108">
        <v>2026</v>
      </c>
      <c r="BD3108">
        <v>10</v>
      </c>
      <c r="BE3108">
        <v>2</v>
      </c>
      <c r="BF3108" s="6">
        <f t="shared" si="144"/>
        <v>46297</v>
      </c>
      <c r="BG3108">
        <f t="shared" si="145"/>
        <v>-0.625</v>
      </c>
      <c r="BH3108" t="str">
        <f t="shared" si="146"/>
        <v>COMPLY</v>
      </c>
      <c r="BI3108" t="str">
        <f>VLOOKUP(H3108,Sheet2!$A$1:$B$270,2,FALSE)</f>
        <v>SINGARAJA</v>
      </c>
    </row>
    <row r="3109" spans="1:61">
      <c r="A3109">
        <v>3108</v>
      </c>
      <c r="B3109">
        <v>1002621736</v>
      </c>
      <c r="C3109">
        <v>3</v>
      </c>
      <c r="D3109" t="s">
        <v>34</v>
      </c>
      <c r="E3109">
        <v>5</v>
      </c>
      <c r="F3109" t="s">
        <v>546</v>
      </c>
      <c r="G3109" t="s">
        <v>84</v>
      </c>
      <c r="H3109" t="s">
        <v>408</v>
      </c>
      <c r="I3109" t="s">
        <v>212</v>
      </c>
      <c r="J3109" t="s">
        <v>213</v>
      </c>
      <c r="K3109" t="s">
        <v>149</v>
      </c>
      <c r="M3109" t="s">
        <v>76</v>
      </c>
      <c r="N3109" t="s">
        <v>215</v>
      </c>
      <c r="O3109" s="57">
        <v>46300.394108796296</v>
      </c>
      <c r="P3109" s="57">
        <v>46304.822997685187</v>
      </c>
      <c r="Q3109">
        <v>69404079</v>
      </c>
      <c r="S3109">
        <v>172406213405</v>
      </c>
      <c r="T3109" t="s">
        <v>3080</v>
      </c>
      <c r="U3109" t="s">
        <v>3081</v>
      </c>
      <c r="V3109" t="s">
        <v>3082</v>
      </c>
      <c r="Z3109">
        <v>115.3249307</v>
      </c>
      <c r="AA3109">
        <v>-8.2389054999999995</v>
      </c>
      <c r="AB3109" t="s">
        <v>3083</v>
      </c>
      <c r="AC3109" t="s">
        <v>229</v>
      </c>
      <c r="AL3109" t="s">
        <v>217</v>
      </c>
      <c r="AM3109" t="s">
        <v>3084</v>
      </c>
      <c r="AN3109" t="s">
        <v>6</v>
      </c>
      <c r="AO3109" s="57">
        <v>46152.40284722222</v>
      </c>
      <c r="AP3109" s="57">
        <v>46307.333333333336</v>
      </c>
      <c r="AR3109" t="s">
        <v>218</v>
      </c>
      <c r="AS3109" t="s">
        <v>219</v>
      </c>
      <c r="AT3109" t="s">
        <v>230</v>
      </c>
      <c r="AU3109">
        <v>20261009</v>
      </c>
      <c r="AV3109" t="s">
        <v>221</v>
      </c>
      <c r="AW3109" t="s">
        <v>539</v>
      </c>
      <c r="AX3109" t="s">
        <v>222</v>
      </c>
      <c r="BA3109" s="57">
        <v>46307.333333333336</v>
      </c>
      <c r="BB3109" t="s">
        <v>3084</v>
      </c>
      <c r="BC3109">
        <v>2026</v>
      </c>
      <c r="BD3109">
        <v>10</v>
      </c>
      <c r="BE3109">
        <v>9</v>
      </c>
      <c r="BF3109" s="6">
        <f t="shared" si="144"/>
        <v>46304</v>
      </c>
      <c r="BG3109">
        <f t="shared" si="145"/>
        <v>-3.3333333333357587</v>
      </c>
      <c r="BH3109" t="str">
        <f t="shared" si="146"/>
        <v>COMPLY</v>
      </c>
      <c r="BI3109" t="str">
        <f>VLOOKUP(H3109,Sheet2!$A$1:$B$270,2,FALSE)</f>
        <v>SINGARAJA</v>
      </c>
    </row>
    <row r="3110" spans="1:61">
      <c r="A3110">
        <v>3109</v>
      </c>
      <c r="B3110">
        <v>1002639951</v>
      </c>
      <c r="C3110">
        <v>3</v>
      </c>
      <c r="D3110" t="s">
        <v>34</v>
      </c>
      <c r="E3110">
        <v>5</v>
      </c>
      <c r="F3110" t="s">
        <v>546</v>
      </c>
      <c r="G3110" t="s">
        <v>84</v>
      </c>
      <c r="H3110" t="s">
        <v>408</v>
      </c>
      <c r="I3110" t="s">
        <v>212</v>
      </c>
      <c r="J3110" t="s">
        <v>213</v>
      </c>
      <c r="K3110" t="s">
        <v>149</v>
      </c>
      <c r="L3110" t="s">
        <v>214</v>
      </c>
      <c r="M3110" t="s">
        <v>76</v>
      </c>
      <c r="N3110" t="s">
        <v>215</v>
      </c>
      <c r="O3110" s="57">
        <v>46311.482407407406</v>
      </c>
      <c r="P3110" s="57">
        <v>46314.644745370373</v>
      </c>
      <c r="Q3110">
        <v>69411375</v>
      </c>
      <c r="S3110">
        <v>172406213765</v>
      </c>
      <c r="T3110" t="s">
        <v>9339</v>
      </c>
      <c r="U3110" t="s">
        <v>9340</v>
      </c>
      <c r="V3110" t="s">
        <v>9341</v>
      </c>
      <c r="Z3110">
        <v>115.32505039574301</v>
      </c>
      <c r="AA3110">
        <v>-8.2388545383303207</v>
      </c>
      <c r="AB3110" t="s">
        <v>9342</v>
      </c>
      <c r="AC3110" t="s">
        <v>235</v>
      </c>
      <c r="AL3110" t="s">
        <v>217</v>
      </c>
      <c r="AM3110" t="s">
        <v>9343</v>
      </c>
      <c r="AN3110" t="s">
        <v>6</v>
      </c>
      <c r="AO3110" t="s">
        <v>8070</v>
      </c>
      <c r="AP3110" s="57">
        <v>46313.333333333336</v>
      </c>
      <c r="AQ3110" t="s">
        <v>838</v>
      </c>
      <c r="AR3110" t="s">
        <v>218</v>
      </c>
      <c r="AS3110" t="s">
        <v>219</v>
      </c>
      <c r="AT3110" t="s">
        <v>230</v>
      </c>
      <c r="AU3110">
        <v>20261019</v>
      </c>
      <c r="AV3110" t="s">
        <v>221</v>
      </c>
      <c r="AW3110" t="s">
        <v>880</v>
      </c>
      <c r="AX3110" t="s">
        <v>222</v>
      </c>
      <c r="BA3110" s="57">
        <v>46313.333333333336</v>
      </c>
      <c r="BB3110" t="s">
        <v>9343</v>
      </c>
      <c r="BC3110">
        <v>2026</v>
      </c>
      <c r="BD3110">
        <v>10</v>
      </c>
      <c r="BE3110">
        <v>19</v>
      </c>
      <c r="BF3110" s="6">
        <f t="shared" si="144"/>
        <v>46314</v>
      </c>
      <c r="BG3110">
        <f t="shared" si="145"/>
        <v>0.66666666666424135</v>
      </c>
      <c r="BH3110" t="str">
        <f t="shared" si="146"/>
        <v>COMPLY</v>
      </c>
      <c r="BI3110" t="str">
        <f>VLOOKUP(H3110,Sheet2!$A$1:$B$270,2,FALSE)</f>
        <v>SINGARAJA</v>
      </c>
    </row>
    <row r="3111" spans="1:61">
      <c r="A3111">
        <v>3110</v>
      </c>
      <c r="B3111">
        <v>1002621371</v>
      </c>
      <c r="C3111">
        <v>3</v>
      </c>
      <c r="D3111" t="s">
        <v>34</v>
      </c>
      <c r="E3111">
        <v>5</v>
      </c>
      <c r="F3111" t="s">
        <v>546</v>
      </c>
      <c r="G3111" t="s">
        <v>79</v>
      </c>
      <c r="H3111" t="s">
        <v>459</v>
      </c>
      <c r="I3111" t="s">
        <v>212</v>
      </c>
      <c r="J3111" t="s">
        <v>213</v>
      </c>
      <c r="K3111" t="s">
        <v>149</v>
      </c>
      <c r="M3111" t="s">
        <v>1400</v>
      </c>
      <c r="N3111" t="s">
        <v>215</v>
      </c>
      <c r="O3111" s="57">
        <v>46299.539398148147</v>
      </c>
      <c r="P3111" s="57">
        <v>46301.614328703705</v>
      </c>
      <c r="Q3111">
        <v>69403887</v>
      </c>
      <c r="S3111">
        <v>172407215032</v>
      </c>
      <c r="T3111" t="s">
        <v>2492</v>
      </c>
      <c r="U3111" t="s">
        <v>2493</v>
      </c>
      <c r="V3111" t="s">
        <v>2494</v>
      </c>
      <c r="Z3111">
        <v>115.3299674</v>
      </c>
      <c r="AA3111">
        <v>-8.5350801000000001</v>
      </c>
      <c r="AB3111" t="s">
        <v>2495</v>
      </c>
      <c r="AC3111" t="s">
        <v>229</v>
      </c>
      <c r="AL3111" t="s">
        <v>217</v>
      </c>
      <c r="AM3111" t="s">
        <v>2496</v>
      </c>
      <c r="AN3111" t="s">
        <v>6</v>
      </c>
      <c r="AO3111" s="57">
        <v>46122.549178240741</v>
      </c>
      <c r="AP3111" s="57">
        <v>46300.458333333336</v>
      </c>
      <c r="AR3111" t="s">
        <v>14</v>
      </c>
      <c r="AS3111" t="s">
        <v>79</v>
      </c>
      <c r="AT3111" t="s">
        <v>230</v>
      </c>
      <c r="AV3111" t="s">
        <v>3085</v>
      </c>
      <c r="AW3111" t="s">
        <v>1982</v>
      </c>
      <c r="AX3111" t="s">
        <v>222</v>
      </c>
      <c r="BA3111" s="57">
        <v>46300.458333333336</v>
      </c>
      <c r="BB3111" t="s">
        <v>2496</v>
      </c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str">
        <f>VLOOKUP(H3111,Sheet2!$A$1:$B$270,2,FALSE)</f>
        <v>GIANYAR</v>
      </c>
    </row>
    <row r="3112" spans="1:61">
      <c r="A3112">
        <v>3111</v>
      </c>
      <c r="B3112">
        <v>1002621378</v>
      </c>
      <c r="C3112">
        <v>3</v>
      </c>
      <c r="D3112" t="s">
        <v>34</v>
      </c>
      <c r="E3112">
        <v>5</v>
      </c>
      <c r="F3112" t="s">
        <v>546</v>
      </c>
      <c r="G3112" t="s">
        <v>79</v>
      </c>
      <c r="H3112" t="s">
        <v>459</v>
      </c>
      <c r="I3112" t="s">
        <v>212</v>
      </c>
      <c r="J3112" t="s">
        <v>213</v>
      </c>
      <c r="K3112" t="s">
        <v>149</v>
      </c>
      <c r="M3112" t="s">
        <v>1400</v>
      </c>
      <c r="N3112" t="s">
        <v>215</v>
      </c>
      <c r="O3112" s="57">
        <v>46299.543599537035</v>
      </c>
      <c r="P3112" s="57">
        <v>46303.565995370373</v>
      </c>
      <c r="Q3112">
        <v>69403881</v>
      </c>
      <c r="S3112">
        <v>172407215034</v>
      </c>
      <c r="T3112" t="s">
        <v>2497</v>
      </c>
      <c r="U3112" t="s">
        <v>2498</v>
      </c>
      <c r="V3112" t="s">
        <v>3091</v>
      </c>
      <c r="Z3112">
        <v>115.32853489999999</v>
      </c>
      <c r="AA3112">
        <v>-8.5257539999999992</v>
      </c>
      <c r="AB3112" t="s">
        <v>2499</v>
      </c>
      <c r="AC3112" t="s">
        <v>229</v>
      </c>
      <c r="AL3112" t="s">
        <v>217</v>
      </c>
      <c r="AM3112" t="s">
        <v>3092</v>
      </c>
      <c r="AN3112" t="s">
        <v>6</v>
      </c>
      <c r="AO3112" s="57">
        <v>46122.549178240741</v>
      </c>
      <c r="AP3112" s="57">
        <v>46302.458333333336</v>
      </c>
      <c r="AQ3112" t="s">
        <v>841</v>
      </c>
      <c r="AR3112" t="s">
        <v>14</v>
      </c>
      <c r="AS3112" t="s">
        <v>79</v>
      </c>
      <c r="AT3112" t="s">
        <v>230</v>
      </c>
      <c r="AV3112" t="s">
        <v>4811</v>
      </c>
      <c r="AW3112" t="s">
        <v>540</v>
      </c>
      <c r="AX3112" t="s">
        <v>222</v>
      </c>
      <c r="BA3112" s="57">
        <v>46302.458333333336</v>
      </c>
      <c r="BB3112" t="s">
        <v>3092</v>
      </c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str">
        <f>VLOOKUP(H3112,Sheet2!$A$1:$B$270,2,FALSE)</f>
        <v>GIANYAR</v>
      </c>
    </row>
    <row r="3113" spans="1:61">
      <c r="A3113">
        <v>3112</v>
      </c>
      <c r="B3113">
        <v>1002621815</v>
      </c>
      <c r="C3113">
        <v>3</v>
      </c>
      <c r="D3113" t="s">
        <v>34</v>
      </c>
      <c r="E3113">
        <v>5</v>
      </c>
      <c r="F3113" t="s">
        <v>546</v>
      </c>
      <c r="G3113" t="s">
        <v>79</v>
      </c>
      <c r="H3113" t="s">
        <v>459</v>
      </c>
      <c r="I3113" t="s">
        <v>212</v>
      </c>
      <c r="J3113" t="s">
        <v>213</v>
      </c>
      <c r="K3113" t="s">
        <v>149</v>
      </c>
      <c r="M3113" t="s">
        <v>1400</v>
      </c>
      <c r="N3113" t="s">
        <v>215</v>
      </c>
      <c r="O3113" s="57">
        <v>46300.410115740742</v>
      </c>
      <c r="P3113" s="57">
        <v>46306.860520833332</v>
      </c>
      <c r="Q3113">
        <v>69404114</v>
      </c>
      <c r="S3113">
        <v>172407215211</v>
      </c>
      <c r="T3113" t="s">
        <v>3086</v>
      </c>
      <c r="U3113" t="s">
        <v>3087</v>
      </c>
      <c r="V3113" t="s">
        <v>3088</v>
      </c>
      <c r="Z3113">
        <v>115.3080235</v>
      </c>
      <c r="AA3113">
        <v>-8.5486885000000008</v>
      </c>
      <c r="AB3113" t="s">
        <v>3089</v>
      </c>
      <c r="AC3113" t="s">
        <v>229</v>
      </c>
      <c r="AL3113" t="s">
        <v>217</v>
      </c>
      <c r="AM3113" t="s">
        <v>3090</v>
      </c>
      <c r="AN3113" t="s">
        <v>6</v>
      </c>
      <c r="AO3113" s="57">
        <v>46152.444537037038</v>
      </c>
      <c r="AP3113" s="57">
        <v>46301.333333333336</v>
      </c>
      <c r="AQ3113" t="s">
        <v>838</v>
      </c>
      <c r="AR3113" t="s">
        <v>14</v>
      </c>
      <c r="AS3113" t="s">
        <v>79</v>
      </c>
      <c r="AT3113" t="s">
        <v>230</v>
      </c>
      <c r="AV3113" t="s">
        <v>5731</v>
      </c>
      <c r="AW3113" t="s">
        <v>540</v>
      </c>
      <c r="AX3113" t="s">
        <v>222</v>
      </c>
      <c r="BA3113" s="57">
        <v>46301.333333333336</v>
      </c>
      <c r="BB3113" t="s">
        <v>3090</v>
      </c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str">
        <f>VLOOKUP(H3113,Sheet2!$A$1:$B$270,2,FALSE)</f>
        <v>GIANYAR</v>
      </c>
    </row>
    <row r="3114" spans="1:61">
      <c r="A3114">
        <v>3113</v>
      </c>
      <c r="B3114">
        <v>1002643580</v>
      </c>
      <c r="C3114">
        <v>3</v>
      </c>
      <c r="D3114" t="s">
        <v>34</v>
      </c>
      <c r="E3114">
        <v>5</v>
      </c>
      <c r="F3114" t="s">
        <v>546</v>
      </c>
      <c r="G3114" t="s">
        <v>79</v>
      </c>
      <c r="H3114" t="s">
        <v>459</v>
      </c>
      <c r="I3114" t="s">
        <v>212</v>
      </c>
      <c r="J3114" t="s">
        <v>213</v>
      </c>
      <c r="K3114" t="s">
        <v>149</v>
      </c>
      <c r="M3114" t="s">
        <v>1400</v>
      </c>
      <c r="N3114" t="s">
        <v>215</v>
      </c>
      <c r="O3114" s="57">
        <v>46314.625810185185</v>
      </c>
      <c r="P3114" s="57">
        <v>46316.55327546296</v>
      </c>
      <c r="Q3114">
        <v>69413088</v>
      </c>
      <c r="S3114">
        <v>172407213229</v>
      </c>
      <c r="T3114" t="s">
        <v>10027</v>
      </c>
      <c r="U3114" t="s">
        <v>10028</v>
      </c>
      <c r="V3114" t="s">
        <v>10029</v>
      </c>
      <c r="Z3114">
        <v>115.3271204</v>
      </c>
      <c r="AA3114">
        <v>-8.5485904000000001</v>
      </c>
      <c r="AB3114" t="s">
        <v>10030</v>
      </c>
      <c r="AC3114" t="s">
        <v>229</v>
      </c>
      <c r="AL3114" t="s">
        <v>217</v>
      </c>
      <c r="AM3114" t="s">
        <v>10031</v>
      </c>
      <c r="AN3114" t="s">
        <v>6</v>
      </c>
      <c r="AO3114" t="s">
        <v>9502</v>
      </c>
      <c r="AP3114" s="57">
        <v>46315.625</v>
      </c>
      <c r="AR3114" t="s">
        <v>14</v>
      </c>
      <c r="AS3114" t="s">
        <v>79</v>
      </c>
      <c r="AT3114" t="s">
        <v>230</v>
      </c>
      <c r="AV3114" t="s">
        <v>11332</v>
      </c>
      <c r="AW3114" t="s">
        <v>540</v>
      </c>
      <c r="AX3114" t="s">
        <v>222</v>
      </c>
      <c r="BA3114" s="57">
        <v>46315.625</v>
      </c>
      <c r="BB3114" t="s">
        <v>10031</v>
      </c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str">
        <f>VLOOKUP(H3114,Sheet2!$A$1:$B$270,2,FALSE)</f>
        <v>GIANYAR</v>
      </c>
    </row>
    <row r="3115" spans="1:61">
      <c r="A3115">
        <v>3114</v>
      </c>
      <c r="B3115">
        <v>1002643644</v>
      </c>
      <c r="C3115">
        <v>3</v>
      </c>
      <c r="D3115" t="s">
        <v>34</v>
      </c>
      <c r="E3115">
        <v>5</v>
      </c>
      <c r="F3115" t="s">
        <v>546</v>
      </c>
      <c r="G3115" t="s">
        <v>79</v>
      </c>
      <c r="H3115" t="s">
        <v>459</v>
      </c>
      <c r="I3115" t="s">
        <v>212</v>
      </c>
      <c r="J3115" t="s">
        <v>213</v>
      </c>
      <c r="K3115" t="s">
        <v>149</v>
      </c>
      <c r="M3115" t="s">
        <v>1400</v>
      </c>
      <c r="N3115" t="s">
        <v>215</v>
      </c>
      <c r="O3115" s="57">
        <v>46314.633784722224</v>
      </c>
      <c r="P3115" s="57">
        <v>46324.520532407405</v>
      </c>
      <c r="Q3115">
        <v>69413106</v>
      </c>
      <c r="S3115">
        <v>172407213231</v>
      </c>
      <c r="T3115" t="s">
        <v>10034</v>
      </c>
      <c r="U3115" t="s">
        <v>10035</v>
      </c>
      <c r="V3115" t="s">
        <v>12901</v>
      </c>
      <c r="Z3115">
        <v>115.3349628</v>
      </c>
      <c r="AA3115">
        <v>-8.5384297999999994</v>
      </c>
      <c r="AB3115" t="s">
        <v>10036</v>
      </c>
      <c r="AC3115" t="s">
        <v>229</v>
      </c>
      <c r="AL3115" t="s">
        <v>217</v>
      </c>
      <c r="AM3115" t="s">
        <v>12902</v>
      </c>
      <c r="AN3115" t="s">
        <v>6</v>
      </c>
      <c r="AO3115" t="s">
        <v>9502</v>
      </c>
      <c r="AP3115" s="57">
        <v>46320.458333333336</v>
      </c>
      <c r="AR3115" t="s">
        <v>14</v>
      </c>
      <c r="AS3115" t="s">
        <v>79</v>
      </c>
      <c r="AT3115" t="s">
        <v>230</v>
      </c>
      <c r="AV3115" t="s">
        <v>15608</v>
      </c>
      <c r="AW3115" t="s">
        <v>2451</v>
      </c>
      <c r="AX3115" t="s">
        <v>222</v>
      </c>
      <c r="BA3115" s="57">
        <v>46320.458333333336</v>
      </c>
      <c r="BB3115" t="s">
        <v>12902</v>
      </c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str">
        <f>VLOOKUP(H3115,Sheet2!$A$1:$B$270,2,FALSE)</f>
        <v>GIANYAR</v>
      </c>
    </row>
    <row r="3116" spans="1:61">
      <c r="A3116">
        <v>3115</v>
      </c>
      <c r="B3116">
        <v>1002654565</v>
      </c>
      <c r="C3116">
        <v>3</v>
      </c>
      <c r="D3116" t="s">
        <v>34</v>
      </c>
      <c r="E3116">
        <v>5</v>
      </c>
      <c r="F3116" t="s">
        <v>546</v>
      </c>
      <c r="G3116" t="s">
        <v>79</v>
      </c>
      <c r="H3116" t="s">
        <v>459</v>
      </c>
      <c r="I3116" t="s">
        <v>212</v>
      </c>
      <c r="J3116" t="s">
        <v>213</v>
      </c>
      <c r="K3116" t="s">
        <v>149</v>
      </c>
      <c r="M3116" t="s">
        <v>1400</v>
      </c>
      <c r="N3116" t="s">
        <v>215</v>
      </c>
      <c r="O3116" s="57">
        <v>46321.662835648145</v>
      </c>
      <c r="P3116" s="57">
        <v>46324.503564814811</v>
      </c>
      <c r="Q3116">
        <v>69417381</v>
      </c>
      <c r="S3116">
        <v>172407214135</v>
      </c>
      <c r="T3116" t="s">
        <v>13554</v>
      </c>
      <c r="U3116" t="s">
        <v>13555</v>
      </c>
      <c r="V3116" t="s">
        <v>14250</v>
      </c>
      <c r="Z3116">
        <v>115.36107509999999</v>
      </c>
      <c r="AA3116">
        <v>-8.5576142999999991</v>
      </c>
      <c r="AB3116" t="s">
        <v>13556</v>
      </c>
      <c r="AC3116" t="s">
        <v>229</v>
      </c>
      <c r="AL3116" t="s">
        <v>217</v>
      </c>
      <c r="AM3116" t="s">
        <v>14251</v>
      </c>
      <c r="AN3116" t="s">
        <v>6</v>
      </c>
      <c r="AO3116" t="s">
        <v>13024</v>
      </c>
      <c r="AP3116" s="57">
        <v>46323.333333333336</v>
      </c>
      <c r="AR3116" t="s">
        <v>14</v>
      </c>
      <c r="AS3116" t="s">
        <v>79</v>
      </c>
      <c r="AT3116" t="s">
        <v>230</v>
      </c>
      <c r="AV3116" t="s">
        <v>15609</v>
      </c>
      <c r="AW3116" t="s">
        <v>1473</v>
      </c>
      <c r="AX3116" t="s">
        <v>222</v>
      </c>
      <c r="BA3116" s="57">
        <v>46323.333333333336</v>
      </c>
      <c r="BB3116" t="s">
        <v>14251</v>
      </c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str">
        <f>VLOOKUP(H3116,Sheet2!$A$1:$B$270,2,FALSE)</f>
        <v>GIANYAR</v>
      </c>
    </row>
    <row r="3117" spans="1:61">
      <c r="A3117">
        <v>3116</v>
      </c>
      <c r="B3117">
        <v>1002654538</v>
      </c>
      <c r="C3117">
        <v>3</v>
      </c>
      <c r="D3117" t="s">
        <v>34</v>
      </c>
      <c r="E3117">
        <v>5</v>
      </c>
      <c r="F3117" t="s">
        <v>546</v>
      </c>
      <c r="G3117" t="s">
        <v>79</v>
      </c>
      <c r="H3117" t="s">
        <v>459</v>
      </c>
      <c r="I3117" t="s">
        <v>212</v>
      </c>
      <c r="J3117" t="s">
        <v>213</v>
      </c>
      <c r="K3117" t="s">
        <v>149</v>
      </c>
      <c r="M3117" t="s">
        <v>1400</v>
      </c>
      <c r="N3117" t="s">
        <v>215</v>
      </c>
      <c r="O3117" s="57">
        <v>46321.658703703702</v>
      </c>
      <c r="P3117" s="57">
        <v>46325.553194444445</v>
      </c>
      <c r="Q3117">
        <v>69417340</v>
      </c>
      <c r="S3117">
        <v>172407214134</v>
      </c>
      <c r="T3117" t="s">
        <v>13545</v>
      </c>
      <c r="U3117" t="s">
        <v>12917</v>
      </c>
      <c r="V3117" t="s">
        <v>13546</v>
      </c>
      <c r="Z3117">
        <v>115.36201800000001</v>
      </c>
      <c r="AA3117">
        <v>-8.5590316000000009</v>
      </c>
      <c r="AB3117" t="s">
        <v>13547</v>
      </c>
      <c r="AC3117" t="s">
        <v>229</v>
      </c>
      <c r="AL3117" t="s">
        <v>217</v>
      </c>
      <c r="AM3117" t="s">
        <v>13548</v>
      </c>
      <c r="AN3117" t="s">
        <v>6</v>
      </c>
      <c r="AO3117" t="s">
        <v>12985</v>
      </c>
      <c r="AP3117" s="57">
        <v>46323.333333333336</v>
      </c>
      <c r="AR3117" t="s">
        <v>14</v>
      </c>
      <c r="AS3117" t="s">
        <v>79</v>
      </c>
      <c r="AT3117" t="s">
        <v>230</v>
      </c>
      <c r="AV3117" t="s">
        <v>15610</v>
      </c>
      <c r="AW3117" t="s">
        <v>540</v>
      </c>
      <c r="AX3117" t="s">
        <v>222</v>
      </c>
      <c r="BA3117" s="57">
        <v>46323.333333333336</v>
      </c>
      <c r="BB3117" t="s">
        <v>13548</v>
      </c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str">
        <f>VLOOKUP(H3117,Sheet2!$A$1:$B$270,2,FALSE)</f>
        <v>GIANYAR</v>
      </c>
    </row>
    <row r="3118" spans="1:61">
      <c r="A3118">
        <v>3117</v>
      </c>
      <c r="B3118">
        <v>1002654594</v>
      </c>
      <c r="C3118">
        <v>3</v>
      </c>
      <c r="D3118" t="s">
        <v>34</v>
      </c>
      <c r="E3118">
        <v>5</v>
      </c>
      <c r="F3118" t="s">
        <v>546</v>
      </c>
      <c r="G3118" t="s">
        <v>79</v>
      </c>
      <c r="H3118" t="s">
        <v>459</v>
      </c>
      <c r="I3118" t="s">
        <v>212</v>
      </c>
      <c r="J3118" t="s">
        <v>213</v>
      </c>
      <c r="K3118" t="s">
        <v>149</v>
      </c>
      <c r="M3118" t="s">
        <v>1400</v>
      </c>
      <c r="N3118" t="s">
        <v>215</v>
      </c>
      <c r="O3118" s="57">
        <v>46321.668877314813</v>
      </c>
      <c r="P3118" s="57">
        <v>46325.514120370368</v>
      </c>
      <c r="Q3118">
        <v>69417409</v>
      </c>
      <c r="S3118">
        <v>172407214136</v>
      </c>
      <c r="T3118" t="s">
        <v>13549</v>
      </c>
      <c r="U3118" t="s">
        <v>13550</v>
      </c>
      <c r="V3118" t="s">
        <v>13551</v>
      </c>
      <c r="Z3118">
        <v>115.315433</v>
      </c>
      <c r="AA3118">
        <v>-8.5362006000000008</v>
      </c>
      <c r="AB3118" t="s">
        <v>13552</v>
      </c>
      <c r="AC3118" t="s">
        <v>229</v>
      </c>
      <c r="AL3118" t="s">
        <v>217</v>
      </c>
      <c r="AM3118" t="s">
        <v>13553</v>
      </c>
      <c r="AN3118" t="s">
        <v>6</v>
      </c>
      <c r="AO3118" t="s">
        <v>13024</v>
      </c>
      <c r="AP3118" s="57">
        <v>46323.333333333336</v>
      </c>
      <c r="AQ3118" t="s">
        <v>1495</v>
      </c>
      <c r="AR3118" t="s">
        <v>14</v>
      </c>
      <c r="AS3118" t="s">
        <v>79</v>
      </c>
      <c r="AT3118" t="s">
        <v>230</v>
      </c>
      <c r="AV3118" t="s">
        <v>15611</v>
      </c>
      <c r="AW3118" t="s">
        <v>1982</v>
      </c>
      <c r="AX3118" t="s">
        <v>222</v>
      </c>
      <c r="BA3118" s="57">
        <v>46323.333333333336</v>
      </c>
      <c r="BB3118" t="s">
        <v>13553</v>
      </c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str">
        <f>VLOOKUP(H3118,Sheet2!$A$1:$B$270,2,FALSE)</f>
        <v>GIANYAR</v>
      </c>
    </row>
    <row r="3119" spans="1:61">
      <c r="A3119">
        <v>3118</v>
      </c>
      <c r="B3119">
        <v>1002656576</v>
      </c>
      <c r="C3119">
        <v>3</v>
      </c>
      <c r="D3119" t="s">
        <v>34</v>
      </c>
      <c r="E3119">
        <v>5</v>
      </c>
      <c r="F3119" t="s">
        <v>546</v>
      </c>
      <c r="G3119" t="s">
        <v>79</v>
      </c>
      <c r="H3119" t="s">
        <v>459</v>
      </c>
      <c r="I3119" t="s">
        <v>212</v>
      </c>
      <c r="J3119" t="s">
        <v>213</v>
      </c>
      <c r="K3119" t="s">
        <v>149</v>
      </c>
      <c r="M3119" t="s">
        <v>1400</v>
      </c>
      <c r="N3119" t="s">
        <v>215</v>
      </c>
      <c r="O3119" s="57">
        <v>46322.674525462964</v>
      </c>
      <c r="P3119" s="57">
        <v>46324.398518518516</v>
      </c>
      <c r="Q3119">
        <v>69418176</v>
      </c>
      <c r="S3119">
        <v>172407214312</v>
      </c>
      <c r="T3119" t="s">
        <v>14263</v>
      </c>
      <c r="U3119" t="s">
        <v>14258</v>
      </c>
      <c r="V3119" t="s">
        <v>14876</v>
      </c>
      <c r="Z3119">
        <v>115.3316604</v>
      </c>
      <c r="AA3119">
        <v>-8.5418430000000001</v>
      </c>
      <c r="AB3119" t="s">
        <v>14264</v>
      </c>
      <c r="AC3119" t="s">
        <v>229</v>
      </c>
      <c r="AL3119" t="s">
        <v>217</v>
      </c>
      <c r="AM3119" t="s">
        <v>14877</v>
      </c>
      <c r="AN3119" t="s">
        <v>6</v>
      </c>
      <c r="AO3119" t="s">
        <v>13871</v>
      </c>
      <c r="AP3119" s="57">
        <v>46324.333333333336</v>
      </c>
      <c r="AR3119" t="s">
        <v>14</v>
      </c>
      <c r="AS3119" t="s">
        <v>79</v>
      </c>
      <c r="AT3119" t="s">
        <v>230</v>
      </c>
      <c r="AV3119" t="s">
        <v>14878</v>
      </c>
      <c r="AW3119" t="s">
        <v>540</v>
      </c>
      <c r="AX3119" t="s">
        <v>222</v>
      </c>
      <c r="BA3119" s="57">
        <v>46324.333333333336</v>
      </c>
      <c r="BB3119" t="s">
        <v>14877</v>
      </c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str">
        <f>VLOOKUP(H3119,Sheet2!$A$1:$B$270,2,FALSE)</f>
        <v>GIANYAR</v>
      </c>
    </row>
    <row r="3120" spans="1:61">
      <c r="A3120">
        <v>3119</v>
      </c>
      <c r="B3120">
        <v>1002656560</v>
      </c>
      <c r="C3120">
        <v>3</v>
      </c>
      <c r="D3120" t="s">
        <v>34</v>
      </c>
      <c r="E3120">
        <v>5</v>
      </c>
      <c r="F3120" t="s">
        <v>546</v>
      </c>
      <c r="G3120" t="s">
        <v>79</v>
      </c>
      <c r="H3120" t="s">
        <v>459</v>
      </c>
      <c r="I3120" t="s">
        <v>212</v>
      </c>
      <c r="J3120" t="s">
        <v>213</v>
      </c>
      <c r="K3120" t="s">
        <v>149</v>
      </c>
      <c r="M3120" t="s">
        <v>1400</v>
      </c>
      <c r="N3120" t="s">
        <v>215</v>
      </c>
      <c r="O3120" s="57">
        <v>46322.670717592591</v>
      </c>
      <c r="P3120" s="57">
        <v>46324.571932870371</v>
      </c>
      <c r="Q3120">
        <v>69418170</v>
      </c>
      <c r="S3120">
        <v>172407214311</v>
      </c>
      <c r="T3120" t="s">
        <v>14257</v>
      </c>
      <c r="U3120" t="s">
        <v>14258</v>
      </c>
      <c r="V3120" t="s">
        <v>14259</v>
      </c>
      <c r="Z3120">
        <v>115.3316604</v>
      </c>
      <c r="AA3120">
        <v>-8.5418430000000001</v>
      </c>
      <c r="AB3120" t="s">
        <v>14260</v>
      </c>
      <c r="AC3120" t="s">
        <v>229</v>
      </c>
      <c r="AL3120" t="s">
        <v>217</v>
      </c>
      <c r="AM3120" t="s">
        <v>14261</v>
      </c>
      <c r="AN3120" t="s">
        <v>6</v>
      </c>
      <c r="AO3120" t="s">
        <v>13703</v>
      </c>
      <c r="AP3120" s="57">
        <v>46323.625</v>
      </c>
      <c r="AR3120" t="s">
        <v>14</v>
      </c>
      <c r="AS3120" t="s">
        <v>79</v>
      </c>
      <c r="AT3120" t="s">
        <v>230</v>
      </c>
      <c r="AV3120" t="s">
        <v>15612</v>
      </c>
      <c r="AW3120" t="s">
        <v>559</v>
      </c>
      <c r="AX3120" t="s">
        <v>222</v>
      </c>
      <c r="BA3120" s="57">
        <v>46323.625</v>
      </c>
      <c r="BB3120" t="s">
        <v>14261</v>
      </c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str">
        <f>VLOOKUP(H3120,Sheet2!$A$1:$B$270,2,FALSE)</f>
        <v>GIANYAR</v>
      </c>
    </row>
    <row r="3121" spans="1:61">
      <c r="A3121">
        <v>3120</v>
      </c>
      <c r="B3121">
        <v>1002619726</v>
      </c>
      <c r="C3121">
        <v>3</v>
      </c>
      <c r="D3121" t="s">
        <v>34</v>
      </c>
      <c r="E3121">
        <v>5</v>
      </c>
      <c r="F3121" t="s">
        <v>546</v>
      </c>
      <c r="G3121" t="s">
        <v>79</v>
      </c>
      <c r="H3121" t="s">
        <v>459</v>
      </c>
      <c r="I3121" t="s">
        <v>212</v>
      </c>
      <c r="J3121" t="s">
        <v>213</v>
      </c>
      <c r="K3121" t="s">
        <v>149</v>
      </c>
      <c r="M3121" t="s">
        <v>76</v>
      </c>
      <c r="N3121" t="s">
        <v>215</v>
      </c>
      <c r="O3121" s="57">
        <v>46297.548194444447</v>
      </c>
      <c r="P3121" s="57">
        <v>46301.70480324074</v>
      </c>
      <c r="Q3121">
        <v>69403052</v>
      </c>
      <c r="S3121">
        <v>172407214848</v>
      </c>
      <c r="T3121" t="s">
        <v>2478</v>
      </c>
      <c r="U3121" t="s">
        <v>2479</v>
      </c>
      <c r="V3121" t="s">
        <v>2480</v>
      </c>
      <c r="Z3121">
        <v>115.3231564</v>
      </c>
      <c r="AA3121">
        <v>-8.5493194999999993</v>
      </c>
      <c r="AB3121" t="s">
        <v>2481</v>
      </c>
      <c r="AC3121" t="s">
        <v>229</v>
      </c>
      <c r="AL3121" t="s">
        <v>217</v>
      </c>
      <c r="AM3121" t="s">
        <v>2482</v>
      </c>
      <c r="AN3121" t="s">
        <v>6</v>
      </c>
      <c r="AO3121" s="57">
        <v>46063.549375000002</v>
      </c>
      <c r="AP3121" s="57">
        <v>46298.625</v>
      </c>
      <c r="AR3121" t="s">
        <v>218</v>
      </c>
      <c r="AS3121" t="s">
        <v>79</v>
      </c>
      <c r="AT3121" t="s">
        <v>230</v>
      </c>
      <c r="AU3121">
        <v>20261006</v>
      </c>
      <c r="AV3121" t="s">
        <v>221</v>
      </c>
      <c r="AW3121" t="s">
        <v>540</v>
      </c>
      <c r="AX3121" t="s">
        <v>222</v>
      </c>
      <c r="BA3121" s="57">
        <v>46298.625</v>
      </c>
      <c r="BB3121" t="s">
        <v>2482</v>
      </c>
      <c r="BC3121">
        <v>2026</v>
      </c>
      <c r="BD3121">
        <v>10</v>
      </c>
      <c r="BE3121">
        <v>6</v>
      </c>
      <c r="BF3121" s="6">
        <f t="shared" si="144"/>
        <v>46301</v>
      </c>
      <c r="BG3121">
        <f t="shared" si="145"/>
        <v>2.375</v>
      </c>
      <c r="BH3121" t="str">
        <f t="shared" si="146"/>
        <v>NOT COMPLY</v>
      </c>
      <c r="BI3121" t="str">
        <f>VLOOKUP(H3121,Sheet2!$A$1:$B$270,2,FALSE)</f>
        <v>GIANYAR</v>
      </c>
    </row>
    <row r="3122" spans="1:61">
      <c r="A3122">
        <v>3121</v>
      </c>
      <c r="B3122">
        <v>1002620148</v>
      </c>
      <c r="C3122">
        <v>3</v>
      </c>
      <c r="D3122" t="s">
        <v>34</v>
      </c>
      <c r="E3122">
        <v>5</v>
      </c>
      <c r="F3122" t="s">
        <v>546</v>
      </c>
      <c r="G3122" t="s">
        <v>79</v>
      </c>
      <c r="H3122" t="s">
        <v>459</v>
      </c>
      <c r="I3122" t="s">
        <v>212</v>
      </c>
      <c r="J3122" t="s">
        <v>213</v>
      </c>
      <c r="K3122" t="s">
        <v>149</v>
      </c>
      <c r="M3122" t="s">
        <v>76</v>
      </c>
      <c r="N3122" t="s">
        <v>215</v>
      </c>
      <c r="O3122" s="57">
        <v>46297.627303240741</v>
      </c>
      <c r="P3122" s="57">
        <v>46300.70890046296</v>
      </c>
      <c r="Q3122">
        <v>69403198</v>
      </c>
      <c r="S3122">
        <v>172407215204</v>
      </c>
      <c r="T3122" t="s">
        <v>2483</v>
      </c>
      <c r="U3122" t="s">
        <v>2484</v>
      </c>
      <c r="V3122" t="s">
        <v>2485</v>
      </c>
      <c r="Z3122">
        <v>115.33344959999999</v>
      </c>
      <c r="AA3122">
        <v>-8.5427497999999993</v>
      </c>
      <c r="AB3122" t="s">
        <v>2486</v>
      </c>
      <c r="AC3122" t="s">
        <v>229</v>
      </c>
      <c r="AL3122" t="s">
        <v>217</v>
      </c>
      <c r="AM3122" t="s">
        <v>2487</v>
      </c>
      <c r="AN3122" t="s">
        <v>6</v>
      </c>
      <c r="AO3122" s="57">
        <v>46063.652951388889</v>
      </c>
      <c r="AP3122" s="57">
        <v>46300.333333333336</v>
      </c>
      <c r="AR3122" t="s">
        <v>218</v>
      </c>
      <c r="AS3122" t="s">
        <v>79</v>
      </c>
      <c r="AT3122" t="s">
        <v>230</v>
      </c>
      <c r="AU3122">
        <v>20261005</v>
      </c>
      <c r="AV3122" t="s">
        <v>221</v>
      </c>
      <c r="AW3122" t="s">
        <v>1982</v>
      </c>
      <c r="AX3122" t="s">
        <v>222</v>
      </c>
      <c r="BA3122" s="57">
        <v>46300.333333333336</v>
      </c>
      <c r="BB3122" t="s">
        <v>2487</v>
      </c>
      <c r="BC3122">
        <v>2026</v>
      </c>
      <c r="BD3122">
        <v>10</v>
      </c>
      <c r="BE3122">
        <v>5</v>
      </c>
      <c r="BF3122" s="6">
        <f t="shared" si="144"/>
        <v>46300</v>
      </c>
      <c r="BG3122">
        <f t="shared" si="145"/>
        <v>-0.33333333333575865</v>
      </c>
      <c r="BH3122" t="str">
        <f t="shared" si="146"/>
        <v>COMPLY</v>
      </c>
      <c r="BI3122" t="str">
        <f>VLOOKUP(H3122,Sheet2!$A$1:$B$270,2,FALSE)</f>
        <v>GIANYAR</v>
      </c>
    </row>
    <row r="3123" spans="1:61">
      <c r="A3123">
        <v>3122</v>
      </c>
      <c r="B3123">
        <v>1002619348</v>
      </c>
      <c r="C3123">
        <v>3</v>
      </c>
      <c r="D3123" t="s">
        <v>34</v>
      </c>
      <c r="E3123">
        <v>5</v>
      </c>
      <c r="F3123" t="s">
        <v>546</v>
      </c>
      <c r="G3123" t="s">
        <v>79</v>
      </c>
      <c r="H3123" t="s">
        <v>459</v>
      </c>
      <c r="I3123" t="s">
        <v>212</v>
      </c>
      <c r="J3123" t="s">
        <v>213</v>
      </c>
      <c r="K3123" t="s">
        <v>149</v>
      </c>
      <c r="M3123" t="s">
        <v>76</v>
      </c>
      <c r="N3123" t="s">
        <v>215</v>
      </c>
      <c r="O3123" s="57">
        <v>46297.440694444442</v>
      </c>
      <c r="P3123" s="57">
        <v>46300.713310185187</v>
      </c>
      <c r="Q3123">
        <v>69402864</v>
      </c>
      <c r="S3123">
        <v>172407214846</v>
      </c>
      <c r="T3123" t="s">
        <v>2488</v>
      </c>
      <c r="U3123" t="s">
        <v>2489</v>
      </c>
      <c r="V3123" t="s">
        <v>2490</v>
      </c>
      <c r="Z3123">
        <v>115.3345219</v>
      </c>
      <c r="AA3123">
        <v>-8.5517137999999999</v>
      </c>
      <c r="AB3123" t="s">
        <v>2491</v>
      </c>
      <c r="AC3123" t="s">
        <v>229</v>
      </c>
      <c r="AL3123" t="s">
        <v>217</v>
      </c>
      <c r="AM3123" t="s">
        <v>1151</v>
      </c>
      <c r="AN3123" t="s">
        <v>6</v>
      </c>
      <c r="AO3123" s="57">
        <v>46063.444386574076</v>
      </c>
      <c r="AP3123" s="57">
        <v>46298.333333333336</v>
      </c>
      <c r="AR3123" t="s">
        <v>218</v>
      </c>
      <c r="AS3123" t="s">
        <v>79</v>
      </c>
      <c r="AT3123" t="s">
        <v>230</v>
      </c>
      <c r="AU3123">
        <v>20261005</v>
      </c>
      <c r="AV3123" t="s">
        <v>221</v>
      </c>
      <c r="AW3123" t="s">
        <v>2451</v>
      </c>
      <c r="AX3123" t="s">
        <v>222</v>
      </c>
      <c r="BA3123" s="57">
        <v>46298.333333333336</v>
      </c>
      <c r="BB3123" t="s">
        <v>1151</v>
      </c>
      <c r="BC3123">
        <v>2026</v>
      </c>
      <c r="BD3123">
        <v>10</v>
      </c>
      <c r="BE3123">
        <v>5</v>
      </c>
      <c r="BF3123" s="6">
        <f t="shared" si="144"/>
        <v>46300</v>
      </c>
      <c r="BG3123">
        <f t="shared" si="145"/>
        <v>1.6666666666642413</v>
      </c>
      <c r="BH3123" t="str">
        <f t="shared" si="146"/>
        <v>NOT COMPLY</v>
      </c>
      <c r="BI3123" t="str">
        <f>VLOOKUP(H3123,Sheet2!$A$1:$B$270,2,FALSE)</f>
        <v>GIANYAR</v>
      </c>
    </row>
    <row r="3124" spans="1:61">
      <c r="A3124">
        <v>3123</v>
      </c>
      <c r="B3124">
        <v>1002624615</v>
      </c>
      <c r="C3124">
        <v>3</v>
      </c>
      <c r="D3124" t="s">
        <v>34</v>
      </c>
      <c r="E3124">
        <v>5</v>
      </c>
      <c r="F3124" t="s">
        <v>546</v>
      </c>
      <c r="G3124" t="s">
        <v>79</v>
      </c>
      <c r="H3124" t="s">
        <v>459</v>
      </c>
      <c r="I3124" t="s">
        <v>212</v>
      </c>
      <c r="J3124" t="s">
        <v>213</v>
      </c>
      <c r="K3124" t="s">
        <v>149</v>
      </c>
      <c r="M3124" t="s">
        <v>76</v>
      </c>
      <c r="N3124" t="s">
        <v>215</v>
      </c>
      <c r="O3124" s="57">
        <v>46301.614328703705</v>
      </c>
      <c r="P3124" s="57">
        <v>46301.678587962961</v>
      </c>
      <c r="Q3124">
        <v>69403887</v>
      </c>
      <c r="S3124">
        <v>172407215397</v>
      </c>
      <c r="T3124" t="s">
        <v>2492</v>
      </c>
      <c r="U3124" t="s">
        <v>3674</v>
      </c>
      <c r="V3124" t="s">
        <v>3675</v>
      </c>
      <c r="Z3124">
        <v>115.3298109</v>
      </c>
      <c r="AA3124">
        <v>-8.5302106000000002</v>
      </c>
      <c r="AB3124" t="s">
        <v>2495</v>
      </c>
      <c r="AC3124" t="s">
        <v>229</v>
      </c>
      <c r="AL3124" t="s">
        <v>217</v>
      </c>
      <c r="AM3124" t="s">
        <v>3676</v>
      </c>
      <c r="AN3124" t="s">
        <v>6</v>
      </c>
      <c r="AO3124" s="57">
        <v>46183.621979166666</v>
      </c>
      <c r="AR3124" t="s">
        <v>218</v>
      </c>
      <c r="AS3124" t="s">
        <v>79</v>
      </c>
      <c r="AT3124" t="s">
        <v>230</v>
      </c>
      <c r="AU3124">
        <v>20261006</v>
      </c>
      <c r="AV3124" t="s">
        <v>221</v>
      </c>
      <c r="AW3124" t="s">
        <v>3525</v>
      </c>
      <c r="AX3124" t="s">
        <v>222</v>
      </c>
      <c r="BA3124" s="57">
        <v>46301.291666666664</v>
      </c>
      <c r="BB3124" t="s">
        <v>3676</v>
      </c>
      <c r="BC3124">
        <v>2026</v>
      </c>
      <c r="BD3124">
        <v>10</v>
      </c>
      <c r="BE3124">
        <v>6</v>
      </c>
      <c r="BF3124" s="6">
        <f t="shared" si="144"/>
        <v>46301</v>
      </c>
      <c r="BG3124">
        <f t="shared" si="145"/>
        <v>-0.29166666666424135</v>
      </c>
      <c r="BH3124" t="str">
        <f t="shared" si="146"/>
        <v>COMPLY</v>
      </c>
      <c r="BI3124" t="str">
        <f>VLOOKUP(H3124,Sheet2!$A$1:$B$270,2,FALSE)</f>
        <v>GIANYAR</v>
      </c>
    </row>
    <row r="3125" spans="1:61">
      <c r="A3125">
        <v>3124</v>
      </c>
      <c r="B3125">
        <v>1002623430</v>
      </c>
      <c r="C3125">
        <v>3</v>
      </c>
      <c r="D3125" t="s">
        <v>34</v>
      </c>
      <c r="E3125">
        <v>5</v>
      </c>
      <c r="F3125" t="s">
        <v>546</v>
      </c>
      <c r="G3125" t="s">
        <v>79</v>
      </c>
      <c r="H3125" t="s">
        <v>459</v>
      </c>
      <c r="I3125" t="s">
        <v>212</v>
      </c>
      <c r="J3125" t="s">
        <v>213</v>
      </c>
      <c r="K3125" t="s">
        <v>149</v>
      </c>
      <c r="M3125" t="s">
        <v>76</v>
      </c>
      <c r="N3125" t="s">
        <v>215</v>
      </c>
      <c r="O3125" s="57">
        <v>46301.358819444446</v>
      </c>
      <c r="P3125" s="57">
        <v>46303.69458333333</v>
      </c>
      <c r="Q3125">
        <v>69404688</v>
      </c>
      <c r="S3125">
        <v>172407215218</v>
      </c>
      <c r="T3125" t="s">
        <v>3669</v>
      </c>
      <c r="U3125" t="s">
        <v>3670</v>
      </c>
      <c r="V3125" t="s">
        <v>3671</v>
      </c>
      <c r="Z3125">
        <v>115.3188648</v>
      </c>
      <c r="AA3125">
        <v>-8.5513589999999997</v>
      </c>
      <c r="AB3125" t="s">
        <v>3672</v>
      </c>
      <c r="AC3125" t="s">
        <v>229</v>
      </c>
      <c r="AL3125" t="s">
        <v>217</v>
      </c>
      <c r="AM3125" t="s">
        <v>3673</v>
      </c>
      <c r="AN3125" t="s">
        <v>6</v>
      </c>
      <c r="AO3125" s="57">
        <v>46183.361655092594</v>
      </c>
      <c r="AP3125" s="57">
        <v>46302.333333333336</v>
      </c>
      <c r="AQ3125" t="s">
        <v>1495</v>
      </c>
      <c r="AR3125" t="s">
        <v>218</v>
      </c>
      <c r="AS3125" t="s">
        <v>79</v>
      </c>
      <c r="AT3125" t="s">
        <v>342</v>
      </c>
      <c r="AU3125">
        <v>20261008</v>
      </c>
      <c r="AV3125" t="s">
        <v>221</v>
      </c>
      <c r="AW3125" t="s">
        <v>3015</v>
      </c>
      <c r="AX3125" t="s">
        <v>222</v>
      </c>
      <c r="BA3125" s="57">
        <v>46302.333333333336</v>
      </c>
      <c r="BB3125" t="s">
        <v>3673</v>
      </c>
      <c r="BC3125">
        <v>2026</v>
      </c>
      <c r="BD3125">
        <v>10</v>
      </c>
      <c r="BE3125">
        <v>8</v>
      </c>
      <c r="BF3125" s="6">
        <f t="shared" si="144"/>
        <v>46303</v>
      </c>
      <c r="BG3125">
        <f t="shared" si="145"/>
        <v>0.66666666666424135</v>
      </c>
      <c r="BH3125" t="str">
        <f t="shared" si="146"/>
        <v>COMPLY</v>
      </c>
      <c r="BI3125" t="str">
        <f>VLOOKUP(H3125,Sheet2!$A$1:$B$270,2,FALSE)</f>
        <v>GIANYAR</v>
      </c>
    </row>
    <row r="3126" spans="1:61">
      <c r="A3126">
        <v>3125</v>
      </c>
      <c r="B3126">
        <v>1002625358</v>
      </c>
      <c r="C3126">
        <v>3</v>
      </c>
      <c r="D3126" t="s">
        <v>34</v>
      </c>
      <c r="E3126">
        <v>5</v>
      </c>
      <c r="F3126" t="s">
        <v>546</v>
      </c>
      <c r="G3126" t="s">
        <v>79</v>
      </c>
      <c r="H3126" t="s">
        <v>459</v>
      </c>
      <c r="I3126" t="s">
        <v>212</v>
      </c>
      <c r="J3126" t="s">
        <v>213</v>
      </c>
      <c r="K3126" t="s">
        <v>149</v>
      </c>
      <c r="M3126" t="s">
        <v>76</v>
      </c>
      <c r="N3126" t="s">
        <v>215</v>
      </c>
      <c r="O3126" s="57">
        <v>46302.377847222226</v>
      </c>
      <c r="P3126" s="57">
        <v>46307.314375000002</v>
      </c>
      <c r="Q3126">
        <v>69405458</v>
      </c>
      <c r="S3126">
        <v>172407215399</v>
      </c>
      <c r="T3126" t="s">
        <v>4412</v>
      </c>
      <c r="U3126" t="s">
        <v>4413</v>
      </c>
      <c r="V3126" t="s">
        <v>4414</v>
      </c>
      <c r="AB3126" t="s">
        <v>4415</v>
      </c>
      <c r="AC3126" t="s">
        <v>229</v>
      </c>
      <c r="AL3126" t="s">
        <v>217</v>
      </c>
      <c r="AM3126" t="s">
        <v>4416</v>
      </c>
      <c r="AN3126" t="s">
        <v>6</v>
      </c>
      <c r="AO3126" s="57">
        <v>46213.392731481479</v>
      </c>
      <c r="AP3126" s="57">
        <v>46303.458333333336</v>
      </c>
      <c r="AR3126" t="s">
        <v>218</v>
      </c>
      <c r="AS3126" t="s">
        <v>79</v>
      </c>
      <c r="AT3126" t="s">
        <v>230</v>
      </c>
      <c r="AU3126">
        <v>20261012</v>
      </c>
      <c r="AV3126" t="s">
        <v>221</v>
      </c>
      <c r="AW3126" t="s">
        <v>2451</v>
      </c>
      <c r="AX3126" t="s">
        <v>222</v>
      </c>
      <c r="BA3126" s="57">
        <v>46303.458333333336</v>
      </c>
      <c r="BB3126" t="s">
        <v>4416</v>
      </c>
      <c r="BC3126">
        <v>2026</v>
      </c>
      <c r="BD3126">
        <v>10</v>
      </c>
      <c r="BE3126">
        <v>12</v>
      </c>
      <c r="BF3126" s="6">
        <f t="shared" si="144"/>
        <v>46307</v>
      </c>
      <c r="BG3126">
        <f t="shared" si="145"/>
        <v>3.5416666666642413</v>
      </c>
      <c r="BH3126" t="str">
        <f t="shared" si="146"/>
        <v>NOT COMPLY</v>
      </c>
      <c r="BI3126" t="str">
        <f>VLOOKUP(H3126,Sheet2!$A$1:$B$270,2,FALSE)</f>
        <v>GIANYAR</v>
      </c>
    </row>
    <row r="3127" spans="1:61">
      <c r="A3127">
        <v>3126</v>
      </c>
      <c r="B3127">
        <v>1002627714</v>
      </c>
      <c r="C3127">
        <v>3</v>
      </c>
      <c r="D3127" t="s">
        <v>34</v>
      </c>
      <c r="E3127">
        <v>5</v>
      </c>
      <c r="F3127" t="s">
        <v>546</v>
      </c>
      <c r="G3127" t="s">
        <v>79</v>
      </c>
      <c r="H3127" t="s">
        <v>459</v>
      </c>
      <c r="I3127" t="s">
        <v>212</v>
      </c>
      <c r="J3127" t="s">
        <v>213</v>
      </c>
      <c r="K3127" t="s">
        <v>149</v>
      </c>
      <c r="M3127" t="s">
        <v>76</v>
      </c>
      <c r="N3127" t="s">
        <v>215</v>
      </c>
      <c r="O3127" s="57">
        <v>46303.566006944442</v>
      </c>
      <c r="P3127" s="57">
        <v>46303.697638888887</v>
      </c>
      <c r="Q3127">
        <v>69403881</v>
      </c>
      <c r="S3127">
        <v>172407212667</v>
      </c>
      <c r="T3127" t="s">
        <v>2497</v>
      </c>
      <c r="U3127" t="s">
        <v>4812</v>
      </c>
      <c r="V3127" t="s">
        <v>4813</v>
      </c>
      <c r="Z3127">
        <v>115.33045470714499</v>
      </c>
      <c r="AA3127">
        <v>-8.52090737065509</v>
      </c>
      <c r="AB3127" t="s">
        <v>2499</v>
      </c>
      <c r="AC3127" t="s">
        <v>229</v>
      </c>
      <c r="AL3127" t="s">
        <v>217</v>
      </c>
      <c r="AM3127" t="s">
        <v>4814</v>
      </c>
      <c r="AN3127" t="s">
        <v>6</v>
      </c>
      <c r="AO3127" s="57">
        <v>46244.569814814815</v>
      </c>
      <c r="AR3127" t="s">
        <v>218</v>
      </c>
      <c r="AS3127" t="s">
        <v>79</v>
      </c>
      <c r="AT3127" t="s">
        <v>230</v>
      </c>
      <c r="AU3127">
        <v>20261008</v>
      </c>
      <c r="AV3127" t="s">
        <v>221</v>
      </c>
      <c r="AW3127" t="s">
        <v>3525</v>
      </c>
      <c r="AX3127" t="s">
        <v>222</v>
      </c>
      <c r="BA3127" s="57">
        <v>46303.291666666664</v>
      </c>
      <c r="BB3127" t="s">
        <v>4814</v>
      </c>
      <c r="BC3127">
        <v>2026</v>
      </c>
      <c r="BD3127">
        <v>10</v>
      </c>
      <c r="BE3127">
        <v>8</v>
      </c>
      <c r="BF3127" s="6">
        <f t="shared" si="144"/>
        <v>46303</v>
      </c>
      <c r="BG3127">
        <f t="shared" si="145"/>
        <v>-0.29166666666424135</v>
      </c>
      <c r="BH3127" t="str">
        <f t="shared" si="146"/>
        <v>COMPLY</v>
      </c>
      <c r="BI3127" t="str">
        <f>VLOOKUP(H3127,Sheet2!$A$1:$B$270,2,FALSE)</f>
        <v>GIANYAR</v>
      </c>
    </row>
    <row r="3128" spans="1:61">
      <c r="A3128">
        <v>3127</v>
      </c>
      <c r="B3128">
        <v>1002631844</v>
      </c>
      <c r="C3128">
        <v>3</v>
      </c>
      <c r="D3128" t="s">
        <v>34</v>
      </c>
      <c r="E3128">
        <v>5</v>
      </c>
      <c r="F3128" t="s">
        <v>546</v>
      </c>
      <c r="G3128" t="s">
        <v>79</v>
      </c>
      <c r="H3128" t="s">
        <v>459</v>
      </c>
      <c r="I3128" t="s">
        <v>212</v>
      </c>
      <c r="J3128" t="s">
        <v>213</v>
      </c>
      <c r="K3128" t="s">
        <v>149</v>
      </c>
      <c r="M3128" t="s">
        <v>76</v>
      </c>
      <c r="N3128" t="s">
        <v>215</v>
      </c>
      <c r="O3128" s="57">
        <v>46306.860520833332</v>
      </c>
      <c r="P3128" s="57">
        <v>46307.685185185182</v>
      </c>
      <c r="Q3128">
        <v>69404114</v>
      </c>
      <c r="S3128">
        <v>172407212673</v>
      </c>
      <c r="T3128" t="s">
        <v>3086</v>
      </c>
      <c r="U3128" t="s">
        <v>5732</v>
      </c>
      <c r="V3128" t="s">
        <v>5733</v>
      </c>
      <c r="Z3128">
        <v>115.30650184</v>
      </c>
      <c r="AA3128">
        <v>-8.5488376719999994</v>
      </c>
      <c r="AB3128" t="s">
        <v>3089</v>
      </c>
      <c r="AC3128" t="s">
        <v>229</v>
      </c>
      <c r="AL3128" t="s">
        <v>217</v>
      </c>
      <c r="AM3128" t="s">
        <v>5734</v>
      </c>
      <c r="AN3128" t="s">
        <v>6</v>
      </c>
      <c r="AO3128" s="57">
        <v>46336.861342592594</v>
      </c>
      <c r="AR3128" t="s">
        <v>218</v>
      </c>
      <c r="AS3128" t="s">
        <v>79</v>
      </c>
      <c r="AT3128" t="s">
        <v>230</v>
      </c>
      <c r="AU3128">
        <v>20261012</v>
      </c>
      <c r="AV3128" t="s">
        <v>221</v>
      </c>
      <c r="AW3128" t="s">
        <v>577</v>
      </c>
      <c r="AX3128" t="s">
        <v>222</v>
      </c>
      <c r="BA3128" s="57">
        <v>46306.291666666664</v>
      </c>
      <c r="BB3128" t="s">
        <v>5734</v>
      </c>
      <c r="BC3128">
        <v>2026</v>
      </c>
      <c r="BD3128">
        <v>10</v>
      </c>
      <c r="BE3128">
        <v>12</v>
      </c>
      <c r="BF3128" s="6">
        <f t="shared" si="144"/>
        <v>46307</v>
      </c>
      <c r="BG3128">
        <f t="shared" si="145"/>
        <v>0.70833333333575865</v>
      </c>
      <c r="BH3128" t="str">
        <f t="shared" si="146"/>
        <v>COMPLY</v>
      </c>
      <c r="BI3128" t="str">
        <f>VLOOKUP(H3128,Sheet2!$A$1:$B$270,2,FALSE)</f>
        <v>GIANYAR</v>
      </c>
    </row>
    <row r="3129" spans="1:61">
      <c r="A3129">
        <v>3128</v>
      </c>
      <c r="B3129">
        <v>1002643606</v>
      </c>
      <c r="C3129">
        <v>3</v>
      </c>
      <c r="D3129" t="s">
        <v>34</v>
      </c>
      <c r="E3129">
        <v>5</v>
      </c>
      <c r="F3129" t="s">
        <v>546</v>
      </c>
      <c r="G3129" t="s">
        <v>79</v>
      </c>
      <c r="H3129" t="s">
        <v>459</v>
      </c>
      <c r="I3129" t="s">
        <v>212</v>
      </c>
      <c r="J3129" t="s">
        <v>213</v>
      </c>
      <c r="K3129" t="s">
        <v>149</v>
      </c>
      <c r="M3129" t="s">
        <v>76</v>
      </c>
      <c r="N3129" t="s">
        <v>215</v>
      </c>
      <c r="O3129" s="57">
        <v>46314.628564814811</v>
      </c>
      <c r="P3129" s="57">
        <v>46316.605266203704</v>
      </c>
      <c r="Q3129">
        <v>69413097</v>
      </c>
      <c r="S3129">
        <v>172407213230</v>
      </c>
      <c r="T3129" t="s">
        <v>10027</v>
      </c>
      <c r="U3129" t="s">
        <v>10028</v>
      </c>
      <c r="V3129" t="s">
        <v>10032</v>
      </c>
      <c r="Z3129">
        <v>115.3271204</v>
      </c>
      <c r="AA3129">
        <v>-8.5485904000000001</v>
      </c>
      <c r="AB3129" t="s">
        <v>10030</v>
      </c>
      <c r="AC3129" t="s">
        <v>229</v>
      </c>
      <c r="AL3129" t="s">
        <v>217</v>
      </c>
      <c r="AM3129" t="s">
        <v>10033</v>
      </c>
      <c r="AN3129" t="s">
        <v>6</v>
      </c>
      <c r="AO3129" t="s">
        <v>9502</v>
      </c>
      <c r="AP3129" s="57">
        <v>46315.625</v>
      </c>
      <c r="AR3129" t="s">
        <v>218</v>
      </c>
      <c r="AS3129" t="s">
        <v>79</v>
      </c>
      <c r="AT3129" t="s">
        <v>230</v>
      </c>
      <c r="AU3129">
        <v>20261021</v>
      </c>
      <c r="AV3129" t="s">
        <v>221</v>
      </c>
      <c r="AW3129" t="s">
        <v>2451</v>
      </c>
      <c r="AX3129" t="s">
        <v>222</v>
      </c>
      <c r="BA3129" s="57">
        <v>46315.625</v>
      </c>
      <c r="BB3129" t="s">
        <v>10033</v>
      </c>
      <c r="BC3129">
        <v>2026</v>
      </c>
      <c r="BD3129">
        <v>10</v>
      </c>
      <c r="BE3129">
        <v>21</v>
      </c>
      <c r="BF3129" s="6">
        <f t="shared" si="144"/>
        <v>46316</v>
      </c>
      <c r="BG3129">
        <f t="shared" si="145"/>
        <v>0.375</v>
      </c>
      <c r="BH3129" t="str">
        <f t="shared" si="146"/>
        <v>COMPLY</v>
      </c>
      <c r="BI3129" t="str">
        <f>VLOOKUP(H3129,Sheet2!$A$1:$B$270,2,FALSE)</f>
        <v>GIANYAR</v>
      </c>
    </row>
    <row r="3130" spans="1:61">
      <c r="A3130">
        <v>3129</v>
      </c>
      <c r="B3130">
        <v>1002646047</v>
      </c>
      <c r="C3130">
        <v>3</v>
      </c>
      <c r="D3130" t="s">
        <v>34</v>
      </c>
      <c r="E3130">
        <v>5</v>
      </c>
      <c r="F3130" t="s">
        <v>546</v>
      </c>
      <c r="G3130" t="s">
        <v>79</v>
      </c>
      <c r="H3130" t="s">
        <v>459</v>
      </c>
      <c r="I3130" t="s">
        <v>212</v>
      </c>
      <c r="J3130" t="s">
        <v>213</v>
      </c>
      <c r="K3130" t="s">
        <v>149</v>
      </c>
      <c r="M3130" t="s">
        <v>76</v>
      </c>
      <c r="N3130" t="s">
        <v>215</v>
      </c>
      <c r="O3130" s="57">
        <v>46315.662094907406</v>
      </c>
      <c r="P3130" s="57">
        <v>46316.726724537039</v>
      </c>
      <c r="Q3130">
        <v>69413975</v>
      </c>
      <c r="S3130">
        <v>172407213405</v>
      </c>
      <c r="T3130" t="s">
        <v>10672</v>
      </c>
      <c r="U3130" t="s">
        <v>10673</v>
      </c>
      <c r="V3130" t="s">
        <v>10674</v>
      </c>
      <c r="Z3130">
        <v>115.3537486</v>
      </c>
      <c r="AA3130">
        <v>-8.5763230000000004</v>
      </c>
      <c r="AB3130" t="s">
        <v>10675</v>
      </c>
      <c r="AC3130" t="s">
        <v>229</v>
      </c>
      <c r="AL3130" t="s">
        <v>217</v>
      </c>
      <c r="AM3130" t="s">
        <v>10676</v>
      </c>
      <c r="AN3130" t="s">
        <v>6</v>
      </c>
      <c r="AO3130" t="s">
        <v>10388</v>
      </c>
      <c r="AP3130" s="57">
        <v>46317.333333333336</v>
      </c>
      <c r="AR3130" t="s">
        <v>218</v>
      </c>
      <c r="AS3130" t="s">
        <v>79</v>
      </c>
      <c r="AT3130" t="s">
        <v>230</v>
      </c>
      <c r="AU3130">
        <v>20261021</v>
      </c>
      <c r="AV3130" t="s">
        <v>221</v>
      </c>
      <c r="AW3130" t="s">
        <v>540</v>
      </c>
      <c r="AX3130" t="s">
        <v>222</v>
      </c>
      <c r="BA3130" s="57">
        <v>46317.333333333336</v>
      </c>
      <c r="BB3130" t="s">
        <v>10676</v>
      </c>
      <c r="BC3130">
        <v>2026</v>
      </c>
      <c r="BD3130">
        <v>10</v>
      </c>
      <c r="BE3130">
        <v>21</v>
      </c>
      <c r="BF3130" s="6">
        <f t="shared" si="144"/>
        <v>46316</v>
      </c>
      <c r="BG3130">
        <f t="shared" si="145"/>
        <v>-1.3333333333357587</v>
      </c>
      <c r="BH3130" t="str">
        <f t="shared" si="146"/>
        <v>COMPLY</v>
      </c>
      <c r="BI3130" t="str">
        <f>VLOOKUP(H3130,Sheet2!$A$1:$B$270,2,FALSE)</f>
        <v>GIANYAR</v>
      </c>
    </row>
    <row r="3131" spans="1:61">
      <c r="A3131">
        <v>3130</v>
      </c>
      <c r="B3131">
        <v>1002646063</v>
      </c>
      <c r="C3131">
        <v>3</v>
      </c>
      <c r="D3131" t="s">
        <v>34</v>
      </c>
      <c r="E3131">
        <v>5</v>
      </c>
      <c r="F3131" t="s">
        <v>546</v>
      </c>
      <c r="G3131" t="s">
        <v>79</v>
      </c>
      <c r="H3131" t="s">
        <v>459</v>
      </c>
      <c r="I3131" t="s">
        <v>212</v>
      </c>
      <c r="J3131" t="s">
        <v>213</v>
      </c>
      <c r="K3131" t="s">
        <v>149</v>
      </c>
      <c r="M3131" t="s">
        <v>76</v>
      </c>
      <c r="N3131" t="s">
        <v>215</v>
      </c>
      <c r="O3131" s="57">
        <v>46315.665324074071</v>
      </c>
      <c r="P3131" s="57">
        <v>46317.665381944447</v>
      </c>
      <c r="Q3131">
        <v>69413998</v>
      </c>
      <c r="S3131">
        <v>172407213406</v>
      </c>
      <c r="T3131" t="s">
        <v>10672</v>
      </c>
      <c r="U3131" t="s">
        <v>10673</v>
      </c>
      <c r="V3131" t="s">
        <v>10677</v>
      </c>
      <c r="Z3131">
        <v>115.3537486</v>
      </c>
      <c r="AA3131">
        <v>-8.5763230000000004</v>
      </c>
      <c r="AB3131" t="s">
        <v>10675</v>
      </c>
      <c r="AC3131" t="s">
        <v>229</v>
      </c>
      <c r="AL3131" t="s">
        <v>217</v>
      </c>
      <c r="AM3131" t="s">
        <v>10676</v>
      </c>
      <c r="AN3131" t="s">
        <v>6</v>
      </c>
      <c r="AO3131" t="s">
        <v>10124</v>
      </c>
      <c r="AP3131" s="57">
        <v>46317.333333333336</v>
      </c>
      <c r="AR3131" t="s">
        <v>218</v>
      </c>
      <c r="AS3131" t="s">
        <v>79</v>
      </c>
      <c r="AT3131" t="s">
        <v>230</v>
      </c>
      <c r="AU3131">
        <v>20261022</v>
      </c>
      <c r="AV3131" t="s">
        <v>221</v>
      </c>
      <c r="AW3131" t="s">
        <v>540</v>
      </c>
      <c r="AX3131" t="s">
        <v>222</v>
      </c>
      <c r="BA3131" s="57">
        <v>46317.333333333336</v>
      </c>
      <c r="BB3131" t="s">
        <v>10676</v>
      </c>
      <c r="BC3131">
        <v>2026</v>
      </c>
      <c r="BD3131">
        <v>10</v>
      </c>
      <c r="BE3131">
        <v>22</v>
      </c>
      <c r="BF3131" s="6">
        <f t="shared" si="144"/>
        <v>46317</v>
      </c>
      <c r="BG3131">
        <f t="shared" si="145"/>
        <v>-0.33333333333575865</v>
      </c>
      <c r="BH3131" t="str">
        <f t="shared" si="146"/>
        <v>COMPLY</v>
      </c>
      <c r="BI3131" t="str">
        <f>VLOOKUP(H3131,Sheet2!$A$1:$B$270,2,FALSE)</f>
        <v>GIANYAR</v>
      </c>
    </row>
    <row r="3132" spans="1:61">
      <c r="A3132">
        <v>3131</v>
      </c>
      <c r="B3132">
        <v>1002646347</v>
      </c>
      <c r="C3132">
        <v>3</v>
      </c>
      <c r="D3132" t="s">
        <v>34</v>
      </c>
      <c r="E3132">
        <v>5</v>
      </c>
      <c r="F3132" t="s">
        <v>546</v>
      </c>
      <c r="G3132" t="s">
        <v>79</v>
      </c>
      <c r="H3132" t="s">
        <v>459</v>
      </c>
      <c r="I3132" t="s">
        <v>212</v>
      </c>
      <c r="J3132" t="s">
        <v>213</v>
      </c>
      <c r="K3132" t="s">
        <v>149</v>
      </c>
      <c r="L3132" t="s">
        <v>214</v>
      </c>
      <c r="M3132" t="s">
        <v>76</v>
      </c>
      <c r="N3132" t="s">
        <v>215</v>
      </c>
      <c r="O3132" s="57">
        <v>46315.77070601852</v>
      </c>
      <c r="P3132" s="57">
        <v>46317.8046875</v>
      </c>
      <c r="Q3132">
        <v>69414097</v>
      </c>
      <c r="S3132">
        <v>172407213411</v>
      </c>
      <c r="T3132" t="s">
        <v>10678</v>
      </c>
      <c r="U3132" t="s">
        <v>10679</v>
      </c>
      <c r="V3132" t="s">
        <v>10680</v>
      </c>
      <c r="Z3132">
        <v>115.313598029315</v>
      </c>
      <c r="AA3132">
        <v>-8.6049839356900701</v>
      </c>
      <c r="AB3132" t="s">
        <v>10681</v>
      </c>
      <c r="AC3132" t="s">
        <v>216</v>
      </c>
      <c r="AL3132" t="s">
        <v>217</v>
      </c>
      <c r="AM3132" t="s">
        <v>10682</v>
      </c>
      <c r="AN3132" t="s">
        <v>6</v>
      </c>
      <c r="AO3132" t="s">
        <v>10683</v>
      </c>
      <c r="AP3132" s="57">
        <v>46317.333333333336</v>
      </c>
      <c r="AR3132" t="s">
        <v>218</v>
      </c>
      <c r="AS3132" t="s">
        <v>79</v>
      </c>
      <c r="AT3132" t="s">
        <v>230</v>
      </c>
      <c r="AU3132">
        <v>20261022</v>
      </c>
      <c r="AV3132" t="s">
        <v>221</v>
      </c>
      <c r="AW3132" t="s">
        <v>876</v>
      </c>
      <c r="AX3132" t="s">
        <v>222</v>
      </c>
      <c r="BA3132" s="57">
        <v>46317.333333333336</v>
      </c>
      <c r="BB3132" t="s">
        <v>10682</v>
      </c>
      <c r="BC3132">
        <v>2026</v>
      </c>
      <c r="BD3132">
        <v>10</v>
      </c>
      <c r="BE3132">
        <v>22</v>
      </c>
      <c r="BF3132" s="6">
        <f t="shared" si="144"/>
        <v>46317</v>
      </c>
      <c r="BG3132">
        <f t="shared" si="145"/>
        <v>-0.33333333333575865</v>
      </c>
      <c r="BH3132" t="str">
        <f t="shared" si="146"/>
        <v>COMPLY</v>
      </c>
      <c r="BI3132" t="str">
        <f>VLOOKUP(H3132,Sheet2!$A$1:$B$270,2,FALSE)</f>
        <v>GIANYAR</v>
      </c>
    </row>
    <row r="3133" spans="1:61">
      <c r="A3133">
        <v>3132</v>
      </c>
      <c r="B3133">
        <v>1002647846</v>
      </c>
      <c r="C3133">
        <v>3</v>
      </c>
      <c r="D3133" t="s">
        <v>34</v>
      </c>
      <c r="E3133">
        <v>5</v>
      </c>
      <c r="F3133" t="s">
        <v>546</v>
      </c>
      <c r="G3133" t="s">
        <v>79</v>
      </c>
      <c r="H3133" t="s">
        <v>459</v>
      </c>
      <c r="I3133" t="s">
        <v>212</v>
      </c>
      <c r="J3133" t="s">
        <v>213</v>
      </c>
      <c r="K3133" t="s">
        <v>149</v>
      </c>
      <c r="M3133" t="s">
        <v>76</v>
      </c>
      <c r="N3133" t="s">
        <v>215</v>
      </c>
      <c r="O3133" s="57">
        <v>46316.649768518517</v>
      </c>
      <c r="P3133" s="57">
        <v>46318.768541666665</v>
      </c>
      <c r="Q3133">
        <v>69414661</v>
      </c>
      <c r="S3133">
        <v>172407213763</v>
      </c>
      <c r="T3133" t="s">
        <v>11345</v>
      </c>
      <c r="U3133" t="s">
        <v>11346</v>
      </c>
      <c r="V3133" t="s">
        <v>11822</v>
      </c>
      <c r="Z3133">
        <v>115.34797829999999</v>
      </c>
      <c r="AA3133">
        <v>-8.5341494999999998</v>
      </c>
      <c r="AB3133" t="s">
        <v>11347</v>
      </c>
      <c r="AC3133" t="s">
        <v>229</v>
      </c>
      <c r="AL3133" t="s">
        <v>217</v>
      </c>
      <c r="AM3133" t="s">
        <v>11823</v>
      </c>
      <c r="AN3133" t="s">
        <v>6</v>
      </c>
      <c r="AO3133" t="s">
        <v>10697</v>
      </c>
      <c r="AP3133" s="57">
        <v>46318.625</v>
      </c>
      <c r="AR3133" t="s">
        <v>218</v>
      </c>
      <c r="AS3133" t="s">
        <v>79</v>
      </c>
      <c r="AT3133" t="s">
        <v>220</v>
      </c>
      <c r="AU3133">
        <v>20261023</v>
      </c>
      <c r="AV3133" t="s">
        <v>221</v>
      </c>
      <c r="AW3133" t="s">
        <v>11046</v>
      </c>
      <c r="AX3133" t="s">
        <v>222</v>
      </c>
      <c r="BA3133" s="57">
        <v>46318.625</v>
      </c>
      <c r="BB3133" t="s">
        <v>11823</v>
      </c>
      <c r="BC3133">
        <v>2026</v>
      </c>
      <c r="BD3133">
        <v>10</v>
      </c>
      <c r="BE3133">
        <v>23</v>
      </c>
      <c r="BF3133" s="6">
        <f t="shared" si="144"/>
        <v>46318</v>
      </c>
      <c r="BG3133">
        <f t="shared" si="145"/>
        <v>-0.625</v>
      </c>
      <c r="BH3133" t="str">
        <f t="shared" si="146"/>
        <v>COMPLY</v>
      </c>
      <c r="BI3133" t="str">
        <f>VLOOKUP(H3133,Sheet2!$A$1:$B$270,2,FALSE)</f>
        <v>GIANYAR</v>
      </c>
    </row>
    <row r="3134" spans="1:61">
      <c r="A3134">
        <v>3133</v>
      </c>
      <c r="B3134">
        <v>1002647922</v>
      </c>
      <c r="C3134">
        <v>3</v>
      </c>
      <c r="D3134" t="s">
        <v>34</v>
      </c>
      <c r="E3134">
        <v>5</v>
      </c>
      <c r="F3134" t="s">
        <v>546</v>
      </c>
      <c r="G3134" t="s">
        <v>79</v>
      </c>
      <c r="H3134" t="s">
        <v>459</v>
      </c>
      <c r="I3134" t="s">
        <v>212</v>
      </c>
      <c r="J3134" t="s">
        <v>213</v>
      </c>
      <c r="K3134" t="s">
        <v>149</v>
      </c>
      <c r="M3134" t="s">
        <v>76</v>
      </c>
      <c r="N3134" t="s">
        <v>215</v>
      </c>
      <c r="O3134" s="57">
        <v>46316.662442129629</v>
      </c>
      <c r="P3134" s="57">
        <v>46321.411736111113</v>
      </c>
      <c r="Q3134">
        <v>69414706</v>
      </c>
      <c r="S3134">
        <v>172407213590</v>
      </c>
      <c r="T3134" t="s">
        <v>11348</v>
      </c>
      <c r="U3134" t="s">
        <v>11349</v>
      </c>
      <c r="V3134" t="s">
        <v>12914</v>
      </c>
      <c r="Z3134">
        <v>115.356038</v>
      </c>
      <c r="AA3134">
        <v>-8.5270977000000006</v>
      </c>
      <c r="AB3134" t="s">
        <v>11350</v>
      </c>
      <c r="AC3134" t="s">
        <v>229</v>
      </c>
      <c r="AL3134" t="s">
        <v>217</v>
      </c>
      <c r="AM3134" t="s">
        <v>12915</v>
      </c>
      <c r="AN3134" t="s">
        <v>6</v>
      </c>
      <c r="AO3134" t="s">
        <v>11203</v>
      </c>
      <c r="AP3134" s="57">
        <v>46320.333333333336</v>
      </c>
      <c r="AR3134" t="s">
        <v>218</v>
      </c>
      <c r="AS3134" t="s">
        <v>79</v>
      </c>
      <c r="AT3134" t="s">
        <v>220</v>
      </c>
      <c r="AU3134">
        <v>20261026</v>
      </c>
      <c r="AV3134" t="s">
        <v>221</v>
      </c>
      <c r="AW3134" t="s">
        <v>540</v>
      </c>
      <c r="AX3134" t="s">
        <v>222</v>
      </c>
      <c r="BA3134" s="57">
        <v>46320.333333333336</v>
      </c>
      <c r="BB3134" t="s">
        <v>12915</v>
      </c>
      <c r="BC3134">
        <v>2026</v>
      </c>
      <c r="BD3134">
        <v>10</v>
      </c>
      <c r="BE3134">
        <v>26</v>
      </c>
      <c r="BF3134" s="6">
        <f t="shared" si="144"/>
        <v>46321</v>
      </c>
      <c r="BG3134">
        <f t="shared" si="145"/>
        <v>0.66666666666424135</v>
      </c>
      <c r="BH3134" t="str">
        <f t="shared" si="146"/>
        <v>COMPLY</v>
      </c>
      <c r="BI3134" t="str">
        <f>VLOOKUP(H3134,Sheet2!$A$1:$B$270,2,FALSE)</f>
        <v>GIANYAR</v>
      </c>
    </row>
    <row r="3135" spans="1:61">
      <c r="A3135">
        <v>3134</v>
      </c>
      <c r="B3135">
        <v>1002647345</v>
      </c>
      <c r="C3135">
        <v>3</v>
      </c>
      <c r="D3135" t="s">
        <v>34</v>
      </c>
      <c r="E3135">
        <v>5</v>
      </c>
      <c r="F3135" t="s">
        <v>546</v>
      </c>
      <c r="G3135" t="s">
        <v>79</v>
      </c>
      <c r="H3135" t="s">
        <v>459</v>
      </c>
      <c r="I3135" t="s">
        <v>212</v>
      </c>
      <c r="J3135" t="s">
        <v>213</v>
      </c>
      <c r="K3135" t="s">
        <v>149</v>
      </c>
      <c r="M3135" t="s">
        <v>76</v>
      </c>
      <c r="N3135" t="s">
        <v>215</v>
      </c>
      <c r="O3135" s="57">
        <v>46316.553287037037</v>
      </c>
      <c r="P3135" s="57">
        <v>46316.65216435185</v>
      </c>
      <c r="Q3135">
        <v>69413088</v>
      </c>
      <c r="S3135">
        <v>172407213585</v>
      </c>
      <c r="T3135" t="s">
        <v>10027</v>
      </c>
      <c r="U3135" t="s">
        <v>11333</v>
      </c>
      <c r="V3135" t="s">
        <v>11334</v>
      </c>
      <c r="Z3135">
        <v>115.32647407888</v>
      </c>
      <c r="AA3135">
        <v>-8.5480974458784402</v>
      </c>
      <c r="AB3135" t="s">
        <v>10030</v>
      </c>
      <c r="AC3135" t="s">
        <v>229</v>
      </c>
      <c r="AL3135" t="s">
        <v>217</v>
      </c>
      <c r="AM3135" t="s">
        <v>11335</v>
      </c>
      <c r="AN3135" t="s">
        <v>6</v>
      </c>
      <c r="AO3135" t="s">
        <v>10824</v>
      </c>
      <c r="AR3135" t="s">
        <v>218</v>
      </c>
      <c r="AS3135" t="s">
        <v>79</v>
      </c>
      <c r="AT3135" t="s">
        <v>230</v>
      </c>
      <c r="AU3135">
        <v>20261021</v>
      </c>
      <c r="AV3135" t="s">
        <v>221</v>
      </c>
      <c r="AW3135" t="s">
        <v>2451</v>
      </c>
      <c r="AX3135" t="s">
        <v>222</v>
      </c>
      <c r="BA3135" s="57">
        <v>46316.291666666664</v>
      </c>
      <c r="BB3135" t="s">
        <v>11335</v>
      </c>
      <c r="BC3135">
        <v>2026</v>
      </c>
      <c r="BD3135">
        <v>10</v>
      </c>
      <c r="BE3135">
        <v>21</v>
      </c>
      <c r="BF3135" s="6">
        <f t="shared" si="144"/>
        <v>46316</v>
      </c>
      <c r="BG3135">
        <f t="shared" si="145"/>
        <v>-0.29166666666424135</v>
      </c>
      <c r="BH3135" t="str">
        <f t="shared" si="146"/>
        <v>COMPLY</v>
      </c>
      <c r="BI3135" t="str">
        <f>VLOOKUP(H3135,Sheet2!$A$1:$B$270,2,FALSE)</f>
        <v>GIANYAR</v>
      </c>
    </row>
    <row r="3136" spans="1:61">
      <c r="A3136">
        <v>3135</v>
      </c>
      <c r="B3136">
        <v>1002648565</v>
      </c>
      <c r="C3136">
        <v>3</v>
      </c>
      <c r="D3136" t="s">
        <v>34</v>
      </c>
      <c r="E3136">
        <v>5</v>
      </c>
      <c r="F3136" t="s">
        <v>546</v>
      </c>
      <c r="G3136" t="s">
        <v>79</v>
      </c>
      <c r="H3136" t="s">
        <v>459</v>
      </c>
      <c r="I3136" t="s">
        <v>212</v>
      </c>
      <c r="J3136" t="s">
        <v>213</v>
      </c>
      <c r="K3136" t="s">
        <v>149</v>
      </c>
      <c r="M3136" t="s">
        <v>76</v>
      </c>
      <c r="N3136" t="s">
        <v>215</v>
      </c>
      <c r="O3136" s="57">
        <v>46317.407337962963</v>
      </c>
      <c r="P3136" s="57">
        <v>46319.716967592591</v>
      </c>
      <c r="Q3136">
        <v>69414957</v>
      </c>
      <c r="S3136">
        <v>172407213938</v>
      </c>
      <c r="T3136" t="s">
        <v>11817</v>
      </c>
      <c r="U3136" t="s">
        <v>11818</v>
      </c>
      <c r="V3136" t="s">
        <v>11819</v>
      </c>
      <c r="Z3136">
        <v>115.33712920000001</v>
      </c>
      <c r="AA3136">
        <v>-8.5630702000000003</v>
      </c>
      <c r="AB3136" t="s">
        <v>11820</v>
      </c>
      <c r="AC3136" t="s">
        <v>229</v>
      </c>
      <c r="AL3136" t="s">
        <v>217</v>
      </c>
      <c r="AM3136" t="s">
        <v>11821</v>
      </c>
      <c r="AN3136" t="s">
        <v>6</v>
      </c>
      <c r="AO3136" t="s">
        <v>11621</v>
      </c>
      <c r="AP3136" s="57">
        <v>46318.625</v>
      </c>
      <c r="AR3136" t="s">
        <v>218</v>
      </c>
      <c r="AS3136" t="s">
        <v>79</v>
      </c>
      <c r="AT3136" t="s">
        <v>230</v>
      </c>
      <c r="AU3136">
        <v>20261024</v>
      </c>
      <c r="AV3136" t="s">
        <v>221</v>
      </c>
      <c r="AW3136" t="s">
        <v>540</v>
      </c>
      <c r="AX3136" t="s">
        <v>222</v>
      </c>
      <c r="BA3136" s="57">
        <v>46318.625</v>
      </c>
      <c r="BB3136" t="s">
        <v>11821</v>
      </c>
      <c r="BC3136">
        <v>2026</v>
      </c>
      <c r="BD3136">
        <v>10</v>
      </c>
      <c r="BE3136">
        <v>24</v>
      </c>
      <c r="BF3136" s="6">
        <f t="shared" si="144"/>
        <v>46319</v>
      </c>
      <c r="BG3136">
        <f t="shared" si="145"/>
        <v>0.375</v>
      </c>
      <c r="BH3136" t="str">
        <f t="shared" si="146"/>
        <v>COMPLY</v>
      </c>
      <c r="BI3136" t="str">
        <f>VLOOKUP(H3136,Sheet2!$A$1:$B$270,2,FALSE)</f>
        <v>GIANYAR</v>
      </c>
    </row>
    <row r="3137" spans="1:61">
      <c r="A3137">
        <v>3136</v>
      </c>
      <c r="B3137">
        <v>1002650589</v>
      </c>
      <c r="C3137">
        <v>3</v>
      </c>
      <c r="D3137" t="s">
        <v>34</v>
      </c>
      <c r="E3137">
        <v>5</v>
      </c>
      <c r="F3137" t="s">
        <v>546</v>
      </c>
      <c r="G3137" t="s">
        <v>79</v>
      </c>
      <c r="H3137" t="s">
        <v>459</v>
      </c>
      <c r="I3137" t="s">
        <v>212</v>
      </c>
      <c r="J3137" t="s">
        <v>213</v>
      </c>
      <c r="K3137" t="s">
        <v>149</v>
      </c>
      <c r="M3137" t="s">
        <v>76</v>
      </c>
      <c r="N3137" t="s">
        <v>215</v>
      </c>
      <c r="O3137" s="57">
        <v>46318.443437499998</v>
      </c>
      <c r="P3137" s="57">
        <v>46318.704768518517</v>
      </c>
      <c r="Q3137">
        <v>69415735</v>
      </c>
      <c r="S3137">
        <v>172407213770</v>
      </c>
      <c r="T3137" t="s">
        <v>11817</v>
      </c>
      <c r="U3137" t="s">
        <v>11818</v>
      </c>
      <c r="V3137" t="s">
        <v>12913</v>
      </c>
      <c r="Z3137">
        <v>115.334124</v>
      </c>
      <c r="AA3137">
        <v>-8.5640283000000004</v>
      </c>
      <c r="AB3137" t="s">
        <v>11820</v>
      </c>
      <c r="AC3137" t="s">
        <v>229</v>
      </c>
      <c r="AL3137" t="s">
        <v>217</v>
      </c>
      <c r="AM3137" t="s">
        <v>12234</v>
      </c>
      <c r="AN3137" t="s">
        <v>6</v>
      </c>
      <c r="AO3137" t="s">
        <v>11973</v>
      </c>
      <c r="AP3137" s="57">
        <v>46319.458333333336</v>
      </c>
      <c r="AR3137" t="s">
        <v>218</v>
      </c>
      <c r="AS3137" t="s">
        <v>79</v>
      </c>
      <c r="AT3137" t="s">
        <v>230</v>
      </c>
      <c r="AU3137">
        <v>20261023</v>
      </c>
      <c r="AV3137" t="s">
        <v>221</v>
      </c>
      <c r="AW3137" t="s">
        <v>541</v>
      </c>
      <c r="AX3137" t="s">
        <v>222</v>
      </c>
      <c r="BA3137" s="57">
        <v>46319.458333333336</v>
      </c>
      <c r="BB3137" t="s">
        <v>12234</v>
      </c>
      <c r="BC3137">
        <v>2026</v>
      </c>
      <c r="BD3137">
        <v>10</v>
      </c>
      <c r="BE3137">
        <v>23</v>
      </c>
      <c r="BF3137" s="6">
        <f t="shared" si="144"/>
        <v>46318</v>
      </c>
      <c r="BG3137">
        <f t="shared" si="145"/>
        <v>-1.4583333333357587</v>
      </c>
      <c r="BH3137" t="str">
        <f t="shared" si="146"/>
        <v>COMPLY</v>
      </c>
      <c r="BI3137" t="str">
        <f>VLOOKUP(H3137,Sheet2!$A$1:$B$270,2,FALSE)</f>
        <v>GIANYAR</v>
      </c>
    </row>
    <row r="3138" spans="1:61">
      <c r="A3138">
        <v>3137</v>
      </c>
      <c r="B3138">
        <v>1002651896</v>
      </c>
      <c r="C3138">
        <v>3</v>
      </c>
      <c r="D3138" t="s">
        <v>34</v>
      </c>
      <c r="E3138">
        <v>5</v>
      </c>
      <c r="F3138" t="s">
        <v>546</v>
      </c>
      <c r="G3138" t="s">
        <v>79</v>
      </c>
      <c r="H3138" t="s">
        <v>459</v>
      </c>
      <c r="I3138" t="s">
        <v>212</v>
      </c>
      <c r="J3138" t="s">
        <v>213</v>
      </c>
      <c r="K3138" t="s">
        <v>149</v>
      </c>
      <c r="M3138" t="s">
        <v>76</v>
      </c>
      <c r="N3138" t="s">
        <v>215</v>
      </c>
      <c r="O3138" s="57">
        <v>46318.846331018518</v>
      </c>
      <c r="P3138" s="57">
        <v>46325.540752314817</v>
      </c>
      <c r="Q3138">
        <v>69416204</v>
      </c>
      <c r="S3138">
        <v>172407213774</v>
      </c>
      <c r="T3138" t="s">
        <v>12916</v>
      </c>
      <c r="U3138" t="s">
        <v>12917</v>
      </c>
      <c r="V3138" t="s">
        <v>15613</v>
      </c>
      <c r="Z3138">
        <v>115.3532185</v>
      </c>
      <c r="AA3138">
        <v>-8.5492170999999999</v>
      </c>
      <c r="AB3138" t="s">
        <v>12918</v>
      </c>
      <c r="AC3138" t="s">
        <v>229</v>
      </c>
      <c r="AL3138" t="s">
        <v>217</v>
      </c>
      <c r="AM3138" t="s">
        <v>15614</v>
      </c>
      <c r="AN3138" t="s">
        <v>6</v>
      </c>
      <c r="AO3138" t="s">
        <v>12919</v>
      </c>
      <c r="AP3138" s="57">
        <v>46326.333333333336</v>
      </c>
      <c r="AR3138" t="s">
        <v>218</v>
      </c>
      <c r="AS3138" t="s">
        <v>79</v>
      </c>
      <c r="AT3138" t="s">
        <v>1961</v>
      </c>
      <c r="AU3138">
        <v>20261030</v>
      </c>
      <c r="AV3138" t="s">
        <v>221</v>
      </c>
      <c r="AW3138" t="s">
        <v>540</v>
      </c>
      <c r="AX3138" t="s">
        <v>222</v>
      </c>
      <c r="BA3138" s="57">
        <v>46326.333333333336</v>
      </c>
      <c r="BB3138" t="s">
        <v>15614</v>
      </c>
      <c r="BC3138">
        <v>2026</v>
      </c>
      <c r="BD3138">
        <v>10</v>
      </c>
      <c r="BE3138">
        <v>30</v>
      </c>
      <c r="BF3138" s="6">
        <f t="shared" ref="BF3138:BF3201" si="147">DATE(BC3138,BD3138,BE3138)</f>
        <v>46325</v>
      </c>
      <c r="BG3138">
        <f t="shared" ref="BG3138:BG3201" si="148">BF3138-BA3138</f>
        <v>-1.3333333333357587</v>
      </c>
      <c r="BH3138" t="str">
        <f t="shared" ref="BH3138:BH3201" si="149">IF(BG3138=1,"COMPLY",IF(BG3138&lt;1,"COMPLY","NOT COMPLY"))</f>
        <v>COMPLY</v>
      </c>
      <c r="BI3138" t="str">
        <f>VLOOKUP(H3138,Sheet2!$A$1:$B$270,2,FALSE)</f>
        <v>GIANYAR</v>
      </c>
    </row>
    <row r="3139" spans="1:61">
      <c r="A3139">
        <v>3138</v>
      </c>
      <c r="B3139">
        <v>1002652297</v>
      </c>
      <c r="C3139">
        <v>3</v>
      </c>
      <c r="D3139" t="s">
        <v>34</v>
      </c>
      <c r="E3139">
        <v>5</v>
      </c>
      <c r="F3139" t="s">
        <v>546</v>
      </c>
      <c r="G3139" t="s">
        <v>79</v>
      </c>
      <c r="H3139" t="s">
        <v>459</v>
      </c>
      <c r="I3139" t="s">
        <v>212</v>
      </c>
      <c r="J3139" t="s">
        <v>213</v>
      </c>
      <c r="K3139" t="s">
        <v>149</v>
      </c>
      <c r="M3139" t="s">
        <v>76</v>
      </c>
      <c r="N3139" t="s">
        <v>215</v>
      </c>
      <c r="O3139" s="57">
        <v>46319.683159722219</v>
      </c>
      <c r="P3139" s="57">
        <v>46322.540706018517</v>
      </c>
      <c r="Q3139">
        <v>69416510</v>
      </c>
      <c r="S3139">
        <v>172407213948</v>
      </c>
      <c r="T3139" t="s">
        <v>12908</v>
      </c>
      <c r="U3139" t="s">
        <v>12909</v>
      </c>
      <c r="V3139" t="s">
        <v>12910</v>
      </c>
      <c r="Z3139">
        <v>115.357147</v>
      </c>
      <c r="AA3139">
        <v>-8.5496981999999999</v>
      </c>
      <c r="AB3139" t="s">
        <v>12911</v>
      </c>
      <c r="AC3139" t="s">
        <v>229</v>
      </c>
      <c r="AL3139" t="s">
        <v>217</v>
      </c>
      <c r="AM3139" t="s">
        <v>12912</v>
      </c>
      <c r="AN3139" t="s">
        <v>6</v>
      </c>
      <c r="AO3139" t="s">
        <v>11930</v>
      </c>
      <c r="AP3139" s="57">
        <v>46321.333333333336</v>
      </c>
      <c r="AR3139" t="s">
        <v>218</v>
      </c>
      <c r="AS3139" t="s">
        <v>79</v>
      </c>
      <c r="AT3139" t="s">
        <v>230</v>
      </c>
      <c r="AU3139">
        <v>20261027</v>
      </c>
      <c r="AV3139" t="s">
        <v>221</v>
      </c>
      <c r="AW3139" t="s">
        <v>1982</v>
      </c>
      <c r="AX3139" t="s">
        <v>222</v>
      </c>
      <c r="BA3139" s="57">
        <v>46321.333333333336</v>
      </c>
      <c r="BB3139" t="s">
        <v>12912</v>
      </c>
      <c r="BC3139">
        <v>2026</v>
      </c>
      <c r="BD3139">
        <v>10</v>
      </c>
      <c r="BE3139">
        <v>27</v>
      </c>
      <c r="BF3139" s="6">
        <f t="shared" si="147"/>
        <v>46322</v>
      </c>
      <c r="BG3139">
        <f t="shared" si="148"/>
        <v>0.66666666666424135</v>
      </c>
      <c r="BH3139" t="str">
        <f t="shared" si="149"/>
        <v>COMPLY</v>
      </c>
      <c r="BI3139" t="str">
        <f>VLOOKUP(H3139,Sheet2!$A$1:$B$270,2,FALSE)</f>
        <v>GIANYAR</v>
      </c>
    </row>
    <row r="3140" spans="1:61">
      <c r="A3140">
        <v>3139</v>
      </c>
      <c r="B3140">
        <v>1002658685</v>
      </c>
      <c r="C3140">
        <v>3</v>
      </c>
      <c r="D3140" t="s">
        <v>34</v>
      </c>
      <c r="E3140">
        <v>5</v>
      </c>
      <c r="F3140" t="s">
        <v>546</v>
      </c>
      <c r="G3140" t="s">
        <v>79</v>
      </c>
      <c r="H3140" t="s">
        <v>459</v>
      </c>
      <c r="I3140" t="s">
        <v>212</v>
      </c>
      <c r="J3140" t="s">
        <v>213</v>
      </c>
      <c r="K3140" t="s">
        <v>149</v>
      </c>
      <c r="M3140" t="s">
        <v>76</v>
      </c>
      <c r="N3140" t="s">
        <v>215</v>
      </c>
      <c r="O3140" s="57">
        <v>46324.398530092592</v>
      </c>
      <c r="P3140" s="57">
        <v>46324.588148148148</v>
      </c>
      <c r="Q3140">
        <v>69418176</v>
      </c>
      <c r="S3140">
        <v>172407214493</v>
      </c>
      <c r="T3140" t="s">
        <v>14263</v>
      </c>
      <c r="U3140" t="s">
        <v>15615</v>
      </c>
      <c r="V3140" t="s">
        <v>15616</v>
      </c>
      <c r="Z3140">
        <v>115.332739949226</v>
      </c>
      <c r="AA3140">
        <v>-8.5421169909426098</v>
      </c>
      <c r="AB3140" t="s">
        <v>14264</v>
      </c>
      <c r="AC3140" t="s">
        <v>229</v>
      </c>
      <c r="AL3140" t="s">
        <v>217</v>
      </c>
      <c r="AM3140" t="s">
        <v>15617</v>
      </c>
      <c r="AN3140" t="s">
        <v>6</v>
      </c>
      <c r="AO3140" t="s">
        <v>14902</v>
      </c>
      <c r="AR3140" t="s">
        <v>218</v>
      </c>
      <c r="AS3140" t="s">
        <v>79</v>
      </c>
      <c r="AT3140" t="s">
        <v>230</v>
      </c>
      <c r="AU3140">
        <v>20261029</v>
      </c>
      <c r="AV3140" t="s">
        <v>221</v>
      </c>
      <c r="AW3140" t="s">
        <v>4338</v>
      </c>
      <c r="AX3140" t="s">
        <v>222</v>
      </c>
      <c r="BA3140" s="57">
        <v>46324.291666666664</v>
      </c>
      <c r="BB3140" t="s">
        <v>15617</v>
      </c>
      <c r="BC3140">
        <v>2026</v>
      </c>
      <c r="BD3140">
        <v>10</v>
      </c>
      <c r="BE3140">
        <v>29</v>
      </c>
      <c r="BF3140" s="6">
        <f t="shared" si="147"/>
        <v>46324</v>
      </c>
      <c r="BG3140">
        <f t="shared" si="148"/>
        <v>-0.29166666666424135</v>
      </c>
      <c r="BH3140" t="str">
        <f t="shared" si="149"/>
        <v>COMPLY</v>
      </c>
      <c r="BI3140" t="str">
        <f>VLOOKUP(H3140,Sheet2!$A$1:$B$270,2,FALSE)</f>
        <v>GIANYAR</v>
      </c>
    </row>
    <row r="3141" spans="1:61">
      <c r="A3141">
        <v>3140</v>
      </c>
      <c r="B3141">
        <v>1002659112</v>
      </c>
      <c r="C3141">
        <v>3</v>
      </c>
      <c r="D3141" t="s">
        <v>34</v>
      </c>
      <c r="E3141">
        <v>5</v>
      </c>
      <c r="F3141" t="s">
        <v>546</v>
      </c>
      <c r="G3141" t="s">
        <v>79</v>
      </c>
      <c r="H3141" t="s">
        <v>459</v>
      </c>
      <c r="I3141" t="s">
        <v>212</v>
      </c>
      <c r="J3141" t="s">
        <v>213</v>
      </c>
      <c r="K3141" t="s">
        <v>149</v>
      </c>
      <c r="M3141" t="s">
        <v>76</v>
      </c>
      <c r="N3141" t="s">
        <v>215</v>
      </c>
      <c r="O3141" s="57">
        <v>46324.503576388888</v>
      </c>
      <c r="P3141" s="57">
        <v>46324.855312500003</v>
      </c>
      <c r="Q3141">
        <v>69417381</v>
      </c>
      <c r="S3141">
        <v>172407214494</v>
      </c>
      <c r="T3141" t="s">
        <v>13554</v>
      </c>
      <c r="U3141" t="s">
        <v>15618</v>
      </c>
      <c r="V3141" t="s">
        <v>15619</v>
      </c>
      <c r="Z3141">
        <v>115.361087590455</v>
      </c>
      <c r="AA3141">
        <v>-8.5575006754076295</v>
      </c>
      <c r="AB3141" t="s">
        <v>13556</v>
      </c>
      <c r="AC3141" t="s">
        <v>229</v>
      </c>
      <c r="AL3141" t="s">
        <v>217</v>
      </c>
      <c r="AM3141" t="s">
        <v>15620</v>
      </c>
      <c r="AN3141" t="s">
        <v>6</v>
      </c>
      <c r="AO3141" t="s">
        <v>15237</v>
      </c>
      <c r="AR3141" t="s">
        <v>218</v>
      </c>
      <c r="AS3141" t="s">
        <v>79</v>
      </c>
      <c r="AT3141" t="s">
        <v>230</v>
      </c>
      <c r="AU3141">
        <v>20261029</v>
      </c>
      <c r="AV3141" t="s">
        <v>221</v>
      </c>
      <c r="AW3141" t="s">
        <v>3525</v>
      </c>
      <c r="AX3141" t="s">
        <v>222</v>
      </c>
      <c r="BA3141" s="57">
        <v>46324.291666666664</v>
      </c>
      <c r="BB3141" t="s">
        <v>15620</v>
      </c>
      <c r="BC3141">
        <v>2026</v>
      </c>
      <c r="BD3141">
        <v>10</v>
      </c>
      <c r="BE3141">
        <v>29</v>
      </c>
      <c r="BF3141" s="6">
        <f t="shared" si="147"/>
        <v>46324</v>
      </c>
      <c r="BG3141">
        <f t="shared" si="148"/>
        <v>-0.29166666666424135</v>
      </c>
      <c r="BH3141" t="str">
        <f t="shared" si="149"/>
        <v>COMPLY</v>
      </c>
      <c r="BI3141" t="str">
        <f>VLOOKUP(H3141,Sheet2!$A$1:$B$270,2,FALSE)</f>
        <v>GIANYAR</v>
      </c>
    </row>
    <row r="3142" spans="1:61">
      <c r="A3142">
        <v>3141</v>
      </c>
      <c r="B3142">
        <v>1002659170</v>
      </c>
      <c r="C3142">
        <v>3</v>
      </c>
      <c r="D3142" t="s">
        <v>34</v>
      </c>
      <c r="E3142">
        <v>5</v>
      </c>
      <c r="F3142" t="s">
        <v>546</v>
      </c>
      <c r="G3142" t="s">
        <v>79</v>
      </c>
      <c r="H3142" t="s">
        <v>459</v>
      </c>
      <c r="I3142" t="s">
        <v>212</v>
      </c>
      <c r="J3142" t="s">
        <v>213</v>
      </c>
      <c r="K3142" t="s">
        <v>149</v>
      </c>
      <c r="M3142" t="s">
        <v>76</v>
      </c>
      <c r="N3142" t="s">
        <v>215</v>
      </c>
      <c r="O3142" s="57">
        <v>46324.520543981482</v>
      </c>
      <c r="P3142" s="57">
        <v>46324.572418981479</v>
      </c>
      <c r="Q3142">
        <v>69413106</v>
      </c>
      <c r="S3142">
        <v>172407214495</v>
      </c>
      <c r="T3142" t="s">
        <v>10034</v>
      </c>
      <c r="U3142" t="s">
        <v>15621</v>
      </c>
      <c r="V3142" t="s">
        <v>15622</v>
      </c>
      <c r="Z3142">
        <v>115.33506274223301</v>
      </c>
      <c r="AA3142">
        <v>-8.5384671952377609</v>
      </c>
      <c r="AB3142" t="s">
        <v>10036</v>
      </c>
      <c r="AC3142" t="s">
        <v>229</v>
      </c>
      <c r="AL3142" t="s">
        <v>217</v>
      </c>
      <c r="AM3142" t="s">
        <v>15623</v>
      </c>
      <c r="AN3142" t="s">
        <v>6</v>
      </c>
      <c r="AO3142" t="s">
        <v>15197</v>
      </c>
      <c r="AR3142" t="s">
        <v>218</v>
      </c>
      <c r="AS3142" t="s">
        <v>79</v>
      </c>
      <c r="AT3142" t="s">
        <v>230</v>
      </c>
      <c r="AU3142">
        <v>20261029</v>
      </c>
      <c r="AV3142" t="s">
        <v>221</v>
      </c>
      <c r="AW3142" t="s">
        <v>2451</v>
      </c>
      <c r="AX3142" t="s">
        <v>222</v>
      </c>
      <c r="BA3142" s="57">
        <v>46324.291666666664</v>
      </c>
      <c r="BB3142" t="s">
        <v>15623</v>
      </c>
      <c r="BC3142">
        <v>2026</v>
      </c>
      <c r="BD3142">
        <v>10</v>
      </c>
      <c r="BE3142">
        <v>29</v>
      </c>
      <c r="BF3142" s="6">
        <f t="shared" si="147"/>
        <v>46324</v>
      </c>
      <c r="BG3142">
        <f t="shared" si="148"/>
        <v>-0.29166666666424135</v>
      </c>
      <c r="BH3142" t="str">
        <f t="shared" si="149"/>
        <v>COMPLY</v>
      </c>
      <c r="BI3142" t="str">
        <f>VLOOKUP(H3142,Sheet2!$A$1:$B$270,2,FALSE)</f>
        <v>GIANYAR</v>
      </c>
    </row>
    <row r="3143" spans="1:61">
      <c r="A3143">
        <v>3142</v>
      </c>
      <c r="B3143">
        <v>1002659322</v>
      </c>
      <c r="C3143">
        <v>3</v>
      </c>
      <c r="D3143" t="s">
        <v>34</v>
      </c>
      <c r="E3143">
        <v>5</v>
      </c>
      <c r="F3143" t="s">
        <v>546</v>
      </c>
      <c r="G3143" t="s">
        <v>79</v>
      </c>
      <c r="H3143" t="s">
        <v>459</v>
      </c>
      <c r="I3143" t="s">
        <v>212</v>
      </c>
      <c r="J3143" t="s">
        <v>213</v>
      </c>
      <c r="K3143" t="s">
        <v>149</v>
      </c>
      <c r="M3143" t="s">
        <v>76</v>
      </c>
      <c r="N3143" t="s">
        <v>215</v>
      </c>
      <c r="O3143" s="57">
        <v>46324.571944444448</v>
      </c>
      <c r="P3143" s="57">
        <v>46325.501631944448</v>
      </c>
      <c r="Q3143">
        <v>69418170</v>
      </c>
      <c r="S3143">
        <v>172407214496</v>
      </c>
      <c r="T3143" t="s">
        <v>14257</v>
      </c>
      <c r="U3143" t="s">
        <v>15615</v>
      </c>
      <c r="V3143" t="s">
        <v>15624</v>
      </c>
      <c r="Z3143">
        <v>115.332831882392</v>
      </c>
      <c r="AA3143">
        <v>-8.5422682202415405</v>
      </c>
      <c r="AB3143" t="s">
        <v>14260</v>
      </c>
      <c r="AC3143" t="s">
        <v>229</v>
      </c>
      <c r="AL3143" t="s">
        <v>217</v>
      </c>
      <c r="AM3143" t="s">
        <v>15625</v>
      </c>
      <c r="AN3143" t="s">
        <v>6</v>
      </c>
      <c r="AO3143" t="s">
        <v>15438</v>
      </c>
      <c r="AR3143" t="s">
        <v>218</v>
      </c>
      <c r="AS3143" t="s">
        <v>79</v>
      </c>
      <c r="AT3143" t="s">
        <v>230</v>
      </c>
      <c r="AU3143">
        <v>20261030</v>
      </c>
      <c r="AV3143" t="s">
        <v>221</v>
      </c>
      <c r="AW3143" t="s">
        <v>4338</v>
      </c>
      <c r="AX3143" t="s">
        <v>222</v>
      </c>
      <c r="BA3143" s="57">
        <v>46324.291666666664</v>
      </c>
      <c r="BB3143" t="s">
        <v>15625</v>
      </c>
      <c r="BC3143">
        <v>2026</v>
      </c>
      <c r="BD3143">
        <v>10</v>
      </c>
      <c r="BE3143">
        <v>30</v>
      </c>
      <c r="BF3143" s="6">
        <f t="shared" si="147"/>
        <v>46325</v>
      </c>
      <c r="BG3143">
        <f t="shared" si="148"/>
        <v>0.70833333333575865</v>
      </c>
      <c r="BH3143" t="str">
        <f t="shared" si="149"/>
        <v>COMPLY</v>
      </c>
      <c r="BI3143" t="str">
        <f>VLOOKUP(H3143,Sheet2!$A$1:$B$270,2,FALSE)</f>
        <v>GIANYAR</v>
      </c>
    </row>
    <row r="3144" spans="1:61">
      <c r="A3144">
        <v>3143</v>
      </c>
      <c r="B3144">
        <v>1002651744</v>
      </c>
      <c r="C3144">
        <v>3</v>
      </c>
      <c r="D3144" t="s">
        <v>34</v>
      </c>
      <c r="E3144">
        <v>5</v>
      </c>
      <c r="F3144" t="s">
        <v>546</v>
      </c>
      <c r="G3144" t="s">
        <v>79</v>
      </c>
      <c r="H3144" t="s">
        <v>459</v>
      </c>
      <c r="I3144" t="s">
        <v>212</v>
      </c>
      <c r="J3144" t="s">
        <v>213</v>
      </c>
      <c r="K3144" t="s">
        <v>149</v>
      </c>
      <c r="L3144" t="s">
        <v>214</v>
      </c>
      <c r="M3144" t="s">
        <v>839</v>
      </c>
      <c r="N3144" t="s">
        <v>215</v>
      </c>
      <c r="O3144" s="57">
        <v>46318.740173611113</v>
      </c>
      <c r="P3144" s="57">
        <v>46322.433599537035</v>
      </c>
      <c r="Q3144">
        <v>69416170</v>
      </c>
      <c r="S3144">
        <v>172407214119</v>
      </c>
      <c r="T3144" t="s">
        <v>12903</v>
      </c>
      <c r="U3144" t="s">
        <v>12904</v>
      </c>
      <c r="V3144" t="s">
        <v>12905</v>
      </c>
      <c r="Z3144">
        <v>115.32382200000001</v>
      </c>
      <c r="AA3144">
        <v>-8.6036520000000003</v>
      </c>
      <c r="AB3144" t="s">
        <v>12906</v>
      </c>
      <c r="AC3144" t="s">
        <v>235</v>
      </c>
      <c r="AL3144" t="s">
        <v>217</v>
      </c>
      <c r="AM3144" t="s">
        <v>12907</v>
      </c>
      <c r="AN3144" t="s">
        <v>6</v>
      </c>
      <c r="AO3144" t="s">
        <v>11894</v>
      </c>
      <c r="AP3144" s="57">
        <v>46321.333333333336</v>
      </c>
      <c r="AQ3144" t="s">
        <v>838</v>
      </c>
      <c r="AR3144" t="s">
        <v>840</v>
      </c>
      <c r="AS3144" t="s">
        <v>79</v>
      </c>
      <c r="AT3144" t="s">
        <v>230</v>
      </c>
      <c r="AV3144" t="s">
        <v>14252</v>
      </c>
      <c r="AW3144" t="s">
        <v>875</v>
      </c>
      <c r="AX3144" t="s">
        <v>222</v>
      </c>
      <c r="BA3144" s="57">
        <v>46321.333333333336</v>
      </c>
      <c r="BB3144" t="s">
        <v>12907</v>
      </c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str">
        <f>VLOOKUP(H3144,Sheet2!$A$1:$B$270,2,FALSE)</f>
        <v>GIANYAR</v>
      </c>
    </row>
    <row r="3145" spans="1:61">
      <c r="A3145">
        <v>3144</v>
      </c>
      <c r="B3145">
        <v>1002656595</v>
      </c>
      <c r="C3145">
        <v>3</v>
      </c>
      <c r="D3145" t="s">
        <v>34</v>
      </c>
      <c r="E3145">
        <v>5</v>
      </c>
      <c r="F3145" t="s">
        <v>546</v>
      </c>
      <c r="G3145" t="s">
        <v>79</v>
      </c>
      <c r="H3145" t="s">
        <v>459</v>
      </c>
      <c r="I3145" t="s">
        <v>212</v>
      </c>
      <c r="J3145" t="s">
        <v>213</v>
      </c>
      <c r="K3145" t="s">
        <v>149</v>
      </c>
      <c r="M3145" t="s">
        <v>839</v>
      </c>
      <c r="N3145" t="s">
        <v>215</v>
      </c>
      <c r="O3145" s="57">
        <v>46322.67796296296</v>
      </c>
      <c r="P3145" s="57">
        <v>46324.319699074076</v>
      </c>
      <c r="Q3145">
        <v>69418164</v>
      </c>
      <c r="S3145">
        <v>172407214313</v>
      </c>
      <c r="T3145" t="s">
        <v>14253</v>
      </c>
      <c r="U3145" t="s">
        <v>14254</v>
      </c>
      <c r="V3145" t="s">
        <v>14255</v>
      </c>
      <c r="Z3145">
        <v>115.3561655</v>
      </c>
      <c r="AA3145">
        <v>-8.5396265000000007</v>
      </c>
      <c r="AB3145" t="s">
        <v>14256</v>
      </c>
      <c r="AC3145" t="s">
        <v>229</v>
      </c>
      <c r="AL3145" t="s">
        <v>217</v>
      </c>
      <c r="AM3145" t="s">
        <v>14135</v>
      </c>
      <c r="AN3145" t="s">
        <v>6</v>
      </c>
      <c r="AO3145" t="s">
        <v>13871</v>
      </c>
      <c r="AP3145" s="57">
        <v>46323.625</v>
      </c>
      <c r="AQ3145" t="s">
        <v>841</v>
      </c>
      <c r="AR3145" t="s">
        <v>840</v>
      </c>
      <c r="AS3145" t="s">
        <v>79</v>
      </c>
      <c r="AT3145" t="s">
        <v>230</v>
      </c>
      <c r="AV3145" t="s">
        <v>14879</v>
      </c>
      <c r="AW3145" t="s">
        <v>1982</v>
      </c>
      <c r="AX3145" t="s">
        <v>222</v>
      </c>
      <c r="BA3145" s="57">
        <v>46323.625</v>
      </c>
      <c r="BB3145" t="s">
        <v>14135</v>
      </c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str">
        <f>VLOOKUP(H3145,Sheet2!$A$1:$B$270,2,FALSE)</f>
        <v>GIANYAR</v>
      </c>
    </row>
    <row r="3146" spans="1:61">
      <c r="A3146">
        <v>3145</v>
      </c>
      <c r="B3146">
        <v>1002658507</v>
      </c>
      <c r="C3146">
        <v>3</v>
      </c>
      <c r="D3146" t="s">
        <v>34</v>
      </c>
      <c r="E3146">
        <v>5</v>
      </c>
      <c r="F3146" t="s">
        <v>546</v>
      </c>
      <c r="G3146" t="s">
        <v>79</v>
      </c>
      <c r="H3146" t="s">
        <v>459</v>
      </c>
      <c r="I3146" t="s">
        <v>212</v>
      </c>
      <c r="J3146" t="s">
        <v>213</v>
      </c>
      <c r="K3146" t="s">
        <v>149</v>
      </c>
      <c r="M3146" t="s">
        <v>255</v>
      </c>
      <c r="N3146" t="s">
        <v>215</v>
      </c>
      <c r="O3146" s="57">
        <v>46324.348680555559</v>
      </c>
      <c r="P3146" s="57">
        <v>46325.53</v>
      </c>
      <c r="Q3146">
        <v>69418957</v>
      </c>
      <c r="S3146">
        <v>172407214321</v>
      </c>
      <c r="T3146" t="s">
        <v>15626</v>
      </c>
      <c r="U3146" t="s">
        <v>15627</v>
      </c>
      <c r="V3146" t="s">
        <v>15628</v>
      </c>
      <c r="Z3146">
        <v>115.3497046</v>
      </c>
      <c r="AA3146">
        <v>-8.5443683999999998</v>
      </c>
      <c r="AB3146" t="s">
        <v>15629</v>
      </c>
      <c r="AC3146" t="s">
        <v>229</v>
      </c>
      <c r="AL3146" t="s">
        <v>217</v>
      </c>
      <c r="AM3146" t="s">
        <v>15630</v>
      </c>
      <c r="AN3146" t="s">
        <v>6</v>
      </c>
      <c r="AO3146" t="s">
        <v>15538</v>
      </c>
      <c r="AR3146" t="s">
        <v>256</v>
      </c>
      <c r="AS3146" t="s">
        <v>79</v>
      </c>
      <c r="AT3146" t="s">
        <v>230</v>
      </c>
      <c r="AV3146" t="s">
        <v>257</v>
      </c>
      <c r="AW3146" t="s">
        <v>540</v>
      </c>
      <c r="AX3146" t="s">
        <v>222</v>
      </c>
      <c r="BA3146" s="57">
        <v>46326.333333333336</v>
      </c>
      <c r="BB3146" t="s">
        <v>15630</v>
      </c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str">
        <f>VLOOKUP(H3146,Sheet2!$A$1:$B$270,2,FALSE)</f>
        <v>GIANYAR</v>
      </c>
    </row>
    <row r="3147" spans="1:61">
      <c r="A3147">
        <v>3146</v>
      </c>
      <c r="B3147">
        <v>1002647981</v>
      </c>
      <c r="C3147">
        <v>3</v>
      </c>
      <c r="D3147" t="s">
        <v>34</v>
      </c>
      <c r="E3147">
        <v>5</v>
      </c>
      <c r="F3147" t="s">
        <v>546</v>
      </c>
      <c r="G3147" t="s">
        <v>79</v>
      </c>
      <c r="H3147" t="s">
        <v>459</v>
      </c>
      <c r="I3147" t="s">
        <v>212</v>
      </c>
      <c r="J3147" t="s">
        <v>213</v>
      </c>
      <c r="K3147" t="s">
        <v>149</v>
      </c>
      <c r="M3147" t="s">
        <v>538</v>
      </c>
      <c r="N3147" t="s">
        <v>215</v>
      </c>
      <c r="O3147" s="57">
        <v>46316.673252314817</v>
      </c>
      <c r="P3147" s="57">
        <v>46325.487719907411</v>
      </c>
      <c r="Q3147">
        <v>69414725</v>
      </c>
      <c r="S3147">
        <v>172407213594</v>
      </c>
      <c r="T3147" t="s">
        <v>11342</v>
      </c>
      <c r="U3147" t="s">
        <v>11343</v>
      </c>
      <c r="Z3147">
        <v>115.35210979999999</v>
      </c>
      <c r="AA3147">
        <v>-8.5263147000000004</v>
      </c>
      <c r="AB3147" t="s">
        <v>11344</v>
      </c>
      <c r="AC3147" t="s">
        <v>229</v>
      </c>
      <c r="AO3147" t="s">
        <v>10791</v>
      </c>
      <c r="AR3147" t="s">
        <v>6</v>
      </c>
      <c r="AS3147" t="s">
        <v>79</v>
      </c>
      <c r="AT3147" t="s">
        <v>230</v>
      </c>
      <c r="AV3147" t="s">
        <v>15631</v>
      </c>
      <c r="AW3147" t="s">
        <v>540</v>
      </c>
      <c r="AX3147" t="s">
        <v>222</v>
      </c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str">
        <f>VLOOKUP(H3147,Sheet2!$A$1:$B$270,2,FALSE)</f>
        <v>GIANYAR</v>
      </c>
    </row>
    <row r="3148" spans="1:61">
      <c r="A3148">
        <v>3147</v>
      </c>
      <c r="B3148">
        <v>1002658223</v>
      </c>
      <c r="C3148">
        <v>3</v>
      </c>
      <c r="D3148" t="s">
        <v>34</v>
      </c>
      <c r="E3148">
        <v>5</v>
      </c>
      <c r="F3148" t="s">
        <v>546</v>
      </c>
      <c r="G3148" t="s">
        <v>79</v>
      </c>
      <c r="H3148" t="s">
        <v>459</v>
      </c>
      <c r="I3148" t="s">
        <v>212</v>
      </c>
      <c r="J3148" t="s">
        <v>213</v>
      </c>
      <c r="K3148" t="s">
        <v>149</v>
      </c>
      <c r="M3148" t="s">
        <v>11681</v>
      </c>
      <c r="N3148" t="s">
        <v>215</v>
      </c>
      <c r="O3148" s="57">
        <v>46323.68041666667</v>
      </c>
      <c r="P3148" s="57">
        <v>46323.68204861111</v>
      </c>
      <c r="Q3148">
        <v>69418805</v>
      </c>
      <c r="S3148">
        <v>172407214485</v>
      </c>
      <c r="T3148" t="s">
        <v>14880</v>
      </c>
      <c r="U3148" t="s">
        <v>14881</v>
      </c>
      <c r="Z3148">
        <v>115.34941875514301</v>
      </c>
      <c r="AA3148">
        <v>-8.5466106393430099</v>
      </c>
      <c r="AB3148" t="s">
        <v>14885</v>
      </c>
      <c r="AC3148" t="s">
        <v>229</v>
      </c>
      <c r="AO3148" t="s">
        <v>14289</v>
      </c>
      <c r="AR3148" t="s">
        <v>325</v>
      </c>
      <c r="AS3148" t="s">
        <v>79</v>
      </c>
      <c r="AT3148" t="s">
        <v>230</v>
      </c>
      <c r="AV3148" t="s">
        <v>11685</v>
      </c>
      <c r="AW3148" t="s">
        <v>3414</v>
      </c>
      <c r="AX3148" t="s">
        <v>222</v>
      </c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str">
        <f>VLOOKUP(H3148,Sheet2!$A$1:$B$270,2,FALSE)</f>
        <v>GIANYAR</v>
      </c>
    </row>
    <row r="3149" spans="1:61">
      <c r="A3149">
        <v>3148</v>
      </c>
      <c r="B3149">
        <v>1002658233</v>
      </c>
      <c r="C3149">
        <v>3</v>
      </c>
      <c r="D3149" t="s">
        <v>34</v>
      </c>
      <c r="E3149">
        <v>5</v>
      </c>
      <c r="F3149" t="s">
        <v>546</v>
      </c>
      <c r="G3149" t="s">
        <v>79</v>
      </c>
      <c r="H3149" t="s">
        <v>459</v>
      </c>
      <c r="I3149" t="s">
        <v>212</v>
      </c>
      <c r="J3149" t="s">
        <v>213</v>
      </c>
      <c r="K3149" t="s">
        <v>149</v>
      </c>
      <c r="M3149" t="s">
        <v>12206</v>
      </c>
      <c r="N3149" t="s">
        <v>215</v>
      </c>
      <c r="O3149" s="57">
        <v>46323.682928240742</v>
      </c>
      <c r="P3149" s="57">
        <v>46325.336388888885</v>
      </c>
      <c r="Q3149">
        <v>69418807</v>
      </c>
      <c r="S3149">
        <v>172407214315</v>
      </c>
      <c r="T3149" t="s">
        <v>14880</v>
      </c>
      <c r="U3149" t="s">
        <v>14881</v>
      </c>
      <c r="V3149" t="s">
        <v>14882</v>
      </c>
      <c r="Z3149">
        <v>115.3494345</v>
      </c>
      <c r="AA3149">
        <v>-8.5467479999999991</v>
      </c>
      <c r="AB3149" t="s">
        <v>14883</v>
      </c>
      <c r="AC3149" t="s">
        <v>229</v>
      </c>
      <c r="AL3149" t="s">
        <v>217</v>
      </c>
      <c r="AM3149" t="s">
        <v>14884</v>
      </c>
      <c r="AN3149" t="s">
        <v>6</v>
      </c>
      <c r="AO3149" t="s">
        <v>14289</v>
      </c>
      <c r="AP3149" s="57">
        <v>46325.333333333336</v>
      </c>
      <c r="AR3149" t="s">
        <v>325</v>
      </c>
      <c r="AS3149" t="s">
        <v>79</v>
      </c>
      <c r="AT3149" t="s">
        <v>230</v>
      </c>
      <c r="AV3149" t="s">
        <v>15632</v>
      </c>
      <c r="AW3149" t="s">
        <v>1473</v>
      </c>
      <c r="AX3149" t="s">
        <v>222</v>
      </c>
      <c r="BA3149" s="57">
        <v>46325.333333333336</v>
      </c>
      <c r="BB3149" t="s">
        <v>14884</v>
      </c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str">
        <f>VLOOKUP(H3149,Sheet2!$A$1:$B$270,2,FALSE)</f>
        <v>GIANYAR</v>
      </c>
    </row>
    <row r="3150" spans="1:61">
      <c r="A3150">
        <v>3149</v>
      </c>
      <c r="B3150">
        <v>1002651886</v>
      </c>
      <c r="C3150">
        <v>3</v>
      </c>
      <c r="D3150" t="s">
        <v>34</v>
      </c>
      <c r="E3150">
        <v>5</v>
      </c>
      <c r="F3150" t="s">
        <v>546</v>
      </c>
      <c r="G3150" t="s">
        <v>79</v>
      </c>
      <c r="H3150" t="s">
        <v>459</v>
      </c>
      <c r="I3150" t="s">
        <v>212</v>
      </c>
      <c r="J3150" t="s">
        <v>213</v>
      </c>
      <c r="K3150" t="s">
        <v>149</v>
      </c>
      <c r="M3150" t="s">
        <v>1625</v>
      </c>
      <c r="N3150" t="s">
        <v>215</v>
      </c>
      <c r="O3150" s="57">
        <v>46318.837743055556</v>
      </c>
      <c r="P3150" s="57">
        <v>46319.567280092589</v>
      </c>
      <c r="Q3150">
        <v>69416203</v>
      </c>
      <c r="S3150">
        <v>172407213773</v>
      </c>
      <c r="T3150" t="s">
        <v>12920</v>
      </c>
      <c r="U3150" t="s">
        <v>12921</v>
      </c>
      <c r="Z3150">
        <v>115.36201800000001</v>
      </c>
      <c r="AA3150">
        <v>-8.5590316000000009</v>
      </c>
      <c r="AB3150" t="s">
        <v>12911</v>
      </c>
      <c r="AC3150" t="s">
        <v>229</v>
      </c>
      <c r="AO3150" t="s">
        <v>12922</v>
      </c>
      <c r="AR3150" t="s">
        <v>1630</v>
      </c>
      <c r="AS3150" t="s">
        <v>79</v>
      </c>
      <c r="AT3150" t="s">
        <v>1961</v>
      </c>
      <c r="AV3150" t="s">
        <v>12923</v>
      </c>
      <c r="AW3150" t="s">
        <v>942</v>
      </c>
      <c r="AX3150" t="s">
        <v>222</v>
      </c>
      <c r="AZ3150" t="s">
        <v>12923</v>
      </c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str">
        <f>VLOOKUP(H3150,Sheet2!$A$1:$B$270,2,FALSE)</f>
        <v>GIANYAR</v>
      </c>
    </row>
    <row r="3151" spans="1:61">
      <c r="A3151">
        <v>3150</v>
      </c>
      <c r="B3151">
        <v>1002655050</v>
      </c>
      <c r="C3151">
        <v>3</v>
      </c>
      <c r="D3151" t="s">
        <v>34</v>
      </c>
      <c r="E3151">
        <v>5</v>
      </c>
      <c r="F3151" t="s">
        <v>546</v>
      </c>
      <c r="G3151" t="s">
        <v>79</v>
      </c>
      <c r="H3151" t="s">
        <v>459</v>
      </c>
      <c r="I3151" t="s">
        <v>212</v>
      </c>
      <c r="J3151" t="s">
        <v>213</v>
      </c>
      <c r="K3151" t="s">
        <v>149</v>
      </c>
      <c r="M3151" t="s">
        <v>1625</v>
      </c>
      <c r="N3151" t="s">
        <v>215</v>
      </c>
      <c r="O3151" s="57">
        <v>46322.370659722219</v>
      </c>
      <c r="P3151" s="57">
        <v>46323.650011574071</v>
      </c>
      <c r="Q3151">
        <v>69417606</v>
      </c>
      <c r="S3151">
        <v>172407214308</v>
      </c>
      <c r="T3151" t="s">
        <v>14265</v>
      </c>
      <c r="U3151" t="s">
        <v>14266</v>
      </c>
      <c r="Z3151">
        <v>115.31345349999999</v>
      </c>
      <c r="AA3151">
        <v>-8.6049007</v>
      </c>
      <c r="AB3151" t="s">
        <v>14267</v>
      </c>
      <c r="AC3151" t="s">
        <v>229</v>
      </c>
      <c r="AO3151" t="s">
        <v>13586</v>
      </c>
      <c r="AR3151" t="s">
        <v>1630</v>
      </c>
      <c r="AS3151" t="s">
        <v>79</v>
      </c>
      <c r="AT3151" t="s">
        <v>342</v>
      </c>
      <c r="AV3151" t="s">
        <v>9229</v>
      </c>
      <c r="AW3151" t="s">
        <v>3015</v>
      </c>
      <c r="AX3151" t="s">
        <v>222</v>
      </c>
      <c r="AZ3151" t="s">
        <v>9229</v>
      </c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str">
        <f>VLOOKUP(H3151,Sheet2!$A$1:$B$270,2,FALSE)</f>
        <v>GIANYAR</v>
      </c>
    </row>
    <row r="3152" spans="1:61">
      <c r="A3152">
        <v>3151</v>
      </c>
      <c r="B3152">
        <v>1002646089</v>
      </c>
      <c r="C3152">
        <v>3</v>
      </c>
      <c r="D3152" t="s">
        <v>34</v>
      </c>
      <c r="E3152">
        <v>5</v>
      </c>
      <c r="F3152" t="s">
        <v>546</v>
      </c>
      <c r="G3152" t="s">
        <v>79</v>
      </c>
      <c r="H3152" t="s">
        <v>459</v>
      </c>
      <c r="I3152" t="s">
        <v>212</v>
      </c>
      <c r="J3152" t="s">
        <v>213</v>
      </c>
      <c r="K3152" t="s">
        <v>149</v>
      </c>
      <c r="M3152" t="s">
        <v>1916</v>
      </c>
      <c r="N3152" t="s">
        <v>215</v>
      </c>
      <c r="O3152" s="57">
        <v>46315.670451388891</v>
      </c>
      <c r="P3152" s="57">
        <v>46322.666365740741</v>
      </c>
      <c r="Q3152">
        <v>69414003</v>
      </c>
      <c r="S3152">
        <v>172407213408</v>
      </c>
      <c r="T3152" t="s">
        <v>10667</v>
      </c>
      <c r="U3152" t="s">
        <v>10668</v>
      </c>
      <c r="V3152" t="s">
        <v>10669</v>
      </c>
      <c r="Z3152">
        <v>115.3427511</v>
      </c>
      <c r="AA3152">
        <v>-8.5650060999999997</v>
      </c>
      <c r="AB3152" t="s">
        <v>10670</v>
      </c>
      <c r="AC3152" t="s">
        <v>229</v>
      </c>
      <c r="AL3152" t="s">
        <v>217</v>
      </c>
      <c r="AM3152" t="s">
        <v>10671</v>
      </c>
      <c r="AN3152" t="s">
        <v>6</v>
      </c>
      <c r="AO3152" t="s">
        <v>10124</v>
      </c>
      <c r="AP3152" s="57">
        <v>46317.333333333336</v>
      </c>
      <c r="AQ3152" t="s">
        <v>841</v>
      </c>
      <c r="AR3152" t="s">
        <v>12</v>
      </c>
      <c r="AS3152" t="s">
        <v>79</v>
      </c>
      <c r="AT3152" t="s">
        <v>220</v>
      </c>
      <c r="AV3152" t="s">
        <v>1626</v>
      </c>
      <c r="AW3152" t="s">
        <v>540</v>
      </c>
      <c r="AX3152" t="s">
        <v>222</v>
      </c>
      <c r="BA3152" s="57">
        <v>46317.333333333336</v>
      </c>
      <c r="BB3152" t="s">
        <v>10671</v>
      </c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str">
        <f>VLOOKUP(H3152,Sheet2!$A$1:$B$270,2,FALSE)</f>
        <v>GIANYAR</v>
      </c>
    </row>
    <row r="3153" spans="1:61">
      <c r="A3153">
        <v>3152</v>
      </c>
      <c r="B3153">
        <v>1002647941</v>
      </c>
      <c r="C3153">
        <v>3</v>
      </c>
      <c r="D3153" t="s">
        <v>34</v>
      </c>
      <c r="E3153">
        <v>5</v>
      </c>
      <c r="F3153" t="s">
        <v>546</v>
      </c>
      <c r="G3153" t="s">
        <v>79</v>
      </c>
      <c r="H3153" t="s">
        <v>459</v>
      </c>
      <c r="I3153" t="s">
        <v>212</v>
      </c>
      <c r="J3153" t="s">
        <v>213</v>
      </c>
      <c r="K3153" t="s">
        <v>149</v>
      </c>
      <c r="M3153" t="s">
        <v>1916</v>
      </c>
      <c r="N3153" t="s">
        <v>215</v>
      </c>
      <c r="O3153" s="57">
        <v>46316.666400462964</v>
      </c>
      <c r="P3153" s="57">
        <v>46322.645370370374</v>
      </c>
      <c r="Q3153">
        <v>69414707</v>
      </c>
      <c r="S3153">
        <v>172407213592</v>
      </c>
      <c r="T3153" t="s">
        <v>11336</v>
      </c>
      <c r="U3153" t="s">
        <v>11337</v>
      </c>
      <c r="V3153" t="s">
        <v>11338</v>
      </c>
      <c r="Z3153">
        <v>115.33711769999999</v>
      </c>
      <c r="AA3153">
        <v>-8.5630507999999992</v>
      </c>
      <c r="AB3153" t="s">
        <v>11339</v>
      </c>
      <c r="AC3153" t="s">
        <v>229</v>
      </c>
      <c r="AL3153" t="s">
        <v>217</v>
      </c>
      <c r="AM3153" t="s">
        <v>11340</v>
      </c>
      <c r="AN3153" t="s">
        <v>6</v>
      </c>
      <c r="AO3153" t="s">
        <v>10906</v>
      </c>
      <c r="AP3153" s="57">
        <v>46318.333333333336</v>
      </c>
      <c r="AQ3153" t="s">
        <v>838</v>
      </c>
      <c r="AR3153" t="s">
        <v>12</v>
      </c>
      <c r="AS3153" t="s">
        <v>79</v>
      </c>
      <c r="AT3153" t="s">
        <v>230</v>
      </c>
      <c r="AV3153" t="s">
        <v>1626</v>
      </c>
      <c r="AW3153" t="s">
        <v>540</v>
      </c>
      <c r="AX3153" t="s">
        <v>222</v>
      </c>
      <c r="BA3153" s="57">
        <v>46318.333333333336</v>
      </c>
      <c r="BB3153" t="s">
        <v>11340</v>
      </c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str">
        <f>VLOOKUP(H3153,Sheet2!$A$1:$B$270,2,FALSE)</f>
        <v>GIANYAR</v>
      </c>
    </row>
    <row r="3154" spans="1:61">
      <c r="A3154">
        <v>3153</v>
      </c>
      <c r="B3154">
        <v>1002647957</v>
      </c>
      <c r="C3154">
        <v>3</v>
      </c>
      <c r="D3154" t="s">
        <v>34</v>
      </c>
      <c r="E3154">
        <v>5</v>
      </c>
      <c r="F3154" t="s">
        <v>546</v>
      </c>
      <c r="G3154" t="s">
        <v>79</v>
      </c>
      <c r="H3154" t="s">
        <v>459</v>
      </c>
      <c r="I3154" t="s">
        <v>212</v>
      </c>
      <c r="J3154" t="s">
        <v>213</v>
      </c>
      <c r="K3154" t="s">
        <v>149</v>
      </c>
      <c r="M3154" t="s">
        <v>1916</v>
      </c>
      <c r="N3154" t="s">
        <v>215</v>
      </c>
      <c r="O3154" s="57">
        <v>46316.669340277775</v>
      </c>
      <c r="P3154" s="57">
        <v>46322.644907407404</v>
      </c>
      <c r="Q3154">
        <v>69414711</v>
      </c>
      <c r="S3154">
        <v>172407213593</v>
      </c>
      <c r="T3154" t="s">
        <v>11336</v>
      </c>
      <c r="U3154" t="s">
        <v>11337</v>
      </c>
      <c r="V3154" t="s">
        <v>11341</v>
      </c>
      <c r="Z3154">
        <v>115.33711769999999</v>
      </c>
      <c r="AA3154">
        <v>-8.5630507999999992</v>
      </c>
      <c r="AB3154" t="s">
        <v>11339</v>
      </c>
      <c r="AC3154" t="s">
        <v>229</v>
      </c>
      <c r="AL3154" t="s">
        <v>217</v>
      </c>
      <c r="AM3154" t="s">
        <v>11340</v>
      </c>
      <c r="AN3154" t="s">
        <v>6</v>
      </c>
      <c r="AO3154" t="s">
        <v>10906</v>
      </c>
      <c r="AP3154" s="57">
        <v>46318.333333333336</v>
      </c>
      <c r="AQ3154" t="s">
        <v>1495</v>
      </c>
      <c r="AR3154" t="s">
        <v>12</v>
      </c>
      <c r="AS3154" t="s">
        <v>79</v>
      </c>
      <c r="AT3154" t="s">
        <v>230</v>
      </c>
      <c r="AV3154" t="s">
        <v>1626</v>
      </c>
      <c r="AW3154" t="s">
        <v>540</v>
      </c>
      <c r="AX3154" t="s">
        <v>222</v>
      </c>
      <c r="BA3154" s="57">
        <v>46318.333333333336</v>
      </c>
      <c r="BB3154" t="s">
        <v>11340</v>
      </c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str">
        <f>VLOOKUP(H3154,Sheet2!$A$1:$B$270,2,FALSE)</f>
        <v>GIANYAR</v>
      </c>
    </row>
    <row r="3155" spans="1:61">
      <c r="A3155">
        <v>3154</v>
      </c>
      <c r="B3155">
        <v>1002634828</v>
      </c>
      <c r="C3155">
        <v>3</v>
      </c>
      <c r="D3155" t="s">
        <v>34</v>
      </c>
      <c r="E3155">
        <v>5</v>
      </c>
      <c r="F3155" t="s">
        <v>553</v>
      </c>
      <c r="G3155" t="s">
        <v>83</v>
      </c>
      <c r="H3155" t="s">
        <v>231</v>
      </c>
      <c r="I3155" t="s">
        <v>212</v>
      </c>
      <c r="J3155" t="s">
        <v>213</v>
      </c>
      <c r="K3155" t="s">
        <v>149</v>
      </c>
      <c r="L3155" t="s">
        <v>214</v>
      </c>
      <c r="M3155" t="s">
        <v>76</v>
      </c>
      <c r="N3155" t="s">
        <v>215</v>
      </c>
      <c r="O3155" s="57">
        <v>46308.503935185188</v>
      </c>
      <c r="P3155" s="57">
        <v>46309.70684027778</v>
      </c>
      <c r="Q3155">
        <v>69409294</v>
      </c>
      <c r="S3155">
        <v>172423220336</v>
      </c>
      <c r="T3155" t="s">
        <v>6555</v>
      </c>
      <c r="U3155" t="s">
        <v>6556</v>
      </c>
      <c r="V3155" t="s">
        <v>6557</v>
      </c>
      <c r="Z3155">
        <v>115.2928538</v>
      </c>
      <c r="AA3155">
        <v>-8.6284793999999998</v>
      </c>
      <c r="AB3155" t="s">
        <v>6558</v>
      </c>
      <c r="AC3155" t="s">
        <v>235</v>
      </c>
      <c r="AL3155" t="s">
        <v>217</v>
      </c>
      <c r="AM3155" t="s">
        <v>6559</v>
      </c>
      <c r="AN3155" t="s">
        <v>6</v>
      </c>
      <c r="AO3155" t="s">
        <v>5744</v>
      </c>
      <c r="AP3155" s="57">
        <v>46310.458333333336</v>
      </c>
      <c r="AR3155" t="s">
        <v>218</v>
      </c>
      <c r="AS3155" t="s">
        <v>3662</v>
      </c>
      <c r="AT3155" t="s">
        <v>230</v>
      </c>
      <c r="AU3155">
        <v>20261014</v>
      </c>
      <c r="AV3155" t="s">
        <v>221</v>
      </c>
      <c r="AW3155" t="s">
        <v>880</v>
      </c>
      <c r="AX3155" t="s">
        <v>222</v>
      </c>
      <c r="BA3155" s="57">
        <v>46310.458333333336</v>
      </c>
      <c r="BB3155" t="s">
        <v>6559</v>
      </c>
      <c r="BC3155">
        <v>2026</v>
      </c>
      <c r="BD3155">
        <v>10</v>
      </c>
      <c r="BE3155">
        <v>14</v>
      </c>
      <c r="BF3155" s="6">
        <f t="shared" si="147"/>
        <v>46309</v>
      </c>
      <c r="BG3155">
        <f t="shared" si="148"/>
        <v>-1.4583333333357587</v>
      </c>
      <c r="BH3155" t="str">
        <f t="shared" si="149"/>
        <v>COMPLY</v>
      </c>
      <c r="BI3155" t="str">
        <f>VLOOKUP(H3155,Sheet2!$A$1:$B$270,2,FALSE)</f>
        <v>SANUR</v>
      </c>
    </row>
    <row r="3156" spans="1:61">
      <c r="A3156">
        <v>3155</v>
      </c>
      <c r="B3156">
        <v>1002657100</v>
      </c>
      <c r="C3156">
        <v>3</v>
      </c>
      <c r="D3156" t="s">
        <v>34</v>
      </c>
      <c r="E3156">
        <v>5</v>
      </c>
      <c r="F3156" t="s">
        <v>553</v>
      </c>
      <c r="G3156" t="s">
        <v>83</v>
      </c>
      <c r="H3156" t="s">
        <v>231</v>
      </c>
      <c r="I3156" t="s">
        <v>212</v>
      </c>
      <c r="J3156" t="s">
        <v>213</v>
      </c>
      <c r="K3156" t="s">
        <v>149</v>
      </c>
      <c r="M3156" t="s">
        <v>76</v>
      </c>
      <c r="N3156" t="s">
        <v>215</v>
      </c>
      <c r="O3156" s="57">
        <v>46323.404143518521</v>
      </c>
      <c r="P3156" s="57">
        <v>46324.647523148145</v>
      </c>
      <c r="Q3156">
        <v>69418375</v>
      </c>
      <c r="S3156">
        <v>172423221225</v>
      </c>
      <c r="T3156" t="s">
        <v>14265</v>
      </c>
      <c r="U3156" t="s">
        <v>14890</v>
      </c>
      <c r="V3156" t="s">
        <v>14891</v>
      </c>
      <c r="Z3156">
        <v>115.31345349999999</v>
      </c>
      <c r="AA3156">
        <v>-8.6049007</v>
      </c>
      <c r="AB3156" t="s">
        <v>14267</v>
      </c>
      <c r="AC3156" t="s">
        <v>229</v>
      </c>
      <c r="AL3156" t="s">
        <v>217</v>
      </c>
      <c r="AM3156" t="s">
        <v>14892</v>
      </c>
      <c r="AN3156" t="s">
        <v>6</v>
      </c>
      <c r="AO3156" t="s">
        <v>14396</v>
      </c>
      <c r="AP3156" s="57">
        <v>46324.625</v>
      </c>
      <c r="AR3156" t="s">
        <v>218</v>
      </c>
      <c r="AS3156" t="s">
        <v>3662</v>
      </c>
      <c r="AT3156" t="s">
        <v>342</v>
      </c>
      <c r="AU3156">
        <v>20261029</v>
      </c>
      <c r="AV3156" t="s">
        <v>221</v>
      </c>
      <c r="AW3156" t="s">
        <v>3015</v>
      </c>
      <c r="AX3156" t="s">
        <v>222</v>
      </c>
      <c r="BA3156" s="57">
        <v>46324.625</v>
      </c>
      <c r="BB3156" t="s">
        <v>14892</v>
      </c>
      <c r="BC3156">
        <v>2026</v>
      </c>
      <c r="BD3156">
        <v>10</v>
      </c>
      <c r="BE3156">
        <v>29</v>
      </c>
      <c r="BF3156" s="6">
        <f t="shared" si="147"/>
        <v>46324</v>
      </c>
      <c r="BG3156">
        <f t="shared" si="148"/>
        <v>-0.625</v>
      </c>
      <c r="BH3156" t="str">
        <f t="shared" si="149"/>
        <v>COMPLY</v>
      </c>
      <c r="BI3156" t="str">
        <f>VLOOKUP(H3156,Sheet2!$A$1:$B$270,2,FALSE)</f>
        <v>SANUR</v>
      </c>
    </row>
    <row r="3157" spans="1:61">
      <c r="A3157">
        <v>3156</v>
      </c>
      <c r="B3157">
        <v>1002657934</v>
      </c>
      <c r="C3157">
        <v>3</v>
      </c>
      <c r="D3157" t="s">
        <v>34</v>
      </c>
      <c r="E3157">
        <v>5</v>
      </c>
      <c r="F3157" t="s">
        <v>553</v>
      </c>
      <c r="G3157" t="s">
        <v>83</v>
      </c>
      <c r="H3157" t="s">
        <v>231</v>
      </c>
      <c r="I3157" t="s">
        <v>212</v>
      </c>
      <c r="J3157" t="s">
        <v>213</v>
      </c>
      <c r="K3157" t="s">
        <v>149</v>
      </c>
      <c r="M3157" t="s">
        <v>1617</v>
      </c>
      <c r="N3157" t="s">
        <v>215</v>
      </c>
      <c r="O3157" s="57">
        <v>46323.615648148145</v>
      </c>
      <c r="P3157" s="57">
        <v>46323.621030092596</v>
      </c>
      <c r="Q3157">
        <v>69418690</v>
      </c>
      <c r="S3157">
        <v>172423220885</v>
      </c>
      <c r="T3157" t="s">
        <v>14886</v>
      </c>
      <c r="U3157" t="s">
        <v>14887</v>
      </c>
      <c r="Z3157">
        <v>115.313323</v>
      </c>
      <c r="AA3157">
        <v>-8.6049659999999992</v>
      </c>
      <c r="AB3157" t="s">
        <v>14888</v>
      </c>
      <c r="AC3157" t="s">
        <v>229</v>
      </c>
      <c r="AO3157" t="s">
        <v>14278</v>
      </c>
      <c r="AR3157" t="s">
        <v>5</v>
      </c>
      <c r="AS3157" t="s">
        <v>3662</v>
      </c>
      <c r="AT3157" t="s">
        <v>342</v>
      </c>
      <c r="AV3157" t="s">
        <v>14889</v>
      </c>
      <c r="AW3157" t="s">
        <v>3015</v>
      </c>
      <c r="AX3157" t="s">
        <v>222</v>
      </c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str">
        <f>VLOOKUP(H3157,Sheet2!$A$1:$B$270,2,FALSE)</f>
        <v>SANUR</v>
      </c>
    </row>
    <row r="3158" spans="1:61">
      <c r="A3158">
        <v>3157</v>
      </c>
      <c r="B3158">
        <v>1002657791</v>
      </c>
      <c r="C3158">
        <v>3</v>
      </c>
      <c r="D3158" t="s">
        <v>34</v>
      </c>
      <c r="E3158">
        <v>5</v>
      </c>
      <c r="F3158" t="s">
        <v>553</v>
      </c>
      <c r="G3158" t="s">
        <v>83</v>
      </c>
      <c r="H3158" t="s">
        <v>231</v>
      </c>
      <c r="I3158" t="s">
        <v>212</v>
      </c>
      <c r="J3158" t="s">
        <v>213</v>
      </c>
      <c r="K3158" t="s">
        <v>149</v>
      </c>
      <c r="M3158" t="s">
        <v>11681</v>
      </c>
      <c r="N3158" t="s">
        <v>215</v>
      </c>
      <c r="O3158" s="57">
        <v>46323.586527777778</v>
      </c>
      <c r="P3158" s="57">
        <v>46323.587581018517</v>
      </c>
      <c r="Q3158">
        <v>69418616</v>
      </c>
      <c r="S3158">
        <v>172423220883</v>
      </c>
      <c r="T3158" t="s">
        <v>14893</v>
      </c>
      <c r="U3158" t="s">
        <v>14894</v>
      </c>
      <c r="Z3158">
        <v>115.263453981886</v>
      </c>
      <c r="AA3158">
        <v>-8.6020979367196002</v>
      </c>
      <c r="AB3158" t="s">
        <v>14895</v>
      </c>
      <c r="AC3158" t="s">
        <v>229</v>
      </c>
      <c r="AO3158" t="s">
        <v>14515</v>
      </c>
      <c r="AR3158" t="s">
        <v>325</v>
      </c>
      <c r="AS3158" t="s">
        <v>3662</v>
      </c>
      <c r="AT3158" t="s">
        <v>342</v>
      </c>
      <c r="AV3158" t="s">
        <v>11685</v>
      </c>
      <c r="AW3158" t="s">
        <v>3015</v>
      </c>
      <c r="AX3158" t="s">
        <v>222</v>
      </c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str">
        <f>VLOOKUP(H3158,Sheet2!$A$1:$B$270,2,FALSE)</f>
        <v>SANUR</v>
      </c>
    </row>
    <row r="3159" spans="1:61">
      <c r="A3159">
        <v>3158</v>
      </c>
      <c r="B3159">
        <v>1002641584</v>
      </c>
      <c r="C3159">
        <v>3</v>
      </c>
      <c r="D3159" t="s">
        <v>34</v>
      </c>
      <c r="E3159">
        <v>5</v>
      </c>
      <c r="F3159" t="s">
        <v>546</v>
      </c>
      <c r="G3159" t="s">
        <v>79</v>
      </c>
      <c r="H3159" t="s">
        <v>281</v>
      </c>
      <c r="I3159" t="s">
        <v>212</v>
      </c>
      <c r="J3159" t="s">
        <v>213</v>
      </c>
      <c r="K3159" t="s">
        <v>149</v>
      </c>
      <c r="M3159" t="s">
        <v>1400</v>
      </c>
      <c r="N3159" t="s">
        <v>215</v>
      </c>
      <c r="O3159" s="57">
        <v>46312.703101851854</v>
      </c>
      <c r="P3159" s="57">
        <v>46314.594143518516</v>
      </c>
      <c r="Q3159">
        <v>69412195</v>
      </c>
      <c r="S3159">
        <v>172408248186</v>
      </c>
      <c r="T3159" t="s">
        <v>9344</v>
      </c>
      <c r="U3159" t="s">
        <v>9345</v>
      </c>
      <c r="V3159" t="s">
        <v>9346</v>
      </c>
      <c r="Z3159">
        <v>115.278475986347</v>
      </c>
      <c r="AA3159">
        <v>-8.5723203551037894</v>
      </c>
      <c r="AB3159" t="s">
        <v>9347</v>
      </c>
      <c r="AC3159" t="s">
        <v>229</v>
      </c>
      <c r="AL3159" t="s">
        <v>217</v>
      </c>
      <c r="AM3159" t="s">
        <v>9348</v>
      </c>
      <c r="AN3159" t="s">
        <v>6</v>
      </c>
      <c r="AO3159" t="s">
        <v>8428</v>
      </c>
      <c r="AP3159" s="57">
        <v>46315.333333333336</v>
      </c>
      <c r="AQ3159" t="s">
        <v>838</v>
      </c>
      <c r="AR3159" t="s">
        <v>14</v>
      </c>
      <c r="AS3159" t="s">
        <v>585</v>
      </c>
      <c r="AT3159" t="s">
        <v>1961</v>
      </c>
      <c r="AV3159" t="s">
        <v>9349</v>
      </c>
      <c r="AW3159" t="s">
        <v>559</v>
      </c>
      <c r="AX3159" t="s">
        <v>222</v>
      </c>
      <c r="BA3159" s="57">
        <v>46315.333333333336</v>
      </c>
      <c r="BB3159" t="s">
        <v>9348</v>
      </c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str">
        <f>VLOOKUP(H3159,Sheet2!$A$1:$B$270,2,FALSE)</f>
        <v>GIANYAR</v>
      </c>
    </row>
    <row r="3160" spans="1:61">
      <c r="A3160">
        <v>3159</v>
      </c>
      <c r="B3160">
        <v>1002619149</v>
      </c>
      <c r="C3160">
        <v>3</v>
      </c>
      <c r="D3160" t="s">
        <v>34</v>
      </c>
      <c r="E3160">
        <v>5</v>
      </c>
      <c r="F3160" t="s">
        <v>546</v>
      </c>
      <c r="G3160" t="s">
        <v>79</v>
      </c>
      <c r="H3160" t="s">
        <v>281</v>
      </c>
      <c r="I3160" t="s">
        <v>212</v>
      </c>
      <c r="J3160" t="s">
        <v>213</v>
      </c>
      <c r="K3160" t="s">
        <v>149</v>
      </c>
      <c r="M3160" t="s">
        <v>76</v>
      </c>
      <c r="N3160" t="s">
        <v>215</v>
      </c>
      <c r="O3160" s="57">
        <v>46297.4</v>
      </c>
      <c r="P3160" s="57">
        <v>46297.736018518517</v>
      </c>
      <c r="Q3160">
        <v>69402788</v>
      </c>
      <c r="S3160">
        <v>172408248401</v>
      </c>
      <c r="T3160" t="s">
        <v>2500</v>
      </c>
      <c r="U3160" t="s">
        <v>2501</v>
      </c>
      <c r="V3160" t="s">
        <v>2502</v>
      </c>
      <c r="Z3160">
        <v>115.2497039</v>
      </c>
      <c r="AA3160">
        <v>-8.4707056000000005</v>
      </c>
      <c r="AB3160" t="s">
        <v>2503</v>
      </c>
      <c r="AC3160" t="s">
        <v>284</v>
      </c>
      <c r="AL3160" t="s">
        <v>217</v>
      </c>
      <c r="AM3160" t="s">
        <v>2504</v>
      </c>
      <c r="AN3160" t="s">
        <v>6</v>
      </c>
      <c r="AO3160" s="57">
        <v>46063.403113425928</v>
      </c>
      <c r="AP3160" s="57">
        <v>46298.333333333336</v>
      </c>
      <c r="AR3160" t="s">
        <v>218</v>
      </c>
      <c r="AS3160" t="s">
        <v>585</v>
      </c>
      <c r="AT3160" t="s">
        <v>230</v>
      </c>
      <c r="AU3160">
        <v>20261002</v>
      </c>
      <c r="AV3160" t="s">
        <v>221</v>
      </c>
      <c r="AW3160" t="s">
        <v>541</v>
      </c>
      <c r="AX3160" t="s">
        <v>222</v>
      </c>
      <c r="BA3160" s="57">
        <v>46298.333333333336</v>
      </c>
      <c r="BB3160" t="s">
        <v>2504</v>
      </c>
      <c r="BC3160">
        <v>2026</v>
      </c>
      <c r="BD3160">
        <v>10</v>
      </c>
      <c r="BE3160">
        <v>2</v>
      </c>
      <c r="BF3160" s="6">
        <f t="shared" si="147"/>
        <v>46297</v>
      </c>
      <c r="BG3160">
        <f t="shared" si="148"/>
        <v>-1.3333333333357587</v>
      </c>
      <c r="BH3160" t="str">
        <f t="shared" si="149"/>
        <v>COMPLY</v>
      </c>
      <c r="BI3160" t="str">
        <f>VLOOKUP(H3160,Sheet2!$A$1:$B$270,2,FALSE)</f>
        <v>GIANYAR</v>
      </c>
    </row>
    <row r="3161" spans="1:61">
      <c r="A3161">
        <v>3160</v>
      </c>
      <c r="B3161">
        <v>1002641590</v>
      </c>
      <c r="C3161">
        <v>3</v>
      </c>
      <c r="D3161" t="s">
        <v>34</v>
      </c>
      <c r="E3161">
        <v>5</v>
      </c>
      <c r="F3161" t="s">
        <v>546</v>
      </c>
      <c r="G3161" t="s">
        <v>79</v>
      </c>
      <c r="H3161" t="s">
        <v>281</v>
      </c>
      <c r="I3161" t="s">
        <v>212</v>
      </c>
      <c r="J3161" t="s">
        <v>213</v>
      </c>
      <c r="K3161" t="s">
        <v>149</v>
      </c>
      <c r="M3161" t="s">
        <v>76</v>
      </c>
      <c r="N3161" t="s">
        <v>215</v>
      </c>
      <c r="O3161" s="57">
        <v>46312.705810185187</v>
      </c>
      <c r="P3161" s="57">
        <v>46315.753877314812</v>
      </c>
      <c r="Q3161">
        <v>69412196</v>
      </c>
      <c r="S3161">
        <v>172408248478</v>
      </c>
      <c r="T3161" t="s">
        <v>9344</v>
      </c>
      <c r="U3161" t="s">
        <v>9350</v>
      </c>
      <c r="V3161" t="s">
        <v>10039</v>
      </c>
      <c r="Z3161">
        <v>115.266709327697</v>
      </c>
      <c r="AA3161">
        <v>-8.5734624160570299</v>
      </c>
      <c r="AB3161" t="s">
        <v>9347</v>
      </c>
      <c r="AC3161" t="s">
        <v>229</v>
      </c>
      <c r="AL3161" t="s">
        <v>217</v>
      </c>
      <c r="AM3161" t="s">
        <v>10040</v>
      </c>
      <c r="AN3161" t="s">
        <v>6</v>
      </c>
      <c r="AO3161" t="s">
        <v>7989</v>
      </c>
      <c r="AP3161" s="57">
        <v>46315.625</v>
      </c>
      <c r="AR3161" t="s">
        <v>218</v>
      </c>
      <c r="AS3161" t="s">
        <v>585</v>
      </c>
      <c r="AT3161" t="s">
        <v>230</v>
      </c>
      <c r="AU3161">
        <v>20261020</v>
      </c>
      <c r="AV3161" t="s">
        <v>221</v>
      </c>
      <c r="AW3161" t="s">
        <v>540</v>
      </c>
      <c r="AX3161" t="s">
        <v>222</v>
      </c>
      <c r="BA3161" s="57">
        <v>46315.625</v>
      </c>
      <c r="BB3161" t="s">
        <v>10040</v>
      </c>
      <c r="BC3161">
        <v>2026</v>
      </c>
      <c r="BD3161">
        <v>10</v>
      </c>
      <c r="BE3161">
        <v>20</v>
      </c>
      <c r="BF3161" s="6">
        <f t="shared" si="147"/>
        <v>46315</v>
      </c>
      <c r="BG3161">
        <f t="shared" si="148"/>
        <v>-0.625</v>
      </c>
      <c r="BH3161" t="str">
        <f t="shared" si="149"/>
        <v>COMPLY</v>
      </c>
      <c r="BI3161" t="str">
        <f>VLOOKUP(H3161,Sheet2!$A$1:$B$270,2,FALSE)</f>
        <v>GIANYAR</v>
      </c>
    </row>
    <row r="3162" spans="1:61">
      <c r="A3162">
        <v>3161</v>
      </c>
      <c r="B3162">
        <v>1002643402</v>
      </c>
      <c r="C3162">
        <v>3</v>
      </c>
      <c r="D3162" t="s">
        <v>34</v>
      </c>
      <c r="E3162">
        <v>5</v>
      </c>
      <c r="F3162" t="s">
        <v>546</v>
      </c>
      <c r="G3162" t="s">
        <v>79</v>
      </c>
      <c r="H3162" t="s">
        <v>281</v>
      </c>
      <c r="I3162" t="s">
        <v>212</v>
      </c>
      <c r="J3162" t="s">
        <v>213</v>
      </c>
      <c r="K3162" t="s">
        <v>149</v>
      </c>
      <c r="M3162" t="s">
        <v>76</v>
      </c>
      <c r="N3162" t="s">
        <v>215</v>
      </c>
      <c r="O3162" s="57">
        <v>46314.594143518516</v>
      </c>
      <c r="P3162" s="57">
        <v>46314.836296296293</v>
      </c>
      <c r="Q3162">
        <v>69412195</v>
      </c>
      <c r="S3162">
        <v>172408248492</v>
      </c>
      <c r="T3162" t="s">
        <v>9344</v>
      </c>
      <c r="U3162" t="s">
        <v>9345</v>
      </c>
      <c r="V3162" t="s">
        <v>10037</v>
      </c>
      <c r="Z3162">
        <v>115.279666553345</v>
      </c>
      <c r="AA3162">
        <v>-8.5729177418328497</v>
      </c>
      <c r="AB3162" t="s">
        <v>9347</v>
      </c>
      <c r="AC3162" t="s">
        <v>229</v>
      </c>
      <c r="AL3162" t="s">
        <v>217</v>
      </c>
      <c r="AM3162" t="s">
        <v>10038</v>
      </c>
      <c r="AN3162" t="s">
        <v>6</v>
      </c>
      <c r="AO3162" t="s">
        <v>9372</v>
      </c>
      <c r="AR3162" t="s">
        <v>218</v>
      </c>
      <c r="AS3162" t="s">
        <v>585</v>
      </c>
      <c r="AT3162" t="s">
        <v>1961</v>
      </c>
      <c r="AU3162">
        <v>20261019</v>
      </c>
      <c r="AV3162" t="s">
        <v>221</v>
      </c>
      <c r="AW3162" t="s">
        <v>9105</v>
      </c>
      <c r="AX3162" t="s">
        <v>222</v>
      </c>
      <c r="BA3162" s="57">
        <v>46314.291666666664</v>
      </c>
      <c r="BB3162" t="s">
        <v>10038</v>
      </c>
      <c r="BC3162">
        <v>2026</v>
      </c>
      <c r="BD3162">
        <v>10</v>
      </c>
      <c r="BE3162">
        <v>19</v>
      </c>
      <c r="BF3162" s="6">
        <f t="shared" si="147"/>
        <v>46314</v>
      </c>
      <c r="BG3162">
        <f t="shared" si="148"/>
        <v>-0.29166666666424135</v>
      </c>
      <c r="BH3162" t="str">
        <f t="shared" si="149"/>
        <v>COMPLY</v>
      </c>
      <c r="BI3162" t="str">
        <f>VLOOKUP(H3162,Sheet2!$A$1:$B$270,2,FALSE)</f>
        <v>GIANYAR</v>
      </c>
    </row>
    <row r="3163" spans="1:61">
      <c r="A3163">
        <v>3162</v>
      </c>
      <c r="B3163">
        <v>1002643716</v>
      </c>
      <c r="C3163">
        <v>3</v>
      </c>
      <c r="D3163" t="s">
        <v>34</v>
      </c>
      <c r="E3163">
        <v>5</v>
      </c>
      <c r="F3163" t="s">
        <v>546</v>
      </c>
      <c r="G3163" t="s">
        <v>79</v>
      </c>
      <c r="H3163" t="s">
        <v>281</v>
      </c>
      <c r="I3163" t="s">
        <v>212</v>
      </c>
      <c r="J3163" t="s">
        <v>213</v>
      </c>
      <c r="K3163" t="s">
        <v>149</v>
      </c>
      <c r="M3163" t="s">
        <v>76</v>
      </c>
      <c r="N3163" t="s">
        <v>215</v>
      </c>
      <c r="O3163" s="57">
        <v>46314.642534722225</v>
      </c>
      <c r="P3163" s="57">
        <v>46316.420937499999</v>
      </c>
      <c r="Q3163">
        <v>69413129</v>
      </c>
      <c r="S3163">
        <v>172408248187</v>
      </c>
      <c r="T3163" t="s">
        <v>9344</v>
      </c>
      <c r="U3163" t="s">
        <v>9345</v>
      </c>
      <c r="V3163" t="s">
        <v>10041</v>
      </c>
      <c r="Z3163">
        <v>115.2784869</v>
      </c>
      <c r="AA3163">
        <v>-8.5723325999999993</v>
      </c>
      <c r="AB3163" t="s">
        <v>9347</v>
      </c>
      <c r="AC3163" t="s">
        <v>229</v>
      </c>
      <c r="AL3163" t="s">
        <v>217</v>
      </c>
      <c r="AM3163" t="s">
        <v>10042</v>
      </c>
      <c r="AN3163" t="s">
        <v>6</v>
      </c>
      <c r="AO3163" t="s">
        <v>9428</v>
      </c>
      <c r="AP3163" s="57">
        <v>46316.333333333336</v>
      </c>
      <c r="AR3163" t="s">
        <v>218</v>
      </c>
      <c r="AS3163" t="s">
        <v>585</v>
      </c>
      <c r="AT3163" t="s">
        <v>230</v>
      </c>
      <c r="AU3163">
        <v>20261021</v>
      </c>
      <c r="AV3163" t="s">
        <v>221</v>
      </c>
      <c r="AW3163" t="s">
        <v>540</v>
      </c>
      <c r="AX3163" t="s">
        <v>222</v>
      </c>
      <c r="BA3163" s="57">
        <v>46316.333333333336</v>
      </c>
      <c r="BB3163" t="s">
        <v>10042</v>
      </c>
      <c r="BC3163">
        <v>2026</v>
      </c>
      <c r="BD3163">
        <v>10</v>
      </c>
      <c r="BE3163">
        <v>21</v>
      </c>
      <c r="BF3163" s="6">
        <f t="shared" si="147"/>
        <v>46316</v>
      </c>
      <c r="BG3163">
        <f t="shared" si="148"/>
        <v>-0.33333333333575865</v>
      </c>
      <c r="BH3163" t="str">
        <f t="shared" si="149"/>
        <v>COMPLY</v>
      </c>
      <c r="BI3163" t="str">
        <f>VLOOKUP(H3163,Sheet2!$A$1:$B$270,2,FALSE)</f>
        <v>GIANYAR</v>
      </c>
    </row>
    <row r="3164" spans="1:61">
      <c r="A3164">
        <v>3163</v>
      </c>
      <c r="B3164">
        <v>1002655796</v>
      </c>
      <c r="C3164">
        <v>3</v>
      </c>
      <c r="D3164" t="s">
        <v>34</v>
      </c>
      <c r="E3164">
        <v>5</v>
      </c>
      <c r="F3164" t="s">
        <v>546</v>
      </c>
      <c r="G3164" t="s">
        <v>79</v>
      </c>
      <c r="H3164" t="s">
        <v>281</v>
      </c>
      <c r="I3164" t="s">
        <v>212</v>
      </c>
      <c r="J3164" t="s">
        <v>213</v>
      </c>
      <c r="K3164" t="s">
        <v>149</v>
      </c>
      <c r="L3164" t="s">
        <v>214</v>
      </c>
      <c r="M3164" t="s">
        <v>839</v>
      </c>
      <c r="N3164" t="s">
        <v>215</v>
      </c>
      <c r="O3164" s="57">
        <v>46322.514444444445</v>
      </c>
      <c r="P3164" s="57">
        <v>46325.400208333333</v>
      </c>
      <c r="Q3164">
        <v>69417904</v>
      </c>
      <c r="S3164">
        <v>172408248524</v>
      </c>
      <c r="T3164" t="s">
        <v>14268</v>
      </c>
      <c r="U3164" t="s">
        <v>14269</v>
      </c>
      <c r="V3164" t="s">
        <v>14270</v>
      </c>
      <c r="Z3164">
        <v>115.26060699999999</v>
      </c>
      <c r="AA3164">
        <v>-8.514011</v>
      </c>
      <c r="AB3164" t="s">
        <v>14271</v>
      </c>
      <c r="AC3164" t="s">
        <v>235</v>
      </c>
      <c r="AL3164" t="s">
        <v>217</v>
      </c>
      <c r="AM3164" t="s">
        <v>14272</v>
      </c>
      <c r="AN3164" t="s">
        <v>6</v>
      </c>
      <c r="AO3164" t="s">
        <v>13712</v>
      </c>
      <c r="AP3164" s="57">
        <v>46323.458333333336</v>
      </c>
      <c r="AQ3164" t="s">
        <v>838</v>
      </c>
      <c r="AR3164" t="s">
        <v>840</v>
      </c>
      <c r="AS3164" t="s">
        <v>585</v>
      </c>
      <c r="AT3164" t="s">
        <v>230</v>
      </c>
      <c r="AV3164" t="s">
        <v>15633</v>
      </c>
      <c r="AW3164" t="s">
        <v>875</v>
      </c>
      <c r="AX3164" t="s">
        <v>222</v>
      </c>
      <c r="BA3164" s="57">
        <v>46323.458333333336</v>
      </c>
      <c r="BB3164" t="s">
        <v>14272</v>
      </c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str">
        <f>VLOOKUP(H3164,Sheet2!$A$1:$B$270,2,FALSE)</f>
        <v>GIANYAR</v>
      </c>
    </row>
    <row r="3165" spans="1:61">
      <c r="A3165">
        <v>3164</v>
      </c>
      <c r="B3165">
        <v>1002643732</v>
      </c>
      <c r="C3165">
        <v>3</v>
      </c>
      <c r="D3165" t="s">
        <v>34</v>
      </c>
      <c r="E3165">
        <v>5</v>
      </c>
      <c r="F3165" t="s">
        <v>546</v>
      </c>
      <c r="G3165" t="s">
        <v>79</v>
      </c>
      <c r="H3165" t="s">
        <v>281</v>
      </c>
      <c r="I3165" t="s">
        <v>212</v>
      </c>
      <c r="J3165" t="s">
        <v>213</v>
      </c>
      <c r="K3165" t="s">
        <v>149</v>
      </c>
      <c r="M3165" t="s">
        <v>1617</v>
      </c>
      <c r="N3165" t="s">
        <v>215</v>
      </c>
      <c r="O3165" s="57">
        <v>46314.645277777781</v>
      </c>
      <c r="P3165" s="57">
        <v>46324.776909722219</v>
      </c>
      <c r="Q3165">
        <v>69413132</v>
      </c>
      <c r="S3165">
        <v>172408248190</v>
      </c>
      <c r="T3165" t="s">
        <v>9344</v>
      </c>
      <c r="U3165" t="s">
        <v>9350</v>
      </c>
      <c r="Z3165">
        <v>115.271944999694</v>
      </c>
      <c r="AA3165">
        <v>-8.5718551571794901</v>
      </c>
      <c r="AB3165" t="s">
        <v>9347</v>
      </c>
      <c r="AC3165" t="s">
        <v>229</v>
      </c>
      <c r="AO3165" t="s">
        <v>9428</v>
      </c>
      <c r="AR3165" t="s">
        <v>5</v>
      </c>
      <c r="AS3165" t="s">
        <v>585</v>
      </c>
      <c r="AT3165" t="s">
        <v>230</v>
      </c>
      <c r="AV3165" t="s">
        <v>15634</v>
      </c>
      <c r="AW3165" t="s">
        <v>540</v>
      </c>
      <c r="AX3165" t="s">
        <v>222</v>
      </c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str">
        <f>VLOOKUP(H3165,Sheet2!$A$1:$B$270,2,FALSE)</f>
        <v>GIANYAR</v>
      </c>
    </row>
    <row r="3166" spans="1:61">
      <c r="A3166">
        <v>3165</v>
      </c>
      <c r="B3166">
        <v>1002641578</v>
      </c>
      <c r="C3166">
        <v>3</v>
      </c>
      <c r="D3166" t="s">
        <v>34</v>
      </c>
      <c r="E3166">
        <v>5</v>
      </c>
      <c r="F3166" t="s">
        <v>546</v>
      </c>
      <c r="G3166" t="s">
        <v>79</v>
      </c>
      <c r="H3166" t="s">
        <v>281</v>
      </c>
      <c r="I3166" t="s">
        <v>212</v>
      </c>
      <c r="J3166" t="s">
        <v>213</v>
      </c>
      <c r="K3166" t="s">
        <v>149</v>
      </c>
      <c r="M3166" t="s">
        <v>1625</v>
      </c>
      <c r="N3166" t="s">
        <v>215</v>
      </c>
      <c r="O3166" s="57">
        <v>46312.699270833335</v>
      </c>
      <c r="P3166" s="57">
        <v>46324.609513888892</v>
      </c>
      <c r="Q3166">
        <v>69412193</v>
      </c>
      <c r="S3166">
        <v>172408248476</v>
      </c>
      <c r="T3166" t="s">
        <v>9344</v>
      </c>
      <c r="U3166" t="s">
        <v>9351</v>
      </c>
      <c r="Z3166">
        <v>115.2784869</v>
      </c>
      <c r="AA3166">
        <v>-8.5723325999999993</v>
      </c>
      <c r="AB3166" t="s">
        <v>9347</v>
      </c>
      <c r="AC3166" t="s">
        <v>229</v>
      </c>
      <c r="AO3166" t="s">
        <v>8428</v>
      </c>
      <c r="AR3166" t="s">
        <v>1630</v>
      </c>
      <c r="AS3166" t="s">
        <v>585</v>
      </c>
      <c r="AT3166" t="s">
        <v>230</v>
      </c>
      <c r="AV3166" t="s">
        <v>4103</v>
      </c>
      <c r="AW3166" t="s">
        <v>3414</v>
      </c>
      <c r="AX3166" t="s">
        <v>222</v>
      </c>
      <c r="AZ3166" t="s">
        <v>4103</v>
      </c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str">
        <f>VLOOKUP(H3166,Sheet2!$A$1:$B$270,2,FALSE)</f>
        <v>GIANYAR</v>
      </c>
    </row>
    <row r="3167" spans="1:61">
      <c r="A3167">
        <v>3166</v>
      </c>
      <c r="B3167">
        <v>1002642038</v>
      </c>
      <c r="C3167">
        <v>3</v>
      </c>
      <c r="D3167" t="s">
        <v>34</v>
      </c>
      <c r="E3167">
        <v>5</v>
      </c>
      <c r="F3167" t="s">
        <v>546</v>
      </c>
      <c r="G3167" t="s">
        <v>79</v>
      </c>
      <c r="H3167" t="s">
        <v>281</v>
      </c>
      <c r="I3167" t="s">
        <v>212</v>
      </c>
      <c r="J3167" t="s">
        <v>213</v>
      </c>
      <c r="K3167" t="s">
        <v>149</v>
      </c>
      <c r="M3167" t="s">
        <v>1916</v>
      </c>
      <c r="N3167" t="s">
        <v>215</v>
      </c>
      <c r="O3167" s="57">
        <v>46313.757361111115</v>
      </c>
      <c r="P3167" s="57">
        <v>46319.41777777778</v>
      </c>
      <c r="Q3167">
        <v>69412489</v>
      </c>
      <c r="S3167">
        <v>172408248484</v>
      </c>
      <c r="T3167" t="s">
        <v>9352</v>
      </c>
      <c r="U3167" t="s">
        <v>9353</v>
      </c>
      <c r="V3167" t="s">
        <v>9354</v>
      </c>
      <c r="Z3167">
        <v>115.2484707</v>
      </c>
      <c r="AA3167">
        <v>-8.5105497000000003</v>
      </c>
      <c r="AB3167" t="s">
        <v>9355</v>
      </c>
      <c r="AC3167" t="s">
        <v>229</v>
      </c>
      <c r="AL3167" t="s">
        <v>217</v>
      </c>
      <c r="AM3167" t="s">
        <v>9356</v>
      </c>
      <c r="AN3167" t="s">
        <v>6</v>
      </c>
      <c r="AO3167" t="s">
        <v>8161</v>
      </c>
      <c r="AP3167" s="57">
        <v>46315.458333333336</v>
      </c>
      <c r="AQ3167" t="s">
        <v>838</v>
      </c>
      <c r="AR3167" t="s">
        <v>12</v>
      </c>
      <c r="AS3167" t="s">
        <v>585</v>
      </c>
      <c r="AT3167" t="s">
        <v>230</v>
      </c>
      <c r="AV3167" t="s">
        <v>1626</v>
      </c>
      <c r="AW3167" t="s">
        <v>1828</v>
      </c>
      <c r="AX3167" t="s">
        <v>222</v>
      </c>
      <c r="BA3167" s="57">
        <v>46315.458333333336</v>
      </c>
      <c r="BB3167" t="s">
        <v>9356</v>
      </c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str">
        <f>VLOOKUP(H3167,Sheet2!$A$1:$B$270,2,FALSE)</f>
        <v>GIANYAR</v>
      </c>
    </row>
    <row r="3168" spans="1:61">
      <c r="A3168">
        <v>3167</v>
      </c>
      <c r="B3168">
        <v>1002633966</v>
      </c>
      <c r="C3168">
        <v>3</v>
      </c>
      <c r="D3168" t="s">
        <v>34</v>
      </c>
      <c r="E3168">
        <v>5</v>
      </c>
      <c r="F3168" t="s">
        <v>546</v>
      </c>
      <c r="G3168" t="s">
        <v>82</v>
      </c>
      <c r="H3168" t="s">
        <v>398</v>
      </c>
      <c r="I3168" t="s">
        <v>212</v>
      </c>
      <c r="J3168" t="s">
        <v>213</v>
      </c>
      <c r="K3168" t="s">
        <v>149</v>
      </c>
      <c r="M3168" t="s">
        <v>1400</v>
      </c>
      <c r="N3168" t="s">
        <v>215</v>
      </c>
      <c r="O3168" s="57">
        <v>46308.344618055555</v>
      </c>
      <c r="P3168" s="57">
        <v>46309.487523148149</v>
      </c>
      <c r="Q3168">
        <v>69409028</v>
      </c>
      <c r="S3168">
        <v>172404209449</v>
      </c>
      <c r="T3168" t="s">
        <v>6565</v>
      </c>
      <c r="U3168" t="s">
        <v>6566</v>
      </c>
      <c r="V3168" t="s">
        <v>6567</v>
      </c>
      <c r="Z3168">
        <v>115.6284168</v>
      </c>
      <c r="AA3168">
        <v>-8.3370417000000003</v>
      </c>
      <c r="AB3168" t="s">
        <v>6568</v>
      </c>
      <c r="AC3168" t="s">
        <v>229</v>
      </c>
      <c r="AL3168" t="s">
        <v>217</v>
      </c>
      <c r="AM3168" t="s">
        <v>6569</v>
      </c>
      <c r="AN3168" t="s">
        <v>6</v>
      </c>
      <c r="AO3168" t="s">
        <v>5971</v>
      </c>
      <c r="AP3168" s="57">
        <v>46309.333333333336</v>
      </c>
      <c r="AR3168" t="s">
        <v>14</v>
      </c>
      <c r="AS3168" t="s">
        <v>3098</v>
      </c>
      <c r="AT3168" t="s">
        <v>230</v>
      </c>
      <c r="AV3168" t="s">
        <v>6798</v>
      </c>
      <c r="AW3168" t="s">
        <v>541</v>
      </c>
      <c r="AX3168" t="s">
        <v>222</v>
      </c>
      <c r="BA3168" s="57">
        <v>46309.333333333336</v>
      </c>
      <c r="BB3168" t="s">
        <v>6569</v>
      </c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str">
        <f>VLOOKUP(H3168,Sheet2!$A$1:$B$270,2,FALSE)</f>
        <v>KLUNGKUNG</v>
      </c>
    </row>
    <row r="3169" spans="1:61">
      <c r="A3169">
        <v>3168</v>
      </c>
      <c r="B3169">
        <v>1002626585</v>
      </c>
      <c r="C3169">
        <v>3</v>
      </c>
      <c r="D3169" t="s">
        <v>34</v>
      </c>
      <c r="E3169">
        <v>5</v>
      </c>
      <c r="F3169" t="s">
        <v>546</v>
      </c>
      <c r="G3169" t="s">
        <v>82</v>
      </c>
      <c r="H3169" t="s">
        <v>398</v>
      </c>
      <c r="I3169" t="s">
        <v>212</v>
      </c>
      <c r="J3169" t="s">
        <v>213</v>
      </c>
      <c r="K3169" t="s">
        <v>149</v>
      </c>
      <c r="M3169" t="s">
        <v>76</v>
      </c>
      <c r="N3169" t="s">
        <v>215</v>
      </c>
      <c r="O3169" s="57">
        <v>46302.648229166669</v>
      </c>
      <c r="P3169" s="57">
        <v>46302.852476851855</v>
      </c>
      <c r="Q3169">
        <v>69401485</v>
      </c>
      <c r="S3169">
        <v>172404209308</v>
      </c>
      <c r="T3169" t="s">
        <v>4417</v>
      </c>
      <c r="U3169" t="s">
        <v>4418</v>
      </c>
      <c r="V3169" t="s">
        <v>4419</v>
      </c>
      <c r="Z3169">
        <v>115.55213860000001</v>
      </c>
      <c r="AA3169">
        <v>-8.2345296000000001</v>
      </c>
      <c r="AB3169" t="s">
        <v>4420</v>
      </c>
      <c r="AC3169" t="s">
        <v>229</v>
      </c>
      <c r="AL3169" t="s">
        <v>217</v>
      </c>
      <c r="AM3169" t="s">
        <v>4421</v>
      </c>
      <c r="AN3169" t="s">
        <v>6</v>
      </c>
      <c r="AO3169" s="57">
        <v>46213.66333333333</v>
      </c>
      <c r="AR3169" t="s">
        <v>218</v>
      </c>
      <c r="AS3169" t="s">
        <v>3098</v>
      </c>
      <c r="AT3169" t="s">
        <v>342</v>
      </c>
      <c r="AU3169">
        <v>20261007</v>
      </c>
      <c r="AV3169" t="s">
        <v>221</v>
      </c>
      <c r="AW3169" t="s">
        <v>4422</v>
      </c>
      <c r="AX3169" t="s">
        <v>222</v>
      </c>
      <c r="BA3169" s="57">
        <v>46302.291666666664</v>
      </c>
      <c r="BB3169" t="s">
        <v>4421</v>
      </c>
      <c r="BC3169">
        <v>2026</v>
      </c>
      <c r="BD3169">
        <v>10</v>
      </c>
      <c r="BE3169">
        <v>7</v>
      </c>
      <c r="BF3169" s="6">
        <f t="shared" si="147"/>
        <v>46302</v>
      </c>
      <c r="BG3169">
        <f t="shared" si="148"/>
        <v>-0.29166666666424135</v>
      </c>
      <c r="BH3169" t="str">
        <f t="shared" si="149"/>
        <v>COMPLY</v>
      </c>
      <c r="BI3169" t="str">
        <f>VLOOKUP(H3169,Sheet2!$A$1:$B$270,2,FALSE)</f>
        <v>KLUNGKUNG</v>
      </c>
    </row>
    <row r="3170" spans="1:61">
      <c r="A3170">
        <v>3169</v>
      </c>
      <c r="B3170">
        <v>1002632361</v>
      </c>
      <c r="C3170">
        <v>3</v>
      </c>
      <c r="D3170" t="s">
        <v>34</v>
      </c>
      <c r="E3170">
        <v>5</v>
      </c>
      <c r="F3170" t="s">
        <v>546</v>
      </c>
      <c r="G3170" t="s">
        <v>82</v>
      </c>
      <c r="H3170" t="s">
        <v>398</v>
      </c>
      <c r="I3170" t="s">
        <v>212</v>
      </c>
      <c r="J3170" t="s">
        <v>213</v>
      </c>
      <c r="K3170" t="s">
        <v>149</v>
      </c>
      <c r="M3170" t="s">
        <v>76</v>
      </c>
      <c r="N3170" t="s">
        <v>215</v>
      </c>
      <c r="O3170" s="57">
        <v>46307.436736111114</v>
      </c>
      <c r="P3170" s="57">
        <v>46309.352476851855</v>
      </c>
      <c r="Q3170">
        <v>69408403</v>
      </c>
      <c r="S3170">
        <v>172404209442</v>
      </c>
      <c r="T3170" t="s">
        <v>6560</v>
      </c>
      <c r="U3170" t="s">
        <v>6561</v>
      </c>
      <c r="V3170" t="s">
        <v>6562</v>
      </c>
      <c r="Z3170">
        <v>115.6418212</v>
      </c>
      <c r="AA3170">
        <v>-8.3405331999999994</v>
      </c>
      <c r="AB3170" t="s">
        <v>6563</v>
      </c>
      <c r="AC3170" t="s">
        <v>229</v>
      </c>
      <c r="AL3170" t="s">
        <v>217</v>
      </c>
      <c r="AM3170" t="s">
        <v>6564</v>
      </c>
      <c r="AN3170" t="s">
        <v>6</v>
      </c>
      <c r="AO3170" s="57">
        <v>46366.455150462964</v>
      </c>
      <c r="AP3170" s="57">
        <v>46309.333333333336</v>
      </c>
      <c r="AR3170" t="s">
        <v>218</v>
      </c>
      <c r="AS3170" t="s">
        <v>3098</v>
      </c>
      <c r="AT3170" t="s">
        <v>230</v>
      </c>
      <c r="AU3170">
        <v>20261014</v>
      </c>
      <c r="AV3170" t="s">
        <v>221</v>
      </c>
      <c r="AW3170" t="s">
        <v>540</v>
      </c>
      <c r="AX3170" t="s">
        <v>222</v>
      </c>
      <c r="BA3170" s="57">
        <v>46309.333333333336</v>
      </c>
      <c r="BB3170" t="s">
        <v>6564</v>
      </c>
      <c r="BC3170">
        <v>2026</v>
      </c>
      <c r="BD3170">
        <v>10</v>
      </c>
      <c r="BE3170">
        <v>14</v>
      </c>
      <c r="BF3170" s="6">
        <f t="shared" si="147"/>
        <v>46309</v>
      </c>
      <c r="BG3170">
        <f t="shared" si="148"/>
        <v>-0.33333333333575865</v>
      </c>
      <c r="BH3170" t="str">
        <f t="shared" si="149"/>
        <v>COMPLY</v>
      </c>
      <c r="BI3170" t="str">
        <f>VLOOKUP(H3170,Sheet2!$A$1:$B$270,2,FALSE)</f>
        <v>KLUNGKUNG</v>
      </c>
    </row>
    <row r="3171" spans="1:61">
      <c r="A3171">
        <v>3170</v>
      </c>
      <c r="B3171">
        <v>1002636551</v>
      </c>
      <c r="C3171">
        <v>3</v>
      </c>
      <c r="D3171" t="s">
        <v>34</v>
      </c>
      <c r="E3171">
        <v>5</v>
      </c>
      <c r="F3171" t="s">
        <v>546</v>
      </c>
      <c r="G3171" t="s">
        <v>82</v>
      </c>
      <c r="H3171" t="s">
        <v>398</v>
      </c>
      <c r="I3171" t="s">
        <v>212</v>
      </c>
      <c r="J3171" t="s">
        <v>213</v>
      </c>
      <c r="K3171" t="s">
        <v>149</v>
      </c>
      <c r="M3171" t="s">
        <v>76</v>
      </c>
      <c r="N3171" t="s">
        <v>215</v>
      </c>
      <c r="O3171" s="57">
        <v>46309.487534722219</v>
      </c>
      <c r="P3171" s="57">
        <v>46309.819780092592</v>
      </c>
      <c r="Q3171">
        <v>69409028</v>
      </c>
      <c r="S3171">
        <v>172404209453</v>
      </c>
      <c r="T3171" t="s">
        <v>6565</v>
      </c>
      <c r="U3171" t="s">
        <v>7362</v>
      </c>
      <c r="V3171" t="s">
        <v>7363</v>
      </c>
      <c r="Z3171">
        <v>115.6284089</v>
      </c>
      <c r="AA3171">
        <v>-8.3370838999999997</v>
      </c>
      <c r="AB3171" t="s">
        <v>6568</v>
      </c>
      <c r="AC3171" t="s">
        <v>229</v>
      </c>
      <c r="AL3171" t="s">
        <v>217</v>
      </c>
      <c r="AM3171" t="s">
        <v>7364</v>
      </c>
      <c r="AN3171" t="s">
        <v>6</v>
      </c>
      <c r="AO3171" t="s">
        <v>6973</v>
      </c>
      <c r="AR3171" t="s">
        <v>218</v>
      </c>
      <c r="AS3171" t="s">
        <v>3098</v>
      </c>
      <c r="AT3171" t="s">
        <v>230</v>
      </c>
      <c r="AU3171">
        <v>20261014</v>
      </c>
      <c r="AV3171" t="s">
        <v>221</v>
      </c>
      <c r="AW3171" t="s">
        <v>577</v>
      </c>
      <c r="AX3171" t="s">
        <v>222</v>
      </c>
      <c r="BA3171" s="57">
        <v>46309.291666666664</v>
      </c>
      <c r="BB3171" t="s">
        <v>7364</v>
      </c>
      <c r="BC3171">
        <v>2026</v>
      </c>
      <c r="BD3171">
        <v>10</v>
      </c>
      <c r="BE3171">
        <v>14</v>
      </c>
      <c r="BF3171" s="6">
        <f t="shared" si="147"/>
        <v>46309</v>
      </c>
      <c r="BG3171">
        <f t="shared" si="148"/>
        <v>-0.29166666666424135</v>
      </c>
      <c r="BH3171" t="str">
        <f t="shared" si="149"/>
        <v>COMPLY</v>
      </c>
      <c r="BI3171" t="str">
        <f>VLOOKUP(H3171,Sheet2!$A$1:$B$270,2,FALSE)</f>
        <v>KLUNGKUNG</v>
      </c>
    </row>
    <row r="3172" spans="1:61">
      <c r="A3172">
        <v>3171</v>
      </c>
      <c r="B3172">
        <v>1002641527</v>
      </c>
      <c r="C3172">
        <v>3</v>
      </c>
      <c r="D3172" t="s">
        <v>34</v>
      </c>
      <c r="E3172">
        <v>5</v>
      </c>
      <c r="F3172" t="s">
        <v>546</v>
      </c>
      <c r="G3172" t="s">
        <v>82</v>
      </c>
      <c r="H3172" t="s">
        <v>398</v>
      </c>
      <c r="I3172" t="s">
        <v>212</v>
      </c>
      <c r="J3172" t="s">
        <v>213</v>
      </c>
      <c r="K3172" t="s">
        <v>149</v>
      </c>
      <c r="M3172" t="s">
        <v>76</v>
      </c>
      <c r="N3172" t="s">
        <v>215</v>
      </c>
      <c r="O3172" s="57">
        <v>46312.663043981483</v>
      </c>
      <c r="P3172" s="57">
        <v>46316.725451388891</v>
      </c>
      <c r="Q3172">
        <v>69412172</v>
      </c>
      <c r="S3172">
        <v>172404209457</v>
      </c>
      <c r="T3172" t="s">
        <v>9357</v>
      </c>
      <c r="U3172" t="s">
        <v>9358</v>
      </c>
      <c r="V3172" t="s">
        <v>10684</v>
      </c>
      <c r="Z3172">
        <v>115.5498276</v>
      </c>
      <c r="AA3172">
        <v>-8.4992532000000001</v>
      </c>
      <c r="AB3172" t="s">
        <v>9359</v>
      </c>
      <c r="AC3172" t="s">
        <v>229</v>
      </c>
      <c r="AL3172" t="s">
        <v>217</v>
      </c>
      <c r="AM3172" t="s">
        <v>10685</v>
      </c>
      <c r="AN3172" t="s">
        <v>6</v>
      </c>
      <c r="AO3172" t="s">
        <v>8550</v>
      </c>
      <c r="AP3172" s="57">
        <v>46316.625</v>
      </c>
      <c r="AR3172" t="s">
        <v>218</v>
      </c>
      <c r="AS3172" t="s">
        <v>3098</v>
      </c>
      <c r="AT3172" t="s">
        <v>230</v>
      </c>
      <c r="AU3172">
        <v>20261021</v>
      </c>
      <c r="AV3172" t="s">
        <v>221</v>
      </c>
      <c r="AW3172" t="s">
        <v>540</v>
      </c>
      <c r="AX3172" t="s">
        <v>222</v>
      </c>
      <c r="BA3172" s="57">
        <v>46316.625</v>
      </c>
      <c r="BB3172" t="s">
        <v>10685</v>
      </c>
      <c r="BC3172">
        <v>2026</v>
      </c>
      <c r="BD3172">
        <v>10</v>
      </c>
      <c r="BE3172">
        <v>21</v>
      </c>
      <c r="BF3172" s="6">
        <f t="shared" si="147"/>
        <v>46316</v>
      </c>
      <c r="BG3172">
        <f t="shared" si="148"/>
        <v>-0.625</v>
      </c>
      <c r="BH3172" t="str">
        <f t="shared" si="149"/>
        <v>COMPLY</v>
      </c>
      <c r="BI3172" t="str">
        <f>VLOOKUP(H3172,Sheet2!$A$1:$B$270,2,FALSE)</f>
        <v>KLUNGKUNG</v>
      </c>
    </row>
    <row r="3173" spans="1:61">
      <c r="A3173">
        <v>3172</v>
      </c>
      <c r="B3173">
        <v>1002641228</v>
      </c>
      <c r="C3173">
        <v>3</v>
      </c>
      <c r="D3173" t="s">
        <v>34</v>
      </c>
      <c r="E3173">
        <v>5</v>
      </c>
      <c r="F3173" t="s">
        <v>546</v>
      </c>
      <c r="G3173" t="s">
        <v>82</v>
      </c>
      <c r="H3173" t="s">
        <v>398</v>
      </c>
      <c r="I3173" t="s">
        <v>212</v>
      </c>
      <c r="J3173" t="s">
        <v>213</v>
      </c>
      <c r="K3173" t="s">
        <v>149</v>
      </c>
      <c r="M3173" t="s">
        <v>1625</v>
      </c>
      <c r="N3173" t="s">
        <v>215</v>
      </c>
      <c r="O3173" s="57">
        <v>46312.45516203704</v>
      </c>
      <c r="P3173" s="57">
        <v>46312.634097222224</v>
      </c>
      <c r="Q3173">
        <v>69411981</v>
      </c>
      <c r="S3173">
        <v>172404209456</v>
      </c>
      <c r="T3173" t="s">
        <v>9357</v>
      </c>
      <c r="U3173" t="s">
        <v>9358</v>
      </c>
      <c r="Z3173">
        <v>115.5498276</v>
      </c>
      <c r="AA3173">
        <v>-8.4992532000000001</v>
      </c>
      <c r="AB3173" t="s">
        <v>9359</v>
      </c>
      <c r="AC3173" t="s">
        <v>229</v>
      </c>
      <c r="AO3173" t="s">
        <v>8547</v>
      </c>
      <c r="AR3173" t="s">
        <v>1630</v>
      </c>
      <c r="AS3173" t="s">
        <v>3098</v>
      </c>
      <c r="AT3173" t="s">
        <v>230</v>
      </c>
      <c r="AV3173" t="s">
        <v>1631</v>
      </c>
      <c r="AW3173" t="s">
        <v>1982</v>
      </c>
      <c r="AX3173" t="s">
        <v>222</v>
      </c>
      <c r="AZ3173" t="s">
        <v>1631</v>
      </c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str">
        <f>VLOOKUP(H3173,Sheet2!$A$1:$B$270,2,FALSE)</f>
        <v>KLUNGKUNG</v>
      </c>
    </row>
    <row r="3174" spans="1:61">
      <c r="A3174">
        <v>3173</v>
      </c>
      <c r="B3174">
        <v>1002622955</v>
      </c>
      <c r="C3174">
        <v>3</v>
      </c>
      <c r="D3174" t="s">
        <v>34</v>
      </c>
      <c r="E3174">
        <v>5</v>
      </c>
      <c r="F3174" t="s">
        <v>546</v>
      </c>
      <c r="G3174" t="s">
        <v>82</v>
      </c>
      <c r="H3174" t="s">
        <v>522</v>
      </c>
      <c r="I3174" t="s">
        <v>212</v>
      </c>
      <c r="J3174" t="s">
        <v>213</v>
      </c>
      <c r="K3174" t="s">
        <v>149</v>
      </c>
      <c r="M3174" t="s">
        <v>76</v>
      </c>
      <c r="N3174" t="s">
        <v>215</v>
      </c>
      <c r="O3174" s="57">
        <v>46300.658078703702</v>
      </c>
      <c r="P3174" s="57">
        <v>46302.714039351849</v>
      </c>
      <c r="Q3174">
        <v>69404514</v>
      </c>
      <c r="S3174">
        <v>172404695145</v>
      </c>
      <c r="T3174" t="s">
        <v>3093</v>
      </c>
      <c r="U3174" t="s">
        <v>3094</v>
      </c>
      <c r="V3174" t="s">
        <v>3095</v>
      </c>
      <c r="Z3174">
        <v>115.50679359999999</v>
      </c>
      <c r="AA3174">
        <v>-8.5327634000000003</v>
      </c>
      <c r="AB3174" t="s">
        <v>3096</v>
      </c>
      <c r="AC3174" t="s">
        <v>229</v>
      </c>
      <c r="AL3174" t="s">
        <v>217</v>
      </c>
      <c r="AM3174" t="s">
        <v>3097</v>
      </c>
      <c r="AN3174" t="s">
        <v>6</v>
      </c>
      <c r="AO3174" s="57">
        <v>46152.684560185182</v>
      </c>
      <c r="AP3174" s="57">
        <v>46302.333333333336</v>
      </c>
      <c r="AR3174" t="s">
        <v>218</v>
      </c>
      <c r="AS3174" t="s">
        <v>3098</v>
      </c>
      <c r="AT3174" t="s">
        <v>230</v>
      </c>
      <c r="AU3174">
        <v>20261007</v>
      </c>
      <c r="AV3174" t="s">
        <v>221</v>
      </c>
      <c r="AW3174" t="s">
        <v>540</v>
      </c>
      <c r="AX3174" t="s">
        <v>222</v>
      </c>
      <c r="BA3174" s="57">
        <v>46302.333333333336</v>
      </c>
      <c r="BB3174" t="s">
        <v>3097</v>
      </c>
      <c r="BC3174">
        <v>2026</v>
      </c>
      <c r="BD3174">
        <v>10</v>
      </c>
      <c r="BE3174">
        <v>7</v>
      </c>
      <c r="BF3174" s="6">
        <f t="shared" si="147"/>
        <v>46302</v>
      </c>
      <c r="BG3174">
        <f t="shared" si="148"/>
        <v>-0.33333333333575865</v>
      </c>
      <c r="BH3174" t="str">
        <f t="shared" si="149"/>
        <v>COMPLY</v>
      </c>
      <c r="BI3174" t="str">
        <f>VLOOKUP(H3174,Sheet2!$A$1:$B$270,2,FALSE)</f>
        <v>KLUNGKUNG</v>
      </c>
    </row>
    <row r="3175" spans="1:61">
      <c r="A3175">
        <v>3174</v>
      </c>
      <c r="B3175">
        <v>1002656456</v>
      </c>
      <c r="C3175">
        <v>3</v>
      </c>
      <c r="D3175" t="s">
        <v>34</v>
      </c>
      <c r="E3175">
        <v>5</v>
      </c>
      <c r="F3175" t="s">
        <v>546</v>
      </c>
      <c r="G3175" t="s">
        <v>82</v>
      </c>
      <c r="H3175" t="s">
        <v>522</v>
      </c>
      <c r="I3175" t="s">
        <v>212</v>
      </c>
      <c r="J3175" t="s">
        <v>213</v>
      </c>
      <c r="K3175" t="s">
        <v>149</v>
      </c>
      <c r="L3175" t="s">
        <v>214</v>
      </c>
      <c r="M3175" t="s">
        <v>839</v>
      </c>
      <c r="N3175" t="s">
        <v>215</v>
      </c>
      <c r="O3175" s="57">
        <v>46322.651898148149</v>
      </c>
      <c r="P3175" s="57">
        <v>46325.398229166669</v>
      </c>
      <c r="Q3175">
        <v>69418136</v>
      </c>
      <c r="S3175">
        <v>172404695177</v>
      </c>
      <c r="T3175" t="s">
        <v>14273</v>
      </c>
      <c r="U3175" t="s">
        <v>14274</v>
      </c>
      <c r="V3175" t="s">
        <v>14275</v>
      </c>
      <c r="Z3175">
        <v>115.5083281</v>
      </c>
      <c r="AA3175">
        <v>-8.5298125000000002</v>
      </c>
      <c r="AB3175" t="s">
        <v>14276</v>
      </c>
      <c r="AC3175" t="s">
        <v>849</v>
      </c>
      <c r="AL3175" t="s">
        <v>217</v>
      </c>
      <c r="AM3175" t="s">
        <v>13736</v>
      </c>
      <c r="AN3175" t="s">
        <v>6</v>
      </c>
      <c r="AO3175" t="s">
        <v>13658</v>
      </c>
      <c r="AP3175" s="57">
        <v>46323.625</v>
      </c>
      <c r="AQ3175" t="s">
        <v>838</v>
      </c>
      <c r="AR3175" t="s">
        <v>840</v>
      </c>
      <c r="AS3175" t="s">
        <v>3098</v>
      </c>
      <c r="AT3175" t="s">
        <v>230</v>
      </c>
      <c r="AV3175" t="s">
        <v>15635</v>
      </c>
      <c r="AW3175" t="s">
        <v>877</v>
      </c>
      <c r="AX3175" t="s">
        <v>222</v>
      </c>
      <c r="BA3175" s="57">
        <v>46323.625</v>
      </c>
      <c r="BB3175" t="s">
        <v>13736</v>
      </c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str">
        <f>VLOOKUP(H3175,Sheet2!$A$1:$B$270,2,FALSE)</f>
        <v>KLUNGKUNG</v>
      </c>
    </row>
    <row r="3176" spans="1:61">
      <c r="A3176">
        <v>3175</v>
      </c>
      <c r="B3176">
        <v>1002622764</v>
      </c>
      <c r="C3176">
        <v>3</v>
      </c>
      <c r="D3176" t="s">
        <v>34</v>
      </c>
      <c r="E3176">
        <v>5</v>
      </c>
      <c r="F3176" t="s">
        <v>546</v>
      </c>
      <c r="G3176" t="s">
        <v>82</v>
      </c>
      <c r="H3176" t="s">
        <v>522</v>
      </c>
      <c r="I3176" t="s">
        <v>212</v>
      </c>
      <c r="J3176" t="s">
        <v>213</v>
      </c>
      <c r="K3176" t="s">
        <v>149</v>
      </c>
      <c r="M3176" t="s">
        <v>1625</v>
      </c>
      <c r="N3176" t="s">
        <v>215</v>
      </c>
      <c r="O3176" s="57">
        <v>46300.624224537038</v>
      </c>
      <c r="P3176" s="57">
        <v>46300.696689814817</v>
      </c>
      <c r="Q3176">
        <v>69404467</v>
      </c>
      <c r="S3176">
        <v>172404695094</v>
      </c>
      <c r="T3176" t="s">
        <v>3099</v>
      </c>
      <c r="U3176" t="s">
        <v>3094</v>
      </c>
      <c r="Z3176">
        <v>115.50679359999999</v>
      </c>
      <c r="AA3176">
        <v>-8.5327634000000003</v>
      </c>
      <c r="AB3176" t="s">
        <v>3100</v>
      </c>
      <c r="AC3176" t="s">
        <v>229</v>
      </c>
      <c r="AO3176" s="57">
        <v>46152.632743055554</v>
      </c>
      <c r="AR3176" t="s">
        <v>1630</v>
      </c>
      <c r="AS3176" t="s">
        <v>3098</v>
      </c>
      <c r="AT3176" t="s">
        <v>230</v>
      </c>
      <c r="AV3176" t="s">
        <v>3101</v>
      </c>
      <c r="AW3176" t="s">
        <v>559</v>
      </c>
      <c r="AX3176" t="s">
        <v>222</v>
      </c>
      <c r="AZ3176" t="s">
        <v>3101</v>
      </c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str">
        <f>VLOOKUP(H3176,Sheet2!$A$1:$B$270,2,FALSE)</f>
        <v>KLUNGKUNG</v>
      </c>
    </row>
    <row r="3177" spans="1:61">
      <c r="A3177">
        <v>3176</v>
      </c>
      <c r="B3177">
        <v>1002633139</v>
      </c>
      <c r="C3177">
        <v>3</v>
      </c>
      <c r="D3177" t="s">
        <v>34</v>
      </c>
      <c r="E3177">
        <v>5</v>
      </c>
      <c r="F3177" t="s">
        <v>546</v>
      </c>
      <c r="G3177" t="s">
        <v>82</v>
      </c>
      <c r="H3177" t="s">
        <v>263</v>
      </c>
      <c r="I3177" t="s">
        <v>212</v>
      </c>
      <c r="J3177" t="s">
        <v>213</v>
      </c>
      <c r="K3177" t="s">
        <v>149</v>
      </c>
      <c r="M3177" t="s">
        <v>1400</v>
      </c>
      <c r="N3177" t="s">
        <v>215</v>
      </c>
      <c r="O3177" s="57">
        <v>46307.601643518516</v>
      </c>
      <c r="P3177" s="57">
        <v>46323.645937499998</v>
      </c>
      <c r="Q3177">
        <v>69408696</v>
      </c>
      <c r="S3177">
        <v>172428816133</v>
      </c>
      <c r="T3177" t="s">
        <v>6570</v>
      </c>
      <c r="U3177" t="s">
        <v>6571</v>
      </c>
      <c r="V3177" t="s">
        <v>6572</v>
      </c>
      <c r="Z3177">
        <v>115.3916327</v>
      </c>
      <c r="AA3177">
        <v>-8.5673309</v>
      </c>
      <c r="AB3177" t="s">
        <v>6573</v>
      </c>
      <c r="AC3177" t="s">
        <v>229</v>
      </c>
      <c r="AL3177" t="s">
        <v>217</v>
      </c>
      <c r="AM3177" t="s">
        <v>6574</v>
      </c>
      <c r="AN3177" t="s">
        <v>6</v>
      </c>
      <c r="AO3177" s="57">
        <v>46366.611539351848</v>
      </c>
      <c r="AP3177" s="57">
        <v>46308.625</v>
      </c>
      <c r="AQ3177" t="s">
        <v>841</v>
      </c>
      <c r="AR3177" t="s">
        <v>14</v>
      </c>
      <c r="AS3177" t="s">
        <v>547</v>
      </c>
      <c r="AT3177" t="s">
        <v>230</v>
      </c>
      <c r="AV3177" t="s">
        <v>14896</v>
      </c>
      <c r="AW3177" t="s">
        <v>1982</v>
      </c>
      <c r="AX3177" t="s">
        <v>222</v>
      </c>
      <c r="BA3177" s="57">
        <v>46308.625</v>
      </c>
      <c r="BB3177" t="s">
        <v>6574</v>
      </c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str">
        <f>VLOOKUP(H3177,Sheet2!$A$1:$B$270,2,FALSE)</f>
        <v>KLUNGKUNG</v>
      </c>
    </row>
    <row r="3178" spans="1:61">
      <c r="A3178">
        <v>3177</v>
      </c>
      <c r="B3178">
        <v>1002637641</v>
      </c>
      <c r="C3178">
        <v>3</v>
      </c>
      <c r="D3178" t="s">
        <v>34</v>
      </c>
      <c r="E3178">
        <v>5</v>
      </c>
      <c r="F3178" t="s">
        <v>546</v>
      </c>
      <c r="G3178" t="s">
        <v>82</v>
      </c>
      <c r="H3178" t="s">
        <v>263</v>
      </c>
      <c r="I3178" t="s">
        <v>212</v>
      </c>
      <c r="J3178" t="s">
        <v>213</v>
      </c>
      <c r="K3178" t="s">
        <v>149</v>
      </c>
      <c r="M3178" t="s">
        <v>1400</v>
      </c>
      <c r="N3178" t="s">
        <v>215</v>
      </c>
      <c r="O3178" s="57">
        <v>46310.346354166664</v>
      </c>
      <c r="P3178" s="57">
        <v>46314.387881944444</v>
      </c>
      <c r="Q3178">
        <v>69410480</v>
      </c>
      <c r="S3178">
        <v>172428816260</v>
      </c>
      <c r="T3178" t="s">
        <v>7905</v>
      </c>
      <c r="U3178" t="s">
        <v>7906</v>
      </c>
      <c r="V3178" t="s">
        <v>7907</v>
      </c>
      <c r="Z3178">
        <v>115.4465709</v>
      </c>
      <c r="AA3178">
        <v>-8.4808534000000009</v>
      </c>
      <c r="AB3178" t="s">
        <v>7908</v>
      </c>
      <c r="AC3178" t="s">
        <v>229</v>
      </c>
      <c r="AL3178" t="s">
        <v>217</v>
      </c>
      <c r="AM3178" t="s">
        <v>7627</v>
      </c>
      <c r="AN3178" t="s">
        <v>6</v>
      </c>
      <c r="AO3178" t="s">
        <v>7909</v>
      </c>
      <c r="AP3178" s="57">
        <v>46311.333333333336</v>
      </c>
      <c r="AR3178" t="s">
        <v>14</v>
      </c>
      <c r="AS3178" t="s">
        <v>547</v>
      </c>
      <c r="AT3178" t="s">
        <v>230</v>
      </c>
      <c r="AV3178" t="s">
        <v>9360</v>
      </c>
      <c r="AW3178" t="s">
        <v>1982</v>
      </c>
      <c r="AX3178" t="s">
        <v>222</v>
      </c>
      <c r="BA3178" s="57">
        <v>46311.333333333336</v>
      </c>
      <c r="BB3178" t="s">
        <v>7627</v>
      </c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str">
        <f>VLOOKUP(H3178,Sheet2!$A$1:$B$270,2,FALSE)</f>
        <v>KLUNGKUNG</v>
      </c>
    </row>
    <row r="3179" spans="1:61">
      <c r="A3179">
        <v>3178</v>
      </c>
      <c r="B3179">
        <v>1002643522</v>
      </c>
      <c r="C3179">
        <v>3</v>
      </c>
      <c r="D3179" t="s">
        <v>34</v>
      </c>
      <c r="E3179">
        <v>5</v>
      </c>
      <c r="F3179" t="s">
        <v>546</v>
      </c>
      <c r="G3179" t="s">
        <v>82</v>
      </c>
      <c r="H3179" t="s">
        <v>263</v>
      </c>
      <c r="I3179" t="s">
        <v>212</v>
      </c>
      <c r="J3179" t="s">
        <v>213</v>
      </c>
      <c r="K3179" t="s">
        <v>149</v>
      </c>
      <c r="M3179" t="s">
        <v>1400</v>
      </c>
      <c r="N3179" t="s">
        <v>215</v>
      </c>
      <c r="O3179" s="57">
        <v>46314.616180555553</v>
      </c>
      <c r="P3179" s="57">
        <v>46324.521539351852</v>
      </c>
      <c r="Q3179">
        <v>69413042</v>
      </c>
      <c r="S3179">
        <v>172428816172</v>
      </c>
      <c r="T3179" t="s">
        <v>10046</v>
      </c>
      <c r="U3179" t="s">
        <v>10043</v>
      </c>
      <c r="V3179" t="s">
        <v>10047</v>
      </c>
      <c r="Z3179">
        <v>115.4465709</v>
      </c>
      <c r="AA3179">
        <v>-8.4808534000000009</v>
      </c>
      <c r="AB3179" t="s">
        <v>10048</v>
      </c>
      <c r="AC3179" t="s">
        <v>229</v>
      </c>
      <c r="AL3179" t="s">
        <v>217</v>
      </c>
      <c r="AM3179" t="s">
        <v>10049</v>
      </c>
      <c r="AN3179" t="s">
        <v>6</v>
      </c>
      <c r="AO3179" t="s">
        <v>9380</v>
      </c>
      <c r="AP3179" s="57">
        <v>46316.333333333336</v>
      </c>
      <c r="AQ3179" t="s">
        <v>841</v>
      </c>
      <c r="AR3179" t="s">
        <v>14</v>
      </c>
      <c r="AS3179" t="s">
        <v>547</v>
      </c>
      <c r="AT3179" t="s">
        <v>230</v>
      </c>
      <c r="AV3179" t="s">
        <v>15636</v>
      </c>
      <c r="AW3179" t="s">
        <v>2451</v>
      </c>
      <c r="AX3179" t="s">
        <v>222</v>
      </c>
      <c r="BA3179" s="57">
        <v>46316.333333333336</v>
      </c>
      <c r="BB3179" t="s">
        <v>10049</v>
      </c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str">
        <f>VLOOKUP(H3179,Sheet2!$A$1:$B$270,2,FALSE)</f>
        <v>KLUNGKUNG</v>
      </c>
    </row>
    <row r="3180" spans="1:61">
      <c r="A3180">
        <v>3179</v>
      </c>
      <c r="B3180">
        <v>1002646588</v>
      </c>
      <c r="C3180">
        <v>3</v>
      </c>
      <c r="D3180" t="s">
        <v>34</v>
      </c>
      <c r="E3180">
        <v>5</v>
      </c>
      <c r="F3180" t="s">
        <v>546</v>
      </c>
      <c r="G3180" t="s">
        <v>82</v>
      </c>
      <c r="H3180" t="s">
        <v>263</v>
      </c>
      <c r="I3180" t="s">
        <v>212</v>
      </c>
      <c r="J3180" t="s">
        <v>213</v>
      </c>
      <c r="K3180" t="s">
        <v>149</v>
      </c>
      <c r="M3180" t="s">
        <v>1400</v>
      </c>
      <c r="N3180" t="s">
        <v>215</v>
      </c>
      <c r="O3180" s="57">
        <v>46316.374907407408</v>
      </c>
      <c r="P3180" s="57">
        <v>46321.681064814817</v>
      </c>
      <c r="Q3180">
        <v>69414180</v>
      </c>
      <c r="R3180">
        <v>3665512035</v>
      </c>
      <c r="S3180">
        <v>172428816280</v>
      </c>
      <c r="T3180" t="s">
        <v>11351</v>
      </c>
      <c r="U3180" t="s">
        <v>11352</v>
      </c>
      <c r="V3180" t="s">
        <v>11824</v>
      </c>
      <c r="Z3180">
        <v>115.4625288</v>
      </c>
      <c r="AA3180">
        <v>-8.5516956999999998</v>
      </c>
      <c r="AB3180" t="s">
        <v>11353</v>
      </c>
      <c r="AC3180" t="s">
        <v>229</v>
      </c>
      <c r="AL3180" t="s">
        <v>217</v>
      </c>
      <c r="AM3180" t="s">
        <v>11825</v>
      </c>
      <c r="AN3180" t="s">
        <v>6</v>
      </c>
      <c r="AO3180" t="s">
        <v>10985</v>
      </c>
      <c r="AP3180" s="57">
        <v>46318.625</v>
      </c>
      <c r="AR3180" t="s">
        <v>14</v>
      </c>
      <c r="AS3180" t="s">
        <v>547</v>
      </c>
      <c r="AT3180" t="s">
        <v>230</v>
      </c>
      <c r="AV3180" t="s">
        <v>13558</v>
      </c>
      <c r="AW3180" t="s">
        <v>1982</v>
      </c>
      <c r="AX3180" t="s">
        <v>222</v>
      </c>
      <c r="BA3180" s="57">
        <v>46318.625</v>
      </c>
      <c r="BB3180" t="s">
        <v>11825</v>
      </c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str">
        <f>VLOOKUP(H3180,Sheet2!$A$1:$B$270,2,FALSE)</f>
        <v>KLUNGKUNG</v>
      </c>
    </row>
    <row r="3181" spans="1:61">
      <c r="A3181">
        <v>3180</v>
      </c>
      <c r="B3181">
        <v>1002658771</v>
      </c>
      <c r="C3181">
        <v>3</v>
      </c>
      <c r="D3181" t="s">
        <v>34</v>
      </c>
      <c r="E3181">
        <v>5</v>
      </c>
      <c r="F3181" t="s">
        <v>546</v>
      </c>
      <c r="G3181" t="s">
        <v>82</v>
      </c>
      <c r="H3181" t="s">
        <v>263</v>
      </c>
      <c r="I3181" t="s">
        <v>212</v>
      </c>
      <c r="J3181" t="s">
        <v>213</v>
      </c>
      <c r="K3181" t="s">
        <v>149</v>
      </c>
      <c r="M3181" t="s">
        <v>224</v>
      </c>
      <c r="N3181" t="s">
        <v>215</v>
      </c>
      <c r="O3181" s="57">
        <v>46324.419861111113</v>
      </c>
      <c r="P3181" s="57">
        <v>46325.474872685183</v>
      </c>
      <c r="Q3181">
        <v>69419055</v>
      </c>
      <c r="S3181">
        <v>172428816313</v>
      </c>
      <c r="T3181" t="s">
        <v>15637</v>
      </c>
      <c r="U3181" t="s">
        <v>15638</v>
      </c>
      <c r="V3181" t="s">
        <v>15639</v>
      </c>
      <c r="Z3181">
        <v>115.3828381</v>
      </c>
      <c r="AA3181">
        <v>-8.4930801000000002</v>
      </c>
      <c r="AB3181" t="s">
        <v>15640</v>
      </c>
      <c r="AC3181" t="s">
        <v>229</v>
      </c>
      <c r="AL3181" t="s">
        <v>217</v>
      </c>
      <c r="AM3181" t="s">
        <v>15641</v>
      </c>
      <c r="AN3181" t="s">
        <v>6</v>
      </c>
      <c r="AO3181" t="s">
        <v>15051</v>
      </c>
      <c r="AP3181" s="57">
        <v>46325.458333333336</v>
      </c>
      <c r="AR3181" t="s">
        <v>18</v>
      </c>
      <c r="AS3181" t="s">
        <v>547</v>
      </c>
      <c r="AT3181" t="s">
        <v>230</v>
      </c>
      <c r="AV3181" t="s">
        <v>226</v>
      </c>
      <c r="AW3181" t="s">
        <v>2451</v>
      </c>
      <c r="AX3181" t="s">
        <v>222</v>
      </c>
      <c r="BA3181" s="57">
        <v>46325.458333333336</v>
      </c>
      <c r="BB3181" t="s">
        <v>15641</v>
      </c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str">
        <f>VLOOKUP(H3181,Sheet2!$A$1:$B$270,2,FALSE)</f>
        <v>KLUNGKUNG</v>
      </c>
    </row>
    <row r="3182" spans="1:61">
      <c r="A3182">
        <v>3181</v>
      </c>
      <c r="B3182">
        <v>1002658790</v>
      </c>
      <c r="C3182">
        <v>3</v>
      </c>
      <c r="D3182" t="s">
        <v>34</v>
      </c>
      <c r="E3182">
        <v>5</v>
      </c>
      <c r="F3182" t="s">
        <v>546</v>
      </c>
      <c r="G3182" t="s">
        <v>82</v>
      </c>
      <c r="H3182" t="s">
        <v>263</v>
      </c>
      <c r="I3182" t="s">
        <v>212</v>
      </c>
      <c r="J3182" t="s">
        <v>213</v>
      </c>
      <c r="K3182" t="s">
        <v>149</v>
      </c>
      <c r="M3182" t="s">
        <v>224</v>
      </c>
      <c r="N3182" t="s">
        <v>215</v>
      </c>
      <c r="O3182" s="57">
        <v>46324.424016203702</v>
      </c>
      <c r="P3182" s="57">
        <v>46325.468148148146</v>
      </c>
      <c r="Q3182">
        <v>69419063</v>
      </c>
      <c r="S3182">
        <v>172428816314</v>
      </c>
      <c r="T3182" t="s">
        <v>15637</v>
      </c>
      <c r="U3182" t="s">
        <v>15638</v>
      </c>
      <c r="V3182" t="s">
        <v>15642</v>
      </c>
      <c r="Z3182">
        <v>115.3828381</v>
      </c>
      <c r="AA3182">
        <v>-8.4930801000000002</v>
      </c>
      <c r="AB3182" t="s">
        <v>15640</v>
      </c>
      <c r="AC3182" t="s">
        <v>229</v>
      </c>
      <c r="AL3182" t="s">
        <v>217</v>
      </c>
      <c r="AM3182" t="s">
        <v>15569</v>
      </c>
      <c r="AN3182" t="s">
        <v>6</v>
      </c>
      <c r="AO3182" t="s">
        <v>14980</v>
      </c>
      <c r="AP3182" s="57">
        <v>46325.458333333336</v>
      </c>
      <c r="AR3182" t="s">
        <v>18</v>
      </c>
      <c r="AS3182" t="s">
        <v>547</v>
      </c>
      <c r="AT3182" t="s">
        <v>230</v>
      </c>
      <c r="AV3182" t="s">
        <v>226</v>
      </c>
      <c r="AW3182" t="s">
        <v>540</v>
      </c>
      <c r="AX3182" t="s">
        <v>222</v>
      </c>
      <c r="BA3182" s="57">
        <v>46325.458333333336</v>
      </c>
      <c r="BB3182" t="s">
        <v>15569</v>
      </c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str">
        <f>VLOOKUP(H3182,Sheet2!$A$1:$B$270,2,FALSE)</f>
        <v>KLUNGKUNG</v>
      </c>
    </row>
    <row r="3183" spans="1:61">
      <c r="A3183">
        <v>3182</v>
      </c>
      <c r="B3183">
        <v>1002653066</v>
      </c>
      <c r="C3183">
        <v>3</v>
      </c>
      <c r="D3183" t="s">
        <v>34</v>
      </c>
      <c r="E3183">
        <v>5</v>
      </c>
      <c r="F3183" t="s">
        <v>546</v>
      </c>
      <c r="G3183" t="s">
        <v>82</v>
      </c>
      <c r="H3183" t="s">
        <v>263</v>
      </c>
      <c r="I3183" t="s">
        <v>212</v>
      </c>
      <c r="J3183" t="s">
        <v>213</v>
      </c>
      <c r="K3183" t="s">
        <v>149</v>
      </c>
      <c r="L3183" t="s">
        <v>214</v>
      </c>
      <c r="M3183" t="s">
        <v>542</v>
      </c>
      <c r="N3183" t="s">
        <v>215</v>
      </c>
      <c r="O3183" s="57">
        <v>46321.40425925926</v>
      </c>
      <c r="P3183" s="57">
        <v>46321.40425925926</v>
      </c>
      <c r="Q3183">
        <v>69398152</v>
      </c>
      <c r="T3183" t="s">
        <v>13559</v>
      </c>
      <c r="V3183" t="s">
        <v>13560</v>
      </c>
      <c r="Z3183">
        <v>115.448956</v>
      </c>
      <c r="AA3183">
        <v>-8.6661520000000003</v>
      </c>
      <c r="AB3183" t="s">
        <v>13561</v>
      </c>
      <c r="AC3183" t="s">
        <v>235</v>
      </c>
      <c r="AL3183" t="s">
        <v>217</v>
      </c>
      <c r="AM3183" t="s">
        <v>13562</v>
      </c>
      <c r="AN3183" t="s">
        <v>6</v>
      </c>
      <c r="AO3183" t="s">
        <v>13492</v>
      </c>
      <c r="AP3183" s="57">
        <v>46291</v>
      </c>
      <c r="AR3183" t="s">
        <v>543</v>
      </c>
      <c r="AS3183" t="s">
        <v>547</v>
      </c>
      <c r="AT3183" t="s">
        <v>342</v>
      </c>
      <c r="AV3183" t="s">
        <v>13563</v>
      </c>
      <c r="AW3183" t="s">
        <v>821</v>
      </c>
      <c r="AX3183" t="s">
        <v>222</v>
      </c>
      <c r="BA3183" s="57">
        <v>46291.333333333336</v>
      </c>
      <c r="BB3183" t="s">
        <v>13562</v>
      </c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str">
        <f>VLOOKUP(H3183,Sheet2!$A$1:$B$270,2,FALSE)</f>
        <v>KLUNGKUNG</v>
      </c>
    </row>
    <row r="3184" spans="1:61">
      <c r="A3184">
        <v>3183</v>
      </c>
      <c r="B3184">
        <v>1002628752</v>
      </c>
      <c r="C3184">
        <v>3</v>
      </c>
      <c r="D3184" t="s">
        <v>34</v>
      </c>
      <c r="E3184">
        <v>5</v>
      </c>
      <c r="F3184" t="s">
        <v>546</v>
      </c>
      <c r="G3184" t="s">
        <v>82</v>
      </c>
      <c r="H3184" t="s">
        <v>263</v>
      </c>
      <c r="I3184" t="s">
        <v>212</v>
      </c>
      <c r="J3184" t="s">
        <v>213</v>
      </c>
      <c r="K3184" t="s">
        <v>149</v>
      </c>
      <c r="M3184" t="s">
        <v>76</v>
      </c>
      <c r="N3184" t="s">
        <v>215</v>
      </c>
      <c r="O3184" s="57">
        <v>46304.343877314815</v>
      </c>
      <c r="P3184" s="57">
        <v>46304.861192129632</v>
      </c>
      <c r="Q3184">
        <v>69406964</v>
      </c>
      <c r="S3184">
        <v>172428816228</v>
      </c>
      <c r="T3184" t="s">
        <v>5735</v>
      </c>
      <c r="U3184" t="s">
        <v>5736</v>
      </c>
      <c r="V3184" t="s">
        <v>5737</v>
      </c>
      <c r="Z3184">
        <v>115.4465709</v>
      </c>
      <c r="AA3184">
        <v>-8.4808534000000009</v>
      </c>
      <c r="AB3184" t="s">
        <v>5738</v>
      </c>
      <c r="AC3184" t="s">
        <v>229</v>
      </c>
      <c r="AL3184" t="s">
        <v>217</v>
      </c>
      <c r="AM3184" t="s">
        <v>4572</v>
      </c>
      <c r="AN3184" t="s">
        <v>6</v>
      </c>
      <c r="AO3184" s="57">
        <v>46275.361435185187</v>
      </c>
      <c r="AP3184" s="57">
        <v>46305.333333333336</v>
      </c>
      <c r="AR3184" t="s">
        <v>218</v>
      </c>
      <c r="AS3184" t="s">
        <v>547</v>
      </c>
      <c r="AT3184" t="s">
        <v>342</v>
      </c>
      <c r="AU3184">
        <v>20261009</v>
      </c>
      <c r="AV3184" t="s">
        <v>221</v>
      </c>
      <c r="AW3184" t="s">
        <v>540</v>
      </c>
      <c r="AX3184" t="s">
        <v>222</v>
      </c>
      <c r="BA3184" s="57">
        <v>46305.333333333336</v>
      </c>
      <c r="BB3184" t="s">
        <v>4572</v>
      </c>
      <c r="BC3184">
        <v>2026</v>
      </c>
      <c r="BD3184">
        <v>10</v>
      </c>
      <c r="BE3184">
        <v>9</v>
      </c>
      <c r="BF3184" s="6">
        <f t="shared" si="147"/>
        <v>46304</v>
      </c>
      <c r="BG3184">
        <f t="shared" si="148"/>
        <v>-1.3333333333357587</v>
      </c>
      <c r="BH3184" t="str">
        <f t="shared" si="149"/>
        <v>COMPLY</v>
      </c>
      <c r="BI3184" t="str">
        <f>VLOOKUP(H3184,Sheet2!$A$1:$B$270,2,FALSE)</f>
        <v>KLUNGKUNG</v>
      </c>
    </row>
    <row r="3185" spans="1:61">
      <c r="A3185">
        <v>3184</v>
      </c>
      <c r="B3185">
        <v>1002635252</v>
      </c>
      <c r="C3185">
        <v>3</v>
      </c>
      <c r="D3185" t="s">
        <v>34</v>
      </c>
      <c r="E3185">
        <v>5</v>
      </c>
      <c r="F3185" t="s">
        <v>546</v>
      </c>
      <c r="G3185" t="s">
        <v>82</v>
      </c>
      <c r="H3185" t="s">
        <v>263</v>
      </c>
      <c r="I3185" t="s">
        <v>212</v>
      </c>
      <c r="J3185" t="s">
        <v>213</v>
      </c>
      <c r="K3185" t="s">
        <v>149</v>
      </c>
      <c r="M3185" t="s">
        <v>76</v>
      </c>
      <c r="N3185" t="s">
        <v>215</v>
      </c>
      <c r="O3185" s="57">
        <v>46308.607592592591</v>
      </c>
      <c r="P3185" s="57">
        <v>46310.683831018519</v>
      </c>
      <c r="Q3185">
        <v>69409487</v>
      </c>
      <c r="S3185">
        <v>172428816249</v>
      </c>
      <c r="T3185" t="s">
        <v>6575</v>
      </c>
      <c r="U3185" t="s">
        <v>6576</v>
      </c>
      <c r="V3185" t="s">
        <v>6799</v>
      </c>
      <c r="Z3185">
        <v>115.4465709</v>
      </c>
      <c r="AA3185">
        <v>-8.4808534000000009</v>
      </c>
      <c r="AB3185" t="s">
        <v>6577</v>
      </c>
      <c r="AC3185" t="s">
        <v>229</v>
      </c>
      <c r="AL3185" t="s">
        <v>217</v>
      </c>
      <c r="AM3185" t="s">
        <v>6800</v>
      </c>
      <c r="AN3185" t="s">
        <v>6</v>
      </c>
      <c r="AO3185" t="s">
        <v>5779</v>
      </c>
      <c r="AP3185" s="57">
        <v>46309.625</v>
      </c>
      <c r="AR3185" t="s">
        <v>218</v>
      </c>
      <c r="AS3185" t="s">
        <v>547</v>
      </c>
      <c r="AT3185" t="s">
        <v>230</v>
      </c>
      <c r="AU3185">
        <v>20261015</v>
      </c>
      <c r="AV3185" t="s">
        <v>221</v>
      </c>
      <c r="AW3185" t="s">
        <v>540</v>
      </c>
      <c r="AX3185" t="s">
        <v>222</v>
      </c>
      <c r="BA3185" s="57">
        <v>46309.625</v>
      </c>
      <c r="BB3185" t="s">
        <v>6800</v>
      </c>
      <c r="BC3185">
        <v>2026</v>
      </c>
      <c r="BD3185">
        <v>10</v>
      </c>
      <c r="BE3185">
        <v>15</v>
      </c>
      <c r="BF3185" s="6">
        <f t="shared" si="147"/>
        <v>46310</v>
      </c>
      <c r="BG3185">
        <f t="shared" si="148"/>
        <v>0.375</v>
      </c>
      <c r="BH3185" t="str">
        <f t="shared" si="149"/>
        <v>COMPLY</v>
      </c>
      <c r="BI3185" t="str">
        <f>VLOOKUP(H3185,Sheet2!$A$1:$B$270,2,FALSE)</f>
        <v>KLUNGKUNG</v>
      </c>
    </row>
    <row r="3186" spans="1:61">
      <c r="A3186">
        <v>3185</v>
      </c>
      <c r="B3186">
        <v>1002636335</v>
      </c>
      <c r="C3186">
        <v>3</v>
      </c>
      <c r="D3186" t="s">
        <v>34</v>
      </c>
      <c r="E3186">
        <v>5</v>
      </c>
      <c r="F3186" t="s">
        <v>546</v>
      </c>
      <c r="G3186" t="s">
        <v>82</v>
      </c>
      <c r="H3186" t="s">
        <v>263</v>
      </c>
      <c r="I3186" t="s">
        <v>212</v>
      </c>
      <c r="J3186" t="s">
        <v>213</v>
      </c>
      <c r="K3186" t="s">
        <v>149</v>
      </c>
      <c r="M3186" t="s">
        <v>76</v>
      </c>
      <c r="N3186" t="s">
        <v>215</v>
      </c>
      <c r="O3186" s="57">
        <v>46309.437604166669</v>
      </c>
      <c r="P3186" s="57">
        <v>46317.351782407408</v>
      </c>
      <c r="Q3186">
        <v>69409928</v>
      </c>
      <c r="S3186">
        <v>172428816137</v>
      </c>
      <c r="T3186" t="s">
        <v>7365</v>
      </c>
      <c r="U3186" t="s">
        <v>7366</v>
      </c>
      <c r="V3186" t="s">
        <v>7903</v>
      </c>
      <c r="Z3186">
        <v>115.5489884</v>
      </c>
      <c r="AA3186">
        <v>-8.6747470999999994</v>
      </c>
      <c r="AB3186" t="s">
        <v>7367</v>
      </c>
      <c r="AC3186" t="s">
        <v>229</v>
      </c>
      <c r="AL3186" t="s">
        <v>217</v>
      </c>
      <c r="AM3186" t="s">
        <v>7904</v>
      </c>
      <c r="AN3186" t="s">
        <v>6</v>
      </c>
      <c r="AO3186" t="s">
        <v>6847</v>
      </c>
      <c r="AP3186" s="57">
        <v>46311.458333333336</v>
      </c>
      <c r="AR3186" t="s">
        <v>218</v>
      </c>
      <c r="AS3186" t="s">
        <v>547</v>
      </c>
      <c r="AT3186" t="s">
        <v>230</v>
      </c>
      <c r="AU3186">
        <v>20261022</v>
      </c>
      <c r="AV3186" t="s">
        <v>221</v>
      </c>
      <c r="AW3186" t="s">
        <v>3528</v>
      </c>
      <c r="AX3186" t="s">
        <v>222</v>
      </c>
      <c r="BA3186" s="57">
        <v>46311.458333333336</v>
      </c>
      <c r="BB3186" t="s">
        <v>7904</v>
      </c>
      <c r="BC3186">
        <v>2026</v>
      </c>
      <c r="BD3186">
        <v>10</v>
      </c>
      <c r="BE3186">
        <v>22</v>
      </c>
      <c r="BF3186" s="6">
        <f t="shared" si="147"/>
        <v>46317</v>
      </c>
      <c r="BG3186">
        <f t="shared" si="148"/>
        <v>5.5416666666642413</v>
      </c>
      <c r="BH3186" t="str">
        <f t="shared" si="149"/>
        <v>NOT COMPLY</v>
      </c>
      <c r="BI3186" t="str">
        <f>VLOOKUP(H3186,Sheet2!$A$1:$B$270,2,FALSE)</f>
        <v>KLUNGKUNG</v>
      </c>
    </row>
    <row r="3187" spans="1:61">
      <c r="A3187">
        <v>3186</v>
      </c>
      <c r="B3187">
        <v>1002642340</v>
      </c>
      <c r="C3187">
        <v>3</v>
      </c>
      <c r="D3187" t="s">
        <v>34</v>
      </c>
      <c r="E3187">
        <v>5</v>
      </c>
      <c r="F3187" t="s">
        <v>546</v>
      </c>
      <c r="G3187" t="s">
        <v>82</v>
      </c>
      <c r="H3187" t="s">
        <v>263</v>
      </c>
      <c r="I3187" t="s">
        <v>212</v>
      </c>
      <c r="J3187" t="s">
        <v>213</v>
      </c>
      <c r="K3187" t="s">
        <v>149</v>
      </c>
      <c r="M3187" t="s">
        <v>76</v>
      </c>
      <c r="N3187" t="s">
        <v>215</v>
      </c>
      <c r="O3187" s="57">
        <v>46314.38789351852</v>
      </c>
      <c r="P3187" s="57">
        <v>46314.702361111114</v>
      </c>
      <c r="Q3187">
        <v>69410480</v>
      </c>
      <c r="S3187">
        <v>172428816265</v>
      </c>
      <c r="T3187" t="s">
        <v>7905</v>
      </c>
      <c r="U3187" t="s">
        <v>10043</v>
      </c>
      <c r="V3187" t="s">
        <v>10044</v>
      </c>
      <c r="Z3187">
        <v>115.434465408325</v>
      </c>
      <c r="AA3187">
        <v>-8.4705046099351495</v>
      </c>
      <c r="AB3187" t="s">
        <v>7908</v>
      </c>
      <c r="AC3187" t="s">
        <v>229</v>
      </c>
      <c r="AL3187" t="s">
        <v>217</v>
      </c>
      <c r="AM3187" t="s">
        <v>10045</v>
      </c>
      <c r="AN3187" t="s">
        <v>6</v>
      </c>
      <c r="AO3187" t="s">
        <v>9410</v>
      </c>
      <c r="AR3187" t="s">
        <v>218</v>
      </c>
      <c r="AS3187" t="s">
        <v>547</v>
      </c>
      <c r="AT3187" t="s">
        <v>230</v>
      </c>
      <c r="AU3187">
        <v>20261019</v>
      </c>
      <c r="AV3187" t="s">
        <v>221</v>
      </c>
      <c r="AW3187" t="s">
        <v>3525</v>
      </c>
      <c r="AX3187" t="s">
        <v>222</v>
      </c>
      <c r="BA3187" s="57">
        <v>46314.291666666664</v>
      </c>
      <c r="BB3187" t="s">
        <v>10045</v>
      </c>
      <c r="BC3187">
        <v>2026</v>
      </c>
      <c r="BD3187">
        <v>10</v>
      </c>
      <c r="BE3187">
        <v>19</v>
      </c>
      <c r="BF3187" s="6">
        <f t="shared" si="147"/>
        <v>46314</v>
      </c>
      <c r="BG3187">
        <f t="shared" si="148"/>
        <v>-0.29166666666424135</v>
      </c>
      <c r="BH3187" t="str">
        <f t="shared" si="149"/>
        <v>COMPLY</v>
      </c>
      <c r="BI3187" t="str">
        <f>VLOOKUP(H3187,Sheet2!$A$1:$B$270,2,FALSE)</f>
        <v>KLUNGKUNG</v>
      </c>
    </row>
    <row r="3188" spans="1:61">
      <c r="A3188">
        <v>3187</v>
      </c>
      <c r="B3188">
        <v>1002644469</v>
      </c>
      <c r="C3188">
        <v>3</v>
      </c>
      <c r="D3188" t="s">
        <v>34</v>
      </c>
      <c r="E3188">
        <v>5</v>
      </c>
      <c r="F3188" t="s">
        <v>546</v>
      </c>
      <c r="G3188" t="s">
        <v>82</v>
      </c>
      <c r="H3188" t="s">
        <v>263</v>
      </c>
      <c r="I3188" t="s">
        <v>212</v>
      </c>
      <c r="J3188" t="s">
        <v>213</v>
      </c>
      <c r="K3188" t="s">
        <v>149</v>
      </c>
      <c r="M3188" t="s">
        <v>76</v>
      </c>
      <c r="N3188" t="s">
        <v>215</v>
      </c>
      <c r="O3188" s="57">
        <v>46315.348935185182</v>
      </c>
      <c r="P3188" s="57">
        <v>46316.517314814817</v>
      </c>
      <c r="Q3188">
        <v>69413373</v>
      </c>
      <c r="S3188">
        <v>172428816269</v>
      </c>
      <c r="T3188" t="s">
        <v>10686</v>
      </c>
      <c r="U3188" t="s">
        <v>10687</v>
      </c>
      <c r="V3188" t="s">
        <v>10688</v>
      </c>
      <c r="Z3188">
        <v>115.42967640000001</v>
      </c>
      <c r="AA3188">
        <v>-8.5518900000000002</v>
      </c>
      <c r="AB3188" t="s">
        <v>10689</v>
      </c>
      <c r="AC3188" t="s">
        <v>229</v>
      </c>
      <c r="AL3188" t="s">
        <v>217</v>
      </c>
      <c r="AM3188" t="s">
        <v>10690</v>
      </c>
      <c r="AN3188" t="s">
        <v>6</v>
      </c>
      <c r="AO3188" t="s">
        <v>10112</v>
      </c>
      <c r="AP3188" s="57">
        <v>46316.458333333336</v>
      </c>
      <c r="AR3188" t="s">
        <v>218</v>
      </c>
      <c r="AS3188" t="s">
        <v>547</v>
      </c>
      <c r="AT3188" t="s">
        <v>230</v>
      </c>
      <c r="AU3188">
        <v>20261021</v>
      </c>
      <c r="AV3188" t="s">
        <v>221</v>
      </c>
      <c r="AW3188" t="s">
        <v>1473</v>
      </c>
      <c r="AX3188" t="s">
        <v>222</v>
      </c>
      <c r="BA3188" s="57">
        <v>46316.458333333336</v>
      </c>
      <c r="BB3188" t="s">
        <v>10690</v>
      </c>
      <c r="BC3188">
        <v>2026</v>
      </c>
      <c r="BD3188">
        <v>10</v>
      </c>
      <c r="BE3188">
        <v>21</v>
      </c>
      <c r="BF3188" s="6">
        <f t="shared" si="147"/>
        <v>46316</v>
      </c>
      <c r="BG3188">
        <f t="shared" si="148"/>
        <v>-0.45833333333575865</v>
      </c>
      <c r="BH3188" t="str">
        <f t="shared" si="149"/>
        <v>COMPLY</v>
      </c>
      <c r="BI3188" t="str">
        <f>VLOOKUP(H3188,Sheet2!$A$1:$B$270,2,FALSE)</f>
        <v>KLUNGKUNG</v>
      </c>
    </row>
    <row r="3189" spans="1:61">
      <c r="A3189">
        <v>3188</v>
      </c>
      <c r="B3189">
        <v>1002650441</v>
      </c>
      <c r="C3189">
        <v>3</v>
      </c>
      <c r="D3189" t="s">
        <v>34</v>
      </c>
      <c r="E3189">
        <v>5</v>
      </c>
      <c r="F3189" t="s">
        <v>546</v>
      </c>
      <c r="G3189" t="s">
        <v>82</v>
      </c>
      <c r="H3189" t="s">
        <v>263</v>
      </c>
      <c r="I3189" t="s">
        <v>212</v>
      </c>
      <c r="J3189" t="s">
        <v>213</v>
      </c>
      <c r="K3189" t="s">
        <v>149</v>
      </c>
      <c r="M3189" t="s">
        <v>76</v>
      </c>
      <c r="N3189" t="s">
        <v>215</v>
      </c>
      <c r="O3189" s="57">
        <v>46318.418020833335</v>
      </c>
      <c r="P3189" s="57">
        <v>46318.924444444441</v>
      </c>
      <c r="Q3189">
        <v>69415688</v>
      </c>
      <c r="S3189">
        <v>172428816296</v>
      </c>
      <c r="T3189" t="s">
        <v>12924</v>
      </c>
      <c r="U3189" t="s">
        <v>12925</v>
      </c>
      <c r="V3189" t="s">
        <v>12926</v>
      </c>
      <c r="Z3189">
        <v>115.4465709</v>
      </c>
      <c r="AA3189">
        <v>-8.4808534000000009</v>
      </c>
      <c r="AB3189" t="s">
        <v>12927</v>
      </c>
      <c r="AC3189" t="s">
        <v>229</v>
      </c>
      <c r="AL3189" t="s">
        <v>217</v>
      </c>
      <c r="AM3189" t="s">
        <v>12928</v>
      </c>
      <c r="AN3189" t="s">
        <v>6</v>
      </c>
      <c r="AO3189" t="s">
        <v>11973</v>
      </c>
      <c r="AP3189" s="57">
        <v>46319.625</v>
      </c>
      <c r="AR3189" t="s">
        <v>218</v>
      </c>
      <c r="AS3189" t="s">
        <v>547</v>
      </c>
      <c r="AT3189" t="s">
        <v>230</v>
      </c>
      <c r="AU3189">
        <v>20261023</v>
      </c>
      <c r="AV3189" t="s">
        <v>221</v>
      </c>
      <c r="AW3189" t="s">
        <v>1473</v>
      </c>
      <c r="AX3189" t="s">
        <v>222</v>
      </c>
      <c r="BA3189" s="57">
        <v>46319.625</v>
      </c>
      <c r="BB3189" t="s">
        <v>12928</v>
      </c>
      <c r="BC3189">
        <v>2026</v>
      </c>
      <c r="BD3189">
        <v>10</v>
      </c>
      <c r="BE3189">
        <v>23</v>
      </c>
      <c r="BF3189" s="6">
        <f t="shared" si="147"/>
        <v>46318</v>
      </c>
      <c r="BG3189">
        <f t="shared" si="148"/>
        <v>-1.625</v>
      </c>
      <c r="BH3189" t="str">
        <f t="shared" si="149"/>
        <v>COMPLY</v>
      </c>
      <c r="BI3189" t="str">
        <f>VLOOKUP(H3189,Sheet2!$A$1:$B$270,2,FALSE)</f>
        <v>KLUNGKUNG</v>
      </c>
    </row>
    <row r="3190" spans="1:61">
      <c r="A3190">
        <v>3189</v>
      </c>
      <c r="B3190">
        <v>1002654650</v>
      </c>
      <c r="C3190">
        <v>3</v>
      </c>
      <c r="D3190" t="s">
        <v>34</v>
      </c>
      <c r="E3190">
        <v>5</v>
      </c>
      <c r="F3190" t="s">
        <v>546</v>
      </c>
      <c r="G3190" t="s">
        <v>82</v>
      </c>
      <c r="H3190" t="s">
        <v>263</v>
      </c>
      <c r="I3190" t="s">
        <v>212</v>
      </c>
      <c r="J3190" t="s">
        <v>213</v>
      </c>
      <c r="K3190" t="s">
        <v>149</v>
      </c>
      <c r="M3190" t="s">
        <v>76</v>
      </c>
      <c r="N3190" t="s">
        <v>215</v>
      </c>
      <c r="O3190" s="57">
        <v>46321.681076388886</v>
      </c>
      <c r="P3190" s="57">
        <v>46321.747673611113</v>
      </c>
      <c r="Q3190">
        <v>69414180</v>
      </c>
      <c r="R3190">
        <v>3665512023</v>
      </c>
      <c r="S3190">
        <v>172428816301</v>
      </c>
      <c r="T3190" t="s">
        <v>11351</v>
      </c>
      <c r="U3190" t="s">
        <v>13564</v>
      </c>
      <c r="V3190" t="s">
        <v>13565</v>
      </c>
      <c r="Z3190">
        <v>115.462578633134</v>
      </c>
      <c r="AA3190">
        <v>-8.5516283856665805</v>
      </c>
      <c r="AB3190" t="s">
        <v>11353</v>
      </c>
      <c r="AC3190" t="s">
        <v>229</v>
      </c>
      <c r="AL3190" t="s">
        <v>217</v>
      </c>
      <c r="AM3190" t="s">
        <v>13566</v>
      </c>
      <c r="AN3190" t="s">
        <v>6</v>
      </c>
      <c r="AO3190" t="s">
        <v>13567</v>
      </c>
      <c r="AR3190" t="s">
        <v>218</v>
      </c>
      <c r="AS3190" t="s">
        <v>547</v>
      </c>
      <c r="AT3190" t="s">
        <v>230</v>
      </c>
      <c r="AU3190">
        <v>20261026</v>
      </c>
      <c r="AV3190" t="s">
        <v>221</v>
      </c>
      <c r="AW3190" t="s">
        <v>1585</v>
      </c>
      <c r="AX3190" t="s">
        <v>222</v>
      </c>
      <c r="BA3190" s="57">
        <v>46321.291666666664</v>
      </c>
      <c r="BB3190" t="s">
        <v>13566</v>
      </c>
      <c r="BC3190">
        <v>2026</v>
      </c>
      <c r="BD3190">
        <v>10</v>
      </c>
      <c r="BE3190">
        <v>26</v>
      </c>
      <c r="BF3190" s="6">
        <f t="shared" si="147"/>
        <v>46321</v>
      </c>
      <c r="BG3190">
        <f t="shared" si="148"/>
        <v>-0.29166666666424135</v>
      </c>
      <c r="BH3190" t="str">
        <f t="shared" si="149"/>
        <v>COMPLY</v>
      </c>
      <c r="BI3190" t="str">
        <f>VLOOKUP(H3190,Sheet2!$A$1:$B$270,2,FALSE)</f>
        <v>KLUNGKUNG</v>
      </c>
    </row>
    <row r="3191" spans="1:61">
      <c r="A3191">
        <v>3190</v>
      </c>
      <c r="B3191">
        <v>1002658077</v>
      </c>
      <c r="C3191">
        <v>3</v>
      </c>
      <c r="D3191" t="s">
        <v>34</v>
      </c>
      <c r="E3191">
        <v>5</v>
      </c>
      <c r="F3191" t="s">
        <v>546</v>
      </c>
      <c r="G3191" t="s">
        <v>82</v>
      </c>
      <c r="H3191" t="s">
        <v>263</v>
      </c>
      <c r="I3191" t="s">
        <v>212</v>
      </c>
      <c r="J3191" t="s">
        <v>213</v>
      </c>
      <c r="K3191" t="s">
        <v>149</v>
      </c>
      <c r="M3191" t="s">
        <v>76</v>
      </c>
      <c r="N3191" t="s">
        <v>215</v>
      </c>
      <c r="O3191" s="57">
        <v>46323.645949074074</v>
      </c>
      <c r="P3191" s="57">
        <v>46323.801874999997</v>
      </c>
      <c r="Q3191">
        <v>69408696</v>
      </c>
      <c r="S3191">
        <v>172428816308</v>
      </c>
      <c r="T3191" t="s">
        <v>6570</v>
      </c>
      <c r="U3191" t="s">
        <v>14897</v>
      </c>
      <c r="V3191" t="s">
        <v>14898</v>
      </c>
      <c r="Z3191">
        <v>115.3735178</v>
      </c>
      <c r="AA3191">
        <v>-8.5731850999999999</v>
      </c>
      <c r="AB3191" t="s">
        <v>6573</v>
      </c>
      <c r="AC3191" t="s">
        <v>229</v>
      </c>
      <c r="AL3191" t="s">
        <v>217</v>
      </c>
      <c r="AM3191" t="s">
        <v>14899</v>
      </c>
      <c r="AN3191" t="s">
        <v>6</v>
      </c>
      <c r="AO3191" t="s">
        <v>14709</v>
      </c>
      <c r="AR3191" t="s">
        <v>218</v>
      </c>
      <c r="AS3191" t="s">
        <v>547</v>
      </c>
      <c r="AT3191" t="s">
        <v>230</v>
      </c>
      <c r="AU3191">
        <v>20261028</v>
      </c>
      <c r="AV3191" t="s">
        <v>221</v>
      </c>
      <c r="AW3191" t="s">
        <v>4338</v>
      </c>
      <c r="AX3191" t="s">
        <v>222</v>
      </c>
      <c r="BA3191" s="57">
        <v>46323.291666666664</v>
      </c>
      <c r="BB3191" t="s">
        <v>14899</v>
      </c>
      <c r="BC3191">
        <v>2026</v>
      </c>
      <c r="BD3191">
        <v>10</v>
      </c>
      <c r="BE3191">
        <v>28</v>
      </c>
      <c r="BF3191" s="6">
        <f t="shared" si="147"/>
        <v>46323</v>
      </c>
      <c r="BG3191">
        <f t="shared" si="148"/>
        <v>-0.29166666666424135</v>
      </c>
      <c r="BH3191" t="str">
        <f t="shared" si="149"/>
        <v>COMPLY</v>
      </c>
      <c r="BI3191" t="str">
        <f>VLOOKUP(H3191,Sheet2!$A$1:$B$270,2,FALSE)</f>
        <v>KLUNGKUNG</v>
      </c>
    </row>
    <row r="3192" spans="1:61">
      <c r="A3192">
        <v>3191</v>
      </c>
      <c r="B3192">
        <v>1002659172</v>
      </c>
      <c r="C3192">
        <v>3</v>
      </c>
      <c r="D3192" t="s">
        <v>34</v>
      </c>
      <c r="E3192">
        <v>5</v>
      </c>
      <c r="F3192" t="s">
        <v>546</v>
      </c>
      <c r="G3192" t="s">
        <v>82</v>
      </c>
      <c r="H3192" t="s">
        <v>263</v>
      </c>
      <c r="I3192" t="s">
        <v>212</v>
      </c>
      <c r="J3192" t="s">
        <v>213</v>
      </c>
      <c r="K3192" t="s">
        <v>149</v>
      </c>
      <c r="M3192" t="s">
        <v>76</v>
      </c>
      <c r="N3192" t="s">
        <v>215</v>
      </c>
      <c r="O3192" s="57">
        <v>46324.521539351852</v>
      </c>
      <c r="P3192" s="57">
        <v>46324.566388888888</v>
      </c>
      <c r="Q3192">
        <v>69413042</v>
      </c>
      <c r="S3192">
        <v>172428816319</v>
      </c>
      <c r="T3192" t="s">
        <v>10046</v>
      </c>
      <c r="U3192" t="s">
        <v>15643</v>
      </c>
      <c r="V3192" t="s">
        <v>15644</v>
      </c>
      <c r="Z3192">
        <v>115.4487687</v>
      </c>
      <c r="AA3192">
        <v>-8.4626950999999995</v>
      </c>
      <c r="AB3192" t="s">
        <v>10048</v>
      </c>
      <c r="AC3192" t="s">
        <v>229</v>
      </c>
      <c r="AL3192" t="s">
        <v>217</v>
      </c>
      <c r="AM3192" t="s">
        <v>15645</v>
      </c>
      <c r="AN3192" t="s">
        <v>6</v>
      </c>
      <c r="AO3192" t="s">
        <v>15197</v>
      </c>
      <c r="AR3192" t="s">
        <v>218</v>
      </c>
      <c r="AS3192" t="s">
        <v>547</v>
      </c>
      <c r="AT3192" t="s">
        <v>230</v>
      </c>
      <c r="AU3192">
        <v>20261029</v>
      </c>
      <c r="AV3192" t="s">
        <v>221</v>
      </c>
      <c r="AW3192" t="s">
        <v>2451</v>
      </c>
      <c r="AX3192" t="s">
        <v>222</v>
      </c>
      <c r="BA3192" s="57">
        <v>46324.291666666664</v>
      </c>
      <c r="BB3192" t="s">
        <v>15645</v>
      </c>
      <c r="BC3192">
        <v>2026</v>
      </c>
      <c r="BD3192">
        <v>10</v>
      </c>
      <c r="BE3192">
        <v>29</v>
      </c>
      <c r="BF3192" s="6">
        <f t="shared" si="147"/>
        <v>46324</v>
      </c>
      <c r="BG3192">
        <f t="shared" si="148"/>
        <v>-0.29166666666424135</v>
      </c>
      <c r="BH3192" t="str">
        <f t="shared" si="149"/>
        <v>COMPLY</v>
      </c>
      <c r="BI3192" t="str">
        <f>VLOOKUP(H3192,Sheet2!$A$1:$B$270,2,FALSE)</f>
        <v>KLUNGKUNG</v>
      </c>
    </row>
    <row r="3193" spans="1:61">
      <c r="A3193">
        <v>3192</v>
      </c>
      <c r="B3193">
        <v>1002658770</v>
      </c>
      <c r="C3193">
        <v>3</v>
      </c>
      <c r="D3193" t="s">
        <v>34</v>
      </c>
      <c r="E3193">
        <v>5</v>
      </c>
      <c r="F3193" t="s">
        <v>546</v>
      </c>
      <c r="G3193" t="s">
        <v>82</v>
      </c>
      <c r="H3193" t="s">
        <v>263</v>
      </c>
      <c r="I3193" t="s">
        <v>212</v>
      </c>
      <c r="J3193" t="s">
        <v>213</v>
      </c>
      <c r="K3193" t="s">
        <v>149</v>
      </c>
      <c r="M3193" t="s">
        <v>839</v>
      </c>
      <c r="N3193" t="s">
        <v>15646</v>
      </c>
      <c r="O3193" s="57">
        <v>46324.418993055559</v>
      </c>
      <c r="P3193" s="57">
        <v>46325.519467592596</v>
      </c>
      <c r="Q3193">
        <v>69419068</v>
      </c>
      <c r="S3193">
        <v>172428816312</v>
      </c>
      <c r="T3193" t="s">
        <v>15637</v>
      </c>
      <c r="U3193" t="s">
        <v>15638</v>
      </c>
      <c r="V3193" t="s">
        <v>15647</v>
      </c>
      <c r="Z3193">
        <v>115.3828381</v>
      </c>
      <c r="AA3193">
        <v>-8.4930801000000002</v>
      </c>
      <c r="AB3193" t="s">
        <v>15640</v>
      </c>
      <c r="AC3193" t="s">
        <v>229</v>
      </c>
      <c r="AL3193" t="s">
        <v>217</v>
      </c>
      <c r="AM3193" t="s">
        <v>15648</v>
      </c>
      <c r="AN3193" t="s">
        <v>6</v>
      </c>
      <c r="AO3193" t="s">
        <v>15051</v>
      </c>
      <c r="AP3193" s="57">
        <v>46325.333333333336</v>
      </c>
      <c r="AQ3193" t="s">
        <v>838</v>
      </c>
      <c r="AR3193" t="s">
        <v>840</v>
      </c>
      <c r="AS3193" t="s">
        <v>547</v>
      </c>
      <c r="AT3193" t="s">
        <v>230</v>
      </c>
      <c r="AV3193" t="s">
        <v>15649</v>
      </c>
      <c r="AW3193" t="s">
        <v>540</v>
      </c>
      <c r="AX3193" t="s">
        <v>222</v>
      </c>
      <c r="BA3193" s="57">
        <v>46325.333333333336</v>
      </c>
      <c r="BB3193" t="s">
        <v>15648</v>
      </c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str">
        <f>VLOOKUP(H3193,Sheet2!$A$1:$B$270,2,FALSE)</f>
        <v>KLUNGKUNG</v>
      </c>
    </row>
    <row r="3194" spans="1:61">
      <c r="A3194">
        <v>3193</v>
      </c>
      <c r="B3194">
        <v>1002658789</v>
      </c>
      <c r="C3194">
        <v>3</v>
      </c>
      <c r="D3194" t="s">
        <v>34</v>
      </c>
      <c r="E3194">
        <v>5</v>
      </c>
      <c r="F3194" t="s">
        <v>546</v>
      </c>
      <c r="G3194" t="s">
        <v>82</v>
      </c>
      <c r="H3194" t="s">
        <v>263</v>
      </c>
      <c r="I3194" t="s">
        <v>212</v>
      </c>
      <c r="J3194" t="s">
        <v>213</v>
      </c>
      <c r="K3194" t="s">
        <v>149</v>
      </c>
      <c r="M3194" t="s">
        <v>839</v>
      </c>
      <c r="N3194" t="s">
        <v>215</v>
      </c>
      <c r="O3194" s="57">
        <v>46324.424872685187</v>
      </c>
      <c r="P3194" s="57">
        <v>46325.519884259258</v>
      </c>
      <c r="Q3194">
        <v>69419087</v>
      </c>
      <c r="S3194">
        <v>172428816315</v>
      </c>
      <c r="T3194" t="s">
        <v>15637</v>
      </c>
      <c r="U3194" t="s">
        <v>15638</v>
      </c>
      <c r="V3194" t="s">
        <v>15650</v>
      </c>
      <c r="Z3194">
        <v>115.3828381</v>
      </c>
      <c r="AA3194">
        <v>-8.4930801000000002</v>
      </c>
      <c r="AB3194" t="s">
        <v>15640</v>
      </c>
      <c r="AC3194" t="s">
        <v>229</v>
      </c>
      <c r="AL3194" t="s">
        <v>217</v>
      </c>
      <c r="AM3194" t="s">
        <v>15651</v>
      </c>
      <c r="AN3194" t="s">
        <v>6</v>
      </c>
      <c r="AO3194" t="s">
        <v>14980</v>
      </c>
      <c r="AP3194" s="57">
        <v>46325.333333333336</v>
      </c>
      <c r="AQ3194" t="s">
        <v>838</v>
      </c>
      <c r="AR3194" t="s">
        <v>840</v>
      </c>
      <c r="AS3194" t="s">
        <v>547</v>
      </c>
      <c r="AT3194" t="s">
        <v>230</v>
      </c>
      <c r="AV3194" t="s">
        <v>15652</v>
      </c>
      <c r="AW3194" t="s">
        <v>540</v>
      </c>
      <c r="AX3194" t="s">
        <v>222</v>
      </c>
      <c r="BA3194" s="57">
        <v>46325.333333333336</v>
      </c>
      <c r="BB3194" t="s">
        <v>15651</v>
      </c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str">
        <f>VLOOKUP(H3194,Sheet2!$A$1:$B$270,2,FALSE)</f>
        <v>KLUNGKUNG</v>
      </c>
    </row>
    <row r="3195" spans="1:61">
      <c r="A3195">
        <v>3194</v>
      </c>
      <c r="B3195">
        <v>1002643068</v>
      </c>
      <c r="C3195">
        <v>3</v>
      </c>
      <c r="D3195" t="s">
        <v>34</v>
      </c>
      <c r="E3195">
        <v>5</v>
      </c>
      <c r="F3195" t="s">
        <v>546</v>
      </c>
      <c r="G3195" t="s">
        <v>82</v>
      </c>
      <c r="H3195" t="s">
        <v>263</v>
      </c>
      <c r="I3195" t="s">
        <v>212</v>
      </c>
      <c r="J3195" t="s">
        <v>213</v>
      </c>
      <c r="K3195" t="s">
        <v>149</v>
      </c>
      <c r="M3195" t="s">
        <v>1617</v>
      </c>
      <c r="N3195" t="s">
        <v>215</v>
      </c>
      <c r="O3195" s="57">
        <v>46314.54246527778</v>
      </c>
      <c r="P3195" s="57">
        <v>46325.539768518516</v>
      </c>
      <c r="Q3195">
        <v>69412873</v>
      </c>
      <c r="S3195">
        <v>172428816170</v>
      </c>
      <c r="T3195" t="s">
        <v>7365</v>
      </c>
      <c r="U3195" t="s">
        <v>10050</v>
      </c>
      <c r="Z3195">
        <v>115.48860208465599</v>
      </c>
      <c r="AA3195">
        <v>-8.6782070009557799</v>
      </c>
      <c r="AB3195" t="s">
        <v>10051</v>
      </c>
      <c r="AC3195" t="s">
        <v>284</v>
      </c>
      <c r="AO3195" t="s">
        <v>9386</v>
      </c>
      <c r="AR3195" t="s">
        <v>5</v>
      </c>
      <c r="AS3195" t="s">
        <v>547</v>
      </c>
      <c r="AT3195" t="s">
        <v>230</v>
      </c>
      <c r="AV3195" t="s">
        <v>14900</v>
      </c>
      <c r="AW3195" t="s">
        <v>1746</v>
      </c>
      <c r="AX3195" t="s">
        <v>222</v>
      </c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str">
        <f>VLOOKUP(H3195,Sheet2!$A$1:$B$270,2,FALSE)</f>
        <v>KLUNGKUNG</v>
      </c>
    </row>
    <row r="3196" spans="1:61">
      <c r="A3196">
        <v>3195</v>
      </c>
      <c r="B3196">
        <v>1002645537</v>
      </c>
      <c r="C3196">
        <v>3</v>
      </c>
      <c r="D3196" t="s">
        <v>34</v>
      </c>
      <c r="E3196">
        <v>5</v>
      </c>
      <c r="F3196" t="s">
        <v>546</v>
      </c>
      <c r="G3196" t="s">
        <v>82</v>
      </c>
      <c r="H3196" t="s">
        <v>263</v>
      </c>
      <c r="I3196" t="s">
        <v>212</v>
      </c>
      <c r="J3196" t="s">
        <v>213</v>
      </c>
      <c r="K3196" t="s">
        <v>149</v>
      </c>
      <c r="M3196" t="s">
        <v>1617</v>
      </c>
      <c r="N3196" t="s">
        <v>215</v>
      </c>
      <c r="O3196" s="57">
        <v>46315.575821759259</v>
      </c>
      <c r="P3196" s="57">
        <v>46325.543344907404</v>
      </c>
      <c r="Q3196">
        <v>69413809</v>
      </c>
      <c r="S3196">
        <v>172428816274</v>
      </c>
      <c r="T3196" t="s">
        <v>7365</v>
      </c>
      <c r="U3196" t="s">
        <v>10691</v>
      </c>
      <c r="Z3196">
        <v>115.558287539033</v>
      </c>
      <c r="AA3196">
        <v>-8.6722600075045406</v>
      </c>
      <c r="AB3196" t="s">
        <v>10051</v>
      </c>
      <c r="AC3196" t="s">
        <v>284</v>
      </c>
      <c r="AO3196" t="s">
        <v>10550</v>
      </c>
      <c r="AR3196" t="s">
        <v>5</v>
      </c>
      <c r="AS3196" t="s">
        <v>547</v>
      </c>
      <c r="AT3196" t="s">
        <v>230</v>
      </c>
      <c r="AV3196" t="s">
        <v>14901</v>
      </c>
      <c r="AW3196" t="s">
        <v>1746</v>
      </c>
      <c r="AX3196" t="s">
        <v>222</v>
      </c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str">
        <f>VLOOKUP(H3196,Sheet2!$A$1:$B$270,2,FALSE)</f>
        <v>KLUNGKUNG</v>
      </c>
    </row>
    <row r="3197" spans="1:61">
      <c r="A3197">
        <v>3196</v>
      </c>
      <c r="B3197">
        <v>1002659391</v>
      </c>
      <c r="C3197">
        <v>3</v>
      </c>
      <c r="D3197" t="s">
        <v>34</v>
      </c>
      <c r="E3197">
        <v>5</v>
      </c>
      <c r="F3197" t="s">
        <v>546</v>
      </c>
      <c r="G3197" t="s">
        <v>82</v>
      </c>
      <c r="H3197" t="s">
        <v>263</v>
      </c>
      <c r="I3197" t="s">
        <v>212</v>
      </c>
      <c r="J3197" t="s">
        <v>213</v>
      </c>
      <c r="K3197" t="s">
        <v>149</v>
      </c>
      <c r="M3197" t="s">
        <v>1581</v>
      </c>
      <c r="N3197" t="s">
        <v>215</v>
      </c>
      <c r="O3197" s="57">
        <v>46324.584479166668</v>
      </c>
      <c r="P3197" s="57">
        <v>46324.585520833331</v>
      </c>
      <c r="Q3197">
        <v>69419318</v>
      </c>
      <c r="T3197" t="s">
        <v>15637</v>
      </c>
      <c r="Z3197">
        <v>115.383353233337</v>
      </c>
      <c r="AA3197">
        <v>-8.4899873884194506</v>
      </c>
      <c r="AB3197" t="s">
        <v>15640</v>
      </c>
      <c r="AC3197" t="s">
        <v>229</v>
      </c>
      <c r="AL3197" t="s">
        <v>217</v>
      </c>
      <c r="AM3197" s="58">
        <v>25569</v>
      </c>
      <c r="AN3197" t="s">
        <v>6</v>
      </c>
      <c r="AO3197" t="s">
        <v>14922</v>
      </c>
      <c r="AR3197" t="s">
        <v>6</v>
      </c>
      <c r="AS3197" t="s">
        <v>547</v>
      </c>
      <c r="AT3197" t="s">
        <v>230</v>
      </c>
      <c r="AV3197" t="s">
        <v>1584</v>
      </c>
      <c r="AW3197" t="s">
        <v>3528</v>
      </c>
      <c r="AX3197" t="s">
        <v>222</v>
      </c>
      <c r="BA3197" s="57">
        <v>25569</v>
      </c>
      <c r="BB3197" s="58">
        <v>25569</v>
      </c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str">
        <f>VLOOKUP(H3197,Sheet2!$A$1:$B$270,2,FALSE)</f>
        <v>KLUNGKUNG</v>
      </c>
    </row>
    <row r="3198" spans="1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2026-10-30T07:30:24Z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